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nicholaskrute/Downloads/"/>
    </mc:Choice>
  </mc:AlternateContent>
  <xr:revisionPtr revIDLastSave="0" documentId="13_ncr:1_{A4F14C5D-34E9-E44C-9ADD-590B3088BD99}" xr6:coauthVersionLast="47" xr6:coauthVersionMax="47" xr10:uidLastSave="{00000000-0000-0000-0000-000000000000}"/>
  <bookViews>
    <workbookView xWindow="-7880" yWindow="-21600" windowWidth="38400" windowHeight="21600" activeTab="3" xr2:uid="{01CA92F3-A558-B14F-B0F8-E02ADFAED757}"/>
  </bookViews>
  <sheets>
    <sheet name="Sheet2" sheetId="2" r:id="rId1"/>
    <sheet name="Sheet1" sheetId="1" r:id="rId2"/>
    <sheet name="Scheduled SPAC Monthly" sheetId="5" r:id="rId3"/>
    <sheet name="Scheduled SPAC Monthly Test" sheetId="13" r:id="rId4"/>
    <sheet name="Top 1 SPACS by Price Diff" sheetId="11" r:id="rId5"/>
    <sheet name="Top 2 SPACS by Price Diff" sheetId="15" r:id="rId6"/>
    <sheet name="Top 3 SPACS by Price Diff" sheetId="14" r:id="rId7"/>
    <sheet name="Top 5 SPACS by Price Diff" sheetId="16" r:id="rId8"/>
    <sheet name="Top 8 SPACS by Price Diff" sheetId="17" r:id="rId9"/>
    <sheet name="SPACs" sheetId="6" r:id="rId10"/>
    <sheet name="spac_research_cdm" sheetId="8" r:id="rId11"/>
    <sheet name="spac-research" sheetId="9" r:id="rId12"/>
  </sheets>
  <definedNames>
    <definedName name="_xlnm._FilterDatabase" localSheetId="11" hidden="1">'spac-research'!$A$1:$AH$1343</definedName>
    <definedName name="_xlnm._FilterDatabase" localSheetId="9" hidden="1">SPACs!$A$1:$AN$717</definedName>
    <definedName name="A_ADV_RATE">Sheet2!$C$12</definedName>
    <definedName name="A_FUNDING_SCHEDULE">Sheet2!$G$3:$I$7</definedName>
    <definedName name="A_FUNDING_SCHEDULE2">Sheet2!$J$2:$L$7</definedName>
    <definedName name="A_SPREAD">Sheet2!$C$13</definedName>
    <definedName name="ACTUAL_CONSTR_TERM">Sheet2!$C$7</definedName>
    <definedName name="CONSTR_TERM">Sheet2!$C$6</definedName>
    <definedName name="EQUITY_IN">Sheet2!$C$2</definedName>
    <definedName name="ExternalData_1" localSheetId="10" hidden="1">spac_research_cdm!$A$1:$BJ$2126</definedName>
    <definedName name="INITIAL_DRAW_PCT">Sheet2!$C$9</definedName>
    <definedName name="LIBOR_FLOOR">Sheet2!$C$11</definedName>
    <definedName name="PARI_FLAG">Sheet2!$C$16</definedName>
    <definedName name="PROJECT_COST">Sheet2!$C$1</definedName>
    <definedName name="REFI_DATE">Sheet2!$C$15</definedName>
    <definedName name="REFI_TERM">Sheet2!$C$8</definedName>
    <definedName name="REINV_RATE">Sheet2!$C$14</definedName>
    <definedName name="spac_price_table">'Top 1 SPACS by Price Diff'!$A$2:$N$26</definedName>
    <definedName name="spac_price_table_2">'Top 2 SPACS by Price Diff'!$A$2:$S$25</definedName>
    <definedName name="spac_price_table_3">'Top 3 SPACS by Price Diff'!$A$2:$Z$25</definedName>
    <definedName name="spac_price_table_5">'Top 5 SPACS by Price Diff'!$A$2:$AN$25</definedName>
    <definedName name="START_DATE">Sheet2!$C$5</definedName>
    <definedName name="VALUE_AT_STAB">Sheet2!$C$3</definedName>
    <definedName name="WL_BAL">Sheet2!$C$4</definedName>
    <definedName name="WL_SPREAD">Sheet2!$C$10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2" i="13" l="1"/>
  <c r="D30" i="13"/>
  <c r="D38" i="13"/>
  <c r="D31" i="13"/>
  <c r="D39" i="13"/>
  <c r="D32" i="13"/>
  <c r="D40" i="13"/>
  <c r="D33" i="13"/>
  <c r="D41" i="13"/>
  <c r="D34" i="13"/>
  <c r="D35" i="13"/>
  <c r="D36" i="13"/>
  <c r="D37" i="13"/>
  <c r="B42" i="13"/>
  <c r="J42" i="13" s="1"/>
  <c r="B41" i="13"/>
  <c r="J41" i="13" s="1"/>
  <c r="B40" i="13"/>
  <c r="J40" i="13" s="1"/>
  <c r="J39" i="13"/>
  <c r="B39" i="13"/>
  <c r="B38" i="13"/>
  <c r="J38" i="13" s="1"/>
  <c r="B37" i="13"/>
  <c r="J37" i="13" s="1"/>
  <c r="B36" i="13"/>
  <c r="J36" i="13" s="1"/>
  <c r="B35" i="13"/>
  <c r="J35" i="13" s="1"/>
  <c r="J34" i="13"/>
  <c r="B34" i="13"/>
  <c r="B33" i="13"/>
  <c r="B32" i="13"/>
  <c r="A32" i="13"/>
  <c r="BL31" i="13"/>
  <c r="B31" i="13"/>
  <c r="A31" i="13"/>
  <c r="L3" i="5"/>
  <c r="I43" i="5"/>
  <c r="H43" i="5"/>
  <c r="B43" i="5"/>
  <c r="J43" i="5" s="1"/>
  <c r="K43" i="5" s="1"/>
  <c r="I42" i="5"/>
  <c r="H42" i="5"/>
  <c r="B42" i="5"/>
  <c r="J42" i="5" s="1"/>
  <c r="K42" i="5" s="1"/>
  <c r="J41" i="5"/>
  <c r="K41" i="5" s="1"/>
  <c r="I41" i="5"/>
  <c r="L41" i="5" s="1"/>
  <c r="H41" i="5"/>
  <c r="B41" i="5"/>
  <c r="I40" i="5"/>
  <c r="H40" i="5"/>
  <c r="B40" i="5"/>
  <c r="J40" i="5" s="1"/>
  <c r="K40" i="5" s="1"/>
  <c r="I39" i="5"/>
  <c r="H39" i="5"/>
  <c r="B39" i="5"/>
  <c r="J39" i="5" s="1"/>
  <c r="K39" i="5" s="1"/>
  <c r="I38" i="5"/>
  <c r="H38" i="5"/>
  <c r="B38" i="5"/>
  <c r="J38" i="5" s="1"/>
  <c r="K38" i="5" s="1"/>
  <c r="J37" i="5"/>
  <c r="K37" i="5" s="1"/>
  <c r="I37" i="5"/>
  <c r="L37" i="5" s="1"/>
  <c r="H37" i="5"/>
  <c r="B37" i="5"/>
  <c r="I36" i="5"/>
  <c r="H36" i="5"/>
  <c r="B36" i="5"/>
  <c r="J36" i="5" s="1"/>
  <c r="K36" i="5" s="1"/>
  <c r="I35" i="5"/>
  <c r="H35" i="5"/>
  <c r="B35" i="5"/>
  <c r="J35" i="5" s="1"/>
  <c r="K35" i="5" s="1"/>
  <c r="I34" i="5"/>
  <c r="H34" i="5"/>
  <c r="B34" i="5"/>
  <c r="J34" i="5" s="1"/>
  <c r="K34" i="5" s="1"/>
  <c r="J33" i="5"/>
  <c r="K33" i="5" s="1"/>
  <c r="I33" i="5"/>
  <c r="L33" i="5" s="1"/>
  <c r="H33" i="5"/>
  <c r="B33" i="5"/>
  <c r="I32" i="5"/>
  <c r="H32" i="5"/>
  <c r="B32" i="5"/>
  <c r="J32" i="5" s="1"/>
  <c r="K32" i="5" s="1"/>
  <c r="A32" i="5"/>
  <c r="I31" i="5"/>
  <c r="H31" i="5"/>
  <c r="B31" i="5"/>
  <c r="J31" i="5" s="1"/>
  <c r="K31" i="5" s="1"/>
  <c r="A31" i="5"/>
  <c r="BL31" i="5" s="1"/>
  <c r="A6" i="13"/>
  <c r="A7" i="13"/>
  <c r="A8" i="13" s="1"/>
  <c r="A9" i="13" s="1"/>
  <c r="A10" i="13" s="1"/>
  <c r="A11" i="13" s="1"/>
  <c r="A12" i="13" s="1"/>
  <c r="A13" i="13" s="1"/>
  <c r="A14" i="13" s="1"/>
  <c r="A15" i="13" s="1"/>
  <c r="A16" i="13" s="1"/>
  <c r="A17" i="13" s="1"/>
  <c r="A18" i="13" s="1"/>
  <c r="A19" i="13" s="1"/>
  <c r="A20" i="13" s="1"/>
  <c r="A21" i="13" s="1"/>
  <c r="A22" i="13" s="1"/>
  <c r="A23" i="13" s="1"/>
  <c r="A24" i="13" s="1"/>
  <c r="A25" i="13" s="1"/>
  <c r="A26" i="13" s="1"/>
  <c r="D12" i="13"/>
  <c r="I8" i="13"/>
  <c r="H13" i="13"/>
  <c r="I25" i="13"/>
  <c r="D10" i="13"/>
  <c r="H20" i="13"/>
  <c r="H22" i="13"/>
  <c r="I29" i="13"/>
  <c r="I17" i="13"/>
  <c r="D16" i="13"/>
  <c r="D20" i="13"/>
  <c r="D11" i="13"/>
  <c r="D9" i="13"/>
  <c r="I28" i="13"/>
  <c r="H18" i="13"/>
  <c r="H24" i="13"/>
  <c r="H12" i="13"/>
  <c r="H8" i="13"/>
  <c r="H25" i="13"/>
  <c r="I14" i="13"/>
  <c r="I30" i="13"/>
  <c r="I11" i="13"/>
  <c r="H26" i="13"/>
  <c r="I19" i="13"/>
  <c r="D17" i="13"/>
  <c r="D23" i="13"/>
  <c r="D6" i="13"/>
  <c r="H14" i="13"/>
  <c r="D28" i="13"/>
  <c r="H15" i="13"/>
  <c r="D29" i="13"/>
  <c r="D18" i="13"/>
  <c r="D21" i="13"/>
  <c r="D13" i="13"/>
  <c r="I24" i="13"/>
  <c r="D15" i="13"/>
  <c r="H17" i="13"/>
  <c r="D7" i="13"/>
  <c r="I20" i="13"/>
  <c r="I22" i="13"/>
  <c r="I13" i="13"/>
  <c r="D27" i="13"/>
  <c r="D19" i="13"/>
  <c r="D26" i="13"/>
  <c r="H19" i="13"/>
  <c r="H11" i="13"/>
  <c r="H10" i="13"/>
  <c r="H16" i="13"/>
  <c r="D14" i="13"/>
  <c r="H28" i="13"/>
  <c r="D25" i="13"/>
  <c r="I23" i="13"/>
  <c r="D8" i="13"/>
  <c r="D22" i="13"/>
  <c r="I27" i="13"/>
  <c r="H29" i="13"/>
  <c r="H23" i="13"/>
  <c r="I21" i="13"/>
  <c r="I26" i="13"/>
  <c r="I10" i="13"/>
  <c r="I18" i="13"/>
  <c r="D24" i="13"/>
  <c r="H21" i="13"/>
  <c r="I15" i="13"/>
  <c r="H27" i="13"/>
  <c r="H9" i="13"/>
  <c r="I16" i="13"/>
  <c r="H30" i="13"/>
  <c r="I9" i="13"/>
  <c r="I31" i="13"/>
  <c r="H31" i="13"/>
  <c r="I12" i="13"/>
  <c r="N24" i="13" l="1"/>
  <c r="N32" i="13"/>
  <c r="N40" i="13"/>
  <c r="N27" i="13"/>
  <c r="N37" i="13"/>
  <c r="N39" i="13"/>
  <c r="N25" i="13"/>
  <c r="N33" i="13"/>
  <c r="N41" i="13"/>
  <c r="N36" i="13"/>
  <c r="N29" i="13"/>
  <c r="N26" i="13"/>
  <c r="N34" i="13"/>
  <c r="N35" i="13"/>
  <c r="N28" i="13"/>
  <c r="N38" i="13"/>
  <c r="N31" i="13"/>
  <c r="N30" i="13"/>
  <c r="J31" i="13"/>
  <c r="K31" i="13" s="1"/>
  <c r="O31" i="13"/>
  <c r="C31" i="13"/>
  <c r="C32" i="13" s="1"/>
  <c r="O32" i="13"/>
  <c r="BL32" i="13"/>
  <c r="A33" i="13"/>
  <c r="L36" i="5"/>
  <c r="L34" i="5"/>
  <c r="L39" i="5"/>
  <c r="L35" i="5"/>
  <c r="L40" i="5"/>
  <c r="L31" i="5"/>
  <c r="L32" i="5"/>
  <c r="L42" i="5"/>
  <c r="L38" i="5"/>
  <c r="L43" i="5"/>
  <c r="N32" i="5"/>
  <c r="O32" i="5"/>
  <c r="BL32" i="5"/>
  <c r="C31" i="5"/>
  <c r="C32" i="5" s="1"/>
  <c r="A33" i="5"/>
  <c r="N31" i="5"/>
  <c r="M31" i="5" s="1"/>
  <c r="O31" i="5"/>
  <c r="F4" i="1"/>
  <c r="CE64" i="1"/>
  <c r="CD64" i="1"/>
  <c r="CA64" i="1"/>
  <c r="H32" i="13"/>
  <c r="I33" i="13"/>
  <c r="I32" i="13"/>
  <c r="H33" i="13"/>
  <c r="J33" i="13" l="1"/>
  <c r="K33" i="13" s="1"/>
  <c r="J32" i="13"/>
  <c r="K32" i="13" s="1"/>
  <c r="O33" i="13"/>
  <c r="BL33" i="13"/>
  <c r="C33" i="13"/>
  <c r="A34" i="13"/>
  <c r="M32" i="13"/>
  <c r="M31" i="13"/>
  <c r="L31" i="13"/>
  <c r="M32" i="5"/>
  <c r="O33" i="5"/>
  <c r="C33" i="5"/>
  <c r="N33" i="5"/>
  <c r="M33" i="5" s="1"/>
  <c r="BL33" i="5"/>
  <c r="A34" i="5"/>
  <c r="F5" i="1"/>
  <c r="F6" i="1"/>
  <c r="BL7" i="13"/>
  <c r="CE29" i="1"/>
  <c r="CE30" i="1"/>
  <c r="CE31" i="1"/>
  <c r="CE42" i="1"/>
  <c r="CE43" i="1"/>
  <c r="CE44" i="1"/>
  <c r="CE45" i="1"/>
  <c r="CE46" i="1"/>
  <c r="CE47" i="1"/>
  <c r="CE48" i="1"/>
  <c r="CE49" i="1"/>
  <c r="CE50" i="1"/>
  <c r="CE51" i="1"/>
  <c r="CE52" i="1"/>
  <c r="CE53" i="1"/>
  <c r="CE54" i="1"/>
  <c r="CE55" i="1"/>
  <c r="CE56" i="1"/>
  <c r="CE57" i="1"/>
  <c r="CE58" i="1"/>
  <c r="CE59" i="1"/>
  <c r="CE60" i="1"/>
  <c r="CE61" i="1"/>
  <c r="CE62" i="1"/>
  <c r="CE63" i="1"/>
  <c r="CE4" i="1"/>
  <c r="CW4" i="1" s="1"/>
  <c r="CD29" i="1"/>
  <c r="CD30" i="1"/>
  <c r="CD31" i="1"/>
  <c r="CD42" i="1"/>
  <c r="CD43" i="1"/>
  <c r="CD44" i="1"/>
  <c r="CD45" i="1"/>
  <c r="CD46" i="1"/>
  <c r="CD47" i="1"/>
  <c r="CD48" i="1"/>
  <c r="CD49" i="1"/>
  <c r="CD50" i="1"/>
  <c r="CD51" i="1"/>
  <c r="CD52" i="1"/>
  <c r="CD53" i="1"/>
  <c r="CD54" i="1"/>
  <c r="CD55" i="1"/>
  <c r="CD56" i="1"/>
  <c r="CD57" i="1"/>
  <c r="CD58" i="1"/>
  <c r="CD59" i="1"/>
  <c r="CD60" i="1"/>
  <c r="CD61" i="1"/>
  <c r="CD62" i="1"/>
  <c r="CD63" i="1"/>
  <c r="K21" i="2"/>
  <c r="J21" i="2"/>
  <c r="I34" i="13"/>
  <c r="H34" i="13"/>
  <c r="M33" i="13" l="1"/>
  <c r="L34" i="13"/>
  <c r="K34" i="13"/>
  <c r="C34" i="13"/>
  <c r="O34" i="13"/>
  <c r="A35" i="13"/>
  <c r="BL34" i="13"/>
  <c r="L33" i="13"/>
  <c r="L32" i="13"/>
  <c r="O34" i="5"/>
  <c r="CE32" i="1" s="1"/>
  <c r="A35" i="5"/>
  <c r="C34" i="5"/>
  <c r="BL34" i="5"/>
  <c r="N34" i="5"/>
  <c r="BL8" i="13"/>
  <c r="CB4" i="1"/>
  <c r="CA5" i="1"/>
  <c r="CA6" i="1"/>
  <c r="CA7" i="1"/>
  <c r="CA8" i="1"/>
  <c r="CA9" i="1"/>
  <c r="CA10" i="1"/>
  <c r="CA11" i="1"/>
  <c r="CA12" i="1"/>
  <c r="CA13" i="1"/>
  <c r="CA14" i="1"/>
  <c r="CA15" i="1"/>
  <c r="CA16" i="1"/>
  <c r="CA17" i="1"/>
  <c r="CA18" i="1"/>
  <c r="CA19" i="1"/>
  <c r="CA20" i="1"/>
  <c r="CA21" i="1"/>
  <c r="CA22" i="1"/>
  <c r="CA23" i="1"/>
  <c r="CA24" i="1"/>
  <c r="CA25" i="1"/>
  <c r="CA26" i="1"/>
  <c r="CA27" i="1"/>
  <c r="CA28" i="1"/>
  <c r="CA29" i="1"/>
  <c r="CA30" i="1"/>
  <c r="CA31" i="1"/>
  <c r="CA32" i="1"/>
  <c r="CA33" i="1"/>
  <c r="CA34" i="1"/>
  <c r="CA35" i="1"/>
  <c r="CA36" i="1"/>
  <c r="CA37" i="1"/>
  <c r="CA38" i="1"/>
  <c r="CA39" i="1"/>
  <c r="CA40" i="1"/>
  <c r="CA41" i="1"/>
  <c r="CA42" i="1"/>
  <c r="CA43" i="1"/>
  <c r="CA44" i="1"/>
  <c r="CA45" i="1"/>
  <c r="CA46" i="1"/>
  <c r="CA47" i="1"/>
  <c r="CA48" i="1"/>
  <c r="CA49" i="1"/>
  <c r="CA50" i="1"/>
  <c r="CA51" i="1"/>
  <c r="CA52" i="1"/>
  <c r="CA53" i="1"/>
  <c r="CA54" i="1"/>
  <c r="CA55" i="1"/>
  <c r="CA56" i="1"/>
  <c r="CA57" i="1"/>
  <c r="CA58" i="1"/>
  <c r="CA59" i="1"/>
  <c r="CA60" i="1"/>
  <c r="CA61" i="1"/>
  <c r="CA62" i="1"/>
  <c r="CA63" i="1"/>
  <c r="CA4" i="1"/>
  <c r="I35" i="13"/>
  <c r="H35" i="13"/>
  <c r="K35" i="13" l="1"/>
  <c r="L35" i="13"/>
  <c r="BL35" i="13"/>
  <c r="A36" i="13"/>
  <c r="C35" i="13"/>
  <c r="O35" i="13"/>
  <c r="M34" i="13"/>
  <c r="M34" i="5"/>
  <c r="CD32" i="1"/>
  <c r="BL35" i="5"/>
  <c r="O35" i="5"/>
  <c r="CE33" i="1" s="1"/>
  <c r="N35" i="5"/>
  <c r="C35" i="5"/>
  <c r="A36" i="5"/>
  <c r="BL9" i="13"/>
  <c r="CO4" i="1"/>
  <c r="CJ4" i="1"/>
  <c r="I36" i="13"/>
  <c r="H36" i="13"/>
  <c r="K36" i="13" l="1"/>
  <c r="L36" i="13"/>
  <c r="M35" i="13"/>
  <c r="A37" i="13"/>
  <c r="BL36" i="13"/>
  <c r="C36" i="13"/>
  <c r="O36" i="13"/>
  <c r="A37" i="5"/>
  <c r="BL36" i="5"/>
  <c r="O36" i="5"/>
  <c r="CE34" i="1" s="1"/>
  <c r="C36" i="5"/>
  <c r="N36" i="5"/>
  <c r="M35" i="5"/>
  <c r="CD33" i="1"/>
  <c r="BL10" i="13"/>
  <c r="CN5" i="1"/>
  <c r="I37" i="13"/>
  <c r="H37" i="13"/>
  <c r="K37" i="13" l="1"/>
  <c r="L37" i="13"/>
  <c r="A38" i="13"/>
  <c r="BL37" i="13"/>
  <c r="O37" i="13"/>
  <c r="C37" i="13"/>
  <c r="M36" i="13"/>
  <c r="M36" i="5"/>
  <c r="CD34" i="1"/>
  <c r="A38" i="5"/>
  <c r="C37" i="5"/>
  <c r="BL37" i="5"/>
  <c r="O37" i="5"/>
  <c r="CE35" i="1" s="1"/>
  <c r="N37" i="5"/>
  <c r="BL11" i="13"/>
  <c r="AM2" i="6"/>
  <c r="AM42" i="6"/>
  <c r="AM78" i="6"/>
  <c r="AM38" i="6"/>
  <c r="AM198" i="6"/>
  <c r="AM41" i="6"/>
  <c r="AM9" i="6"/>
  <c r="AM43" i="6"/>
  <c r="AM45" i="6"/>
  <c r="AM46" i="6"/>
  <c r="AM51" i="6"/>
  <c r="AM54" i="6"/>
  <c r="AM58" i="6"/>
  <c r="AM130" i="6"/>
  <c r="AM134" i="6"/>
  <c r="AM61" i="6"/>
  <c r="AM64" i="6"/>
  <c r="AM66" i="6"/>
  <c r="AM65" i="6"/>
  <c r="AM69" i="6"/>
  <c r="AM147" i="6"/>
  <c r="AM70" i="6"/>
  <c r="AM72" i="6"/>
  <c r="AM76" i="6"/>
  <c r="AM75" i="6"/>
  <c r="AM77" i="6"/>
  <c r="AM79" i="6"/>
  <c r="AM80" i="6"/>
  <c r="AM81" i="6"/>
  <c r="AM84" i="6"/>
  <c r="AM86" i="6"/>
  <c r="AM85" i="6"/>
  <c r="AM88" i="6"/>
  <c r="AM89" i="6"/>
  <c r="AM90" i="6"/>
  <c r="AM10" i="6"/>
  <c r="AM92" i="6"/>
  <c r="AM93" i="6"/>
  <c r="AM12" i="6"/>
  <c r="AM96" i="6"/>
  <c r="AM104" i="6"/>
  <c r="AM14" i="6"/>
  <c r="AM106" i="6"/>
  <c r="AM107" i="6"/>
  <c r="AM108" i="6"/>
  <c r="AM110" i="6"/>
  <c r="AM111" i="6"/>
  <c r="AM112" i="6"/>
  <c r="AM18" i="6"/>
  <c r="AM19" i="6"/>
  <c r="AM113" i="6"/>
  <c r="AM22" i="6"/>
  <c r="AM120" i="6"/>
  <c r="AM55" i="6"/>
  <c r="AM23" i="6"/>
  <c r="AM123" i="6"/>
  <c r="AM124" i="6"/>
  <c r="AM127" i="6"/>
  <c r="AM367" i="6"/>
  <c r="AM25" i="6"/>
  <c r="AM129" i="6"/>
  <c r="AM27" i="6"/>
  <c r="AM28" i="6"/>
  <c r="AM387" i="6"/>
  <c r="AM135" i="6"/>
  <c r="AM136" i="6"/>
  <c r="AM139" i="6"/>
  <c r="AM138" i="6"/>
  <c r="AM141" i="6"/>
  <c r="AM142" i="6"/>
  <c r="AM140" i="6"/>
  <c r="AM150" i="6"/>
  <c r="AM151" i="6"/>
  <c r="AM154" i="6"/>
  <c r="AM34" i="6"/>
  <c r="AM35" i="6"/>
  <c r="AM432" i="6"/>
  <c r="AM433" i="6"/>
  <c r="AM158" i="6"/>
  <c r="AM165" i="6"/>
  <c r="AM161" i="6"/>
  <c r="AM162" i="6"/>
  <c r="AM168" i="6"/>
  <c r="AM36" i="6"/>
  <c r="AM163" i="6"/>
  <c r="AM170" i="6"/>
  <c r="AM160" i="6"/>
  <c r="AM166" i="6"/>
  <c r="AM167" i="6"/>
  <c r="AM164" i="6"/>
  <c r="AM173" i="6"/>
  <c r="AM172" i="6"/>
  <c r="AM176" i="6"/>
  <c r="AM177" i="6"/>
  <c r="AM178" i="6"/>
  <c r="AM179" i="6"/>
  <c r="AM175" i="6"/>
  <c r="AM182" i="6"/>
  <c r="AM187" i="6"/>
  <c r="AM190" i="6"/>
  <c r="AM186" i="6"/>
  <c r="AM191" i="6"/>
  <c r="AM188" i="6"/>
  <c r="AM189" i="6"/>
  <c r="AM40" i="6"/>
  <c r="AM193" i="6"/>
  <c r="AM194" i="6"/>
  <c r="AM201" i="6"/>
  <c r="AM202" i="6"/>
  <c r="AM457" i="6"/>
  <c r="AM199" i="6"/>
  <c r="AM200" i="6"/>
  <c r="AM207" i="6"/>
  <c r="AM205" i="6"/>
  <c r="AM206" i="6"/>
  <c r="AM91" i="6"/>
  <c r="AM208" i="6"/>
  <c r="AM209" i="6"/>
  <c r="AM216" i="6"/>
  <c r="AM217" i="6"/>
  <c r="AM213" i="6"/>
  <c r="AM94" i="6"/>
  <c r="AM218" i="6"/>
  <c r="AM11" i="6"/>
  <c r="AM600" i="6"/>
  <c r="AM220" i="6"/>
  <c r="AM222" i="6"/>
  <c r="AM223" i="6"/>
  <c r="AM221" i="6"/>
  <c r="AM230" i="6"/>
  <c r="AM229" i="6"/>
  <c r="AM227" i="6"/>
  <c r="AM232" i="6"/>
  <c r="AM233" i="6"/>
  <c r="AM234" i="6"/>
  <c r="AM231" i="6"/>
  <c r="AM238" i="6"/>
  <c r="AM240" i="6"/>
  <c r="AM237" i="6"/>
  <c r="AM246" i="6"/>
  <c r="AM243" i="6"/>
  <c r="AM244" i="6"/>
  <c r="AM241" i="6"/>
  <c r="AM248" i="6"/>
  <c r="AM247" i="6"/>
  <c r="AM242" i="6"/>
  <c r="AM257" i="6"/>
  <c r="AM100" i="6"/>
  <c r="AM255" i="6"/>
  <c r="AM256" i="6"/>
  <c r="AM258" i="6"/>
  <c r="AM485" i="6"/>
  <c r="AM262" i="6"/>
  <c r="AM263" i="6"/>
  <c r="AM270" i="6"/>
  <c r="AM496" i="6"/>
  <c r="AM497" i="6"/>
  <c r="AM272" i="6"/>
  <c r="AM271" i="6"/>
  <c r="AM273" i="6"/>
  <c r="AM274" i="6"/>
  <c r="AM280" i="6"/>
  <c r="AM284" i="6"/>
  <c r="AM285" i="6"/>
  <c r="AM286" i="6"/>
  <c r="AM282" i="6"/>
  <c r="AM283" i="6"/>
  <c r="AM289" i="6"/>
  <c r="AM288" i="6"/>
  <c r="AM290" i="6"/>
  <c r="AM292" i="6"/>
  <c r="AM291" i="6"/>
  <c r="AM293" i="6"/>
  <c r="AM297" i="6"/>
  <c r="AM300" i="6"/>
  <c r="AM298" i="6"/>
  <c r="AM301" i="6"/>
  <c r="AM299" i="6"/>
  <c r="AM302" i="6"/>
  <c r="AM303" i="6"/>
  <c r="AM52" i="6"/>
  <c r="AM306" i="6"/>
  <c r="AM317" i="6"/>
  <c r="AM318" i="6"/>
  <c r="AM310" i="6"/>
  <c r="AM53" i="6"/>
  <c r="AM313" i="6"/>
  <c r="AM314" i="6"/>
  <c r="AM319" i="6"/>
  <c r="AM315" i="6"/>
  <c r="AM316" i="6"/>
  <c r="AM321" i="6"/>
  <c r="AM330" i="6"/>
  <c r="AM327" i="6"/>
  <c r="AM322" i="6"/>
  <c r="AM519" i="6"/>
  <c r="AM323" i="6"/>
  <c r="AM520" i="6"/>
  <c r="AM324" i="6"/>
  <c r="AM328" i="6"/>
  <c r="AM329" i="6"/>
  <c r="AM325" i="6"/>
  <c r="AM326" i="6"/>
  <c r="AM332" i="6"/>
  <c r="AM336" i="6"/>
  <c r="AM337" i="6"/>
  <c r="AM338" i="6"/>
  <c r="AM339" i="6"/>
  <c r="AM342" i="6"/>
  <c r="AM525" i="6"/>
  <c r="AM335" i="6"/>
  <c r="AM340" i="6"/>
  <c r="AM348" i="6"/>
  <c r="AM350" i="6"/>
  <c r="AM349" i="6"/>
  <c r="AM346" i="6"/>
  <c r="AM347" i="6"/>
  <c r="AM352" i="6"/>
  <c r="AM355" i="6"/>
  <c r="AM357" i="6"/>
  <c r="AM356" i="6"/>
  <c r="AM361" i="6"/>
  <c r="AM359" i="6"/>
  <c r="AM363" i="6"/>
  <c r="AM360" i="6"/>
  <c r="AM362" i="6"/>
  <c r="AM364" i="6"/>
  <c r="AM365" i="6"/>
  <c r="AM366" i="6"/>
  <c r="AM374" i="6"/>
  <c r="AM371" i="6"/>
  <c r="AM369" i="6"/>
  <c r="AM372" i="6"/>
  <c r="AM376" i="6"/>
  <c r="AM378" i="6"/>
  <c r="AM377" i="6"/>
  <c r="AM375" i="6"/>
  <c r="AM379" i="6"/>
  <c r="AM383" i="6"/>
  <c r="AM385" i="6"/>
  <c r="AM384" i="6"/>
  <c r="AM386" i="6"/>
  <c r="AM393" i="6"/>
  <c r="AM390" i="6"/>
  <c r="AM391" i="6"/>
  <c r="AM389" i="6"/>
  <c r="AM392" i="6"/>
  <c r="AM3" i="6"/>
  <c r="AM397" i="6"/>
  <c r="AM394" i="6"/>
  <c r="AM396" i="6"/>
  <c r="AM395" i="6"/>
  <c r="AM398" i="6"/>
  <c r="AM399" i="6"/>
  <c r="AM400" i="6"/>
  <c r="AM402" i="6"/>
  <c r="AM403" i="6"/>
  <c r="AM401" i="6"/>
  <c r="AM404" i="6"/>
  <c r="AM410" i="6"/>
  <c r="AM407" i="6"/>
  <c r="AM411" i="6"/>
  <c r="AM412" i="6"/>
  <c r="AM408" i="6"/>
  <c r="AM557" i="6"/>
  <c r="AM409" i="6"/>
  <c r="AM558" i="6"/>
  <c r="AM417" i="6"/>
  <c r="AM418" i="6"/>
  <c r="AM416" i="6"/>
  <c r="AM421" i="6"/>
  <c r="AM422" i="6"/>
  <c r="AM426" i="6"/>
  <c r="AM68" i="6"/>
  <c r="AM573" i="6"/>
  <c r="AM434" i="6"/>
  <c r="AM440" i="6"/>
  <c r="AM581" i="6"/>
  <c r="AM468" i="6"/>
  <c r="AM470" i="6"/>
  <c r="AM474" i="6"/>
  <c r="AM98" i="6"/>
  <c r="AM483" i="6"/>
  <c r="AM101" i="6"/>
  <c r="AM495" i="6"/>
  <c r="AM498" i="6"/>
  <c r="AM501" i="6"/>
  <c r="AM504" i="6"/>
  <c r="AM287" i="6"/>
  <c r="AM511" i="6"/>
  <c r="AM512" i="6"/>
  <c r="AM638" i="6"/>
  <c r="AM513" i="6"/>
  <c r="AM116" i="6"/>
  <c r="AM529" i="6"/>
  <c r="AM530" i="6"/>
  <c r="AM531" i="6"/>
  <c r="AM540" i="6"/>
  <c r="AM539" i="6"/>
  <c r="AM59" i="6"/>
  <c r="AM543" i="6"/>
  <c r="AM133" i="6"/>
  <c r="AM547" i="6"/>
  <c r="AM546" i="6"/>
  <c r="AM29" i="6"/>
  <c r="AM552" i="6"/>
  <c r="AM556" i="6"/>
  <c r="AM143" i="6"/>
  <c r="AM561" i="6"/>
  <c r="AM560" i="6"/>
  <c r="AM145" i="6"/>
  <c r="AM564" i="6"/>
  <c r="AM567" i="6"/>
  <c r="AM562" i="6"/>
  <c r="AM563" i="6"/>
  <c r="AM667" i="6"/>
  <c r="AM149" i="6"/>
  <c r="AM429" i="6"/>
  <c r="AM571" i="6"/>
  <c r="AM670" i="6"/>
  <c r="AM671" i="6"/>
  <c r="AM575" i="6"/>
  <c r="AM74" i="6"/>
  <c r="AM579" i="6"/>
  <c r="AM180" i="6"/>
  <c r="AM184" i="6"/>
  <c r="AM676" i="6"/>
  <c r="AM447" i="6"/>
  <c r="AM584" i="6"/>
  <c r="AM678" i="6"/>
  <c r="AM453" i="6"/>
  <c r="AM39" i="6"/>
  <c r="AM586" i="6"/>
  <c r="AM204" i="6"/>
  <c r="AM593" i="6"/>
  <c r="AM214" i="6"/>
  <c r="AM595" i="6"/>
  <c r="AM596" i="6"/>
  <c r="AM594" i="6"/>
  <c r="AM225" i="6"/>
  <c r="AM598" i="6"/>
  <c r="AM601" i="6"/>
  <c r="AM603" i="6"/>
  <c r="AM604" i="6"/>
  <c r="AM249" i="6"/>
  <c r="AM252" i="6"/>
  <c r="AM254" i="6"/>
  <c r="AM253" i="6"/>
  <c r="AM261" i="6"/>
  <c r="AM615" i="6"/>
  <c r="AM616" i="6"/>
  <c r="AM103" i="6"/>
  <c r="AM267" i="6"/>
  <c r="AM265" i="6"/>
  <c r="AM617" i="6"/>
  <c r="AM266" i="6"/>
  <c r="AM105" i="6"/>
  <c r="AM621" i="6"/>
  <c r="AM493" i="6"/>
  <c r="AM624" i="6"/>
  <c r="AM278" i="6"/>
  <c r="AM625" i="6"/>
  <c r="AM626" i="6"/>
  <c r="AM634" i="6"/>
  <c r="AM312" i="6"/>
  <c r="AM515" i="6"/>
  <c r="AM311" i="6"/>
  <c r="AM320" i="6"/>
  <c r="AM643" i="6"/>
  <c r="AM333" i="6"/>
  <c r="AM118" i="6"/>
  <c r="AM341" i="6"/>
  <c r="AM528" i="6"/>
  <c r="AM653" i="6"/>
  <c r="AM537" i="6"/>
  <c r="AM126" i="6"/>
  <c r="AM368" i="6"/>
  <c r="AM380" i="6"/>
  <c r="AM132" i="6"/>
  <c r="AM657" i="6"/>
  <c r="AM382" i="6"/>
  <c r="AM545" i="6"/>
  <c r="AM550" i="6"/>
  <c r="AM555" i="6"/>
  <c r="AM661" i="6"/>
  <c r="AM405" i="6"/>
  <c r="AM663" i="6"/>
  <c r="AM420" i="6"/>
  <c r="AM419" i="6"/>
  <c r="AM424" i="6"/>
  <c r="AM423" i="6"/>
  <c r="AM665" i="6"/>
  <c r="AM666" i="6"/>
  <c r="AM568" i="6"/>
  <c r="AM428" i="6"/>
  <c r="AM569" i="6"/>
  <c r="AM570" i="6"/>
  <c r="AM146" i="6"/>
  <c r="AM152" i="6"/>
  <c r="AM668" i="6"/>
  <c r="AM572" i="6"/>
  <c r="AM430" i="6"/>
  <c r="AM669" i="6"/>
  <c r="AM153" i="6"/>
  <c r="AM435" i="6"/>
  <c r="AM437" i="6"/>
  <c r="AM672" i="6"/>
  <c r="AM438" i="6"/>
  <c r="AM673" i="6"/>
  <c r="AM439" i="6"/>
  <c r="AM580" i="6"/>
  <c r="AM582" i="6"/>
  <c r="AM441" i="6"/>
  <c r="AM181" i="6"/>
  <c r="AM444" i="6"/>
  <c r="AM674" i="6"/>
  <c r="AM445" i="6"/>
  <c r="AM443" i="6"/>
  <c r="AM450" i="6"/>
  <c r="AM449" i="6"/>
  <c r="AM451" i="6"/>
  <c r="AM448" i="6"/>
  <c r="AM196" i="6"/>
  <c r="AM82" i="6"/>
  <c r="AM195" i="6"/>
  <c r="AM452" i="6"/>
  <c r="AM585" i="6"/>
  <c r="AM681" i="6"/>
  <c r="AM589" i="6"/>
  <c r="AM682" i="6"/>
  <c r="AM455" i="6"/>
  <c r="AM456" i="6"/>
  <c r="AM588" i="6"/>
  <c r="AM683" i="6"/>
  <c r="AM591" i="6"/>
  <c r="AM590" i="6"/>
  <c r="AM461" i="6"/>
  <c r="AM460" i="6"/>
  <c r="AM459" i="6"/>
  <c r="AM212" i="6"/>
  <c r="AM458" i="6"/>
  <c r="AM215" i="6"/>
  <c r="AM465" i="6"/>
  <c r="AM462" i="6"/>
  <c r="AM464" i="6"/>
  <c r="AM463" i="6"/>
  <c r="AM685" i="6"/>
  <c r="AM599" i="6"/>
  <c r="AM467" i="6"/>
  <c r="AM466" i="6"/>
  <c r="AM226" i="6"/>
  <c r="AM469" i="6"/>
  <c r="AM686" i="6"/>
  <c r="AM473" i="6"/>
  <c r="AM471" i="6"/>
  <c r="AM472" i="6"/>
  <c r="AM687" i="6"/>
  <c r="AM235" i="6"/>
  <c r="AM236" i="6"/>
  <c r="AM607" i="6"/>
  <c r="AM478" i="6"/>
  <c r="AM690" i="6"/>
  <c r="AM689" i="6"/>
  <c r="AM608" i="6"/>
  <c r="AM239" i="6"/>
  <c r="AM476" i="6"/>
  <c r="AM99" i="6"/>
  <c r="AM475" i="6"/>
  <c r="AM477" i="6"/>
  <c r="AM479" i="6"/>
  <c r="AM481" i="6"/>
  <c r="AM245" i="6"/>
  <c r="AM691" i="6"/>
  <c r="AM480" i="6"/>
  <c r="AM487" i="6"/>
  <c r="AM260" i="6"/>
  <c r="AM614" i="6"/>
  <c r="AM486" i="6"/>
  <c r="AM484" i="6"/>
  <c r="AM268" i="6"/>
  <c r="AM693" i="6"/>
  <c r="AM269" i="6"/>
  <c r="AM488" i="6"/>
  <c r="AM489" i="6"/>
  <c r="AM490" i="6"/>
  <c r="AM491" i="6"/>
  <c r="AM494" i="6"/>
  <c r="AM492" i="6"/>
  <c r="AM499" i="6"/>
  <c r="AM630" i="6"/>
  <c r="AM629" i="6"/>
  <c r="AM631" i="6"/>
  <c r="AM281" i="6"/>
  <c r="AM505" i="6"/>
  <c r="AM633" i="6"/>
  <c r="AM694" i="6"/>
  <c r="AM508" i="6"/>
  <c r="AM695" i="6"/>
  <c r="AM632" i="6"/>
  <c r="AM510" i="6"/>
  <c r="AM509" i="6"/>
  <c r="AM636" i="6"/>
  <c r="AM635" i="6"/>
  <c r="AM639" i="6"/>
  <c r="AM640" i="6"/>
  <c r="AM516" i="6"/>
  <c r="AM644" i="6"/>
  <c r="AM518" i="6"/>
  <c r="AM517" i="6"/>
  <c r="AM698" i="6"/>
  <c r="AM646" i="6"/>
  <c r="AM521" i="6"/>
  <c r="AM645" i="6"/>
  <c r="AM522" i="6"/>
  <c r="AM647" i="6"/>
  <c r="AM524" i="6"/>
  <c r="AM523" i="6"/>
  <c r="AM526" i="6"/>
  <c r="AM527" i="6"/>
  <c r="AM700" i="6"/>
  <c r="AM649" i="6"/>
  <c r="AM648" i="6"/>
  <c r="AM701" i="6"/>
  <c r="AM651" i="6"/>
  <c r="AM650" i="6"/>
  <c r="AM532" i="6"/>
  <c r="AM716" i="6"/>
  <c r="AM652" i="6"/>
  <c r="AM533" i="6"/>
  <c r="AM704" i="6"/>
  <c r="AM538" i="6"/>
  <c r="AM702" i="6"/>
  <c r="AM536" i="6"/>
  <c r="AM703" i="6"/>
  <c r="AM534" i="6"/>
  <c r="AM535" i="6"/>
  <c r="AM654" i="6"/>
  <c r="AM655" i="6"/>
  <c r="AM370" i="6"/>
  <c r="AM656" i="6"/>
  <c r="AM544" i="6"/>
  <c r="AM541" i="6"/>
  <c r="AM658" i="6"/>
  <c r="AM705" i="6"/>
  <c r="AM542" i="6"/>
  <c r="AM706" i="6"/>
  <c r="AM548" i="6"/>
  <c r="AM549" i="6"/>
  <c r="AM659" i="6"/>
  <c r="AM707" i="6"/>
  <c r="AM551" i="6"/>
  <c r="AM708" i="6"/>
  <c r="AM660" i="6"/>
  <c r="AM553" i="6"/>
  <c r="AM554" i="6"/>
  <c r="AM559" i="6"/>
  <c r="AM664" i="6"/>
  <c r="AM425" i="6"/>
  <c r="AM427" i="6"/>
  <c r="AM709" i="6"/>
  <c r="AM717" i="6"/>
  <c r="AM431" i="6"/>
  <c r="AM574" i="6"/>
  <c r="AM576" i="6"/>
  <c r="AM171" i="6"/>
  <c r="AM578" i="6"/>
  <c r="AM577" i="6"/>
  <c r="AM710" i="6"/>
  <c r="AM711" i="6"/>
  <c r="AM712" i="6"/>
  <c r="AM675" i="6"/>
  <c r="AM442" i="6"/>
  <c r="AM583" i="6"/>
  <c r="AM677" i="6"/>
  <c r="AM679" i="6"/>
  <c r="AM713" i="6"/>
  <c r="AM587" i="6"/>
  <c r="AM454" i="6"/>
  <c r="AM680" i="6"/>
  <c r="AM714" i="6"/>
  <c r="AM684" i="6"/>
  <c r="AM592" i="6"/>
  <c r="AM597" i="6"/>
  <c r="AM602" i="6"/>
  <c r="AM606" i="6"/>
  <c r="AM688" i="6"/>
  <c r="AM609" i="6"/>
  <c r="AM610" i="6"/>
  <c r="AM611" i="6"/>
  <c r="AM612" i="6"/>
  <c r="AM613" i="6"/>
  <c r="AM618" i="6"/>
  <c r="AM619" i="6"/>
  <c r="AM692" i="6"/>
  <c r="AM620" i="6"/>
  <c r="AM622" i="6"/>
  <c r="AM623" i="6"/>
  <c r="AM627" i="6"/>
  <c r="AM628" i="6"/>
  <c r="AM507" i="6"/>
  <c r="AM637" i="6"/>
  <c r="AM641" i="6"/>
  <c r="AM642" i="6"/>
  <c r="AM696" i="6"/>
  <c r="AM697" i="6"/>
  <c r="AM715" i="6"/>
  <c r="AM699" i="6"/>
  <c r="AM8" i="6"/>
  <c r="AM13" i="6"/>
  <c r="AM21" i="6"/>
  <c r="AM50" i="6"/>
  <c r="AM4" i="6"/>
  <c r="AM37" i="6"/>
  <c r="AM44" i="6"/>
  <c r="AM48" i="6"/>
  <c r="AM49" i="6"/>
  <c r="AM57" i="6"/>
  <c r="AM62" i="6"/>
  <c r="AM63" i="6"/>
  <c r="AM67" i="6"/>
  <c r="AM148" i="6"/>
  <c r="AM71" i="6"/>
  <c r="AM83" i="6"/>
  <c r="AM87" i="6"/>
  <c r="AM95" i="6"/>
  <c r="AM47" i="6"/>
  <c r="AM16" i="6"/>
  <c r="AM15" i="6"/>
  <c r="AM17" i="6"/>
  <c r="AM20" i="6"/>
  <c r="AM114" i="6"/>
  <c r="AM119" i="6"/>
  <c r="AM334" i="6"/>
  <c r="AM121" i="6"/>
  <c r="AM122" i="6"/>
  <c r="AM24" i="6"/>
  <c r="AM26" i="6"/>
  <c r="AM131" i="6"/>
  <c r="AM30" i="6"/>
  <c r="AM137" i="6"/>
  <c r="AM31" i="6"/>
  <c r="AM5" i="6"/>
  <c r="AM32" i="6"/>
  <c r="AM33" i="6"/>
  <c r="AM155" i="6"/>
  <c r="AM156" i="6"/>
  <c r="AM159" i="6"/>
  <c r="AM169" i="6"/>
  <c r="AM174" i="6"/>
  <c r="AM183" i="6"/>
  <c r="AM192" i="6"/>
  <c r="AM197" i="6"/>
  <c r="AM203" i="6"/>
  <c r="AM210" i="6"/>
  <c r="AM211" i="6"/>
  <c r="AM219" i="6"/>
  <c r="AM228" i="6"/>
  <c r="AM251" i="6"/>
  <c r="AM250" i="6"/>
  <c r="AM102" i="6"/>
  <c r="AM482" i="6"/>
  <c r="AM259" i="6"/>
  <c r="AM277" i="6"/>
  <c r="AM275" i="6"/>
  <c r="AM279" i="6"/>
  <c r="AM294" i="6"/>
  <c r="AM296" i="6"/>
  <c r="AM295" i="6"/>
  <c r="AM305" i="6"/>
  <c r="AM304" i="6"/>
  <c r="AM307" i="6"/>
  <c r="AM309" i="6"/>
  <c r="AM308" i="6"/>
  <c r="AM117" i="6"/>
  <c r="AM331" i="6"/>
  <c r="AM343" i="6"/>
  <c r="AM345" i="6"/>
  <c r="AM351" i="6"/>
  <c r="AM354" i="6"/>
  <c r="AM353" i="6"/>
  <c r="AM358" i="6"/>
  <c r="AM373" i="6"/>
  <c r="AM60" i="6"/>
  <c r="AM388" i="6"/>
  <c r="AM662" i="6"/>
  <c r="AM413" i="6"/>
  <c r="AM415" i="6"/>
  <c r="AM414" i="6"/>
  <c r="AM157" i="6"/>
  <c r="AM73" i="6"/>
  <c r="AM7" i="6"/>
  <c r="AM97" i="6"/>
  <c r="AM500" i="6"/>
  <c r="AM502" i="6"/>
  <c r="AM503" i="6"/>
  <c r="AM109" i="6"/>
  <c r="AM514" i="6"/>
  <c r="AM56" i="6"/>
  <c r="AM125" i="6"/>
  <c r="AM128" i="6"/>
  <c r="AM406" i="6"/>
  <c r="AM144" i="6"/>
  <c r="AM565" i="6"/>
  <c r="AM566" i="6"/>
  <c r="AM436" i="6"/>
  <c r="AM185" i="6"/>
  <c r="AM224" i="6"/>
  <c r="AM605" i="6"/>
  <c r="AM264" i="6"/>
  <c r="AM276" i="6"/>
  <c r="AM115" i="6"/>
  <c r="AM344" i="6"/>
  <c r="AM381" i="6"/>
  <c r="AM446" i="6"/>
  <c r="AM506" i="6"/>
  <c r="AM6" i="6"/>
  <c r="AI42" i="6"/>
  <c r="AJ42" i="6" s="1"/>
  <c r="AK42" i="6" s="1"/>
  <c r="AL42" i="6" s="1"/>
  <c r="AI78" i="6"/>
  <c r="AJ78" i="6" s="1"/>
  <c r="AK78" i="6" s="1"/>
  <c r="AL78" i="6" s="1"/>
  <c r="AI38" i="6"/>
  <c r="AJ38" i="6" s="1"/>
  <c r="AK38" i="6" s="1"/>
  <c r="AL38" i="6" s="1"/>
  <c r="AI198" i="6"/>
  <c r="AJ198" i="6" s="1"/>
  <c r="AK198" i="6" s="1"/>
  <c r="AL198" i="6" s="1"/>
  <c r="AI41" i="6"/>
  <c r="AJ41" i="6" s="1"/>
  <c r="AK41" i="6" s="1"/>
  <c r="AL41" i="6" s="1"/>
  <c r="AI9" i="6"/>
  <c r="AJ9" i="6" s="1"/>
  <c r="AK9" i="6" s="1"/>
  <c r="AL9" i="6" s="1"/>
  <c r="AI43" i="6"/>
  <c r="AJ43" i="6" s="1"/>
  <c r="AK43" i="6" s="1"/>
  <c r="AL43" i="6" s="1"/>
  <c r="AI45" i="6"/>
  <c r="AJ45" i="6" s="1"/>
  <c r="AK45" i="6" s="1"/>
  <c r="AL45" i="6" s="1"/>
  <c r="AI46" i="6"/>
  <c r="AJ46" i="6" s="1"/>
  <c r="AK46" i="6" s="1"/>
  <c r="AL46" i="6" s="1"/>
  <c r="AI51" i="6"/>
  <c r="AJ51" i="6" s="1"/>
  <c r="AK51" i="6" s="1"/>
  <c r="AL51" i="6" s="1"/>
  <c r="AI54" i="6"/>
  <c r="AJ54" i="6" s="1"/>
  <c r="AK54" i="6" s="1"/>
  <c r="AL54" i="6" s="1"/>
  <c r="AI58" i="6"/>
  <c r="AJ58" i="6" s="1"/>
  <c r="AK58" i="6" s="1"/>
  <c r="AL58" i="6" s="1"/>
  <c r="AI130" i="6"/>
  <c r="AJ130" i="6" s="1"/>
  <c r="AK130" i="6" s="1"/>
  <c r="AL130" i="6" s="1"/>
  <c r="AI134" i="6"/>
  <c r="AJ134" i="6" s="1"/>
  <c r="AK134" i="6" s="1"/>
  <c r="AL134" i="6" s="1"/>
  <c r="AI61" i="6"/>
  <c r="AJ61" i="6" s="1"/>
  <c r="AK61" i="6" s="1"/>
  <c r="AL61" i="6" s="1"/>
  <c r="AI64" i="6"/>
  <c r="AJ64" i="6" s="1"/>
  <c r="AK64" i="6" s="1"/>
  <c r="AL64" i="6" s="1"/>
  <c r="AI66" i="6"/>
  <c r="AJ66" i="6" s="1"/>
  <c r="AK66" i="6" s="1"/>
  <c r="AL66" i="6" s="1"/>
  <c r="AI65" i="6"/>
  <c r="AJ65" i="6" s="1"/>
  <c r="AK65" i="6" s="1"/>
  <c r="AL65" i="6" s="1"/>
  <c r="AI69" i="6"/>
  <c r="AJ69" i="6" s="1"/>
  <c r="AK69" i="6" s="1"/>
  <c r="AL69" i="6" s="1"/>
  <c r="AI147" i="6"/>
  <c r="AJ147" i="6" s="1"/>
  <c r="AK147" i="6" s="1"/>
  <c r="AL147" i="6" s="1"/>
  <c r="AI70" i="6"/>
  <c r="AJ70" i="6" s="1"/>
  <c r="AK70" i="6" s="1"/>
  <c r="AL70" i="6" s="1"/>
  <c r="AI72" i="6"/>
  <c r="AJ72" i="6" s="1"/>
  <c r="AK72" i="6" s="1"/>
  <c r="AL72" i="6" s="1"/>
  <c r="AI76" i="6"/>
  <c r="AJ76" i="6" s="1"/>
  <c r="AK76" i="6" s="1"/>
  <c r="AL76" i="6" s="1"/>
  <c r="AI75" i="6"/>
  <c r="AJ75" i="6" s="1"/>
  <c r="AK75" i="6" s="1"/>
  <c r="AL75" i="6" s="1"/>
  <c r="AI77" i="6"/>
  <c r="AJ77" i="6" s="1"/>
  <c r="AK77" i="6" s="1"/>
  <c r="AL77" i="6" s="1"/>
  <c r="AI79" i="6"/>
  <c r="AJ79" i="6" s="1"/>
  <c r="AK79" i="6" s="1"/>
  <c r="AL79" i="6" s="1"/>
  <c r="AI80" i="6"/>
  <c r="AJ80" i="6" s="1"/>
  <c r="AK80" i="6" s="1"/>
  <c r="AL80" i="6" s="1"/>
  <c r="AI81" i="6"/>
  <c r="AJ81" i="6" s="1"/>
  <c r="AK81" i="6" s="1"/>
  <c r="AL81" i="6" s="1"/>
  <c r="AI84" i="6"/>
  <c r="AJ84" i="6" s="1"/>
  <c r="AK84" i="6" s="1"/>
  <c r="AL84" i="6" s="1"/>
  <c r="AI86" i="6"/>
  <c r="AJ86" i="6" s="1"/>
  <c r="AK86" i="6" s="1"/>
  <c r="AL86" i="6" s="1"/>
  <c r="AI85" i="6"/>
  <c r="AJ85" i="6" s="1"/>
  <c r="AK85" i="6" s="1"/>
  <c r="AL85" i="6" s="1"/>
  <c r="AI88" i="6"/>
  <c r="AJ88" i="6" s="1"/>
  <c r="AK88" i="6" s="1"/>
  <c r="AL88" i="6" s="1"/>
  <c r="AI89" i="6"/>
  <c r="AJ89" i="6" s="1"/>
  <c r="AK89" i="6" s="1"/>
  <c r="AL89" i="6" s="1"/>
  <c r="AI90" i="6"/>
  <c r="AJ90" i="6" s="1"/>
  <c r="AK90" i="6" s="1"/>
  <c r="AL90" i="6" s="1"/>
  <c r="AI10" i="6"/>
  <c r="AJ10" i="6" s="1"/>
  <c r="AK10" i="6" s="1"/>
  <c r="AL10" i="6" s="1"/>
  <c r="AI92" i="6"/>
  <c r="AJ92" i="6" s="1"/>
  <c r="AK92" i="6" s="1"/>
  <c r="AL92" i="6" s="1"/>
  <c r="AI93" i="6"/>
  <c r="AJ93" i="6" s="1"/>
  <c r="AK93" i="6" s="1"/>
  <c r="AL93" i="6" s="1"/>
  <c r="AI12" i="6"/>
  <c r="AJ12" i="6" s="1"/>
  <c r="AK12" i="6" s="1"/>
  <c r="AL12" i="6" s="1"/>
  <c r="AI96" i="6"/>
  <c r="AJ96" i="6" s="1"/>
  <c r="AK96" i="6" s="1"/>
  <c r="AL96" i="6" s="1"/>
  <c r="AI104" i="6"/>
  <c r="AJ104" i="6" s="1"/>
  <c r="AK104" i="6" s="1"/>
  <c r="AL104" i="6" s="1"/>
  <c r="AI14" i="6"/>
  <c r="AJ14" i="6" s="1"/>
  <c r="AK14" i="6" s="1"/>
  <c r="AL14" i="6" s="1"/>
  <c r="AI106" i="6"/>
  <c r="AJ106" i="6" s="1"/>
  <c r="AK106" i="6" s="1"/>
  <c r="AL106" i="6" s="1"/>
  <c r="AI107" i="6"/>
  <c r="AJ107" i="6" s="1"/>
  <c r="AK107" i="6" s="1"/>
  <c r="AL107" i="6" s="1"/>
  <c r="AI108" i="6"/>
  <c r="AJ108" i="6" s="1"/>
  <c r="AK108" i="6" s="1"/>
  <c r="AL108" i="6" s="1"/>
  <c r="AI110" i="6"/>
  <c r="AJ110" i="6" s="1"/>
  <c r="AK110" i="6" s="1"/>
  <c r="AL110" i="6" s="1"/>
  <c r="AI111" i="6"/>
  <c r="AJ111" i="6" s="1"/>
  <c r="AK111" i="6" s="1"/>
  <c r="AL111" i="6" s="1"/>
  <c r="AI112" i="6"/>
  <c r="AJ112" i="6" s="1"/>
  <c r="AK112" i="6" s="1"/>
  <c r="AL112" i="6" s="1"/>
  <c r="AI18" i="6"/>
  <c r="AJ18" i="6" s="1"/>
  <c r="AK18" i="6" s="1"/>
  <c r="AL18" i="6" s="1"/>
  <c r="AI19" i="6"/>
  <c r="AJ19" i="6" s="1"/>
  <c r="AK19" i="6" s="1"/>
  <c r="AL19" i="6" s="1"/>
  <c r="AI113" i="6"/>
  <c r="AJ113" i="6" s="1"/>
  <c r="AK113" i="6" s="1"/>
  <c r="AL113" i="6" s="1"/>
  <c r="AI22" i="6"/>
  <c r="AJ22" i="6" s="1"/>
  <c r="AK22" i="6" s="1"/>
  <c r="AL22" i="6" s="1"/>
  <c r="AI120" i="6"/>
  <c r="AJ120" i="6" s="1"/>
  <c r="AK120" i="6" s="1"/>
  <c r="AL120" i="6" s="1"/>
  <c r="AI55" i="6"/>
  <c r="AJ55" i="6" s="1"/>
  <c r="AK55" i="6" s="1"/>
  <c r="AL55" i="6" s="1"/>
  <c r="AI23" i="6"/>
  <c r="AJ23" i="6" s="1"/>
  <c r="AK23" i="6" s="1"/>
  <c r="AL23" i="6" s="1"/>
  <c r="AI123" i="6"/>
  <c r="AJ123" i="6" s="1"/>
  <c r="AK123" i="6" s="1"/>
  <c r="AL123" i="6" s="1"/>
  <c r="AI124" i="6"/>
  <c r="AJ124" i="6" s="1"/>
  <c r="AK124" i="6" s="1"/>
  <c r="AL124" i="6" s="1"/>
  <c r="AI127" i="6"/>
  <c r="AJ127" i="6" s="1"/>
  <c r="AK127" i="6" s="1"/>
  <c r="AL127" i="6" s="1"/>
  <c r="AI367" i="6"/>
  <c r="AJ367" i="6" s="1"/>
  <c r="AK367" i="6" s="1"/>
  <c r="AL367" i="6" s="1"/>
  <c r="AI25" i="6"/>
  <c r="AJ25" i="6" s="1"/>
  <c r="AK25" i="6" s="1"/>
  <c r="AL25" i="6" s="1"/>
  <c r="AI129" i="6"/>
  <c r="AJ129" i="6" s="1"/>
  <c r="AK129" i="6" s="1"/>
  <c r="AL129" i="6" s="1"/>
  <c r="AI27" i="6"/>
  <c r="AJ27" i="6" s="1"/>
  <c r="AK27" i="6" s="1"/>
  <c r="AL27" i="6" s="1"/>
  <c r="AI28" i="6"/>
  <c r="AJ28" i="6" s="1"/>
  <c r="AK28" i="6" s="1"/>
  <c r="AL28" i="6" s="1"/>
  <c r="AI387" i="6"/>
  <c r="AJ387" i="6" s="1"/>
  <c r="AK387" i="6" s="1"/>
  <c r="AL387" i="6" s="1"/>
  <c r="AI135" i="6"/>
  <c r="AJ135" i="6" s="1"/>
  <c r="AK135" i="6" s="1"/>
  <c r="AL135" i="6" s="1"/>
  <c r="AI136" i="6"/>
  <c r="AJ136" i="6" s="1"/>
  <c r="AK136" i="6" s="1"/>
  <c r="AL136" i="6" s="1"/>
  <c r="AI139" i="6"/>
  <c r="AJ139" i="6" s="1"/>
  <c r="AK139" i="6" s="1"/>
  <c r="AL139" i="6" s="1"/>
  <c r="AI138" i="6"/>
  <c r="AJ138" i="6" s="1"/>
  <c r="AK138" i="6" s="1"/>
  <c r="AL138" i="6" s="1"/>
  <c r="AI141" i="6"/>
  <c r="AJ141" i="6" s="1"/>
  <c r="AK141" i="6" s="1"/>
  <c r="AL141" i="6" s="1"/>
  <c r="AI142" i="6"/>
  <c r="AJ142" i="6" s="1"/>
  <c r="AK142" i="6" s="1"/>
  <c r="AL142" i="6" s="1"/>
  <c r="AI140" i="6"/>
  <c r="AJ140" i="6" s="1"/>
  <c r="AK140" i="6" s="1"/>
  <c r="AL140" i="6" s="1"/>
  <c r="AI150" i="6"/>
  <c r="AJ150" i="6" s="1"/>
  <c r="AK150" i="6" s="1"/>
  <c r="AL150" i="6" s="1"/>
  <c r="AI151" i="6"/>
  <c r="AJ151" i="6" s="1"/>
  <c r="AK151" i="6" s="1"/>
  <c r="AL151" i="6" s="1"/>
  <c r="AI154" i="6"/>
  <c r="AJ154" i="6" s="1"/>
  <c r="AK154" i="6" s="1"/>
  <c r="AL154" i="6" s="1"/>
  <c r="AI34" i="6"/>
  <c r="AJ34" i="6" s="1"/>
  <c r="AK34" i="6" s="1"/>
  <c r="AL34" i="6" s="1"/>
  <c r="AI35" i="6"/>
  <c r="AJ35" i="6" s="1"/>
  <c r="AK35" i="6" s="1"/>
  <c r="AL35" i="6" s="1"/>
  <c r="AI432" i="6"/>
  <c r="AJ432" i="6" s="1"/>
  <c r="AK432" i="6" s="1"/>
  <c r="AL432" i="6" s="1"/>
  <c r="AI433" i="6"/>
  <c r="AJ433" i="6" s="1"/>
  <c r="AK433" i="6" s="1"/>
  <c r="AL433" i="6" s="1"/>
  <c r="AI158" i="6"/>
  <c r="AJ158" i="6" s="1"/>
  <c r="AK158" i="6" s="1"/>
  <c r="AL158" i="6" s="1"/>
  <c r="AI165" i="6"/>
  <c r="AJ165" i="6" s="1"/>
  <c r="AK165" i="6" s="1"/>
  <c r="AL165" i="6" s="1"/>
  <c r="AI161" i="6"/>
  <c r="AJ161" i="6" s="1"/>
  <c r="AK161" i="6" s="1"/>
  <c r="AL161" i="6" s="1"/>
  <c r="AI162" i="6"/>
  <c r="AJ162" i="6" s="1"/>
  <c r="AK162" i="6" s="1"/>
  <c r="AL162" i="6" s="1"/>
  <c r="AI168" i="6"/>
  <c r="AJ168" i="6" s="1"/>
  <c r="AK168" i="6" s="1"/>
  <c r="AL168" i="6" s="1"/>
  <c r="AI36" i="6"/>
  <c r="AJ36" i="6" s="1"/>
  <c r="AK36" i="6" s="1"/>
  <c r="AL36" i="6" s="1"/>
  <c r="AI163" i="6"/>
  <c r="AJ163" i="6" s="1"/>
  <c r="AK163" i="6" s="1"/>
  <c r="AL163" i="6" s="1"/>
  <c r="AI170" i="6"/>
  <c r="AJ170" i="6" s="1"/>
  <c r="AK170" i="6" s="1"/>
  <c r="AL170" i="6" s="1"/>
  <c r="AI160" i="6"/>
  <c r="AJ160" i="6" s="1"/>
  <c r="AK160" i="6" s="1"/>
  <c r="AL160" i="6" s="1"/>
  <c r="AI166" i="6"/>
  <c r="AJ166" i="6" s="1"/>
  <c r="AK166" i="6" s="1"/>
  <c r="AL166" i="6" s="1"/>
  <c r="AI167" i="6"/>
  <c r="AJ167" i="6" s="1"/>
  <c r="AK167" i="6" s="1"/>
  <c r="AL167" i="6" s="1"/>
  <c r="AI164" i="6"/>
  <c r="AJ164" i="6" s="1"/>
  <c r="AK164" i="6" s="1"/>
  <c r="AL164" i="6" s="1"/>
  <c r="AI173" i="6"/>
  <c r="AJ173" i="6" s="1"/>
  <c r="AK173" i="6" s="1"/>
  <c r="AL173" i="6" s="1"/>
  <c r="AI172" i="6"/>
  <c r="AJ172" i="6" s="1"/>
  <c r="AK172" i="6" s="1"/>
  <c r="AL172" i="6" s="1"/>
  <c r="AI176" i="6"/>
  <c r="AJ176" i="6" s="1"/>
  <c r="AK176" i="6" s="1"/>
  <c r="AL176" i="6" s="1"/>
  <c r="AI177" i="6"/>
  <c r="AJ177" i="6" s="1"/>
  <c r="AK177" i="6" s="1"/>
  <c r="AL177" i="6" s="1"/>
  <c r="AI178" i="6"/>
  <c r="AJ178" i="6" s="1"/>
  <c r="AK178" i="6" s="1"/>
  <c r="AL178" i="6" s="1"/>
  <c r="AI179" i="6"/>
  <c r="AJ179" i="6" s="1"/>
  <c r="AK179" i="6" s="1"/>
  <c r="AL179" i="6" s="1"/>
  <c r="AI175" i="6"/>
  <c r="AJ175" i="6" s="1"/>
  <c r="AK175" i="6" s="1"/>
  <c r="AL175" i="6" s="1"/>
  <c r="AI182" i="6"/>
  <c r="AJ182" i="6" s="1"/>
  <c r="AK182" i="6" s="1"/>
  <c r="AL182" i="6" s="1"/>
  <c r="AI187" i="6"/>
  <c r="AJ187" i="6" s="1"/>
  <c r="AK187" i="6" s="1"/>
  <c r="AL187" i="6" s="1"/>
  <c r="AI190" i="6"/>
  <c r="AJ190" i="6" s="1"/>
  <c r="AK190" i="6" s="1"/>
  <c r="AL190" i="6" s="1"/>
  <c r="AI186" i="6"/>
  <c r="AJ186" i="6" s="1"/>
  <c r="AK186" i="6" s="1"/>
  <c r="AL186" i="6" s="1"/>
  <c r="AI191" i="6"/>
  <c r="AJ191" i="6" s="1"/>
  <c r="AK191" i="6" s="1"/>
  <c r="AL191" i="6" s="1"/>
  <c r="AI188" i="6"/>
  <c r="AJ188" i="6" s="1"/>
  <c r="AK188" i="6" s="1"/>
  <c r="AL188" i="6" s="1"/>
  <c r="AI189" i="6"/>
  <c r="AJ189" i="6" s="1"/>
  <c r="AK189" i="6" s="1"/>
  <c r="AL189" i="6" s="1"/>
  <c r="AI40" i="6"/>
  <c r="AJ40" i="6" s="1"/>
  <c r="AK40" i="6" s="1"/>
  <c r="AL40" i="6" s="1"/>
  <c r="AI193" i="6"/>
  <c r="AJ193" i="6" s="1"/>
  <c r="AK193" i="6" s="1"/>
  <c r="AL193" i="6" s="1"/>
  <c r="AI194" i="6"/>
  <c r="AJ194" i="6" s="1"/>
  <c r="AK194" i="6" s="1"/>
  <c r="AL194" i="6" s="1"/>
  <c r="AI201" i="6"/>
  <c r="AJ201" i="6" s="1"/>
  <c r="AK201" i="6" s="1"/>
  <c r="AL201" i="6" s="1"/>
  <c r="AI202" i="6"/>
  <c r="AJ202" i="6" s="1"/>
  <c r="AK202" i="6" s="1"/>
  <c r="AL202" i="6" s="1"/>
  <c r="AI457" i="6"/>
  <c r="AJ457" i="6" s="1"/>
  <c r="AK457" i="6" s="1"/>
  <c r="AL457" i="6" s="1"/>
  <c r="AI199" i="6"/>
  <c r="AJ199" i="6" s="1"/>
  <c r="AK199" i="6" s="1"/>
  <c r="AL199" i="6" s="1"/>
  <c r="AI200" i="6"/>
  <c r="AJ200" i="6" s="1"/>
  <c r="AK200" i="6" s="1"/>
  <c r="AL200" i="6" s="1"/>
  <c r="AI207" i="6"/>
  <c r="AJ207" i="6" s="1"/>
  <c r="AK207" i="6" s="1"/>
  <c r="AL207" i="6" s="1"/>
  <c r="AI205" i="6"/>
  <c r="AJ205" i="6" s="1"/>
  <c r="AK205" i="6" s="1"/>
  <c r="AL205" i="6" s="1"/>
  <c r="AI206" i="6"/>
  <c r="AJ206" i="6" s="1"/>
  <c r="AK206" i="6" s="1"/>
  <c r="AL206" i="6" s="1"/>
  <c r="AI91" i="6"/>
  <c r="AJ91" i="6" s="1"/>
  <c r="AK91" i="6" s="1"/>
  <c r="AL91" i="6" s="1"/>
  <c r="AI208" i="6"/>
  <c r="AJ208" i="6" s="1"/>
  <c r="AK208" i="6" s="1"/>
  <c r="AL208" i="6" s="1"/>
  <c r="AI209" i="6"/>
  <c r="AJ209" i="6" s="1"/>
  <c r="AK209" i="6" s="1"/>
  <c r="AL209" i="6" s="1"/>
  <c r="AI216" i="6"/>
  <c r="AJ216" i="6" s="1"/>
  <c r="AK216" i="6" s="1"/>
  <c r="AL216" i="6" s="1"/>
  <c r="AI217" i="6"/>
  <c r="AJ217" i="6" s="1"/>
  <c r="AK217" i="6" s="1"/>
  <c r="AL217" i="6" s="1"/>
  <c r="AI213" i="6"/>
  <c r="AJ213" i="6" s="1"/>
  <c r="AK213" i="6" s="1"/>
  <c r="AL213" i="6" s="1"/>
  <c r="AI94" i="6"/>
  <c r="AJ94" i="6" s="1"/>
  <c r="AK94" i="6" s="1"/>
  <c r="AL94" i="6" s="1"/>
  <c r="AI218" i="6"/>
  <c r="AJ218" i="6" s="1"/>
  <c r="AK218" i="6" s="1"/>
  <c r="AL218" i="6" s="1"/>
  <c r="AI11" i="6"/>
  <c r="AJ11" i="6" s="1"/>
  <c r="AK11" i="6" s="1"/>
  <c r="AL11" i="6" s="1"/>
  <c r="AI600" i="6"/>
  <c r="AJ600" i="6" s="1"/>
  <c r="AK600" i="6" s="1"/>
  <c r="AL600" i="6" s="1"/>
  <c r="AI220" i="6"/>
  <c r="AJ220" i="6" s="1"/>
  <c r="AK220" i="6" s="1"/>
  <c r="AL220" i="6" s="1"/>
  <c r="AI222" i="6"/>
  <c r="AJ222" i="6" s="1"/>
  <c r="AK222" i="6" s="1"/>
  <c r="AL222" i="6" s="1"/>
  <c r="AI223" i="6"/>
  <c r="AJ223" i="6" s="1"/>
  <c r="AK223" i="6" s="1"/>
  <c r="AL223" i="6" s="1"/>
  <c r="AI221" i="6"/>
  <c r="AJ221" i="6" s="1"/>
  <c r="AK221" i="6" s="1"/>
  <c r="AL221" i="6" s="1"/>
  <c r="AI230" i="6"/>
  <c r="AJ230" i="6" s="1"/>
  <c r="AK230" i="6" s="1"/>
  <c r="AL230" i="6" s="1"/>
  <c r="AI229" i="6"/>
  <c r="AJ229" i="6" s="1"/>
  <c r="AK229" i="6" s="1"/>
  <c r="AL229" i="6" s="1"/>
  <c r="AI227" i="6"/>
  <c r="AJ227" i="6" s="1"/>
  <c r="AK227" i="6" s="1"/>
  <c r="AL227" i="6" s="1"/>
  <c r="AI232" i="6"/>
  <c r="AJ232" i="6" s="1"/>
  <c r="AK232" i="6" s="1"/>
  <c r="AL232" i="6" s="1"/>
  <c r="AI233" i="6"/>
  <c r="AJ233" i="6" s="1"/>
  <c r="AK233" i="6" s="1"/>
  <c r="AL233" i="6" s="1"/>
  <c r="AI234" i="6"/>
  <c r="AJ234" i="6" s="1"/>
  <c r="AK234" i="6" s="1"/>
  <c r="AL234" i="6" s="1"/>
  <c r="AI231" i="6"/>
  <c r="AJ231" i="6" s="1"/>
  <c r="AK231" i="6" s="1"/>
  <c r="AL231" i="6" s="1"/>
  <c r="AI238" i="6"/>
  <c r="AJ238" i="6" s="1"/>
  <c r="AK238" i="6" s="1"/>
  <c r="AL238" i="6" s="1"/>
  <c r="AI240" i="6"/>
  <c r="AJ240" i="6" s="1"/>
  <c r="AK240" i="6" s="1"/>
  <c r="AL240" i="6" s="1"/>
  <c r="AI237" i="6"/>
  <c r="AJ237" i="6" s="1"/>
  <c r="AK237" i="6" s="1"/>
  <c r="AL237" i="6" s="1"/>
  <c r="AI246" i="6"/>
  <c r="AJ246" i="6" s="1"/>
  <c r="AK246" i="6" s="1"/>
  <c r="AL246" i="6" s="1"/>
  <c r="AI243" i="6"/>
  <c r="AJ243" i="6" s="1"/>
  <c r="AK243" i="6" s="1"/>
  <c r="AL243" i="6" s="1"/>
  <c r="AI244" i="6"/>
  <c r="AJ244" i="6" s="1"/>
  <c r="AK244" i="6" s="1"/>
  <c r="AL244" i="6" s="1"/>
  <c r="AI241" i="6"/>
  <c r="AJ241" i="6" s="1"/>
  <c r="AK241" i="6" s="1"/>
  <c r="AL241" i="6" s="1"/>
  <c r="AI248" i="6"/>
  <c r="AJ248" i="6" s="1"/>
  <c r="AK248" i="6" s="1"/>
  <c r="AL248" i="6" s="1"/>
  <c r="AI247" i="6"/>
  <c r="AJ247" i="6" s="1"/>
  <c r="AK247" i="6" s="1"/>
  <c r="AL247" i="6" s="1"/>
  <c r="AI242" i="6"/>
  <c r="AJ242" i="6" s="1"/>
  <c r="AK242" i="6" s="1"/>
  <c r="AL242" i="6" s="1"/>
  <c r="AI257" i="6"/>
  <c r="AJ257" i="6" s="1"/>
  <c r="AK257" i="6" s="1"/>
  <c r="AL257" i="6" s="1"/>
  <c r="AI100" i="6"/>
  <c r="AJ100" i="6" s="1"/>
  <c r="AK100" i="6" s="1"/>
  <c r="AL100" i="6" s="1"/>
  <c r="AI255" i="6"/>
  <c r="AJ255" i="6" s="1"/>
  <c r="AK255" i="6" s="1"/>
  <c r="AL255" i="6" s="1"/>
  <c r="AI256" i="6"/>
  <c r="AJ256" i="6" s="1"/>
  <c r="AK256" i="6" s="1"/>
  <c r="AL256" i="6" s="1"/>
  <c r="AI258" i="6"/>
  <c r="AJ258" i="6" s="1"/>
  <c r="AK258" i="6" s="1"/>
  <c r="AL258" i="6" s="1"/>
  <c r="AI485" i="6"/>
  <c r="AJ485" i="6" s="1"/>
  <c r="AK485" i="6" s="1"/>
  <c r="AL485" i="6" s="1"/>
  <c r="AI262" i="6"/>
  <c r="AJ262" i="6" s="1"/>
  <c r="AK262" i="6" s="1"/>
  <c r="AL262" i="6" s="1"/>
  <c r="AI263" i="6"/>
  <c r="AJ263" i="6" s="1"/>
  <c r="AK263" i="6" s="1"/>
  <c r="AL263" i="6" s="1"/>
  <c r="AI270" i="6"/>
  <c r="AJ270" i="6" s="1"/>
  <c r="AK270" i="6" s="1"/>
  <c r="AL270" i="6" s="1"/>
  <c r="AI496" i="6"/>
  <c r="AJ496" i="6" s="1"/>
  <c r="AK496" i="6" s="1"/>
  <c r="AL496" i="6" s="1"/>
  <c r="AI497" i="6"/>
  <c r="AJ497" i="6" s="1"/>
  <c r="AK497" i="6" s="1"/>
  <c r="AL497" i="6" s="1"/>
  <c r="AI272" i="6"/>
  <c r="AJ272" i="6" s="1"/>
  <c r="AK272" i="6" s="1"/>
  <c r="AL272" i="6" s="1"/>
  <c r="AI271" i="6"/>
  <c r="AJ271" i="6" s="1"/>
  <c r="AK271" i="6" s="1"/>
  <c r="AL271" i="6" s="1"/>
  <c r="AI273" i="6"/>
  <c r="AJ273" i="6" s="1"/>
  <c r="AK273" i="6" s="1"/>
  <c r="AL273" i="6" s="1"/>
  <c r="AI274" i="6"/>
  <c r="AJ274" i="6" s="1"/>
  <c r="AK274" i="6" s="1"/>
  <c r="AL274" i="6" s="1"/>
  <c r="AI280" i="6"/>
  <c r="AJ280" i="6" s="1"/>
  <c r="AK280" i="6" s="1"/>
  <c r="AL280" i="6" s="1"/>
  <c r="AI284" i="6"/>
  <c r="AJ284" i="6" s="1"/>
  <c r="AK284" i="6" s="1"/>
  <c r="AL284" i="6" s="1"/>
  <c r="AI285" i="6"/>
  <c r="AJ285" i="6" s="1"/>
  <c r="AK285" i="6" s="1"/>
  <c r="AL285" i="6" s="1"/>
  <c r="AI286" i="6"/>
  <c r="AJ286" i="6" s="1"/>
  <c r="AK286" i="6" s="1"/>
  <c r="AL286" i="6" s="1"/>
  <c r="AI282" i="6"/>
  <c r="AJ282" i="6" s="1"/>
  <c r="AK282" i="6" s="1"/>
  <c r="AL282" i="6" s="1"/>
  <c r="AI283" i="6"/>
  <c r="AJ283" i="6" s="1"/>
  <c r="AK283" i="6" s="1"/>
  <c r="AL283" i="6" s="1"/>
  <c r="AI289" i="6"/>
  <c r="AJ289" i="6" s="1"/>
  <c r="AK289" i="6" s="1"/>
  <c r="AL289" i="6" s="1"/>
  <c r="AI288" i="6"/>
  <c r="AJ288" i="6" s="1"/>
  <c r="AK288" i="6" s="1"/>
  <c r="AL288" i="6" s="1"/>
  <c r="AI290" i="6"/>
  <c r="AJ290" i="6" s="1"/>
  <c r="AK290" i="6" s="1"/>
  <c r="AL290" i="6" s="1"/>
  <c r="AI292" i="6"/>
  <c r="AJ292" i="6" s="1"/>
  <c r="AK292" i="6" s="1"/>
  <c r="AL292" i="6" s="1"/>
  <c r="AI291" i="6"/>
  <c r="AJ291" i="6" s="1"/>
  <c r="AK291" i="6" s="1"/>
  <c r="AL291" i="6" s="1"/>
  <c r="AI293" i="6"/>
  <c r="AJ293" i="6" s="1"/>
  <c r="AK293" i="6" s="1"/>
  <c r="AL293" i="6" s="1"/>
  <c r="AI297" i="6"/>
  <c r="AJ297" i="6" s="1"/>
  <c r="AK297" i="6" s="1"/>
  <c r="AL297" i="6" s="1"/>
  <c r="AI300" i="6"/>
  <c r="AJ300" i="6" s="1"/>
  <c r="AK300" i="6" s="1"/>
  <c r="AL300" i="6" s="1"/>
  <c r="AI298" i="6"/>
  <c r="AJ298" i="6" s="1"/>
  <c r="AK298" i="6" s="1"/>
  <c r="AL298" i="6" s="1"/>
  <c r="AI301" i="6"/>
  <c r="AJ301" i="6" s="1"/>
  <c r="AK301" i="6" s="1"/>
  <c r="AL301" i="6" s="1"/>
  <c r="AI299" i="6"/>
  <c r="AJ299" i="6" s="1"/>
  <c r="AK299" i="6" s="1"/>
  <c r="AL299" i="6" s="1"/>
  <c r="AI302" i="6"/>
  <c r="AJ302" i="6" s="1"/>
  <c r="AK302" i="6" s="1"/>
  <c r="AL302" i="6" s="1"/>
  <c r="AI303" i="6"/>
  <c r="AJ303" i="6" s="1"/>
  <c r="AK303" i="6" s="1"/>
  <c r="AL303" i="6" s="1"/>
  <c r="AI52" i="6"/>
  <c r="AJ52" i="6" s="1"/>
  <c r="AK52" i="6" s="1"/>
  <c r="AL52" i="6" s="1"/>
  <c r="AI306" i="6"/>
  <c r="AJ306" i="6" s="1"/>
  <c r="AK306" i="6" s="1"/>
  <c r="AL306" i="6" s="1"/>
  <c r="AI317" i="6"/>
  <c r="AJ317" i="6" s="1"/>
  <c r="AK317" i="6" s="1"/>
  <c r="AL317" i="6" s="1"/>
  <c r="AI318" i="6"/>
  <c r="AJ318" i="6" s="1"/>
  <c r="AK318" i="6" s="1"/>
  <c r="AL318" i="6" s="1"/>
  <c r="AI310" i="6"/>
  <c r="AJ310" i="6" s="1"/>
  <c r="AK310" i="6" s="1"/>
  <c r="AL310" i="6" s="1"/>
  <c r="AI53" i="6"/>
  <c r="AJ53" i="6" s="1"/>
  <c r="AK53" i="6" s="1"/>
  <c r="AL53" i="6" s="1"/>
  <c r="AI313" i="6"/>
  <c r="AJ313" i="6" s="1"/>
  <c r="AK313" i="6" s="1"/>
  <c r="AL313" i="6" s="1"/>
  <c r="AI314" i="6"/>
  <c r="AJ314" i="6" s="1"/>
  <c r="AK314" i="6" s="1"/>
  <c r="AL314" i="6" s="1"/>
  <c r="AI319" i="6"/>
  <c r="AJ319" i="6" s="1"/>
  <c r="AK319" i="6" s="1"/>
  <c r="AL319" i="6" s="1"/>
  <c r="AI315" i="6"/>
  <c r="AJ315" i="6" s="1"/>
  <c r="AK315" i="6" s="1"/>
  <c r="AL315" i="6" s="1"/>
  <c r="AI316" i="6"/>
  <c r="AJ316" i="6" s="1"/>
  <c r="AK316" i="6" s="1"/>
  <c r="AL316" i="6" s="1"/>
  <c r="AI321" i="6"/>
  <c r="AJ321" i="6" s="1"/>
  <c r="AK321" i="6" s="1"/>
  <c r="AL321" i="6" s="1"/>
  <c r="AI330" i="6"/>
  <c r="AJ330" i="6" s="1"/>
  <c r="AK330" i="6" s="1"/>
  <c r="AL330" i="6" s="1"/>
  <c r="AI327" i="6"/>
  <c r="AJ327" i="6" s="1"/>
  <c r="AK327" i="6" s="1"/>
  <c r="AL327" i="6" s="1"/>
  <c r="AI322" i="6"/>
  <c r="AJ322" i="6" s="1"/>
  <c r="AK322" i="6" s="1"/>
  <c r="AL322" i="6" s="1"/>
  <c r="AI519" i="6"/>
  <c r="AJ519" i="6" s="1"/>
  <c r="AK519" i="6" s="1"/>
  <c r="AL519" i="6" s="1"/>
  <c r="AI323" i="6"/>
  <c r="AJ323" i="6" s="1"/>
  <c r="AK323" i="6" s="1"/>
  <c r="AL323" i="6" s="1"/>
  <c r="AI520" i="6"/>
  <c r="AJ520" i="6" s="1"/>
  <c r="AK520" i="6" s="1"/>
  <c r="AL520" i="6" s="1"/>
  <c r="AI324" i="6"/>
  <c r="AJ324" i="6" s="1"/>
  <c r="AK324" i="6" s="1"/>
  <c r="AL324" i="6" s="1"/>
  <c r="AI328" i="6"/>
  <c r="AJ328" i="6" s="1"/>
  <c r="AK328" i="6" s="1"/>
  <c r="AL328" i="6" s="1"/>
  <c r="AI329" i="6"/>
  <c r="AJ329" i="6" s="1"/>
  <c r="AK329" i="6" s="1"/>
  <c r="AL329" i="6" s="1"/>
  <c r="AI325" i="6"/>
  <c r="AJ325" i="6" s="1"/>
  <c r="AK325" i="6" s="1"/>
  <c r="AL325" i="6" s="1"/>
  <c r="AI326" i="6"/>
  <c r="AJ326" i="6" s="1"/>
  <c r="AK326" i="6" s="1"/>
  <c r="AL326" i="6" s="1"/>
  <c r="AI332" i="6"/>
  <c r="AJ332" i="6" s="1"/>
  <c r="AK332" i="6" s="1"/>
  <c r="AL332" i="6" s="1"/>
  <c r="AI336" i="6"/>
  <c r="AJ336" i="6" s="1"/>
  <c r="AK336" i="6" s="1"/>
  <c r="AL336" i="6" s="1"/>
  <c r="AI337" i="6"/>
  <c r="AJ337" i="6" s="1"/>
  <c r="AK337" i="6" s="1"/>
  <c r="AL337" i="6" s="1"/>
  <c r="AI338" i="6"/>
  <c r="AJ338" i="6" s="1"/>
  <c r="AK338" i="6" s="1"/>
  <c r="AL338" i="6" s="1"/>
  <c r="AI339" i="6"/>
  <c r="AJ339" i="6" s="1"/>
  <c r="AK339" i="6" s="1"/>
  <c r="AL339" i="6" s="1"/>
  <c r="AI342" i="6"/>
  <c r="AJ342" i="6" s="1"/>
  <c r="AK342" i="6" s="1"/>
  <c r="AL342" i="6" s="1"/>
  <c r="AI525" i="6"/>
  <c r="AJ525" i="6" s="1"/>
  <c r="AK525" i="6" s="1"/>
  <c r="AL525" i="6" s="1"/>
  <c r="AI335" i="6"/>
  <c r="AJ335" i="6" s="1"/>
  <c r="AK335" i="6" s="1"/>
  <c r="AL335" i="6" s="1"/>
  <c r="AI340" i="6"/>
  <c r="AJ340" i="6" s="1"/>
  <c r="AK340" i="6" s="1"/>
  <c r="AL340" i="6" s="1"/>
  <c r="AI348" i="6"/>
  <c r="AJ348" i="6" s="1"/>
  <c r="AK348" i="6" s="1"/>
  <c r="AL348" i="6" s="1"/>
  <c r="AI350" i="6"/>
  <c r="AJ350" i="6" s="1"/>
  <c r="AK350" i="6" s="1"/>
  <c r="AL350" i="6" s="1"/>
  <c r="AI349" i="6"/>
  <c r="AJ349" i="6" s="1"/>
  <c r="AK349" i="6" s="1"/>
  <c r="AL349" i="6" s="1"/>
  <c r="AI346" i="6"/>
  <c r="AJ346" i="6" s="1"/>
  <c r="AK346" i="6" s="1"/>
  <c r="AL346" i="6" s="1"/>
  <c r="AI347" i="6"/>
  <c r="AJ347" i="6" s="1"/>
  <c r="AK347" i="6" s="1"/>
  <c r="AL347" i="6" s="1"/>
  <c r="AI352" i="6"/>
  <c r="AJ352" i="6" s="1"/>
  <c r="AK352" i="6" s="1"/>
  <c r="AL352" i="6" s="1"/>
  <c r="AI355" i="6"/>
  <c r="AJ355" i="6" s="1"/>
  <c r="AK355" i="6" s="1"/>
  <c r="AL355" i="6" s="1"/>
  <c r="AI357" i="6"/>
  <c r="AJ357" i="6" s="1"/>
  <c r="AK357" i="6" s="1"/>
  <c r="AL357" i="6" s="1"/>
  <c r="AI356" i="6"/>
  <c r="AJ356" i="6" s="1"/>
  <c r="AK356" i="6" s="1"/>
  <c r="AL356" i="6" s="1"/>
  <c r="AI361" i="6"/>
  <c r="AJ361" i="6" s="1"/>
  <c r="AK361" i="6" s="1"/>
  <c r="AL361" i="6" s="1"/>
  <c r="AI359" i="6"/>
  <c r="AJ359" i="6" s="1"/>
  <c r="AK359" i="6" s="1"/>
  <c r="AL359" i="6" s="1"/>
  <c r="AI363" i="6"/>
  <c r="AJ363" i="6" s="1"/>
  <c r="AK363" i="6" s="1"/>
  <c r="AL363" i="6" s="1"/>
  <c r="AI360" i="6"/>
  <c r="AJ360" i="6" s="1"/>
  <c r="AK360" i="6" s="1"/>
  <c r="AL360" i="6" s="1"/>
  <c r="AI362" i="6"/>
  <c r="AJ362" i="6" s="1"/>
  <c r="AK362" i="6" s="1"/>
  <c r="AL362" i="6" s="1"/>
  <c r="AI364" i="6"/>
  <c r="AJ364" i="6" s="1"/>
  <c r="AK364" i="6" s="1"/>
  <c r="AL364" i="6" s="1"/>
  <c r="AI365" i="6"/>
  <c r="AJ365" i="6" s="1"/>
  <c r="AK365" i="6" s="1"/>
  <c r="AL365" i="6" s="1"/>
  <c r="AI366" i="6"/>
  <c r="AJ366" i="6" s="1"/>
  <c r="AK366" i="6" s="1"/>
  <c r="AL366" i="6" s="1"/>
  <c r="AI374" i="6"/>
  <c r="AJ374" i="6" s="1"/>
  <c r="AK374" i="6" s="1"/>
  <c r="AL374" i="6" s="1"/>
  <c r="AI371" i="6"/>
  <c r="AJ371" i="6" s="1"/>
  <c r="AK371" i="6" s="1"/>
  <c r="AL371" i="6" s="1"/>
  <c r="AI369" i="6"/>
  <c r="AJ369" i="6" s="1"/>
  <c r="AK369" i="6" s="1"/>
  <c r="AL369" i="6" s="1"/>
  <c r="AI372" i="6"/>
  <c r="AJ372" i="6" s="1"/>
  <c r="AK372" i="6" s="1"/>
  <c r="AL372" i="6" s="1"/>
  <c r="AI376" i="6"/>
  <c r="AJ376" i="6" s="1"/>
  <c r="AK376" i="6" s="1"/>
  <c r="AL376" i="6" s="1"/>
  <c r="AI378" i="6"/>
  <c r="AJ378" i="6" s="1"/>
  <c r="AK378" i="6" s="1"/>
  <c r="AL378" i="6" s="1"/>
  <c r="AI377" i="6"/>
  <c r="AJ377" i="6" s="1"/>
  <c r="AK377" i="6" s="1"/>
  <c r="AL377" i="6" s="1"/>
  <c r="AI375" i="6"/>
  <c r="AJ375" i="6" s="1"/>
  <c r="AK375" i="6" s="1"/>
  <c r="AL375" i="6" s="1"/>
  <c r="AI379" i="6"/>
  <c r="AJ379" i="6" s="1"/>
  <c r="AK379" i="6" s="1"/>
  <c r="AL379" i="6" s="1"/>
  <c r="AI2" i="6"/>
  <c r="AJ2" i="6" s="1"/>
  <c r="F11" i="13" s="1" a="1"/>
  <c r="F11" i="13" s="1"/>
  <c r="AI383" i="6"/>
  <c r="AJ383" i="6" s="1"/>
  <c r="AK383" i="6" s="1"/>
  <c r="AL383" i="6" s="1"/>
  <c r="AI385" i="6"/>
  <c r="AJ385" i="6" s="1"/>
  <c r="AK385" i="6" s="1"/>
  <c r="AL385" i="6" s="1"/>
  <c r="AI384" i="6"/>
  <c r="AJ384" i="6" s="1"/>
  <c r="AK384" i="6" s="1"/>
  <c r="AL384" i="6" s="1"/>
  <c r="AI386" i="6"/>
  <c r="AJ386" i="6" s="1"/>
  <c r="AK386" i="6" s="1"/>
  <c r="AL386" i="6" s="1"/>
  <c r="AI393" i="6"/>
  <c r="AJ393" i="6" s="1"/>
  <c r="AK393" i="6" s="1"/>
  <c r="AL393" i="6" s="1"/>
  <c r="AI390" i="6"/>
  <c r="AJ390" i="6" s="1"/>
  <c r="AK390" i="6" s="1"/>
  <c r="AL390" i="6" s="1"/>
  <c r="AI391" i="6"/>
  <c r="AJ391" i="6" s="1"/>
  <c r="AK391" i="6" s="1"/>
  <c r="AL391" i="6" s="1"/>
  <c r="AI389" i="6"/>
  <c r="AJ389" i="6" s="1"/>
  <c r="AK389" i="6" s="1"/>
  <c r="AL389" i="6" s="1"/>
  <c r="AI392" i="6"/>
  <c r="AJ392" i="6" s="1"/>
  <c r="AK392" i="6" s="1"/>
  <c r="AL392" i="6" s="1"/>
  <c r="AI3" i="6"/>
  <c r="AJ3" i="6" s="1"/>
  <c r="AK3" i="6" s="1"/>
  <c r="AL3" i="6" s="1"/>
  <c r="AI397" i="6"/>
  <c r="AJ397" i="6" s="1"/>
  <c r="AK397" i="6" s="1"/>
  <c r="AL397" i="6" s="1"/>
  <c r="AI394" i="6"/>
  <c r="AJ394" i="6" s="1"/>
  <c r="AK394" i="6" s="1"/>
  <c r="AL394" i="6" s="1"/>
  <c r="AI396" i="6"/>
  <c r="AJ396" i="6" s="1"/>
  <c r="AK396" i="6" s="1"/>
  <c r="AL396" i="6" s="1"/>
  <c r="AI395" i="6"/>
  <c r="AJ395" i="6" s="1"/>
  <c r="AK395" i="6" s="1"/>
  <c r="AL395" i="6" s="1"/>
  <c r="AI398" i="6"/>
  <c r="AJ398" i="6" s="1"/>
  <c r="AK398" i="6" s="1"/>
  <c r="AL398" i="6" s="1"/>
  <c r="AI399" i="6"/>
  <c r="AJ399" i="6" s="1"/>
  <c r="AK399" i="6" s="1"/>
  <c r="AL399" i="6" s="1"/>
  <c r="AI400" i="6"/>
  <c r="AJ400" i="6" s="1"/>
  <c r="AK400" i="6" s="1"/>
  <c r="AL400" i="6" s="1"/>
  <c r="AI402" i="6"/>
  <c r="AJ402" i="6" s="1"/>
  <c r="AK402" i="6" s="1"/>
  <c r="AL402" i="6" s="1"/>
  <c r="AI403" i="6"/>
  <c r="AJ403" i="6" s="1"/>
  <c r="AK403" i="6" s="1"/>
  <c r="AL403" i="6" s="1"/>
  <c r="AI401" i="6"/>
  <c r="AJ401" i="6" s="1"/>
  <c r="AK401" i="6" s="1"/>
  <c r="AL401" i="6" s="1"/>
  <c r="AI404" i="6"/>
  <c r="AJ404" i="6" s="1"/>
  <c r="AK404" i="6" s="1"/>
  <c r="AL404" i="6" s="1"/>
  <c r="AI410" i="6"/>
  <c r="AJ410" i="6" s="1"/>
  <c r="AK410" i="6" s="1"/>
  <c r="AL410" i="6" s="1"/>
  <c r="AI407" i="6"/>
  <c r="AJ407" i="6" s="1"/>
  <c r="AK407" i="6" s="1"/>
  <c r="AL407" i="6" s="1"/>
  <c r="AI411" i="6"/>
  <c r="AJ411" i="6" s="1"/>
  <c r="AK411" i="6" s="1"/>
  <c r="AL411" i="6" s="1"/>
  <c r="AI412" i="6"/>
  <c r="AJ412" i="6" s="1"/>
  <c r="AK412" i="6" s="1"/>
  <c r="AL412" i="6" s="1"/>
  <c r="AI408" i="6"/>
  <c r="AJ408" i="6" s="1"/>
  <c r="AK408" i="6" s="1"/>
  <c r="AL408" i="6" s="1"/>
  <c r="AI557" i="6"/>
  <c r="AJ557" i="6" s="1"/>
  <c r="AK557" i="6" s="1"/>
  <c r="AL557" i="6" s="1"/>
  <c r="AI409" i="6"/>
  <c r="AJ409" i="6" s="1"/>
  <c r="AK409" i="6" s="1"/>
  <c r="AL409" i="6" s="1"/>
  <c r="AI558" i="6"/>
  <c r="AJ558" i="6" s="1"/>
  <c r="AK558" i="6" s="1"/>
  <c r="AL558" i="6" s="1"/>
  <c r="AI417" i="6"/>
  <c r="AJ417" i="6" s="1"/>
  <c r="AK417" i="6" s="1"/>
  <c r="AL417" i="6" s="1"/>
  <c r="AI418" i="6"/>
  <c r="AJ418" i="6" s="1"/>
  <c r="AK418" i="6" s="1"/>
  <c r="AL418" i="6" s="1"/>
  <c r="AI416" i="6"/>
  <c r="AJ416" i="6" s="1"/>
  <c r="AK416" i="6" s="1"/>
  <c r="AL416" i="6" s="1"/>
  <c r="AI421" i="6"/>
  <c r="AJ421" i="6" s="1"/>
  <c r="AK421" i="6" s="1"/>
  <c r="AL421" i="6" s="1"/>
  <c r="AI422" i="6"/>
  <c r="AJ422" i="6" s="1"/>
  <c r="AK422" i="6" s="1"/>
  <c r="AL422" i="6" s="1"/>
  <c r="AI426" i="6"/>
  <c r="AJ426" i="6" s="1"/>
  <c r="AK426" i="6" s="1"/>
  <c r="AL426" i="6" s="1"/>
  <c r="AI68" i="6"/>
  <c r="AJ68" i="6" s="1"/>
  <c r="AK68" i="6" s="1"/>
  <c r="AL68" i="6" s="1"/>
  <c r="AI573" i="6"/>
  <c r="AJ573" i="6" s="1"/>
  <c r="AK573" i="6" s="1"/>
  <c r="AL573" i="6" s="1"/>
  <c r="AI434" i="6"/>
  <c r="AJ434" i="6" s="1"/>
  <c r="AK434" i="6" s="1"/>
  <c r="AL434" i="6" s="1"/>
  <c r="AI440" i="6"/>
  <c r="AJ440" i="6" s="1"/>
  <c r="AK440" i="6" s="1"/>
  <c r="AL440" i="6" s="1"/>
  <c r="AI581" i="6"/>
  <c r="AJ581" i="6" s="1"/>
  <c r="AK581" i="6" s="1"/>
  <c r="AL581" i="6" s="1"/>
  <c r="AI468" i="6"/>
  <c r="AJ468" i="6" s="1"/>
  <c r="AK468" i="6" s="1"/>
  <c r="AL468" i="6" s="1"/>
  <c r="AI470" i="6"/>
  <c r="AJ470" i="6" s="1"/>
  <c r="AK470" i="6" s="1"/>
  <c r="AL470" i="6" s="1"/>
  <c r="AI474" i="6"/>
  <c r="AJ474" i="6" s="1"/>
  <c r="AK474" i="6" s="1"/>
  <c r="AL474" i="6" s="1"/>
  <c r="AI98" i="6"/>
  <c r="AJ98" i="6" s="1"/>
  <c r="AK98" i="6" s="1"/>
  <c r="AL98" i="6" s="1"/>
  <c r="AI483" i="6"/>
  <c r="AJ483" i="6" s="1"/>
  <c r="AK483" i="6" s="1"/>
  <c r="AL483" i="6" s="1"/>
  <c r="AI101" i="6"/>
  <c r="AJ101" i="6" s="1"/>
  <c r="AK101" i="6" s="1"/>
  <c r="AL101" i="6" s="1"/>
  <c r="AI495" i="6"/>
  <c r="AJ495" i="6" s="1"/>
  <c r="AK495" i="6" s="1"/>
  <c r="AL495" i="6" s="1"/>
  <c r="AI498" i="6"/>
  <c r="AJ498" i="6" s="1"/>
  <c r="AK498" i="6" s="1"/>
  <c r="AL498" i="6" s="1"/>
  <c r="AI501" i="6"/>
  <c r="AJ501" i="6" s="1"/>
  <c r="AK501" i="6" s="1"/>
  <c r="AL501" i="6" s="1"/>
  <c r="AI504" i="6"/>
  <c r="AJ504" i="6" s="1"/>
  <c r="AK504" i="6" s="1"/>
  <c r="AL504" i="6" s="1"/>
  <c r="AI287" i="6"/>
  <c r="AJ287" i="6" s="1"/>
  <c r="AK287" i="6" s="1"/>
  <c r="AL287" i="6" s="1"/>
  <c r="AI511" i="6"/>
  <c r="AJ511" i="6" s="1"/>
  <c r="AK511" i="6" s="1"/>
  <c r="AL511" i="6" s="1"/>
  <c r="AI512" i="6"/>
  <c r="AJ512" i="6" s="1"/>
  <c r="AK512" i="6" s="1"/>
  <c r="AL512" i="6" s="1"/>
  <c r="AI638" i="6"/>
  <c r="AJ638" i="6" s="1"/>
  <c r="AK638" i="6" s="1"/>
  <c r="AL638" i="6" s="1"/>
  <c r="AI513" i="6"/>
  <c r="AJ513" i="6" s="1"/>
  <c r="AK513" i="6" s="1"/>
  <c r="AL513" i="6" s="1"/>
  <c r="AI116" i="6"/>
  <c r="AJ116" i="6" s="1"/>
  <c r="AK116" i="6" s="1"/>
  <c r="AL116" i="6" s="1"/>
  <c r="AI529" i="6"/>
  <c r="AJ529" i="6" s="1"/>
  <c r="AK529" i="6" s="1"/>
  <c r="AL529" i="6" s="1"/>
  <c r="AI530" i="6"/>
  <c r="AJ530" i="6" s="1"/>
  <c r="AK530" i="6" s="1"/>
  <c r="AL530" i="6" s="1"/>
  <c r="AI531" i="6"/>
  <c r="AJ531" i="6" s="1"/>
  <c r="AK531" i="6" s="1"/>
  <c r="AL531" i="6" s="1"/>
  <c r="AI540" i="6"/>
  <c r="AJ540" i="6" s="1"/>
  <c r="AK540" i="6" s="1"/>
  <c r="AL540" i="6" s="1"/>
  <c r="AI539" i="6"/>
  <c r="AJ539" i="6" s="1"/>
  <c r="AK539" i="6" s="1"/>
  <c r="AL539" i="6" s="1"/>
  <c r="AI59" i="6"/>
  <c r="AJ59" i="6" s="1"/>
  <c r="AK59" i="6" s="1"/>
  <c r="AL59" i="6" s="1"/>
  <c r="AI543" i="6"/>
  <c r="AJ543" i="6" s="1"/>
  <c r="AK543" i="6" s="1"/>
  <c r="AL543" i="6" s="1"/>
  <c r="AI133" i="6"/>
  <c r="AJ133" i="6" s="1"/>
  <c r="AK133" i="6" s="1"/>
  <c r="AL133" i="6" s="1"/>
  <c r="AI547" i="6"/>
  <c r="AJ547" i="6" s="1"/>
  <c r="AK547" i="6" s="1"/>
  <c r="AL547" i="6" s="1"/>
  <c r="AI546" i="6"/>
  <c r="AJ546" i="6" s="1"/>
  <c r="AK546" i="6" s="1"/>
  <c r="AL546" i="6" s="1"/>
  <c r="AI29" i="6"/>
  <c r="AJ29" i="6" s="1"/>
  <c r="AK29" i="6" s="1"/>
  <c r="AL29" i="6" s="1"/>
  <c r="AI552" i="6"/>
  <c r="AJ552" i="6" s="1"/>
  <c r="AK552" i="6" s="1"/>
  <c r="AL552" i="6" s="1"/>
  <c r="AI556" i="6"/>
  <c r="AJ556" i="6" s="1"/>
  <c r="AK556" i="6" s="1"/>
  <c r="AL556" i="6" s="1"/>
  <c r="AI143" i="6"/>
  <c r="AJ143" i="6" s="1"/>
  <c r="AK143" i="6" s="1"/>
  <c r="AL143" i="6" s="1"/>
  <c r="AI561" i="6"/>
  <c r="AJ561" i="6" s="1"/>
  <c r="AK561" i="6" s="1"/>
  <c r="AL561" i="6" s="1"/>
  <c r="AI560" i="6"/>
  <c r="AJ560" i="6" s="1"/>
  <c r="AK560" i="6" s="1"/>
  <c r="AL560" i="6" s="1"/>
  <c r="AI145" i="6"/>
  <c r="AJ145" i="6" s="1"/>
  <c r="AK145" i="6" s="1"/>
  <c r="AL145" i="6" s="1"/>
  <c r="AI564" i="6"/>
  <c r="AJ564" i="6" s="1"/>
  <c r="AK564" i="6" s="1"/>
  <c r="AL564" i="6" s="1"/>
  <c r="AI567" i="6"/>
  <c r="AJ567" i="6" s="1"/>
  <c r="AK567" i="6" s="1"/>
  <c r="AL567" i="6" s="1"/>
  <c r="AI562" i="6"/>
  <c r="AJ562" i="6" s="1"/>
  <c r="AK562" i="6" s="1"/>
  <c r="AL562" i="6" s="1"/>
  <c r="AI563" i="6"/>
  <c r="AJ563" i="6" s="1"/>
  <c r="AK563" i="6" s="1"/>
  <c r="AL563" i="6" s="1"/>
  <c r="AI667" i="6"/>
  <c r="AJ667" i="6" s="1"/>
  <c r="AK667" i="6" s="1"/>
  <c r="AL667" i="6" s="1"/>
  <c r="AI149" i="6"/>
  <c r="AJ149" i="6" s="1"/>
  <c r="AK149" i="6" s="1"/>
  <c r="AL149" i="6" s="1"/>
  <c r="AI429" i="6"/>
  <c r="AJ429" i="6" s="1"/>
  <c r="AK429" i="6" s="1"/>
  <c r="AL429" i="6" s="1"/>
  <c r="AI571" i="6"/>
  <c r="AJ571" i="6" s="1"/>
  <c r="AK571" i="6" s="1"/>
  <c r="AL571" i="6" s="1"/>
  <c r="AI670" i="6"/>
  <c r="AJ670" i="6" s="1"/>
  <c r="AK670" i="6" s="1"/>
  <c r="AL670" i="6" s="1"/>
  <c r="AI671" i="6"/>
  <c r="AJ671" i="6" s="1"/>
  <c r="AK671" i="6" s="1"/>
  <c r="AL671" i="6" s="1"/>
  <c r="AI575" i="6"/>
  <c r="AJ575" i="6" s="1"/>
  <c r="AK575" i="6" s="1"/>
  <c r="AL575" i="6" s="1"/>
  <c r="AI74" i="6"/>
  <c r="AJ74" i="6" s="1"/>
  <c r="AK74" i="6" s="1"/>
  <c r="AL74" i="6" s="1"/>
  <c r="AI579" i="6"/>
  <c r="AJ579" i="6" s="1"/>
  <c r="AK579" i="6" s="1"/>
  <c r="AL579" i="6" s="1"/>
  <c r="AI180" i="6"/>
  <c r="AJ180" i="6" s="1"/>
  <c r="AK180" i="6" s="1"/>
  <c r="AL180" i="6" s="1"/>
  <c r="AI184" i="6"/>
  <c r="AJ184" i="6" s="1"/>
  <c r="AK184" i="6" s="1"/>
  <c r="AL184" i="6" s="1"/>
  <c r="AI676" i="6"/>
  <c r="AJ676" i="6" s="1"/>
  <c r="AK676" i="6" s="1"/>
  <c r="AL676" i="6" s="1"/>
  <c r="AI447" i="6"/>
  <c r="AJ447" i="6" s="1"/>
  <c r="AK447" i="6" s="1"/>
  <c r="AL447" i="6" s="1"/>
  <c r="AI584" i="6"/>
  <c r="AJ584" i="6" s="1"/>
  <c r="AK584" i="6" s="1"/>
  <c r="AL584" i="6" s="1"/>
  <c r="AI678" i="6"/>
  <c r="AJ678" i="6" s="1"/>
  <c r="AK678" i="6" s="1"/>
  <c r="AL678" i="6" s="1"/>
  <c r="AI453" i="6"/>
  <c r="AJ453" i="6" s="1"/>
  <c r="AK453" i="6" s="1"/>
  <c r="AL453" i="6" s="1"/>
  <c r="AI39" i="6"/>
  <c r="AJ39" i="6" s="1"/>
  <c r="AK39" i="6" s="1"/>
  <c r="AL39" i="6" s="1"/>
  <c r="AI586" i="6"/>
  <c r="AJ586" i="6" s="1"/>
  <c r="AK586" i="6" s="1"/>
  <c r="AL586" i="6" s="1"/>
  <c r="AI204" i="6"/>
  <c r="AJ204" i="6" s="1"/>
  <c r="AK204" i="6" s="1"/>
  <c r="AL204" i="6" s="1"/>
  <c r="AI593" i="6"/>
  <c r="AJ593" i="6" s="1"/>
  <c r="AK593" i="6" s="1"/>
  <c r="AL593" i="6" s="1"/>
  <c r="AI214" i="6"/>
  <c r="AJ214" i="6" s="1"/>
  <c r="AK214" i="6" s="1"/>
  <c r="AL214" i="6" s="1"/>
  <c r="AI595" i="6"/>
  <c r="AJ595" i="6" s="1"/>
  <c r="AK595" i="6" s="1"/>
  <c r="AL595" i="6" s="1"/>
  <c r="AI596" i="6"/>
  <c r="AJ596" i="6" s="1"/>
  <c r="AK596" i="6" s="1"/>
  <c r="AL596" i="6" s="1"/>
  <c r="AI594" i="6"/>
  <c r="AJ594" i="6" s="1"/>
  <c r="AK594" i="6" s="1"/>
  <c r="AL594" i="6" s="1"/>
  <c r="AI225" i="6"/>
  <c r="AJ225" i="6" s="1"/>
  <c r="AK225" i="6" s="1"/>
  <c r="AL225" i="6" s="1"/>
  <c r="AI598" i="6"/>
  <c r="AJ598" i="6" s="1"/>
  <c r="AK598" i="6" s="1"/>
  <c r="AL598" i="6" s="1"/>
  <c r="AI601" i="6"/>
  <c r="AJ601" i="6" s="1"/>
  <c r="AK601" i="6" s="1"/>
  <c r="AL601" i="6" s="1"/>
  <c r="AI603" i="6"/>
  <c r="AJ603" i="6" s="1"/>
  <c r="AK603" i="6" s="1"/>
  <c r="AL603" i="6" s="1"/>
  <c r="AI604" i="6"/>
  <c r="AJ604" i="6" s="1"/>
  <c r="AK604" i="6" s="1"/>
  <c r="AL604" i="6" s="1"/>
  <c r="AI249" i="6"/>
  <c r="AJ249" i="6" s="1"/>
  <c r="AK249" i="6" s="1"/>
  <c r="AL249" i="6" s="1"/>
  <c r="AI252" i="6"/>
  <c r="AJ252" i="6" s="1"/>
  <c r="AK252" i="6" s="1"/>
  <c r="AL252" i="6" s="1"/>
  <c r="AI254" i="6"/>
  <c r="AJ254" i="6" s="1"/>
  <c r="AK254" i="6" s="1"/>
  <c r="AL254" i="6" s="1"/>
  <c r="AI253" i="6"/>
  <c r="AJ253" i="6" s="1"/>
  <c r="AK253" i="6" s="1"/>
  <c r="AL253" i="6" s="1"/>
  <c r="AI261" i="6"/>
  <c r="AJ261" i="6" s="1"/>
  <c r="AK261" i="6" s="1"/>
  <c r="AL261" i="6" s="1"/>
  <c r="AI615" i="6"/>
  <c r="AJ615" i="6" s="1"/>
  <c r="AK615" i="6" s="1"/>
  <c r="AL615" i="6" s="1"/>
  <c r="AI616" i="6"/>
  <c r="AJ616" i="6" s="1"/>
  <c r="AK616" i="6" s="1"/>
  <c r="AL616" i="6" s="1"/>
  <c r="AI103" i="6"/>
  <c r="AJ103" i="6" s="1"/>
  <c r="AK103" i="6" s="1"/>
  <c r="AL103" i="6" s="1"/>
  <c r="AI267" i="6"/>
  <c r="AJ267" i="6" s="1"/>
  <c r="AK267" i="6" s="1"/>
  <c r="AL267" i="6" s="1"/>
  <c r="AI265" i="6"/>
  <c r="AJ265" i="6" s="1"/>
  <c r="AK265" i="6" s="1"/>
  <c r="AL265" i="6" s="1"/>
  <c r="AI617" i="6"/>
  <c r="AJ617" i="6" s="1"/>
  <c r="AK617" i="6" s="1"/>
  <c r="AL617" i="6" s="1"/>
  <c r="AI266" i="6"/>
  <c r="AJ266" i="6" s="1"/>
  <c r="AK266" i="6" s="1"/>
  <c r="AL266" i="6" s="1"/>
  <c r="AI105" i="6"/>
  <c r="AJ105" i="6" s="1"/>
  <c r="AK105" i="6" s="1"/>
  <c r="AL105" i="6" s="1"/>
  <c r="AI621" i="6"/>
  <c r="AJ621" i="6" s="1"/>
  <c r="AK621" i="6" s="1"/>
  <c r="AL621" i="6" s="1"/>
  <c r="AI493" i="6"/>
  <c r="AJ493" i="6" s="1"/>
  <c r="AK493" i="6" s="1"/>
  <c r="AL493" i="6" s="1"/>
  <c r="AI624" i="6"/>
  <c r="AJ624" i="6" s="1"/>
  <c r="AK624" i="6" s="1"/>
  <c r="AL624" i="6" s="1"/>
  <c r="AI278" i="6"/>
  <c r="AJ278" i="6" s="1"/>
  <c r="AK278" i="6" s="1"/>
  <c r="AL278" i="6" s="1"/>
  <c r="AI625" i="6"/>
  <c r="AJ625" i="6" s="1"/>
  <c r="AK625" i="6" s="1"/>
  <c r="AL625" i="6" s="1"/>
  <c r="AI626" i="6"/>
  <c r="AJ626" i="6" s="1"/>
  <c r="AK626" i="6" s="1"/>
  <c r="AL626" i="6" s="1"/>
  <c r="AI634" i="6"/>
  <c r="AJ634" i="6" s="1"/>
  <c r="AK634" i="6" s="1"/>
  <c r="AL634" i="6" s="1"/>
  <c r="AI312" i="6"/>
  <c r="AJ312" i="6" s="1"/>
  <c r="AK312" i="6" s="1"/>
  <c r="AL312" i="6" s="1"/>
  <c r="AI515" i="6"/>
  <c r="AJ515" i="6" s="1"/>
  <c r="AK515" i="6" s="1"/>
  <c r="AL515" i="6" s="1"/>
  <c r="AI311" i="6"/>
  <c r="AJ311" i="6" s="1"/>
  <c r="AK311" i="6" s="1"/>
  <c r="AL311" i="6" s="1"/>
  <c r="AI320" i="6"/>
  <c r="AJ320" i="6" s="1"/>
  <c r="AK320" i="6" s="1"/>
  <c r="AL320" i="6" s="1"/>
  <c r="AI643" i="6"/>
  <c r="AJ643" i="6" s="1"/>
  <c r="AK643" i="6" s="1"/>
  <c r="AL643" i="6" s="1"/>
  <c r="AI333" i="6"/>
  <c r="AJ333" i="6" s="1"/>
  <c r="AK333" i="6" s="1"/>
  <c r="AL333" i="6" s="1"/>
  <c r="AI118" i="6"/>
  <c r="AJ118" i="6" s="1"/>
  <c r="AK118" i="6" s="1"/>
  <c r="AL118" i="6" s="1"/>
  <c r="AI341" i="6"/>
  <c r="AJ341" i="6" s="1"/>
  <c r="AK341" i="6" s="1"/>
  <c r="AL341" i="6" s="1"/>
  <c r="AI528" i="6"/>
  <c r="AJ528" i="6" s="1"/>
  <c r="AK528" i="6" s="1"/>
  <c r="AL528" i="6" s="1"/>
  <c r="AI653" i="6"/>
  <c r="AJ653" i="6" s="1"/>
  <c r="AK653" i="6" s="1"/>
  <c r="AL653" i="6" s="1"/>
  <c r="AI537" i="6"/>
  <c r="AJ537" i="6" s="1"/>
  <c r="AK537" i="6" s="1"/>
  <c r="AL537" i="6" s="1"/>
  <c r="AI126" i="6"/>
  <c r="AJ126" i="6" s="1"/>
  <c r="AK126" i="6" s="1"/>
  <c r="AL126" i="6" s="1"/>
  <c r="AI368" i="6"/>
  <c r="AJ368" i="6" s="1"/>
  <c r="AK368" i="6" s="1"/>
  <c r="AL368" i="6" s="1"/>
  <c r="AI380" i="6"/>
  <c r="AJ380" i="6" s="1"/>
  <c r="AK380" i="6" s="1"/>
  <c r="AL380" i="6" s="1"/>
  <c r="AI132" i="6"/>
  <c r="AJ132" i="6" s="1"/>
  <c r="AK132" i="6" s="1"/>
  <c r="AL132" i="6" s="1"/>
  <c r="AI657" i="6"/>
  <c r="AJ657" i="6" s="1"/>
  <c r="AK657" i="6" s="1"/>
  <c r="AL657" i="6" s="1"/>
  <c r="AI382" i="6"/>
  <c r="AJ382" i="6" s="1"/>
  <c r="AK382" i="6" s="1"/>
  <c r="AL382" i="6" s="1"/>
  <c r="AI545" i="6"/>
  <c r="AJ545" i="6" s="1"/>
  <c r="AK545" i="6" s="1"/>
  <c r="AL545" i="6" s="1"/>
  <c r="AI550" i="6"/>
  <c r="AJ550" i="6" s="1"/>
  <c r="AK550" i="6" s="1"/>
  <c r="AL550" i="6" s="1"/>
  <c r="AI555" i="6"/>
  <c r="AJ555" i="6" s="1"/>
  <c r="AK555" i="6" s="1"/>
  <c r="AL555" i="6" s="1"/>
  <c r="AI661" i="6"/>
  <c r="AJ661" i="6" s="1"/>
  <c r="AK661" i="6" s="1"/>
  <c r="AL661" i="6" s="1"/>
  <c r="AI405" i="6"/>
  <c r="AJ405" i="6" s="1"/>
  <c r="AK405" i="6" s="1"/>
  <c r="AL405" i="6" s="1"/>
  <c r="AI663" i="6"/>
  <c r="AJ663" i="6" s="1"/>
  <c r="AK663" i="6" s="1"/>
  <c r="AL663" i="6" s="1"/>
  <c r="AI420" i="6"/>
  <c r="AJ420" i="6" s="1"/>
  <c r="AK420" i="6" s="1"/>
  <c r="AL420" i="6" s="1"/>
  <c r="AI419" i="6"/>
  <c r="AJ419" i="6" s="1"/>
  <c r="AK419" i="6" s="1"/>
  <c r="AL419" i="6" s="1"/>
  <c r="AI424" i="6"/>
  <c r="AJ424" i="6" s="1"/>
  <c r="AK424" i="6" s="1"/>
  <c r="AL424" i="6" s="1"/>
  <c r="AI423" i="6"/>
  <c r="AJ423" i="6" s="1"/>
  <c r="AK423" i="6" s="1"/>
  <c r="AL423" i="6" s="1"/>
  <c r="AI665" i="6"/>
  <c r="AJ665" i="6" s="1"/>
  <c r="AK665" i="6" s="1"/>
  <c r="AL665" i="6" s="1"/>
  <c r="AI666" i="6"/>
  <c r="AJ666" i="6" s="1"/>
  <c r="AK666" i="6" s="1"/>
  <c r="AL666" i="6" s="1"/>
  <c r="AI568" i="6"/>
  <c r="AJ568" i="6" s="1"/>
  <c r="AK568" i="6" s="1"/>
  <c r="AL568" i="6" s="1"/>
  <c r="AI428" i="6"/>
  <c r="AJ428" i="6" s="1"/>
  <c r="AK428" i="6" s="1"/>
  <c r="AL428" i="6" s="1"/>
  <c r="AI569" i="6"/>
  <c r="AJ569" i="6" s="1"/>
  <c r="AK569" i="6" s="1"/>
  <c r="AL569" i="6" s="1"/>
  <c r="AI570" i="6"/>
  <c r="AJ570" i="6" s="1"/>
  <c r="AK570" i="6" s="1"/>
  <c r="AL570" i="6" s="1"/>
  <c r="AI146" i="6"/>
  <c r="AJ146" i="6" s="1"/>
  <c r="AK146" i="6" s="1"/>
  <c r="AL146" i="6" s="1"/>
  <c r="AI152" i="6"/>
  <c r="AJ152" i="6" s="1"/>
  <c r="AK152" i="6" s="1"/>
  <c r="AL152" i="6" s="1"/>
  <c r="AI668" i="6"/>
  <c r="AJ668" i="6" s="1"/>
  <c r="AK668" i="6" s="1"/>
  <c r="AL668" i="6" s="1"/>
  <c r="AI572" i="6"/>
  <c r="AJ572" i="6" s="1"/>
  <c r="AK572" i="6" s="1"/>
  <c r="AL572" i="6" s="1"/>
  <c r="AI430" i="6"/>
  <c r="AJ430" i="6" s="1"/>
  <c r="AK430" i="6" s="1"/>
  <c r="AL430" i="6" s="1"/>
  <c r="AI669" i="6"/>
  <c r="AJ669" i="6" s="1"/>
  <c r="AK669" i="6" s="1"/>
  <c r="AL669" i="6" s="1"/>
  <c r="AI153" i="6"/>
  <c r="AJ153" i="6" s="1"/>
  <c r="AK153" i="6" s="1"/>
  <c r="AL153" i="6" s="1"/>
  <c r="AI435" i="6"/>
  <c r="AJ435" i="6" s="1"/>
  <c r="AK435" i="6" s="1"/>
  <c r="AL435" i="6" s="1"/>
  <c r="AI437" i="6"/>
  <c r="AJ437" i="6" s="1"/>
  <c r="AK437" i="6" s="1"/>
  <c r="AL437" i="6" s="1"/>
  <c r="AI672" i="6"/>
  <c r="AJ672" i="6" s="1"/>
  <c r="AK672" i="6" s="1"/>
  <c r="AL672" i="6" s="1"/>
  <c r="AI438" i="6"/>
  <c r="AJ438" i="6" s="1"/>
  <c r="AK438" i="6" s="1"/>
  <c r="AL438" i="6" s="1"/>
  <c r="AI673" i="6"/>
  <c r="AJ673" i="6" s="1"/>
  <c r="AK673" i="6" s="1"/>
  <c r="AL673" i="6" s="1"/>
  <c r="AI439" i="6"/>
  <c r="AJ439" i="6" s="1"/>
  <c r="AK439" i="6" s="1"/>
  <c r="AL439" i="6" s="1"/>
  <c r="AI580" i="6"/>
  <c r="AJ580" i="6" s="1"/>
  <c r="AK580" i="6" s="1"/>
  <c r="AL580" i="6" s="1"/>
  <c r="AI582" i="6"/>
  <c r="AJ582" i="6" s="1"/>
  <c r="AK582" i="6" s="1"/>
  <c r="AL582" i="6" s="1"/>
  <c r="AI441" i="6"/>
  <c r="AJ441" i="6" s="1"/>
  <c r="AK441" i="6" s="1"/>
  <c r="AL441" i="6" s="1"/>
  <c r="AI181" i="6"/>
  <c r="AJ181" i="6" s="1"/>
  <c r="AK181" i="6" s="1"/>
  <c r="AL181" i="6" s="1"/>
  <c r="AI444" i="6"/>
  <c r="AJ444" i="6" s="1"/>
  <c r="AK444" i="6" s="1"/>
  <c r="AL444" i="6" s="1"/>
  <c r="AI674" i="6"/>
  <c r="AJ674" i="6" s="1"/>
  <c r="AK674" i="6" s="1"/>
  <c r="AL674" i="6" s="1"/>
  <c r="AI445" i="6"/>
  <c r="AJ445" i="6" s="1"/>
  <c r="AK445" i="6" s="1"/>
  <c r="AL445" i="6" s="1"/>
  <c r="AI443" i="6"/>
  <c r="AJ443" i="6" s="1"/>
  <c r="AK443" i="6" s="1"/>
  <c r="AL443" i="6" s="1"/>
  <c r="AI450" i="6"/>
  <c r="AJ450" i="6" s="1"/>
  <c r="AK450" i="6" s="1"/>
  <c r="AL450" i="6" s="1"/>
  <c r="AI449" i="6"/>
  <c r="AJ449" i="6" s="1"/>
  <c r="AK449" i="6" s="1"/>
  <c r="AL449" i="6" s="1"/>
  <c r="AI451" i="6"/>
  <c r="AJ451" i="6" s="1"/>
  <c r="AK451" i="6" s="1"/>
  <c r="AL451" i="6" s="1"/>
  <c r="AI448" i="6"/>
  <c r="AJ448" i="6" s="1"/>
  <c r="AK448" i="6" s="1"/>
  <c r="AL448" i="6" s="1"/>
  <c r="AI196" i="6"/>
  <c r="AJ196" i="6" s="1"/>
  <c r="AK196" i="6" s="1"/>
  <c r="AL196" i="6" s="1"/>
  <c r="AI82" i="6"/>
  <c r="AJ82" i="6" s="1"/>
  <c r="AK82" i="6" s="1"/>
  <c r="AL82" i="6" s="1"/>
  <c r="AI195" i="6"/>
  <c r="AJ195" i="6" s="1"/>
  <c r="AK195" i="6" s="1"/>
  <c r="AL195" i="6" s="1"/>
  <c r="AI452" i="6"/>
  <c r="AJ452" i="6" s="1"/>
  <c r="AK452" i="6" s="1"/>
  <c r="AL452" i="6" s="1"/>
  <c r="AI585" i="6"/>
  <c r="AJ585" i="6" s="1"/>
  <c r="AK585" i="6" s="1"/>
  <c r="AL585" i="6" s="1"/>
  <c r="AI681" i="6"/>
  <c r="AJ681" i="6" s="1"/>
  <c r="AK681" i="6" s="1"/>
  <c r="AL681" i="6" s="1"/>
  <c r="AI589" i="6"/>
  <c r="AJ589" i="6" s="1"/>
  <c r="AK589" i="6" s="1"/>
  <c r="AL589" i="6" s="1"/>
  <c r="AI682" i="6"/>
  <c r="AJ682" i="6" s="1"/>
  <c r="AK682" i="6" s="1"/>
  <c r="AL682" i="6" s="1"/>
  <c r="AI455" i="6"/>
  <c r="AJ455" i="6" s="1"/>
  <c r="AK455" i="6" s="1"/>
  <c r="AL455" i="6" s="1"/>
  <c r="AI456" i="6"/>
  <c r="AJ456" i="6" s="1"/>
  <c r="AK456" i="6" s="1"/>
  <c r="AL456" i="6" s="1"/>
  <c r="AI588" i="6"/>
  <c r="AJ588" i="6" s="1"/>
  <c r="AK588" i="6" s="1"/>
  <c r="AL588" i="6" s="1"/>
  <c r="AI683" i="6"/>
  <c r="AJ683" i="6" s="1"/>
  <c r="AK683" i="6" s="1"/>
  <c r="AL683" i="6" s="1"/>
  <c r="AI591" i="6"/>
  <c r="AJ591" i="6" s="1"/>
  <c r="AK591" i="6" s="1"/>
  <c r="AL591" i="6" s="1"/>
  <c r="AI590" i="6"/>
  <c r="AJ590" i="6" s="1"/>
  <c r="AK590" i="6" s="1"/>
  <c r="AL590" i="6" s="1"/>
  <c r="AI461" i="6"/>
  <c r="AJ461" i="6" s="1"/>
  <c r="AK461" i="6" s="1"/>
  <c r="AL461" i="6" s="1"/>
  <c r="AI460" i="6"/>
  <c r="AJ460" i="6" s="1"/>
  <c r="AK460" i="6" s="1"/>
  <c r="AL460" i="6" s="1"/>
  <c r="AI459" i="6"/>
  <c r="AJ459" i="6" s="1"/>
  <c r="AK459" i="6" s="1"/>
  <c r="AL459" i="6" s="1"/>
  <c r="AI212" i="6"/>
  <c r="AJ212" i="6" s="1"/>
  <c r="AK212" i="6" s="1"/>
  <c r="AL212" i="6" s="1"/>
  <c r="AI458" i="6"/>
  <c r="AJ458" i="6" s="1"/>
  <c r="AK458" i="6" s="1"/>
  <c r="AL458" i="6" s="1"/>
  <c r="AI215" i="6"/>
  <c r="AJ215" i="6" s="1"/>
  <c r="AK215" i="6" s="1"/>
  <c r="AL215" i="6" s="1"/>
  <c r="AI465" i="6"/>
  <c r="AJ465" i="6" s="1"/>
  <c r="AK465" i="6" s="1"/>
  <c r="AL465" i="6" s="1"/>
  <c r="AI462" i="6"/>
  <c r="AJ462" i="6" s="1"/>
  <c r="AK462" i="6" s="1"/>
  <c r="AL462" i="6" s="1"/>
  <c r="AI464" i="6"/>
  <c r="AJ464" i="6" s="1"/>
  <c r="AK464" i="6" s="1"/>
  <c r="AL464" i="6" s="1"/>
  <c r="AI463" i="6"/>
  <c r="AJ463" i="6" s="1"/>
  <c r="AK463" i="6" s="1"/>
  <c r="AL463" i="6" s="1"/>
  <c r="AI685" i="6"/>
  <c r="AJ685" i="6" s="1"/>
  <c r="AK685" i="6" s="1"/>
  <c r="AL685" i="6" s="1"/>
  <c r="AI599" i="6"/>
  <c r="AJ599" i="6" s="1"/>
  <c r="AK599" i="6" s="1"/>
  <c r="AL599" i="6" s="1"/>
  <c r="AI467" i="6"/>
  <c r="AJ467" i="6" s="1"/>
  <c r="AK467" i="6" s="1"/>
  <c r="AL467" i="6" s="1"/>
  <c r="AI466" i="6"/>
  <c r="AJ466" i="6" s="1"/>
  <c r="AK466" i="6" s="1"/>
  <c r="AL466" i="6" s="1"/>
  <c r="AI226" i="6"/>
  <c r="AJ226" i="6" s="1"/>
  <c r="AK226" i="6" s="1"/>
  <c r="AL226" i="6" s="1"/>
  <c r="AI469" i="6"/>
  <c r="AJ469" i="6" s="1"/>
  <c r="AK469" i="6" s="1"/>
  <c r="AL469" i="6" s="1"/>
  <c r="AI686" i="6"/>
  <c r="AJ686" i="6" s="1"/>
  <c r="AK686" i="6" s="1"/>
  <c r="AL686" i="6" s="1"/>
  <c r="AI473" i="6"/>
  <c r="AJ473" i="6" s="1"/>
  <c r="AK473" i="6" s="1"/>
  <c r="AL473" i="6" s="1"/>
  <c r="AI471" i="6"/>
  <c r="AJ471" i="6" s="1"/>
  <c r="AK471" i="6" s="1"/>
  <c r="AL471" i="6" s="1"/>
  <c r="AI472" i="6"/>
  <c r="AJ472" i="6" s="1"/>
  <c r="AK472" i="6" s="1"/>
  <c r="AL472" i="6" s="1"/>
  <c r="AI687" i="6"/>
  <c r="AJ687" i="6" s="1"/>
  <c r="AK687" i="6" s="1"/>
  <c r="AL687" i="6" s="1"/>
  <c r="AI235" i="6"/>
  <c r="AJ235" i="6" s="1"/>
  <c r="AK235" i="6" s="1"/>
  <c r="AL235" i="6" s="1"/>
  <c r="AI236" i="6"/>
  <c r="AJ236" i="6" s="1"/>
  <c r="AK236" i="6" s="1"/>
  <c r="AL236" i="6" s="1"/>
  <c r="AI607" i="6"/>
  <c r="AJ607" i="6" s="1"/>
  <c r="AK607" i="6" s="1"/>
  <c r="AL607" i="6" s="1"/>
  <c r="AI478" i="6"/>
  <c r="AJ478" i="6" s="1"/>
  <c r="AK478" i="6" s="1"/>
  <c r="AL478" i="6" s="1"/>
  <c r="AI690" i="6"/>
  <c r="AJ690" i="6" s="1"/>
  <c r="AK690" i="6" s="1"/>
  <c r="AL690" i="6" s="1"/>
  <c r="AI689" i="6"/>
  <c r="AJ689" i="6" s="1"/>
  <c r="AK689" i="6" s="1"/>
  <c r="AL689" i="6" s="1"/>
  <c r="AI608" i="6"/>
  <c r="AJ608" i="6" s="1"/>
  <c r="AK608" i="6" s="1"/>
  <c r="AL608" i="6" s="1"/>
  <c r="AI239" i="6"/>
  <c r="AJ239" i="6" s="1"/>
  <c r="AK239" i="6" s="1"/>
  <c r="AL239" i="6" s="1"/>
  <c r="AI476" i="6"/>
  <c r="AJ476" i="6" s="1"/>
  <c r="AK476" i="6" s="1"/>
  <c r="AL476" i="6" s="1"/>
  <c r="AI99" i="6"/>
  <c r="AJ99" i="6" s="1"/>
  <c r="AK99" i="6" s="1"/>
  <c r="AL99" i="6" s="1"/>
  <c r="AI475" i="6"/>
  <c r="AJ475" i="6" s="1"/>
  <c r="AK475" i="6" s="1"/>
  <c r="AL475" i="6" s="1"/>
  <c r="AI477" i="6"/>
  <c r="AJ477" i="6" s="1"/>
  <c r="AK477" i="6" s="1"/>
  <c r="AL477" i="6" s="1"/>
  <c r="AI479" i="6"/>
  <c r="AJ479" i="6" s="1"/>
  <c r="AK479" i="6" s="1"/>
  <c r="AL479" i="6" s="1"/>
  <c r="AI481" i="6"/>
  <c r="AJ481" i="6" s="1"/>
  <c r="AK481" i="6" s="1"/>
  <c r="AL481" i="6" s="1"/>
  <c r="AI245" i="6"/>
  <c r="AJ245" i="6" s="1"/>
  <c r="AK245" i="6" s="1"/>
  <c r="AL245" i="6" s="1"/>
  <c r="AI691" i="6"/>
  <c r="AJ691" i="6" s="1"/>
  <c r="AK691" i="6" s="1"/>
  <c r="AL691" i="6" s="1"/>
  <c r="AI480" i="6"/>
  <c r="AJ480" i="6" s="1"/>
  <c r="AK480" i="6" s="1"/>
  <c r="AL480" i="6" s="1"/>
  <c r="AI487" i="6"/>
  <c r="AJ487" i="6" s="1"/>
  <c r="AK487" i="6" s="1"/>
  <c r="AL487" i="6" s="1"/>
  <c r="AI260" i="6"/>
  <c r="AJ260" i="6" s="1"/>
  <c r="AK260" i="6" s="1"/>
  <c r="AL260" i="6" s="1"/>
  <c r="AI614" i="6"/>
  <c r="AJ614" i="6" s="1"/>
  <c r="AK614" i="6" s="1"/>
  <c r="AL614" i="6" s="1"/>
  <c r="AI486" i="6"/>
  <c r="AJ486" i="6" s="1"/>
  <c r="AK486" i="6" s="1"/>
  <c r="AL486" i="6" s="1"/>
  <c r="AI484" i="6"/>
  <c r="AJ484" i="6" s="1"/>
  <c r="AK484" i="6" s="1"/>
  <c r="AL484" i="6" s="1"/>
  <c r="AI268" i="6"/>
  <c r="AJ268" i="6" s="1"/>
  <c r="AK268" i="6" s="1"/>
  <c r="AL268" i="6" s="1"/>
  <c r="AI693" i="6"/>
  <c r="AJ693" i="6" s="1"/>
  <c r="AK693" i="6" s="1"/>
  <c r="AL693" i="6" s="1"/>
  <c r="AI269" i="6"/>
  <c r="AJ269" i="6" s="1"/>
  <c r="AK269" i="6" s="1"/>
  <c r="AL269" i="6" s="1"/>
  <c r="AI488" i="6"/>
  <c r="AJ488" i="6" s="1"/>
  <c r="AK488" i="6" s="1"/>
  <c r="AL488" i="6" s="1"/>
  <c r="AI489" i="6"/>
  <c r="AJ489" i="6" s="1"/>
  <c r="AK489" i="6" s="1"/>
  <c r="AL489" i="6" s="1"/>
  <c r="AI490" i="6"/>
  <c r="AJ490" i="6" s="1"/>
  <c r="AK490" i="6" s="1"/>
  <c r="AL490" i="6" s="1"/>
  <c r="AI491" i="6"/>
  <c r="AJ491" i="6" s="1"/>
  <c r="AK491" i="6" s="1"/>
  <c r="AL491" i="6" s="1"/>
  <c r="AI494" i="6"/>
  <c r="AJ494" i="6" s="1"/>
  <c r="AK494" i="6" s="1"/>
  <c r="AL494" i="6" s="1"/>
  <c r="AI492" i="6"/>
  <c r="AJ492" i="6" s="1"/>
  <c r="AK492" i="6" s="1"/>
  <c r="AL492" i="6" s="1"/>
  <c r="AI499" i="6"/>
  <c r="AJ499" i="6" s="1"/>
  <c r="AK499" i="6" s="1"/>
  <c r="AL499" i="6" s="1"/>
  <c r="AI630" i="6"/>
  <c r="AJ630" i="6" s="1"/>
  <c r="AK630" i="6" s="1"/>
  <c r="AL630" i="6" s="1"/>
  <c r="AI629" i="6"/>
  <c r="AJ629" i="6" s="1"/>
  <c r="AK629" i="6" s="1"/>
  <c r="AL629" i="6" s="1"/>
  <c r="AI631" i="6"/>
  <c r="AJ631" i="6" s="1"/>
  <c r="AK631" i="6" s="1"/>
  <c r="AL631" i="6" s="1"/>
  <c r="AI281" i="6"/>
  <c r="AJ281" i="6" s="1"/>
  <c r="AK281" i="6" s="1"/>
  <c r="AL281" i="6" s="1"/>
  <c r="AI505" i="6"/>
  <c r="AJ505" i="6" s="1"/>
  <c r="AK505" i="6" s="1"/>
  <c r="AL505" i="6" s="1"/>
  <c r="AI633" i="6"/>
  <c r="AJ633" i="6" s="1"/>
  <c r="AK633" i="6" s="1"/>
  <c r="AL633" i="6" s="1"/>
  <c r="AI694" i="6"/>
  <c r="AJ694" i="6" s="1"/>
  <c r="AK694" i="6" s="1"/>
  <c r="AL694" i="6" s="1"/>
  <c r="AI508" i="6"/>
  <c r="AJ508" i="6" s="1"/>
  <c r="AK508" i="6" s="1"/>
  <c r="AL508" i="6" s="1"/>
  <c r="AI695" i="6"/>
  <c r="AJ695" i="6" s="1"/>
  <c r="AK695" i="6" s="1"/>
  <c r="AL695" i="6" s="1"/>
  <c r="AI632" i="6"/>
  <c r="AJ632" i="6" s="1"/>
  <c r="AK632" i="6" s="1"/>
  <c r="AL632" i="6" s="1"/>
  <c r="AI510" i="6"/>
  <c r="AJ510" i="6" s="1"/>
  <c r="AK510" i="6" s="1"/>
  <c r="AL510" i="6" s="1"/>
  <c r="AI509" i="6"/>
  <c r="AJ509" i="6" s="1"/>
  <c r="AK509" i="6" s="1"/>
  <c r="AL509" i="6" s="1"/>
  <c r="AI636" i="6"/>
  <c r="AJ636" i="6" s="1"/>
  <c r="AK636" i="6" s="1"/>
  <c r="AL636" i="6" s="1"/>
  <c r="AI635" i="6"/>
  <c r="AJ635" i="6" s="1"/>
  <c r="AK635" i="6" s="1"/>
  <c r="AL635" i="6" s="1"/>
  <c r="AI639" i="6"/>
  <c r="AJ639" i="6" s="1"/>
  <c r="AK639" i="6" s="1"/>
  <c r="AL639" i="6" s="1"/>
  <c r="AI640" i="6"/>
  <c r="AJ640" i="6" s="1"/>
  <c r="AK640" i="6" s="1"/>
  <c r="AL640" i="6" s="1"/>
  <c r="AI516" i="6"/>
  <c r="AJ516" i="6" s="1"/>
  <c r="AK516" i="6" s="1"/>
  <c r="AL516" i="6" s="1"/>
  <c r="AI644" i="6"/>
  <c r="AJ644" i="6" s="1"/>
  <c r="AK644" i="6" s="1"/>
  <c r="AL644" i="6" s="1"/>
  <c r="AI518" i="6"/>
  <c r="AJ518" i="6" s="1"/>
  <c r="AK518" i="6" s="1"/>
  <c r="AL518" i="6" s="1"/>
  <c r="AI517" i="6"/>
  <c r="AJ517" i="6" s="1"/>
  <c r="AK517" i="6" s="1"/>
  <c r="AL517" i="6" s="1"/>
  <c r="AI698" i="6"/>
  <c r="AJ698" i="6" s="1"/>
  <c r="AK698" i="6" s="1"/>
  <c r="AL698" i="6" s="1"/>
  <c r="AI646" i="6"/>
  <c r="AJ646" i="6" s="1"/>
  <c r="AK646" i="6" s="1"/>
  <c r="AL646" i="6" s="1"/>
  <c r="AI521" i="6"/>
  <c r="AJ521" i="6" s="1"/>
  <c r="AK521" i="6" s="1"/>
  <c r="AL521" i="6" s="1"/>
  <c r="AI645" i="6"/>
  <c r="AJ645" i="6" s="1"/>
  <c r="AK645" i="6" s="1"/>
  <c r="AL645" i="6" s="1"/>
  <c r="AI522" i="6"/>
  <c r="AJ522" i="6" s="1"/>
  <c r="AK522" i="6" s="1"/>
  <c r="AL522" i="6" s="1"/>
  <c r="AI647" i="6"/>
  <c r="AJ647" i="6" s="1"/>
  <c r="AK647" i="6" s="1"/>
  <c r="AL647" i="6" s="1"/>
  <c r="AI524" i="6"/>
  <c r="AJ524" i="6" s="1"/>
  <c r="AK524" i="6" s="1"/>
  <c r="AL524" i="6" s="1"/>
  <c r="AI523" i="6"/>
  <c r="AJ523" i="6" s="1"/>
  <c r="AK523" i="6" s="1"/>
  <c r="AL523" i="6" s="1"/>
  <c r="AI526" i="6"/>
  <c r="AJ526" i="6" s="1"/>
  <c r="AK526" i="6" s="1"/>
  <c r="AL526" i="6" s="1"/>
  <c r="AI527" i="6"/>
  <c r="AJ527" i="6" s="1"/>
  <c r="AK527" i="6" s="1"/>
  <c r="AL527" i="6" s="1"/>
  <c r="AI700" i="6"/>
  <c r="AJ700" i="6" s="1"/>
  <c r="AK700" i="6" s="1"/>
  <c r="AL700" i="6" s="1"/>
  <c r="AI649" i="6"/>
  <c r="AJ649" i="6" s="1"/>
  <c r="AK649" i="6" s="1"/>
  <c r="AL649" i="6" s="1"/>
  <c r="AI648" i="6"/>
  <c r="AJ648" i="6" s="1"/>
  <c r="AK648" i="6" s="1"/>
  <c r="AL648" i="6" s="1"/>
  <c r="AI701" i="6"/>
  <c r="AJ701" i="6" s="1"/>
  <c r="AK701" i="6" s="1"/>
  <c r="AL701" i="6" s="1"/>
  <c r="AI651" i="6"/>
  <c r="AJ651" i="6" s="1"/>
  <c r="AK651" i="6" s="1"/>
  <c r="AL651" i="6" s="1"/>
  <c r="AI650" i="6"/>
  <c r="AJ650" i="6" s="1"/>
  <c r="AK650" i="6" s="1"/>
  <c r="AL650" i="6" s="1"/>
  <c r="AI532" i="6"/>
  <c r="AJ532" i="6" s="1"/>
  <c r="AK532" i="6" s="1"/>
  <c r="AL532" i="6" s="1"/>
  <c r="AI716" i="6"/>
  <c r="AJ716" i="6" s="1"/>
  <c r="AK716" i="6" s="1"/>
  <c r="AL716" i="6" s="1"/>
  <c r="AI652" i="6"/>
  <c r="AJ652" i="6" s="1"/>
  <c r="AK652" i="6" s="1"/>
  <c r="AL652" i="6" s="1"/>
  <c r="AI533" i="6"/>
  <c r="AJ533" i="6" s="1"/>
  <c r="AK533" i="6" s="1"/>
  <c r="AL533" i="6" s="1"/>
  <c r="AI704" i="6"/>
  <c r="AJ704" i="6" s="1"/>
  <c r="AK704" i="6" s="1"/>
  <c r="AL704" i="6" s="1"/>
  <c r="AI538" i="6"/>
  <c r="AJ538" i="6" s="1"/>
  <c r="AK538" i="6" s="1"/>
  <c r="AL538" i="6" s="1"/>
  <c r="AI702" i="6"/>
  <c r="AJ702" i="6" s="1"/>
  <c r="AK702" i="6" s="1"/>
  <c r="AL702" i="6" s="1"/>
  <c r="AI536" i="6"/>
  <c r="AJ536" i="6" s="1"/>
  <c r="AK536" i="6" s="1"/>
  <c r="AL536" i="6" s="1"/>
  <c r="AI703" i="6"/>
  <c r="AJ703" i="6" s="1"/>
  <c r="AK703" i="6" s="1"/>
  <c r="AL703" i="6" s="1"/>
  <c r="AI534" i="6"/>
  <c r="AJ534" i="6" s="1"/>
  <c r="AK534" i="6" s="1"/>
  <c r="AL534" i="6" s="1"/>
  <c r="AI535" i="6"/>
  <c r="AJ535" i="6" s="1"/>
  <c r="AK535" i="6" s="1"/>
  <c r="AL535" i="6" s="1"/>
  <c r="AI654" i="6"/>
  <c r="AJ654" i="6" s="1"/>
  <c r="AK654" i="6" s="1"/>
  <c r="AL654" i="6" s="1"/>
  <c r="AI655" i="6"/>
  <c r="AJ655" i="6" s="1"/>
  <c r="AK655" i="6" s="1"/>
  <c r="AL655" i="6" s="1"/>
  <c r="AI370" i="6"/>
  <c r="AJ370" i="6" s="1"/>
  <c r="AK370" i="6" s="1"/>
  <c r="AL370" i="6" s="1"/>
  <c r="AI656" i="6"/>
  <c r="AJ656" i="6" s="1"/>
  <c r="AK656" i="6" s="1"/>
  <c r="AL656" i="6" s="1"/>
  <c r="AI544" i="6"/>
  <c r="AJ544" i="6" s="1"/>
  <c r="AK544" i="6" s="1"/>
  <c r="AL544" i="6" s="1"/>
  <c r="AI541" i="6"/>
  <c r="AJ541" i="6" s="1"/>
  <c r="AK541" i="6" s="1"/>
  <c r="AL541" i="6" s="1"/>
  <c r="AI658" i="6"/>
  <c r="AJ658" i="6" s="1"/>
  <c r="AK658" i="6" s="1"/>
  <c r="AL658" i="6" s="1"/>
  <c r="AI705" i="6"/>
  <c r="AJ705" i="6" s="1"/>
  <c r="AK705" i="6" s="1"/>
  <c r="AL705" i="6" s="1"/>
  <c r="AI542" i="6"/>
  <c r="AJ542" i="6" s="1"/>
  <c r="AK542" i="6" s="1"/>
  <c r="AL542" i="6" s="1"/>
  <c r="AI706" i="6"/>
  <c r="AJ706" i="6" s="1"/>
  <c r="AK706" i="6" s="1"/>
  <c r="AL706" i="6" s="1"/>
  <c r="AI548" i="6"/>
  <c r="AJ548" i="6" s="1"/>
  <c r="AK548" i="6" s="1"/>
  <c r="AL548" i="6" s="1"/>
  <c r="AI549" i="6"/>
  <c r="AJ549" i="6" s="1"/>
  <c r="AK549" i="6" s="1"/>
  <c r="AL549" i="6" s="1"/>
  <c r="AI659" i="6"/>
  <c r="AJ659" i="6" s="1"/>
  <c r="AK659" i="6" s="1"/>
  <c r="AL659" i="6" s="1"/>
  <c r="AI707" i="6"/>
  <c r="AJ707" i="6" s="1"/>
  <c r="AK707" i="6" s="1"/>
  <c r="AL707" i="6" s="1"/>
  <c r="AI551" i="6"/>
  <c r="AJ551" i="6" s="1"/>
  <c r="AK551" i="6" s="1"/>
  <c r="AL551" i="6" s="1"/>
  <c r="AI708" i="6"/>
  <c r="AJ708" i="6" s="1"/>
  <c r="AK708" i="6" s="1"/>
  <c r="AL708" i="6" s="1"/>
  <c r="AI660" i="6"/>
  <c r="AJ660" i="6" s="1"/>
  <c r="AK660" i="6" s="1"/>
  <c r="AL660" i="6" s="1"/>
  <c r="AI553" i="6"/>
  <c r="AJ553" i="6" s="1"/>
  <c r="AK553" i="6" s="1"/>
  <c r="AL553" i="6" s="1"/>
  <c r="AI554" i="6"/>
  <c r="AJ554" i="6" s="1"/>
  <c r="AK554" i="6" s="1"/>
  <c r="AL554" i="6" s="1"/>
  <c r="AI559" i="6"/>
  <c r="AJ559" i="6" s="1"/>
  <c r="AK559" i="6" s="1"/>
  <c r="AL559" i="6" s="1"/>
  <c r="AI664" i="6"/>
  <c r="AJ664" i="6" s="1"/>
  <c r="AK664" i="6" s="1"/>
  <c r="AL664" i="6" s="1"/>
  <c r="AI425" i="6"/>
  <c r="AJ425" i="6" s="1"/>
  <c r="AK425" i="6" s="1"/>
  <c r="AL425" i="6" s="1"/>
  <c r="AI427" i="6"/>
  <c r="AJ427" i="6" s="1"/>
  <c r="AK427" i="6" s="1"/>
  <c r="AL427" i="6" s="1"/>
  <c r="AI709" i="6"/>
  <c r="AJ709" i="6" s="1"/>
  <c r="AK709" i="6" s="1"/>
  <c r="AL709" i="6" s="1"/>
  <c r="AI717" i="6"/>
  <c r="AJ717" i="6" s="1"/>
  <c r="AK717" i="6" s="1"/>
  <c r="AL717" i="6" s="1"/>
  <c r="AI431" i="6"/>
  <c r="AJ431" i="6" s="1"/>
  <c r="AK431" i="6" s="1"/>
  <c r="AL431" i="6" s="1"/>
  <c r="AI574" i="6"/>
  <c r="AJ574" i="6" s="1"/>
  <c r="AK574" i="6" s="1"/>
  <c r="AL574" i="6" s="1"/>
  <c r="AI576" i="6"/>
  <c r="AJ576" i="6" s="1"/>
  <c r="AK576" i="6" s="1"/>
  <c r="AL576" i="6" s="1"/>
  <c r="AI171" i="6"/>
  <c r="AJ171" i="6" s="1"/>
  <c r="AK171" i="6" s="1"/>
  <c r="AL171" i="6" s="1"/>
  <c r="AI578" i="6"/>
  <c r="AJ578" i="6" s="1"/>
  <c r="AK578" i="6" s="1"/>
  <c r="AL578" i="6" s="1"/>
  <c r="AI577" i="6"/>
  <c r="AJ577" i="6" s="1"/>
  <c r="AK577" i="6" s="1"/>
  <c r="AL577" i="6" s="1"/>
  <c r="AI710" i="6"/>
  <c r="AJ710" i="6" s="1"/>
  <c r="AK710" i="6" s="1"/>
  <c r="AL710" i="6" s="1"/>
  <c r="AI711" i="6"/>
  <c r="AJ711" i="6" s="1"/>
  <c r="AK711" i="6" s="1"/>
  <c r="AL711" i="6" s="1"/>
  <c r="AI712" i="6"/>
  <c r="AJ712" i="6" s="1"/>
  <c r="AK712" i="6" s="1"/>
  <c r="AL712" i="6" s="1"/>
  <c r="AI675" i="6"/>
  <c r="AJ675" i="6" s="1"/>
  <c r="AK675" i="6" s="1"/>
  <c r="AL675" i="6" s="1"/>
  <c r="AI442" i="6"/>
  <c r="AJ442" i="6" s="1"/>
  <c r="AK442" i="6" s="1"/>
  <c r="AL442" i="6" s="1"/>
  <c r="AI583" i="6"/>
  <c r="AJ583" i="6" s="1"/>
  <c r="AK583" i="6" s="1"/>
  <c r="AL583" i="6" s="1"/>
  <c r="AI677" i="6"/>
  <c r="AJ677" i="6" s="1"/>
  <c r="AK677" i="6" s="1"/>
  <c r="AL677" i="6" s="1"/>
  <c r="AI679" i="6"/>
  <c r="AJ679" i="6" s="1"/>
  <c r="AK679" i="6" s="1"/>
  <c r="AL679" i="6" s="1"/>
  <c r="AI713" i="6"/>
  <c r="AJ713" i="6" s="1"/>
  <c r="AK713" i="6" s="1"/>
  <c r="AL713" i="6" s="1"/>
  <c r="AI587" i="6"/>
  <c r="AJ587" i="6" s="1"/>
  <c r="AK587" i="6" s="1"/>
  <c r="AL587" i="6" s="1"/>
  <c r="AI454" i="6"/>
  <c r="AJ454" i="6" s="1"/>
  <c r="AK454" i="6" s="1"/>
  <c r="AL454" i="6" s="1"/>
  <c r="AI680" i="6"/>
  <c r="AJ680" i="6" s="1"/>
  <c r="AK680" i="6" s="1"/>
  <c r="AL680" i="6" s="1"/>
  <c r="AI714" i="6"/>
  <c r="AJ714" i="6" s="1"/>
  <c r="AK714" i="6" s="1"/>
  <c r="AL714" i="6" s="1"/>
  <c r="AI684" i="6"/>
  <c r="AJ684" i="6" s="1"/>
  <c r="AK684" i="6" s="1"/>
  <c r="AL684" i="6" s="1"/>
  <c r="AI592" i="6"/>
  <c r="AJ592" i="6" s="1"/>
  <c r="AK592" i="6" s="1"/>
  <c r="AL592" i="6" s="1"/>
  <c r="AI597" i="6"/>
  <c r="AJ597" i="6" s="1"/>
  <c r="AK597" i="6" s="1"/>
  <c r="AL597" i="6" s="1"/>
  <c r="AI602" i="6"/>
  <c r="AJ602" i="6" s="1"/>
  <c r="AK602" i="6" s="1"/>
  <c r="AL602" i="6" s="1"/>
  <c r="AI606" i="6"/>
  <c r="AJ606" i="6" s="1"/>
  <c r="AK606" i="6" s="1"/>
  <c r="AL606" i="6" s="1"/>
  <c r="AI688" i="6"/>
  <c r="AJ688" i="6" s="1"/>
  <c r="AK688" i="6" s="1"/>
  <c r="AL688" i="6" s="1"/>
  <c r="AI609" i="6"/>
  <c r="AJ609" i="6" s="1"/>
  <c r="AK609" i="6" s="1"/>
  <c r="AL609" i="6" s="1"/>
  <c r="AI610" i="6"/>
  <c r="AJ610" i="6" s="1"/>
  <c r="AK610" i="6" s="1"/>
  <c r="AL610" i="6" s="1"/>
  <c r="AI611" i="6"/>
  <c r="AJ611" i="6" s="1"/>
  <c r="AK611" i="6" s="1"/>
  <c r="AL611" i="6" s="1"/>
  <c r="AI612" i="6"/>
  <c r="AJ612" i="6" s="1"/>
  <c r="AK612" i="6" s="1"/>
  <c r="AL612" i="6" s="1"/>
  <c r="AI613" i="6"/>
  <c r="AJ613" i="6" s="1"/>
  <c r="AK613" i="6" s="1"/>
  <c r="AL613" i="6" s="1"/>
  <c r="AI618" i="6"/>
  <c r="AJ618" i="6" s="1"/>
  <c r="AK618" i="6" s="1"/>
  <c r="AL618" i="6" s="1"/>
  <c r="AI619" i="6"/>
  <c r="AJ619" i="6" s="1"/>
  <c r="AK619" i="6" s="1"/>
  <c r="AL619" i="6" s="1"/>
  <c r="AI692" i="6"/>
  <c r="AJ692" i="6" s="1"/>
  <c r="AK692" i="6" s="1"/>
  <c r="AL692" i="6" s="1"/>
  <c r="AI620" i="6"/>
  <c r="AJ620" i="6" s="1"/>
  <c r="AK620" i="6" s="1"/>
  <c r="AL620" i="6" s="1"/>
  <c r="AI622" i="6"/>
  <c r="AJ622" i="6" s="1"/>
  <c r="AK622" i="6" s="1"/>
  <c r="AL622" i="6" s="1"/>
  <c r="AI623" i="6"/>
  <c r="AJ623" i="6" s="1"/>
  <c r="AK623" i="6" s="1"/>
  <c r="AL623" i="6" s="1"/>
  <c r="AI627" i="6"/>
  <c r="AJ627" i="6" s="1"/>
  <c r="AK627" i="6" s="1"/>
  <c r="AL627" i="6" s="1"/>
  <c r="AI628" i="6"/>
  <c r="AJ628" i="6" s="1"/>
  <c r="AK628" i="6" s="1"/>
  <c r="AL628" i="6" s="1"/>
  <c r="AI507" i="6"/>
  <c r="AJ507" i="6" s="1"/>
  <c r="AK507" i="6" s="1"/>
  <c r="AL507" i="6" s="1"/>
  <c r="AI637" i="6"/>
  <c r="AJ637" i="6" s="1"/>
  <c r="AK637" i="6" s="1"/>
  <c r="AL637" i="6" s="1"/>
  <c r="AI641" i="6"/>
  <c r="AJ641" i="6" s="1"/>
  <c r="AK641" i="6" s="1"/>
  <c r="AL641" i="6" s="1"/>
  <c r="AI642" i="6"/>
  <c r="AJ642" i="6" s="1"/>
  <c r="AK642" i="6" s="1"/>
  <c r="AL642" i="6" s="1"/>
  <c r="AI696" i="6"/>
  <c r="AJ696" i="6" s="1"/>
  <c r="AK696" i="6" s="1"/>
  <c r="AL696" i="6" s="1"/>
  <c r="AI697" i="6"/>
  <c r="AJ697" i="6" s="1"/>
  <c r="AK697" i="6" s="1"/>
  <c r="AL697" i="6" s="1"/>
  <c r="AI715" i="6"/>
  <c r="AJ715" i="6" s="1"/>
  <c r="AK715" i="6" s="1"/>
  <c r="AL715" i="6" s="1"/>
  <c r="AI699" i="6"/>
  <c r="AJ699" i="6" s="1"/>
  <c r="AK699" i="6" s="1"/>
  <c r="AL699" i="6" s="1"/>
  <c r="AI8" i="6"/>
  <c r="AJ8" i="6" s="1"/>
  <c r="AK8" i="6" s="1"/>
  <c r="AL8" i="6" s="1"/>
  <c r="AI13" i="6"/>
  <c r="AJ13" i="6" s="1"/>
  <c r="AK13" i="6" s="1"/>
  <c r="AL13" i="6" s="1"/>
  <c r="AI21" i="6"/>
  <c r="AJ21" i="6" s="1"/>
  <c r="AK21" i="6" s="1"/>
  <c r="AL21" i="6" s="1"/>
  <c r="AI50" i="6"/>
  <c r="AJ50" i="6" s="1"/>
  <c r="AK50" i="6" s="1"/>
  <c r="AL50" i="6" s="1"/>
  <c r="AI4" i="6"/>
  <c r="AJ4" i="6" s="1"/>
  <c r="AK4" i="6" s="1"/>
  <c r="AL4" i="6" s="1"/>
  <c r="AI37" i="6"/>
  <c r="AJ37" i="6" s="1"/>
  <c r="AK37" i="6" s="1"/>
  <c r="AL37" i="6" s="1"/>
  <c r="AI44" i="6"/>
  <c r="AJ44" i="6" s="1"/>
  <c r="AK44" i="6" s="1"/>
  <c r="AL44" i="6" s="1"/>
  <c r="AI48" i="6"/>
  <c r="AJ48" i="6" s="1"/>
  <c r="AK48" i="6" s="1"/>
  <c r="AL48" i="6" s="1"/>
  <c r="AI49" i="6"/>
  <c r="AJ49" i="6" s="1"/>
  <c r="AK49" i="6" s="1"/>
  <c r="AL49" i="6" s="1"/>
  <c r="AI57" i="6"/>
  <c r="AJ57" i="6" s="1"/>
  <c r="AK57" i="6" s="1"/>
  <c r="AL57" i="6" s="1"/>
  <c r="AI62" i="6"/>
  <c r="AJ62" i="6" s="1"/>
  <c r="AK62" i="6" s="1"/>
  <c r="AL62" i="6" s="1"/>
  <c r="AI63" i="6"/>
  <c r="AJ63" i="6" s="1"/>
  <c r="AK63" i="6" s="1"/>
  <c r="AL63" i="6" s="1"/>
  <c r="AI67" i="6"/>
  <c r="AJ67" i="6" s="1"/>
  <c r="AK67" i="6" s="1"/>
  <c r="AL67" i="6" s="1"/>
  <c r="AI148" i="6"/>
  <c r="AJ148" i="6" s="1"/>
  <c r="AK148" i="6" s="1"/>
  <c r="AL148" i="6" s="1"/>
  <c r="AI71" i="6"/>
  <c r="AJ71" i="6" s="1"/>
  <c r="AK71" i="6" s="1"/>
  <c r="AL71" i="6" s="1"/>
  <c r="AI83" i="6"/>
  <c r="AJ83" i="6" s="1"/>
  <c r="AK83" i="6" s="1"/>
  <c r="AL83" i="6" s="1"/>
  <c r="AI87" i="6"/>
  <c r="AJ87" i="6" s="1"/>
  <c r="AK87" i="6" s="1"/>
  <c r="AL87" i="6" s="1"/>
  <c r="AI95" i="6"/>
  <c r="AJ95" i="6" s="1"/>
  <c r="AK95" i="6" s="1"/>
  <c r="AL95" i="6" s="1"/>
  <c r="AI47" i="6"/>
  <c r="AJ47" i="6" s="1"/>
  <c r="AK47" i="6" s="1"/>
  <c r="AL47" i="6" s="1"/>
  <c r="AI16" i="6"/>
  <c r="AJ16" i="6" s="1"/>
  <c r="AK16" i="6" s="1"/>
  <c r="AL16" i="6" s="1"/>
  <c r="AI15" i="6"/>
  <c r="AJ15" i="6" s="1"/>
  <c r="AK15" i="6" s="1"/>
  <c r="AL15" i="6" s="1"/>
  <c r="AI17" i="6"/>
  <c r="AJ17" i="6" s="1"/>
  <c r="AK17" i="6" s="1"/>
  <c r="AL17" i="6" s="1"/>
  <c r="AI20" i="6"/>
  <c r="AJ20" i="6" s="1"/>
  <c r="AK20" i="6" s="1"/>
  <c r="AL20" i="6" s="1"/>
  <c r="AI114" i="6"/>
  <c r="AJ114" i="6" s="1"/>
  <c r="AK114" i="6" s="1"/>
  <c r="AL114" i="6" s="1"/>
  <c r="AI119" i="6"/>
  <c r="AJ119" i="6" s="1"/>
  <c r="AK119" i="6" s="1"/>
  <c r="AL119" i="6" s="1"/>
  <c r="AI334" i="6"/>
  <c r="AJ334" i="6" s="1"/>
  <c r="AK334" i="6" s="1"/>
  <c r="AL334" i="6" s="1"/>
  <c r="AI121" i="6"/>
  <c r="AJ121" i="6" s="1"/>
  <c r="AK121" i="6" s="1"/>
  <c r="AL121" i="6" s="1"/>
  <c r="AI122" i="6"/>
  <c r="AJ122" i="6" s="1"/>
  <c r="AK122" i="6" s="1"/>
  <c r="AL122" i="6" s="1"/>
  <c r="AI24" i="6"/>
  <c r="AJ24" i="6" s="1"/>
  <c r="AK24" i="6" s="1"/>
  <c r="AL24" i="6" s="1"/>
  <c r="AI26" i="6"/>
  <c r="AJ26" i="6" s="1"/>
  <c r="AK26" i="6" s="1"/>
  <c r="AL26" i="6" s="1"/>
  <c r="AI131" i="6"/>
  <c r="AJ131" i="6" s="1"/>
  <c r="AK131" i="6" s="1"/>
  <c r="AL131" i="6" s="1"/>
  <c r="AI30" i="6"/>
  <c r="AJ30" i="6" s="1"/>
  <c r="AK30" i="6" s="1"/>
  <c r="AL30" i="6" s="1"/>
  <c r="AI137" i="6"/>
  <c r="AJ137" i="6" s="1"/>
  <c r="AK137" i="6" s="1"/>
  <c r="AL137" i="6" s="1"/>
  <c r="AI31" i="6"/>
  <c r="AJ31" i="6" s="1"/>
  <c r="AK31" i="6" s="1"/>
  <c r="AL31" i="6" s="1"/>
  <c r="AI5" i="6"/>
  <c r="AJ5" i="6" s="1"/>
  <c r="AK5" i="6" s="1"/>
  <c r="AL5" i="6" s="1"/>
  <c r="AI32" i="6"/>
  <c r="AJ32" i="6" s="1"/>
  <c r="AK32" i="6" s="1"/>
  <c r="AL32" i="6" s="1"/>
  <c r="AI33" i="6"/>
  <c r="AJ33" i="6" s="1"/>
  <c r="AK33" i="6" s="1"/>
  <c r="AL33" i="6" s="1"/>
  <c r="AI155" i="6"/>
  <c r="AJ155" i="6" s="1"/>
  <c r="AK155" i="6" s="1"/>
  <c r="AL155" i="6" s="1"/>
  <c r="AI156" i="6"/>
  <c r="AJ156" i="6" s="1"/>
  <c r="AK156" i="6" s="1"/>
  <c r="AL156" i="6" s="1"/>
  <c r="AI159" i="6"/>
  <c r="AJ159" i="6" s="1"/>
  <c r="AK159" i="6" s="1"/>
  <c r="AL159" i="6" s="1"/>
  <c r="AI169" i="6"/>
  <c r="AJ169" i="6" s="1"/>
  <c r="AK169" i="6" s="1"/>
  <c r="AL169" i="6" s="1"/>
  <c r="AI174" i="6"/>
  <c r="AJ174" i="6" s="1"/>
  <c r="AK174" i="6" s="1"/>
  <c r="AL174" i="6" s="1"/>
  <c r="AI183" i="6"/>
  <c r="AJ183" i="6" s="1"/>
  <c r="AK183" i="6" s="1"/>
  <c r="AL183" i="6" s="1"/>
  <c r="AI192" i="6"/>
  <c r="AJ192" i="6" s="1"/>
  <c r="AK192" i="6" s="1"/>
  <c r="AL192" i="6" s="1"/>
  <c r="AI197" i="6"/>
  <c r="AJ197" i="6" s="1"/>
  <c r="AK197" i="6" s="1"/>
  <c r="AL197" i="6" s="1"/>
  <c r="AI203" i="6"/>
  <c r="AJ203" i="6" s="1"/>
  <c r="AK203" i="6" s="1"/>
  <c r="AL203" i="6" s="1"/>
  <c r="AI210" i="6"/>
  <c r="AJ210" i="6" s="1"/>
  <c r="AK210" i="6" s="1"/>
  <c r="AL210" i="6" s="1"/>
  <c r="AI211" i="6"/>
  <c r="AJ211" i="6" s="1"/>
  <c r="AK211" i="6" s="1"/>
  <c r="AL211" i="6" s="1"/>
  <c r="AI219" i="6"/>
  <c r="AJ219" i="6" s="1"/>
  <c r="AK219" i="6" s="1"/>
  <c r="AL219" i="6" s="1"/>
  <c r="AI228" i="6"/>
  <c r="AJ228" i="6" s="1"/>
  <c r="AK228" i="6" s="1"/>
  <c r="AL228" i="6" s="1"/>
  <c r="AI251" i="6"/>
  <c r="AJ251" i="6" s="1"/>
  <c r="AK251" i="6" s="1"/>
  <c r="AL251" i="6" s="1"/>
  <c r="AI250" i="6"/>
  <c r="AJ250" i="6" s="1"/>
  <c r="AK250" i="6" s="1"/>
  <c r="AL250" i="6" s="1"/>
  <c r="AI102" i="6"/>
  <c r="AJ102" i="6" s="1"/>
  <c r="AK102" i="6" s="1"/>
  <c r="AL102" i="6" s="1"/>
  <c r="AI482" i="6"/>
  <c r="AJ482" i="6" s="1"/>
  <c r="AK482" i="6" s="1"/>
  <c r="AL482" i="6" s="1"/>
  <c r="AI259" i="6"/>
  <c r="AJ259" i="6" s="1"/>
  <c r="AK259" i="6" s="1"/>
  <c r="AL259" i="6" s="1"/>
  <c r="AI277" i="6"/>
  <c r="AJ277" i="6" s="1"/>
  <c r="AK277" i="6" s="1"/>
  <c r="AL277" i="6" s="1"/>
  <c r="AI275" i="6"/>
  <c r="AJ275" i="6" s="1"/>
  <c r="AK275" i="6" s="1"/>
  <c r="AL275" i="6" s="1"/>
  <c r="AI279" i="6"/>
  <c r="AJ279" i="6" s="1"/>
  <c r="AK279" i="6" s="1"/>
  <c r="AL279" i="6" s="1"/>
  <c r="AI294" i="6"/>
  <c r="AJ294" i="6" s="1"/>
  <c r="AK294" i="6" s="1"/>
  <c r="AL294" i="6" s="1"/>
  <c r="AI296" i="6"/>
  <c r="AJ296" i="6" s="1"/>
  <c r="AK296" i="6" s="1"/>
  <c r="AL296" i="6" s="1"/>
  <c r="AI295" i="6"/>
  <c r="AJ295" i="6" s="1"/>
  <c r="AK295" i="6" s="1"/>
  <c r="AL295" i="6" s="1"/>
  <c r="AI305" i="6"/>
  <c r="AJ305" i="6" s="1"/>
  <c r="AK305" i="6" s="1"/>
  <c r="AL305" i="6" s="1"/>
  <c r="AI304" i="6"/>
  <c r="AJ304" i="6" s="1"/>
  <c r="AK304" i="6" s="1"/>
  <c r="AL304" i="6" s="1"/>
  <c r="AI307" i="6"/>
  <c r="AJ307" i="6" s="1"/>
  <c r="AK307" i="6" s="1"/>
  <c r="AL307" i="6" s="1"/>
  <c r="AI309" i="6"/>
  <c r="AJ309" i="6" s="1"/>
  <c r="AK309" i="6" s="1"/>
  <c r="AL309" i="6" s="1"/>
  <c r="AI308" i="6"/>
  <c r="AJ308" i="6" s="1"/>
  <c r="AK308" i="6" s="1"/>
  <c r="AL308" i="6" s="1"/>
  <c r="AI117" i="6"/>
  <c r="AJ117" i="6" s="1"/>
  <c r="AK117" i="6" s="1"/>
  <c r="AL117" i="6" s="1"/>
  <c r="AI331" i="6"/>
  <c r="AJ331" i="6" s="1"/>
  <c r="AK331" i="6" s="1"/>
  <c r="AL331" i="6" s="1"/>
  <c r="AI343" i="6"/>
  <c r="AJ343" i="6" s="1"/>
  <c r="AK343" i="6" s="1"/>
  <c r="AL343" i="6" s="1"/>
  <c r="AI345" i="6"/>
  <c r="AJ345" i="6" s="1"/>
  <c r="AK345" i="6" s="1"/>
  <c r="AL345" i="6" s="1"/>
  <c r="AI351" i="6"/>
  <c r="AJ351" i="6" s="1"/>
  <c r="AK351" i="6" s="1"/>
  <c r="AL351" i="6" s="1"/>
  <c r="AI354" i="6"/>
  <c r="AJ354" i="6" s="1"/>
  <c r="AK354" i="6" s="1"/>
  <c r="AL354" i="6" s="1"/>
  <c r="AI353" i="6"/>
  <c r="AJ353" i="6" s="1"/>
  <c r="AK353" i="6" s="1"/>
  <c r="AL353" i="6" s="1"/>
  <c r="AI358" i="6"/>
  <c r="AJ358" i="6" s="1"/>
  <c r="AK358" i="6" s="1"/>
  <c r="AL358" i="6" s="1"/>
  <c r="AI373" i="6"/>
  <c r="AJ373" i="6" s="1"/>
  <c r="AK373" i="6" s="1"/>
  <c r="AL373" i="6" s="1"/>
  <c r="AI60" i="6"/>
  <c r="AJ60" i="6" s="1"/>
  <c r="AK60" i="6" s="1"/>
  <c r="AL60" i="6" s="1"/>
  <c r="AI388" i="6"/>
  <c r="AJ388" i="6" s="1"/>
  <c r="AK388" i="6" s="1"/>
  <c r="AL388" i="6" s="1"/>
  <c r="AI662" i="6"/>
  <c r="AJ662" i="6" s="1"/>
  <c r="AK662" i="6" s="1"/>
  <c r="AL662" i="6" s="1"/>
  <c r="AI413" i="6"/>
  <c r="AJ413" i="6" s="1"/>
  <c r="AK413" i="6" s="1"/>
  <c r="AL413" i="6" s="1"/>
  <c r="AI415" i="6"/>
  <c r="AJ415" i="6" s="1"/>
  <c r="AK415" i="6" s="1"/>
  <c r="AL415" i="6" s="1"/>
  <c r="AI414" i="6"/>
  <c r="AJ414" i="6" s="1"/>
  <c r="AK414" i="6" s="1"/>
  <c r="AL414" i="6" s="1"/>
  <c r="AI157" i="6"/>
  <c r="AJ157" i="6" s="1"/>
  <c r="AK157" i="6" s="1"/>
  <c r="AL157" i="6" s="1"/>
  <c r="AI73" i="6"/>
  <c r="AJ73" i="6" s="1"/>
  <c r="AK73" i="6" s="1"/>
  <c r="AL73" i="6" s="1"/>
  <c r="AI7" i="6"/>
  <c r="AJ7" i="6" s="1"/>
  <c r="AK7" i="6" s="1"/>
  <c r="AL7" i="6" s="1"/>
  <c r="AI97" i="6"/>
  <c r="AJ97" i="6" s="1"/>
  <c r="AK97" i="6" s="1"/>
  <c r="AL97" i="6" s="1"/>
  <c r="AI500" i="6"/>
  <c r="AJ500" i="6" s="1"/>
  <c r="AK500" i="6" s="1"/>
  <c r="AL500" i="6" s="1"/>
  <c r="AI502" i="6"/>
  <c r="AJ502" i="6" s="1"/>
  <c r="AK502" i="6" s="1"/>
  <c r="AL502" i="6" s="1"/>
  <c r="AI503" i="6"/>
  <c r="AJ503" i="6" s="1"/>
  <c r="AK503" i="6" s="1"/>
  <c r="AL503" i="6" s="1"/>
  <c r="AI109" i="6"/>
  <c r="AJ109" i="6" s="1"/>
  <c r="AK109" i="6" s="1"/>
  <c r="AL109" i="6" s="1"/>
  <c r="AI514" i="6"/>
  <c r="AJ514" i="6" s="1"/>
  <c r="AK514" i="6" s="1"/>
  <c r="AL514" i="6" s="1"/>
  <c r="AI56" i="6"/>
  <c r="AJ56" i="6" s="1"/>
  <c r="AK56" i="6" s="1"/>
  <c r="AL56" i="6" s="1"/>
  <c r="AI125" i="6"/>
  <c r="AJ125" i="6" s="1"/>
  <c r="AK125" i="6" s="1"/>
  <c r="AL125" i="6" s="1"/>
  <c r="AI128" i="6"/>
  <c r="AJ128" i="6" s="1"/>
  <c r="AK128" i="6" s="1"/>
  <c r="AL128" i="6" s="1"/>
  <c r="AI406" i="6"/>
  <c r="AJ406" i="6" s="1"/>
  <c r="AK406" i="6" s="1"/>
  <c r="AL406" i="6" s="1"/>
  <c r="AI144" i="6"/>
  <c r="AJ144" i="6" s="1"/>
  <c r="AK144" i="6" s="1"/>
  <c r="AL144" i="6" s="1"/>
  <c r="AI565" i="6"/>
  <c r="AJ565" i="6" s="1"/>
  <c r="AK565" i="6" s="1"/>
  <c r="AL565" i="6" s="1"/>
  <c r="AI566" i="6"/>
  <c r="AJ566" i="6" s="1"/>
  <c r="AK566" i="6" s="1"/>
  <c r="AL566" i="6" s="1"/>
  <c r="AI436" i="6"/>
  <c r="AJ436" i="6" s="1"/>
  <c r="AK436" i="6" s="1"/>
  <c r="AL436" i="6" s="1"/>
  <c r="AI185" i="6"/>
  <c r="AJ185" i="6" s="1"/>
  <c r="AK185" i="6" s="1"/>
  <c r="AL185" i="6" s="1"/>
  <c r="AI224" i="6"/>
  <c r="AJ224" i="6" s="1"/>
  <c r="AK224" i="6" s="1"/>
  <c r="AL224" i="6" s="1"/>
  <c r="AI605" i="6"/>
  <c r="AJ605" i="6" s="1"/>
  <c r="AK605" i="6" s="1"/>
  <c r="AL605" i="6" s="1"/>
  <c r="AI264" i="6"/>
  <c r="AJ264" i="6" s="1"/>
  <c r="AK264" i="6" s="1"/>
  <c r="AL264" i="6" s="1"/>
  <c r="AI276" i="6"/>
  <c r="AJ276" i="6" s="1"/>
  <c r="AK276" i="6" s="1"/>
  <c r="AL276" i="6" s="1"/>
  <c r="AI115" i="6"/>
  <c r="AJ115" i="6" s="1"/>
  <c r="AK115" i="6" s="1"/>
  <c r="AL115" i="6" s="1"/>
  <c r="AI344" i="6"/>
  <c r="AJ344" i="6" s="1"/>
  <c r="AK344" i="6" s="1"/>
  <c r="AL344" i="6" s="1"/>
  <c r="AI381" i="6"/>
  <c r="AJ381" i="6" s="1"/>
  <c r="AK381" i="6" s="1"/>
  <c r="AL381" i="6" s="1"/>
  <c r="AI446" i="6"/>
  <c r="AJ446" i="6" s="1"/>
  <c r="AK446" i="6" s="1"/>
  <c r="AL446" i="6" s="1"/>
  <c r="AI506" i="6"/>
  <c r="AJ506" i="6" s="1"/>
  <c r="AK506" i="6" s="1"/>
  <c r="AL506" i="6" s="1"/>
  <c r="AI6" i="6"/>
  <c r="AJ6" i="6" s="1"/>
  <c r="AK6" i="6" s="1"/>
  <c r="AL6" i="6" s="1"/>
  <c r="A6" i="5"/>
  <c r="A6" i="1"/>
  <c r="BY4" i="1"/>
  <c r="BF4" i="1"/>
  <c r="CC4" i="1" s="1"/>
  <c r="AM4" i="1"/>
  <c r="E4" i="1"/>
  <c r="B4" i="1"/>
  <c r="L2" i="1"/>
  <c r="I21" i="2"/>
  <c r="H21" i="2"/>
  <c r="G21" i="2"/>
  <c r="F21" i="2"/>
  <c r="E21" i="2"/>
  <c r="D21" i="2"/>
  <c r="C21" i="2"/>
  <c r="C15" i="2"/>
  <c r="C3" i="2"/>
  <c r="K2" i="2"/>
  <c r="H2" i="2"/>
  <c r="H38" i="13"/>
  <c r="I38" i="13"/>
  <c r="L38" i="13" l="1"/>
  <c r="K38" i="13"/>
  <c r="M37" i="13"/>
  <c r="A39" i="13"/>
  <c r="C38" i="13"/>
  <c r="BL38" i="13"/>
  <c r="O38" i="13"/>
  <c r="M37" i="5"/>
  <c r="CD35" i="1"/>
  <c r="N38" i="5"/>
  <c r="BL38" i="5"/>
  <c r="O38" i="5"/>
  <c r="CE36" i="1" s="1"/>
  <c r="C38" i="5"/>
  <c r="A39" i="5"/>
  <c r="C11" i="13"/>
  <c r="E11" i="13" a="1"/>
  <c r="E11" i="13" s="1"/>
  <c r="G11" i="13"/>
  <c r="A7" i="1"/>
  <c r="F7" i="1"/>
  <c r="C6" i="13"/>
  <c r="G6" i="13"/>
  <c r="G7" i="13" s="1"/>
  <c r="C7" i="13"/>
  <c r="G8" i="13"/>
  <c r="C8" i="13"/>
  <c r="F8" i="13" a="1"/>
  <c r="F8" i="13" s="1"/>
  <c r="E8" i="13" a="1"/>
  <c r="E8" i="13" s="1"/>
  <c r="G9" i="13"/>
  <c r="F9" i="13" a="1"/>
  <c r="F9" i="13" s="1"/>
  <c r="C9" i="13"/>
  <c r="E9" i="13" a="1"/>
  <c r="E9" i="13" s="1"/>
  <c r="F10" i="13" a="1"/>
  <c r="F10" i="13" s="1"/>
  <c r="E10" i="13" a="1"/>
  <c r="E10" i="13" s="1"/>
  <c r="G10" i="13"/>
  <c r="C10" i="13"/>
  <c r="G4" i="1"/>
  <c r="E8" i="1"/>
  <c r="E5" i="1"/>
  <c r="E6" i="1"/>
  <c r="E7" i="1"/>
  <c r="F12" i="13" a="1"/>
  <c r="F12" i="13" s="1"/>
  <c r="E12" i="13" a="1"/>
  <c r="E12" i="13" s="1"/>
  <c r="C12" i="13"/>
  <c r="G12" i="13"/>
  <c r="BL12" i="13"/>
  <c r="CL4" i="1"/>
  <c r="AP4" i="1"/>
  <c r="AT4" i="1" s="1"/>
  <c r="AX5" i="1" s="1"/>
  <c r="B5" i="1"/>
  <c r="A7" i="5"/>
  <c r="C6" i="5"/>
  <c r="AK2" i="6"/>
  <c r="BH4" i="1"/>
  <c r="L4" i="1"/>
  <c r="G6" i="5"/>
  <c r="K4" i="1"/>
  <c r="BI4" i="1"/>
  <c r="C4" i="1"/>
  <c r="AO4" i="1"/>
  <c r="H39" i="13"/>
  <c r="I39" i="13"/>
  <c r="L39" i="13" l="1"/>
  <c r="K39" i="13"/>
  <c r="C39" i="13"/>
  <c r="A40" i="13"/>
  <c r="BL39" i="13"/>
  <c r="O39" i="13"/>
  <c r="M38" i="13"/>
  <c r="BL39" i="5"/>
  <c r="A40" i="5"/>
  <c r="O39" i="5"/>
  <c r="CE37" i="1" s="1"/>
  <c r="N39" i="5"/>
  <c r="C39" i="5"/>
  <c r="M38" i="5"/>
  <c r="CD36" i="1"/>
  <c r="A8" i="1"/>
  <c r="F8" i="1"/>
  <c r="G7" i="5"/>
  <c r="E13" i="13" a="1"/>
  <c r="E13" i="13" s="1"/>
  <c r="C13" i="13"/>
  <c r="BL13" i="13"/>
  <c r="G13" i="13"/>
  <c r="F13" i="13" a="1"/>
  <c r="F13" i="13" s="1"/>
  <c r="BL7" i="5"/>
  <c r="Q4" i="1"/>
  <c r="S4" i="1"/>
  <c r="C7" i="5"/>
  <c r="A8" i="5"/>
  <c r="CM4" i="1"/>
  <c r="M4" i="1"/>
  <c r="U5" i="1"/>
  <c r="AP5" i="1"/>
  <c r="N5" i="1"/>
  <c r="B6" i="1"/>
  <c r="C5" i="1"/>
  <c r="BI5" i="1"/>
  <c r="H5" i="1"/>
  <c r="K5" i="1" s="1"/>
  <c r="BH5" i="1"/>
  <c r="AO5" i="1"/>
  <c r="L5" i="1"/>
  <c r="S5" i="1" s="1"/>
  <c r="R4" i="1"/>
  <c r="F8" i="5" a="1"/>
  <c r="F8" i="5" s="1"/>
  <c r="E8" i="5" a="1"/>
  <c r="E8" i="5" s="1"/>
  <c r="AL2" i="6"/>
  <c r="AW4" i="1"/>
  <c r="BP4" i="1"/>
  <c r="I4" i="1"/>
  <c r="AY4" i="1"/>
  <c r="BM4" i="1"/>
  <c r="BR4" i="1"/>
  <c r="I40" i="13"/>
  <c r="H40" i="13"/>
  <c r="K40" i="13" l="1"/>
  <c r="L40" i="13"/>
  <c r="BL40" i="13"/>
  <c r="O40" i="13"/>
  <c r="C40" i="13"/>
  <c r="A41" i="13"/>
  <c r="M39" i="13"/>
  <c r="A41" i="5"/>
  <c r="BL40" i="5"/>
  <c r="O40" i="5"/>
  <c r="CE38" i="1" s="1"/>
  <c r="N40" i="5"/>
  <c r="C40" i="5"/>
  <c r="M39" i="5"/>
  <c r="CD37" i="1"/>
  <c r="F9" i="1"/>
  <c r="E9" i="1"/>
  <c r="A9" i="1"/>
  <c r="E14" i="13" a="1"/>
  <c r="E14" i="13" s="1"/>
  <c r="C14" i="13"/>
  <c r="BL14" i="13"/>
  <c r="G14" i="13"/>
  <c r="F14" i="13" a="1"/>
  <c r="F14" i="13" s="1"/>
  <c r="CQ4" i="1"/>
  <c r="CI4" i="1" s="1"/>
  <c r="B6" i="13" s="1"/>
  <c r="C8" i="5"/>
  <c r="BL8" i="5"/>
  <c r="G8" i="5"/>
  <c r="I8" i="5" s="1"/>
  <c r="A9" i="5"/>
  <c r="BH6" i="1"/>
  <c r="C6" i="1"/>
  <c r="H6" i="1"/>
  <c r="K6" i="1" s="1"/>
  <c r="CP4" i="1"/>
  <c r="Q5" i="1"/>
  <c r="G5" i="1"/>
  <c r="AQ4" i="1"/>
  <c r="AR5" i="1" s="1"/>
  <c r="W4" i="1"/>
  <c r="I5" i="1"/>
  <c r="B7" i="1"/>
  <c r="BI7" i="1" s="1"/>
  <c r="AO6" i="1"/>
  <c r="BS4" i="1"/>
  <c r="BI6" i="1"/>
  <c r="AP6" i="1"/>
  <c r="Z4" i="1"/>
  <c r="U6" i="1"/>
  <c r="T4" i="1"/>
  <c r="V4" i="1" s="1"/>
  <c r="N6" i="1"/>
  <c r="M5" i="1"/>
  <c r="R5" i="1"/>
  <c r="AA5" i="1" s="1"/>
  <c r="AH5" i="1" s="1"/>
  <c r="L6" i="1"/>
  <c r="AA4" i="1"/>
  <c r="AH4" i="1" s="1"/>
  <c r="AL4" i="1" s="1"/>
  <c r="E9" i="5" a="1"/>
  <c r="E9" i="5" s="1"/>
  <c r="F9" i="5" a="1"/>
  <c r="F9" i="5" s="1"/>
  <c r="BQ5" i="1"/>
  <c r="H41" i="13"/>
  <c r="I41" i="13"/>
  <c r="L41" i="13" l="1"/>
  <c r="K41" i="13"/>
  <c r="BL41" i="13"/>
  <c r="O41" i="13"/>
  <c r="A42" i="13"/>
  <c r="C41" i="13"/>
  <c r="M40" i="13"/>
  <c r="M40" i="5"/>
  <c r="CD38" i="1"/>
  <c r="C41" i="5"/>
  <c r="A42" i="5"/>
  <c r="BL41" i="5"/>
  <c r="O41" i="5"/>
  <c r="CE39" i="1" s="1"/>
  <c r="N41" i="5"/>
  <c r="F10" i="1"/>
  <c r="E10" i="1"/>
  <c r="A10" i="1"/>
  <c r="C15" i="13"/>
  <c r="BL15" i="13"/>
  <c r="G15" i="13"/>
  <c r="F15" i="13" a="1"/>
  <c r="F15" i="13" s="1"/>
  <c r="E15" i="13" a="1"/>
  <c r="E15" i="13" s="1"/>
  <c r="AS4" i="1"/>
  <c r="AZ4" i="1" s="1"/>
  <c r="BA4" i="1" s="1"/>
  <c r="B6" i="5"/>
  <c r="BL4" i="1"/>
  <c r="BJ4" i="1" s="1"/>
  <c r="BO4" i="1" s="1"/>
  <c r="CQ5" i="1"/>
  <c r="CI5" i="1" s="1"/>
  <c r="B7" i="13" s="1"/>
  <c r="BL9" i="5"/>
  <c r="R6" i="1"/>
  <c r="AA6" i="1" s="1"/>
  <c r="AH6" i="1" s="1"/>
  <c r="S6" i="1"/>
  <c r="G6" i="1"/>
  <c r="A10" i="5"/>
  <c r="H8" i="5"/>
  <c r="C9" i="5"/>
  <c r="G9" i="5"/>
  <c r="I9" i="5" s="1"/>
  <c r="B8" i="1"/>
  <c r="C8" i="1" s="1"/>
  <c r="C7" i="1"/>
  <c r="AO7" i="1"/>
  <c r="H7" i="1"/>
  <c r="K7" i="1" s="1"/>
  <c r="U7" i="1"/>
  <c r="AP7" i="1"/>
  <c r="BH7" i="1"/>
  <c r="CP5" i="1"/>
  <c r="CR4" i="1"/>
  <c r="CX4" i="1"/>
  <c r="CU4" i="1"/>
  <c r="N7" i="1"/>
  <c r="CH4" i="1"/>
  <c r="AV4" i="1"/>
  <c r="I6" i="1"/>
  <c r="M6" i="1"/>
  <c r="Y5" i="1"/>
  <c r="T5" i="1"/>
  <c r="Y6" i="1" s="1"/>
  <c r="W5" i="1"/>
  <c r="BZ4" i="1"/>
  <c r="BT4" i="1"/>
  <c r="L7" i="1"/>
  <c r="BW4" i="1"/>
  <c r="BS5" i="1"/>
  <c r="BL5" i="1" s="1"/>
  <c r="BJ5" i="1" s="1"/>
  <c r="BK6" i="1" s="1"/>
  <c r="AN4" i="1"/>
  <c r="AI4" i="1"/>
  <c r="AE4" i="1"/>
  <c r="AB4" i="1"/>
  <c r="AC5" i="1" s="1"/>
  <c r="AB5" i="1" s="1"/>
  <c r="AG4" i="1"/>
  <c r="Q6" i="1"/>
  <c r="E10" i="5" a="1"/>
  <c r="E10" i="5" s="1"/>
  <c r="F10" i="5" a="1"/>
  <c r="F10" i="5" s="1"/>
  <c r="I42" i="13"/>
  <c r="H42" i="13"/>
  <c r="M41" i="13" l="1"/>
  <c r="K42" i="13"/>
  <c r="L42" i="13"/>
  <c r="BL42" i="13"/>
  <c r="O42" i="13"/>
  <c r="N42" i="13"/>
  <c r="C42" i="13"/>
  <c r="M41" i="5"/>
  <c r="CD39" i="1"/>
  <c r="A43" i="5"/>
  <c r="C42" i="5"/>
  <c r="BL42" i="5"/>
  <c r="O42" i="5"/>
  <c r="CE40" i="1" s="1"/>
  <c r="N42" i="5"/>
  <c r="AS5" i="1"/>
  <c r="BD4" i="1"/>
  <c r="BG4" i="1"/>
  <c r="BK5" i="1"/>
  <c r="BY5" i="1" s="1"/>
  <c r="F11" i="1"/>
  <c r="E11" i="1"/>
  <c r="A11" i="1"/>
  <c r="W6" i="1"/>
  <c r="BL16" i="13"/>
  <c r="E16" i="13" a="1"/>
  <c r="E16" i="13" s="1"/>
  <c r="G16" i="13"/>
  <c r="F16" i="13" a="1"/>
  <c r="F16" i="13" s="1"/>
  <c r="C16" i="13"/>
  <c r="BV4" i="1"/>
  <c r="B7" i="5"/>
  <c r="BH8" i="1"/>
  <c r="CQ6" i="1"/>
  <c r="CI6" i="1" s="1"/>
  <c r="B8" i="13" s="1"/>
  <c r="J8" i="13" s="1"/>
  <c r="T6" i="1"/>
  <c r="V6" i="1" s="1"/>
  <c r="V5" i="1"/>
  <c r="H8" i="1"/>
  <c r="K8" i="1" s="1"/>
  <c r="AP8" i="1"/>
  <c r="BI8" i="1"/>
  <c r="U8" i="1"/>
  <c r="BL10" i="5"/>
  <c r="N8" i="1"/>
  <c r="L8" i="1"/>
  <c r="L9" i="1" s="1"/>
  <c r="S7" i="1"/>
  <c r="AO8" i="1"/>
  <c r="Z5" i="1"/>
  <c r="I7" i="1"/>
  <c r="B9" i="1"/>
  <c r="H9" i="1" s="1"/>
  <c r="K9" i="1" s="1"/>
  <c r="BF5" i="1"/>
  <c r="G7" i="1"/>
  <c r="G10" i="5"/>
  <c r="I10" i="5" s="1"/>
  <c r="A11" i="5"/>
  <c r="C10" i="5"/>
  <c r="H9" i="5"/>
  <c r="CP6" i="1"/>
  <c r="CT4" i="1"/>
  <c r="CH5" i="1"/>
  <c r="R7" i="1"/>
  <c r="Q7" i="1"/>
  <c r="AA7" i="1"/>
  <c r="AH7" i="1" s="1"/>
  <c r="BS6" i="1"/>
  <c r="BL6" i="1" s="1"/>
  <c r="BJ6" i="1" s="1"/>
  <c r="BK7" i="1" s="1"/>
  <c r="BN5" i="1"/>
  <c r="BM5" i="1" s="1"/>
  <c r="M7" i="1"/>
  <c r="AK4" i="1"/>
  <c r="AF5" i="1"/>
  <c r="AM5" i="1" s="1"/>
  <c r="AD4" i="1"/>
  <c r="E11" i="5" a="1"/>
  <c r="E11" i="5" s="1"/>
  <c r="F11" i="5" a="1"/>
  <c r="F11" i="5" s="1"/>
  <c r="AD5" i="1"/>
  <c r="AC6" i="1"/>
  <c r="AB6" i="1" s="1"/>
  <c r="AF6" i="1"/>
  <c r="AM6" i="1" s="1"/>
  <c r="AZ5" i="1"/>
  <c r="AQ5" i="1"/>
  <c r="Z6" i="1"/>
  <c r="BC4" i="1"/>
  <c r="AE5" i="1"/>
  <c r="AJ5" i="1"/>
  <c r="M42" i="13" l="1"/>
  <c r="M42" i="5"/>
  <c r="CD40" i="1"/>
  <c r="BL43" i="5"/>
  <c r="O43" i="5"/>
  <c r="CE41" i="1" s="1"/>
  <c r="C43" i="5"/>
  <c r="N43" i="5"/>
  <c r="F12" i="1"/>
  <c r="E12" i="1"/>
  <c r="A12" i="1"/>
  <c r="Y7" i="1"/>
  <c r="Z7" i="1" s="1"/>
  <c r="K8" i="13"/>
  <c r="L8" i="13"/>
  <c r="BL17" i="13"/>
  <c r="G17" i="13"/>
  <c r="C17" i="13"/>
  <c r="F17" i="13" a="1"/>
  <c r="F17" i="13" s="1"/>
  <c r="E17" i="13" a="1"/>
  <c r="E17" i="13" s="1"/>
  <c r="Q8" i="1"/>
  <c r="M8" i="1"/>
  <c r="CQ7" i="1"/>
  <c r="CI7" i="1" s="1"/>
  <c r="B9" i="13" s="1"/>
  <c r="J9" i="13" s="1"/>
  <c r="AO9" i="1"/>
  <c r="B8" i="5"/>
  <c r="I8" i="1"/>
  <c r="AP9" i="1"/>
  <c r="N9" i="1"/>
  <c r="Q9" i="1" s="1"/>
  <c r="G8" i="1"/>
  <c r="G9" i="1" s="1"/>
  <c r="BL11" i="5"/>
  <c r="L10" i="1"/>
  <c r="L11" i="1" s="1"/>
  <c r="S9" i="1"/>
  <c r="C9" i="1"/>
  <c r="I9" i="1" s="1"/>
  <c r="R8" i="1"/>
  <c r="S8" i="1"/>
  <c r="U9" i="1"/>
  <c r="BI9" i="1"/>
  <c r="B10" i="1"/>
  <c r="N10" i="1" s="1"/>
  <c r="BH9" i="1"/>
  <c r="CC5" i="1"/>
  <c r="A12" i="5"/>
  <c r="H10" i="5"/>
  <c r="C11" i="5"/>
  <c r="G11" i="5"/>
  <c r="I11" i="5" s="1"/>
  <c r="R9" i="1"/>
  <c r="AA9" i="1" s="1"/>
  <c r="AH9" i="1" s="1"/>
  <c r="BS7" i="1"/>
  <c r="BL7" i="1" s="1"/>
  <c r="BJ7" i="1" s="1"/>
  <c r="BK8" i="1" s="1"/>
  <c r="CP7" i="1"/>
  <c r="CH6" i="1"/>
  <c r="T7" i="1"/>
  <c r="V7" i="1" s="1"/>
  <c r="W7" i="1"/>
  <c r="BU5" i="1"/>
  <c r="BZ5" i="1" s="1"/>
  <c r="BP5" i="1"/>
  <c r="BR5" i="1"/>
  <c r="AG5" i="1"/>
  <c r="E12" i="5" a="1"/>
  <c r="E12" i="5" s="1"/>
  <c r="F12" i="5" a="1"/>
  <c r="F12" i="5" s="1"/>
  <c r="AD6" i="1"/>
  <c r="AC7" i="1"/>
  <c r="AB7" i="1" s="1"/>
  <c r="AF7" i="1"/>
  <c r="AG6" i="1"/>
  <c r="AE6" i="1"/>
  <c r="AR6" i="1"/>
  <c r="AS6" i="1"/>
  <c r="AZ6" i="1" s="1"/>
  <c r="AU5" i="1"/>
  <c r="BQ6" i="1"/>
  <c r="BY6" i="1" s="1"/>
  <c r="BO5" i="1"/>
  <c r="BN6" i="1"/>
  <c r="BM6" i="1" s="1"/>
  <c r="AN5" i="1"/>
  <c r="AL5" i="1"/>
  <c r="AI5" i="1"/>
  <c r="N8" i="13" l="1"/>
  <c r="N7" i="13"/>
  <c r="M43" i="5"/>
  <c r="CD41" i="1"/>
  <c r="AM7" i="1"/>
  <c r="F13" i="1"/>
  <c r="E13" i="1"/>
  <c r="A13" i="1"/>
  <c r="M9" i="1"/>
  <c r="M10" i="1" s="1"/>
  <c r="K9" i="13"/>
  <c r="L9" i="13"/>
  <c r="BL18" i="13"/>
  <c r="C18" i="13"/>
  <c r="CQ8" i="1"/>
  <c r="CI8" i="1" s="1"/>
  <c r="B10" i="13" s="1"/>
  <c r="J10" i="13" s="1"/>
  <c r="B9" i="5"/>
  <c r="Q10" i="1"/>
  <c r="BL12" i="5"/>
  <c r="C12" i="5"/>
  <c r="G12" i="5"/>
  <c r="I12" i="5" s="1"/>
  <c r="R11" i="1"/>
  <c r="AA11" i="1" s="1"/>
  <c r="AH11" i="1" s="1"/>
  <c r="S11" i="1"/>
  <c r="AA8" i="1"/>
  <c r="AH8" i="1" s="1"/>
  <c r="W8" i="1"/>
  <c r="BH10" i="1"/>
  <c r="AO10" i="1"/>
  <c r="R10" i="1"/>
  <c r="AA10" i="1" s="1"/>
  <c r="AH10" i="1" s="1"/>
  <c r="S10" i="1"/>
  <c r="U10" i="1"/>
  <c r="H10" i="1"/>
  <c r="K10" i="1" s="1"/>
  <c r="BI10" i="1"/>
  <c r="B11" i="1"/>
  <c r="BI11" i="1" s="1"/>
  <c r="C10" i="1"/>
  <c r="AP10" i="1"/>
  <c r="CK5" i="1"/>
  <c r="CS5" i="1" s="1"/>
  <c r="CC6" i="1"/>
  <c r="W9" i="1"/>
  <c r="T8" i="1"/>
  <c r="V8" i="1" s="1"/>
  <c r="Y8" i="1"/>
  <c r="BS8" i="1"/>
  <c r="A13" i="5"/>
  <c r="H11" i="5"/>
  <c r="BW5" i="1"/>
  <c r="BT5" i="1"/>
  <c r="BV5" i="1" s="1"/>
  <c r="CP8" i="1"/>
  <c r="CH7" i="1"/>
  <c r="L12" i="1"/>
  <c r="S12" i="1" s="1"/>
  <c r="AQ6" i="1"/>
  <c r="AS7" i="1" s="1"/>
  <c r="AZ7" i="1" s="1"/>
  <c r="E13" i="5" a="1"/>
  <c r="E13" i="5" s="1"/>
  <c r="F13" i="5" a="1"/>
  <c r="F13" i="5" s="1"/>
  <c r="AD7" i="1"/>
  <c r="AC8" i="1"/>
  <c r="AF8" i="1"/>
  <c r="BQ7" i="1"/>
  <c r="BY7" i="1" s="1"/>
  <c r="BN7" i="1"/>
  <c r="BM7" i="1" s="1"/>
  <c r="BO6" i="1"/>
  <c r="BR6" i="1"/>
  <c r="BU6" i="1"/>
  <c r="BP6" i="1"/>
  <c r="AY5" i="1"/>
  <c r="BB5" i="1"/>
  <c r="AT5" i="1"/>
  <c r="AW5" i="1"/>
  <c r="AK5" i="1"/>
  <c r="AJ6" i="1"/>
  <c r="AI6" i="1" s="1"/>
  <c r="AG7" i="1"/>
  <c r="AE7" i="1"/>
  <c r="F14" i="1" l="1"/>
  <c r="E14" i="1"/>
  <c r="A14" i="1"/>
  <c r="CQ9" i="1"/>
  <c r="CI9" i="1" s="1"/>
  <c r="B11" i="13" s="1"/>
  <c r="J11" i="13" s="1"/>
  <c r="K11" i="13" s="1"/>
  <c r="K10" i="13"/>
  <c r="L10" i="13"/>
  <c r="E19" i="13" a="1"/>
  <c r="E19" i="13" s="1"/>
  <c r="C19" i="13"/>
  <c r="BL19" i="13"/>
  <c r="G19" i="13"/>
  <c r="F19" i="13" a="1"/>
  <c r="F19" i="13" s="1"/>
  <c r="W10" i="1"/>
  <c r="B10" i="5"/>
  <c r="BL8" i="1"/>
  <c r="BJ8" i="1" s="1"/>
  <c r="BK9" i="1" s="1"/>
  <c r="A14" i="5"/>
  <c r="A15" i="5" s="1"/>
  <c r="BL13" i="5"/>
  <c r="J8" i="5"/>
  <c r="L8" i="5" s="1"/>
  <c r="H12" i="5"/>
  <c r="U11" i="1"/>
  <c r="N11" i="1"/>
  <c r="Q11" i="1" s="1"/>
  <c r="H11" i="1"/>
  <c r="K11" i="1" s="1"/>
  <c r="BH11" i="1"/>
  <c r="AP11" i="1"/>
  <c r="C11" i="1"/>
  <c r="AO11" i="1"/>
  <c r="G10" i="1"/>
  <c r="I10" i="1"/>
  <c r="B12" i="1"/>
  <c r="BI12" i="1" s="1"/>
  <c r="CO5" i="1"/>
  <c r="Y9" i="1"/>
  <c r="Z9" i="1" s="1"/>
  <c r="CM5" i="1"/>
  <c r="CJ5" i="1"/>
  <c r="CL5" i="1" s="1"/>
  <c r="T9" i="1"/>
  <c r="V9" i="1" s="1"/>
  <c r="AM8" i="1"/>
  <c r="Z8" i="1"/>
  <c r="BS9" i="1"/>
  <c r="BS10" i="1" s="1"/>
  <c r="BL10" i="1" s="1"/>
  <c r="CC7" i="1"/>
  <c r="BT6" i="1"/>
  <c r="BX6" i="1" s="1"/>
  <c r="BX5" i="1"/>
  <c r="C13" i="5"/>
  <c r="G13" i="5"/>
  <c r="H13" i="5" s="1"/>
  <c r="CH8" i="1"/>
  <c r="CU5" i="1"/>
  <c r="CR5" i="1"/>
  <c r="CP9" i="1"/>
  <c r="AR7" i="1"/>
  <c r="L13" i="1"/>
  <c r="S13" i="1" s="1"/>
  <c r="R12" i="1"/>
  <c r="F14" i="5" a="1"/>
  <c r="F14" i="5" s="1"/>
  <c r="E14" i="5" a="1"/>
  <c r="E14" i="5" s="1"/>
  <c r="G14" i="5"/>
  <c r="AK6" i="1"/>
  <c r="AJ7" i="1"/>
  <c r="BQ8" i="1"/>
  <c r="BY8" i="1" s="1"/>
  <c r="BO7" i="1"/>
  <c r="AQ7" i="1"/>
  <c r="AN6" i="1"/>
  <c r="AL6" i="1"/>
  <c r="AG8" i="1"/>
  <c r="AE8" i="1"/>
  <c r="BR7" i="1"/>
  <c r="BU7" i="1"/>
  <c r="BP7" i="1"/>
  <c r="AB8" i="1"/>
  <c r="AU6" i="1"/>
  <c r="AT6" i="1" s="1"/>
  <c r="AX6" i="1"/>
  <c r="BF6" i="1" s="1"/>
  <c r="AV5" i="1"/>
  <c r="BZ6" i="1"/>
  <c r="BW6" i="1"/>
  <c r="BG5" i="1"/>
  <c r="BD5" i="1"/>
  <c r="BA5" i="1"/>
  <c r="N9" i="13" l="1"/>
  <c r="N10" i="13"/>
  <c r="C14" i="5"/>
  <c r="F15" i="1"/>
  <c r="E15" i="1"/>
  <c r="A15" i="1"/>
  <c r="B13" i="1"/>
  <c r="AP13" i="1" s="1"/>
  <c r="CQ10" i="1"/>
  <c r="CQ11" i="1" s="1"/>
  <c r="CI11" i="1" s="1"/>
  <c r="B13" i="13" s="1"/>
  <c r="J13" i="13" s="1"/>
  <c r="AP12" i="1"/>
  <c r="L11" i="13"/>
  <c r="C20" i="13"/>
  <c r="BL20" i="13"/>
  <c r="G20" i="13"/>
  <c r="F20" i="13" a="1"/>
  <c r="F20" i="13" s="1"/>
  <c r="E20" i="13" a="1"/>
  <c r="E20" i="13" s="1"/>
  <c r="CQ12" i="1"/>
  <c r="CI12" i="1" s="1"/>
  <c r="B14" i="13" s="1"/>
  <c r="J14" i="13" s="1"/>
  <c r="G11" i="1"/>
  <c r="W11" i="1"/>
  <c r="I11" i="1"/>
  <c r="M11" i="1"/>
  <c r="CP10" i="1"/>
  <c r="CP11" i="1" s="1"/>
  <c r="B11" i="5"/>
  <c r="BN8" i="1"/>
  <c r="BM8" i="1" s="1"/>
  <c r="BQ9" i="1" s="1"/>
  <c r="BY9" i="1" s="1"/>
  <c r="K8" i="5"/>
  <c r="BL15" i="5"/>
  <c r="BL14" i="5"/>
  <c r="J9" i="5"/>
  <c r="AO12" i="1"/>
  <c r="C12" i="1"/>
  <c r="N12" i="1"/>
  <c r="Q12" i="1" s="1"/>
  <c r="BH12" i="1"/>
  <c r="H12" i="1"/>
  <c r="K12" i="1" s="1"/>
  <c r="CK6" i="1"/>
  <c r="CM6" i="1" s="1"/>
  <c r="CN6" i="1"/>
  <c r="U12" i="1"/>
  <c r="Y10" i="1"/>
  <c r="Z10" i="1" s="1"/>
  <c r="BS11" i="1"/>
  <c r="T10" i="1"/>
  <c r="T11" i="1" s="1"/>
  <c r="C13" i="1"/>
  <c r="BL9" i="1"/>
  <c r="BJ9" i="1" s="1"/>
  <c r="BK10" i="1" s="1"/>
  <c r="BH13" i="1"/>
  <c r="BV6" i="1"/>
  <c r="BI13" i="1"/>
  <c r="B14" i="1"/>
  <c r="AP14" i="1" s="1"/>
  <c r="CC8" i="1"/>
  <c r="U13" i="1"/>
  <c r="H13" i="1"/>
  <c r="K13" i="1" s="1"/>
  <c r="AO13" i="1"/>
  <c r="N13" i="1"/>
  <c r="Q13" i="1" s="1"/>
  <c r="I13" i="5"/>
  <c r="CT5" i="1"/>
  <c r="CV5" i="1"/>
  <c r="CH9" i="1"/>
  <c r="AA12" i="1"/>
  <c r="AH12" i="1" s="1"/>
  <c r="R13" i="1"/>
  <c r="L14" i="1"/>
  <c r="S14" i="1" s="1"/>
  <c r="F15" i="5" a="1"/>
  <c r="F15" i="5" s="1"/>
  <c r="E15" i="5" a="1"/>
  <c r="E15" i="5" s="1"/>
  <c r="G15" i="5"/>
  <c r="I14" i="5"/>
  <c r="C15" i="5"/>
  <c r="H14" i="5"/>
  <c r="BC5" i="1"/>
  <c r="BE5" i="1"/>
  <c r="AN7" i="1"/>
  <c r="AL7" i="1"/>
  <c r="A16" i="5"/>
  <c r="AV6" i="1"/>
  <c r="AU7" i="1"/>
  <c r="AT7" i="1" s="1"/>
  <c r="AX7" i="1"/>
  <c r="BF7" i="1" s="1"/>
  <c r="BZ7" i="1"/>
  <c r="BW7" i="1"/>
  <c r="AY6" i="1"/>
  <c r="BB6" i="1"/>
  <c r="AW6" i="1"/>
  <c r="AI7" i="1"/>
  <c r="AR8" i="1"/>
  <c r="AS8" i="1"/>
  <c r="AZ8" i="1" s="1"/>
  <c r="BT7" i="1"/>
  <c r="AD8" i="1"/>
  <c r="AC9" i="1"/>
  <c r="AB9" i="1" s="1"/>
  <c r="AF9" i="1"/>
  <c r="AM9" i="1" s="1"/>
  <c r="CJ6" i="1" l="1"/>
  <c r="CS6" i="1"/>
  <c r="CI10" i="1"/>
  <c r="B12" i="13" s="1"/>
  <c r="J12" i="13" s="1"/>
  <c r="O7" i="13"/>
  <c r="M7" i="13" s="1"/>
  <c r="F16" i="1"/>
  <c r="E16" i="1"/>
  <c r="A16" i="1"/>
  <c r="CQ13" i="1"/>
  <c r="CI13" i="1" s="1"/>
  <c r="B15" i="13" s="1"/>
  <c r="J15" i="13" s="1"/>
  <c r="B13" i="5"/>
  <c r="K14" i="13"/>
  <c r="N14" i="13" s="1"/>
  <c r="L14" i="13"/>
  <c r="K13" i="13"/>
  <c r="N13" i="13" s="1"/>
  <c r="L13" i="13"/>
  <c r="BL21" i="13"/>
  <c r="G21" i="13"/>
  <c r="F21" i="13" a="1"/>
  <c r="F21" i="13" s="1"/>
  <c r="E21" i="13" a="1"/>
  <c r="E21" i="13" s="1"/>
  <c r="C21" i="13"/>
  <c r="I12" i="1"/>
  <c r="BO8" i="1"/>
  <c r="CH10" i="1"/>
  <c r="B12" i="5"/>
  <c r="BL11" i="1"/>
  <c r="BP8" i="1"/>
  <c r="W12" i="1"/>
  <c r="CQ14" i="1"/>
  <c r="CI14" i="1" s="1"/>
  <c r="B16" i="13" s="1"/>
  <c r="J16" i="13" s="1"/>
  <c r="M12" i="1"/>
  <c r="M13" i="1" s="1"/>
  <c r="BU8" i="1"/>
  <c r="BT8" i="1" s="1"/>
  <c r="BX8" i="1" s="1"/>
  <c r="BR8" i="1"/>
  <c r="G12" i="1"/>
  <c r="G13" i="1" s="1"/>
  <c r="CO6" i="1"/>
  <c r="K9" i="5"/>
  <c r="L9" i="5"/>
  <c r="BL16" i="5"/>
  <c r="J10" i="5"/>
  <c r="BS12" i="1"/>
  <c r="BL12" i="1" s="1"/>
  <c r="BJ10" i="1"/>
  <c r="BK11" i="1" s="1"/>
  <c r="Y11" i="1"/>
  <c r="Z11" i="1" s="1"/>
  <c r="V10" i="1"/>
  <c r="BN9" i="1"/>
  <c r="BM9" i="1" s="1"/>
  <c r="BO9" i="1" s="1"/>
  <c r="BH14" i="1"/>
  <c r="H14" i="1"/>
  <c r="K14" i="1" s="1"/>
  <c r="C14" i="1"/>
  <c r="I13" i="1"/>
  <c r="B15" i="1"/>
  <c r="BI15" i="1" s="1"/>
  <c r="BI14" i="1"/>
  <c r="AO14" i="1"/>
  <c r="U14" i="1"/>
  <c r="N14" i="1"/>
  <c r="Q14" i="1" s="1"/>
  <c r="CC9" i="1"/>
  <c r="CH11" i="1"/>
  <c r="CP12" i="1"/>
  <c r="CU6" i="1"/>
  <c r="CR6" i="1"/>
  <c r="CN7" i="1"/>
  <c r="CK7" i="1"/>
  <c r="CL6" i="1"/>
  <c r="W13" i="1"/>
  <c r="L15" i="1"/>
  <c r="R14" i="1"/>
  <c r="AA13" i="1"/>
  <c r="AH13" i="1" s="1"/>
  <c r="F16" i="5" a="1"/>
  <c r="F16" i="5" s="1"/>
  <c r="E16" i="5" a="1"/>
  <c r="E16" i="5" s="1"/>
  <c r="G16" i="5"/>
  <c r="H15" i="5"/>
  <c r="C16" i="5"/>
  <c r="I15" i="5"/>
  <c r="AD9" i="1"/>
  <c r="AC10" i="1"/>
  <c r="AF10" i="1"/>
  <c r="AM10" i="1" s="1"/>
  <c r="AK7" i="1"/>
  <c r="AJ8" i="1"/>
  <c r="AI8" i="1" s="1"/>
  <c r="AJ9" i="1" s="1"/>
  <c r="AX8" i="1"/>
  <c r="BF8" i="1" s="1"/>
  <c r="AV7" i="1"/>
  <c r="AY7" i="1"/>
  <c r="AW7" i="1"/>
  <c r="BB7" i="1"/>
  <c r="BV7" i="1"/>
  <c r="BX7" i="1"/>
  <c r="A17" i="5"/>
  <c r="T12" i="1"/>
  <c r="V11" i="1"/>
  <c r="Y12" i="1"/>
  <c r="AQ8" i="1"/>
  <c r="AU8" i="1" s="1"/>
  <c r="BS13" i="1"/>
  <c r="BG6" i="1"/>
  <c r="BD6" i="1"/>
  <c r="AG9" i="1"/>
  <c r="AE9" i="1"/>
  <c r="BA6" i="1"/>
  <c r="K12" i="13" l="1"/>
  <c r="L12" i="13"/>
  <c r="O8" i="13"/>
  <c r="O9" i="13"/>
  <c r="F17" i="1"/>
  <c r="E17" i="1"/>
  <c r="A17" i="1"/>
  <c r="G14" i="1"/>
  <c r="K15" i="13"/>
  <c r="L15" i="13"/>
  <c r="O11" i="13" s="1"/>
  <c r="K16" i="13"/>
  <c r="N16" i="13" s="1"/>
  <c r="L16" i="13"/>
  <c r="BL22" i="13"/>
  <c r="C22" i="13"/>
  <c r="I14" i="1"/>
  <c r="BW8" i="1"/>
  <c r="BJ11" i="1"/>
  <c r="BK12" i="1" s="1"/>
  <c r="BZ8" i="1"/>
  <c r="CP13" i="1"/>
  <c r="B14" i="5"/>
  <c r="BU9" i="1"/>
  <c r="BT9" i="1" s="1"/>
  <c r="BX9" i="1" s="1"/>
  <c r="BP9" i="1"/>
  <c r="BR9" i="1"/>
  <c r="J12" i="5"/>
  <c r="BQ10" i="1"/>
  <c r="BY10" i="1" s="1"/>
  <c r="BN10" i="1"/>
  <c r="BM10" i="1" s="1"/>
  <c r="BQ11" i="1" s="1"/>
  <c r="BY11" i="1" s="1"/>
  <c r="F17" i="5" a="1"/>
  <c r="F17" i="5" s="1"/>
  <c r="I17" i="5" s="1"/>
  <c r="G17" i="5"/>
  <c r="E17" i="5" a="1"/>
  <c r="E17" i="5" s="1"/>
  <c r="H17" i="5" s="1"/>
  <c r="K10" i="5"/>
  <c r="L10" i="5"/>
  <c r="C17" i="5"/>
  <c r="BL17" i="5"/>
  <c r="J11" i="5"/>
  <c r="J13" i="5"/>
  <c r="M14" i="1"/>
  <c r="R15" i="1"/>
  <c r="AA15" i="1" s="1"/>
  <c r="AH15" i="1" s="1"/>
  <c r="S15" i="1"/>
  <c r="BH15" i="1"/>
  <c r="AP15" i="1"/>
  <c r="AO15" i="1"/>
  <c r="C15" i="1"/>
  <c r="U15" i="1"/>
  <c r="W15" i="1" s="1"/>
  <c r="CC10" i="1"/>
  <c r="CC11" i="1" s="1"/>
  <c r="B16" i="1"/>
  <c r="U16" i="1" s="1"/>
  <c r="N15" i="1"/>
  <c r="Q15" i="1" s="1"/>
  <c r="H15" i="1"/>
  <c r="K15" i="1" s="1"/>
  <c r="L16" i="1"/>
  <c r="W14" i="1"/>
  <c r="CJ7" i="1"/>
  <c r="CO7" i="1"/>
  <c r="CM7" i="1"/>
  <c r="CS7" i="1"/>
  <c r="CR7" i="1" s="1"/>
  <c r="CT6" i="1"/>
  <c r="CV6" i="1"/>
  <c r="CP14" i="1"/>
  <c r="CH12" i="1"/>
  <c r="AA14" i="1"/>
  <c r="AH14" i="1" s="1"/>
  <c r="H16" i="5"/>
  <c r="I16" i="5"/>
  <c r="AY8" i="1"/>
  <c r="AW8" i="1"/>
  <c r="BB8" i="1"/>
  <c r="AT8" i="1"/>
  <c r="A18" i="5"/>
  <c r="AG10" i="1"/>
  <c r="AE10" i="1"/>
  <c r="Z12" i="1"/>
  <c r="AB10" i="1"/>
  <c r="AN9" i="1"/>
  <c r="AL9" i="1"/>
  <c r="BC6" i="1"/>
  <c r="BA7" i="1"/>
  <c r="BE7" i="1" s="1"/>
  <c r="BE6" i="1"/>
  <c r="AS9" i="1"/>
  <c r="AZ9" i="1" s="1"/>
  <c r="AR9" i="1"/>
  <c r="BV8" i="1"/>
  <c r="BL13" i="1"/>
  <c r="BS14" i="1"/>
  <c r="AI9" i="1"/>
  <c r="AJ10" i="1" s="1"/>
  <c r="AK8" i="1"/>
  <c r="BG7" i="1"/>
  <c r="BD7" i="1"/>
  <c r="T13" i="1"/>
  <c r="V12" i="1"/>
  <c r="Y13" i="1"/>
  <c r="AN8" i="1"/>
  <c r="AL8" i="1"/>
  <c r="N11" i="13" l="1"/>
  <c r="M11" i="13" s="1"/>
  <c r="N12" i="13"/>
  <c r="BJ12" i="1"/>
  <c r="BK13" i="1" s="1"/>
  <c r="O10" i="13"/>
  <c r="M10" i="13" s="1"/>
  <c r="O7" i="5"/>
  <c r="CE5" i="1" s="1"/>
  <c r="N7" i="5"/>
  <c r="M8" i="13"/>
  <c r="M9" i="13"/>
  <c r="F18" i="1"/>
  <c r="E18" i="1"/>
  <c r="A18" i="1"/>
  <c r="BW9" i="1"/>
  <c r="BZ9" i="1"/>
  <c r="E23" i="13" a="1"/>
  <c r="E23" i="13" s="1"/>
  <c r="C23" i="13"/>
  <c r="BL23" i="13"/>
  <c r="G23" i="13"/>
  <c r="F23" i="13" a="1"/>
  <c r="F23" i="13" s="1"/>
  <c r="CQ15" i="1"/>
  <c r="CI15" i="1" s="1"/>
  <c r="B17" i="13" s="1"/>
  <c r="J17" i="13" s="1"/>
  <c r="BP10" i="1"/>
  <c r="BR10" i="1"/>
  <c r="BU10" i="1"/>
  <c r="BT10" i="1" s="1"/>
  <c r="BX10" i="1" s="1"/>
  <c r="BN11" i="1"/>
  <c r="BR11" i="1" s="1"/>
  <c r="BO10" i="1"/>
  <c r="M15" i="1"/>
  <c r="CP15" i="1"/>
  <c r="CH15" i="1" s="1"/>
  <c r="B16" i="5"/>
  <c r="K12" i="5"/>
  <c r="L12" i="5"/>
  <c r="CH13" i="1"/>
  <c r="B15" i="5"/>
  <c r="J15" i="5" s="1"/>
  <c r="K15" i="5" s="1"/>
  <c r="N15" i="5" s="1"/>
  <c r="CD13" i="1" s="1"/>
  <c r="H18" i="5"/>
  <c r="I18" i="5"/>
  <c r="K11" i="5"/>
  <c r="L11" i="5"/>
  <c r="K13" i="5"/>
  <c r="L13" i="5"/>
  <c r="C18" i="5"/>
  <c r="BL18" i="5"/>
  <c r="J14" i="5"/>
  <c r="C16" i="1"/>
  <c r="N16" i="1"/>
  <c r="Q16" i="1" s="1"/>
  <c r="AO16" i="1"/>
  <c r="AP16" i="1"/>
  <c r="B17" i="1"/>
  <c r="AO17" i="1" s="1"/>
  <c r="BH16" i="1"/>
  <c r="H16" i="1"/>
  <c r="K16" i="1" s="1"/>
  <c r="L17" i="1"/>
  <c r="L18" i="1" s="1"/>
  <c r="S16" i="1"/>
  <c r="BI16" i="1"/>
  <c r="I15" i="1"/>
  <c r="R16" i="1"/>
  <c r="AA16" i="1" s="1"/>
  <c r="AH16" i="1" s="1"/>
  <c r="G15" i="1"/>
  <c r="BJ13" i="1"/>
  <c r="BK14" i="1" s="1"/>
  <c r="CV7" i="1"/>
  <c r="CT7" i="1"/>
  <c r="CU7" i="1"/>
  <c r="CL7" i="1"/>
  <c r="CN8" i="1"/>
  <c r="CK8" i="1"/>
  <c r="CJ8" i="1" s="1"/>
  <c r="CH14" i="1"/>
  <c r="CC12" i="1"/>
  <c r="T14" i="1"/>
  <c r="V13" i="1"/>
  <c r="Y14" i="1"/>
  <c r="BS15" i="1"/>
  <c r="BL14" i="1"/>
  <c r="BC7" i="1"/>
  <c r="BA8" i="1"/>
  <c r="BE8" i="1" s="1"/>
  <c r="AC11" i="1"/>
  <c r="AB11" i="1" s="1"/>
  <c r="AD10" i="1"/>
  <c r="AF11" i="1"/>
  <c r="AM11" i="1" s="1"/>
  <c r="AX9" i="1"/>
  <c r="BF9" i="1" s="1"/>
  <c r="AV8" i="1"/>
  <c r="AN10" i="1"/>
  <c r="AL10" i="1"/>
  <c r="BG8" i="1"/>
  <c r="BD8" i="1"/>
  <c r="Z13" i="1"/>
  <c r="BV9" i="1"/>
  <c r="AQ9" i="1"/>
  <c r="AU9" i="1" s="1"/>
  <c r="AT9" i="1" s="1"/>
  <c r="AI10" i="1"/>
  <c r="AK9" i="1"/>
  <c r="A19" i="5"/>
  <c r="BW10" i="1" l="1"/>
  <c r="O9" i="5"/>
  <c r="CE7" i="1" s="1"/>
  <c r="O8" i="5"/>
  <c r="CE6" i="1" s="1"/>
  <c r="N12" i="5"/>
  <c r="CD10" i="1" s="1"/>
  <c r="N9" i="5"/>
  <c r="N8" i="5"/>
  <c r="N10" i="5"/>
  <c r="BZ10" i="1"/>
  <c r="O10" i="5"/>
  <c r="CE8" i="1" s="1"/>
  <c r="CD5" i="1"/>
  <c r="M7" i="5"/>
  <c r="BM11" i="1"/>
  <c r="BQ12" i="1" s="1"/>
  <c r="BY12" i="1" s="1"/>
  <c r="F19" i="1"/>
  <c r="E19" i="1"/>
  <c r="L19" i="1" s="1"/>
  <c r="A19" i="1"/>
  <c r="BU11" i="1"/>
  <c r="BT11" i="1" s="1"/>
  <c r="BX11" i="1" s="1"/>
  <c r="BP11" i="1"/>
  <c r="K17" i="13"/>
  <c r="N15" i="13" s="1"/>
  <c r="L17" i="13"/>
  <c r="M16" i="1"/>
  <c r="BL24" i="13"/>
  <c r="C24" i="13"/>
  <c r="B17" i="5"/>
  <c r="J17" i="5" s="1"/>
  <c r="L15" i="5"/>
  <c r="O15" i="5" s="1"/>
  <c r="M15" i="5" s="1"/>
  <c r="G16" i="1"/>
  <c r="H17" i="1"/>
  <c r="K17" i="1" s="1"/>
  <c r="BH17" i="1"/>
  <c r="I16" i="1"/>
  <c r="B18" i="1"/>
  <c r="U18" i="1" s="1"/>
  <c r="N17" i="1"/>
  <c r="Q17" i="1" s="1"/>
  <c r="C17" i="1"/>
  <c r="I17" i="1" s="1"/>
  <c r="BI17" i="1"/>
  <c r="CQ16" i="1"/>
  <c r="CI16" i="1" s="1"/>
  <c r="B18" i="13" s="1"/>
  <c r="J18" i="13" s="1"/>
  <c r="U17" i="1"/>
  <c r="K14" i="5"/>
  <c r="N11" i="5" s="1"/>
  <c r="CD9" i="1" s="1"/>
  <c r="L14" i="5"/>
  <c r="BL19" i="5"/>
  <c r="J16" i="5"/>
  <c r="AP17" i="1"/>
  <c r="W16" i="1"/>
  <c r="CP16" i="1"/>
  <c r="R18" i="1"/>
  <c r="AA18" i="1" s="1"/>
  <c r="AH18" i="1" s="1"/>
  <c r="S18" i="1"/>
  <c r="R17" i="1"/>
  <c r="AA17" i="1" s="1"/>
  <c r="AH17" i="1" s="1"/>
  <c r="S17" i="1"/>
  <c r="BJ14" i="1"/>
  <c r="BK15" i="1" s="1"/>
  <c r="CL8" i="1"/>
  <c r="CN9" i="1"/>
  <c r="CK9" i="1"/>
  <c r="CJ9" i="1" s="1"/>
  <c r="CC13" i="1"/>
  <c r="CO8" i="1"/>
  <c r="CS8" i="1"/>
  <c r="CM8" i="1"/>
  <c r="F19" i="5" a="1"/>
  <c r="F19" i="5" s="1"/>
  <c r="E19" i="5" a="1"/>
  <c r="E19" i="5" s="1"/>
  <c r="G19" i="5"/>
  <c r="C19" i="5"/>
  <c r="AC12" i="1"/>
  <c r="AB12" i="1" s="1"/>
  <c r="AD11" i="1"/>
  <c r="AF12" i="1"/>
  <c r="AM12" i="1" s="1"/>
  <c r="AX10" i="1"/>
  <c r="AV9" i="1"/>
  <c r="AR10" i="1"/>
  <c r="AS10" i="1"/>
  <c r="AZ10" i="1" s="1"/>
  <c r="BV10" i="1"/>
  <c r="AP18" i="1"/>
  <c r="N18" i="1"/>
  <c r="Q18" i="1" s="1"/>
  <c r="AG11" i="1"/>
  <c r="AE11" i="1"/>
  <c r="AJ11" i="1"/>
  <c r="AI11" i="1" s="1"/>
  <c r="BS16" i="1"/>
  <c r="BL15" i="1"/>
  <c r="Z14" i="1"/>
  <c r="AK10" i="1"/>
  <c r="AY9" i="1"/>
  <c r="AW9" i="1"/>
  <c r="BB9" i="1"/>
  <c r="T15" i="1"/>
  <c r="V14" i="1"/>
  <c r="Y15" i="1"/>
  <c r="BC8" i="1"/>
  <c r="A20" i="5"/>
  <c r="BZ11" i="1" l="1"/>
  <c r="BW11" i="1"/>
  <c r="BJ15" i="1"/>
  <c r="BO11" i="1"/>
  <c r="G17" i="1"/>
  <c r="CD7" i="1"/>
  <c r="M9" i="5"/>
  <c r="O11" i="5"/>
  <c r="CE9" i="1" s="1"/>
  <c r="BN12" i="1"/>
  <c r="BR12" i="1" s="1"/>
  <c r="CD8" i="1"/>
  <c r="M10" i="5"/>
  <c r="C18" i="1"/>
  <c r="BH18" i="1"/>
  <c r="M17" i="1"/>
  <c r="M18" i="1" s="1"/>
  <c r="O12" i="5"/>
  <c r="CE10" i="1" s="1"/>
  <c r="AO18" i="1"/>
  <c r="M8" i="5"/>
  <c r="CD6" i="1"/>
  <c r="H18" i="1"/>
  <c r="K18" i="1" s="1"/>
  <c r="BI18" i="1"/>
  <c r="F20" i="1"/>
  <c r="E20" i="1"/>
  <c r="L20" i="1" s="1"/>
  <c r="A20" i="1"/>
  <c r="B19" i="1"/>
  <c r="BH19" i="1" s="1"/>
  <c r="L18" i="13"/>
  <c r="K18" i="13"/>
  <c r="BL25" i="13"/>
  <c r="C25" i="13"/>
  <c r="B18" i="5"/>
  <c r="J18" i="5" s="1"/>
  <c r="CE13" i="1"/>
  <c r="CQ17" i="1"/>
  <c r="CQ18" i="1" s="1"/>
  <c r="CI18" i="1" s="1"/>
  <c r="B20" i="13" s="1"/>
  <c r="J20" i="13" s="1"/>
  <c r="W17" i="1"/>
  <c r="CH16" i="1"/>
  <c r="K16" i="5"/>
  <c r="L16" i="5"/>
  <c r="K17" i="5"/>
  <c r="L17" i="5"/>
  <c r="BL20" i="5"/>
  <c r="R19" i="1"/>
  <c r="AA19" i="1" s="1"/>
  <c r="AH19" i="1" s="1"/>
  <c r="S19" i="1"/>
  <c r="CP17" i="1"/>
  <c r="CK10" i="1"/>
  <c r="CL9" i="1"/>
  <c r="CN10" i="1"/>
  <c r="CO9" i="1"/>
  <c r="CM9" i="1"/>
  <c r="CS9" i="1"/>
  <c r="CC14" i="1"/>
  <c r="CU8" i="1"/>
  <c r="CR8" i="1"/>
  <c r="F20" i="5" a="1"/>
  <c r="F20" i="5" s="1"/>
  <c r="E20" i="5" a="1"/>
  <c r="E20" i="5" s="1"/>
  <c r="G20" i="5"/>
  <c r="H19" i="5"/>
  <c r="C20" i="5"/>
  <c r="I19" i="5"/>
  <c r="AQ10" i="1"/>
  <c r="AU10" i="1" s="1"/>
  <c r="AY10" i="1" s="1"/>
  <c r="BF10" i="1"/>
  <c r="AC13" i="1"/>
  <c r="AB13" i="1" s="1"/>
  <c r="AD12" i="1"/>
  <c r="AF13" i="1"/>
  <c r="AM13" i="1" s="1"/>
  <c r="T16" i="1"/>
  <c r="V15" i="1"/>
  <c r="Y16" i="1"/>
  <c r="W18" i="1"/>
  <c r="AK11" i="1"/>
  <c r="Z15" i="1"/>
  <c r="BG9" i="1"/>
  <c r="BD9" i="1"/>
  <c r="BA9" i="1"/>
  <c r="BK16" i="1"/>
  <c r="BS17" i="1"/>
  <c r="BL16" i="1"/>
  <c r="BJ16" i="1" s="1"/>
  <c r="BM12" i="1"/>
  <c r="G18" i="1"/>
  <c r="AP19" i="1"/>
  <c r="H19" i="1"/>
  <c r="K19" i="1" s="1"/>
  <c r="AN11" i="1"/>
  <c r="AL11" i="1"/>
  <c r="BV11" i="1"/>
  <c r="AG12" i="1"/>
  <c r="AJ12" i="1"/>
  <c r="AI12" i="1" s="1"/>
  <c r="AE12" i="1"/>
  <c r="A21" i="5"/>
  <c r="M12" i="5" l="1"/>
  <c r="BI19" i="1"/>
  <c r="C19" i="1"/>
  <c r="BP12" i="1"/>
  <c r="U19" i="1"/>
  <c r="W19" i="1" s="1"/>
  <c r="BU12" i="1"/>
  <c r="BT12" i="1" s="1"/>
  <c r="BV12" i="1" s="1"/>
  <c r="I18" i="1"/>
  <c r="B20" i="1"/>
  <c r="AP20" i="1" s="1"/>
  <c r="O13" i="5"/>
  <c r="CE11" i="1" s="1"/>
  <c r="M11" i="5"/>
  <c r="AO19" i="1"/>
  <c r="N13" i="5"/>
  <c r="O13" i="13"/>
  <c r="M13" i="13" s="1"/>
  <c r="S20" i="1"/>
  <c r="R20" i="1"/>
  <c r="AA20" i="1" s="1"/>
  <c r="AH20" i="1" s="1"/>
  <c r="F21" i="1"/>
  <c r="E21" i="1"/>
  <c r="L21" i="1" s="1"/>
  <c r="A21" i="1"/>
  <c r="N19" i="1"/>
  <c r="Q19" i="1" s="1"/>
  <c r="K20" i="13"/>
  <c r="N20" i="13" s="1"/>
  <c r="L20" i="13"/>
  <c r="BL26" i="13"/>
  <c r="O26" i="13"/>
  <c r="C26" i="13"/>
  <c r="A27" i="13"/>
  <c r="CQ19" i="1"/>
  <c r="CI19" i="1" s="1"/>
  <c r="B21" i="13" s="1"/>
  <c r="J21" i="13" s="1"/>
  <c r="CI17" i="1"/>
  <c r="E21" i="5" a="1"/>
  <c r="E21" i="5" s="1"/>
  <c r="F21" i="5" a="1"/>
  <c r="F21" i="5" s="1"/>
  <c r="G21" i="5"/>
  <c r="K18" i="5"/>
  <c r="N14" i="5" s="1"/>
  <c r="L18" i="5"/>
  <c r="O14" i="5" s="1"/>
  <c r="CE12" i="1" s="1"/>
  <c r="BL21" i="5"/>
  <c r="CH17" i="1"/>
  <c r="CP18" i="1"/>
  <c r="B20" i="5" s="1"/>
  <c r="CC15" i="1"/>
  <c r="CU9" i="1"/>
  <c r="CJ10" i="1"/>
  <c r="CO10" i="1"/>
  <c r="CM10" i="1"/>
  <c r="CS10" i="1"/>
  <c r="CT8" i="1"/>
  <c r="CR9" i="1"/>
  <c r="CV8" i="1"/>
  <c r="AW10" i="1"/>
  <c r="BB10" i="1"/>
  <c r="BD10" i="1" s="1"/>
  <c r="G19" i="1"/>
  <c r="AR11" i="1"/>
  <c r="AT10" i="1"/>
  <c r="AV10" i="1" s="1"/>
  <c r="I20" i="5"/>
  <c r="C21" i="5"/>
  <c r="H20" i="5"/>
  <c r="AS11" i="1"/>
  <c r="AK12" i="1"/>
  <c r="BX12" i="1"/>
  <c r="A22" i="5"/>
  <c r="BS18" i="1"/>
  <c r="BL17" i="1"/>
  <c r="BJ17" i="1" s="1"/>
  <c r="Z16" i="1"/>
  <c r="N20" i="1"/>
  <c r="Q20" i="1" s="1"/>
  <c r="AO20" i="1"/>
  <c r="B21" i="1"/>
  <c r="BH20" i="1"/>
  <c r="U20" i="1"/>
  <c r="BI20" i="1"/>
  <c r="H20" i="1"/>
  <c r="K20" i="1" s="1"/>
  <c r="BK17" i="1"/>
  <c r="BN13" i="1"/>
  <c r="BQ13" i="1"/>
  <c r="BY13" i="1" s="1"/>
  <c r="BO12" i="1"/>
  <c r="BC9" i="1"/>
  <c r="BE9" i="1"/>
  <c r="BZ12" i="1"/>
  <c r="T17" i="1"/>
  <c r="V16" i="1"/>
  <c r="Y17" i="1"/>
  <c r="AD13" i="1"/>
  <c r="AC14" i="1"/>
  <c r="AB14" i="1" s="1"/>
  <c r="AF14" i="1"/>
  <c r="AM14" i="1" s="1"/>
  <c r="AN12" i="1"/>
  <c r="AL12" i="1"/>
  <c r="I19" i="1"/>
  <c r="AG13" i="1"/>
  <c r="AE13" i="1"/>
  <c r="AJ13" i="1"/>
  <c r="AI13" i="1" s="1"/>
  <c r="CD12" i="1" l="1"/>
  <c r="M14" i="5"/>
  <c r="M13" i="5"/>
  <c r="CD11" i="1"/>
  <c r="BW12" i="1"/>
  <c r="C20" i="1"/>
  <c r="M19" i="1"/>
  <c r="M20" i="1" s="1"/>
  <c r="O25" i="13"/>
  <c r="S21" i="1"/>
  <c r="F22" i="1"/>
  <c r="E22" i="1"/>
  <c r="L22" i="1" s="1"/>
  <c r="A22" i="1"/>
  <c r="R21" i="1"/>
  <c r="AA21" i="1" s="1"/>
  <c r="AH21" i="1" s="1"/>
  <c r="M26" i="13"/>
  <c r="K21" i="13"/>
  <c r="L21" i="13"/>
  <c r="O14" i="13" s="1"/>
  <c r="B19" i="5"/>
  <c r="J19" i="5" s="1"/>
  <c r="B19" i="13"/>
  <c r="J19" i="13" s="1"/>
  <c r="A28" i="13"/>
  <c r="BL27" i="13"/>
  <c r="C27" i="13"/>
  <c r="CQ20" i="1"/>
  <c r="CI20" i="1" s="1"/>
  <c r="B22" i="13" s="1"/>
  <c r="J22" i="13" s="1"/>
  <c r="CP19" i="1"/>
  <c r="CP20" i="1" s="1"/>
  <c r="BL22" i="5"/>
  <c r="CH18" i="1"/>
  <c r="J20" i="5" s="1"/>
  <c r="K20" i="5" s="1"/>
  <c r="N17" i="5" s="1"/>
  <c r="CU10" i="1"/>
  <c r="CN11" i="1"/>
  <c r="CK11" i="1"/>
  <c r="CL10" i="1"/>
  <c r="CT9" i="1"/>
  <c r="CR10" i="1"/>
  <c r="CC16" i="1"/>
  <c r="CV9" i="1"/>
  <c r="BA10" i="1"/>
  <c r="BE10" i="1" s="1"/>
  <c r="BG10" i="1"/>
  <c r="AX11" i="1"/>
  <c r="BF11" i="1" s="1"/>
  <c r="G20" i="1"/>
  <c r="I21" i="5"/>
  <c r="C22" i="5"/>
  <c r="H21" i="5"/>
  <c r="AZ11" i="1"/>
  <c r="AQ11" i="1"/>
  <c r="AK13" i="1"/>
  <c r="W20" i="1"/>
  <c r="I20" i="1"/>
  <c r="AP21" i="1"/>
  <c r="N21" i="1"/>
  <c r="Q21" i="1" s="1"/>
  <c r="AO21" i="1"/>
  <c r="B22" i="1"/>
  <c r="BI21" i="1"/>
  <c r="H21" i="1"/>
  <c r="K21" i="1" s="1"/>
  <c r="BH21" i="1"/>
  <c r="U21" i="1"/>
  <c r="C21" i="1"/>
  <c r="V17" i="1"/>
  <c r="T18" i="1"/>
  <c r="Y18" i="1"/>
  <c r="BR13" i="1"/>
  <c r="BU13" i="1"/>
  <c r="BP13" i="1"/>
  <c r="AC15" i="1"/>
  <c r="AB15" i="1" s="1"/>
  <c r="AD14" i="1"/>
  <c r="AF15" i="1"/>
  <c r="AM15" i="1" s="1"/>
  <c r="A23" i="5"/>
  <c r="Z17" i="1"/>
  <c r="AG14" i="1"/>
  <c r="AJ14" i="1"/>
  <c r="AE14" i="1"/>
  <c r="BM13" i="1"/>
  <c r="BS19" i="1"/>
  <c r="BL18" i="1"/>
  <c r="BJ18" i="1" s="1"/>
  <c r="AN13" i="1"/>
  <c r="AL13" i="1"/>
  <c r="BK18" i="1"/>
  <c r="B22" i="5" l="1"/>
  <c r="M14" i="13"/>
  <c r="M25" i="13"/>
  <c r="S22" i="1"/>
  <c r="E23" i="1"/>
  <c r="L23" i="1" s="1"/>
  <c r="F23" i="1"/>
  <c r="A23" i="1"/>
  <c r="R22" i="1"/>
  <c r="AA22" i="1" s="1"/>
  <c r="AH22" i="1" s="1"/>
  <c r="K19" i="5"/>
  <c r="L19" i="5"/>
  <c r="K19" i="13"/>
  <c r="L19" i="13"/>
  <c r="O18" i="13" s="1"/>
  <c r="L22" i="13"/>
  <c r="K22" i="13"/>
  <c r="BL28" i="13"/>
  <c r="O28" i="13"/>
  <c r="C28" i="13"/>
  <c r="A29" i="13"/>
  <c r="CQ21" i="1"/>
  <c r="CI21" i="1" s="1"/>
  <c r="B23" i="13" s="1"/>
  <c r="J23" i="13" s="1"/>
  <c r="CH19" i="1"/>
  <c r="B21" i="5"/>
  <c r="CD15" i="1"/>
  <c r="L20" i="5"/>
  <c r="BL23" i="5"/>
  <c r="J21" i="5"/>
  <c r="K21" i="5" s="1"/>
  <c r="CH20" i="1"/>
  <c r="CP21" i="1"/>
  <c r="BC10" i="1"/>
  <c r="CT10" i="1"/>
  <c r="CV10" i="1"/>
  <c r="CC17" i="1"/>
  <c r="CJ11" i="1"/>
  <c r="CO11" i="1"/>
  <c r="CM11" i="1"/>
  <c r="CS11" i="1"/>
  <c r="CR11" i="1" s="1"/>
  <c r="E23" i="5" a="1"/>
  <c r="E23" i="5" s="1"/>
  <c r="G23" i="5"/>
  <c r="F23" i="5" a="1"/>
  <c r="F23" i="5" s="1"/>
  <c r="I22" i="5"/>
  <c r="C23" i="5"/>
  <c r="H22" i="5"/>
  <c r="AS12" i="1"/>
  <c r="AZ12" i="1" s="1"/>
  <c r="AU11" i="1"/>
  <c r="AR12" i="1"/>
  <c r="AC16" i="1"/>
  <c r="AB16" i="1" s="1"/>
  <c r="AD15" i="1"/>
  <c r="AF16" i="1"/>
  <c r="AM16" i="1" s="1"/>
  <c r="AN14" i="1"/>
  <c r="AL14" i="1"/>
  <c r="BK19" i="1"/>
  <c r="G21" i="1"/>
  <c r="BO13" i="1"/>
  <c r="BN14" i="1"/>
  <c r="BM14" i="1" s="1"/>
  <c r="BQ14" i="1"/>
  <c r="BY14" i="1" s="1"/>
  <c r="BZ13" i="1"/>
  <c r="BW13" i="1"/>
  <c r="BT13" i="1"/>
  <c r="AI14" i="1"/>
  <c r="Z18" i="1"/>
  <c r="V18" i="1"/>
  <c r="T19" i="1"/>
  <c r="Y19" i="1"/>
  <c r="A24" i="5"/>
  <c r="AG15" i="1"/>
  <c r="AE15" i="1"/>
  <c r="M21" i="1"/>
  <c r="BS20" i="1"/>
  <c r="BL19" i="1"/>
  <c r="BJ19" i="1" s="1"/>
  <c r="W21" i="1"/>
  <c r="I21" i="1"/>
  <c r="BH22" i="1"/>
  <c r="AP22" i="1"/>
  <c r="N22" i="1"/>
  <c r="Q22" i="1" s="1"/>
  <c r="AO22" i="1"/>
  <c r="U22" i="1"/>
  <c r="B23" i="1"/>
  <c r="BI22" i="1"/>
  <c r="H22" i="1"/>
  <c r="K22" i="1" s="1"/>
  <c r="C22" i="1"/>
  <c r="N19" i="13" l="1"/>
  <c r="N18" i="13"/>
  <c r="M18" i="13" s="1"/>
  <c r="O17" i="5"/>
  <c r="O19" i="5"/>
  <c r="CE17" i="1" s="1"/>
  <c r="O16" i="5"/>
  <c r="CE14" i="1" s="1"/>
  <c r="N19" i="5"/>
  <c r="CD17" i="1" s="1"/>
  <c r="N16" i="5"/>
  <c r="O16" i="13"/>
  <c r="O27" i="13"/>
  <c r="S23" i="1"/>
  <c r="R23" i="1"/>
  <c r="AA23" i="1" s="1"/>
  <c r="AH23" i="1" s="1"/>
  <c r="CQ22" i="1"/>
  <c r="CI22" i="1" s="1"/>
  <c r="B24" i="13" s="1"/>
  <c r="J24" i="13" s="1"/>
  <c r="K24" i="13" s="1"/>
  <c r="B23" i="5"/>
  <c r="E24" i="1"/>
  <c r="L24" i="1" s="1"/>
  <c r="F24" i="1"/>
  <c r="A24" i="1"/>
  <c r="M28" i="13"/>
  <c r="K23" i="13"/>
  <c r="L23" i="13"/>
  <c r="A30" i="13"/>
  <c r="BL29" i="13"/>
  <c r="C29" i="13"/>
  <c r="L21" i="5"/>
  <c r="BL24" i="5"/>
  <c r="J22" i="5"/>
  <c r="K22" i="5" s="1"/>
  <c r="N22" i="5" s="1"/>
  <c r="CH21" i="1"/>
  <c r="CP22" i="1"/>
  <c r="CT11" i="1"/>
  <c r="CV11" i="1"/>
  <c r="CL11" i="1"/>
  <c r="CN12" i="1"/>
  <c r="CK12" i="1"/>
  <c r="CU11" i="1"/>
  <c r="CC18" i="1"/>
  <c r="I23" i="5"/>
  <c r="C24" i="5"/>
  <c r="H23" i="5"/>
  <c r="AT11" i="1"/>
  <c r="AY11" i="1"/>
  <c r="AW11" i="1"/>
  <c r="BB11" i="1"/>
  <c r="AQ12" i="1"/>
  <c r="BK20" i="1"/>
  <c r="BS21" i="1"/>
  <c r="BL20" i="1"/>
  <c r="BJ20" i="1" s="1"/>
  <c r="BI23" i="1"/>
  <c r="H23" i="1"/>
  <c r="K23" i="1" s="1"/>
  <c r="BH23" i="1"/>
  <c r="AP23" i="1"/>
  <c r="N23" i="1"/>
  <c r="Q23" i="1" s="1"/>
  <c r="AO23" i="1"/>
  <c r="U23" i="1"/>
  <c r="B24" i="1"/>
  <c r="C23" i="1"/>
  <c r="G22" i="1"/>
  <c r="M22" i="1"/>
  <c r="A25" i="5"/>
  <c r="AK14" i="1"/>
  <c r="AJ15" i="1"/>
  <c r="AI15" i="1" s="1"/>
  <c r="AJ16" i="1" s="1"/>
  <c r="BQ15" i="1"/>
  <c r="BY15" i="1" s="1"/>
  <c r="BO14" i="1"/>
  <c r="BN15" i="1"/>
  <c r="BM15" i="1" s="1"/>
  <c r="BR14" i="1"/>
  <c r="BP14" i="1"/>
  <c r="BU14" i="1"/>
  <c r="BT14" i="1" s="1"/>
  <c r="I22" i="1"/>
  <c r="W22" i="1"/>
  <c r="Z19" i="1"/>
  <c r="V19" i="1"/>
  <c r="T20" i="1"/>
  <c r="Y20" i="1"/>
  <c r="AD16" i="1"/>
  <c r="AC17" i="1"/>
  <c r="AB17" i="1" s="1"/>
  <c r="AF17" i="1"/>
  <c r="AM17" i="1" s="1"/>
  <c r="BV13" i="1"/>
  <c r="BX13" i="1"/>
  <c r="AG16" i="1"/>
  <c r="AE16" i="1"/>
  <c r="R24" i="1" l="1"/>
  <c r="AA24" i="1" s="1"/>
  <c r="AH24" i="1" s="1"/>
  <c r="B24" i="5"/>
  <c r="CQ23" i="1"/>
  <c r="CI23" i="1" s="1"/>
  <c r="B25" i="13" s="1"/>
  <c r="J25" i="13" s="1"/>
  <c r="K25" i="13" s="1"/>
  <c r="S24" i="1"/>
  <c r="N18" i="5"/>
  <c r="O17" i="13"/>
  <c r="M16" i="13"/>
  <c r="CD14" i="1"/>
  <c r="M16" i="5"/>
  <c r="M19" i="5"/>
  <c r="CE15" i="1"/>
  <c r="M17" i="5"/>
  <c r="M27" i="13"/>
  <c r="F25" i="1"/>
  <c r="E25" i="1"/>
  <c r="L25" i="1" s="1"/>
  <c r="R25" i="1" s="1"/>
  <c r="AA25" i="1" s="1"/>
  <c r="AH25" i="1" s="1"/>
  <c r="A25" i="1"/>
  <c r="L24" i="13"/>
  <c r="BL30" i="13"/>
  <c r="O30" i="13"/>
  <c r="C30" i="13"/>
  <c r="CQ24" i="1"/>
  <c r="CI24" i="1" s="1"/>
  <c r="B26" i="13" s="1"/>
  <c r="J26" i="13" s="1"/>
  <c r="N21" i="5"/>
  <c r="CD19" i="1" s="1"/>
  <c r="L22" i="5"/>
  <c r="O22" i="5" s="1"/>
  <c r="M22" i="5" s="1"/>
  <c r="BL25" i="5"/>
  <c r="CD20" i="1"/>
  <c r="J23" i="5"/>
  <c r="K23" i="5" s="1"/>
  <c r="CH22" i="1"/>
  <c r="CP23" i="1"/>
  <c r="B25" i="5" s="1"/>
  <c r="CC19" i="1"/>
  <c r="CJ12" i="1"/>
  <c r="CO12" i="1"/>
  <c r="CM12" i="1"/>
  <c r="CS12" i="1"/>
  <c r="H24" i="5"/>
  <c r="C25" i="5"/>
  <c r="I24" i="5"/>
  <c r="AS13" i="1"/>
  <c r="AZ13" i="1" s="1"/>
  <c r="AR13" i="1"/>
  <c r="BA11" i="1"/>
  <c r="BG11" i="1"/>
  <c r="BD11" i="1"/>
  <c r="G23" i="1"/>
  <c r="AV11" i="1"/>
  <c r="AX12" i="1"/>
  <c r="BF12" i="1" s="1"/>
  <c r="AU12" i="1"/>
  <c r="AT12" i="1" s="1"/>
  <c r="AD17" i="1"/>
  <c r="AC18" i="1"/>
  <c r="AB18" i="1" s="1"/>
  <c r="AF18" i="1"/>
  <c r="AM18" i="1" s="1"/>
  <c r="BQ16" i="1"/>
  <c r="BY16" i="1" s="1"/>
  <c r="BO15" i="1"/>
  <c r="BN16" i="1"/>
  <c r="BM16" i="1" s="1"/>
  <c r="BK21" i="1"/>
  <c r="BV14" i="1"/>
  <c r="BX14" i="1"/>
  <c r="Z20" i="1"/>
  <c r="V20" i="1"/>
  <c r="T21" i="1"/>
  <c r="Y21" i="1"/>
  <c r="A26" i="5"/>
  <c r="BZ14" i="1"/>
  <c r="BW14" i="1"/>
  <c r="W23" i="1"/>
  <c r="I23" i="1"/>
  <c r="AN16" i="1"/>
  <c r="AL16" i="1"/>
  <c r="AN15" i="1"/>
  <c r="AL15" i="1"/>
  <c r="M23" i="1"/>
  <c r="BR15" i="1"/>
  <c r="BU15" i="1"/>
  <c r="BT15" i="1" s="1"/>
  <c r="BX15" i="1" s="1"/>
  <c r="BP15" i="1"/>
  <c r="AG17" i="1"/>
  <c r="AE17" i="1"/>
  <c r="U24" i="1"/>
  <c r="BI24" i="1"/>
  <c r="H24" i="1"/>
  <c r="K24" i="1" s="1"/>
  <c r="BH24" i="1"/>
  <c r="B25" i="1"/>
  <c r="AP24" i="1"/>
  <c r="N24" i="1"/>
  <c r="Q24" i="1" s="1"/>
  <c r="AO24" i="1"/>
  <c r="C24" i="1"/>
  <c r="AK15" i="1"/>
  <c r="AI16" i="1"/>
  <c r="AJ17" i="1" s="1"/>
  <c r="BS22" i="1"/>
  <c r="BL21" i="1"/>
  <c r="BJ21" i="1" s="1"/>
  <c r="L25" i="13" l="1"/>
  <c r="S25" i="1"/>
  <c r="CD16" i="1"/>
  <c r="O18" i="5"/>
  <c r="CE16" i="1" s="1"/>
  <c r="F26" i="1"/>
  <c r="E26" i="1"/>
  <c r="L26" i="1" s="1"/>
  <c r="A26" i="1"/>
  <c r="M30" i="13"/>
  <c r="K26" i="13"/>
  <c r="L26" i="13"/>
  <c r="CQ25" i="1"/>
  <c r="CI25" i="1" s="1"/>
  <c r="B27" i="13" s="1"/>
  <c r="J27" i="13" s="1"/>
  <c r="O21" i="5"/>
  <c r="L23" i="5"/>
  <c r="BL26" i="5"/>
  <c r="CE20" i="1"/>
  <c r="J24" i="5"/>
  <c r="K24" i="5" s="1"/>
  <c r="N24" i="5" s="1"/>
  <c r="CH23" i="1"/>
  <c r="CP24" i="1"/>
  <c r="B26" i="5" s="1"/>
  <c r="CC20" i="1"/>
  <c r="CU12" i="1"/>
  <c r="CR12" i="1"/>
  <c r="CL12" i="1"/>
  <c r="CN13" i="1"/>
  <c r="CK13" i="1"/>
  <c r="CJ13" i="1" s="1"/>
  <c r="M24" i="1"/>
  <c r="G24" i="1"/>
  <c r="I25" i="5"/>
  <c r="C26" i="5"/>
  <c r="H25" i="5"/>
  <c r="AW12" i="1"/>
  <c r="AY12" i="1"/>
  <c r="BB12" i="1"/>
  <c r="BE11" i="1"/>
  <c r="BC11" i="1"/>
  <c r="AV12" i="1"/>
  <c r="AX13" i="1"/>
  <c r="BF13" i="1" s="1"/>
  <c r="AQ13" i="1"/>
  <c r="AU13" i="1" s="1"/>
  <c r="AT13" i="1" s="1"/>
  <c r="AD18" i="1"/>
  <c r="AC19" i="1"/>
  <c r="AB19" i="1" s="1"/>
  <c r="AF19" i="1"/>
  <c r="AM19" i="1" s="1"/>
  <c r="BQ17" i="1"/>
  <c r="BY17" i="1" s="1"/>
  <c r="BO16" i="1"/>
  <c r="BN17" i="1"/>
  <c r="BM17" i="1" s="1"/>
  <c r="BK22" i="1"/>
  <c r="BR16" i="1"/>
  <c r="BP16" i="1"/>
  <c r="BU16" i="1"/>
  <c r="BT16" i="1" s="1"/>
  <c r="BX16" i="1" s="1"/>
  <c r="U25" i="1"/>
  <c r="BI25" i="1"/>
  <c r="H25" i="1"/>
  <c r="K25" i="1" s="1"/>
  <c r="BH25" i="1"/>
  <c r="AO25" i="1"/>
  <c r="C25" i="1"/>
  <c r="AP25" i="1"/>
  <c r="N25" i="1"/>
  <c r="Q25" i="1" s="1"/>
  <c r="B26" i="1"/>
  <c r="AN17" i="1"/>
  <c r="AL17" i="1"/>
  <c r="I24" i="1"/>
  <c r="W24" i="1"/>
  <c r="BS23" i="1"/>
  <c r="BL22" i="1"/>
  <c r="BJ22" i="1" s="1"/>
  <c r="AK16" i="1"/>
  <c r="AI17" i="1"/>
  <c r="AJ18" i="1" s="1"/>
  <c r="Z21" i="1"/>
  <c r="BV15" i="1"/>
  <c r="BZ15" i="1"/>
  <c r="BW15" i="1"/>
  <c r="T22" i="1"/>
  <c r="V21" i="1"/>
  <c r="Y22" i="1"/>
  <c r="AG18" i="1"/>
  <c r="AE18" i="1"/>
  <c r="A27" i="5"/>
  <c r="S26" i="1" l="1"/>
  <c r="M18" i="5"/>
  <c r="R26" i="1"/>
  <c r="AA26" i="1" s="1"/>
  <c r="AH26" i="1" s="1"/>
  <c r="F27" i="1"/>
  <c r="E27" i="1"/>
  <c r="L27" i="1" s="1"/>
  <c r="A27" i="1"/>
  <c r="K27" i="13"/>
  <c r="L27" i="13"/>
  <c r="CQ26" i="1"/>
  <c r="CI26" i="1" s="1"/>
  <c r="B28" i="13" s="1"/>
  <c r="J28" i="13" s="1"/>
  <c r="M21" i="5"/>
  <c r="CE19" i="1"/>
  <c r="L24" i="5"/>
  <c r="O24" i="5" s="1"/>
  <c r="M24" i="5" s="1"/>
  <c r="BL27" i="5"/>
  <c r="CD22" i="1"/>
  <c r="J25" i="5"/>
  <c r="K25" i="5" s="1"/>
  <c r="N25" i="5" s="1"/>
  <c r="CH24" i="1"/>
  <c r="CP25" i="1"/>
  <c r="CO13" i="1"/>
  <c r="CM13" i="1"/>
  <c r="CS13" i="1"/>
  <c r="CR13" i="1" s="1"/>
  <c r="CT12" i="1"/>
  <c r="CV12" i="1"/>
  <c r="CL13" i="1"/>
  <c r="CK14" i="1"/>
  <c r="CN14" i="1"/>
  <c r="CC21" i="1"/>
  <c r="I26" i="5"/>
  <c r="C27" i="5"/>
  <c r="H26" i="5"/>
  <c r="AV13" i="1"/>
  <c r="AX14" i="1"/>
  <c r="AR14" i="1"/>
  <c r="AS14" i="1"/>
  <c r="AZ14" i="1" s="1"/>
  <c r="BA12" i="1"/>
  <c r="BG12" i="1"/>
  <c r="BD12" i="1"/>
  <c r="AW13" i="1"/>
  <c r="BB13" i="1"/>
  <c r="AY13" i="1"/>
  <c r="AN18" i="1"/>
  <c r="AL18" i="1"/>
  <c r="BK23" i="1"/>
  <c r="Z22" i="1"/>
  <c r="AD19" i="1"/>
  <c r="AC20" i="1"/>
  <c r="AF20" i="1"/>
  <c r="AM20" i="1" s="1"/>
  <c r="G25" i="1"/>
  <c r="BS24" i="1"/>
  <c r="BL23" i="1"/>
  <c r="BJ23" i="1" s="1"/>
  <c r="I25" i="1"/>
  <c r="W25" i="1"/>
  <c r="AG19" i="1"/>
  <c r="AE19" i="1"/>
  <c r="M25" i="1"/>
  <c r="T23" i="1"/>
  <c r="V22" i="1"/>
  <c r="Y23" i="1"/>
  <c r="BR17" i="1"/>
  <c r="BU17" i="1"/>
  <c r="BP17" i="1"/>
  <c r="BQ18" i="1"/>
  <c r="BY18" i="1" s="1"/>
  <c r="BN18" i="1"/>
  <c r="BM18" i="1" s="1"/>
  <c r="BO17" i="1"/>
  <c r="B27" i="1"/>
  <c r="U26" i="1"/>
  <c r="BI26" i="1"/>
  <c r="H26" i="1"/>
  <c r="K26" i="1" s="1"/>
  <c r="AP26" i="1"/>
  <c r="N26" i="1"/>
  <c r="Q26" i="1" s="1"/>
  <c r="BH26" i="1"/>
  <c r="AO26" i="1"/>
  <c r="C26" i="1"/>
  <c r="BV16" i="1"/>
  <c r="A28" i="5"/>
  <c r="AK17" i="1"/>
  <c r="AI18" i="1"/>
  <c r="BZ16" i="1"/>
  <c r="BW16" i="1"/>
  <c r="CP26" i="1" l="1"/>
  <c r="CH26" i="1" s="1"/>
  <c r="S27" i="1"/>
  <c r="R27" i="1"/>
  <c r="AA27" i="1" s="1"/>
  <c r="AH27" i="1" s="1"/>
  <c r="F28" i="1"/>
  <c r="E28" i="1"/>
  <c r="L28" i="1" s="1"/>
  <c r="A28" i="1"/>
  <c r="K28" i="13"/>
  <c r="L28" i="13"/>
  <c r="CH25" i="1"/>
  <c r="B27" i="5"/>
  <c r="CQ27" i="1"/>
  <c r="CI27" i="1" s="1"/>
  <c r="B29" i="13" s="1"/>
  <c r="J29" i="13" s="1"/>
  <c r="B28" i="5"/>
  <c r="L25" i="5"/>
  <c r="O25" i="5" s="1"/>
  <c r="M25" i="5" s="1"/>
  <c r="CE22" i="1"/>
  <c r="BL28" i="5"/>
  <c r="CD23" i="1"/>
  <c r="J26" i="5"/>
  <c r="K26" i="5" s="1"/>
  <c r="CU13" i="1"/>
  <c r="CT13" i="1"/>
  <c r="CC22" i="1"/>
  <c r="CO14" i="1"/>
  <c r="CS14" i="1"/>
  <c r="CM14" i="1"/>
  <c r="CV13" i="1"/>
  <c r="CJ14" i="1"/>
  <c r="G26" i="1"/>
  <c r="H27" i="5"/>
  <c r="C28" i="5"/>
  <c r="I27" i="5"/>
  <c r="BF14" i="1"/>
  <c r="BC12" i="1"/>
  <c r="BA13" i="1"/>
  <c r="BE13" i="1" s="1"/>
  <c r="BE12" i="1"/>
  <c r="AQ14" i="1"/>
  <c r="BG13" i="1"/>
  <c r="BD13" i="1"/>
  <c r="BK24" i="1"/>
  <c r="BQ19" i="1"/>
  <c r="BY19" i="1" s="1"/>
  <c r="BN19" i="1"/>
  <c r="BO18" i="1"/>
  <c r="BZ17" i="1"/>
  <c r="BW17" i="1"/>
  <c r="BS25" i="1"/>
  <c r="BL24" i="1"/>
  <c r="BJ24" i="1" s="1"/>
  <c r="B28" i="1"/>
  <c r="AO27" i="1"/>
  <c r="U27" i="1"/>
  <c r="BH27" i="1"/>
  <c r="BI27" i="1"/>
  <c r="N27" i="1"/>
  <c r="Q27" i="1" s="1"/>
  <c r="H27" i="1"/>
  <c r="K27" i="1" s="1"/>
  <c r="AP27" i="1"/>
  <c r="C27" i="1"/>
  <c r="T24" i="1"/>
  <c r="V23" i="1"/>
  <c r="Y24" i="1"/>
  <c r="AG20" i="1"/>
  <c r="AE20" i="1"/>
  <c r="BT17" i="1"/>
  <c r="BR18" i="1"/>
  <c r="BP18" i="1"/>
  <c r="BU18" i="1"/>
  <c r="M26" i="1"/>
  <c r="AB20" i="1"/>
  <c r="W26" i="1"/>
  <c r="I26" i="1"/>
  <c r="A29" i="5"/>
  <c r="Z23" i="1"/>
  <c r="AK18" i="1"/>
  <c r="AJ19" i="1"/>
  <c r="AI19" i="1" s="1"/>
  <c r="S28" i="1" l="1"/>
  <c r="CP27" i="1"/>
  <c r="CH27" i="1" s="1"/>
  <c r="N26" i="5"/>
  <c r="R28" i="1"/>
  <c r="AA28" i="1" s="1"/>
  <c r="AH28" i="1" s="1"/>
  <c r="F29" i="1"/>
  <c r="E29" i="1"/>
  <c r="L29" i="1" s="1"/>
  <c r="A29" i="1"/>
  <c r="K29" i="13"/>
  <c r="L29" i="13"/>
  <c r="CQ28" i="1"/>
  <c r="B29" i="5"/>
  <c r="L26" i="5"/>
  <c r="O26" i="5" s="1"/>
  <c r="M26" i="5" s="1"/>
  <c r="CE23" i="1"/>
  <c r="BL29" i="5"/>
  <c r="CD24" i="1"/>
  <c r="J27" i="5"/>
  <c r="K27" i="5" s="1"/>
  <c r="N27" i="5" s="1"/>
  <c r="CU14" i="1"/>
  <c r="CC23" i="1"/>
  <c r="CR14" i="1"/>
  <c r="CN15" i="1"/>
  <c r="CK15" i="1"/>
  <c r="CL14" i="1"/>
  <c r="I28" i="5"/>
  <c r="C29" i="5"/>
  <c r="H28" i="5"/>
  <c r="G27" i="1"/>
  <c r="AR15" i="1"/>
  <c r="AS15" i="1"/>
  <c r="AZ15" i="1" s="1"/>
  <c r="AU14" i="1"/>
  <c r="BC13" i="1"/>
  <c r="AK19" i="1"/>
  <c r="AJ20" i="1"/>
  <c r="BK25" i="1"/>
  <c r="BS26" i="1"/>
  <c r="BL25" i="1"/>
  <c r="BJ25" i="1" s="1"/>
  <c r="BI28" i="1"/>
  <c r="H28" i="1"/>
  <c r="K28" i="1" s="1"/>
  <c r="BH28" i="1"/>
  <c r="AO28" i="1"/>
  <c r="B29" i="1"/>
  <c r="U28" i="1"/>
  <c r="N28" i="1"/>
  <c r="Q28" i="1" s="1"/>
  <c r="AP28" i="1"/>
  <c r="C28" i="1"/>
  <c r="M27" i="1"/>
  <c r="Z24" i="1"/>
  <c r="BZ18" i="1"/>
  <c r="BW18" i="1"/>
  <c r="BR19" i="1"/>
  <c r="BU19" i="1"/>
  <c r="BP19" i="1"/>
  <c r="T25" i="1"/>
  <c r="V24" i="1"/>
  <c r="Y25" i="1"/>
  <c r="AC21" i="1"/>
  <c r="AB21" i="1" s="1"/>
  <c r="AD20" i="1"/>
  <c r="AF21" i="1"/>
  <c r="AM21" i="1" s="1"/>
  <c r="W27" i="1"/>
  <c r="I27" i="1"/>
  <c r="A30" i="5"/>
  <c r="BM19" i="1"/>
  <c r="BV17" i="1"/>
  <c r="BT18" i="1"/>
  <c r="BX18" i="1" s="1"/>
  <c r="BX17" i="1"/>
  <c r="AN19" i="1"/>
  <c r="AL19" i="1"/>
  <c r="CP28" i="1" l="1"/>
  <c r="CH28" i="1" s="1"/>
  <c r="O29" i="13"/>
  <c r="O20" i="13"/>
  <c r="S29" i="1"/>
  <c r="R29" i="1"/>
  <c r="CP29" i="1" s="1"/>
  <c r="F30" i="1"/>
  <c r="E30" i="1"/>
  <c r="L30" i="1" s="1"/>
  <c r="A30" i="1"/>
  <c r="CQ29" i="1"/>
  <c r="CI29" i="1" s="1"/>
  <c r="CI28" i="1"/>
  <c r="I30" i="5"/>
  <c r="H30" i="5"/>
  <c r="L27" i="5"/>
  <c r="O27" i="5" s="1"/>
  <c r="M27" i="5" s="1"/>
  <c r="CE24" i="1"/>
  <c r="CD25" i="1"/>
  <c r="J28" i="5"/>
  <c r="K28" i="5" s="1"/>
  <c r="N28" i="5" s="1"/>
  <c r="CT14" i="1"/>
  <c r="CV14" i="1"/>
  <c r="CC24" i="1"/>
  <c r="CJ15" i="1"/>
  <c r="CO15" i="1"/>
  <c r="CM15" i="1"/>
  <c r="CS15" i="1"/>
  <c r="H29" i="5"/>
  <c r="I29" i="5"/>
  <c r="M28" i="1"/>
  <c r="AY14" i="1"/>
  <c r="BB14" i="1"/>
  <c r="AW14" i="1"/>
  <c r="AT14" i="1"/>
  <c r="AQ15" i="1"/>
  <c r="BK26" i="1"/>
  <c r="G28" i="1"/>
  <c r="B30" i="1"/>
  <c r="U29" i="1"/>
  <c r="BI29" i="1"/>
  <c r="H29" i="1"/>
  <c r="K29" i="1" s="1"/>
  <c r="AP29" i="1"/>
  <c r="N29" i="1"/>
  <c r="Q29" i="1" s="1"/>
  <c r="AO29" i="1"/>
  <c r="BH29" i="1"/>
  <c r="C29" i="1"/>
  <c r="C30" i="5"/>
  <c r="BZ19" i="1"/>
  <c r="BW19" i="1"/>
  <c r="BV18" i="1"/>
  <c r="BT19" i="1"/>
  <c r="I28" i="1"/>
  <c r="W28" i="1"/>
  <c r="Z25" i="1"/>
  <c r="AN20" i="1"/>
  <c r="AL20" i="1"/>
  <c r="BN20" i="1"/>
  <c r="BM20" i="1" s="1"/>
  <c r="BO19" i="1"/>
  <c r="BQ20" i="1"/>
  <c r="BY20" i="1" s="1"/>
  <c r="AC22" i="1"/>
  <c r="AB22" i="1" s="1"/>
  <c r="AD21" i="1"/>
  <c r="AF22" i="1"/>
  <c r="AM22" i="1" s="1"/>
  <c r="BS27" i="1"/>
  <c r="BL26" i="1"/>
  <c r="BJ26" i="1" s="1"/>
  <c r="AG21" i="1"/>
  <c r="AE21" i="1"/>
  <c r="V25" i="1"/>
  <c r="T26" i="1"/>
  <c r="Y26" i="1"/>
  <c r="AI20" i="1"/>
  <c r="AJ21" i="1" s="1"/>
  <c r="AA29" i="1" l="1"/>
  <c r="AH29" i="1" s="1"/>
  <c r="M29" i="13"/>
  <c r="M20" i="13"/>
  <c r="R30" i="1"/>
  <c r="AA30" i="1" s="1"/>
  <c r="AH30" i="1" s="1"/>
  <c r="S30" i="1"/>
  <c r="E31" i="1"/>
  <c r="L31" i="1" s="1"/>
  <c r="F31" i="1"/>
  <c r="A31" i="1"/>
  <c r="B30" i="5"/>
  <c r="J30" i="5" s="1"/>
  <c r="K30" i="5" s="1"/>
  <c r="B30" i="13"/>
  <c r="J30" i="13" s="1"/>
  <c r="CP30" i="1"/>
  <c r="CH30" i="1" s="1"/>
  <c r="CQ30" i="1"/>
  <c r="L28" i="5"/>
  <c r="O28" i="5" s="1"/>
  <c r="M28" i="5" s="1"/>
  <c r="CE25" i="1"/>
  <c r="BL30" i="5"/>
  <c r="CD26" i="1"/>
  <c r="J29" i="5"/>
  <c r="L29" i="5" s="1"/>
  <c r="O29" i="5" s="1"/>
  <c r="CH29" i="1"/>
  <c r="CU15" i="1"/>
  <c r="CC25" i="1"/>
  <c r="CN16" i="1"/>
  <c r="CK16" i="1"/>
  <c r="CJ16" i="1" s="1"/>
  <c r="CL15" i="1"/>
  <c r="CR15" i="1"/>
  <c r="M29" i="1"/>
  <c r="BG14" i="1"/>
  <c r="BD14" i="1"/>
  <c r="BA14" i="1"/>
  <c r="G29" i="1"/>
  <c r="AS16" i="1"/>
  <c r="AZ16" i="1" s="1"/>
  <c r="AR16" i="1"/>
  <c r="AX15" i="1"/>
  <c r="BF15" i="1" s="1"/>
  <c r="AU15" i="1"/>
  <c r="AT15" i="1" s="1"/>
  <c r="AV14" i="1"/>
  <c r="BK27" i="1"/>
  <c r="AN21" i="1"/>
  <c r="AL21" i="1"/>
  <c r="AC23" i="1"/>
  <c r="AB23" i="1" s="1"/>
  <c r="AD22" i="1"/>
  <c r="AF23" i="1"/>
  <c r="AM23" i="1" s="1"/>
  <c r="BR20" i="1"/>
  <c r="BP20" i="1"/>
  <c r="BU20" i="1"/>
  <c r="BT20" i="1" s="1"/>
  <c r="V26" i="1"/>
  <c r="T27" i="1"/>
  <c r="Y27" i="1"/>
  <c r="BV19" i="1"/>
  <c r="BX19" i="1"/>
  <c r="W29" i="1"/>
  <c r="I29" i="1"/>
  <c r="BN21" i="1"/>
  <c r="BM21" i="1" s="1"/>
  <c r="BQ21" i="1"/>
  <c r="BY21" i="1" s="1"/>
  <c r="BO20" i="1"/>
  <c r="BS28" i="1"/>
  <c r="BL27" i="1"/>
  <c r="BJ27" i="1" s="1"/>
  <c r="AI21" i="1"/>
  <c r="AJ22" i="1" s="1"/>
  <c r="AK20" i="1"/>
  <c r="Z26" i="1"/>
  <c r="BI30" i="1"/>
  <c r="AO30" i="1"/>
  <c r="BH30" i="1"/>
  <c r="B31" i="1"/>
  <c r="U30" i="1"/>
  <c r="AP30" i="1"/>
  <c r="N30" i="1"/>
  <c r="Q30" i="1" s="1"/>
  <c r="H30" i="1"/>
  <c r="K30" i="1" s="1"/>
  <c r="C30" i="1"/>
  <c r="AG22" i="1"/>
  <c r="AE22" i="1"/>
  <c r="N6" i="13" l="1"/>
  <c r="M6" i="13" s="1"/>
  <c r="S31" i="1"/>
  <c r="E32" i="1"/>
  <c r="L32" i="1" s="1"/>
  <c r="F32" i="1"/>
  <c r="A32" i="1"/>
  <c r="CQ31" i="1"/>
  <c r="CI31" i="1" s="1"/>
  <c r="R31" i="1"/>
  <c r="AA31" i="1" s="1"/>
  <c r="AH31" i="1" s="1"/>
  <c r="K30" i="13"/>
  <c r="L30" i="13"/>
  <c r="O21" i="13" s="1"/>
  <c r="CI30" i="1"/>
  <c r="N30" i="5"/>
  <c r="CD28" i="1" s="1"/>
  <c r="L30" i="5"/>
  <c r="O20" i="5" s="1"/>
  <c r="CE18" i="1" s="1"/>
  <c r="N6" i="5"/>
  <c r="K29" i="5"/>
  <c r="N29" i="5" s="1"/>
  <c r="M29" i="5" s="1"/>
  <c r="CE26" i="1"/>
  <c r="CT15" i="1"/>
  <c r="CV15" i="1"/>
  <c r="CO16" i="1"/>
  <c r="CM16" i="1"/>
  <c r="CS16" i="1"/>
  <c r="CC26" i="1"/>
  <c r="CK17" i="1"/>
  <c r="CL16" i="1"/>
  <c r="CN17" i="1"/>
  <c r="M30" i="1"/>
  <c r="AX16" i="1"/>
  <c r="BF16" i="1" s="1"/>
  <c r="AV15" i="1"/>
  <c r="AY15" i="1"/>
  <c r="AW15" i="1"/>
  <c r="BB15" i="1"/>
  <c r="AQ16" i="1"/>
  <c r="AU16" i="1" s="1"/>
  <c r="BC14" i="1"/>
  <c r="BE14" i="1"/>
  <c r="W30" i="1"/>
  <c r="I30" i="1"/>
  <c r="Z27" i="1"/>
  <c r="AC24" i="1"/>
  <c r="AB24" i="1" s="1"/>
  <c r="AD23" i="1"/>
  <c r="AF24" i="1"/>
  <c r="AM24" i="1" s="1"/>
  <c r="B32" i="1"/>
  <c r="BH31" i="1"/>
  <c r="AO31" i="1"/>
  <c r="H31" i="1"/>
  <c r="K31" i="1" s="1"/>
  <c r="U31" i="1"/>
  <c r="BI31" i="1"/>
  <c r="AP31" i="1"/>
  <c r="N31" i="1"/>
  <c r="Q31" i="1" s="1"/>
  <c r="C31" i="1"/>
  <c r="BS29" i="1"/>
  <c r="BL28" i="1"/>
  <c r="BJ28" i="1" s="1"/>
  <c r="BO21" i="1"/>
  <c r="BN22" i="1"/>
  <c r="BM22" i="1" s="1"/>
  <c r="BQ22" i="1"/>
  <c r="BY22" i="1" s="1"/>
  <c r="BK28" i="1"/>
  <c r="AN22" i="1"/>
  <c r="AL22" i="1"/>
  <c r="G30" i="1"/>
  <c r="BR21" i="1"/>
  <c r="BU21" i="1"/>
  <c r="BT21" i="1" s="1"/>
  <c r="BP21" i="1"/>
  <c r="T28" i="1"/>
  <c r="V27" i="1"/>
  <c r="Y28" i="1"/>
  <c r="AG23" i="1"/>
  <c r="AE23" i="1"/>
  <c r="BZ20" i="1"/>
  <c r="BW20" i="1"/>
  <c r="BV20" i="1"/>
  <c r="AI22" i="1"/>
  <c r="AK21" i="1"/>
  <c r="BX20" i="1"/>
  <c r="N21" i="13" l="1"/>
  <c r="M21" i="13" s="1"/>
  <c r="N23" i="13"/>
  <c r="N17" i="13"/>
  <c r="M17" i="13" s="1"/>
  <c r="N22" i="13"/>
  <c r="N20" i="5"/>
  <c r="O15" i="13"/>
  <c r="O22" i="13"/>
  <c r="O12" i="13"/>
  <c r="O19" i="13"/>
  <c r="O23" i="13"/>
  <c r="O24" i="13"/>
  <c r="S32" i="1"/>
  <c r="CQ32" i="1" s="1"/>
  <c r="CI32" i="1" s="1"/>
  <c r="R32" i="1"/>
  <c r="AA32" i="1" s="1"/>
  <c r="AH32" i="1" s="1"/>
  <c r="F33" i="1"/>
  <c r="E33" i="1"/>
  <c r="A33" i="1"/>
  <c r="CP31" i="1"/>
  <c r="CH31" i="1" s="1"/>
  <c r="N23" i="5"/>
  <c r="CD21" i="1" s="1"/>
  <c r="O30" i="5"/>
  <c r="M30" i="5" s="1"/>
  <c r="O23" i="5"/>
  <c r="CD27" i="1"/>
  <c r="CD4" i="1"/>
  <c r="M6" i="5"/>
  <c r="CE27" i="1"/>
  <c r="CU16" i="1"/>
  <c r="CC27" i="1"/>
  <c r="CJ17" i="1"/>
  <c r="CO17" i="1"/>
  <c r="CM17" i="1"/>
  <c r="CS17" i="1"/>
  <c r="CR16" i="1"/>
  <c r="AY16" i="1"/>
  <c r="AW16" i="1"/>
  <c r="BB16" i="1"/>
  <c r="AR17" i="1"/>
  <c r="AS17" i="1"/>
  <c r="AZ17" i="1" s="1"/>
  <c r="BA15" i="1"/>
  <c r="BG15" i="1"/>
  <c r="BD15" i="1"/>
  <c r="G31" i="1"/>
  <c r="M31" i="1"/>
  <c r="AT16" i="1"/>
  <c r="BQ23" i="1"/>
  <c r="BY23" i="1" s="1"/>
  <c r="BO22" i="1"/>
  <c r="BN23" i="1"/>
  <c r="BM23" i="1" s="1"/>
  <c r="AK22" i="1"/>
  <c r="T29" i="1"/>
  <c r="V28" i="1"/>
  <c r="Y29" i="1"/>
  <c r="BR22" i="1"/>
  <c r="BU22" i="1"/>
  <c r="BT22" i="1" s="1"/>
  <c r="BX22" i="1" s="1"/>
  <c r="BP22" i="1"/>
  <c r="AD24" i="1"/>
  <c r="AC25" i="1"/>
  <c r="AF25" i="1"/>
  <c r="AM25" i="1" s="1"/>
  <c r="AO32" i="1"/>
  <c r="B33" i="1"/>
  <c r="BI32" i="1"/>
  <c r="H32" i="1"/>
  <c r="K32" i="1" s="1"/>
  <c r="N32" i="1"/>
  <c r="Q32" i="1" s="1"/>
  <c r="BH32" i="1"/>
  <c r="AP32" i="1"/>
  <c r="U32" i="1"/>
  <c r="C32" i="1"/>
  <c r="AG24" i="1"/>
  <c r="AE24" i="1"/>
  <c r="BK29" i="1"/>
  <c r="BS30" i="1"/>
  <c r="BL29" i="1"/>
  <c r="BJ29" i="1" s="1"/>
  <c r="BV21" i="1"/>
  <c r="AJ23" i="1"/>
  <c r="BX21" i="1"/>
  <c r="BZ21" i="1"/>
  <c r="BW21" i="1"/>
  <c r="W31" i="1"/>
  <c r="I31" i="1"/>
  <c r="Z28" i="1"/>
  <c r="M15" i="13" l="1"/>
  <c r="CD18" i="1"/>
  <c r="M20" i="5"/>
  <c r="M22" i="13"/>
  <c r="M12" i="13"/>
  <c r="M19" i="13"/>
  <c r="M23" i="13"/>
  <c r="M24" i="13"/>
  <c r="F34" i="1"/>
  <c r="E34" i="1"/>
  <c r="A34" i="1"/>
  <c r="L33" i="1"/>
  <c r="CP32" i="1"/>
  <c r="CH32" i="1" s="1"/>
  <c r="CE28" i="1"/>
  <c r="M23" i="5"/>
  <c r="M4" i="5" s="1"/>
  <c r="CE21" i="1"/>
  <c r="CN18" i="1"/>
  <c r="CL17" i="1"/>
  <c r="CK18" i="1"/>
  <c r="CV16" i="1"/>
  <c r="CT16" i="1"/>
  <c r="CR17" i="1"/>
  <c r="CU17" i="1"/>
  <c r="CC28" i="1"/>
  <c r="M32" i="1"/>
  <c r="BA16" i="1"/>
  <c r="BG16" i="1"/>
  <c r="BD16" i="1"/>
  <c r="BC15" i="1"/>
  <c r="BE15" i="1"/>
  <c r="AQ17" i="1"/>
  <c r="AU17" i="1" s="1"/>
  <c r="AV16" i="1"/>
  <c r="AX17" i="1"/>
  <c r="BF17" i="1" s="1"/>
  <c r="BK30" i="1"/>
  <c r="AG25" i="1"/>
  <c r="AE25" i="1"/>
  <c r="AN23" i="1"/>
  <c r="AL23" i="1"/>
  <c r="AI23" i="1"/>
  <c r="BV22" i="1"/>
  <c r="G32" i="1"/>
  <c r="W32" i="1"/>
  <c r="I32" i="1"/>
  <c r="BZ22" i="1"/>
  <c r="BW22" i="1"/>
  <c r="AP33" i="1"/>
  <c r="N33" i="1"/>
  <c r="AO33" i="1"/>
  <c r="B34" i="1"/>
  <c r="U33" i="1"/>
  <c r="BI33" i="1"/>
  <c r="H33" i="1"/>
  <c r="K33" i="1" s="1"/>
  <c r="BH33" i="1"/>
  <c r="C33" i="1"/>
  <c r="Z29" i="1"/>
  <c r="BS31" i="1"/>
  <c r="BL30" i="1"/>
  <c r="BJ30" i="1" s="1"/>
  <c r="BQ24" i="1"/>
  <c r="BY24" i="1" s="1"/>
  <c r="BO23" i="1"/>
  <c r="BN24" i="1"/>
  <c r="BM24" i="1" s="1"/>
  <c r="AB25" i="1"/>
  <c r="V29" i="1"/>
  <c r="T30" i="1"/>
  <c r="Y30" i="1"/>
  <c r="BR23" i="1"/>
  <c r="BU23" i="1"/>
  <c r="BT23" i="1" s="1"/>
  <c r="BP23" i="1"/>
  <c r="Q33" i="1" l="1"/>
  <c r="M4" i="13"/>
  <c r="M3" i="13"/>
  <c r="L34" i="1"/>
  <c r="F35" i="1"/>
  <c r="E35" i="1"/>
  <c r="A35" i="1"/>
  <c r="S33" i="1"/>
  <c r="CQ33" i="1" s="1"/>
  <c r="CI33" i="1" s="1"/>
  <c r="R33" i="1"/>
  <c r="AA33" i="1" s="1"/>
  <c r="AH33" i="1" s="1"/>
  <c r="O3" i="5"/>
  <c r="CF4" i="1"/>
  <c r="CJ18" i="1"/>
  <c r="CO18" i="1"/>
  <c r="CM18" i="1"/>
  <c r="CS18" i="1"/>
  <c r="CR18" i="1" s="1"/>
  <c r="CC29" i="1"/>
  <c r="CV17" i="1"/>
  <c r="CT17" i="1"/>
  <c r="AT17" i="1"/>
  <c r="AW17" i="1"/>
  <c r="BB17" i="1"/>
  <c r="AY17" i="1"/>
  <c r="BC16" i="1"/>
  <c r="AS18" i="1"/>
  <c r="AZ18" i="1" s="1"/>
  <c r="AR18" i="1"/>
  <c r="BE16" i="1"/>
  <c r="BV23" i="1"/>
  <c r="BX23" i="1"/>
  <c r="BS32" i="1"/>
  <c r="BL31" i="1"/>
  <c r="BJ31" i="1" s="1"/>
  <c r="V30" i="1"/>
  <c r="T31" i="1"/>
  <c r="Y31" i="1"/>
  <c r="BK31" i="1"/>
  <c r="AD25" i="1"/>
  <c r="AC26" i="1"/>
  <c r="AB26" i="1" s="1"/>
  <c r="AF26" i="1"/>
  <c r="AM26" i="1" s="1"/>
  <c r="I33" i="1"/>
  <c r="AP34" i="1"/>
  <c r="N34" i="1"/>
  <c r="Q34" i="1" s="1"/>
  <c r="AO34" i="1"/>
  <c r="B35" i="1"/>
  <c r="BI34" i="1"/>
  <c r="H34" i="1"/>
  <c r="K34" i="1" s="1"/>
  <c r="U34" i="1"/>
  <c r="BH34" i="1"/>
  <c r="C34" i="1"/>
  <c r="AK23" i="1"/>
  <c r="AJ24" i="1"/>
  <c r="M33" i="1"/>
  <c r="BZ23" i="1"/>
  <c r="BW23" i="1"/>
  <c r="BQ25" i="1"/>
  <c r="BY25" i="1" s="1"/>
  <c r="BO24" i="1"/>
  <c r="BN25" i="1"/>
  <c r="G33" i="1"/>
  <c r="Z30" i="1"/>
  <c r="BR24" i="1"/>
  <c r="BU24" i="1"/>
  <c r="BT24" i="1" s="1"/>
  <c r="BP24" i="1"/>
  <c r="CP33" i="1" l="1"/>
  <c r="CH33" i="1" s="1"/>
  <c r="F36" i="1"/>
  <c r="E36" i="1"/>
  <c r="A36" i="1"/>
  <c r="W33" i="1"/>
  <c r="L35" i="1"/>
  <c r="R34" i="1"/>
  <c r="S34" i="1"/>
  <c r="CQ34" i="1" s="1"/>
  <c r="CI34" i="1" s="1"/>
  <c r="CF5" i="1"/>
  <c r="CG6" i="1" s="1"/>
  <c r="CW6" i="1" s="1"/>
  <c r="CX6" i="1" s="1"/>
  <c r="CG5" i="1"/>
  <c r="CW5" i="1" s="1"/>
  <c r="CX5" i="1" s="1"/>
  <c r="CF6" i="1"/>
  <c r="CU18" i="1"/>
  <c r="CV18" i="1"/>
  <c r="CC30" i="1"/>
  <c r="CK19" i="1"/>
  <c r="CL18" i="1"/>
  <c r="CN19" i="1"/>
  <c r="M34" i="1"/>
  <c r="AX18" i="1"/>
  <c r="BF18" i="1" s="1"/>
  <c r="AV17" i="1"/>
  <c r="AQ18" i="1"/>
  <c r="BD17" i="1"/>
  <c r="BG17" i="1"/>
  <c r="BA17" i="1"/>
  <c r="G34" i="1"/>
  <c r="BK32" i="1"/>
  <c r="BV24" i="1"/>
  <c r="BR25" i="1"/>
  <c r="BU25" i="1"/>
  <c r="BT25" i="1" s="1"/>
  <c r="BX25" i="1" s="1"/>
  <c r="BP25" i="1"/>
  <c r="AN24" i="1"/>
  <c r="AL24" i="1"/>
  <c r="BZ24" i="1"/>
  <c r="BW24" i="1"/>
  <c r="BM25" i="1"/>
  <c r="AI24" i="1"/>
  <c r="Z31" i="1"/>
  <c r="BX24" i="1"/>
  <c r="V31" i="1"/>
  <c r="T32" i="1"/>
  <c r="Y32" i="1"/>
  <c r="I34" i="1"/>
  <c r="W34" i="1"/>
  <c r="BH35" i="1"/>
  <c r="AP35" i="1"/>
  <c r="N35" i="1"/>
  <c r="B36" i="1"/>
  <c r="BI35" i="1"/>
  <c r="H35" i="1"/>
  <c r="K35" i="1" s="1"/>
  <c r="AO35" i="1"/>
  <c r="U35" i="1"/>
  <c r="C35" i="1"/>
  <c r="AD26" i="1"/>
  <c r="AC27" i="1"/>
  <c r="AB27" i="1" s="1"/>
  <c r="AF27" i="1"/>
  <c r="AM27" i="1" s="1"/>
  <c r="AG26" i="1"/>
  <c r="AE26" i="1"/>
  <c r="BS33" i="1"/>
  <c r="BL32" i="1"/>
  <c r="BJ32" i="1" s="1"/>
  <c r="F37" i="1" l="1"/>
  <c r="E37" i="1"/>
  <c r="A37" i="1"/>
  <c r="Q35" i="1"/>
  <c r="CP34" i="1"/>
  <c r="AA34" i="1"/>
  <c r="AH34" i="1" s="1"/>
  <c r="L36" i="1"/>
  <c r="S35" i="1"/>
  <c r="CQ35" i="1" s="1"/>
  <c r="R35" i="1"/>
  <c r="CF7" i="1"/>
  <c r="CG7" i="1"/>
  <c r="CW7" i="1" s="1"/>
  <c r="CX7" i="1" s="1"/>
  <c r="CO19" i="1"/>
  <c r="CS19" i="1"/>
  <c r="CM19" i="1"/>
  <c r="CC31" i="1"/>
  <c r="CJ19" i="1"/>
  <c r="G35" i="1"/>
  <c r="BC17" i="1"/>
  <c r="BE17" i="1"/>
  <c r="AS19" i="1"/>
  <c r="AZ19" i="1" s="1"/>
  <c r="AR19" i="1"/>
  <c r="AU18" i="1"/>
  <c r="CT18" i="1" s="1"/>
  <c r="BK33" i="1"/>
  <c r="BQ26" i="1"/>
  <c r="BY26" i="1" s="1"/>
  <c r="BN26" i="1"/>
  <c r="BM26" i="1" s="1"/>
  <c r="BO25" i="1"/>
  <c r="M35" i="1"/>
  <c r="W35" i="1"/>
  <c r="I35" i="1"/>
  <c r="BS34" i="1"/>
  <c r="BL33" i="1"/>
  <c r="BJ33" i="1" s="1"/>
  <c r="BI36" i="1"/>
  <c r="H36" i="1"/>
  <c r="K36" i="1" s="1"/>
  <c r="BH36" i="1"/>
  <c r="AO36" i="1"/>
  <c r="U36" i="1"/>
  <c r="N36" i="1"/>
  <c r="B37" i="1"/>
  <c r="AP36" i="1"/>
  <c r="C36" i="1"/>
  <c r="Z32" i="1"/>
  <c r="BV25" i="1"/>
  <c r="AC28" i="1"/>
  <c r="AB28" i="1" s="1"/>
  <c r="AD27" i="1"/>
  <c r="AF28" i="1"/>
  <c r="AM28" i="1" s="1"/>
  <c r="V32" i="1"/>
  <c r="T33" i="1"/>
  <c r="Y33" i="1"/>
  <c r="AG27" i="1"/>
  <c r="AE27" i="1"/>
  <c r="BZ25" i="1"/>
  <c r="BW25" i="1"/>
  <c r="AK24" i="1"/>
  <c r="AJ25" i="1"/>
  <c r="AI25" i="1" s="1"/>
  <c r="S36" i="1" l="1"/>
  <c r="R36" i="1"/>
  <c r="AA36" i="1" s="1"/>
  <c r="AH36" i="1" s="1"/>
  <c r="F38" i="1"/>
  <c r="E38" i="1"/>
  <c r="A38" i="1"/>
  <c r="CQ36" i="1"/>
  <c r="CI36" i="1" s="1"/>
  <c r="CH34" i="1"/>
  <c r="CP35" i="1"/>
  <c r="CH35" i="1" s="1"/>
  <c r="Q36" i="1"/>
  <c r="CI35" i="1"/>
  <c r="AA35" i="1"/>
  <c r="AH35" i="1" s="1"/>
  <c r="L37" i="1"/>
  <c r="CF8" i="1"/>
  <c r="CG8" i="1"/>
  <c r="CW8" i="1" s="1"/>
  <c r="CX8" i="1" s="1"/>
  <c r="CC32" i="1"/>
  <c r="CL19" i="1"/>
  <c r="CN20" i="1"/>
  <c r="CK20" i="1"/>
  <c r="CJ20" i="1" s="1"/>
  <c r="CU19" i="1"/>
  <c r="CR19" i="1"/>
  <c r="AT18" i="1"/>
  <c r="AY18" i="1"/>
  <c r="AW18" i="1"/>
  <c r="BB18" i="1"/>
  <c r="AQ19" i="1"/>
  <c r="BK34" i="1"/>
  <c r="BQ27" i="1"/>
  <c r="BY27" i="1" s="1"/>
  <c r="BN27" i="1"/>
  <c r="BM27" i="1" s="1"/>
  <c r="BO26" i="1"/>
  <c r="U37" i="1"/>
  <c r="BI37" i="1"/>
  <c r="H37" i="1"/>
  <c r="K37" i="1" s="1"/>
  <c r="BH37" i="1"/>
  <c r="AP37" i="1"/>
  <c r="N37" i="1"/>
  <c r="AO37" i="1"/>
  <c r="B38" i="1"/>
  <c r="C37" i="1"/>
  <c r="M36" i="1"/>
  <c r="Z33" i="1"/>
  <c r="BS35" i="1"/>
  <c r="BL34" i="1"/>
  <c r="BJ34" i="1" s="1"/>
  <c r="AC29" i="1"/>
  <c r="AB29" i="1" s="1"/>
  <c r="AD28" i="1"/>
  <c r="AF29" i="1"/>
  <c r="AM29" i="1" s="1"/>
  <c r="G36" i="1"/>
  <c r="BR26" i="1"/>
  <c r="BP26" i="1"/>
  <c r="BU26" i="1"/>
  <c r="AK25" i="1"/>
  <c r="AJ26" i="1"/>
  <c r="AI26" i="1" s="1"/>
  <c r="V33" i="1"/>
  <c r="T34" i="1"/>
  <c r="Y34" i="1"/>
  <c r="X4" i="1" s="1"/>
  <c r="X5" i="1" s="1"/>
  <c r="X6" i="1" s="1"/>
  <c r="X7" i="1" s="1"/>
  <c r="X8" i="1" s="1"/>
  <c r="X9" i="1" s="1"/>
  <c r="X10" i="1" s="1"/>
  <c r="X11" i="1" s="1"/>
  <c r="X12" i="1" s="1"/>
  <c r="X13" i="1" s="1"/>
  <c r="X14" i="1" s="1"/>
  <c r="X15" i="1" s="1"/>
  <c r="X16" i="1" s="1"/>
  <c r="X17" i="1" s="1"/>
  <c r="X18" i="1" s="1"/>
  <c r="X19" i="1" s="1"/>
  <c r="X20" i="1" s="1"/>
  <c r="X21" i="1" s="1"/>
  <c r="X22" i="1" s="1"/>
  <c r="X23" i="1" s="1"/>
  <c r="X24" i="1" s="1"/>
  <c r="X25" i="1" s="1"/>
  <c r="X26" i="1" s="1"/>
  <c r="X27" i="1" s="1"/>
  <c r="X28" i="1" s="1"/>
  <c r="X29" i="1" s="1"/>
  <c r="X30" i="1" s="1"/>
  <c r="X31" i="1" s="1"/>
  <c r="X32" i="1" s="1"/>
  <c r="X33" i="1" s="1"/>
  <c r="X34" i="1" s="1"/>
  <c r="AN25" i="1"/>
  <c r="AL25" i="1"/>
  <c r="AG28" i="1"/>
  <c r="AE28" i="1"/>
  <c r="W36" i="1"/>
  <c r="I36" i="1"/>
  <c r="CP36" i="1" l="1"/>
  <c r="CH36" i="1" s="1"/>
  <c r="E39" i="1"/>
  <c r="F39" i="1"/>
  <c r="A39" i="1"/>
  <c r="S37" i="1"/>
  <c r="R37" i="1"/>
  <c r="AA37" i="1" s="1"/>
  <c r="AH37" i="1" s="1"/>
  <c r="Q37" i="1"/>
  <c r="L38" i="1"/>
  <c r="S38" i="1" s="1"/>
  <c r="CQ37" i="1"/>
  <c r="CQ38" i="1" s="1"/>
  <c r="CF9" i="1"/>
  <c r="CG9" i="1"/>
  <c r="CW9" i="1" s="1"/>
  <c r="CX9" i="1" s="1"/>
  <c r="CV19" i="1"/>
  <c r="CL20" i="1"/>
  <c r="CK21" i="1"/>
  <c r="CN21" i="1"/>
  <c r="CO20" i="1"/>
  <c r="CM20" i="1"/>
  <c r="CS20" i="1"/>
  <c r="CC33" i="1"/>
  <c r="G37" i="1"/>
  <c r="AR20" i="1"/>
  <c r="AS20" i="1"/>
  <c r="AZ20" i="1" s="1"/>
  <c r="BG18" i="1"/>
  <c r="BD18" i="1"/>
  <c r="BA18" i="1"/>
  <c r="AV18" i="1"/>
  <c r="AU19" i="1"/>
  <c r="CT19" i="1" s="1"/>
  <c r="AX19" i="1"/>
  <c r="BF19" i="1" s="1"/>
  <c r="BK35" i="1"/>
  <c r="AK26" i="1"/>
  <c r="AJ27" i="1"/>
  <c r="Z34" i="1"/>
  <c r="V34" i="1"/>
  <c r="T35" i="1"/>
  <c r="Y35" i="1"/>
  <c r="X35" i="1" s="1"/>
  <c r="AD29" i="1"/>
  <c r="AC30" i="1"/>
  <c r="AF30" i="1"/>
  <c r="AM30" i="1" s="1"/>
  <c r="M37" i="1"/>
  <c r="AN26" i="1"/>
  <c r="AL26" i="1"/>
  <c r="I37" i="1"/>
  <c r="W37" i="1"/>
  <c r="BQ28" i="1"/>
  <c r="BY28" i="1" s="1"/>
  <c r="BO27" i="1"/>
  <c r="BN28" i="1"/>
  <c r="BM28" i="1" s="1"/>
  <c r="AG29" i="1"/>
  <c r="AE29" i="1"/>
  <c r="BZ26" i="1"/>
  <c r="BW26" i="1"/>
  <c r="BT26" i="1"/>
  <c r="BR27" i="1"/>
  <c r="BP27" i="1"/>
  <c r="BU27" i="1"/>
  <c r="AO38" i="1"/>
  <c r="U38" i="1"/>
  <c r="BI38" i="1"/>
  <c r="H38" i="1"/>
  <c r="K38" i="1" s="1"/>
  <c r="AP38" i="1"/>
  <c r="BH38" i="1"/>
  <c r="N38" i="1"/>
  <c r="Q38" i="1" s="1"/>
  <c r="B39" i="1"/>
  <c r="C38" i="1"/>
  <c r="BS36" i="1"/>
  <c r="BL35" i="1"/>
  <c r="BJ35" i="1" s="1"/>
  <c r="L39" i="1" l="1"/>
  <c r="S39" i="1" s="1"/>
  <c r="R38" i="1"/>
  <c r="AA38" i="1" s="1"/>
  <c r="AH38" i="1" s="1"/>
  <c r="CQ39" i="1"/>
  <c r="CI39" i="1" s="1"/>
  <c r="E40" i="1"/>
  <c r="F40" i="1"/>
  <c r="A40" i="1"/>
  <c r="R39" i="1"/>
  <c r="CI37" i="1"/>
  <c r="L40" i="1"/>
  <c r="S40" i="1" s="1"/>
  <c r="CQ40" i="1" s="1"/>
  <c r="CI40" i="1" s="1"/>
  <c r="CI38" i="1"/>
  <c r="CP37" i="1"/>
  <c r="CF10" i="1"/>
  <c r="CG10" i="1"/>
  <c r="CW10" i="1" s="1"/>
  <c r="CX10" i="1" s="1"/>
  <c r="CJ21" i="1"/>
  <c r="CO21" i="1"/>
  <c r="CM21" i="1"/>
  <c r="CS21" i="1"/>
  <c r="CU20" i="1"/>
  <c r="CR20" i="1"/>
  <c r="CC34" i="1"/>
  <c r="AQ20" i="1"/>
  <c r="AR21" i="1" s="1"/>
  <c r="G38" i="1"/>
  <c r="AY19" i="1"/>
  <c r="AW19" i="1"/>
  <c r="BB19" i="1"/>
  <c r="BA19" i="1" s="1"/>
  <c r="BE19" i="1" s="1"/>
  <c r="BC18" i="1"/>
  <c r="BE18" i="1"/>
  <c r="AT19" i="1"/>
  <c r="BK36" i="1"/>
  <c r="AP39" i="1"/>
  <c r="N39" i="1"/>
  <c r="Q39" i="1" s="1"/>
  <c r="B40" i="1"/>
  <c r="U39" i="1"/>
  <c r="BH39" i="1"/>
  <c r="BI39" i="1"/>
  <c r="AO39" i="1"/>
  <c r="H39" i="1"/>
  <c r="K39" i="1" s="1"/>
  <c r="C39" i="1"/>
  <c r="BQ29" i="1"/>
  <c r="BY29" i="1" s="1"/>
  <c r="BN29" i="1"/>
  <c r="BM29" i="1" s="1"/>
  <c r="BO28" i="1"/>
  <c r="T36" i="1"/>
  <c r="V35" i="1"/>
  <c r="Y36" i="1"/>
  <c r="X36" i="1" s="1"/>
  <c r="M38" i="1"/>
  <c r="BZ27" i="1"/>
  <c r="BW27" i="1"/>
  <c r="AG30" i="1"/>
  <c r="AE30" i="1"/>
  <c r="AN27" i="1"/>
  <c r="AL27" i="1"/>
  <c r="BS37" i="1"/>
  <c r="BL36" i="1"/>
  <c r="BJ36" i="1" s="1"/>
  <c r="AB30" i="1"/>
  <c r="AI27" i="1"/>
  <c r="I38" i="1"/>
  <c r="W38" i="1"/>
  <c r="BV26" i="1"/>
  <c r="BT27" i="1"/>
  <c r="BX26" i="1"/>
  <c r="BR28" i="1"/>
  <c r="BU28" i="1"/>
  <c r="BP28" i="1"/>
  <c r="Z35" i="1"/>
  <c r="AA39" i="1" l="1"/>
  <c r="AH39" i="1" s="1"/>
  <c r="CH37" i="1"/>
  <c r="CP38" i="1"/>
  <c r="CH38" i="1" s="1"/>
  <c r="R40" i="1"/>
  <c r="AA40" i="1" s="1"/>
  <c r="AH40" i="1" s="1"/>
  <c r="F41" i="1"/>
  <c r="E41" i="1"/>
  <c r="L41" i="1" s="1"/>
  <c r="A41" i="1"/>
  <c r="CF11" i="1"/>
  <c r="CG11" i="1"/>
  <c r="CW11" i="1" s="1"/>
  <c r="CX11" i="1" s="1"/>
  <c r="CR21" i="1"/>
  <c r="CV20" i="1"/>
  <c r="CU21" i="1"/>
  <c r="CC35" i="1"/>
  <c r="CL21" i="1"/>
  <c r="CN22" i="1"/>
  <c r="CK22" i="1"/>
  <c r="CJ22" i="1" s="1"/>
  <c r="G39" i="1"/>
  <c r="M39" i="1"/>
  <c r="AS21" i="1"/>
  <c r="AZ21" i="1" s="1"/>
  <c r="BC19" i="1"/>
  <c r="AX20" i="1"/>
  <c r="BF20" i="1" s="1"/>
  <c r="AV19" i="1"/>
  <c r="AU20" i="1"/>
  <c r="CT20" i="1" s="1"/>
  <c r="BG19" i="1"/>
  <c r="BD19" i="1"/>
  <c r="R41" i="1"/>
  <c r="BK37" i="1"/>
  <c r="BQ30" i="1"/>
  <c r="BY30" i="1" s="1"/>
  <c r="BN30" i="1"/>
  <c r="BM30" i="1" s="1"/>
  <c r="BO29" i="1"/>
  <c r="BV27" i="1"/>
  <c r="BT28" i="1"/>
  <c r="BX28" i="1" s="1"/>
  <c r="T37" i="1"/>
  <c r="V36" i="1"/>
  <c r="Y37" i="1"/>
  <c r="X37" i="1" s="1"/>
  <c r="BS38" i="1"/>
  <c r="BL37" i="1"/>
  <c r="BJ37" i="1" s="1"/>
  <c r="W39" i="1"/>
  <c r="I39" i="1"/>
  <c r="BZ28" i="1"/>
  <c r="BW28" i="1"/>
  <c r="BR29" i="1"/>
  <c r="BP29" i="1"/>
  <c r="BU29" i="1"/>
  <c r="AO40" i="1"/>
  <c r="B41" i="1"/>
  <c r="BI40" i="1"/>
  <c r="H40" i="1"/>
  <c r="K40" i="1" s="1"/>
  <c r="BH40" i="1"/>
  <c r="N40" i="1"/>
  <c r="Q40" i="1" s="1"/>
  <c r="U40" i="1"/>
  <c r="AP40" i="1"/>
  <c r="C40" i="1"/>
  <c r="AK27" i="1"/>
  <c r="AJ28" i="1"/>
  <c r="AI28" i="1" s="1"/>
  <c r="BX27" i="1"/>
  <c r="AD30" i="1"/>
  <c r="AC31" i="1"/>
  <c r="AB31" i="1" s="1"/>
  <c r="AF31" i="1"/>
  <c r="AM31" i="1" s="1"/>
  <c r="Z36" i="1"/>
  <c r="S41" i="1" l="1"/>
  <c r="CP39" i="1"/>
  <c r="F42" i="1"/>
  <c r="E42" i="1"/>
  <c r="A42" i="1"/>
  <c r="CQ41" i="1"/>
  <c r="CF12" i="1"/>
  <c r="CG12" i="1"/>
  <c r="CW12" i="1" s="1"/>
  <c r="CX12" i="1" s="1"/>
  <c r="CL22" i="1"/>
  <c r="CN23" i="1"/>
  <c r="CK23" i="1"/>
  <c r="CJ23" i="1" s="1"/>
  <c r="CC36" i="1"/>
  <c r="CV21" i="1"/>
  <c r="CO22" i="1"/>
  <c r="CS22" i="1"/>
  <c r="CM22" i="1"/>
  <c r="AA41" i="1"/>
  <c r="AH41" i="1" s="1"/>
  <c r="AQ21" i="1"/>
  <c r="AS22" i="1" s="1"/>
  <c r="AZ22" i="1" s="1"/>
  <c r="BB20" i="1"/>
  <c r="AW20" i="1"/>
  <c r="AY20" i="1"/>
  <c r="M40" i="1"/>
  <c r="AT20" i="1"/>
  <c r="BK38" i="1"/>
  <c r="BO30" i="1"/>
  <c r="BQ31" i="1"/>
  <c r="BY31" i="1" s="1"/>
  <c r="BN31" i="1"/>
  <c r="BM31" i="1" s="1"/>
  <c r="AK28" i="1"/>
  <c r="AJ29" i="1"/>
  <c r="Z37" i="1"/>
  <c r="BH41" i="1"/>
  <c r="AP41" i="1"/>
  <c r="N41" i="1"/>
  <c r="Q41" i="1" s="1"/>
  <c r="AO41" i="1"/>
  <c r="B42" i="1"/>
  <c r="U41" i="1"/>
  <c r="BI41" i="1"/>
  <c r="H41" i="1"/>
  <c r="K41" i="1" s="1"/>
  <c r="C41" i="1"/>
  <c r="AG31" i="1"/>
  <c r="AE31" i="1"/>
  <c r="BS39" i="1"/>
  <c r="BL38" i="1"/>
  <c r="BJ38" i="1" s="1"/>
  <c r="T38" i="1"/>
  <c r="V37" i="1"/>
  <c r="Y38" i="1"/>
  <c r="X38" i="1" s="1"/>
  <c r="AC32" i="1"/>
  <c r="AB32" i="1" s="1"/>
  <c r="AD31" i="1"/>
  <c r="AF32" i="1"/>
  <c r="AM32" i="1" s="1"/>
  <c r="BZ29" i="1"/>
  <c r="BW29" i="1"/>
  <c r="G40" i="1"/>
  <c r="BR30" i="1"/>
  <c r="BU30" i="1"/>
  <c r="BP30" i="1"/>
  <c r="W40" i="1"/>
  <c r="I40" i="1"/>
  <c r="AN28" i="1"/>
  <c r="AL28" i="1"/>
  <c r="BV28" i="1"/>
  <c r="BT29" i="1"/>
  <c r="BX29" i="1" s="1"/>
  <c r="F43" i="1" l="1"/>
  <c r="E43" i="1"/>
  <c r="A43" i="1"/>
  <c r="CH39" i="1"/>
  <c r="CP40" i="1"/>
  <c r="L42" i="1"/>
  <c r="R42" i="1" s="1"/>
  <c r="CI41" i="1"/>
  <c r="CF13" i="1"/>
  <c r="CG13" i="1"/>
  <c r="CW13" i="1" s="1"/>
  <c r="CX13" i="1" s="1"/>
  <c r="CU22" i="1"/>
  <c r="CR22" i="1"/>
  <c r="CK24" i="1"/>
  <c r="CN24" i="1"/>
  <c r="CL23" i="1"/>
  <c r="CO23" i="1"/>
  <c r="CM23" i="1"/>
  <c r="CS23" i="1"/>
  <c r="CC37" i="1"/>
  <c r="AR22" i="1"/>
  <c r="G41" i="1"/>
  <c r="AQ22" i="1"/>
  <c r="AU21" i="1"/>
  <c r="AX21" i="1"/>
  <c r="BF21" i="1" s="1"/>
  <c r="AV20" i="1"/>
  <c r="BG20" i="1"/>
  <c r="BD20" i="1"/>
  <c r="BA20" i="1"/>
  <c r="BK39" i="1"/>
  <c r="AD32" i="1"/>
  <c r="AC33" i="1"/>
  <c r="AB33" i="1" s="1"/>
  <c r="AF33" i="1"/>
  <c r="AM33" i="1" s="1"/>
  <c r="Z38" i="1"/>
  <c r="W41" i="1"/>
  <c r="I41" i="1"/>
  <c r="V38" i="1"/>
  <c r="T39" i="1"/>
  <c r="Y39" i="1"/>
  <c r="X39" i="1" s="1"/>
  <c r="BQ32" i="1"/>
  <c r="BY32" i="1" s="1"/>
  <c r="BN32" i="1"/>
  <c r="BO31" i="1"/>
  <c r="BR31" i="1"/>
  <c r="BP31" i="1"/>
  <c r="BU31" i="1"/>
  <c r="BS40" i="1"/>
  <c r="BL39" i="1"/>
  <c r="BJ39" i="1" s="1"/>
  <c r="BZ30" i="1"/>
  <c r="BW30" i="1"/>
  <c r="M41" i="1"/>
  <c r="AN29" i="1"/>
  <c r="AL29" i="1"/>
  <c r="BV29" i="1"/>
  <c r="BT30" i="1"/>
  <c r="BX30" i="1" s="1"/>
  <c r="AG32" i="1"/>
  <c r="AE32" i="1"/>
  <c r="BI42" i="1"/>
  <c r="H42" i="1"/>
  <c r="K42" i="1" s="1"/>
  <c r="AP42" i="1"/>
  <c r="N42" i="1"/>
  <c r="Q42" i="1" s="1"/>
  <c r="AO42" i="1"/>
  <c r="B43" i="1"/>
  <c r="BH42" i="1"/>
  <c r="U42" i="1"/>
  <c r="C42" i="1"/>
  <c r="AI29" i="1"/>
  <c r="AA42" i="1" l="1"/>
  <c r="AH42" i="1" s="1"/>
  <c r="CP41" i="1"/>
  <c r="CH40" i="1"/>
  <c r="F44" i="1"/>
  <c r="E44" i="1"/>
  <c r="A44" i="1"/>
  <c r="S42" i="1"/>
  <c r="L43" i="1"/>
  <c r="S43" i="1" s="1"/>
  <c r="CF14" i="1"/>
  <c r="CG14" i="1"/>
  <c r="CW14" i="1" s="1"/>
  <c r="CX14" i="1" s="1"/>
  <c r="CJ24" i="1"/>
  <c r="CO24" i="1"/>
  <c r="CS24" i="1"/>
  <c r="CM24" i="1"/>
  <c r="CR23" i="1"/>
  <c r="CV22" i="1"/>
  <c r="CC38" i="1"/>
  <c r="CU23" i="1"/>
  <c r="AT21" i="1"/>
  <c r="AX22" i="1" s="1"/>
  <c r="BF22" i="1" s="1"/>
  <c r="CT21" i="1"/>
  <c r="G42" i="1"/>
  <c r="BC20" i="1"/>
  <c r="BE20" i="1"/>
  <c r="AY21" i="1"/>
  <c r="BB21" i="1"/>
  <c r="BA21" i="1" s="1"/>
  <c r="AW21" i="1"/>
  <c r="AS23" i="1"/>
  <c r="AZ23" i="1" s="1"/>
  <c r="AR23" i="1"/>
  <c r="BK40" i="1"/>
  <c r="I42" i="1"/>
  <c r="W42" i="1"/>
  <c r="BV30" i="1"/>
  <c r="BT31" i="1"/>
  <c r="M42" i="1"/>
  <c r="BR32" i="1"/>
  <c r="BP32" i="1"/>
  <c r="BU32" i="1"/>
  <c r="AD33" i="1"/>
  <c r="AC34" i="1"/>
  <c r="AB34" i="1" s="1"/>
  <c r="AF34" i="1"/>
  <c r="AM34" i="1" s="1"/>
  <c r="AG33" i="1"/>
  <c r="AE33" i="1"/>
  <c r="BS41" i="1"/>
  <c r="BL40" i="1"/>
  <c r="BJ40" i="1" s="1"/>
  <c r="BM32" i="1"/>
  <c r="AP43" i="1"/>
  <c r="N43" i="1"/>
  <c r="Q43" i="1" s="1"/>
  <c r="B44" i="1"/>
  <c r="BH43" i="1"/>
  <c r="AO43" i="1"/>
  <c r="H43" i="1"/>
  <c r="K43" i="1" s="1"/>
  <c r="BI43" i="1"/>
  <c r="U43" i="1"/>
  <c r="C43" i="1"/>
  <c r="BZ31" i="1"/>
  <c r="BW31" i="1"/>
  <c r="Z39" i="1"/>
  <c r="V39" i="1"/>
  <c r="T40" i="1"/>
  <c r="Y40" i="1"/>
  <c r="X40" i="1" s="1"/>
  <c r="AK29" i="1"/>
  <c r="AJ30" i="1"/>
  <c r="R43" i="1" l="1"/>
  <c r="AA43" i="1" s="1"/>
  <c r="AH43" i="1" s="1"/>
  <c r="F45" i="1"/>
  <c r="E45" i="1"/>
  <c r="A45" i="1"/>
  <c r="L44" i="1"/>
  <c r="R44" i="1" s="1"/>
  <c r="CP42" i="1"/>
  <c r="CH41" i="1"/>
  <c r="CQ42" i="1"/>
  <c r="CF15" i="1"/>
  <c r="CG15" i="1"/>
  <c r="CW15" i="1" s="1"/>
  <c r="CX15" i="1" s="1"/>
  <c r="CR24" i="1"/>
  <c r="AU22" i="1"/>
  <c r="CT22" i="1" s="1"/>
  <c r="CV23" i="1"/>
  <c r="AV21" i="1"/>
  <c r="CC39" i="1"/>
  <c r="CU24" i="1"/>
  <c r="CL24" i="1"/>
  <c r="CK25" i="1"/>
  <c r="CJ25" i="1" s="1"/>
  <c r="CN25" i="1"/>
  <c r="G43" i="1"/>
  <c r="AQ23" i="1"/>
  <c r="AS24" i="1" s="1"/>
  <c r="AZ24" i="1" s="1"/>
  <c r="BC21" i="1"/>
  <c r="BE21" i="1"/>
  <c r="M43" i="1"/>
  <c r="BG21" i="1"/>
  <c r="BD21" i="1"/>
  <c r="AC35" i="1"/>
  <c r="AD34" i="1"/>
  <c r="AF35" i="1"/>
  <c r="AM35" i="1" s="1"/>
  <c r="BK41" i="1"/>
  <c r="BN33" i="1"/>
  <c r="BM33" i="1" s="1"/>
  <c r="BQ33" i="1"/>
  <c r="BY33" i="1" s="1"/>
  <c r="BO32" i="1"/>
  <c r="AG34" i="1"/>
  <c r="AE34" i="1"/>
  <c r="AN30" i="1"/>
  <c r="AL30" i="1"/>
  <c r="BS42" i="1"/>
  <c r="BL41" i="1"/>
  <c r="BJ41" i="1" s="1"/>
  <c r="BZ32" i="1"/>
  <c r="BW32" i="1"/>
  <c r="BV31" i="1"/>
  <c r="BT32" i="1"/>
  <c r="AI30" i="1"/>
  <c r="V40" i="1"/>
  <c r="T41" i="1"/>
  <c r="Y41" i="1"/>
  <c r="X41" i="1" s="1"/>
  <c r="I43" i="1"/>
  <c r="W43" i="1"/>
  <c r="Z40" i="1"/>
  <c r="BX31" i="1"/>
  <c r="B45" i="1"/>
  <c r="AO44" i="1"/>
  <c r="BI44" i="1"/>
  <c r="N44" i="1"/>
  <c r="BH44" i="1"/>
  <c r="U44" i="1"/>
  <c r="AP44" i="1"/>
  <c r="H44" i="1"/>
  <c r="K44" i="1" s="1"/>
  <c r="C44" i="1"/>
  <c r="AA44" i="1" l="1"/>
  <c r="AH44" i="1" s="1"/>
  <c r="Q44" i="1"/>
  <c r="S44" i="1"/>
  <c r="L45" i="1"/>
  <c r="F46" i="1"/>
  <c r="E46" i="1"/>
  <c r="A46" i="1"/>
  <c r="CH42" i="1"/>
  <c r="CP43" i="1"/>
  <c r="CH43" i="1" s="1"/>
  <c r="CQ43" i="1"/>
  <c r="L46" i="1"/>
  <c r="CI42" i="1"/>
  <c r="CP44" i="1"/>
  <c r="CH44" i="1" s="1"/>
  <c r="AY22" i="1"/>
  <c r="AT22" i="1"/>
  <c r="AX23" i="1" s="1"/>
  <c r="BF23" i="1" s="1"/>
  <c r="CF16" i="1"/>
  <c r="CG16" i="1"/>
  <c r="CW16" i="1" s="1"/>
  <c r="CX16" i="1" s="1"/>
  <c r="AW22" i="1"/>
  <c r="BB22" i="1"/>
  <c r="BG22" i="1" s="1"/>
  <c r="CN26" i="1"/>
  <c r="CK26" i="1"/>
  <c r="CL25" i="1"/>
  <c r="CO25" i="1"/>
  <c r="CM25" i="1"/>
  <c r="CS25" i="1"/>
  <c r="CR25" i="1" s="1"/>
  <c r="CC40" i="1"/>
  <c r="CV24" i="1"/>
  <c r="AR24" i="1"/>
  <c r="AQ24" i="1"/>
  <c r="BK42" i="1"/>
  <c r="BV32" i="1"/>
  <c r="BX32" i="1"/>
  <c r="G44" i="1"/>
  <c r="Z41" i="1"/>
  <c r="M44" i="1"/>
  <c r="BN34" i="1"/>
  <c r="BM34" i="1" s="1"/>
  <c r="BQ34" i="1"/>
  <c r="BY34" i="1" s="1"/>
  <c r="BO33" i="1"/>
  <c r="W44" i="1"/>
  <c r="I44" i="1"/>
  <c r="T42" i="1"/>
  <c r="V41" i="1"/>
  <c r="Y42" i="1"/>
  <c r="X42" i="1" s="1"/>
  <c r="BR33" i="1"/>
  <c r="BU33" i="1"/>
  <c r="BP33" i="1"/>
  <c r="AG35" i="1"/>
  <c r="AE35" i="1"/>
  <c r="B46" i="1"/>
  <c r="AP45" i="1"/>
  <c r="N45" i="1"/>
  <c r="BI45" i="1"/>
  <c r="AO45" i="1"/>
  <c r="BH45" i="1"/>
  <c r="H45" i="1"/>
  <c r="K45" i="1" s="1"/>
  <c r="U45" i="1"/>
  <c r="C45" i="1"/>
  <c r="AK30" i="1"/>
  <c r="AJ31" i="1"/>
  <c r="AI31" i="1" s="1"/>
  <c r="BS43" i="1"/>
  <c r="BL42" i="1"/>
  <c r="BJ42" i="1" s="1"/>
  <c r="AB35" i="1"/>
  <c r="Q45" i="1" l="1"/>
  <c r="S46" i="1"/>
  <c r="R46" i="1"/>
  <c r="AV22" i="1"/>
  <c r="AU23" i="1"/>
  <c r="CT23" i="1" s="1"/>
  <c r="CI43" i="1"/>
  <c r="S45" i="1"/>
  <c r="R45" i="1"/>
  <c r="CQ44" i="1"/>
  <c r="CI44" i="1" s="1"/>
  <c r="E47" i="1"/>
  <c r="L47" i="1" s="1"/>
  <c r="F47" i="1"/>
  <c r="A47" i="1"/>
  <c r="AA46" i="1"/>
  <c r="AH46" i="1" s="1"/>
  <c r="BA22" i="1"/>
  <c r="BE22" i="1" s="1"/>
  <c r="BD22" i="1"/>
  <c r="CF17" i="1"/>
  <c r="CG17" i="1"/>
  <c r="CW17" i="1" s="1"/>
  <c r="CX17" i="1" s="1"/>
  <c r="CC41" i="1"/>
  <c r="CU25" i="1"/>
  <c r="CJ26" i="1"/>
  <c r="CO26" i="1"/>
  <c r="CS26" i="1"/>
  <c r="CR26" i="1" s="1"/>
  <c r="CM26" i="1"/>
  <c r="CV25" i="1"/>
  <c r="AS25" i="1"/>
  <c r="AZ25" i="1" s="1"/>
  <c r="AR25" i="1"/>
  <c r="AT23" i="1"/>
  <c r="AW23" i="1"/>
  <c r="AY23" i="1"/>
  <c r="BK43" i="1"/>
  <c r="AK31" i="1"/>
  <c r="AJ32" i="1"/>
  <c r="AI32" i="1" s="1"/>
  <c r="BI46" i="1"/>
  <c r="H46" i="1"/>
  <c r="K46" i="1" s="1"/>
  <c r="BH46" i="1"/>
  <c r="AP46" i="1"/>
  <c r="N46" i="1"/>
  <c r="Q46" i="1" s="1"/>
  <c r="AO46" i="1"/>
  <c r="U46" i="1"/>
  <c r="B47" i="1"/>
  <c r="C46" i="1"/>
  <c r="M45" i="1"/>
  <c r="BZ33" i="1"/>
  <c r="BW33" i="1"/>
  <c r="BT33" i="1"/>
  <c r="I45" i="1"/>
  <c r="W45" i="1"/>
  <c r="AN31" i="1"/>
  <c r="AL31" i="1"/>
  <c r="Z42" i="1"/>
  <c r="G45" i="1"/>
  <c r="BO34" i="1"/>
  <c r="BN35" i="1"/>
  <c r="BM35" i="1" s="1"/>
  <c r="BQ35" i="1"/>
  <c r="BY35" i="1" s="1"/>
  <c r="BS44" i="1"/>
  <c r="BL43" i="1"/>
  <c r="BJ43" i="1" s="1"/>
  <c r="AC36" i="1"/>
  <c r="AB36" i="1" s="1"/>
  <c r="AD35" i="1"/>
  <c r="AF36" i="1"/>
  <c r="AM36" i="1" s="1"/>
  <c r="T43" i="1"/>
  <c r="V42" i="1"/>
  <c r="Y43" i="1"/>
  <c r="X43" i="1" s="1"/>
  <c r="BR34" i="1"/>
  <c r="BU34" i="1"/>
  <c r="BP34" i="1"/>
  <c r="BB23" i="1" l="1"/>
  <c r="BA23" i="1" s="1"/>
  <c r="BE23" i="1" s="1"/>
  <c r="S47" i="1"/>
  <c r="CP45" i="1"/>
  <c r="CP46" i="1" s="1"/>
  <c r="CH46" i="1" s="1"/>
  <c r="AA45" i="1"/>
  <c r="AH45" i="1" s="1"/>
  <c r="CQ45" i="1"/>
  <c r="BC22" i="1"/>
  <c r="R47" i="1"/>
  <c r="E48" i="1"/>
  <c r="L48" i="1" s="1"/>
  <c r="F48" i="1"/>
  <c r="A48" i="1"/>
  <c r="AA47" i="1"/>
  <c r="AH47" i="1" s="1"/>
  <c r="CF18" i="1"/>
  <c r="CG18" i="1"/>
  <c r="CW18" i="1" s="1"/>
  <c r="CX18" i="1" s="1"/>
  <c r="CU26" i="1"/>
  <c r="CK27" i="1"/>
  <c r="CL26" i="1"/>
  <c r="CN27" i="1"/>
  <c r="CV26" i="1"/>
  <c r="CC42" i="1"/>
  <c r="M46" i="1"/>
  <c r="AQ25" i="1"/>
  <c r="AS26" i="1" s="1"/>
  <c r="AZ26" i="1" s="1"/>
  <c r="G46" i="1"/>
  <c r="AX24" i="1"/>
  <c r="BF24" i="1" s="1"/>
  <c r="AV23" i="1"/>
  <c r="AU24" i="1"/>
  <c r="BC23" i="1"/>
  <c r="BG23" i="1"/>
  <c r="BD23" i="1"/>
  <c r="BK44" i="1"/>
  <c r="Z43" i="1"/>
  <c r="BS45" i="1"/>
  <c r="BL44" i="1"/>
  <c r="BJ44" i="1" s="1"/>
  <c r="AK32" i="1"/>
  <c r="AJ33" i="1"/>
  <c r="BV33" i="1"/>
  <c r="BT34" i="1"/>
  <c r="BX33" i="1"/>
  <c r="I46" i="1"/>
  <c r="W46" i="1"/>
  <c r="BR35" i="1"/>
  <c r="BP35" i="1"/>
  <c r="BU35" i="1"/>
  <c r="V43" i="1"/>
  <c r="T44" i="1"/>
  <c r="Y44" i="1"/>
  <c r="X44" i="1" s="1"/>
  <c r="U47" i="1"/>
  <c r="BI47" i="1"/>
  <c r="H47" i="1"/>
  <c r="K47" i="1" s="1"/>
  <c r="BH47" i="1"/>
  <c r="N47" i="1"/>
  <c r="Q47" i="1" s="1"/>
  <c r="B48" i="1"/>
  <c r="AP47" i="1"/>
  <c r="AO47" i="1"/>
  <c r="C47" i="1"/>
  <c r="BQ36" i="1"/>
  <c r="BY36" i="1" s="1"/>
  <c r="BO35" i="1"/>
  <c r="BN36" i="1"/>
  <c r="BZ34" i="1"/>
  <c r="BW34" i="1"/>
  <c r="AG36" i="1"/>
  <c r="AE36" i="1"/>
  <c r="AC37" i="1"/>
  <c r="AB37" i="1" s="1"/>
  <c r="AD36" i="1"/>
  <c r="AF37" i="1"/>
  <c r="AM37" i="1" s="1"/>
  <c r="AN32" i="1"/>
  <c r="AL32" i="1"/>
  <c r="CH45" i="1" l="1"/>
  <c r="CI45" i="1"/>
  <c r="CQ46" i="1"/>
  <c r="S48" i="1"/>
  <c r="F49" i="1"/>
  <c r="E49" i="1"/>
  <c r="A49" i="1"/>
  <c r="R48" i="1"/>
  <c r="CP47" i="1"/>
  <c r="CH47" i="1" s="1"/>
  <c r="CF19" i="1"/>
  <c r="CG19" i="1"/>
  <c r="CW19" i="1" s="1"/>
  <c r="CX19" i="1" s="1"/>
  <c r="AR26" i="1"/>
  <c r="CC43" i="1"/>
  <c r="AT24" i="1"/>
  <c r="AX25" i="1" s="1"/>
  <c r="BF25" i="1" s="1"/>
  <c r="CT24" i="1"/>
  <c r="CJ27" i="1"/>
  <c r="CO27" i="1"/>
  <c r="CS27" i="1"/>
  <c r="CM27" i="1"/>
  <c r="AQ26" i="1"/>
  <c r="BB24" i="1"/>
  <c r="AW24" i="1"/>
  <c r="AY24" i="1"/>
  <c r="BK45" i="1"/>
  <c r="BZ35" i="1"/>
  <c r="BW35" i="1"/>
  <c r="AN33" i="1"/>
  <c r="AL33" i="1"/>
  <c r="BS46" i="1"/>
  <c r="BL45" i="1"/>
  <c r="BJ45" i="1" s="1"/>
  <c r="AI33" i="1"/>
  <c r="AD37" i="1"/>
  <c r="AC38" i="1"/>
  <c r="AB38" i="1" s="1"/>
  <c r="AF38" i="1"/>
  <c r="AM38" i="1" s="1"/>
  <c r="AG37" i="1"/>
  <c r="AE37" i="1"/>
  <c r="BR36" i="1"/>
  <c r="BU36" i="1"/>
  <c r="BP36" i="1"/>
  <c r="BM36" i="1"/>
  <c r="G47" i="1"/>
  <c r="M47" i="1"/>
  <c r="U48" i="1"/>
  <c r="BI48" i="1"/>
  <c r="H48" i="1"/>
  <c r="K48" i="1" s="1"/>
  <c r="BH48" i="1"/>
  <c r="B49" i="1"/>
  <c r="AO48" i="1"/>
  <c r="AP48" i="1"/>
  <c r="N48" i="1"/>
  <c r="Q48" i="1" s="1"/>
  <c r="C48" i="1"/>
  <c r="Z44" i="1"/>
  <c r="BV34" i="1"/>
  <c r="BT35" i="1"/>
  <c r="I47" i="1"/>
  <c r="W47" i="1"/>
  <c r="V44" i="1"/>
  <c r="T45" i="1"/>
  <c r="Y45" i="1"/>
  <c r="X45" i="1" s="1"/>
  <c r="BX34" i="1"/>
  <c r="CP48" i="1" l="1"/>
  <c r="CH48" i="1" s="1"/>
  <c r="AA48" i="1"/>
  <c r="AH48" i="1" s="1"/>
  <c r="CQ47" i="1"/>
  <c r="CI46" i="1"/>
  <c r="F50" i="1"/>
  <c r="E50" i="1"/>
  <c r="A50" i="1"/>
  <c r="L49" i="1"/>
  <c r="R49" i="1" s="1"/>
  <c r="AV24" i="1"/>
  <c r="CF20" i="1"/>
  <c r="CG20" i="1"/>
  <c r="CW20" i="1" s="1"/>
  <c r="CX20" i="1" s="1"/>
  <c r="CK28" i="1"/>
  <c r="CN28" i="1"/>
  <c r="CL27" i="1"/>
  <c r="AU25" i="1"/>
  <c r="CT25" i="1" s="1"/>
  <c r="CC44" i="1"/>
  <c r="CC45" i="1" s="1"/>
  <c r="CU27" i="1"/>
  <c r="CR27" i="1"/>
  <c r="BD24" i="1"/>
  <c r="BG24" i="1"/>
  <c r="BA24" i="1"/>
  <c r="AR27" i="1"/>
  <c r="AS27" i="1"/>
  <c r="AZ27" i="1" s="1"/>
  <c r="G48" i="1"/>
  <c r="AD38" i="1"/>
  <c r="AC39" i="1"/>
  <c r="AF39" i="1"/>
  <c r="AM39" i="1" s="1"/>
  <c r="BK46" i="1"/>
  <c r="BV35" i="1"/>
  <c r="BT36" i="1"/>
  <c r="BZ36" i="1"/>
  <c r="BW36" i="1"/>
  <c r="B50" i="1"/>
  <c r="U49" i="1"/>
  <c r="BI49" i="1"/>
  <c r="H49" i="1"/>
  <c r="K49" i="1" s="1"/>
  <c r="AO49" i="1"/>
  <c r="N49" i="1"/>
  <c r="BH49" i="1"/>
  <c r="AP49" i="1"/>
  <c r="C49" i="1"/>
  <c r="BS47" i="1"/>
  <c r="BL46" i="1"/>
  <c r="BJ46" i="1" s="1"/>
  <c r="I48" i="1"/>
  <c r="W48" i="1"/>
  <c r="BQ37" i="1"/>
  <c r="BY37" i="1" s="1"/>
  <c r="BO36" i="1"/>
  <c r="BN37" i="1"/>
  <c r="BM37" i="1" s="1"/>
  <c r="BX35" i="1"/>
  <c r="AK33" i="1"/>
  <c r="AJ34" i="1"/>
  <c r="AI34" i="1" s="1"/>
  <c r="Z45" i="1"/>
  <c r="T46" i="1"/>
  <c r="V45" i="1"/>
  <c r="Y46" i="1"/>
  <c r="X46" i="1" s="1"/>
  <c r="M48" i="1"/>
  <c r="AG38" i="1"/>
  <c r="AE38" i="1"/>
  <c r="Q49" i="1" l="1"/>
  <c r="AA49" i="1"/>
  <c r="AH49" i="1" s="1"/>
  <c r="CI47" i="1"/>
  <c r="CQ48" i="1"/>
  <c r="F51" i="1"/>
  <c r="E51" i="1"/>
  <c r="A51" i="1"/>
  <c r="CP49" i="1"/>
  <c r="CH49" i="1" s="1"/>
  <c r="S49" i="1"/>
  <c r="L50" i="1"/>
  <c r="CF21" i="1"/>
  <c r="CG21" i="1"/>
  <c r="CW21" i="1" s="1"/>
  <c r="CX21" i="1" s="1"/>
  <c r="AT25" i="1"/>
  <c r="AV25" i="1" s="1"/>
  <c r="BB25" i="1"/>
  <c r="BA25" i="1" s="1"/>
  <c r="BE25" i="1" s="1"/>
  <c r="AY25" i="1"/>
  <c r="AW25" i="1"/>
  <c r="CV27" i="1"/>
  <c r="CJ28" i="1"/>
  <c r="CO28" i="1"/>
  <c r="CS28" i="1"/>
  <c r="CM28" i="1"/>
  <c r="M49" i="1"/>
  <c r="AQ27" i="1"/>
  <c r="BC24" i="1"/>
  <c r="BE24" i="1"/>
  <c r="BQ38" i="1"/>
  <c r="BY38" i="1" s="1"/>
  <c r="BN38" i="1"/>
  <c r="BO37" i="1"/>
  <c r="BK47" i="1"/>
  <c r="AK34" i="1"/>
  <c r="AJ35" i="1"/>
  <c r="AO50" i="1"/>
  <c r="B51" i="1"/>
  <c r="U50" i="1"/>
  <c r="N50" i="1"/>
  <c r="BI50" i="1"/>
  <c r="H50" i="1"/>
  <c r="K50" i="1" s="1"/>
  <c r="AP50" i="1"/>
  <c r="BH50" i="1"/>
  <c r="C50" i="1"/>
  <c r="BV36" i="1"/>
  <c r="T47" i="1"/>
  <c r="V46" i="1"/>
  <c r="Y47" i="1"/>
  <c r="X47" i="1" s="1"/>
  <c r="BS48" i="1"/>
  <c r="BL47" i="1"/>
  <c r="BJ47" i="1" s="1"/>
  <c r="BX36" i="1"/>
  <c r="AG39" i="1"/>
  <c r="AE39" i="1"/>
  <c r="G49" i="1"/>
  <c r="AB39" i="1"/>
  <c r="Z46" i="1"/>
  <c r="AN34" i="1"/>
  <c r="AL34" i="1"/>
  <c r="BR37" i="1"/>
  <c r="BU37" i="1"/>
  <c r="BP37" i="1"/>
  <c r="W49" i="1"/>
  <c r="I49" i="1"/>
  <c r="Q50" i="1" l="1"/>
  <c r="S50" i="1"/>
  <c r="L51" i="1"/>
  <c r="R51" i="1" s="1"/>
  <c r="AA51" i="1" s="1"/>
  <c r="AH51" i="1" s="1"/>
  <c r="F52" i="1"/>
  <c r="E52" i="1"/>
  <c r="A52" i="1"/>
  <c r="CQ49" i="1"/>
  <c r="CI49" i="1" s="1"/>
  <c r="CI48" i="1"/>
  <c r="R50" i="1"/>
  <c r="W50" i="1" s="1"/>
  <c r="BG25" i="1"/>
  <c r="BD25" i="1"/>
  <c r="AX26" i="1"/>
  <c r="BF26" i="1" s="1"/>
  <c r="AU26" i="1"/>
  <c r="CT26" i="1" s="1"/>
  <c r="CF22" i="1"/>
  <c r="CG22" i="1"/>
  <c r="CW22" i="1" s="1"/>
  <c r="CX22" i="1" s="1"/>
  <c r="CU28" i="1"/>
  <c r="CR28" i="1"/>
  <c r="CN29" i="1"/>
  <c r="CL28" i="1"/>
  <c r="CK29" i="1"/>
  <c r="CJ29" i="1" s="1"/>
  <c r="CC46" i="1"/>
  <c r="BC25" i="1"/>
  <c r="AS28" i="1"/>
  <c r="AZ28" i="1" s="1"/>
  <c r="AR28" i="1"/>
  <c r="BK48" i="1"/>
  <c r="T48" i="1"/>
  <c r="V47" i="1"/>
  <c r="Y48" i="1"/>
  <c r="X48" i="1" s="1"/>
  <c r="AD39" i="1"/>
  <c r="AC40" i="1"/>
  <c r="AB40" i="1" s="1"/>
  <c r="AF40" i="1"/>
  <c r="AM40" i="1" s="1"/>
  <c r="AN35" i="1"/>
  <c r="AL35" i="1"/>
  <c r="BZ37" i="1"/>
  <c r="BW37" i="1"/>
  <c r="M50" i="1"/>
  <c r="BT37" i="1"/>
  <c r="I50" i="1"/>
  <c r="AI35" i="1"/>
  <c r="BR38" i="1"/>
  <c r="BP38" i="1"/>
  <c r="BU38" i="1"/>
  <c r="BS49" i="1"/>
  <c r="BL48" i="1"/>
  <c r="BJ48" i="1" s="1"/>
  <c r="G50" i="1"/>
  <c r="Z47" i="1"/>
  <c r="AP51" i="1"/>
  <c r="N51" i="1"/>
  <c r="AO51" i="1"/>
  <c r="B52" i="1"/>
  <c r="U51" i="1"/>
  <c r="H51" i="1"/>
  <c r="K51" i="1" s="1"/>
  <c r="BH51" i="1"/>
  <c r="BI51" i="1"/>
  <c r="C51" i="1"/>
  <c r="BM38" i="1"/>
  <c r="AA50" i="1" l="1"/>
  <c r="AH50" i="1" s="1"/>
  <c r="CP50" i="1"/>
  <c r="CQ50" i="1"/>
  <c r="CI50" i="1" s="1"/>
  <c r="F53" i="1"/>
  <c r="E53" i="1"/>
  <c r="A53" i="1"/>
  <c r="S51" i="1"/>
  <c r="L52" i="1"/>
  <c r="Q51" i="1"/>
  <c r="BB26" i="1"/>
  <c r="BD26" i="1" s="1"/>
  <c r="AY26" i="1"/>
  <c r="AW26" i="1"/>
  <c r="AT26" i="1"/>
  <c r="AX27" i="1" s="1"/>
  <c r="BF27" i="1" s="1"/>
  <c r="CF23" i="1"/>
  <c r="CG23" i="1"/>
  <c r="CW23" i="1" s="1"/>
  <c r="CX23" i="1" s="1"/>
  <c r="CL29" i="1"/>
  <c r="CN30" i="1"/>
  <c r="CK30" i="1"/>
  <c r="CJ30" i="1" s="1"/>
  <c r="CV28" i="1"/>
  <c r="CO29" i="1"/>
  <c r="CM29" i="1"/>
  <c r="CS29" i="1"/>
  <c r="AQ28" i="1"/>
  <c r="AD40" i="1"/>
  <c r="AC41" i="1"/>
  <c r="AF41" i="1"/>
  <c r="AM41" i="1" s="1"/>
  <c r="BK49" i="1"/>
  <c r="AK35" i="1"/>
  <c r="AJ36" i="1"/>
  <c r="AI36" i="1" s="1"/>
  <c r="V48" i="1"/>
  <c r="T49" i="1"/>
  <c r="Y49" i="1"/>
  <c r="X49" i="1" s="1"/>
  <c r="BV37" i="1"/>
  <c r="BT38" i="1"/>
  <c r="BX38" i="1" s="1"/>
  <c r="BX37" i="1"/>
  <c r="BS50" i="1"/>
  <c r="BL49" i="1"/>
  <c r="BJ49" i="1" s="1"/>
  <c r="BN39" i="1"/>
  <c r="BM39" i="1" s="1"/>
  <c r="BO38" i="1"/>
  <c r="BQ39" i="1"/>
  <c r="BY39" i="1" s="1"/>
  <c r="BZ38" i="1"/>
  <c r="BW38" i="1"/>
  <c r="M51" i="1"/>
  <c r="W51" i="1"/>
  <c r="I51" i="1"/>
  <c r="AP52" i="1"/>
  <c r="N52" i="1"/>
  <c r="Q52" i="1" s="1"/>
  <c r="AO52" i="1"/>
  <c r="B53" i="1"/>
  <c r="BI52" i="1"/>
  <c r="H52" i="1"/>
  <c r="K52" i="1" s="1"/>
  <c r="BH52" i="1"/>
  <c r="U52" i="1"/>
  <c r="C52" i="1"/>
  <c r="G51" i="1"/>
  <c r="AG40" i="1"/>
  <c r="AE40" i="1"/>
  <c r="Z48" i="1"/>
  <c r="BG26" i="1" l="1"/>
  <c r="F54" i="1"/>
  <c r="E54" i="1"/>
  <c r="A54" i="1"/>
  <c r="BA26" i="1"/>
  <c r="BC26" i="1" s="1"/>
  <c r="CQ51" i="1"/>
  <c r="CI51" i="1" s="1"/>
  <c r="AU27" i="1"/>
  <c r="BB27" i="1" s="1"/>
  <c r="CH50" i="1"/>
  <c r="CP51" i="1"/>
  <c r="CH51" i="1" s="1"/>
  <c r="AV26" i="1"/>
  <c r="L53" i="1"/>
  <c r="S52" i="1"/>
  <c r="R52" i="1"/>
  <c r="AA52" i="1" s="1"/>
  <c r="AH52" i="1" s="1"/>
  <c r="CF24" i="1"/>
  <c r="CG24" i="1"/>
  <c r="CW24" i="1" s="1"/>
  <c r="CX24" i="1" s="1"/>
  <c r="CU29" i="1"/>
  <c r="CN31" i="1"/>
  <c r="CK31" i="1"/>
  <c r="CL30" i="1"/>
  <c r="CO30" i="1"/>
  <c r="CS30" i="1"/>
  <c r="CM30" i="1"/>
  <c r="CR29" i="1"/>
  <c r="CC47" i="1"/>
  <c r="AS29" i="1"/>
  <c r="AZ29" i="1" s="1"/>
  <c r="AR29" i="1"/>
  <c r="AY27" i="1"/>
  <c r="G52" i="1"/>
  <c r="BV38" i="1"/>
  <c r="AK36" i="1"/>
  <c r="AJ37" i="1"/>
  <c r="BH53" i="1"/>
  <c r="AP53" i="1"/>
  <c r="N53" i="1"/>
  <c r="AO53" i="1"/>
  <c r="BI53" i="1"/>
  <c r="H53" i="1"/>
  <c r="K53" i="1" s="1"/>
  <c r="U53" i="1"/>
  <c r="B54" i="1"/>
  <c r="C53" i="1"/>
  <c r="BK50" i="1"/>
  <c r="I52" i="1"/>
  <c r="BQ40" i="1"/>
  <c r="BY40" i="1" s="1"/>
  <c r="BO39" i="1"/>
  <c r="BN40" i="1"/>
  <c r="Z49" i="1"/>
  <c r="BR39" i="1"/>
  <c r="BU39" i="1"/>
  <c r="BP39" i="1"/>
  <c r="V49" i="1"/>
  <c r="T50" i="1"/>
  <c r="Y50" i="1"/>
  <c r="X50" i="1" s="1"/>
  <c r="AG41" i="1"/>
  <c r="AE41" i="1"/>
  <c r="M52" i="1"/>
  <c r="BS51" i="1"/>
  <c r="BL50" i="1"/>
  <c r="BJ50" i="1" s="1"/>
  <c r="AN36" i="1"/>
  <c r="AL36" i="1"/>
  <c r="AB41" i="1"/>
  <c r="CQ52" i="1" l="1"/>
  <c r="CI52" i="1" s="1"/>
  <c r="AT27" i="1"/>
  <c r="AU28" i="1" s="1"/>
  <c r="BA27" i="1"/>
  <c r="BE27" i="1" s="1"/>
  <c r="AX28" i="1"/>
  <c r="BF28" i="1" s="1"/>
  <c r="CT27" i="1"/>
  <c r="E55" i="1"/>
  <c r="F55" i="1"/>
  <c r="A55" i="1"/>
  <c r="BE26" i="1"/>
  <c r="AW27" i="1"/>
  <c r="CP52" i="1"/>
  <c r="L54" i="1"/>
  <c r="S53" i="1"/>
  <c r="W52" i="1"/>
  <c r="Q53" i="1"/>
  <c r="CQ53" i="1"/>
  <c r="CI53" i="1" s="1"/>
  <c r="R53" i="1"/>
  <c r="AA53" i="1" s="1"/>
  <c r="AH53" i="1" s="1"/>
  <c r="AV27" i="1"/>
  <c r="CF25" i="1"/>
  <c r="CG25" i="1"/>
  <c r="CW25" i="1" s="1"/>
  <c r="CX25" i="1" s="1"/>
  <c r="CU30" i="1"/>
  <c r="CR30" i="1"/>
  <c r="CV29" i="1"/>
  <c r="CJ31" i="1"/>
  <c r="CO31" i="1"/>
  <c r="CS31" i="1"/>
  <c r="CM31" i="1"/>
  <c r="AT28" i="1"/>
  <c r="AX29" i="1" s="1"/>
  <c r="BF29" i="1" s="1"/>
  <c r="CT28" i="1"/>
  <c r="M53" i="1"/>
  <c r="G53" i="1"/>
  <c r="BC27" i="1"/>
  <c r="BG27" i="1"/>
  <c r="BD27" i="1"/>
  <c r="AQ29" i="1"/>
  <c r="BB28" i="1"/>
  <c r="AW28" i="1"/>
  <c r="BK51" i="1"/>
  <c r="BZ39" i="1"/>
  <c r="BW39" i="1"/>
  <c r="AN37" i="1"/>
  <c r="AL37" i="1"/>
  <c r="BS52" i="1"/>
  <c r="BL51" i="1"/>
  <c r="BJ51" i="1" s="1"/>
  <c r="BR40" i="1"/>
  <c r="BP40" i="1"/>
  <c r="BU40" i="1"/>
  <c r="AI37" i="1"/>
  <c r="AC42" i="1"/>
  <c r="AB42" i="1" s="1"/>
  <c r="AD41" i="1"/>
  <c r="AF42" i="1"/>
  <c r="AM42" i="1" s="1"/>
  <c r="Z50" i="1"/>
  <c r="V50" i="1"/>
  <c r="T51" i="1"/>
  <c r="Y51" i="1"/>
  <c r="X51" i="1" s="1"/>
  <c r="I53" i="1"/>
  <c r="BT39" i="1"/>
  <c r="BM40" i="1"/>
  <c r="BI54" i="1"/>
  <c r="H54" i="1"/>
  <c r="K54" i="1" s="1"/>
  <c r="BH54" i="1"/>
  <c r="AP54" i="1"/>
  <c r="N54" i="1"/>
  <c r="U54" i="1"/>
  <c r="B55" i="1"/>
  <c r="AO54" i="1"/>
  <c r="C54" i="1"/>
  <c r="AY28" i="1" l="1"/>
  <c r="CP53" i="1"/>
  <c r="CH53" i="1" s="1"/>
  <c r="S54" i="1"/>
  <c r="R54" i="1"/>
  <c r="W53" i="1"/>
  <c r="E56" i="1"/>
  <c r="F56" i="1"/>
  <c r="A56" i="1"/>
  <c r="CH52" i="1"/>
  <c r="Q54" i="1"/>
  <c r="L55" i="1"/>
  <c r="CQ54" i="1"/>
  <c r="CI54" i="1" s="1"/>
  <c r="CF26" i="1"/>
  <c r="CG26" i="1"/>
  <c r="CW26" i="1" s="1"/>
  <c r="CX26" i="1" s="1"/>
  <c r="AV28" i="1"/>
  <c r="AU29" i="1"/>
  <c r="AT29" i="1" s="1"/>
  <c r="AX30" i="1" s="1"/>
  <c r="CR31" i="1"/>
  <c r="CV30" i="1"/>
  <c r="CU31" i="1"/>
  <c r="CK32" i="1"/>
  <c r="CN32" i="1"/>
  <c r="CL31" i="1"/>
  <c r="CC48" i="1"/>
  <c r="BG28" i="1"/>
  <c r="BD28" i="1"/>
  <c r="AS30" i="1"/>
  <c r="AZ30" i="1" s="1"/>
  <c r="AR30" i="1"/>
  <c r="BA28" i="1"/>
  <c r="BK52" i="1"/>
  <c r="M54" i="1"/>
  <c r="BV39" i="1"/>
  <c r="BT40" i="1"/>
  <c r="BX39" i="1"/>
  <c r="Z51" i="1"/>
  <c r="I54" i="1"/>
  <c r="W54" i="1"/>
  <c r="AC43" i="1"/>
  <c r="AB43" i="1" s="1"/>
  <c r="AD42" i="1"/>
  <c r="AF43" i="1"/>
  <c r="AM43" i="1" s="1"/>
  <c r="V51" i="1"/>
  <c r="T52" i="1"/>
  <c r="Y52" i="1"/>
  <c r="X52" i="1" s="1"/>
  <c r="AG42" i="1"/>
  <c r="AE42" i="1"/>
  <c r="AK37" i="1"/>
  <c r="AJ38" i="1"/>
  <c r="BZ40" i="1"/>
  <c r="BW40" i="1"/>
  <c r="U55" i="1"/>
  <c r="BI55" i="1"/>
  <c r="H55" i="1"/>
  <c r="K55" i="1" s="1"/>
  <c r="BH55" i="1"/>
  <c r="AP55" i="1"/>
  <c r="N55" i="1"/>
  <c r="B56" i="1"/>
  <c r="AO55" i="1"/>
  <c r="C55" i="1"/>
  <c r="BO40" i="1"/>
  <c r="BN41" i="1"/>
  <c r="BM41" i="1" s="1"/>
  <c r="BQ41" i="1"/>
  <c r="BY41" i="1" s="1"/>
  <c r="BS53" i="1"/>
  <c r="BL52" i="1"/>
  <c r="BJ52" i="1" s="1"/>
  <c r="G54" i="1"/>
  <c r="L56" i="1" l="1"/>
  <c r="Q55" i="1"/>
  <c r="S56" i="1"/>
  <c r="R56" i="1"/>
  <c r="AA56" i="1" s="1"/>
  <c r="AH56" i="1" s="1"/>
  <c r="CP54" i="1"/>
  <c r="CH54" i="1" s="1"/>
  <c r="AA54" i="1"/>
  <c r="AH54" i="1" s="1"/>
  <c r="F57" i="1"/>
  <c r="E57" i="1"/>
  <c r="A57" i="1"/>
  <c r="S55" i="1"/>
  <c r="CQ55" i="1" s="1"/>
  <c r="CQ56" i="1" s="1"/>
  <c r="CI56" i="1" s="1"/>
  <c r="R55" i="1"/>
  <c r="W55" i="1" s="1"/>
  <c r="CT29" i="1"/>
  <c r="AV29" i="1"/>
  <c r="CF27" i="1"/>
  <c r="CG27" i="1"/>
  <c r="CW27" i="1" s="1"/>
  <c r="CX27" i="1" s="1"/>
  <c r="AW29" i="1"/>
  <c r="BB29" i="1"/>
  <c r="BD29" i="1" s="1"/>
  <c r="AY29" i="1"/>
  <c r="CJ32" i="1"/>
  <c r="CO32" i="1"/>
  <c r="CM32" i="1"/>
  <c r="CS32" i="1"/>
  <c r="CR32" i="1" s="1"/>
  <c r="CV31" i="1"/>
  <c r="G55" i="1"/>
  <c r="BC28" i="1"/>
  <c r="BE28" i="1"/>
  <c r="AQ30" i="1"/>
  <c r="BF30" i="1"/>
  <c r="AC44" i="1"/>
  <c r="AB44" i="1" s="1"/>
  <c r="AD43" i="1"/>
  <c r="AF44" i="1"/>
  <c r="AM44" i="1" s="1"/>
  <c r="BK53" i="1"/>
  <c r="AG43" i="1"/>
  <c r="AE43" i="1"/>
  <c r="BV40" i="1"/>
  <c r="U56" i="1"/>
  <c r="BI56" i="1"/>
  <c r="H56" i="1"/>
  <c r="K56" i="1" s="1"/>
  <c r="BH56" i="1"/>
  <c r="B57" i="1"/>
  <c r="AP56" i="1"/>
  <c r="AO56" i="1"/>
  <c r="N56" i="1"/>
  <c r="Q56" i="1" s="1"/>
  <c r="C56" i="1"/>
  <c r="BQ42" i="1"/>
  <c r="BY42" i="1" s="1"/>
  <c r="BN42" i="1"/>
  <c r="BM42" i="1" s="1"/>
  <c r="BO41" i="1"/>
  <c r="Z52" i="1"/>
  <c r="BX40" i="1"/>
  <c r="T53" i="1"/>
  <c r="V52" i="1"/>
  <c r="Y53" i="1"/>
  <c r="X53" i="1" s="1"/>
  <c r="BR41" i="1"/>
  <c r="BP41" i="1"/>
  <c r="BU41" i="1"/>
  <c r="BT41" i="1" s="1"/>
  <c r="I55" i="1"/>
  <c r="M55" i="1"/>
  <c r="BS54" i="1"/>
  <c r="BL53" i="1"/>
  <c r="BJ53" i="1" s="1"/>
  <c r="AN38" i="1"/>
  <c r="AL38" i="1"/>
  <c r="AI38" i="1"/>
  <c r="CI55" i="1" l="1"/>
  <c r="CP55" i="1"/>
  <c r="CH55" i="1" s="1"/>
  <c r="AA55" i="1"/>
  <c r="AH55" i="1" s="1"/>
  <c r="L57" i="1"/>
  <c r="CP56" i="1"/>
  <c r="CH56" i="1" s="1"/>
  <c r="F58" i="1"/>
  <c r="E58" i="1"/>
  <c r="A58" i="1"/>
  <c r="CF28" i="1"/>
  <c r="CG28" i="1"/>
  <c r="CW28" i="1" s="1"/>
  <c r="CX28" i="1" s="1"/>
  <c r="BA29" i="1"/>
  <c r="BE29" i="1" s="1"/>
  <c r="BG29" i="1"/>
  <c r="CV32" i="1"/>
  <c r="CU32" i="1"/>
  <c r="CN33" i="1"/>
  <c r="CK33" i="1"/>
  <c r="CL32" i="1"/>
  <c r="CC49" i="1"/>
  <c r="M56" i="1"/>
  <c r="G56" i="1"/>
  <c r="AR31" i="1"/>
  <c r="AS31" i="1"/>
  <c r="AZ31" i="1" s="1"/>
  <c r="AU30" i="1"/>
  <c r="CT30" i="1" s="1"/>
  <c r="BV41" i="1"/>
  <c r="BX41" i="1"/>
  <c r="BK54" i="1"/>
  <c r="BN43" i="1"/>
  <c r="BQ43" i="1"/>
  <c r="BY43" i="1" s="1"/>
  <c r="BO42" i="1"/>
  <c r="Z53" i="1"/>
  <c r="T54" i="1"/>
  <c r="V53" i="1"/>
  <c r="Y54" i="1"/>
  <c r="X54" i="1" s="1"/>
  <c r="BR42" i="1"/>
  <c r="BP42" i="1"/>
  <c r="BU42" i="1"/>
  <c r="BT42" i="1" s="1"/>
  <c r="B58" i="1"/>
  <c r="U57" i="1"/>
  <c r="BI57" i="1"/>
  <c r="H57" i="1"/>
  <c r="K57" i="1" s="1"/>
  <c r="BH57" i="1"/>
  <c r="AP57" i="1"/>
  <c r="AO57" i="1"/>
  <c r="N57" i="1"/>
  <c r="C57" i="1"/>
  <c r="BS55" i="1"/>
  <c r="BL54" i="1"/>
  <c r="BJ54" i="1" s="1"/>
  <c r="I56" i="1"/>
  <c r="W56" i="1"/>
  <c r="AC45" i="1"/>
  <c r="AB45" i="1" s="1"/>
  <c r="AD44" i="1"/>
  <c r="AF45" i="1"/>
  <c r="AM45" i="1" s="1"/>
  <c r="BZ41" i="1"/>
  <c r="BW41" i="1"/>
  <c r="AK38" i="1"/>
  <c r="AJ39" i="1"/>
  <c r="AI39" i="1" s="1"/>
  <c r="AG44" i="1"/>
  <c r="AE44" i="1"/>
  <c r="L58" i="1" l="1"/>
  <c r="R58" i="1" s="1"/>
  <c r="AA58" i="1" s="1"/>
  <c r="AH58" i="1" s="1"/>
  <c r="Q57" i="1"/>
  <c r="F59" i="1"/>
  <c r="E59" i="1"/>
  <c r="A59" i="1"/>
  <c r="S57" i="1"/>
  <c r="CQ57" i="1" s="1"/>
  <c r="CI57" i="1" s="1"/>
  <c r="L59" i="1"/>
  <c r="R59" i="1" s="1"/>
  <c r="AA59" i="1" s="1"/>
  <c r="AH59" i="1" s="1"/>
  <c r="R57" i="1"/>
  <c r="W57" i="1" s="1"/>
  <c r="BC29" i="1"/>
  <c r="CF29" i="1"/>
  <c r="CG29" i="1"/>
  <c r="CW29" i="1" s="1"/>
  <c r="CX29" i="1" s="1"/>
  <c r="CJ33" i="1"/>
  <c r="CO33" i="1"/>
  <c r="CS33" i="1"/>
  <c r="CM33" i="1"/>
  <c r="CC50" i="1"/>
  <c r="G57" i="1"/>
  <c r="AW30" i="1"/>
  <c r="BB30" i="1"/>
  <c r="AY30" i="1"/>
  <c r="AT30" i="1"/>
  <c r="AQ31" i="1"/>
  <c r="AK39" i="1"/>
  <c r="AJ40" i="1"/>
  <c r="BV42" i="1"/>
  <c r="BX42" i="1"/>
  <c r="BK55" i="1"/>
  <c r="BS56" i="1"/>
  <c r="BL55" i="1"/>
  <c r="BJ55" i="1" s="1"/>
  <c r="T55" i="1"/>
  <c r="V54" i="1"/>
  <c r="Y55" i="1"/>
  <c r="X55" i="1" s="1"/>
  <c r="BR43" i="1"/>
  <c r="BP43" i="1"/>
  <c r="BU43" i="1"/>
  <c r="BT43" i="1" s="1"/>
  <c r="AC46" i="1"/>
  <c r="AB46" i="1" s="1"/>
  <c r="AD45" i="1"/>
  <c r="AF46" i="1"/>
  <c r="AM46" i="1" s="1"/>
  <c r="I57" i="1"/>
  <c r="AO58" i="1"/>
  <c r="B59" i="1"/>
  <c r="U58" i="1"/>
  <c r="AP58" i="1"/>
  <c r="N58" i="1"/>
  <c r="Q58" i="1" s="1"/>
  <c r="BI58" i="1"/>
  <c r="BH58" i="1"/>
  <c r="H58" i="1"/>
  <c r="K58" i="1" s="1"/>
  <c r="C58" i="1"/>
  <c r="AN39" i="1"/>
  <c r="AL39" i="1"/>
  <c r="M57" i="1"/>
  <c r="BZ42" i="1"/>
  <c r="BW42" i="1"/>
  <c r="Z54" i="1"/>
  <c r="BM43" i="1"/>
  <c r="AG45" i="1"/>
  <c r="AE45" i="1"/>
  <c r="S58" i="1" l="1"/>
  <c r="S59" i="1"/>
  <c r="F60" i="1"/>
  <c r="E60" i="1"/>
  <c r="A60" i="1"/>
  <c r="CP57" i="1"/>
  <c r="AA57" i="1"/>
  <c r="AH57" i="1" s="1"/>
  <c r="L60" i="1"/>
  <c r="S60" i="1" s="1"/>
  <c r="CQ58" i="1"/>
  <c r="CI58" i="1" s="1"/>
  <c r="CF30" i="1"/>
  <c r="CG30" i="1"/>
  <c r="CW30" i="1" s="1"/>
  <c r="CX30" i="1" s="1"/>
  <c r="CU33" i="1"/>
  <c r="CR33" i="1"/>
  <c r="CN34" i="1"/>
  <c r="CK34" i="1"/>
  <c r="CJ34" i="1" s="1"/>
  <c r="CL33" i="1"/>
  <c r="M58" i="1"/>
  <c r="AS32" i="1"/>
  <c r="AZ32" i="1" s="1"/>
  <c r="AR32" i="1"/>
  <c r="AU31" i="1"/>
  <c r="AV30" i="1"/>
  <c r="AX31" i="1"/>
  <c r="BF31" i="1" s="1"/>
  <c r="BG30" i="1"/>
  <c r="BD30" i="1"/>
  <c r="BA30" i="1"/>
  <c r="BK56" i="1"/>
  <c r="BO43" i="1"/>
  <c r="BQ44" i="1"/>
  <c r="BY44" i="1" s="1"/>
  <c r="BN44" i="1"/>
  <c r="Z55" i="1"/>
  <c r="BV43" i="1"/>
  <c r="AC47" i="1"/>
  <c r="AB47" i="1" s="1"/>
  <c r="AD46" i="1"/>
  <c r="AF47" i="1"/>
  <c r="AM47" i="1" s="1"/>
  <c r="AG46" i="1"/>
  <c r="AE46" i="1"/>
  <c r="T56" i="1"/>
  <c r="V55" i="1"/>
  <c r="Y56" i="1"/>
  <c r="X56" i="1" s="1"/>
  <c r="BX43" i="1"/>
  <c r="BZ43" i="1"/>
  <c r="BW43" i="1"/>
  <c r="AN40" i="1"/>
  <c r="AL40" i="1"/>
  <c r="AP59" i="1"/>
  <c r="N59" i="1"/>
  <c r="Q59" i="1" s="1"/>
  <c r="B60" i="1"/>
  <c r="H59" i="1"/>
  <c r="K59" i="1" s="1"/>
  <c r="BI59" i="1"/>
  <c r="BH59" i="1"/>
  <c r="U59" i="1"/>
  <c r="AO59" i="1"/>
  <c r="C59" i="1"/>
  <c r="BS57" i="1"/>
  <c r="BL56" i="1"/>
  <c r="BJ56" i="1" s="1"/>
  <c r="G58" i="1"/>
  <c r="W58" i="1"/>
  <c r="I58" i="1"/>
  <c r="AI40" i="1"/>
  <c r="R60" i="1" l="1"/>
  <c r="CH57" i="1"/>
  <c r="CP58" i="1"/>
  <c r="CH58" i="1" s="1"/>
  <c r="E61" i="1"/>
  <c r="F61" i="1"/>
  <c r="A61" i="1"/>
  <c r="L61" i="1"/>
  <c r="R61" i="1" s="1"/>
  <c r="CQ59" i="1"/>
  <c r="CQ60" i="1" s="1"/>
  <c r="CI60" i="1" s="1"/>
  <c r="CF31" i="1"/>
  <c r="CG31" i="1"/>
  <c r="CW31" i="1" s="1"/>
  <c r="CX31" i="1" s="1"/>
  <c r="CO34" i="1"/>
  <c r="CS34" i="1"/>
  <c r="CR34" i="1" s="1"/>
  <c r="CM34" i="1"/>
  <c r="CL34" i="1"/>
  <c r="CN35" i="1"/>
  <c r="CK35" i="1"/>
  <c r="AT31" i="1"/>
  <c r="AV31" i="1" s="1"/>
  <c r="CT31" i="1"/>
  <c r="CV33" i="1"/>
  <c r="CC51" i="1"/>
  <c r="AQ32" i="1"/>
  <c r="AS33" i="1" s="1"/>
  <c r="AZ33" i="1" s="1"/>
  <c r="AY31" i="1"/>
  <c r="AW31" i="1"/>
  <c r="BB31" i="1"/>
  <c r="BC30" i="1"/>
  <c r="BE30" i="1"/>
  <c r="BK57" i="1"/>
  <c r="AD47" i="1"/>
  <c r="AC48" i="1"/>
  <c r="AB48" i="1" s="1"/>
  <c r="AF48" i="1"/>
  <c r="AM48" i="1" s="1"/>
  <c r="V56" i="1"/>
  <c r="T57" i="1"/>
  <c r="Y57" i="1"/>
  <c r="X57" i="1" s="1"/>
  <c r="M59" i="1"/>
  <c r="AK40" i="1"/>
  <c r="AJ41" i="1"/>
  <c r="W59" i="1"/>
  <c r="I59" i="1"/>
  <c r="U60" i="1"/>
  <c r="H60" i="1"/>
  <c r="K60" i="1" s="1"/>
  <c r="N60" i="1"/>
  <c r="Q60" i="1" s="1"/>
  <c r="BH60" i="1"/>
  <c r="AO60" i="1"/>
  <c r="BI60" i="1"/>
  <c r="AP60" i="1"/>
  <c r="B61" i="1"/>
  <c r="C60" i="1"/>
  <c r="AA60" i="1"/>
  <c r="AH60" i="1" s="1"/>
  <c r="AG47" i="1"/>
  <c r="AE47" i="1"/>
  <c r="G59" i="1"/>
  <c r="BR44" i="1"/>
  <c r="BP44" i="1"/>
  <c r="BU44" i="1"/>
  <c r="BS58" i="1"/>
  <c r="BL57" i="1"/>
  <c r="BJ57" i="1" s="1"/>
  <c r="Z56" i="1"/>
  <c r="BM44" i="1"/>
  <c r="AA61" i="1" l="1"/>
  <c r="AH61" i="1" s="1"/>
  <c r="S61" i="1"/>
  <c r="CQ61" i="1" s="1"/>
  <c r="CI59" i="1"/>
  <c r="F62" i="1"/>
  <c r="E62" i="1"/>
  <c r="A62" i="1"/>
  <c r="CP59" i="1"/>
  <c r="CH59" i="1" s="1"/>
  <c r="CF32" i="1"/>
  <c r="CG32" i="1"/>
  <c r="CW32" i="1" s="1"/>
  <c r="CX32" i="1" s="1"/>
  <c r="AX32" i="1"/>
  <c r="BF32" i="1" s="1"/>
  <c r="AU32" i="1"/>
  <c r="BB32" i="1" s="1"/>
  <c r="CV34" i="1"/>
  <c r="CU34" i="1"/>
  <c r="CJ35" i="1"/>
  <c r="CO35" i="1"/>
  <c r="CS35" i="1"/>
  <c r="CM35" i="1"/>
  <c r="AR33" i="1"/>
  <c r="BG31" i="1"/>
  <c r="BD31" i="1"/>
  <c r="BA31" i="1"/>
  <c r="AQ33" i="1"/>
  <c r="BK58" i="1"/>
  <c r="V57" i="1"/>
  <c r="T58" i="1"/>
  <c r="Y58" i="1"/>
  <c r="X58" i="1" s="1"/>
  <c r="AN41" i="1"/>
  <c r="AL41" i="1"/>
  <c r="AD48" i="1"/>
  <c r="AC49" i="1"/>
  <c r="AB49" i="1" s="1"/>
  <c r="AF49" i="1"/>
  <c r="AM49" i="1" s="1"/>
  <c r="BS59" i="1"/>
  <c r="BL58" i="1"/>
  <c r="BJ58" i="1" s="1"/>
  <c r="AI41" i="1"/>
  <c r="AG48" i="1"/>
  <c r="AE48" i="1"/>
  <c r="G60" i="1"/>
  <c r="I60" i="1"/>
  <c r="W60" i="1"/>
  <c r="M60" i="1"/>
  <c r="BN45" i="1"/>
  <c r="BM45" i="1" s="1"/>
  <c r="BQ45" i="1"/>
  <c r="BY45" i="1" s="1"/>
  <c r="BO44" i="1"/>
  <c r="BZ44" i="1"/>
  <c r="BW44" i="1"/>
  <c r="BT44" i="1"/>
  <c r="BH61" i="1"/>
  <c r="BI61" i="1"/>
  <c r="AP61" i="1"/>
  <c r="AO61" i="1"/>
  <c r="U61" i="1"/>
  <c r="H61" i="1"/>
  <c r="K61" i="1" s="1"/>
  <c r="B62" i="1"/>
  <c r="N61" i="1"/>
  <c r="Q61" i="1" s="1"/>
  <c r="C61" i="1"/>
  <c r="Z57" i="1"/>
  <c r="E63" i="1" l="1"/>
  <c r="F63" i="1"/>
  <c r="A63" i="1"/>
  <c r="L62" i="1"/>
  <c r="CP60" i="1"/>
  <c r="CH60" i="1" s="1"/>
  <c r="AT32" i="1"/>
  <c r="AX33" i="1" s="1"/>
  <c r="BF33" i="1" s="1"/>
  <c r="CT32" i="1"/>
  <c r="CI61" i="1"/>
  <c r="AW32" i="1"/>
  <c r="CF33" i="1"/>
  <c r="CG33" i="1"/>
  <c r="CW33" i="1" s="1"/>
  <c r="CX33" i="1" s="1"/>
  <c r="AY32" i="1"/>
  <c r="CR35" i="1"/>
  <c r="CU35" i="1"/>
  <c r="CN36" i="1"/>
  <c r="CL35" i="1"/>
  <c r="CK36" i="1"/>
  <c r="CC52" i="1"/>
  <c r="BA32" i="1"/>
  <c r="BE32" i="1" s="1"/>
  <c r="BC31" i="1"/>
  <c r="BE31" i="1"/>
  <c r="AS34" i="1"/>
  <c r="AZ34" i="1" s="1"/>
  <c r="AR34" i="1"/>
  <c r="BD32" i="1"/>
  <c r="BG32" i="1"/>
  <c r="AD49" i="1"/>
  <c r="AC50" i="1"/>
  <c r="AB50" i="1" s="1"/>
  <c r="AF50" i="1"/>
  <c r="AM50" i="1" s="1"/>
  <c r="BK59" i="1"/>
  <c r="BQ46" i="1"/>
  <c r="BY46" i="1" s="1"/>
  <c r="BO45" i="1"/>
  <c r="BN46" i="1"/>
  <c r="BM46" i="1" s="1"/>
  <c r="W61" i="1"/>
  <c r="I61" i="1"/>
  <c r="AG49" i="1"/>
  <c r="AE49" i="1"/>
  <c r="Z58" i="1"/>
  <c r="AK41" i="1"/>
  <c r="AJ42" i="1"/>
  <c r="V58" i="1"/>
  <c r="T59" i="1"/>
  <c r="Y59" i="1"/>
  <c r="X59" i="1" s="1"/>
  <c r="BR45" i="1"/>
  <c r="BP45" i="1"/>
  <c r="BU45" i="1"/>
  <c r="BT45" i="1" s="1"/>
  <c r="BI62" i="1"/>
  <c r="H62" i="1"/>
  <c r="K62" i="1" s="1"/>
  <c r="B63" i="1"/>
  <c r="B64" i="1" s="1"/>
  <c r="BH62" i="1"/>
  <c r="AP62" i="1"/>
  <c r="AO62" i="1"/>
  <c r="U62" i="1"/>
  <c r="N62" i="1"/>
  <c r="Q62" i="1" s="1"/>
  <c r="C62" i="1"/>
  <c r="M61" i="1"/>
  <c r="BS60" i="1"/>
  <c r="BL59" i="1"/>
  <c r="BJ59" i="1" s="1"/>
  <c r="BV44" i="1"/>
  <c r="BX44" i="1"/>
  <c r="G61" i="1"/>
  <c r="S62" i="1" l="1"/>
  <c r="CQ62" i="1" s="1"/>
  <c r="CI62" i="1" s="1"/>
  <c r="L63" i="1"/>
  <c r="AV32" i="1"/>
  <c r="AU33" i="1"/>
  <c r="CT33" i="1" s="1"/>
  <c r="R62" i="1"/>
  <c r="AA62" i="1" s="1"/>
  <c r="AH62" i="1" s="1"/>
  <c r="F64" i="1"/>
  <c r="E64" i="1"/>
  <c r="A64" i="1"/>
  <c r="CP61" i="1"/>
  <c r="BA64" i="1"/>
  <c r="BT64" i="1"/>
  <c r="AO64" i="1"/>
  <c r="AP64" i="1"/>
  <c r="BH64" i="1"/>
  <c r="BI64" i="1"/>
  <c r="CR64" i="1"/>
  <c r="N64" i="1"/>
  <c r="C64" i="1"/>
  <c r="CF34" i="1"/>
  <c r="CG34" i="1"/>
  <c r="CW34" i="1" s="1"/>
  <c r="CX34" i="1" s="1"/>
  <c r="CO36" i="1"/>
  <c r="CM36" i="1"/>
  <c r="CS36" i="1"/>
  <c r="CR36" i="1" s="1"/>
  <c r="CV36" i="1" s="1"/>
  <c r="CJ36" i="1"/>
  <c r="CV35" i="1"/>
  <c r="AQ34" i="1"/>
  <c r="AS35" i="1" s="1"/>
  <c r="AZ35" i="1" s="1"/>
  <c r="G62" i="1"/>
  <c r="M62" i="1"/>
  <c r="AT33" i="1"/>
  <c r="BC32" i="1"/>
  <c r="BQ47" i="1"/>
  <c r="BY47" i="1" s="1"/>
  <c r="BO46" i="1"/>
  <c r="BN47" i="1"/>
  <c r="BM47" i="1" s="1"/>
  <c r="BK60" i="1"/>
  <c r="BS61" i="1"/>
  <c r="BL60" i="1"/>
  <c r="BJ60" i="1" s="1"/>
  <c r="T60" i="1"/>
  <c r="V59" i="1"/>
  <c r="Y60" i="1"/>
  <c r="X60" i="1" s="1"/>
  <c r="AN42" i="1"/>
  <c r="AL42" i="1"/>
  <c r="BZ45" i="1"/>
  <c r="BW45" i="1"/>
  <c r="AI42" i="1"/>
  <c r="BV45" i="1"/>
  <c r="AD50" i="1"/>
  <c r="AC51" i="1"/>
  <c r="AB51" i="1" s="1"/>
  <c r="AF51" i="1"/>
  <c r="AM51" i="1" s="1"/>
  <c r="BX45" i="1"/>
  <c r="AG50" i="1"/>
  <c r="AE50" i="1"/>
  <c r="I62" i="1"/>
  <c r="U63" i="1"/>
  <c r="N63" i="1"/>
  <c r="Q63" i="1" s="1"/>
  <c r="BI63" i="1"/>
  <c r="BH63" i="1"/>
  <c r="AP63" i="1"/>
  <c r="AO63" i="1"/>
  <c r="H63" i="1"/>
  <c r="K63" i="1" s="1"/>
  <c r="C63" i="1"/>
  <c r="Z59" i="1"/>
  <c r="BR46" i="1"/>
  <c r="BU46" i="1"/>
  <c r="BP46" i="1"/>
  <c r="W62" i="1" l="1"/>
  <c r="AW33" i="1"/>
  <c r="BB33" i="1"/>
  <c r="BG33" i="1" s="1"/>
  <c r="L64" i="1"/>
  <c r="S64" i="1" s="1"/>
  <c r="S63" i="1"/>
  <c r="CQ63" i="1" s="1"/>
  <c r="CI63" i="1" s="1"/>
  <c r="R63" i="1"/>
  <c r="AA63" i="1" s="1"/>
  <c r="AH63" i="1" s="1"/>
  <c r="AY33" i="1"/>
  <c r="CH61" i="1"/>
  <c r="CP62" i="1"/>
  <c r="CP63" i="1" s="1"/>
  <c r="CH63" i="1" s="1"/>
  <c r="CG35" i="1"/>
  <c r="CW35" i="1" s="1"/>
  <c r="CX35" i="1" s="1"/>
  <c r="CF35" i="1"/>
  <c r="AR35" i="1"/>
  <c r="CK37" i="1"/>
  <c r="CN37" i="1"/>
  <c r="CL36" i="1"/>
  <c r="CU36" i="1"/>
  <c r="CC53" i="1"/>
  <c r="AX34" i="1"/>
  <c r="BF34" i="1" s="1"/>
  <c r="AV33" i="1"/>
  <c r="AU34" i="1"/>
  <c r="CT34" i="1" s="1"/>
  <c r="G63" i="1"/>
  <c r="AQ35" i="1"/>
  <c r="BK61" i="1"/>
  <c r="BQ48" i="1"/>
  <c r="BY48" i="1" s="1"/>
  <c r="BO47" i="1"/>
  <c r="BN48" i="1"/>
  <c r="BM48" i="1" s="1"/>
  <c r="BZ46" i="1"/>
  <c r="BW46" i="1"/>
  <c r="AC52" i="1"/>
  <c r="AB52" i="1" s="1"/>
  <c r="AD51" i="1"/>
  <c r="AF52" i="1"/>
  <c r="AM52" i="1" s="1"/>
  <c r="BS62" i="1"/>
  <c r="BL61" i="1"/>
  <c r="BJ61" i="1" s="1"/>
  <c r="M63" i="1"/>
  <c r="AK42" i="1"/>
  <c r="AJ43" i="1"/>
  <c r="I63" i="1"/>
  <c r="W63" i="1"/>
  <c r="Z60" i="1"/>
  <c r="BR47" i="1"/>
  <c r="BP47" i="1"/>
  <c r="BU47" i="1"/>
  <c r="BT46" i="1"/>
  <c r="AG51" i="1"/>
  <c r="AE51" i="1"/>
  <c r="T61" i="1"/>
  <c r="V60" i="1"/>
  <c r="Y61" i="1"/>
  <c r="X61" i="1" s="1"/>
  <c r="CH62" i="1" l="1"/>
  <c r="BA33" i="1"/>
  <c r="BD33" i="1"/>
  <c r="R64" i="1"/>
  <c r="M64" i="1"/>
  <c r="Q64" i="1"/>
  <c r="Q2" i="1" s="1"/>
  <c r="CQ64" i="1"/>
  <c r="H64" i="1"/>
  <c r="CG36" i="1"/>
  <c r="CW36" i="1" s="1"/>
  <c r="CX36" i="1" s="1"/>
  <c r="CF36" i="1"/>
  <c r="CJ37" i="1"/>
  <c r="CS37" i="1"/>
  <c r="CO37" i="1"/>
  <c r="CM37" i="1"/>
  <c r="BC33" i="1"/>
  <c r="BE33" i="1"/>
  <c r="AS36" i="1"/>
  <c r="AZ36" i="1" s="1"/>
  <c r="AR36" i="1"/>
  <c r="AT34" i="1"/>
  <c r="AY34" i="1"/>
  <c r="BB34" i="1"/>
  <c r="AW34" i="1"/>
  <c r="BQ49" i="1"/>
  <c r="BY49" i="1" s="1"/>
  <c r="BN49" i="1"/>
  <c r="BM49" i="1" s="1"/>
  <c r="BO48" i="1"/>
  <c r="AN43" i="1"/>
  <c r="AL43" i="1"/>
  <c r="AI43" i="1"/>
  <c r="AC53" i="1"/>
  <c r="AB53" i="1" s="1"/>
  <c r="AD52" i="1"/>
  <c r="AF53" i="1"/>
  <c r="AM53" i="1" s="1"/>
  <c r="AG52" i="1"/>
  <c r="AE52" i="1"/>
  <c r="BK62" i="1"/>
  <c r="BV46" i="1"/>
  <c r="BT47" i="1"/>
  <c r="BX46" i="1"/>
  <c r="T62" i="1"/>
  <c r="V61" i="1"/>
  <c r="Y62" i="1"/>
  <c r="X62" i="1" s="1"/>
  <c r="BS63" i="1"/>
  <c r="BS64" i="1" s="1"/>
  <c r="BL64" i="1" s="1"/>
  <c r="BL62" i="1"/>
  <c r="BJ62" i="1" s="1"/>
  <c r="Z61" i="1"/>
  <c r="BZ47" i="1"/>
  <c r="BW47" i="1"/>
  <c r="BR48" i="1"/>
  <c r="BP48" i="1"/>
  <c r="BU48" i="1"/>
  <c r="AA64" i="1" l="1"/>
  <c r="AH64" i="1" s="1"/>
  <c r="CP64" i="1"/>
  <c r="K64" i="1"/>
  <c r="I64" i="1"/>
  <c r="I2" i="1" s="1"/>
  <c r="G64" i="1"/>
  <c r="CF37" i="1"/>
  <c r="CG37" i="1"/>
  <c r="CW37" i="1" s="1"/>
  <c r="CX37" i="1" s="1"/>
  <c r="CU37" i="1"/>
  <c r="CR37" i="1"/>
  <c r="CN38" i="1"/>
  <c r="CK38" i="1"/>
  <c r="CL37" i="1"/>
  <c r="CC54" i="1"/>
  <c r="AQ36" i="1"/>
  <c r="AR37" i="1" s="1"/>
  <c r="AX35" i="1"/>
  <c r="BF35" i="1" s="1"/>
  <c r="AV34" i="1"/>
  <c r="AU35" i="1"/>
  <c r="BG34" i="1"/>
  <c r="BD34" i="1"/>
  <c r="BA34" i="1"/>
  <c r="BK63" i="1"/>
  <c r="BV47" i="1"/>
  <c r="BT48" i="1"/>
  <c r="BX47" i="1"/>
  <c r="BZ48" i="1"/>
  <c r="BW48" i="1"/>
  <c r="AG53" i="1"/>
  <c r="AE53" i="1"/>
  <c r="Z62" i="1"/>
  <c r="AC54" i="1"/>
  <c r="AB54" i="1" s="1"/>
  <c r="AD53" i="1"/>
  <c r="AF54" i="1"/>
  <c r="AM54" i="1" s="1"/>
  <c r="BN50" i="1"/>
  <c r="BQ50" i="1"/>
  <c r="BY50" i="1" s="1"/>
  <c r="BO49" i="1"/>
  <c r="AK43" i="1"/>
  <c r="AJ44" i="1"/>
  <c r="BR49" i="1"/>
  <c r="BP49" i="1"/>
  <c r="BU49" i="1"/>
  <c r="BL63" i="1"/>
  <c r="BJ63" i="1" s="1"/>
  <c r="BK64" i="1" s="1"/>
  <c r="V62" i="1"/>
  <c r="T63" i="1"/>
  <c r="Y63" i="1"/>
  <c r="X63" i="1" s="1"/>
  <c r="CH64" i="1" l="1"/>
  <c r="CI64" i="1"/>
  <c r="U64" i="1"/>
  <c r="Y64" i="1"/>
  <c r="BJ64" i="1"/>
  <c r="CG38" i="1"/>
  <c r="CW38" i="1" s="1"/>
  <c r="CF38" i="1"/>
  <c r="CJ38" i="1"/>
  <c r="CO38" i="1"/>
  <c r="CM38" i="1"/>
  <c r="CS38" i="1"/>
  <c r="CR38" i="1" s="1"/>
  <c r="CV37" i="1"/>
  <c r="AT35" i="1"/>
  <c r="AV35" i="1" s="1"/>
  <c r="CT35" i="1"/>
  <c r="AS37" i="1"/>
  <c r="AZ37" i="1" s="1"/>
  <c r="BB35" i="1"/>
  <c r="AY35" i="1"/>
  <c r="AW35" i="1"/>
  <c r="BC34" i="1"/>
  <c r="BE34" i="1"/>
  <c r="BV48" i="1"/>
  <c r="BT49" i="1"/>
  <c r="BX49" i="1" s="1"/>
  <c r="Z63" i="1"/>
  <c r="V63" i="1"/>
  <c r="AG54" i="1"/>
  <c r="AE54" i="1"/>
  <c r="AN44" i="1"/>
  <c r="AL44" i="1"/>
  <c r="AC55" i="1"/>
  <c r="AD54" i="1"/>
  <c r="AF55" i="1"/>
  <c r="AM55" i="1" s="1"/>
  <c r="BX48" i="1"/>
  <c r="AI44" i="1"/>
  <c r="BR50" i="1"/>
  <c r="BU50" i="1"/>
  <c r="BP50" i="1"/>
  <c r="BZ49" i="1"/>
  <c r="BW49" i="1"/>
  <c r="BM50" i="1"/>
  <c r="Z64" i="1" l="1"/>
  <c r="W64" i="1"/>
  <c r="T64" i="1"/>
  <c r="V64" i="1" s="1"/>
  <c r="X64" i="1"/>
  <c r="CG39" i="1"/>
  <c r="CF39" i="1"/>
  <c r="AQ37" i="1"/>
  <c r="AS38" i="1" s="1"/>
  <c r="AZ38" i="1" s="1"/>
  <c r="CV38" i="1"/>
  <c r="CU38" i="1"/>
  <c r="CX38" i="1"/>
  <c r="AU36" i="1"/>
  <c r="CT36" i="1" s="1"/>
  <c r="AX36" i="1"/>
  <c r="BF36" i="1" s="1"/>
  <c r="CN39" i="1"/>
  <c r="CL38" i="1"/>
  <c r="CK39" i="1"/>
  <c r="CC55" i="1"/>
  <c r="BG35" i="1"/>
  <c r="BD35" i="1"/>
  <c r="BA35" i="1"/>
  <c r="AG55" i="1"/>
  <c r="AE55" i="1"/>
  <c r="AK44" i="1"/>
  <c r="AJ45" i="1"/>
  <c r="AI45" i="1" s="1"/>
  <c r="BN51" i="1"/>
  <c r="BQ51" i="1"/>
  <c r="BY51" i="1" s="1"/>
  <c r="BO50" i="1"/>
  <c r="W2" i="1"/>
  <c r="C22" i="2" s="1"/>
  <c r="BV49" i="1"/>
  <c r="BT50" i="1"/>
  <c r="BZ50" i="1"/>
  <c r="BW50" i="1"/>
  <c r="AB55" i="1"/>
  <c r="BB36" i="1" l="1"/>
  <c r="AR38" i="1"/>
  <c r="CW39" i="1"/>
  <c r="CG40" i="1"/>
  <c r="CF40" i="1"/>
  <c r="AT36" i="1"/>
  <c r="AX37" i="1" s="1"/>
  <c r="BF37" i="1" s="1"/>
  <c r="AW36" i="1"/>
  <c r="CO39" i="1"/>
  <c r="CM39" i="1"/>
  <c r="CS39" i="1"/>
  <c r="CJ39" i="1"/>
  <c r="AY36" i="1"/>
  <c r="AQ38" i="1"/>
  <c r="AS39" i="1" s="1"/>
  <c r="AZ39" i="1" s="1"/>
  <c r="BG36" i="1"/>
  <c r="BD36" i="1"/>
  <c r="AU37" i="1"/>
  <c r="CT37" i="1" s="1"/>
  <c r="BC35" i="1"/>
  <c r="BA36" i="1"/>
  <c r="BE36" i="1" s="1"/>
  <c r="BE35" i="1"/>
  <c r="AK45" i="1"/>
  <c r="AJ46" i="1"/>
  <c r="BR51" i="1"/>
  <c r="BP51" i="1"/>
  <c r="BU51" i="1"/>
  <c r="BT51" i="1" s="1"/>
  <c r="Z2" i="1"/>
  <c r="C23" i="2" s="1"/>
  <c r="C24" i="2"/>
  <c r="C25" i="2" s="1"/>
  <c r="BV50" i="1"/>
  <c r="AN45" i="1"/>
  <c r="AL45" i="1"/>
  <c r="AD55" i="1"/>
  <c r="AC56" i="1"/>
  <c r="AB56" i="1" s="1"/>
  <c r="AF56" i="1"/>
  <c r="AM56" i="1" s="1"/>
  <c r="BX50" i="1"/>
  <c r="BM51" i="1"/>
  <c r="AV36" i="1" l="1"/>
  <c r="CG41" i="1"/>
  <c r="CF41" i="1"/>
  <c r="AR39" i="1"/>
  <c r="CX39" i="1"/>
  <c r="CU39" i="1"/>
  <c r="CR39" i="1"/>
  <c r="CL39" i="1"/>
  <c r="CN40" i="1"/>
  <c r="CW40" i="1" s="1"/>
  <c r="CK40" i="1"/>
  <c r="CJ40" i="1" s="1"/>
  <c r="CC56" i="1"/>
  <c r="AQ39" i="1"/>
  <c r="AR40" i="1" s="1"/>
  <c r="AY37" i="1"/>
  <c r="BB37" i="1"/>
  <c r="AW37" i="1"/>
  <c r="BC36" i="1"/>
  <c r="AT37" i="1"/>
  <c r="BV51" i="1"/>
  <c r="AD56" i="1"/>
  <c r="AC57" i="1"/>
  <c r="AB57" i="1" s="1"/>
  <c r="AF57" i="1"/>
  <c r="AM57" i="1" s="1"/>
  <c r="BZ51" i="1"/>
  <c r="BW51" i="1"/>
  <c r="AG56" i="1"/>
  <c r="AE56" i="1"/>
  <c r="BX51" i="1"/>
  <c r="AN46" i="1"/>
  <c r="AL46" i="1"/>
  <c r="BN52" i="1"/>
  <c r="BM52" i="1" s="1"/>
  <c r="BO51" i="1"/>
  <c r="BQ52" i="1"/>
  <c r="BY52" i="1" s="1"/>
  <c r="AI46" i="1"/>
  <c r="CG42" i="1" l="1"/>
  <c r="CF42" i="1"/>
  <c r="CL40" i="1"/>
  <c r="CN41" i="1"/>
  <c r="CW41" i="1" s="1"/>
  <c r="CK41" i="1"/>
  <c r="AS40" i="1"/>
  <c r="AZ40" i="1" s="1"/>
  <c r="CV39" i="1"/>
  <c r="CM40" i="1"/>
  <c r="CS40" i="1"/>
  <c r="CO40" i="1"/>
  <c r="AU38" i="1"/>
  <c r="CT38" i="1" s="1"/>
  <c r="AX38" i="1"/>
  <c r="BF38" i="1" s="1"/>
  <c r="AV37" i="1"/>
  <c r="BG37" i="1"/>
  <c r="BD37" i="1"/>
  <c r="BA37" i="1"/>
  <c r="BO52" i="1"/>
  <c r="BN53" i="1"/>
  <c r="BM53" i="1" s="1"/>
  <c r="BQ53" i="1"/>
  <c r="BY53" i="1" s="1"/>
  <c r="AD57" i="1"/>
  <c r="AC58" i="1"/>
  <c r="AB58" i="1" s="1"/>
  <c r="AF58" i="1"/>
  <c r="AM58" i="1" s="1"/>
  <c r="AG57" i="1"/>
  <c r="AE57" i="1"/>
  <c r="AK46" i="1"/>
  <c r="AJ47" i="1"/>
  <c r="AI47" i="1" s="1"/>
  <c r="BR52" i="1"/>
  <c r="BP52" i="1"/>
  <c r="BU52" i="1"/>
  <c r="CF43" i="1" l="1"/>
  <c r="CG43" i="1"/>
  <c r="CU40" i="1"/>
  <c r="CX40" i="1"/>
  <c r="CR40" i="1"/>
  <c r="AQ40" i="1"/>
  <c r="AR41" i="1" s="1"/>
  <c r="CS41" i="1"/>
  <c r="CO41" i="1"/>
  <c r="CM41" i="1"/>
  <c r="CJ41" i="1"/>
  <c r="CC57" i="1"/>
  <c r="BC37" i="1"/>
  <c r="BE37" i="1"/>
  <c r="AT38" i="1"/>
  <c r="AY38" i="1"/>
  <c r="AW38" i="1"/>
  <c r="BB38" i="1"/>
  <c r="BA38" i="1" s="1"/>
  <c r="BE38" i="1" s="1"/>
  <c r="AK47" i="1"/>
  <c r="AJ48" i="1"/>
  <c r="BZ52" i="1"/>
  <c r="BW52" i="1"/>
  <c r="BT52" i="1"/>
  <c r="AC59" i="1"/>
  <c r="AB59" i="1" s="1"/>
  <c r="AD58" i="1"/>
  <c r="AF59" i="1"/>
  <c r="AM59" i="1" s="1"/>
  <c r="AG58" i="1"/>
  <c r="AE58" i="1"/>
  <c r="BQ54" i="1"/>
  <c r="BY54" i="1" s="1"/>
  <c r="BO53" i="1"/>
  <c r="BN54" i="1"/>
  <c r="AN47" i="1"/>
  <c r="AL47" i="1"/>
  <c r="BR53" i="1"/>
  <c r="BU53" i="1"/>
  <c r="BP53" i="1"/>
  <c r="CG44" i="1" l="1"/>
  <c r="CF44" i="1"/>
  <c r="CN42" i="1"/>
  <c r="CW42" i="1" s="1"/>
  <c r="CK42" i="1"/>
  <c r="CL41" i="1"/>
  <c r="CR41" i="1"/>
  <c r="CV40" i="1"/>
  <c r="CU41" i="1"/>
  <c r="CX41" i="1"/>
  <c r="AS41" i="1"/>
  <c r="AZ41" i="1" s="1"/>
  <c r="AX39" i="1"/>
  <c r="BF39" i="1" s="1"/>
  <c r="AV38" i="1"/>
  <c r="AU39" i="1"/>
  <c r="BC38" i="1"/>
  <c r="BG38" i="1"/>
  <c r="BD38" i="1"/>
  <c r="AC60" i="1"/>
  <c r="AB60" i="1" s="1"/>
  <c r="AD59" i="1"/>
  <c r="AF60" i="1"/>
  <c r="AM60" i="1" s="1"/>
  <c r="BR54" i="1"/>
  <c r="BU54" i="1"/>
  <c r="BP54" i="1"/>
  <c r="BV52" i="1"/>
  <c r="BT53" i="1"/>
  <c r="BX52" i="1"/>
  <c r="AN48" i="1"/>
  <c r="AL48" i="1"/>
  <c r="AI48" i="1"/>
  <c r="AG59" i="1"/>
  <c r="AE59" i="1"/>
  <c r="BZ53" i="1"/>
  <c r="BW53" i="1"/>
  <c r="BM54" i="1"/>
  <c r="CG45" i="1" l="1"/>
  <c r="CF45" i="1"/>
  <c r="AT39" i="1"/>
  <c r="CT39" i="1"/>
  <c r="CV41" i="1"/>
  <c r="AQ41" i="1"/>
  <c r="AR42" i="1" s="1"/>
  <c r="CJ42" i="1"/>
  <c r="CS42" i="1"/>
  <c r="CR42" i="1" s="1"/>
  <c r="CO42" i="1"/>
  <c r="CM42" i="1"/>
  <c r="CC58" i="1"/>
  <c r="AU40" i="1"/>
  <c r="CT40" i="1" s="1"/>
  <c r="AV39" i="1"/>
  <c r="AX40" i="1"/>
  <c r="BF40" i="1" s="1"/>
  <c r="BB39" i="1"/>
  <c r="AW39" i="1"/>
  <c r="AY39" i="1"/>
  <c r="BV53" i="1"/>
  <c r="BT54" i="1"/>
  <c r="BQ55" i="1"/>
  <c r="BY55" i="1" s="1"/>
  <c r="BO54" i="1"/>
  <c r="BN55" i="1"/>
  <c r="BM55" i="1" s="1"/>
  <c r="AK48" i="1"/>
  <c r="AJ49" i="1"/>
  <c r="AI49" i="1" s="1"/>
  <c r="BX53" i="1"/>
  <c r="AD60" i="1"/>
  <c r="AC61" i="1"/>
  <c r="AF61" i="1"/>
  <c r="AM61" i="1" s="1"/>
  <c r="BZ54" i="1"/>
  <c r="BW54" i="1"/>
  <c r="AG60" i="1"/>
  <c r="AE60" i="1"/>
  <c r="CG46" i="1" l="1"/>
  <c r="CF46" i="1"/>
  <c r="CV42" i="1"/>
  <c r="CL42" i="1"/>
  <c r="CN43" i="1"/>
  <c r="CW43" i="1" s="1"/>
  <c r="CK43" i="1"/>
  <c r="CJ43" i="1" s="1"/>
  <c r="CX42" i="1"/>
  <c r="CU42" i="1"/>
  <c r="AS42" i="1"/>
  <c r="AZ42" i="1" s="1"/>
  <c r="BG39" i="1"/>
  <c r="BD39" i="1"/>
  <c r="BA39" i="1"/>
  <c r="AT40" i="1"/>
  <c r="AY40" i="1"/>
  <c r="BB40" i="1"/>
  <c r="AW40" i="1"/>
  <c r="BQ56" i="1"/>
  <c r="BY56" i="1" s="1"/>
  <c r="BO55" i="1"/>
  <c r="BN56" i="1"/>
  <c r="AK49" i="1"/>
  <c r="AJ50" i="1"/>
  <c r="AG61" i="1"/>
  <c r="AE61" i="1"/>
  <c r="BR55" i="1"/>
  <c r="BP55" i="1"/>
  <c r="BU55" i="1"/>
  <c r="BV54" i="1"/>
  <c r="AN49" i="1"/>
  <c r="AL49" i="1"/>
  <c r="AB61" i="1"/>
  <c r="BX54" i="1"/>
  <c r="CG47" i="1" l="1"/>
  <c r="CF47" i="1"/>
  <c r="CS43" i="1"/>
  <c r="CM43" i="1"/>
  <c r="CO43" i="1"/>
  <c r="CL43" i="1"/>
  <c r="CK44" i="1"/>
  <c r="CN44" i="1"/>
  <c r="CW44" i="1" s="1"/>
  <c r="AQ42" i="1"/>
  <c r="CC59" i="1"/>
  <c r="BC39" i="1"/>
  <c r="BA40" i="1"/>
  <c r="BE40" i="1" s="1"/>
  <c r="BE39" i="1"/>
  <c r="AX41" i="1"/>
  <c r="BF41" i="1" s="1"/>
  <c r="AV40" i="1"/>
  <c r="AU41" i="1"/>
  <c r="CT41" i="1" s="1"/>
  <c r="BG40" i="1"/>
  <c r="BD40" i="1"/>
  <c r="AN50" i="1"/>
  <c r="AL50" i="1"/>
  <c r="BZ55" i="1"/>
  <c r="BW55" i="1"/>
  <c r="AI50" i="1"/>
  <c r="AC62" i="1"/>
  <c r="AB62" i="1" s="1"/>
  <c r="AD61" i="1"/>
  <c r="AF62" i="1"/>
  <c r="AM62" i="1" s="1"/>
  <c r="BR56" i="1"/>
  <c r="BU56" i="1"/>
  <c r="BP56" i="1"/>
  <c r="BM56" i="1"/>
  <c r="BT55" i="1"/>
  <c r="CG48" i="1" l="1"/>
  <c r="CF48" i="1"/>
  <c r="CJ44" i="1"/>
  <c r="CS44" i="1"/>
  <c r="CO44" i="1"/>
  <c r="CM44" i="1"/>
  <c r="AS43" i="1"/>
  <c r="AR43" i="1"/>
  <c r="CU43" i="1"/>
  <c r="CX43" i="1"/>
  <c r="CR43" i="1"/>
  <c r="AY41" i="1"/>
  <c r="AW41" i="1"/>
  <c r="BB41" i="1"/>
  <c r="BA41" i="1" s="1"/>
  <c r="BE41" i="1" s="1"/>
  <c r="BC40" i="1"/>
  <c r="AT41" i="1"/>
  <c r="AC63" i="1"/>
  <c r="AD62" i="1"/>
  <c r="AF63" i="1"/>
  <c r="AM63" i="1" s="1"/>
  <c r="BZ56" i="1"/>
  <c r="BW56" i="1"/>
  <c r="BV55" i="1"/>
  <c r="BT56" i="1"/>
  <c r="BX55" i="1"/>
  <c r="BQ57" i="1"/>
  <c r="BY57" i="1" s="1"/>
  <c r="BO56" i="1"/>
  <c r="BN57" i="1"/>
  <c r="AG62" i="1"/>
  <c r="AE62" i="1"/>
  <c r="AK50" i="1"/>
  <c r="AJ51" i="1"/>
  <c r="AI51" i="1" s="1"/>
  <c r="CG49" i="1" l="1"/>
  <c r="CF49" i="1"/>
  <c r="AZ43" i="1"/>
  <c r="AQ43" i="1"/>
  <c r="CR44" i="1"/>
  <c r="CV44" i="1" s="1"/>
  <c r="CV43" i="1"/>
  <c r="CX44" i="1"/>
  <c r="CU44" i="1"/>
  <c r="CK45" i="1"/>
  <c r="CL44" i="1"/>
  <c r="CN45" i="1"/>
  <c r="CW45" i="1" s="1"/>
  <c r="CC60" i="1"/>
  <c r="BC41" i="1"/>
  <c r="AX42" i="1"/>
  <c r="BF42" i="1" s="1"/>
  <c r="AU42" i="1"/>
  <c r="AV41" i="1"/>
  <c r="BD41" i="1"/>
  <c r="BG41" i="1"/>
  <c r="AK51" i="1"/>
  <c r="AJ52" i="1"/>
  <c r="AI52" i="1" s="1"/>
  <c r="BR57" i="1"/>
  <c r="BU57" i="1"/>
  <c r="BT57" i="1" s="1"/>
  <c r="BX57" i="1" s="1"/>
  <c r="BP57" i="1"/>
  <c r="BM57" i="1"/>
  <c r="AG63" i="1"/>
  <c r="AE63" i="1"/>
  <c r="BV56" i="1"/>
  <c r="AN51" i="1"/>
  <c r="AL51" i="1"/>
  <c r="BX56" i="1"/>
  <c r="AB63" i="1"/>
  <c r="AF64" i="1" s="1"/>
  <c r="AM64" i="1" s="1"/>
  <c r="AC64" i="1" l="1"/>
  <c r="AB64" i="1"/>
  <c r="AD64" i="1" s="1"/>
  <c r="CG50" i="1"/>
  <c r="CF50" i="1"/>
  <c r="CJ45" i="1"/>
  <c r="CM45" i="1"/>
  <c r="CS45" i="1"/>
  <c r="CR45" i="1" s="1"/>
  <c r="CV45" i="1" s="1"/>
  <c r="CO45" i="1"/>
  <c r="AR44" i="1"/>
  <c r="AS44" i="1"/>
  <c r="AZ44" i="1" s="1"/>
  <c r="AT42" i="1"/>
  <c r="AU43" i="1" s="1"/>
  <c r="CT42" i="1"/>
  <c r="AW42" i="1"/>
  <c r="BB42" i="1"/>
  <c r="AY42" i="1"/>
  <c r="AK52" i="1"/>
  <c r="AJ53" i="1"/>
  <c r="AI53" i="1" s="1"/>
  <c r="BV57" i="1"/>
  <c r="AD63" i="1"/>
  <c r="BQ58" i="1"/>
  <c r="BY58" i="1" s="1"/>
  <c r="BN58" i="1"/>
  <c r="BM58" i="1" s="1"/>
  <c r="BO57" i="1"/>
  <c r="AN52" i="1"/>
  <c r="AL52" i="1"/>
  <c r="BZ57" i="1"/>
  <c r="BW57" i="1"/>
  <c r="AG64" i="1" l="1"/>
  <c r="AE64" i="1"/>
  <c r="CG51" i="1"/>
  <c r="CF51" i="1"/>
  <c r="AT43" i="1"/>
  <c r="AV43" i="1" s="1"/>
  <c r="CT43" i="1"/>
  <c r="AX43" i="1"/>
  <c r="BF43" i="1" s="1"/>
  <c r="AV42" i="1"/>
  <c r="AQ44" i="1"/>
  <c r="CU45" i="1"/>
  <c r="CX45" i="1"/>
  <c r="CK46" i="1"/>
  <c r="CJ46" i="1" s="1"/>
  <c r="CL45" i="1"/>
  <c r="CN46" i="1"/>
  <c r="CW46" i="1" s="1"/>
  <c r="CC61" i="1"/>
  <c r="BB43" i="1"/>
  <c r="AW43" i="1"/>
  <c r="BG42" i="1"/>
  <c r="BD42" i="1"/>
  <c r="BA42" i="1"/>
  <c r="AK53" i="1"/>
  <c r="AJ54" i="1"/>
  <c r="BN59" i="1"/>
  <c r="BM59" i="1" s="1"/>
  <c r="BO58" i="1"/>
  <c r="BQ59" i="1"/>
  <c r="BY59" i="1" s="1"/>
  <c r="AC2" i="1"/>
  <c r="AE2" i="1"/>
  <c r="D22" i="2" s="1"/>
  <c r="AN53" i="1"/>
  <c r="AL53" i="1"/>
  <c r="BR58" i="1"/>
  <c r="BP58" i="1"/>
  <c r="BU58" i="1"/>
  <c r="AX44" i="1" l="1"/>
  <c r="BF44" i="1" s="1"/>
  <c r="AU44" i="1"/>
  <c r="CT44" i="1" s="1"/>
  <c r="CG52" i="1"/>
  <c r="CF52" i="1"/>
  <c r="AY43" i="1"/>
  <c r="CS46" i="1"/>
  <c r="CO46" i="1"/>
  <c r="CM46" i="1"/>
  <c r="CN47" i="1"/>
  <c r="CW47" i="1" s="1"/>
  <c r="CL46" i="1"/>
  <c r="CK47" i="1"/>
  <c r="AS45" i="1"/>
  <c r="AZ45" i="1" s="1"/>
  <c r="AR45" i="1"/>
  <c r="AT44" i="1"/>
  <c r="AY44" i="1"/>
  <c r="AW44" i="1"/>
  <c r="BC42" i="1"/>
  <c r="BA43" i="1"/>
  <c r="BE43" i="1" s="1"/>
  <c r="BE42" i="1"/>
  <c r="BG43" i="1"/>
  <c r="BD43" i="1"/>
  <c r="D24" i="2"/>
  <c r="D25" i="2" s="1"/>
  <c r="AG2" i="1"/>
  <c r="D23" i="2" s="1"/>
  <c r="BZ58" i="1"/>
  <c r="BW58" i="1"/>
  <c r="BT58" i="1"/>
  <c r="BN60" i="1"/>
  <c r="BM60" i="1" s="1"/>
  <c r="BQ60" i="1"/>
  <c r="BY60" i="1" s="1"/>
  <c r="BO59" i="1"/>
  <c r="BR59" i="1"/>
  <c r="BP59" i="1"/>
  <c r="BU59" i="1"/>
  <c r="AN54" i="1"/>
  <c r="AL54" i="1"/>
  <c r="AI54" i="1"/>
  <c r="BB44" i="1" l="1"/>
  <c r="CF53" i="1"/>
  <c r="CG53" i="1"/>
  <c r="AQ45" i="1"/>
  <c r="AU45" i="1" s="1"/>
  <c r="CT45" i="1" s="1"/>
  <c r="CJ47" i="1"/>
  <c r="CM47" i="1"/>
  <c r="CS47" i="1"/>
  <c r="CO47" i="1"/>
  <c r="CX46" i="1"/>
  <c r="CU46" i="1"/>
  <c r="CR46" i="1"/>
  <c r="CC62" i="1"/>
  <c r="BA44" i="1"/>
  <c r="BE44" i="1" s="1"/>
  <c r="BD44" i="1"/>
  <c r="BG44" i="1"/>
  <c r="BC43" i="1"/>
  <c r="AV44" i="1"/>
  <c r="AX45" i="1"/>
  <c r="BF45" i="1" s="1"/>
  <c r="BZ59" i="1"/>
  <c r="BW59" i="1"/>
  <c r="BV58" i="1"/>
  <c r="BT59" i="1"/>
  <c r="BX58" i="1"/>
  <c r="AK54" i="1"/>
  <c r="AJ55" i="1"/>
  <c r="BO60" i="1"/>
  <c r="BQ61" i="1"/>
  <c r="BY61" i="1" s="1"/>
  <c r="BN61" i="1"/>
  <c r="BM61" i="1" s="1"/>
  <c r="BR60" i="1"/>
  <c r="BU60" i="1"/>
  <c r="BP60" i="1"/>
  <c r="CG54" i="1" l="1"/>
  <c r="CF54" i="1"/>
  <c r="CR47" i="1"/>
  <c r="CV47" i="1" s="1"/>
  <c r="CU47" i="1"/>
  <c r="CX47" i="1"/>
  <c r="CV46" i="1"/>
  <c r="CN48" i="1"/>
  <c r="CW48" i="1" s="1"/>
  <c r="CL47" i="1"/>
  <c r="CK48" i="1"/>
  <c r="AS46" i="1"/>
  <c r="AZ46" i="1" s="1"/>
  <c r="AR46" i="1"/>
  <c r="CC63" i="1"/>
  <c r="CC64" i="1" s="1"/>
  <c r="AY45" i="1"/>
  <c r="BB45" i="1"/>
  <c r="BA45" i="1" s="1"/>
  <c r="BE45" i="1" s="1"/>
  <c r="AW45" i="1"/>
  <c r="BC44" i="1"/>
  <c r="AT45" i="1"/>
  <c r="BV59" i="1"/>
  <c r="BT60" i="1"/>
  <c r="BX59" i="1"/>
  <c r="BZ60" i="1"/>
  <c r="BW60" i="1"/>
  <c r="BQ62" i="1"/>
  <c r="BY62" i="1" s="1"/>
  <c r="BO61" i="1"/>
  <c r="BN62" i="1"/>
  <c r="BM62" i="1" s="1"/>
  <c r="AN55" i="1"/>
  <c r="AL55" i="1"/>
  <c r="BR61" i="1"/>
  <c r="BP61" i="1"/>
  <c r="BU61" i="1"/>
  <c r="AI55" i="1"/>
  <c r="CG55" i="1" l="1"/>
  <c r="CF55" i="1"/>
  <c r="CO48" i="1"/>
  <c r="CS48" i="1"/>
  <c r="CR48" i="1" s="1"/>
  <c r="CV48" i="1" s="1"/>
  <c r="CM48" i="1"/>
  <c r="AQ46" i="1"/>
  <c r="AU46" i="1" s="1"/>
  <c r="CT46" i="1" s="1"/>
  <c r="CJ48" i="1"/>
  <c r="BC45" i="1"/>
  <c r="BD45" i="1"/>
  <c r="BG45" i="1"/>
  <c r="AV45" i="1"/>
  <c r="AX46" i="1"/>
  <c r="BF46" i="1" s="1"/>
  <c r="BR62" i="1"/>
  <c r="BU62" i="1"/>
  <c r="BP62" i="1"/>
  <c r="BV60" i="1"/>
  <c r="BT61" i="1"/>
  <c r="AK55" i="1"/>
  <c r="AJ56" i="1"/>
  <c r="BX60" i="1"/>
  <c r="BN63" i="1"/>
  <c r="BM63" i="1" s="1"/>
  <c r="BN64" i="1" s="1"/>
  <c r="BQ63" i="1"/>
  <c r="BY63" i="1" s="1"/>
  <c r="BO62" i="1"/>
  <c r="BZ61" i="1"/>
  <c r="BW61" i="1"/>
  <c r="BP64" i="1" l="1"/>
  <c r="BU64" i="1"/>
  <c r="BQ64" i="1"/>
  <c r="BY64" i="1" s="1"/>
  <c r="BM64" i="1"/>
  <c r="CG56" i="1"/>
  <c r="CF56" i="1"/>
  <c r="AS47" i="1"/>
  <c r="AZ47" i="1" s="1"/>
  <c r="AR47" i="1"/>
  <c r="CN49" i="1"/>
  <c r="CW49" i="1" s="1"/>
  <c r="CK49" i="1"/>
  <c r="CL48" i="1"/>
  <c r="CU48" i="1"/>
  <c r="CX48" i="1"/>
  <c r="AY46" i="1"/>
  <c r="AW46" i="1"/>
  <c r="BB46" i="1"/>
  <c r="AT46" i="1"/>
  <c r="BO63" i="1"/>
  <c r="BV61" i="1"/>
  <c r="BT62" i="1"/>
  <c r="AN56" i="1"/>
  <c r="AL56" i="1"/>
  <c r="BX61" i="1"/>
  <c r="BR63" i="1"/>
  <c r="BU63" i="1"/>
  <c r="BP63" i="1"/>
  <c r="AI56" i="1"/>
  <c r="BZ62" i="1"/>
  <c r="BW62" i="1"/>
  <c r="BO64" i="1" l="1"/>
  <c r="BV64" i="1"/>
  <c r="BZ64" i="1"/>
  <c r="BW64" i="1"/>
  <c r="BR64" i="1"/>
  <c r="CG57" i="1"/>
  <c r="CF57" i="1"/>
  <c r="AQ47" i="1"/>
  <c r="AU47" i="1" s="1"/>
  <c r="CJ49" i="1"/>
  <c r="CS49" i="1"/>
  <c r="CM49" i="1"/>
  <c r="CO49" i="1"/>
  <c r="AX47" i="1"/>
  <c r="BF47" i="1" s="1"/>
  <c r="AV46" i="1"/>
  <c r="BG46" i="1"/>
  <c r="BD46" i="1"/>
  <c r="BA46" i="1"/>
  <c r="BV62" i="1"/>
  <c r="BT63" i="1"/>
  <c r="BP2" i="1"/>
  <c r="H22" i="2" s="1"/>
  <c r="AK56" i="1"/>
  <c r="AJ57" i="1"/>
  <c r="BZ63" i="1"/>
  <c r="BW63" i="1"/>
  <c r="BX62" i="1"/>
  <c r="AS48" i="1" l="1"/>
  <c r="AZ48" i="1" s="1"/>
  <c r="AR48" i="1"/>
  <c r="BX63" i="1"/>
  <c r="BX64" i="1"/>
  <c r="CG58" i="1"/>
  <c r="CF58" i="1"/>
  <c r="AQ48" i="1"/>
  <c r="CU49" i="1"/>
  <c r="CX49" i="1"/>
  <c r="CR49" i="1"/>
  <c r="AT47" i="1"/>
  <c r="AX48" i="1" s="1"/>
  <c r="BF48" i="1" s="1"/>
  <c r="CT47" i="1"/>
  <c r="CK50" i="1"/>
  <c r="CN50" i="1"/>
  <c r="CW50" i="1" s="1"/>
  <c r="CL49" i="1"/>
  <c r="BC46" i="1"/>
  <c r="BE46" i="1"/>
  <c r="AY47" i="1"/>
  <c r="BB47" i="1"/>
  <c r="BA47" i="1" s="1"/>
  <c r="BE47" i="1" s="1"/>
  <c r="AW47" i="1"/>
  <c r="BW2" i="1"/>
  <c r="I22" i="2" s="1"/>
  <c r="BR2" i="1"/>
  <c r="H24" i="2"/>
  <c r="H25" i="2" s="1"/>
  <c r="BV63" i="1"/>
  <c r="AN57" i="1"/>
  <c r="AL57" i="1"/>
  <c r="AI57" i="1"/>
  <c r="CG59" i="1" l="1"/>
  <c r="CF59" i="1"/>
  <c r="H23" i="2"/>
  <c r="AV47" i="1"/>
  <c r="AU48" i="1"/>
  <c r="AW48" i="1" s="1"/>
  <c r="CJ50" i="1"/>
  <c r="CM50" i="1"/>
  <c r="CO50" i="1"/>
  <c r="CS50" i="1"/>
  <c r="CR50" i="1" s="1"/>
  <c r="CV50" i="1" s="1"/>
  <c r="CV49" i="1"/>
  <c r="AS49" i="1"/>
  <c r="AZ49" i="1" s="1"/>
  <c r="AR49" i="1"/>
  <c r="BC47" i="1"/>
  <c r="BB48" i="1"/>
  <c r="BA48" i="1" s="1"/>
  <c r="BE48" i="1" s="1"/>
  <c r="BD47" i="1"/>
  <c r="BG47" i="1"/>
  <c r="BZ2" i="1"/>
  <c r="I23" i="2" s="1"/>
  <c r="I24" i="2"/>
  <c r="I25" i="2" s="1"/>
  <c r="AK57" i="1"/>
  <c r="AJ58" i="1"/>
  <c r="AI58" i="1" s="1"/>
  <c r="CG60" i="1" l="1"/>
  <c r="CF60" i="1"/>
  <c r="AQ49" i="1"/>
  <c r="AY48" i="1"/>
  <c r="CU50" i="1"/>
  <c r="CX50" i="1"/>
  <c r="CL50" i="1"/>
  <c r="CN51" i="1"/>
  <c r="CW51" i="1" s="1"/>
  <c r="CK51" i="1"/>
  <c r="AT48" i="1"/>
  <c r="BC48" i="1" s="1"/>
  <c r="CT48" i="1"/>
  <c r="BG48" i="1"/>
  <c r="BD48" i="1"/>
  <c r="AK58" i="1"/>
  <c r="AJ59" i="1"/>
  <c r="AI59" i="1" s="1"/>
  <c r="AN58" i="1"/>
  <c r="AL58" i="1"/>
  <c r="CG61" i="1" l="1"/>
  <c r="CF61" i="1"/>
  <c r="CO51" i="1"/>
  <c r="CM51" i="1"/>
  <c r="CS51" i="1"/>
  <c r="AX49" i="1"/>
  <c r="BF49" i="1" s="1"/>
  <c r="AU49" i="1"/>
  <c r="AV48" i="1"/>
  <c r="CJ51" i="1"/>
  <c r="AR50" i="1"/>
  <c r="AS50" i="1"/>
  <c r="AZ50" i="1" s="1"/>
  <c r="AK59" i="1"/>
  <c r="AJ60" i="1"/>
  <c r="AN59" i="1"/>
  <c r="AL59" i="1"/>
  <c r="CG62" i="1" l="1"/>
  <c r="CF62" i="1"/>
  <c r="CK52" i="1"/>
  <c r="CJ52" i="1" s="1"/>
  <c r="CL51" i="1"/>
  <c r="CN52" i="1"/>
  <c r="CW52" i="1" s="1"/>
  <c r="CR51" i="1"/>
  <c r="CU51" i="1"/>
  <c r="CX51" i="1"/>
  <c r="AQ50" i="1"/>
  <c r="AT49" i="1"/>
  <c r="CT49" i="1"/>
  <c r="AW49" i="1"/>
  <c r="BB49" i="1"/>
  <c r="AY49" i="1"/>
  <c r="AN60" i="1"/>
  <c r="AL60" i="1"/>
  <c r="AI60" i="1"/>
  <c r="CF63" i="1" l="1"/>
  <c r="CG63" i="1"/>
  <c r="CK53" i="1"/>
  <c r="CN53" i="1"/>
  <c r="CW53" i="1" s="1"/>
  <c r="CL52" i="1"/>
  <c r="BA49" i="1"/>
  <c r="BG49" i="1"/>
  <c r="BD49" i="1"/>
  <c r="AU50" i="1"/>
  <c r="AT50" i="1" s="1"/>
  <c r="AX50" i="1"/>
  <c r="BF50" i="1" s="1"/>
  <c r="AV49" i="1"/>
  <c r="AS51" i="1"/>
  <c r="AZ51" i="1" s="1"/>
  <c r="AR51" i="1"/>
  <c r="CV51" i="1"/>
  <c r="CO52" i="1"/>
  <c r="CM52" i="1"/>
  <c r="CS52" i="1"/>
  <c r="CR52" i="1" s="1"/>
  <c r="AK60" i="1"/>
  <c r="AJ61" i="1"/>
  <c r="CG64" i="1" l="1"/>
  <c r="CF64" i="1"/>
  <c r="AQ51" i="1"/>
  <c r="CV52" i="1"/>
  <c r="AV50" i="1"/>
  <c r="AX51" i="1"/>
  <c r="BF51" i="1" s="1"/>
  <c r="AU51" i="1"/>
  <c r="AT51" i="1" s="1"/>
  <c r="CT50" i="1"/>
  <c r="AW50" i="1"/>
  <c r="AY50" i="1"/>
  <c r="BB50" i="1"/>
  <c r="CX52" i="1"/>
  <c r="CU52" i="1"/>
  <c r="BC49" i="1"/>
  <c r="BE49" i="1"/>
  <c r="CJ53" i="1"/>
  <c r="CO53" i="1"/>
  <c r="CS53" i="1"/>
  <c r="CR53" i="1" s="1"/>
  <c r="CM53" i="1"/>
  <c r="AN61" i="1"/>
  <c r="AL61" i="1"/>
  <c r="AI61" i="1"/>
  <c r="CV53" i="1" l="1"/>
  <c r="AV51" i="1"/>
  <c r="BB51" i="1"/>
  <c r="AY51" i="1"/>
  <c r="AW51" i="1"/>
  <c r="CT51" i="1"/>
  <c r="AX52" i="1"/>
  <c r="CU53" i="1"/>
  <c r="CX53" i="1"/>
  <c r="BD50" i="1"/>
  <c r="BG50" i="1"/>
  <c r="CN54" i="1"/>
  <c r="CW54" i="1" s="1"/>
  <c r="CL53" i="1"/>
  <c r="CK54" i="1"/>
  <c r="CJ54" i="1" s="1"/>
  <c r="BA50" i="1"/>
  <c r="AS52" i="1"/>
  <c r="AZ52" i="1" s="1"/>
  <c r="AR52" i="1"/>
  <c r="AK61" i="1"/>
  <c r="AJ62" i="1"/>
  <c r="AI62" i="1" s="1"/>
  <c r="BF52" i="1" l="1"/>
  <c r="AQ52" i="1"/>
  <c r="BA51" i="1"/>
  <c r="BD51" i="1"/>
  <c r="BG51" i="1"/>
  <c r="BC50" i="1"/>
  <c r="BE50" i="1"/>
  <c r="CK55" i="1"/>
  <c r="CN55" i="1"/>
  <c r="CW55" i="1" s="1"/>
  <c r="CL54" i="1"/>
  <c r="CO54" i="1"/>
  <c r="CS54" i="1"/>
  <c r="CM54" i="1"/>
  <c r="AK62" i="1"/>
  <c r="AJ63" i="1"/>
  <c r="AN62" i="1"/>
  <c r="AL62" i="1"/>
  <c r="CX54" i="1" l="1"/>
  <c r="CU54" i="1"/>
  <c r="CR54" i="1"/>
  <c r="CJ55" i="1"/>
  <c r="CM55" i="1"/>
  <c r="CO55" i="1"/>
  <c r="CS55" i="1"/>
  <c r="BE51" i="1"/>
  <c r="BC51" i="1"/>
  <c r="AR53" i="1"/>
  <c r="AS53" i="1"/>
  <c r="AZ53" i="1" s="1"/>
  <c r="AU52" i="1"/>
  <c r="AN63" i="1"/>
  <c r="AL63" i="1"/>
  <c r="AI63" i="1"/>
  <c r="AJ64" i="1" l="1"/>
  <c r="AQ53" i="1"/>
  <c r="CX55" i="1"/>
  <c r="CU55" i="1"/>
  <c r="CR55" i="1"/>
  <c r="CV54" i="1"/>
  <c r="CT52" i="1"/>
  <c r="AY52" i="1"/>
  <c r="BB52" i="1"/>
  <c r="AT52" i="1"/>
  <c r="AW52" i="1"/>
  <c r="CN56" i="1"/>
  <c r="CW56" i="1" s="1"/>
  <c r="CL55" i="1"/>
  <c r="CK56" i="1"/>
  <c r="CJ56" i="1" s="1"/>
  <c r="AK63" i="1"/>
  <c r="AN64" i="1" l="1"/>
  <c r="AL64" i="1"/>
  <c r="AL2" i="1" s="1"/>
  <c r="E22" i="2" s="1"/>
  <c r="AI64" i="1"/>
  <c r="AK64" i="1" s="1"/>
  <c r="CK57" i="1"/>
  <c r="CJ57" i="1" s="1"/>
  <c r="CL56" i="1"/>
  <c r="CN57" i="1"/>
  <c r="CW57" i="1" s="1"/>
  <c r="BD52" i="1"/>
  <c r="BG52" i="1"/>
  <c r="BA52" i="1"/>
  <c r="CS56" i="1"/>
  <c r="CO56" i="1"/>
  <c r="CM56" i="1"/>
  <c r="AX53" i="1"/>
  <c r="BF53" i="1" s="1"/>
  <c r="AV52" i="1"/>
  <c r="AU53" i="1"/>
  <c r="CV55" i="1"/>
  <c r="AS54" i="1"/>
  <c r="AZ54" i="1" s="1"/>
  <c r="AR54" i="1"/>
  <c r="AJ2" i="1"/>
  <c r="AQ54" i="1" l="1"/>
  <c r="CL57" i="1"/>
  <c r="CK58" i="1"/>
  <c r="CN58" i="1"/>
  <c r="CW58" i="1" s="1"/>
  <c r="AT53" i="1"/>
  <c r="CT53" i="1"/>
  <c r="BB53" i="1"/>
  <c r="AY53" i="1"/>
  <c r="AW53" i="1"/>
  <c r="CU56" i="1"/>
  <c r="CX56" i="1"/>
  <c r="BC52" i="1"/>
  <c r="BE52" i="1"/>
  <c r="AS55" i="1"/>
  <c r="AZ55" i="1" s="1"/>
  <c r="AR55" i="1"/>
  <c r="CR56" i="1"/>
  <c r="CO57" i="1"/>
  <c r="CM57" i="1"/>
  <c r="CS57" i="1"/>
  <c r="E24" i="2"/>
  <c r="E25" i="2" s="1"/>
  <c r="AN2" i="1"/>
  <c r="E23" i="2" s="1"/>
  <c r="AQ55" i="1" l="1"/>
  <c r="BA53" i="1"/>
  <c r="BD53" i="1"/>
  <c r="BG53" i="1"/>
  <c r="CX57" i="1"/>
  <c r="CU57" i="1"/>
  <c r="AV53" i="1"/>
  <c r="AU54" i="1"/>
  <c r="AX54" i="1"/>
  <c r="BF54" i="1" s="1"/>
  <c r="CJ58" i="1"/>
  <c r="CM58" i="1"/>
  <c r="CS58" i="1"/>
  <c r="CO58" i="1"/>
  <c r="CV56" i="1"/>
  <c r="CR57" i="1"/>
  <c r="CV57" i="1" s="1"/>
  <c r="AW54" i="1" l="1"/>
  <c r="CT54" i="1"/>
  <c r="AY54" i="1"/>
  <c r="BB54" i="1"/>
  <c r="CN59" i="1"/>
  <c r="CW59" i="1" s="1"/>
  <c r="CL58" i="1"/>
  <c r="CK59" i="1"/>
  <c r="CJ59" i="1" s="1"/>
  <c r="CU58" i="1"/>
  <c r="CX58" i="1"/>
  <c r="AT54" i="1"/>
  <c r="BC53" i="1"/>
  <c r="BA54" i="1"/>
  <c r="BE54" i="1" s="1"/>
  <c r="BE53" i="1"/>
  <c r="CR58" i="1"/>
  <c r="CV58" i="1" s="1"/>
  <c r="AR56" i="1"/>
  <c r="AS56" i="1"/>
  <c r="AZ56" i="1" s="1"/>
  <c r="CK60" i="1" l="1"/>
  <c r="CL59" i="1"/>
  <c r="CN60" i="1"/>
  <c r="CW60" i="1" s="1"/>
  <c r="AQ56" i="1"/>
  <c r="BG54" i="1"/>
  <c r="BD54" i="1"/>
  <c r="BC54" i="1"/>
  <c r="CS59" i="1"/>
  <c r="CR59" i="1" s="1"/>
  <c r="CO59" i="1"/>
  <c r="CM59" i="1"/>
  <c r="AU55" i="1"/>
  <c r="AX55" i="1"/>
  <c r="BF55" i="1" s="1"/>
  <c r="AV54" i="1"/>
  <c r="CU59" i="1" l="1"/>
  <c r="CX59" i="1"/>
  <c r="AT55" i="1"/>
  <c r="CT55" i="1"/>
  <c r="AY55" i="1"/>
  <c r="AW55" i="1"/>
  <c r="BB55" i="1"/>
  <c r="AR57" i="1"/>
  <c r="AS57" i="1"/>
  <c r="AZ57" i="1" s="1"/>
  <c r="CV59" i="1"/>
  <c r="CJ60" i="1"/>
  <c r="CS60" i="1"/>
  <c r="CM60" i="1"/>
  <c r="CO60" i="1"/>
  <c r="AQ57" i="1" l="1"/>
  <c r="CL60" i="1"/>
  <c r="CN61" i="1"/>
  <c r="CW61" i="1" s="1"/>
  <c r="CK61" i="1"/>
  <c r="CJ61" i="1" s="1"/>
  <c r="BA55" i="1"/>
  <c r="BD55" i="1"/>
  <c r="BG55" i="1"/>
  <c r="CX60" i="1"/>
  <c r="CU60" i="1"/>
  <c r="CR60" i="1"/>
  <c r="AV55" i="1"/>
  <c r="AX56" i="1"/>
  <c r="BF56" i="1" s="1"/>
  <c r="AU56" i="1"/>
  <c r="AT56" i="1" l="1"/>
  <c r="BB56" i="1"/>
  <c r="AY56" i="1"/>
  <c r="AW56" i="1"/>
  <c r="CT56" i="1"/>
  <c r="CV60" i="1"/>
  <c r="BC55" i="1"/>
  <c r="BE55" i="1"/>
  <c r="CL61" i="1"/>
  <c r="CN62" i="1"/>
  <c r="CW62" i="1" s="1"/>
  <c r="CK62" i="1"/>
  <c r="CM61" i="1"/>
  <c r="CS61" i="1"/>
  <c r="CR61" i="1" s="1"/>
  <c r="CO61" i="1"/>
  <c r="AS58" i="1"/>
  <c r="AZ58" i="1" s="1"/>
  <c r="AR58" i="1"/>
  <c r="CS62" i="1" l="1"/>
  <c r="CO62" i="1"/>
  <c r="CM62" i="1"/>
  <c r="CR62" i="1"/>
  <c r="CV62" i="1" s="1"/>
  <c r="AQ58" i="1"/>
  <c r="BA56" i="1"/>
  <c r="BD56" i="1"/>
  <c r="BG56" i="1"/>
  <c r="CJ62" i="1"/>
  <c r="CV61" i="1"/>
  <c r="CX61" i="1"/>
  <c r="CU61" i="1"/>
  <c r="AV56" i="1"/>
  <c r="AX57" i="1"/>
  <c r="BF57" i="1" s="1"/>
  <c r="AU57" i="1"/>
  <c r="CN63" i="1" l="1"/>
  <c r="CW63" i="1" s="1"/>
  <c r="CK63" i="1"/>
  <c r="CJ63" i="1" s="1"/>
  <c r="CK64" i="1" s="1"/>
  <c r="CL62" i="1"/>
  <c r="BC56" i="1"/>
  <c r="BE56" i="1"/>
  <c r="AR59" i="1"/>
  <c r="AS59" i="1"/>
  <c r="AZ59" i="1" s="1"/>
  <c r="AT57" i="1"/>
  <c r="CT57" i="1"/>
  <c r="BB57" i="1"/>
  <c r="AW57" i="1"/>
  <c r="AY57" i="1"/>
  <c r="CX62" i="1"/>
  <c r="CU62" i="1"/>
  <c r="CM64" i="1" l="1"/>
  <c r="CS64" i="1"/>
  <c r="CN64" i="1"/>
  <c r="CW64" i="1" s="1"/>
  <c r="CJ64" i="1"/>
  <c r="CO63" i="1"/>
  <c r="CM63" i="1"/>
  <c r="CS63" i="1"/>
  <c r="BG57" i="1"/>
  <c r="BD57" i="1"/>
  <c r="AV57" i="1"/>
  <c r="AX58" i="1"/>
  <c r="BF58" i="1" s="1"/>
  <c r="AU58" i="1"/>
  <c r="AQ59" i="1"/>
  <c r="BA57" i="1"/>
  <c r="CL63" i="1"/>
  <c r="CL64" i="1" l="1"/>
  <c r="CX64" i="1"/>
  <c r="CU64" i="1"/>
  <c r="CO64" i="1"/>
  <c r="CT58" i="1"/>
  <c r="BB58" i="1"/>
  <c r="BA58" i="1" s="1"/>
  <c r="AW58" i="1"/>
  <c r="AY58" i="1"/>
  <c r="CM2" i="1"/>
  <c r="J22" i="2" s="1"/>
  <c r="AS60" i="1"/>
  <c r="AZ60" i="1" s="1"/>
  <c r="AR60" i="1"/>
  <c r="BC57" i="1"/>
  <c r="BE57" i="1"/>
  <c r="AT58" i="1"/>
  <c r="CX63" i="1"/>
  <c r="CU63" i="1"/>
  <c r="CR63" i="1"/>
  <c r="CV64" i="1" s="1"/>
  <c r="CO2" i="1" l="1"/>
  <c r="J23" i="2" s="1"/>
  <c r="J24" i="2"/>
  <c r="J25" i="2" s="1"/>
  <c r="BC58" i="1"/>
  <c r="AQ60" i="1"/>
  <c r="CU2" i="1"/>
  <c r="K22" i="2" s="1"/>
  <c r="CV63" i="1"/>
  <c r="BG58" i="1"/>
  <c r="BD58" i="1"/>
  <c r="AU59" i="1"/>
  <c r="AX59" i="1"/>
  <c r="BF59" i="1" s="1"/>
  <c r="AV58" i="1"/>
  <c r="BE58" i="1"/>
  <c r="CX2" i="1" l="1"/>
  <c r="K23" i="2" s="1"/>
  <c r="K24" i="2"/>
  <c r="K25" i="2" s="1"/>
  <c r="CT59" i="1"/>
  <c r="BB59" i="1"/>
  <c r="AY59" i="1"/>
  <c r="AW59" i="1"/>
  <c r="AT59" i="1"/>
  <c r="AS61" i="1"/>
  <c r="AZ61" i="1" s="1"/>
  <c r="AR61" i="1"/>
  <c r="AU60" i="1" l="1"/>
  <c r="AX60" i="1"/>
  <c r="BF60" i="1" s="1"/>
  <c r="AV59" i="1"/>
  <c r="BA59" i="1"/>
  <c r="BD59" i="1"/>
  <c r="BG59" i="1"/>
  <c r="AQ61" i="1"/>
  <c r="AS62" i="1" l="1"/>
  <c r="AZ62" i="1" s="1"/>
  <c r="AR62" i="1"/>
  <c r="BC59" i="1"/>
  <c r="BE59" i="1"/>
  <c r="AT60" i="1"/>
  <c r="CT60" i="1"/>
  <c r="AW60" i="1"/>
  <c r="AY60" i="1"/>
  <c r="BB60" i="1"/>
  <c r="AU61" i="1" l="1"/>
  <c r="AX61" i="1"/>
  <c r="BF61" i="1" s="1"/>
  <c r="AV60" i="1"/>
  <c r="AT61" i="1"/>
  <c r="BD60" i="1"/>
  <c r="BG60" i="1"/>
  <c r="AQ62" i="1"/>
  <c r="BA60" i="1"/>
  <c r="BC60" i="1" l="1"/>
  <c r="BE60" i="1"/>
  <c r="AR63" i="1"/>
  <c r="AS63" i="1"/>
  <c r="AZ63" i="1" s="1"/>
  <c r="AX62" i="1"/>
  <c r="BF62" i="1" s="1"/>
  <c r="AV61" i="1"/>
  <c r="AU62" i="1"/>
  <c r="CT61" i="1"/>
  <c r="BB61" i="1"/>
  <c r="AW61" i="1"/>
  <c r="AY61" i="1"/>
  <c r="CT62" i="1" l="1"/>
  <c r="AY62" i="1"/>
  <c r="AW62" i="1"/>
  <c r="BB62" i="1"/>
  <c r="BG61" i="1"/>
  <c r="BD61" i="1"/>
  <c r="AT62" i="1"/>
  <c r="AQ63" i="1"/>
  <c r="BA61" i="1"/>
  <c r="AR64" i="1" l="1"/>
  <c r="AS64" i="1"/>
  <c r="AZ64" i="1" s="1"/>
  <c r="BD62" i="1"/>
  <c r="BG62" i="1"/>
  <c r="BC61" i="1"/>
  <c r="BA62" i="1"/>
  <c r="BE62" i="1" s="1"/>
  <c r="BE61" i="1"/>
  <c r="AU63" i="1"/>
  <c r="AT63" i="1" s="1"/>
  <c r="AV62" i="1"/>
  <c r="AX63" i="1"/>
  <c r="BF63" i="1" s="1"/>
  <c r="AQ64" i="1" l="1"/>
  <c r="AU64" i="1" s="1"/>
  <c r="AX64" i="1"/>
  <c r="BF64" i="1" s="1"/>
  <c r="AT64" i="1"/>
  <c r="AV63" i="1"/>
  <c r="CT63" i="1"/>
  <c r="AY63" i="1"/>
  <c r="AW63" i="1"/>
  <c r="BB63" i="1"/>
  <c r="BC62" i="1"/>
  <c r="AV64" i="1" l="1"/>
  <c r="BC64" i="1"/>
  <c r="AY64" i="1"/>
  <c r="AY2" i="1" s="1"/>
  <c r="F23" i="2" s="1"/>
  <c r="AW64" i="1"/>
  <c r="AW2" i="1" s="1"/>
  <c r="F22" i="2" s="1"/>
  <c r="BB64" i="1"/>
  <c r="CT64" i="1"/>
  <c r="BD63" i="1"/>
  <c r="BG63" i="1"/>
  <c r="BA63" i="1"/>
  <c r="BE64" i="1" l="1"/>
  <c r="F24" i="2"/>
  <c r="F25" i="2" s="1"/>
  <c r="BG64" i="1"/>
  <c r="BD64" i="1"/>
  <c r="BD2" i="1" s="1"/>
  <c r="G22" i="2" s="1"/>
  <c r="BC63" i="1"/>
  <c r="BE63" i="1"/>
  <c r="BG2" i="1"/>
  <c r="G23" i="2" s="1"/>
  <c r="G24" i="2" l="1"/>
  <c r="G2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590FC9-6DAA-4AA2-BA8B-34769213DA28}" keepAlive="1" name="Query - spac_research" description="Connection to the 'spac_research' query in the workbook." type="5" refreshedVersion="7" background="1" saveData="1">
    <dbPr connection="Provider=Microsoft.Mashup.OleDb.1;Data Source=$Workbook$;Location=spac_research;Extended Properties=&quot;&quot;" command="SELECT * FROM [spac_research]"/>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<sst xmlns="http://schemas.openxmlformats.org/spreadsheetml/2006/main" count="98089" uniqueCount="17774">
  <si>
    <t>Date</t>
  </si>
  <si>
    <t>#</t>
  </si>
  <si>
    <t>Draw</t>
  </si>
  <si>
    <t>Bal</t>
  </si>
  <si>
    <t>Principal</t>
  </si>
  <si>
    <t>Interest</t>
  </si>
  <si>
    <t>CF</t>
  </si>
  <si>
    <t>Borrower Wholeloan</t>
  </si>
  <si>
    <t>Standard Draw/Pari Funded A/B</t>
  </si>
  <si>
    <t>A Price</t>
  </si>
  <si>
    <t>Acct Bal</t>
  </si>
  <si>
    <t>Funding</t>
  </si>
  <si>
    <t>Writedown</t>
  </si>
  <si>
    <t>A Adv</t>
  </si>
  <si>
    <t>A Spread</t>
  </si>
  <si>
    <t>Libor</t>
  </si>
  <si>
    <t>Initial Draw %</t>
  </si>
  <si>
    <t>WL Balance</t>
  </si>
  <si>
    <t>Start Date</t>
  </si>
  <si>
    <t>Construction Term</t>
  </si>
  <si>
    <t>Refinance Term</t>
  </si>
  <si>
    <t>Refinance Date</t>
  </si>
  <si>
    <t>WL Spread</t>
  </si>
  <si>
    <t>Libor Floor</t>
  </si>
  <si>
    <t>WAL Yrs</t>
  </si>
  <si>
    <t>Prin WAL</t>
  </si>
  <si>
    <t>WL</t>
  </si>
  <si>
    <t>Commitment</t>
  </si>
  <si>
    <t>WAL</t>
  </si>
  <si>
    <t>Yield</t>
  </si>
  <si>
    <t>Total P&amp;L</t>
  </si>
  <si>
    <t>MOIC</t>
  </si>
  <si>
    <t>Pari=passu funding A/B structure with schedule of A draws (A_FUNDING_SCHEDULE)</t>
  </si>
  <si>
    <t>Reverse Sequential funding A/B structure with schedule of draws (A_FUNDING_SCHEDULE)</t>
  </si>
  <si>
    <t>A</t>
  </si>
  <si>
    <t>B</t>
  </si>
  <si>
    <t>Pari-passu Loan</t>
  </si>
  <si>
    <t>Pari Passu Securitization</t>
  </si>
  <si>
    <t>Rev Seq Securitization</t>
  </si>
  <si>
    <t>Project</t>
  </si>
  <si>
    <t>Project Cost</t>
  </si>
  <si>
    <t>Equity In</t>
  </si>
  <si>
    <t>Equity</t>
  </si>
  <si>
    <t>Value at Stab</t>
  </si>
  <si>
    <t>Reinv</t>
  </si>
  <si>
    <t>Reinv %</t>
  </si>
  <si>
    <t>LTC</t>
  </si>
  <si>
    <t>Pari-passu</t>
  </si>
  <si>
    <t>Global</t>
  </si>
  <si>
    <t>Technology</t>
  </si>
  <si>
    <t>Companies driven by the impact of technology on how work is executed, facilitated and enhanced</t>
  </si>
  <si>
    <t>Kirkland &amp; Ellis</t>
  </si>
  <si>
    <t>Ellenoff Grossman &amp; Schole</t>
  </si>
  <si>
    <t>U=S+W/3</t>
  </si>
  <si>
    <t>W=S@11.5</t>
  </si>
  <si>
    <t>ZWRK</t>
  </si>
  <si>
    <t>US/Canada</t>
  </si>
  <si>
    <t>Energy</t>
  </si>
  <si>
    <t>The energy value chain in North America, with a focus on energy transition and sustainability</t>
  </si>
  <si>
    <t>Davis, Polk &amp; Wardwell</t>
  </si>
  <si>
    <t>Akin Gump Strauss Hauer &amp; Feld</t>
  </si>
  <si>
    <t>W=S@11.50</t>
  </si>
  <si>
    <t>ZT</t>
  </si>
  <si>
    <t>EVEX</t>
  </si>
  <si>
    <t>Eve</t>
  </si>
  <si>
    <t>Automotive</t>
  </si>
  <si>
    <t>Industrial</t>
  </si>
  <si>
    <t>Aviation, Aerospace &amp; Defense, Urban Mobility and Emerging Technology</t>
  </si>
  <si>
    <t>White &amp; Case</t>
  </si>
  <si>
    <t>U=S+W/2</t>
  </si>
  <si>
    <t>6 + 6 + 6</t>
  </si>
  <si>
    <t>ZNTE</t>
  </si>
  <si>
    <t>Financial</t>
  </si>
  <si>
    <t>Technology and fintech</t>
  </si>
  <si>
    <t>Latham &amp; Watkins</t>
  </si>
  <si>
    <t>Ledgewood PC</t>
  </si>
  <si>
    <t>18+(3)</t>
  </si>
  <si>
    <t>ZING</t>
  </si>
  <si>
    <t>YTPG</t>
  </si>
  <si>
    <t>General</t>
  </si>
  <si>
    <t>ESG</t>
  </si>
  <si>
    <t>Ropes &amp; Gray</t>
  </si>
  <si>
    <t>Weil, Gotshal &amp; Manges</t>
  </si>
  <si>
    <t>U=S</t>
  </si>
  <si>
    <t>TPG Pace Beneficial II Corp.</t>
  </si>
  <si>
    <t>QBTS</t>
  </si>
  <si>
    <t>D-Wave</t>
  </si>
  <si>
    <t>Greenberg Traurig</t>
  </si>
  <si>
    <t>XPOA</t>
  </si>
  <si>
    <t>Businesses in North America within the renewable and transition energy sector, with a focus on pursuing growth opportunities that are driving the electrical power grid transition, both on the electrical supply and on the demand side for high-intensity electrical users, as well as seeking co-optimization opportunities between supply and demand, of the electrical grid in the United States.</t>
  </si>
  <si>
    <t>Vinson &amp; Elkins</t>
  </si>
  <si>
    <t>18 + (2*3)</t>
  </si>
  <si>
    <t>XPDB</t>
  </si>
  <si>
    <t>LatAm</t>
  </si>
  <si>
    <t>Healthcare, financial services, education, consumer goods &amp; retail, and technology in Brazil</t>
  </si>
  <si>
    <t>Shearman &amp; Sterling</t>
  </si>
  <si>
    <t>Skadden, Arps, Slate, Meagher &amp; Flom</t>
  </si>
  <si>
    <t>XPAX</t>
  </si>
  <si>
    <t>U.S. domiciled Financial Technology</t>
  </si>
  <si>
    <t>18 + (3)</t>
  </si>
  <si>
    <t>XFIN</t>
  </si>
  <si>
    <t>Direct-to-consumer brands, Amazon centric, online marketplaces, food tech, new media, digital health, software-as-a-service, fin tech, and any adjacent industries undergoing technology-driven transformations</t>
  </si>
  <si>
    <t>Sidley Austin</t>
  </si>
  <si>
    <t>WWAC</t>
  </si>
  <si>
    <t>Materials</t>
  </si>
  <si>
    <t>Technology metals and energy transition critical materials globally (excluding China, Hong Kong and Macau)</t>
  </si>
  <si>
    <t>Hunter Taubman Fischer &amp; Li</t>
  </si>
  <si>
    <t>U=S+R</t>
  </si>
  <si>
    <t>9 + (2*3)</t>
  </si>
  <si>
    <t>WTMA</t>
  </si>
  <si>
    <t>Financial services, fintech and technology</t>
  </si>
  <si>
    <t>Winston &amp; Strawn</t>
  </si>
  <si>
    <t>Loeb &amp; Loeb</t>
  </si>
  <si>
    <t>WRAC</t>
  </si>
  <si>
    <t>Financial services and fintech in the US and EMEA as well as technology firms supporting these sectors</t>
  </si>
  <si>
    <t>Cravath, Swaine &amp; Moore</t>
  </si>
  <si>
    <t>18+(6)</t>
  </si>
  <si>
    <t>WQGA</t>
  </si>
  <si>
    <t>Not specified</t>
  </si>
  <si>
    <t>U=S+W/5</t>
  </si>
  <si>
    <t>WPCB</t>
  </si>
  <si>
    <t>WPCA</t>
  </si>
  <si>
    <t>Paul, Weiss, Rifkind, Wharton &amp; Garrison</t>
  </si>
  <si>
    <t>WNNR</t>
  </si>
  <si>
    <t>Financial services industry</t>
  </si>
  <si>
    <t>Haynes and Boone</t>
  </si>
  <si>
    <t>U=S+W+R</t>
  </si>
  <si>
    <t>W=S/2@11.50</t>
  </si>
  <si>
    <t>15 + (2*3)</t>
  </si>
  <si>
    <t>WINV</t>
  </si>
  <si>
    <t>Healthcare</t>
  </si>
  <si>
    <t>Health, nutrition, fitness, wellness and beauty sectors and the products, devices, applications and technology driving growth within these verticals</t>
  </si>
  <si>
    <t>Katten Muchin Rosenman</t>
  </si>
  <si>
    <t>WEL</t>
  </si>
  <si>
    <t>Businesses in infrastructure and environmental services; health, wellness and food sustainability; financial technology and financial services; enterprise software and SaaS; and leisure and hospitality</t>
  </si>
  <si>
    <t>Sullivan &amp; Cromwell</t>
  </si>
  <si>
    <t>Reed Smith</t>
  </si>
  <si>
    <t>U=S+W</t>
  </si>
  <si>
    <t>12 + (2*3)</t>
  </si>
  <si>
    <t>WAVS</t>
  </si>
  <si>
    <t>Media &amp; Entertainment</t>
  </si>
  <si>
    <t>Media, technology or entertainment</t>
  </si>
  <si>
    <t>WAVC</t>
  </si>
  <si>
    <t>Environmental services with a focus on ESG practices</t>
  </si>
  <si>
    <t>WARR</t>
  </si>
  <si>
    <t>WALD</t>
  </si>
  <si>
    <t>Obagi and Milk Makeup</t>
  </si>
  <si>
    <t>Consumer</t>
  </si>
  <si>
    <t>Health, Beauty, and Wellness industries</t>
  </si>
  <si>
    <t>Goodwin Procter</t>
  </si>
  <si>
    <t>24+(3)</t>
  </si>
  <si>
    <t>Vy Global Growth</t>
  </si>
  <si>
    <t>VYGG</t>
  </si>
  <si>
    <t>Industrial technology, transportation and smart mobility</t>
  </si>
  <si>
    <t>VTIQ</t>
  </si>
  <si>
    <t>Presto</t>
  </si>
  <si>
    <t>Travel &amp; Hospitality</t>
  </si>
  <si>
    <t>Hospitality, leisure, travel and dining in North America</t>
  </si>
  <si>
    <t>W=S/2@11.5</t>
  </si>
  <si>
    <t>15+(3)</t>
  </si>
  <si>
    <t>VTAQ</t>
  </si>
  <si>
    <t>Vision sensing technologies (â€œVSTâ€), including hardware chip solutions (such as chips, modules and systems), VST-related application software, artificial intelligence (â€œAIâ€) and other peripheral technologies that assist to integrate and/or supplement VST applications</t>
  </si>
  <si>
    <t>U=S+(3/4)W</t>
  </si>
  <si>
    <t>12+(2*3)</t>
  </si>
  <si>
    <t>VSAC</t>
  </si>
  <si>
    <t>Consumer and retail in the US and Canada</t>
  </si>
  <si>
    <t>VMGA</t>
  </si>
  <si>
    <t>Asia</t>
  </si>
  <si>
    <t>Developing breakthrough technology in life sciences and/or advancing a platform for sustainable technology in Asia (excluding China, Hong Kong and Macau)</t>
  </si>
  <si>
    <t>Sheppard, Mullin, Richter &amp; Hampton</t>
  </si>
  <si>
    <t>VMCA</t>
  </si>
  <si>
    <t>Technology-enabled Latin American companies seeking to become category-defining enterprises and those targeting or expected to pursue cross-border expansion</t>
  </si>
  <si>
    <t>VLAT</t>
  </si>
  <si>
    <t>VII</t>
  </si>
  <si>
    <t>Kredivo</t>
  </si>
  <si>
    <t>Fintech outside the US</t>
  </si>
  <si>
    <t>U=S+W/4</t>
  </si>
  <si>
    <t>VPCB</t>
  </si>
  <si>
    <t>Education, training and education technology, specifically in Asia (excluding China, Hong Kong and Macau))</t>
  </si>
  <si>
    <t>GMFI</t>
  </si>
  <si>
    <t>Companies with a strong connection to India and catering to large addressable market opportunities in India or other developed geographies such as the Americas and Europe, with a focus on technology such as information technology, business process outsourcing, fintech, health tech, education tech, AI Analytics, ML, Blockchain, IoT, Robotics, and SaaS</t>
  </si>
  <si>
    <t>15+(3)+(6*1)</t>
  </si>
  <si>
    <t>VHNA</t>
  </si>
  <si>
    <t>RNEW</t>
  </si>
  <si>
    <t>Suneva Medical</t>
  </si>
  <si>
    <t>Healthcare in North America</t>
  </si>
  <si>
    <t>White &amp; Williams</t>
  </si>
  <si>
    <t>VHAQ</t>
  </si>
  <si>
    <t>GROV</t>
  </si>
  <si>
    <t>Grove Collaborative</t>
  </si>
  <si>
    <t>VGII</t>
  </si>
  <si>
    <t>VIYI Algorithm</t>
  </si>
  <si>
    <t>Becker &amp; Poliakoff</t>
  </si>
  <si>
    <t>12+(9*1)</t>
  </si>
  <si>
    <t>VENA</t>
  </si>
  <si>
    <t>Companies enabling corporations to accelerate the full digitization of their businesses â€” including digital services, digital platforms, and related sectors in North America</t>
  </si>
  <si>
    <t>VELO</t>
  </si>
  <si>
    <t>Technology and tech-enabled businesses domestically and abroad in the consumer internet, ecommerce, software, healthcare and financial services</t>
  </si>
  <si>
    <t>VCXB</t>
  </si>
  <si>
    <t>VCXA</t>
  </si>
  <si>
    <t>Graubard Miller</t>
  </si>
  <si>
    <t>12+1+(3)</t>
  </si>
  <si>
    <t>VCKA</t>
  </si>
  <si>
    <t xml:space="preserve">The neuro-musculoskeletal industry in North America and Europe </t>
  </si>
  <si>
    <t>VBOC</t>
  </si>
  <si>
    <t>VAQC</t>
  </si>
  <si>
    <t>Gaming, digital media, creator economy, entertainment and technology</t>
  </si>
  <si>
    <t>UTAA</t>
  </si>
  <si>
    <t>Businesses that provide critical technologies in the industrial base supply chain recognized by the United States Government to maintain technological leadership, national security, and supply chain independence, include, but are not limited to, advanced manufacturing, artificial intelligence, automation, data security, energy storage and power management, financial technology (payment solution), industrial software, internet of things (â€œIoTâ€), microelectronics, robotics, and wireless communications equipment</t>
  </si>
  <si>
    <t>Paul Hastings</t>
  </si>
  <si>
    <t>USCT</t>
  </si>
  <si>
    <t>UPTD</t>
  </si>
  <si>
    <t>Technology services, business services and consumer products and services</t>
  </si>
  <si>
    <t>TZPS</t>
  </si>
  <si>
    <t>Consumer internet, digital media and marketing technology</t>
  </si>
  <si>
    <t>TWND</t>
  </si>
  <si>
    <t>EEMEA</t>
  </si>
  <si>
    <t>Companies located outside the United States, primarily in the Pan-Eurasian region, including Western Europe, Eastern Europe and the Middle East</t>
  </si>
  <si>
    <t>TWLV</t>
  </si>
  <si>
    <t>Europe</t>
  </si>
  <si>
    <t>Technology and direct-to-consumer sectors in international markets, especially Europe</t>
  </si>
  <si>
    <t>TWNI</t>
  </si>
  <si>
    <t>24 + (3)</t>
  </si>
  <si>
    <t>TWCB</t>
  </si>
  <si>
    <t>Biotechnology with an emphasis on oncology and rare disease therapeutics</t>
  </si>
  <si>
    <t>TMPM</t>
  </si>
  <si>
    <t>SAI</t>
  </si>
  <si>
    <t>SAITECH</t>
  </si>
  <si>
    <t>TUGC</t>
  </si>
  <si>
    <t>Technology and telecommunications in Malaysia</t>
  </si>
  <si>
    <t>TETE</t>
  </si>
  <si>
    <t>LLAP</t>
  </si>
  <si>
    <t>Terran Orbital Corporation</t>
  </si>
  <si>
    <t>High-growth technology and direct-to-consumer sector</t>
  </si>
  <si>
    <t>TWNT</t>
  </si>
  <si>
    <t>Real Estate</t>
  </si>
  <si>
    <t>Real estate, including real estate adjacent businesses and proptech</t>
  </si>
  <si>
    <t>TSIB</t>
  </si>
  <si>
    <t>Broad energy transition or sustainability</t>
  </si>
  <si>
    <t>TRTL</t>
  </si>
  <si>
    <t>Telecommunications and Technology</t>
  </si>
  <si>
    <t>Proskauer Rose</t>
  </si>
  <si>
    <t>DLA Piper</t>
  </si>
  <si>
    <t>TRIS</t>
  </si>
  <si>
    <t>Consumer or distribution</t>
  </si>
  <si>
    <t>TRCA</t>
  </si>
  <si>
    <t>TMT</t>
  </si>
  <si>
    <t>18+(2*3)</t>
  </si>
  <si>
    <t>TRAQ</t>
  </si>
  <si>
    <t>TPGY</t>
  </si>
  <si>
    <t>Sustainability-focused companies across the food, agriculture, biomanufacturing, and life sciences sectors</t>
  </si>
  <si>
    <t>Cooley</t>
  </si>
  <si>
    <t>TPBA</t>
  </si>
  <si>
    <t>Global aerospace, aviation, and aviation services end markets, and the universe of prospective targets will largely include businesses directly or indirectly impacted by global air traffic trends</t>
  </si>
  <si>
    <t>Milbank</t>
  </si>
  <si>
    <t>Cozen Oâ€™Connor, Minneapolis, Minnesota</t>
  </si>
  <si>
    <t>15 + (3)</t>
  </si>
  <si>
    <t>TOAC</t>
  </si>
  <si>
    <t>Restaurant, hospitality and related technology</t>
  </si>
  <si>
    <t>TMKR</t>
  </si>
  <si>
    <t>Music</t>
  </si>
  <si>
    <t>TMAC</t>
  </si>
  <si>
    <t>Biopharma or technology enabled business-to-consumer (â€œB2Câ€) industries globally</t>
  </si>
  <si>
    <t>Cleary Gottlieb Steen &amp; Hamilton</t>
  </si>
  <si>
    <t>15 + (6*1)</t>
  </si>
  <si>
    <t>TLGY</t>
  </si>
  <si>
    <t>IT, healthcare, business services, financial services, companies addressing ESG issues</t>
  </si>
  <si>
    <t>Gibson, Dunn &amp; Crutcher</t>
  </si>
  <si>
    <t>TLGA</t>
  </si>
  <si>
    <t>Technology-enabled businesses in Europe</t>
  </si>
  <si>
    <t>Tio Tech A</t>
  </si>
  <si>
    <t>TIOA</t>
  </si>
  <si>
    <t>6+6+6+(6)</t>
  </si>
  <si>
    <t>TINV</t>
  </si>
  <si>
    <t>Financial Services</t>
  </si>
  <si>
    <t>THCP</t>
  </si>
  <si>
    <t>Cannabis</t>
  </si>
  <si>
    <t>21+6+6+3</t>
  </si>
  <si>
    <t>THCA</t>
  </si>
  <si>
    <t>Global health and wellness</t>
  </si>
  <si>
    <t>THAC</t>
  </si>
  <si>
    <t>Technology industries in the United States and other developed countries, with a special focus within the space technology, financial technology, technology, media and telecom (â€œTMTâ€) industries and related sectors.</t>
  </si>
  <si>
    <t>TGVC</t>
  </si>
  <si>
    <t>Energy and natural resources</t>
  </si>
  <si>
    <t>TGR</t>
  </si>
  <si>
    <t>Consumer internet, mobility and Fintech with key operations in Europe and Israel</t>
  </si>
  <si>
    <t>TGAA</t>
  </si>
  <si>
    <t>eToro</t>
  </si>
  <si>
    <t>Fintech</t>
  </si>
  <si>
    <t>FTCV</t>
  </si>
  <si>
    <t>Companies that use or facilitate disruptive, differentiated technology to build, enable, service or manage businesses or infrastructure undergoing transformation; in particular, software, technology enabled services, communications, internetworking, clean energy and industrial technology that enable or support digital transformation.</t>
  </si>
  <si>
    <t>TETC</t>
  </si>
  <si>
    <t>Digital media, sports, entertainment, leisure and/or gaming</t>
  </si>
  <si>
    <t>TEKK</t>
  </si>
  <si>
    <t>Companies within the mobile application (â€œappâ€) ecosystem or consumer internet companies</t>
  </si>
  <si>
    <t>DMYS</t>
  </si>
  <si>
    <t>TCVA</t>
  </si>
  <si>
    <t>Software, internet, and financial technology</t>
  </si>
  <si>
    <t xml:space="preserve">24 + (3) </t>
  </si>
  <si>
    <t>Disruptive, technology-driven business that leverages its unique intellectual property (â€œIPâ€) and proprietary data to develop a sustainable competitive advantage</t>
  </si>
  <si>
    <t>TCOA</t>
  </si>
  <si>
    <t>SBIG</t>
  </si>
  <si>
    <t>springbig</t>
  </si>
  <si>
    <t>TCAC</t>
  </si>
  <si>
    <t>South Africa and Sub-Saharan Africa</t>
  </si>
  <si>
    <t>TBSA</t>
  </si>
  <si>
    <t>Financial services, including asset and wealth management, lending and leasing, and businesses providing financial technological services to, or operating in, the financial services industry, with an emphasis on fintech</t>
  </si>
  <si>
    <t>TBCP</t>
  </si>
  <si>
    <t>Software, communications, artificial intelligence, machine learning, data, analytics, 5G, IoT, cloud, edge, security, services and related areas</t>
  </si>
  <si>
    <t>TACA</t>
  </si>
  <si>
    <t>Food</t>
  </si>
  <si>
    <t>Restaurant, hospitality, food and beverage, retail, consumer, food and food related technology and real estate</t>
  </si>
  <si>
    <t>SZZL</t>
  </si>
  <si>
    <t>Media, engineering construction, engineering services, facility management and services, food and beverages, semiconductor, aerospace, paper and pulp, logistics and distribution, IT services, software solutions, tourism, hospitality, aviation, retail, precious metals trading and services, oil and gas, environmental services, steel, household appliances, construction materials and shipping and cruise industries</t>
  </si>
  <si>
    <t>SWSS</t>
  </si>
  <si>
    <t>Health, wellness and fitness</t>
  </si>
  <si>
    <t>Gunderson Dettmer Stough Villeneuve Franklin &amp; Hachigian</t>
  </si>
  <si>
    <t>SWET</t>
  </si>
  <si>
    <t>NOGN</t>
  </si>
  <si>
    <t>Nogin</t>
  </si>
  <si>
    <t>Software companies, especially those targeting enterprise vertical sectors owned by private equity and venture capital firms as well as corporate carve-outs</t>
  </si>
  <si>
    <t>SWAG</t>
  </si>
  <si>
    <t>SMR</t>
  </si>
  <si>
    <t>NuScale Power</t>
  </si>
  <si>
    <t>Sustainability</t>
  </si>
  <si>
    <t>SV</t>
  </si>
  <si>
    <t>Companies that provide environmental, business and/or infrastructure products and services that will contribute to a more sustainable future consistent with todayâ€™s ESG principles</t>
  </si>
  <si>
    <t>SVNA</t>
  </si>
  <si>
    <t>SVFC</t>
  </si>
  <si>
    <t>SYM</t>
  </si>
  <si>
    <t>Symbotic</t>
  </si>
  <si>
    <t>Technology-enabled sectors including mobile communications technology, artificial intelligence, robotics, cloud technologies, software broadly, computational biology and other data-driven business models, semiconductors and other hardware, transportation technologies, consumer internet and fintech</t>
  </si>
  <si>
    <t>SVFB</t>
  </si>
  <si>
    <t>SVFA</t>
  </si>
  <si>
    <t>Technology and cybersecurity platforms</t>
  </si>
  <si>
    <t>SUAC</t>
  </si>
  <si>
    <t>Technology, with a focus on internet, consumer, media and similar businesses</t>
  </si>
  <si>
    <t>STRE</t>
  </si>
  <si>
    <t>Energy transition and clean energy technology</t>
  </si>
  <si>
    <t>STET</t>
  </si>
  <si>
    <t>Direct-to-consumer brands, direct-to-consumer-services and mobile and social entertainment</t>
  </si>
  <si>
    <t>Morrison &amp; Foerster</t>
  </si>
  <si>
    <t>SSAA</t>
  </si>
  <si>
    <t>Willkie Farr &amp; Gallagher</t>
  </si>
  <si>
    <t>SRSA</t>
  </si>
  <si>
    <t>Sports and sports-related</t>
  </si>
  <si>
    <t>Oâ€™Melveny &amp; Myers</t>
  </si>
  <si>
    <t>SPTK</t>
  </si>
  <si>
    <t>VBIO</t>
  </si>
  <si>
    <t>Varian Biopharmaceuticals</t>
  </si>
  <si>
    <t>TMT in Asia</t>
  </si>
  <si>
    <t>9 + (3+3)</t>
  </si>
  <si>
    <t>SPK</t>
  </si>
  <si>
    <t>ELEU</t>
  </si>
  <si>
    <t>Eleusis</t>
  </si>
  <si>
    <t>SPKB</t>
  </si>
  <si>
    <t>Retail, entertainment, media, and real estate</t>
  </si>
  <si>
    <t>SPGS</t>
  </si>
  <si>
    <t>SPCM</t>
  </si>
  <si>
    <t>ALLG</t>
  </si>
  <si>
    <t>Allego</t>
  </si>
  <si>
    <t>Energy in North America</t>
  </si>
  <si>
    <t>SPAQ</t>
  </si>
  <si>
    <t>Businesses serving the senior market or capable of being repositioned to do so</t>
  </si>
  <si>
    <t>SNRH</t>
  </si>
  <si>
    <t>Healthcare in Asia</t>
  </si>
  <si>
    <t>SMIH</t>
  </si>
  <si>
    <t>Sports Tech (Fan Engagement, Health and Wellness, Esports and Fantasy Sports and Gambling)</t>
  </si>
  <si>
    <t>Schiff Hardin</t>
  </si>
  <si>
    <t>SMAP</t>
  </si>
  <si>
    <t>PropTech and FinTech</t>
  </si>
  <si>
    <t>SLVR</t>
  </si>
  <si>
    <t>THCH</t>
  </si>
  <si>
    <t>Tim Hortons China</t>
  </si>
  <si>
    <t>Consumer and consumer technology</t>
  </si>
  <si>
    <t>SLCR</t>
  </si>
  <si>
    <t>Sports, media, entertainment, health and wellness and consumer technology sectors, however, not professional sports franchises</t>
  </si>
  <si>
    <t>Slam Corp.</t>
  </si>
  <si>
    <t>SLAM</t>
  </si>
  <si>
    <t>Financial technology, enterprise software or consumer technology sectors</t>
  </si>
  <si>
    <t>SLAC</t>
  </si>
  <si>
    <t>Media, technology, communications and digital health</t>
  </si>
  <si>
    <t>SKYA</t>
  </si>
  <si>
    <t>SIER</t>
  </si>
  <si>
    <t>Technology space across the high growth markets of the Middle East, North Africa and Turkey</t>
  </si>
  <si>
    <t>Baker Botts</t>
  </si>
  <si>
    <t>15+(2*3)</t>
  </si>
  <si>
    <t>SHUA</t>
  </si>
  <si>
    <t>PropTech</t>
  </si>
  <si>
    <t>SHQA</t>
  </si>
  <si>
    <t>Healthcare services, healthcare information technology, insurance and related products, biotechnology, pharmaceuticals, medical devices, and diagnostics</t>
  </si>
  <si>
    <t>15 + (3) + (2*3)</t>
  </si>
  <si>
    <t>SHCA</t>
  </si>
  <si>
    <t>Mobility-related technology businesses</t>
  </si>
  <si>
    <t>McDermott Will &amp; Emery</t>
  </si>
  <si>
    <t>SHAP</t>
  </si>
  <si>
    <t>Healthcare, initially targeting information-driven &amp; tech-enabled services, digital health &amp; related infrastructure, diagnostics, and personalized care solutions</t>
  </si>
  <si>
    <t>SHAC</t>
  </si>
  <si>
    <t>Companies undergoing transformational, transitional, or reorganizational (â€œTTRâ€) business strategies</t>
  </si>
  <si>
    <t>SGII</t>
  </si>
  <si>
    <t>Direct-to-consumer media, technology, or emerging digital enterprise focused businesses</t>
  </si>
  <si>
    <t>Saul Ewing Arnstein &amp; Lehr</t>
  </si>
  <si>
    <t>SGHL</t>
  </si>
  <si>
    <t>Opportunities created by the rapid shift towards energy efficient and decentralized energy solutions for a lower carbon economy and, in particular, for the built environment and transport sectors</t>
  </si>
  <si>
    <t>SEDA</t>
  </si>
  <si>
    <t>Water, food &amp; agriculture or renewable energy</t>
  </si>
  <si>
    <t>SDAC</t>
  </si>
  <si>
    <t>Cybersecurity</t>
  </si>
  <si>
    <t>24 + 6</t>
  </si>
  <si>
    <t>SCVX</t>
  </si>
  <si>
    <t>18 + (3*3)</t>
  </si>
  <si>
    <t>SCUA</t>
  </si>
  <si>
    <t>SCRM</t>
  </si>
  <si>
    <t>ScION Tech Growth II</t>
  </si>
  <si>
    <t>SCOB</t>
  </si>
  <si>
    <t>ScION Tech Growth I</t>
  </si>
  <si>
    <t>SCOA</t>
  </si>
  <si>
    <t>Steel, metals and metal processing</t>
  </si>
  <si>
    <t>SCMA</t>
  </si>
  <si>
    <t>VLTS</t>
  </si>
  <si>
    <t>Voltus</t>
  </si>
  <si>
    <t>Opportunities that transform traditional industries in positive ways and generate tangible improvements to the well-being of the global population, particularly with respect to energy, transportation, buildings, manufacturing, and food and agriculture</t>
  </si>
  <si>
    <t>SCLE</t>
  </si>
  <si>
    <t>SCAQ</t>
  </si>
  <si>
    <t>SBII</t>
  </si>
  <si>
    <t xml:space="preserve"> Healthcare, with a specific focus on digital health, life science tools &amp; services and innovative treatment developers</t>
  </si>
  <si>
    <t>SANB</t>
  </si>
  <si>
    <t>Businesses that have experienced a financial restructuring</t>
  </si>
  <si>
    <t>SAMA</t>
  </si>
  <si>
    <t>Telecommunications, Media, and Technology Industries</t>
  </si>
  <si>
    <t>Harter Secrest &amp; Emery</t>
  </si>
  <si>
    <t>Mayer Brown</t>
  </si>
  <si>
    <t>SAGA</t>
  </si>
  <si>
    <t>RXRA</t>
  </si>
  <si>
    <t>Consumer-focused enterprises, including e-commerce, energy services and renewables, insurance and financial services</t>
  </si>
  <si>
    <t>King &amp; Spalding</t>
  </si>
  <si>
    <t>RVAC</t>
  </si>
  <si>
    <t>Global mining, including operators of mines and providers of ancillary services</t>
  </si>
  <si>
    <t>RRAC</t>
  </si>
  <si>
    <t>North America, Europe, or Asia</t>
  </si>
  <si>
    <t>ROSS</t>
  </si>
  <si>
    <t>Companies that operate in Latin America</t>
  </si>
  <si>
    <t>ROSE</t>
  </si>
  <si>
    <t>Energy transition or sustainability</t>
  </si>
  <si>
    <t>Rice Acquisition Corp. II</t>
  </si>
  <si>
    <t>RONI</t>
  </si>
  <si>
    <t>Businesses that have their primary operations in the business services, consumer, healthcare, technology, wellness or sustainability sectors</t>
  </si>
  <si>
    <t>ROCL</t>
  </si>
  <si>
    <t>Business services, consumer, healthcare, technology, wellness or sustainability</t>
  </si>
  <si>
    <t>ROCG</t>
  </si>
  <si>
    <t>Non-operated, upstream oil and gas in the US</t>
  </si>
  <si>
    <t>ROC</t>
  </si>
  <si>
    <t>Established, technology focused businesses</t>
  </si>
  <si>
    <t>Manatt, Phelps &amp; Phillips</t>
  </si>
  <si>
    <t>W=(3/4)S@11.50</t>
  </si>
  <si>
    <t>RNER</t>
  </si>
  <si>
    <t>RMGC</t>
  </si>
  <si>
    <t>RKTA</t>
  </si>
  <si>
    <t>Healthcare services</t>
  </si>
  <si>
    <t>Wilmer Cutler Pickering Hale and Dorr</t>
  </si>
  <si>
    <t>RJAC</t>
  </si>
  <si>
    <t>Kalera</t>
  </si>
  <si>
    <t>Agriculture, horticulture, and aquaculture companies that aim to improve yield, efficiency or profitability in the production, processing, distribution, provision of capital, or consumption of outputs, inputs, data, technology or other services</t>
  </si>
  <si>
    <t>12 + (3*3)</t>
  </si>
  <si>
    <t>RICO</t>
  </si>
  <si>
    <t>Technology, health care and life sciences, including patient-centric, data-driven, cloud-based platforms</t>
  </si>
  <si>
    <t>REVH</t>
  </si>
  <si>
    <t>Drive-to destination hotels, digital entertainment and gaming, and lodging technology businesses</t>
  </si>
  <si>
    <t>REVE</t>
  </si>
  <si>
    <t>Gett</t>
  </si>
  <si>
    <t>High growth technology and tech-enabled US businesses in industries that are being disrupted by advances in technology and on technology paradigms</t>
  </si>
  <si>
    <t>RCLF</t>
  </si>
  <si>
    <t>RCHG</t>
  </si>
  <si>
    <t>Critical minerals value chain and related mining services sector</t>
  </si>
  <si>
    <t>RCFA</t>
  </si>
  <si>
    <t>A target business that leverages direct-to-consumer (D2C) engagement as its primary go-to-market channel, specifically in the consumer, media and/or technology sectors</t>
  </si>
  <si>
    <t>Revelstone Capital</t>
  </si>
  <si>
    <t>RCAC</t>
  </si>
  <si>
    <t>SeatGeek</t>
  </si>
  <si>
    <t>Sports, media and data analytics sectors, with a focus on professional sports franchises</t>
  </si>
  <si>
    <t>Fried, Frank, Harris, Shriver &amp; Jacobson</t>
  </si>
  <si>
    <t>RBAC</t>
  </si>
  <si>
    <t>JPG</t>
  </si>
  <si>
    <t>InfiniteWorld</t>
  </si>
  <si>
    <t>Highly specialized fields within the technology sector across North America, Europe and Asia: aerospace, satellites, and space exploration, quantum computing and chemistry, artificial intelligence (â€œAIâ€) and machine learning (â€œMLâ€), cybersecurity, and blockchain and digital currencies</t>
  </si>
  <si>
    <t>RAM</t>
  </si>
  <si>
    <t>Legalized cannabis industry</t>
  </si>
  <si>
    <t>RACY</t>
  </si>
  <si>
    <t>RACB</t>
  </si>
  <si>
    <t xml:space="preserve">Biotechnology </t>
  </si>
  <si>
    <t>TRDE</t>
  </si>
  <si>
    <t>TradeStation Group, Inc.</t>
  </si>
  <si>
    <t xml:space="preserve"> Technological services to the financial services industry, with particular emphasis on providers of data processing, industry growth technology, business-to-business access to transmission of currencies, storage and transmission services, data bases, and payment processing services</t>
  </si>
  <si>
    <t>QFTA</t>
  </si>
  <si>
    <t>Business within the interactive media, digital media, sports, entertainment, and/or leisure, with a particular focus on video gaming, gaming adjacent, and new metaverse video gaming businesses</t>
  </si>
  <si>
    <t>PWUP</t>
  </si>
  <si>
    <t>Global consumer companies with a significant China presence or a compelling China potential</t>
  </si>
  <si>
    <t>PV</t>
  </si>
  <si>
    <t>Sports</t>
  </si>
  <si>
    <t>Goal Acquisitions Corp.</t>
  </si>
  <si>
    <t>PUCK</t>
  </si>
  <si>
    <t>InsurTech</t>
  </si>
  <si>
    <t>PTOC</t>
  </si>
  <si>
    <t>PTIC</t>
  </si>
  <si>
    <t>Private, large capitalization, high-quality, growth companies</t>
  </si>
  <si>
    <t>Cadwalader, Wickersham &amp; Taft</t>
  </si>
  <si>
    <t>W=S@23</t>
  </si>
  <si>
    <t>24+(6)</t>
  </si>
  <si>
    <t>PSTH</t>
  </si>
  <si>
    <t>Real Estate Services, PropTech</t>
  </si>
  <si>
    <t>PSAG</t>
  </si>
  <si>
    <t>Advanced communications, applications and services (such as 5G), cloud and edge computing, artificial intelligence, machine learning, augmented and virtual reality, disruptive transport technologies and computer vision</t>
  </si>
  <si>
    <t>PRSR</t>
  </si>
  <si>
    <t>PRPC</t>
  </si>
  <si>
    <t>GETY</t>
  </si>
  <si>
    <t>Getty Images</t>
  </si>
  <si>
    <t>PRPB</t>
  </si>
  <si>
    <t>Global consumer-focused industries, including companies that participate in the lifestyle, technology, healthcare and wellness sectors</t>
  </si>
  <si>
    <t>Simpson Thacher &amp; Bartlett</t>
  </si>
  <si>
    <t>PRLH</t>
  </si>
  <si>
    <t>Software, internet, media, fintech, healthcare IT or consumer</t>
  </si>
  <si>
    <t>PPYA</t>
  </si>
  <si>
    <t>Consumer-facing companies with a significant Africa presence or compelling Africa potential</t>
  </si>
  <si>
    <t>Hogan Lovells</t>
  </si>
  <si>
    <t>Nelson Mullins Riley &amp; Scarborough</t>
  </si>
  <si>
    <t>U=S+W/2+R</t>
  </si>
  <si>
    <t>12+(3)</t>
  </si>
  <si>
    <t>PPHP</t>
  </si>
  <si>
    <t>GGR</t>
  </si>
  <si>
    <t>Gogoro</t>
  </si>
  <si>
    <t>Technology, particularly in Europe and Asia</t>
  </si>
  <si>
    <t>PPGH</t>
  </si>
  <si>
    <t>Beauty, wellness, and consumer</t>
  </si>
  <si>
    <t>Powered Brands</t>
  </si>
  <si>
    <t>POW</t>
  </si>
  <si>
    <t>Financial software space with particular focus on mortgage and real estate verticals in the United States</t>
  </si>
  <si>
    <t>Freshfields Bruckhaus Deringer US</t>
  </si>
  <si>
    <t>PORT</t>
  </si>
  <si>
    <t>Enterprise security and operations applications, cloud-based content and digital streaming services, drone technology and service, AI companies, consumer healthcare and wellness, biomedical technology, entertainment/gaming companies, distance learning, and e-sports companies</t>
  </si>
  <si>
    <t>Rimon</t>
  </si>
  <si>
    <t>PONO</t>
  </si>
  <si>
    <t>Industrial and technology</t>
  </si>
  <si>
    <t>Pontem Corporation</t>
  </si>
  <si>
    <t>PNTM</t>
  </si>
  <si>
    <t>Consumer related and consumer adjacent industries</t>
  </si>
  <si>
    <t>PMVC</t>
  </si>
  <si>
    <t>Medical technology</t>
  </si>
  <si>
    <t>PMGM</t>
  </si>
  <si>
    <t>PLMI</t>
  </si>
  <si>
    <t>Defense, government service and aerospace businesses</t>
  </si>
  <si>
    <t>PIPP</t>
  </si>
  <si>
    <t>Industries subject to possible disruption from evolving digital technology</t>
  </si>
  <si>
    <t>PICC</t>
  </si>
  <si>
    <t>Data economy</t>
  </si>
  <si>
    <t>PIAI</t>
  </si>
  <si>
    <t>Energy transition ecosystem including but not limited to renewable power generation, energy storage, the electrical grid, zero-emission transportation, renewable fuels, carbon capture, utilization and storage, and zero/low-carbon industrial applications</t>
  </si>
  <si>
    <t>PHYT</t>
  </si>
  <si>
    <t>PSPC</t>
  </si>
  <si>
    <t>PHIC</t>
  </si>
  <si>
    <t>The next-generation transportation sector with exposure to energy transformation and digital mobility tailwinds</t>
  </si>
  <si>
    <t>PGSS</t>
  </si>
  <si>
    <t>Media, entertainment and technology</t>
  </si>
  <si>
    <t>PGRW</t>
  </si>
  <si>
    <t>Financial technology (â€œFinTechâ€) or financial services ecosystem, including key verticals such as Wealth and Asset Management, Consumer and SME Finance, Insurance, Payments, Information Services and FinTech Infrastructure</t>
  </si>
  <si>
    <t>PFTA</t>
  </si>
  <si>
    <t>Growth-oriented technology or technology-enabled companies</t>
  </si>
  <si>
    <t>PFDR</t>
  </si>
  <si>
    <t>Businesses at the intersection of technology and consumer health and wellness</t>
  </si>
  <si>
    <t>PEPL</t>
  </si>
  <si>
    <t>Battery management systems that work across a broad range of technologies and that also focus on second-life applications across the entire storage ecosystem</t>
  </si>
  <si>
    <t>PEGR</t>
  </si>
  <si>
    <t>Environmentally sound infrastructure, industrial applications and disruptive technologies that eliminate or mitigate GHG emissions and/or enhance resilience to climate change</t>
  </si>
  <si>
    <t>PDOT</t>
  </si>
  <si>
    <t>Space economy, transport and technology</t>
  </si>
  <si>
    <t>Sichenzia Ross</t>
  </si>
  <si>
    <t xml:space="preserve">U=S+W </t>
  </si>
  <si>
    <t>PCX</t>
  </si>
  <si>
    <t xml:space="preserve"> Technology-enabled businesses, business services, industrials, and consumer</t>
  </si>
  <si>
    <t>W=S@28.75</t>
  </si>
  <si>
    <t>PCPC</t>
  </si>
  <si>
    <t>Technology-enabled companies with a proven business model operating within one of the multiple sectors benefitting from secular tailwinds in Industrial Technology</t>
  </si>
  <si>
    <t>Perception Capital Corp. II</t>
  </si>
  <si>
    <t>PCCT</t>
  </si>
  <si>
    <t>Proprietary technologies and business models and are actively engaged in the Internet of Things transformation in a variety of segments such as consumer, industrial, automotive, medical and others</t>
  </si>
  <si>
    <t>PRBM</t>
  </si>
  <si>
    <t>Healthcare or healthcare related industries in the United States and Europe</t>
  </si>
  <si>
    <t>Ledgewood</t>
  </si>
  <si>
    <t>PBAX</t>
  </si>
  <si>
    <t>PERF</t>
  </si>
  <si>
    <t>Perfect</t>
  </si>
  <si>
    <t>Technology in Southeast Asia</t>
  </si>
  <si>
    <t>PAQC</t>
  </si>
  <si>
    <t>PANA</t>
  </si>
  <si>
    <t xml:space="preserve"> Biotechnology in North America or Europe</t>
  </si>
  <si>
    <t>24+3</t>
  </si>
  <si>
    <t>New energy, biotech, and education in Asia (excluding China)</t>
  </si>
  <si>
    <t>PAFO</t>
  </si>
  <si>
    <t>PACX</t>
  </si>
  <si>
    <t>Enterprise software, health care, financial technology and consumer</t>
  </si>
  <si>
    <t>Steptoe &amp; Johnson</t>
  </si>
  <si>
    <t>PACI</t>
  </si>
  <si>
    <t xml:space="preserve">Energy transition technologies, such as battery materials, energy storage, EV infrastructure and advanced recycling in emerging/frontier countries </t>
  </si>
  <si>
    <t>OXUS</t>
  </si>
  <si>
    <t>Disruptive technology companies in the insurance technology sectors and companies that focus on blockchain and artificial intelligence</t>
  </si>
  <si>
    <t>Foley &amp; Lardner</t>
  </si>
  <si>
    <t>OXAC</t>
  </si>
  <si>
    <t>Comera Life Sciences</t>
  </si>
  <si>
    <t>OTRA</t>
  </si>
  <si>
    <t>Leisure marine, yachting and superyachting</t>
  </si>
  <si>
    <t>Mintz, Levin, Cohn, Ferris, Glovsky and Popeo</t>
  </si>
  <si>
    <t>12 + (6)</t>
  </si>
  <si>
    <t>OTEC</t>
  </si>
  <si>
    <t>Media, technology, consumer products, industrials, real estate, real estate services, financial services, hospitality and entertainment</t>
  </si>
  <si>
    <t>OSTR</t>
  </si>
  <si>
    <t>Consumer, retail and leisure</t>
  </si>
  <si>
    <t>OSI</t>
  </si>
  <si>
    <t>Biotechnology and life sciences</t>
  </si>
  <si>
    <t>Orion Biotech Opportunities Corp.</t>
  </si>
  <si>
    <t>ORIA</t>
  </si>
  <si>
    <t>Novel therapeutics, medical devices or services that help improve healthcare outcomes</t>
  </si>
  <si>
    <t>OHAA</t>
  </si>
  <si>
    <t>Technology, healthcare, and specialty industrials</t>
  </si>
  <si>
    <t>OEPW</t>
  </si>
  <si>
    <t>FRBS</t>
  </si>
  <si>
    <t>Forbes Media</t>
  </si>
  <si>
    <t>Global consumer, technology or media sectors with disruptive growth potential through the use of technology that can benefit from operations in Asia</t>
  </si>
  <si>
    <t>OPA</t>
  </si>
  <si>
    <t>Industrial and construction technology</t>
  </si>
  <si>
    <t>ONYX</t>
  </si>
  <si>
    <t>OMEG</t>
  </si>
  <si>
    <t>Healthcare or healthcare-related industries</t>
  </si>
  <si>
    <t>Omega Alpha SPAC</t>
  </si>
  <si>
    <t>Advanced manufacturing industry, specifically the photonics or optics sectors, and related sectors, with an enterprise value of approximately $350 million to $750 million.</t>
  </si>
  <si>
    <t>OLIT</t>
  </si>
  <si>
    <t>Healthcare in the U.S. or other developed countries</t>
  </si>
  <si>
    <t>OHPA</t>
  </si>
  <si>
    <t>Technology-enabled business services (including healthcare and education) or financial services sectors in the US</t>
  </si>
  <si>
    <t>OCAX</t>
  </si>
  <si>
    <t>â€œOmnichannelâ€ businesses â€” technology-enabled cross-channel retail and consumer services â€” including the direct-to-consumer (â€œDTCâ€) / e-commerce retail, consumer healthcare, consumer marketplaces, consumer services and related sectors in North America</t>
  </si>
  <si>
    <t>OCA</t>
  </si>
  <si>
    <t>ALVO</t>
  </si>
  <si>
    <t>Alvotech</t>
  </si>
  <si>
    <t>Industrial and consumer</t>
  </si>
  <si>
    <t>OACB</t>
  </si>
  <si>
    <t>Space, defense and communications and advanced air mobility and logistics</t>
  </si>
  <si>
    <t>NVSA</t>
  </si>
  <si>
    <t>Businesses that are focused on healthcare innovation</t>
  </si>
  <si>
    <t>NVAC</t>
  </si>
  <si>
    <t>Direct-to-consumer and digitally-disruptive e-commerce</t>
  </si>
  <si>
    <t>U=S+W/6</t>
  </si>
  <si>
    <t>NSTD</t>
  </si>
  <si>
    <t>NSTC</t>
  </si>
  <si>
    <t>Beauty, wellness, self-care, fashion, e-commerce, subscription and digital-media space</t>
  </si>
  <si>
    <t>NSTB</t>
  </si>
  <si>
    <t>Software and tech-enabled services</t>
  </si>
  <si>
    <t>NRAC</t>
  </si>
  <si>
    <t>NPAB</t>
  </si>
  <si>
    <t>PropTech, FinTech, ConsumerTech, Supply Chain Management in Asia (excluding mainland China and Hong Kong)</t>
  </si>
  <si>
    <t>NOVV</t>
  </si>
  <si>
    <t>Companies that are disrupting the animal-based protein and food industry, providing alternatives to one or more segments of the global food industry, including fresh and packaged animal-based meats, dairy and seafood</t>
  </si>
  <si>
    <t>NOAC</t>
  </si>
  <si>
    <t>Corcentric</t>
  </si>
  <si>
    <t>FinTech</t>
  </si>
  <si>
    <t>NMMC</t>
  </si>
  <si>
    <t>Safe Harbor Financial</t>
  </si>
  <si>
    <t>NLIT</t>
  </si>
  <si>
    <t>Industrial technology</t>
  </si>
  <si>
    <t>NHIC</t>
  </si>
  <si>
    <t>Husch Blackwell</t>
  </si>
  <si>
    <t>NGC</t>
  </si>
  <si>
    <t>Businesses which predominantly operate in Ibero-America and whose business strategy is aligned with energy transition and sustainability themes, in particular renewable energy</t>
  </si>
  <si>
    <t>Brown Rudnick</t>
  </si>
  <si>
    <t>NFYS</t>
  </si>
  <si>
    <t>Technology-enabled platforms disrupting the traditional worlds of sports, health, wellness, food, commerce, and culture through their unique relationship with the consumer</t>
  </si>
  <si>
    <t>NFNT</t>
  </si>
  <si>
    <t>Companies or technologies that focus on advancing the energy transition; specifically, ones that facilitate, improve or complement the reduction of carbon or greenhouse gas emissions while satisfying growing energy consumption across markets globally.</t>
  </si>
  <si>
    <t>NETC</t>
  </si>
  <si>
    <t>Cybersecurity, safety, security, and privacy</t>
  </si>
  <si>
    <t>Wilson Sonsini Goodrich &amp; Rosati</t>
  </si>
  <si>
    <t>NDAC</t>
  </si>
  <si>
    <t>Financial services and financial technology businesses with exposure to emerging markets</t>
  </si>
  <si>
    <t>NCAC</t>
  </si>
  <si>
    <t>Consumer internet or media</t>
  </si>
  <si>
    <t>NBST</t>
  </si>
  <si>
    <t>Technology, healthcare, industrial or consumer</t>
  </si>
  <si>
    <t>TSPQ</t>
  </si>
  <si>
    <t>Telesign</t>
  </si>
  <si>
    <t>Consumer, industrials and telecommunication in North America and Europe</t>
  </si>
  <si>
    <t>NAAC</t>
  </si>
  <si>
    <t>Businesses in the real estate industry, including construction, homebuilding, real estate owners and operators, arrangers of financing, insurance, and other services for real estate, and adjacent businesses and technologies targeting the real estate space (referred to as PropTech)</t>
  </si>
  <si>
    <t>MURF</t>
  </si>
  <si>
    <t>Distressed and post-restructured companies</t>
  </si>
  <si>
    <t>MUDS</t>
  </si>
  <si>
    <t>Fintech companies in North America and Europe that serve the banking &amp; payments, capital markets, data &amp; analytics, insurance, and investment management sectors</t>
  </si>
  <si>
    <t>18 + (6)</t>
  </si>
  <si>
    <t>MTVC</t>
  </si>
  <si>
    <t>Biotech</t>
  </si>
  <si>
    <t>MTRY</t>
  </si>
  <si>
    <t>Green-economy-focused metals and mining businesses in high quality, stable jurisdictions</t>
  </si>
  <si>
    <t>MTAL</t>
  </si>
  <si>
    <t>Memic</t>
  </si>
  <si>
    <t>Healthcare in the United States</t>
  </si>
  <si>
    <t>MTAC</t>
  </si>
  <si>
    <t>Technology and Media</t>
  </si>
  <si>
    <t>MSDA</t>
  </si>
  <si>
    <t>MSAC</t>
  </si>
  <si>
    <t>Technology or branded consumer products</t>
  </si>
  <si>
    <t>MPRA</t>
  </si>
  <si>
    <t>MultiMetaVerse</t>
  </si>
  <si>
    <t>MPAC</t>
  </si>
  <si>
    <t>Forge Global</t>
  </si>
  <si>
    <t>Motive Capital Corp</t>
  </si>
  <si>
    <t>MOTV</t>
  </si>
  <si>
    <t xml:space="preserve">Media, technology, sports and entertainment </t>
  </si>
  <si>
    <t>MON</t>
  </si>
  <si>
    <t>Wealth management industry, including independent financial advisory providers as well as wealth management-focused technology companies</t>
  </si>
  <si>
    <t>MNTN</t>
  </si>
  <si>
    <t>MACC</t>
  </si>
  <si>
    <t>Banking, Financial Services and Insurance (â€œBFSIâ€), leveraging artificial intelligence, machine learning, digital, technology, and fintech</t>
  </si>
  <si>
    <t>MLAI</t>
  </si>
  <si>
    <t>Southeast Asian business conglomerates in the media, food processing, renewable energy and healthcare industries</t>
  </si>
  <si>
    <t>18 + 9</t>
  </si>
  <si>
    <t>MLAC</t>
  </si>
  <si>
    <t>Consumer product, service and media companies at the intersection of sports, entertainment, digital media and/or technology</t>
  </si>
  <si>
    <t>MITA</t>
  </si>
  <si>
    <t>Industrial technology, advanced materials or specialty chemicals</t>
  </si>
  <si>
    <t>MIT</t>
  </si>
  <si>
    <t>Minority Owned Businesses</t>
  </si>
  <si>
    <t>Pryor Cashman</t>
  </si>
  <si>
    <t>12+(3*3)</t>
  </si>
  <si>
    <t>MEOA</t>
  </si>
  <si>
    <t>MEKA</t>
  </si>
  <si>
    <t>Technology-enabled companies operating in Latin America across a number of verticals, including, but not limited to, commerce, financial services, logistics, healthcare, education, enterprise software and entertainment</t>
  </si>
  <si>
    <t>Ecommerce</t>
  </si>
  <si>
    <t>MEAC</t>
  </si>
  <si>
    <t>Olive.com, PayLink Direct</t>
  </si>
  <si>
    <t>Transportation and logistics, telecommunications, financial services and professional services in the American Heartland</t>
  </si>
  <si>
    <t>MDH</t>
  </si>
  <si>
    <t>Consumer internet and B2B digital infrastructure</t>
  </si>
  <si>
    <t>MCAA</t>
  </si>
  <si>
    <t>North America and Asia Pacific regions (excluding China, Honk Kong and Macau)</t>
  </si>
  <si>
    <t>MCAG</t>
  </si>
  <si>
    <t>North America</t>
  </si>
  <si>
    <t>12 + (6) + (2*3)</t>
  </si>
  <si>
    <t>MCAF</t>
  </si>
  <si>
    <t>ETAO</t>
  </si>
  <si>
    <t>ETAO International Group</t>
  </si>
  <si>
    <t>MCAE</t>
  </si>
  <si>
    <t>Disruptive technology companies that focus on blockchain/crypto and artificial intelligence</t>
  </si>
  <si>
    <t>12+(3*2)</t>
  </si>
  <si>
    <t>MBTC</t>
  </si>
  <si>
    <t>Companies which are based in North America and have been impacted by the COVID-19 pandemic or businesses in the renewable energy sector (or related products or services)</t>
  </si>
  <si>
    <t>12+(4*3)</t>
  </si>
  <si>
    <t>MBSC</t>
  </si>
  <si>
    <t>MBAC</t>
  </si>
  <si>
    <t>Technology-focused middle market and emerging growth companies in North America</t>
  </si>
  <si>
    <t>MAQC</t>
  </si>
  <si>
    <t>Healthcare, technology, green economy and consumer products in North America, Europe and Asia</t>
  </si>
  <si>
    <t>Blank Rome</t>
  </si>
  <si>
    <t>9+(12*1)</t>
  </si>
  <si>
    <t>MAAQ</t>
  </si>
  <si>
    <t>Value-added distribution, industrial specialty services, and differentiated manufacturing</t>
  </si>
  <si>
    <t>MACU</t>
  </si>
  <si>
    <t>Technology in Israel</t>
  </si>
  <si>
    <t>MACA</t>
  </si>
  <si>
    <t>Autonomous driving, connected vehicles, mobility services and electric vehicles in Europe, Middle East, and Africa</t>
  </si>
  <si>
    <t>LVRA</t>
  </si>
  <si>
    <t>Innovative, development- or early commercial-stage companies focused on clinically-impactful and high growth opportunities within medical devices, diagnostics, and digital health</t>
  </si>
  <si>
    <t>LVAC</t>
  </si>
  <si>
    <t>Healthcare and technology</t>
  </si>
  <si>
    <t>LUXA</t>
  </si>
  <si>
    <t>Biotechnology in the US</t>
  </si>
  <si>
    <t>LSPR</t>
  </si>
  <si>
    <t>Mobility and motion technology, including emerging technology companies, component/material suppliers, infrastructure providers and other mobility-related services</t>
  </si>
  <si>
    <t>LOKM</t>
  </si>
  <si>
    <t>Climate and sustainability</t>
  </si>
  <si>
    <t>LOCC</t>
  </si>
  <si>
    <t>ZFOX</t>
  </si>
  <si>
    <t>ZeroFox</t>
  </si>
  <si>
    <t>Governance, risk, and compliance (â€œGRCâ€) and legal technology and software (collectively, â€œGRCLâ€)</t>
  </si>
  <si>
    <t>LNFA</t>
  </si>
  <si>
    <t>Financial services, including fintech</t>
  </si>
  <si>
    <t>LMAO</t>
  </si>
  <si>
    <t>Media, digital media, music, entertainment, communications, telecommunications and technology</t>
  </si>
  <si>
    <t>LMACA</t>
  </si>
  <si>
    <t>Technology and technology enabled businesses</t>
  </si>
  <si>
    <t>K&amp;L Gates</t>
  </si>
  <si>
    <t>LJAQ</t>
  </si>
  <si>
    <t>Mexican businesses or businesses with a significant presence in Mexico</t>
  </si>
  <si>
    <t>LIVB</t>
  </si>
  <si>
    <t>Logistics, which includes both logistics technology companies and traditional industry players that can leverage technology to improve the efficiency of customer supply chains and their markets</t>
  </si>
  <si>
    <t>LITT</t>
  </si>
  <si>
    <t>12 + (6*1)</t>
  </si>
  <si>
    <t>Lionheart III Corp</t>
  </si>
  <si>
    <t>LION</t>
  </si>
  <si>
    <t>LHC</t>
  </si>
  <si>
    <t>LHAA</t>
  </si>
  <si>
    <t>Businesses across the media, entertainment and sports industries, as well as e-commerce and technology</t>
  </si>
  <si>
    <t>LGVC</t>
  </si>
  <si>
    <t>LGV</t>
  </si>
  <si>
    <t>Infrastructure, engineering and construction, industrial and renewables</t>
  </si>
  <si>
    <t>LGTO</t>
  </si>
  <si>
    <t>Transportation, supply chain and logistics</t>
  </si>
  <si>
    <t>LGST</t>
  </si>
  <si>
    <t>Growth-oriented subsectors of the healthcare, technology, energy transition, financial and consumer sectors</t>
  </si>
  <si>
    <t>LGAC</t>
  </si>
  <si>
    <t>Fintech, with particular emphasis on businesses that are providing or changing technology for traditional financial services, regulatory and compliance functions, insurance services, wealth and asset management and human resource and payroll functions</t>
  </si>
  <si>
    <t>LFTR</t>
  </si>
  <si>
    <t>Financial technology or services, technology, digital asset or consumer sectors</t>
  </si>
  <si>
    <t>Dechert</t>
  </si>
  <si>
    <t>LFAC</t>
  </si>
  <si>
    <t>Lead Edge Growth Opportunities</t>
  </si>
  <si>
    <t>LEGA</t>
  </si>
  <si>
    <t>LEAP</t>
  </si>
  <si>
    <t>High-quality growth technology-enabled companies participating in the digital future of Latin American and Hispanic markets</t>
  </si>
  <si>
    <t>LDH Growth Corp I</t>
  </si>
  <si>
    <t>LDHA</t>
  </si>
  <si>
    <t>Edtech</t>
  </si>
  <si>
    <t>18+(6*1)</t>
  </si>
  <si>
    <t>LCW</t>
  </si>
  <si>
    <t>MSPR</t>
  </si>
  <si>
    <t>MSP Recovery</t>
  </si>
  <si>
    <t>Nomura</t>
  </si>
  <si>
    <t>18 + 6</t>
  </si>
  <si>
    <t>LCAP</t>
  </si>
  <si>
    <t>Consumer, dining, hospitality, entertainment and gaming</t>
  </si>
  <si>
    <t>LCA</t>
  </si>
  <si>
    <t>High-growth, consumer technology across Asia</t>
  </si>
  <si>
    <t>LCAA</t>
  </si>
  <si>
    <t>The natural resources industry, specifically within the oil and gas sectors</t>
  </si>
  <si>
    <t>12 + (3) + (2*3)</t>
  </si>
  <si>
    <t>LIBY</t>
  </si>
  <si>
    <t>W=S/2@$11.50</t>
  </si>
  <si>
    <t>LAX</t>
  </si>
  <si>
    <t>High growth companies in Latin America, including Brazil, as well as businesses located in the United States that cater to the Hispanic community</t>
  </si>
  <si>
    <t>LatAmGrowth SPAC</t>
  </si>
  <si>
    <t>LATG</t>
  </si>
  <si>
    <t>LAAA</t>
  </si>
  <si>
    <t>Global disruptive technology and innovative services companies (outside of China, Hong Kong, and Macau)</t>
  </si>
  <si>
    <t>Orrick, Herrington &amp; Sutcliffe</t>
  </si>
  <si>
    <t>KYCH</t>
  </si>
  <si>
    <t>Financial services with a focus on differentiated financial services in the wealth management, financial advisory and investment management sectors</t>
  </si>
  <si>
    <t>KWAC</t>
  </si>
  <si>
    <t>KVSC</t>
  </si>
  <si>
    <t>KVSA</t>
  </si>
  <si>
    <t>The electric vehicle, energy storage and distribution, and enabling mobility technologies ecosystem</t>
  </si>
  <si>
    <t>KSI</t>
  </si>
  <si>
    <t>Commerce Enablement, Supply Chain, Logistics and related Technology Infrastructure</t>
  </si>
  <si>
    <t>KRNL</t>
  </si>
  <si>
    <t>Technologically-differentiated and innovative technology companies</t>
  </si>
  <si>
    <t>KNSW</t>
  </si>
  <si>
    <t>Healthcare or healthcare-related sectors</t>
  </si>
  <si>
    <t>KLAQ</t>
  </si>
  <si>
    <t>Transformative technology businesses</t>
  </si>
  <si>
    <t>KINZ</t>
  </si>
  <si>
    <t>Internet and technology operating in Europe, including Russia</t>
  </si>
  <si>
    <t>KIII</t>
  </si>
  <si>
    <t>North American and European industrials</t>
  </si>
  <si>
    <t>Hughes, Hubbard &amp; Reed</t>
  </si>
  <si>
    <t>12+(2*6)</t>
  </si>
  <si>
    <t>KCGI</t>
  </si>
  <si>
    <t>Business operating in the global automotive and automotive-related sector</t>
  </si>
  <si>
    <t>Hughes Hubbard &amp; Reed</t>
  </si>
  <si>
    <t>U=S+2W</t>
  </si>
  <si>
    <t>KCAC</t>
  </si>
  <si>
    <t>Insurance and insuretech</t>
  </si>
  <si>
    <t>KAIR</t>
  </si>
  <si>
    <t>KAII</t>
  </si>
  <si>
    <t>Consumer or retail</t>
  </si>
  <si>
    <t>KAHC</t>
  </si>
  <si>
    <t>KACL</t>
  </si>
  <si>
    <t>JYAC</t>
  </si>
  <si>
    <t>Biopharmaceuticals</t>
  </si>
  <si>
    <t>Business in North America/Europe</t>
  </si>
  <si>
    <t>JWSM</t>
  </si>
  <si>
    <t>Jupiter Wellness</t>
  </si>
  <si>
    <t>JWAC</t>
  </si>
  <si>
    <t>Juniper II Corp.</t>
  </si>
  <si>
    <t>JUN</t>
  </si>
  <si>
    <t>Wireless communications and related technology/product/service businesses</t>
  </si>
  <si>
    <t>JUGG</t>
  </si>
  <si>
    <t>JOFF</t>
  </si>
  <si>
    <t>JMAC</t>
  </si>
  <si>
    <t>Proptech outside of the United States</t>
  </si>
  <si>
    <t>JGGC</t>
  </si>
  <si>
    <t>Food and consumer products</t>
  </si>
  <si>
    <t>JCIC</t>
  </si>
  <si>
    <t>Businesses primarily operating in the life sciences sector</t>
  </si>
  <si>
    <t>JATT</t>
  </si>
  <si>
    <t>Consumer and TMT</t>
  </si>
  <si>
    <t>JAQC</t>
  </si>
  <si>
    <t>Technology, Media and Telecommunications and Information and Communication Technology (â€œICTâ€), specifically the telecommunications infrastructure, internet and technology and digital services sectors operating in Europe and emerging markets</t>
  </si>
  <si>
    <t>IXAQ</t>
  </si>
  <si>
    <t>Disruptive consumer companies utilizing technology and the Internet to evolve the way that consumers interact with the market</t>
  </si>
  <si>
    <t>IVCP</t>
  </si>
  <si>
    <t>Opportunities in Western Europe, including the United Kingdom, or Northern Europe and, opportunistically, in Turkey, and businesses focusing on business services, consumer and lifestyle, niche manufacturing and technology</t>
  </si>
  <si>
    <t>IVCB</t>
  </si>
  <si>
    <t>Technology, healthcare, pharma, education and consumer services in Brazil</t>
  </si>
  <si>
    <t>ITQ</t>
  </si>
  <si>
    <t>MOND</t>
  </si>
  <si>
    <t>Mondee</t>
  </si>
  <si>
    <t>Leisure, hospitality, travel, and related services sectors</t>
  </si>
  <si>
    <t>ITHAX Acquisition Corp.</t>
  </si>
  <si>
    <t>ITHX</t>
  </si>
  <si>
    <t>Technology-focused areas including software, mobile and Internet of Things (â€œIoTâ€) applications, digital and energy transformation, cloud and cyber communications as well as high bandwidth services, including LTE, remote sensing and 5G communications</t>
  </si>
  <si>
    <t>ITAQ</t>
  </si>
  <si>
    <t>ISAA</t>
  </si>
  <si>
    <t>Branded consumer, with a focus on athletics and sport-culture, apparel and accessories and food, wellness and lifestyle</t>
  </si>
  <si>
    <t>Iron Spark I Inc.</t>
  </si>
  <si>
    <t>North American railroad companies that transport bulk commodities, terminal companies that transload bulk commodities to and from railroads and pipelines, trucks, and ports, the companies that produce bulk commodities moved by railroads in large volumes, and the rail cars that are used to transport bulk commodities</t>
  </si>
  <si>
    <t>IRRX</t>
  </si>
  <si>
    <t>Life science companies that are using artificial intelligence (â€œAIâ€), machine learning (â€œMLâ€) and big data to create and power a new model of drug discovery</t>
  </si>
  <si>
    <t>IQMD</t>
  </si>
  <si>
    <t>IPVI</t>
  </si>
  <si>
    <t>ASP</t>
  </si>
  <si>
    <t>Aspiration</t>
  </si>
  <si>
    <t>Financial services industry with a particular focus on tech-enabled companies</t>
  </si>
  <si>
    <t>IPVF</t>
  </si>
  <si>
    <t>IPVA</t>
  </si>
  <si>
    <t>IPOF</t>
  </si>
  <si>
    <t>IPOD</t>
  </si>
  <si>
    <t>Consumer and Technology</t>
  </si>
  <si>
    <t>IPAX</t>
  </si>
  <si>
    <t>Consumer technology, ecommerce, healthcare or enterprise SaaS, either in the US or Asia-Pacific (APAC) region</t>
  </si>
  <si>
    <t>IOAC</t>
  </si>
  <si>
    <t>Technology-oriented companies in Australia and/or New Zealand</t>
  </si>
  <si>
    <t>INTE</t>
  </si>
  <si>
    <t>Software or technology-enabled growth businesses in the United States</t>
  </si>
  <si>
    <t>INKA</t>
  </si>
  <si>
    <t>Technology, media and telecom (TMT), sports and entertainment, and/or non-gambling gaming sectors in the US and/or Asia</t>
  </si>
  <si>
    <t>The Loev Law Firm</t>
  </si>
  <si>
    <t>IGTA</t>
  </si>
  <si>
    <t>FinTech or financial services companies with particular emphasis on businesses that are providing or changing technology for traditional financial services, those in the wealth, investment, asset management and insurance sectors, or certain types of technology companies that provide services to the fintech or financial services companies</t>
  </si>
  <si>
    <t>INAQ</t>
  </si>
  <si>
    <t>LVW</t>
  </si>
  <si>
    <t>LiveWire</t>
  </si>
  <si>
    <t>IMPX</t>
  </si>
  <si>
    <t>Media and entertainment in North America, Europe and Asia (excluding China)</t>
  </si>
  <si>
    <t>W=(3/4)S@11.5</t>
  </si>
  <si>
    <t>IMAQ</t>
  </si>
  <si>
    <t>Insurance or insurance related services</t>
  </si>
  <si>
    <t>IIII</t>
  </si>
  <si>
    <t>ISLE</t>
  </si>
  <si>
    <t>Life sciences, biotechnology and healthcare</t>
  </si>
  <si>
    <t>IGNY</t>
  </si>
  <si>
    <t>Leisure, gaming and hospitality</t>
  </si>
  <si>
    <t>IGAC</t>
  </si>
  <si>
    <t>Financial services, particularly banking and payments, capital markets, data and analytics, insurance, and investment management, generally headquartered in North America, Asia (excluding China and Hong Kong), Latin America, Europe, and Israel</t>
  </si>
  <si>
    <t>IFIN</t>
  </si>
  <si>
    <t>Global sports or an adjacent sector including data and analytics, media and technology</t>
  </si>
  <si>
    <t>ICNC</t>
  </si>
  <si>
    <t>IBER</t>
  </si>
  <si>
    <t>IACC</t>
  </si>
  <si>
    <t>Israeli companies and entrepreneurs that apply technology and innovation to everyday lives</t>
  </si>
  <si>
    <t>BTMD</t>
  </si>
  <si>
    <t>BioTE Holdings</t>
  </si>
  <si>
    <t>HYAC</t>
  </si>
  <si>
    <t>HWKZ</t>
  </si>
  <si>
    <t>Technology-enabled companies across the healthcare industry</t>
  </si>
  <si>
    <t>HWEL</t>
  </si>
  <si>
    <t>Panera Brands</t>
  </si>
  <si>
    <t>Culture-driven businesses across a range of industries, including, but not limited to, technology, e-Commerce, food and beverage, health and retail and consumer goods</t>
  </si>
  <si>
    <t>HUGS</t>
  </si>
  <si>
    <t>PKBL</t>
  </si>
  <si>
    <t>Packable</t>
  </si>
  <si>
    <t>Disruptive commerce, digital media and services, and enterprise software, with a primary focus on North America and Europe</t>
  </si>
  <si>
    <t>HTPA</t>
  </si>
  <si>
    <t>Renewable energy, infrastructure, or Real Asset services and technology industries</t>
  </si>
  <si>
    <t>HTAQ</t>
  </si>
  <si>
    <t>HSAQ</t>
  </si>
  <si>
    <t>Biopharma and medical technology in North America or Europe</t>
  </si>
  <si>
    <t>Brazilian consumer goods and restaurants</t>
  </si>
  <si>
    <t>HPX</t>
  </si>
  <si>
    <t>Fintech and embedded finance</t>
  </si>
  <si>
    <t>HPLT</t>
  </si>
  <si>
    <t>High growth technology and consumer-exposed businesses</t>
  </si>
  <si>
    <t>Linklaters</t>
  </si>
  <si>
    <t>HORI</t>
  </si>
  <si>
    <t>HNRA</t>
  </si>
  <si>
    <t>Health and wellness in the US</t>
  </si>
  <si>
    <t>HMCO</t>
  </si>
  <si>
    <t>Media, entertainment and sports</t>
  </si>
  <si>
    <t>HMA</t>
  </si>
  <si>
    <t>HLXA</t>
  </si>
  <si>
    <t>MLTX</t>
  </si>
  <si>
    <t>MoonLake Immunotherapeutics AG</t>
  </si>
  <si>
    <t>Healthcare and healthcare related industries</t>
  </si>
  <si>
    <t>HLAH</t>
  </si>
  <si>
    <t>Technology-driven, disruptive companies</t>
  </si>
  <si>
    <t>HIII</t>
  </si>
  <si>
    <t>HIGA</t>
  </si>
  <si>
    <t>Healthcare or healthcare-related companies in Asian markets with a focus on the Greater China market</t>
  </si>
  <si>
    <t>HH&amp;L Acquisition Co.</t>
  </si>
  <si>
    <t>HHLA</t>
  </si>
  <si>
    <t>12 + 3 + (2*3)</t>
  </si>
  <si>
    <t>HHG Capital Corporation</t>
  </si>
  <si>
    <t>HHGC</t>
  </si>
  <si>
    <t>Financial services, real estate, insurance, ecommerce and related technology infrastructure</t>
  </si>
  <si>
    <t>HERA</t>
  </si>
  <si>
    <t>Industrial technology in the United States</t>
  </si>
  <si>
    <t>HCVI</t>
  </si>
  <si>
    <t>Media and entertainment</t>
  </si>
  <si>
    <t>HZON</t>
  </si>
  <si>
    <t>North American consumer and technology businesses</t>
  </si>
  <si>
    <t>HCNE</t>
  </si>
  <si>
    <t>Businesses which provide disruptive technology or innovations within the financial services industry</t>
  </si>
  <si>
    <t>HCMA</t>
  </si>
  <si>
    <t>HCII</t>
  </si>
  <si>
    <t xml:space="preserve"> Sustainable industrial technology and infrastructure sectors in the United States</t>
  </si>
  <si>
    <t>HCIC</t>
  </si>
  <si>
    <t>Healthcare services and related industries in the United States</t>
  </si>
  <si>
    <t>HCAR</t>
  </si>
  <si>
    <t>Businesss in the healthcare and pharmaceutical sector with technological transformation potential</t>
  </si>
  <si>
    <t>HAIA</t>
  </si>
  <si>
    <t>Technology and healthcare, including consumer-focused, data-driven, cloud-based platforms</t>
  </si>
  <si>
    <t>HAAC</t>
  </si>
  <si>
    <t>GXII</t>
  </si>
  <si>
    <t>Business experiencing very high-growth</t>
  </si>
  <si>
    <t>GWII</t>
  </si>
  <si>
    <t>GVCI</t>
  </si>
  <si>
    <t>Consumer internet, enterprise software, fintech, digital health, proptech, gaming, agtech, and logistics</t>
  </si>
  <si>
    <t>GTPB</t>
  </si>
  <si>
    <t>GTPA</t>
  </si>
  <si>
    <t>Technology companies that operate in the marketplace, financial technology (â€œFinTechâ€) and Software-as-a-service (â€œSaaSâ€) verticals within Europe, Latin America and the United States</t>
  </si>
  <si>
    <t>GTAC</t>
  </si>
  <si>
    <t>Software-as-a-Service, Online Marketplaces, Mobility 2.0/Logistics, Fintech/Insurtech, New Age Media and Sustainability</t>
  </si>
  <si>
    <t>GSQB</t>
  </si>
  <si>
    <t>TF</t>
  </si>
  <si>
    <t>Transfix, Inc.</t>
  </si>
  <si>
    <t>GSQD</t>
  </si>
  <si>
    <t>Industrials, technology, telecommunications, media and entertainment, business services, healthcare and consumer products</t>
  </si>
  <si>
    <t>U=S+W/8</t>
  </si>
  <si>
    <t>GSEV</t>
  </si>
  <si>
    <t>Technology Services or IT Enabled Services</t>
  </si>
  <si>
    <t>GSAQ</t>
  </si>
  <si>
    <t>12 + (9*1)</t>
  </si>
  <si>
    <t>GRCY</t>
  </si>
  <si>
    <t>GFOR</t>
  </si>
  <si>
    <t>MC Hologram Inc.</t>
  </si>
  <si>
    <t>Businesses that have a connection to the Asian market</t>
  </si>
  <si>
    <t>GPCO</t>
  </si>
  <si>
    <t>Consumer, food, branded products, e-commerce and retail disruptors and consumerization of healthcare</t>
  </si>
  <si>
    <t>U=S+W/3*</t>
  </si>
  <si>
    <t>GPAC</t>
  </si>
  <si>
    <t>Clean/renewable energy (â€œenergy transitionâ€)</t>
  </si>
  <si>
    <t>GOGN</t>
  </si>
  <si>
    <t>GOBI</t>
  </si>
  <si>
    <t>Targets that have an established presence in Asia Pacific</t>
  </si>
  <si>
    <t>Travel-related and travel-adjacent businesses in North America and Europe</t>
  </si>
  <si>
    <t>GOAC</t>
  </si>
  <si>
    <t>Digital media and adjacent industries, including the social media, e-commerce, events, and digital publishing and marketing sectors</t>
  </si>
  <si>
    <t>GNAC</t>
  </si>
  <si>
    <t>SWVL</t>
  </si>
  <si>
    <t>Swvl</t>
  </si>
  <si>
    <t>Clean energy, healthcare, financial technology, industrials, mobility and emerging technology</t>
  </si>
  <si>
    <t>GMBT</t>
  </si>
  <si>
    <t>Technology-enabled financial services businesses in emerging markets</t>
  </si>
  <si>
    <t>Galata Acquisition Corp.</t>
  </si>
  <si>
    <t>GLTA</t>
  </si>
  <si>
    <t>GRRR</t>
  </si>
  <si>
    <t>Gorilla Technology</t>
  </si>
  <si>
    <t>Middle East, North Africa (â€œMENAâ€) or South &amp; Southeast Asian regions</t>
  </si>
  <si>
    <t>U=SU+W/2</t>
  </si>
  <si>
    <t>GLSPT</t>
  </si>
  <si>
    <t>Technology, specifically e-commerce and payments in North America, Europe, South East Asia, and Asia (excluding China, Hong Kong and Macau)</t>
  </si>
  <si>
    <t>Troutman Pepper Hamilton Sanders</t>
  </si>
  <si>
    <t>GLLI</t>
  </si>
  <si>
    <t>Businesses that provides critical resources and/or services to the technologies powering the 21st century industrial economy</t>
  </si>
  <si>
    <t>GLHA</t>
  </si>
  <si>
    <t>Farming and agricultural</t>
  </si>
  <si>
    <t>GLEE</t>
  </si>
  <si>
    <t>Tiedemann Group and Alvarium Investments</t>
  </si>
  <si>
    <t>GLBL</t>
  </si>
  <si>
    <t>Forafric</t>
  </si>
  <si>
    <t>Business that will benefit from trends toward economic globalization, particularly as it affects emerging markets.</t>
  </si>
  <si>
    <t>12 + 3 + (3)</t>
  </si>
  <si>
    <t>GLAQ</t>
  </si>
  <si>
    <t>Software, technology-enabled manufacturing and services, mobility and transportation sectors, as well as companies that help to address evolving environmental, social and governance (â€œESGâ€) related issues, including but is not limited to, companies that are focused on: automation components and systems, robotics, mobility and autonomous motion, additive manufacturing, next-generation transportation, and technologies for clean food, water and air</t>
  </si>
  <si>
    <t>U=S+W+R/16</t>
  </si>
  <si>
    <t>15 + (3*1)</t>
  </si>
  <si>
    <t>GSRM</t>
  </si>
  <si>
    <t>TMT, aerospace and defense, mobility, and semiconductor industries</t>
  </si>
  <si>
    <t>GIW</t>
  </si>
  <si>
    <t>Footprint</t>
  </si>
  <si>
    <t>GIIX</t>
  </si>
  <si>
    <t>Businesses located in Israel, particularly those that conduct business internationally in Asia, Europe or North America</t>
  </si>
  <si>
    <t>GIAC</t>
  </si>
  <si>
    <t>Technology, media, and telecommunications, aerospace and defense, intelligent automation and sustainable industries</t>
  </si>
  <si>
    <t>GIA</t>
  </si>
  <si>
    <t>GHIX</t>
  </si>
  <si>
    <t>Gaming and hospitality</t>
  </si>
  <si>
    <t>GHAC</t>
  </si>
  <si>
    <t>PSNY</t>
  </si>
  <si>
    <t>Polestar</t>
  </si>
  <si>
    <t>Industrials, technology, telecommunications, media and entertainment, business services, healthcare, financial services and consumer products.</t>
  </si>
  <si>
    <t>GGPI</t>
  </si>
  <si>
    <t>Infrastructure or infrastructure services in the Americas, including but not limited to energy, power, transportation &amp; logistics, transmission, water systems, real estate services and telecommunications</t>
  </si>
  <si>
    <t>GGMC</t>
  </si>
  <si>
    <t>Technology, specifically within software, technology-enabled and business services</t>
  </si>
  <si>
    <t>GGGV</t>
  </si>
  <si>
    <t>Technology companies operating within the Consumer Internet industry with a geographical presence in Europe, Israel, the United Arab Emirates or the United States</t>
  </si>
  <si>
    <t>GGAA</t>
  </si>
  <si>
    <t>TMT and fintech in Europe, Israel, the Middle East or North America</t>
  </si>
  <si>
    <t>GFX</t>
  </si>
  <si>
    <t>Companies that are helping the world achieve net zero emissions before 2050, such as food and agriculture, energy, water, the built environment, transportation and mobility, consumer goods and heavy industry</t>
  </si>
  <si>
    <t>GFGD</t>
  </si>
  <si>
    <t>Healthcare and technology industries, specifically within the biotechnology and pharmaceutical sectors (globally, excluding the Peopleâ€™s Republic of China, Hong Kong and Macau)</t>
  </si>
  <si>
    <t>GENQ</t>
  </si>
  <si>
    <t>Business in the gaming and esports sectors</t>
  </si>
  <si>
    <t>GEEX</t>
  </si>
  <si>
    <t>High-growth healthcare businesses</t>
  </si>
  <si>
    <t>Gardiner Healthcare</t>
  </si>
  <si>
    <t>GDNR</t>
  </si>
  <si>
    <t>AGII</t>
  </si>
  <si>
    <t>AgiiPlus</t>
  </si>
  <si>
    <t>Artificial Intelligence</t>
  </si>
  <si>
    <t>12+3+(2*3)</t>
  </si>
  <si>
    <t>GBRG</t>
  </si>
  <si>
    <t>Businesses that have recently undergone a restructuring</t>
  </si>
  <si>
    <t>GATE</t>
  </si>
  <si>
    <t>Technology, media &amp; telecommunications (â€œTMTâ€), business services, or consumer sectors across Asia, in particular North Asia and Southeast Asia (excluding China, Hong Kong and Macau)</t>
  </si>
  <si>
    <t>18 + (3) + (3*1) or 18 + (6*1)</t>
  </si>
  <si>
    <t>GAQ</t>
  </si>
  <si>
    <t>Food, beverage, consumer goods, and hospitality</t>
  </si>
  <si>
    <t>20+(4)</t>
  </si>
  <si>
    <t>GAPA</t>
  </si>
  <si>
    <t>Healthcare or healthcare-related infrastructure industries in the United States and other developed countries</t>
  </si>
  <si>
    <t>Golden Arrow Merger Corp.</t>
  </si>
  <si>
    <t>GAMC</t>
  </si>
  <si>
    <t>SCNT</t>
  </si>
  <si>
    <t>GP Global Limited, Luminex Home Decor &amp; Fragrance Holding Corporation</t>
  </si>
  <si>
    <t>Consumer products and services</t>
  </si>
  <si>
    <t>GACQ</t>
  </si>
  <si>
    <t>Restaurant, hospitality, and related sectors in North America</t>
  </si>
  <si>
    <t>FZT</t>
  </si>
  <si>
    <t>FinTech and financial services</t>
  </si>
  <si>
    <t>FXCO</t>
  </si>
  <si>
    <t>FWAC</t>
  </si>
  <si>
    <t xml:space="preserve">Technology businesses focusing on verticals of the real estate industry </t>
  </si>
  <si>
    <t>Debevoise &amp; Plimpton</t>
  </si>
  <si>
    <t>FVT</t>
  </si>
  <si>
    <t>Not Specified</t>
  </si>
  <si>
    <t>FVIV</t>
  </si>
  <si>
    <t>FVAM</t>
  </si>
  <si>
    <t>Biotechnology in North America and Europe</t>
  </si>
  <si>
    <t>FTVI</t>
  </si>
  <si>
    <t>Technology (excluding China)</t>
  </si>
  <si>
    <t>FTII</t>
  </si>
  <si>
    <t>FTEV</t>
  </si>
  <si>
    <t>FTPA</t>
  </si>
  <si>
    <t>Clean/renewable energy, water sustainability, agricultural technology, shared economy software, and next generation mobility</t>
  </si>
  <si>
    <t>EMLD</t>
  </si>
  <si>
    <t>FTAA</t>
  </si>
  <si>
    <t>FST</t>
  </si>
  <si>
    <t>Business offering sustainable solutions in the energy and infrastructure sector</t>
  </si>
  <si>
    <t>FSSI</t>
  </si>
  <si>
    <t>FSRX</t>
  </si>
  <si>
    <t>FinTech or wealth/asset management</t>
  </si>
  <si>
    <t>FSNB</t>
  </si>
  <si>
    <t>Technology, media, telecommunications and consumer</t>
  </si>
  <si>
    <t>FRXB</t>
  </si>
  <si>
    <t>Businesses that are founded by, led by or enrich the lives of women (â€œWomen-Forward Companiesâ€)</t>
  </si>
  <si>
    <t>FRW</t>
  </si>
  <si>
    <t>EOC</t>
  </si>
  <si>
    <t>EO Charging</t>
  </si>
  <si>
    <t>Companies that focus on solutions, processes, and technologies that facilitate, improve, or complement the ongoing energy transition toward a low- or no-carbon emitting future</t>
  </si>
  <si>
    <t>FRSG</t>
  </si>
  <si>
    <t>Intersection of the healthcare and technology industries, specifically within the biotechnology sector</t>
  </si>
  <si>
    <t>FRON</t>
  </si>
  <si>
    <t>FRLA</t>
  </si>
  <si>
    <t>Life sciences industry in Europe</t>
  </si>
  <si>
    <t>FRBN</t>
  </si>
  <si>
    <t>Supply chain, transportation, logistics, finance, sustainability/ESG, food, agriculture, e-commerce, big data and/or take advantage of the monetization opportunities stemming from a rapidly growing middle class in Southeast Asia</t>
  </si>
  <si>
    <t>FATP</t>
  </si>
  <si>
    <t>Bullish</t>
  </si>
  <si>
    <t>Fintech and fintech-adjacent</t>
  </si>
  <si>
    <t>Morgan, Lewis &amp; Bockius</t>
  </si>
  <si>
    <t>FPAC</t>
  </si>
  <si>
    <t>Biotech, telemedicine, and technology in North America, with a focus on life sciences and pharmaceutical services</t>
  </si>
  <si>
    <t>12 + 3+ (3)</t>
  </si>
  <si>
    <t>FOXW</t>
  </si>
  <si>
    <t>Fintech companies domiciled in Israel, that carry out all or a substantial portion of their activities in Israel, or that have some other significant Israeli connection</t>
  </si>
  <si>
    <t>FNVT</t>
  </si>
  <si>
    <t>FMIV</t>
  </si>
  <si>
    <t>STRY</t>
  </si>
  <si>
    <t>Starry, Inc.</t>
  </si>
  <si>
    <t>Technology in the U.S.</t>
  </si>
  <si>
    <t>FMAC</t>
  </si>
  <si>
    <t>FLYA</t>
  </si>
  <si>
    <t>Energy, primarily targeting upstream exploration and production, midstream, and companies focused on new advancing technologies that are transformative and provide the potential for and means to achieve greater profitability in the broader energy sector</t>
  </si>
  <si>
    <t>FLME</t>
  </si>
  <si>
    <t>Companies that provide technology-enabled solutions with high-growth, mission-critical applications in government and commercial markets</t>
  </si>
  <si>
    <t>FLAG</t>
  </si>
  <si>
    <t>Biotechnology</t>
  </si>
  <si>
    <t>FLAC</t>
  </si>
  <si>
    <t>FINM</t>
  </si>
  <si>
    <t>Edtech, Fintech, and Healthtech, as well as companies led by, founded by or serving Black, Indigenous, or People of Color or women</t>
  </si>
  <si>
    <t>FIAC</t>
  </si>
  <si>
    <t>Smart health technology</t>
  </si>
  <si>
    <t>FHLT</t>
  </si>
  <si>
    <t>Financial services in North America</t>
  </si>
  <si>
    <t>FGMC</t>
  </si>
  <si>
    <t>Fintech in South Asia</t>
  </si>
  <si>
    <t>FEXD</t>
  </si>
  <si>
    <t>RBT</t>
  </si>
  <si>
    <t>Rubicon Technologies</t>
  </si>
  <si>
    <t>Technology, with a specific focus on the theme of Digital Transformation</t>
  </si>
  <si>
    <t>Founder SPAC</t>
  </si>
  <si>
    <t>FOUN</t>
  </si>
  <si>
    <t>Technology, digital media, e-commerce, financial technology, or digital services sectors across the high growth markets of the Middle East North Africa &amp; Turkey, Sub-Saharan Africa, South Asia and Southeast Asia</t>
  </si>
  <si>
    <t>FICV</t>
  </si>
  <si>
    <t>Financial services</t>
  </si>
  <si>
    <t>FCAX</t>
  </si>
  <si>
    <t>FACT</t>
  </si>
  <si>
    <t>Financial technology and financial services</t>
  </si>
  <si>
    <t>FACA</t>
  </si>
  <si>
    <t>Technology and financial</t>
  </si>
  <si>
    <t>EVOJ</t>
  </si>
  <si>
    <t>Technology companies involved in Artificial Intelligence (AI), FinTech and Financial Services, the Metaverse, the Internet of Things (IoT), eCommerce, social commerce, Industry 4.0 (IR4.0), as well as areas surrounding the new digital economy, in the ASEAN region</t>
  </si>
  <si>
    <t>Evergreen Corp</t>
  </si>
  <si>
    <t>EVGR</t>
  </si>
  <si>
    <t>The mobility-related ecosystem</t>
  </si>
  <si>
    <t>EVE</t>
  </si>
  <si>
    <t>Healthcare in North America and Europe</t>
  </si>
  <si>
    <t>EUCR</t>
  </si>
  <si>
    <t>Software and internet technology</t>
  </si>
  <si>
    <t>ETAC</t>
  </si>
  <si>
    <t>JHD Holdings</t>
  </si>
  <si>
    <t>Fintech in North America and Asia-Pacific</t>
  </si>
  <si>
    <t>15+3+3+3+6</t>
  </si>
  <si>
    <t>ESSC</t>
  </si>
  <si>
    <t>Companies that are positioned to benefit from the global transition towards a low carbon economy</t>
  </si>
  <si>
    <t>ESM</t>
  </si>
  <si>
    <t>Energy and infrastructure value chain and contiguous industries that will fundamentally change the current energy landscape by accelerating a shift to a low-carbon future</t>
  </si>
  <si>
    <t>ESAC</t>
  </si>
  <si>
    <t>ERES</t>
  </si>
  <si>
    <t>EQHA</t>
  </si>
  <si>
    <t>Industrial in North America</t>
  </si>
  <si>
    <t>EQD</t>
  </si>
  <si>
    <t>Diverse-led businesses or a business focused on promoting an inclusive economy and society</t>
  </si>
  <si>
    <t>EPWR</t>
  </si>
  <si>
    <t>EPHY</t>
  </si>
  <si>
    <t>The technology industry along the trendlines set by Enterprise 4.0 companies (a new wave of cloud native companies that combine artificial intelligence, intelligent automation and proprietary access to data to deliver actionable insights for enterprise businesses)</t>
  </si>
  <si>
    <t>ENTF</t>
  </si>
  <si>
    <t>ENPC</t>
  </si>
  <si>
    <t>Businesses involved in the energy value chain</t>
  </si>
  <si>
    <t>Davis Graham &amp; Stubbs</t>
  </si>
  <si>
    <t>ENER</t>
  </si>
  <si>
    <t>Energy transition and sustainability themes outside of China and Hong Kong; Oil and gas and other potential renewable energy business, as well as other adjacent services, industrials and technologies, while remaining opportunistic across the energy value chain, including select opportunities within the traditional power generation and energy production verticals</t>
  </si>
  <si>
    <t>Energem Corp.</t>
  </si>
  <si>
    <t>ENCP</t>
  </si>
  <si>
    <t>Elliott Opportunity II Corp.</t>
  </si>
  <si>
    <t>EOCW</t>
  </si>
  <si>
    <t>Pagaya Technologies</t>
  </si>
  <si>
    <t>Financial services, including asset management, consumer and business lending, fintech, insurance technology, and mortgage origination, house services, data, analytics and technology</t>
  </si>
  <si>
    <t>EJFA</t>
  </si>
  <si>
    <t>Transportation and real assets, financial services, financial services technology, healthcare, real estate, and sustainability-focused businesses</t>
  </si>
  <si>
    <t>EGGF</t>
  </si>
  <si>
    <t>Education, training, reskilling, human capital and education technology</t>
  </si>
  <si>
    <t>EDTX</t>
  </si>
  <si>
    <t>Data infrastructure and analytics, with a primary focus on space and wireless industries and related technology and services, â€œspace-based techâ€ businesses</t>
  </si>
  <si>
    <t>EDNC</t>
  </si>
  <si>
    <t>Life Sciences Industry in Europe</t>
  </si>
  <si>
    <t>EBAC</t>
  </si>
  <si>
    <t>Education, edtech, workforce development, and human capital management in the United States</t>
  </si>
  <si>
    <t>EAC</t>
  </si>
  <si>
    <t>DYNS</t>
  </si>
  <si>
    <t>Senti Bio</t>
  </si>
  <si>
    <t>Companies across the emerging healthcare value chain, life sciences tools, enabling-software, synthetic biology and novel drug discovery and development platforms that enable applications in prevention, diagnosis, treatment and advanced bio-materials</t>
  </si>
  <si>
    <t>FOXO</t>
  </si>
  <si>
    <t>Foxo Technologies Inc.</t>
  </si>
  <si>
    <t>Insurance</t>
  </si>
  <si>
    <t>DWIN</t>
  </si>
  <si>
    <t>Trump Media and Technology Group</t>
  </si>
  <si>
    <t>Middle-market emerging growth technology-focused companies in the Americas, in the SaaS and Technology or Fintech and Financial Services sector.</t>
  </si>
  <si>
    <t>DWAC</t>
  </si>
  <si>
    <t>TRAD</t>
  </si>
  <si>
    <t>TradeZero</t>
  </si>
  <si>
    <t>Technology and SaaS</t>
  </si>
  <si>
    <t>DUNE</t>
  </si>
  <si>
    <t>Middle market â€œenabling technologyâ€ companies not located in China or Hong Kong</t>
  </si>
  <si>
    <t>DUET</t>
  </si>
  <si>
    <t>The healthcare industry, specifically home and community based healthcare services (â€œHCBSâ€), which may include home health, personal and private duty care, home-based therapy, adult day care, medical transportation, pediatric health, facility based community services, healthcare information technology and software services, care management, behavioral health, staffing, medical devices, and health and wellness programs, among others</t>
  </si>
  <si>
    <t>DTRT</t>
  </si>
  <si>
    <t>Healthcare technology</t>
  </si>
  <si>
    <t>DTOC</t>
  </si>
  <si>
    <t>Direct selling industry</t>
  </si>
  <si>
    <t>DSAQ</t>
  </si>
  <si>
    <t>NOTE</t>
  </si>
  <si>
    <t>FiscalNote</t>
  </si>
  <si>
    <t>TMT, healthcare, fintech and consumer sectors with compelling Asian growth potential</t>
  </si>
  <si>
    <t>DSAC</t>
  </si>
  <si>
    <t>Software, data and technology, media and telecom</t>
  </si>
  <si>
    <t>DRAY</t>
  </si>
  <si>
    <t>Tech-enabled consumer and technology sectors, with a specific focus on e-commerce and marketplaces and enterprise software</t>
  </si>
  <si>
    <t>DPCS</t>
  </si>
  <si>
    <t>Media, education technology, and other related industries</t>
  </si>
  <si>
    <t>DNZ</t>
  </si>
  <si>
    <t>DNAD</t>
  </si>
  <si>
    <t>Biotechnology industry and within the immunology subsector</t>
  </si>
  <si>
    <t>Wachtell, Lipton, Rosen &amp; Katz</t>
  </si>
  <si>
    <t>DNAC</t>
  </si>
  <si>
    <t>PROK</t>
  </si>
  <si>
    <t>ProKidney</t>
  </si>
  <si>
    <t>Biotechnology industry and within the organ space subsector</t>
  </si>
  <si>
    <t>DNAB</t>
  </si>
  <si>
    <t>Biotechnology industry and within the oncology subsector</t>
  </si>
  <si>
    <t>DNAA</t>
  </si>
  <si>
    <t>ALKI</t>
  </si>
  <si>
    <t>Akili Interactive</t>
  </si>
  <si>
    <t>Biotechnology industry and within the neurology subsector</t>
  </si>
  <si>
    <t>DMAQ</t>
  </si>
  <si>
    <t>Fintech, ecommerce software, and data and analytics</t>
  </si>
  <si>
    <t>DLCA</t>
  </si>
  <si>
    <t>Data centers and internet technology</t>
  </si>
  <si>
    <t>DKDCA</t>
  </si>
  <si>
    <t>Health and wellness, entertainment and consumer-facing technology sectors.</t>
  </si>
  <si>
    <t>DISA</t>
  </si>
  <si>
    <t>Businesses located in Latin America, as well as businesses located in the United States which cater to the Hispanic community</t>
  </si>
  <si>
    <t>DILA</t>
  </si>
  <si>
    <t>DHHC</t>
  </si>
  <si>
    <t>automotive, consumer, aerospace/defense, fintech, enterprise software and E-commerce</t>
  </si>
  <si>
    <t>DHCA</t>
  </si>
  <si>
    <t>DHBC</t>
  </si>
  <si>
    <t xml:space="preserve">Healthcare technology </t>
  </si>
  <si>
    <t>DHAC</t>
  </si>
  <si>
    <t>DGNU</t>
  </si>
  <si>
    <t>Internet, media, consumer/retail, healthcare IT and financial services/fintech</t>
  </si>
  <si>
    <t xml:space="preserve">24 + 3 </t>
  </si>
  <si>
    <t>Global decarbonization, including energy and agriculture, industrials, transportation and commercial and residential</t>
  </si>
  <si>
    <t>DCRD</t>
  </si>
  <si>
    <t>Digital assets and cryptocurrency exchanges, payment systems and/or related financial services companies, including wallets, lending and decentralized finance (â€œDeFiâ€) that are not incorporated or organized in China or Hong Kong</t>
  </si>
  <si>
    <t>DAOO</t>
  </si>
  <si>
    <t>DALS</t>
  </si>
  <si>
    <t>Life sciences</t>
  </si>
  <si>
    <t>National security innovation in three key sectors: Space, Cybersecurity and Energy Transition</t>
  </si>
  <si>
    <t>CXAC</t>
  </si>
  <si>
    <t>CTAQ</t>
  </si>
  <si>
    <t>KITT</t>
  </si>
  <si>
    <t>Nauticus Robotics</t>
  </si>
  <si>
    <t>CleanTech and ClimateTech companies with strong market positions poised to capitalize on changing macroeconomic forces</t>
  </si>
  <si>
    <t>CLAQ</t>
  </si>
  <si>
    <t>CSTA</t>
  </si>
  <si>
    <t>New economy sectors, which include technology, financial services, or media located in countries in the MSCI Frontier Markets Index or MSCI Frontier Emerging Markets Index</t>
  </si>
  <si>
    <t>CSLM</t>
  </si>
  <si>
    <t>Consumer-facing technology, subscription or recurring revenue models, marketplaces and networks, or that operate in sectors such as education, social media and dating, and ecommerce</t>
  </si>
  <si>
    <t>CRZN</t>
  </si>
  <si>
    <t>Software technology industry, prioritizing cloud-based recurring revenue business models</t>
  </si>
  <si>
    <t>CRU</t>
  </si>
  <si>
    <t>Allwyn Entertainment</t>
  </si>
  <si>
    <t>CRHC</t>
  </si>
  <si>
    <t>Technology, healthcare, education services, consumer and retail in Latin America, and more specifically in Brazil</t>
  </si>
  <si>
    <t>18+(1*6)</t>
  </si>
  <si>
    <t>CREC</t>
  </si>
  <si>
    <t>Computation and healthcare</t>
  </si>
  <si>
    <t>CPUH</t>
  </si>
  <si>
    <t>BRVS</t>
  </si>
  <si>
    <t>Brivo</t>
  </si>
  <si>
    <t>Businesses that provide technological innovation to the broader real estate ecosystem</t>
  </si>
  <si>
    <t>CPTK</t>
  </si>
  <si>
    <t>Enterprise software</t>
  </si>
  <si>
    <t>CPAR</t>
  </si>
  <si>
    <t>Sports, media and data analytics sectors, with a focus on professional sports businesses, which complement our management teamâ€™s expertise and will benefit from its strategic and hands-on operational leadership</t>
  </si>
  <si>
    <t>Venable</t>
  </si>
  <si>
    <t>CPAQ</t>
  </si>
  <si>
    <t>CPAA</t>
  </si>
  <si>
    <t>TMT verticals in Southeast Asia</t>
  </si>
  <si>
    <t>COVA</t>
  </si>
  <si>
    <t>Financial or business services</t>
  </si>
  <si>
    <t>CORS</t>
  </si>
  <si>
    <t>COOL</t>
  </si>
  <si>
    <t xml:space="preserve"> Technology in the United States and other developed countries</t>
  </si>
  <si>
    <t>TRON</t>
  </si>
  <si>
    <t>TMT, including wireless communications</t>
  </si>
  <si>
    <t>CONX Corp.</t>
  </si>
  <si>
    <t>CONX</t>
  </si>
  <si>
    <t>Technology, media and telecommunications</t>
  </si>
  <si>
    <t>COLI</t>
  </si>
  <si>
    <t>Healthtech and Fintech</t>
  </si>
  <si>
    <t>Chardan</t>
  </si>
  <si>
    <t>CNTQ</t>
  </si>
  <si>
    <t>Financial services and financial technology, including payments, enterprise software, and data analytics</t>
  </si>
  <si>
    <t>CNDB</t>
  </si>
  <si>
    <t>Financial services and financial technology sectors, including payments, enterprise software, and data analytics</t>
  </si>
  <si>
    <t>CNDA</t>
  </si>
  <si>
    <t>CRCL</t>
  </si>
  <si>
    <t>Circle</t>
  </si>
  <si>
    <t>CND</t>
  </si>
  <si>
    <t>Consumer and consumer technology, financial and business services, healthcare, and technology, media and telecom, or TMT operating in select emerging markets (excluding China, Hong Kong and Macau)</t>
  </si>
  <si>
    <t>CMCA</t>
  </si>
  <si>
    <t>Consumer-facing e-commerce</t>
  </si>
  <si>
    <t>CLRM</t>
  </si>
  <si>
    <t>Clover Leaf Capital Corp.</t>
  </si>
  <si>
    <t>CLOE</t>
  </si>
  <si>
    <t>Businesses that participate in the global energy transition ecosystem and are facilitating the ways that energy is produced, stored, transmitted, distributed and consumed, all while reducing or mitigating greenhouse gas emissions</t>
  </si>
  <si>
    <t>CLIN</t>
  </si>
  <si>
    <t>Carbon avoidance and carbon removal</t>
  </si>
  <si>
    <t>CLIM</t>
  </si>
  <si>
    <t>Consumer products, social, and entertainment</t>
  </si>
  <si>
    <t>Eversheds Sutherland</t>
  </si>
  <si>
    <t>CLBR</t>
  </si>
  <si>
    <t>Advanced manufacturing and advanced materials technology</t>
  </si>
  <si>
    <t>CLAY</t>
  </si>
  <si>
    <t>CLAS</t>
  </si>
  <si>
    <t>CLAA</t>
  </si>
  <si>
    <t>India-focused technology</t>
  </si>
  <si>
    <t>CITE</t>
  </si>
  <si>
    <t>Technology, media and telecommunications industries and companies with sustainability business models (â€œTMTSâ€) that are enabled by technology</t>
  </si>
  <si>
    <t>CIIG Capital Partners II, Inc.</t>
  </si>
  <si>
    <t>CIIG</t>
  </si>
  <si>
    <t>Wag Labs</t>
  </si>
  <si>
    <t>CHWA</t>
  </si>
  <si>
    <t>Accelus</t>
  </si>
  <si>
    <t>CHPM</t>
  </si>
  <si>
    <t>Technology, digital media, financial technology, or digital services sectors across Asia Pacific, in particular Southeast Asia and Australia</t>
  </si>
  <si>
    <t>Catcha Investment Corp</t>
  </si>
  <si>
    <t>CHAA</t>
  </si>
  <si>
    <t>Rumble</t>
  </si>
  <si>
    <t>Financial services, healthcare, real estate services, technology and software</t>
  </si>
  <si>
    <t>Cantor Fitzgerald</t>
  </si>
  <si>
    <t>CFVI</t>
  </si>
  <si>
    <t>CFIV</t>
  </si>
  <si>
    <t>Financial services, healthcare, real estate services, technology and software industries.</t>
  </si>
  <si>
    <t>CFFS</t>
  </si>
  <si>
    <t>CFFE</t>
  </si>
  <si>
    <t>Carter Ledyard &amp; Milburn</t>
  </si>
  <si>
    <t>CENAQ Energy Corp.</t>
  </si>
  <si>
    <t>CENQ</t>
  </si>
  <si>
    <t>Technology, including the technology led digital transformation software and services sector</t>
  </si>
  <si>
    <t>CDAQ</t>
  </si>
  <si>
    <t>CCVI</t>
  </si>
  <si>
    <t>CCV</t>
  </si>
  <si>
    <t>Technology-based healthcare businesses that are domiciled in Israel, that carry out all or a substantial portion of their activities in Israel, or that have some other significant Israeli connection</t>
  </si>
  <si>
    <t>CCTS</t>
  </si>
  <si>
    <t>CVII</t>
  </si>
  <si>
    <t>Sectors that are being fundamentally reshaped by the introduction of advanced technologies</t>
  </si>
  <si>
    <t>Perkins Coie</t>
  </si>
  <si>
    <t>CCAI</t>
  </si>
  <si>
    <t>Companies possessing emerging, innovative technology that can help the U.S. government and its allies successfully compete in the national security arena</t>
  </si>
  <si>
    <t>Chain Bridge I</t>
  </si>
  <si>
    <t>CBRG</t>
  </si>
  <si>
    <t>CAS</t>
  </si>
  <si>
    <t>Medicinal cannabis or cannabinoid (compliant with US laws)</t>
  </si>
  <si>
    <t>CNGL</t>
  </si>
  <si>
    <t>Israeli technology, including cybersecurity, automotive technology, fintech, enterprise software, cloud computing, semiconductors, medical technology, artificial intelligence (â€œAIâ€) and robotics and that offer a differentiated technology platform and products</t>
  </si>
  <si>
    <t>BYTE Acquisition Corp.</t>
  </si>
  <si>
    <t>BYTS</t>
  </si>
  <si>
    <t>FinTech in Northern Europe</t>
  </si>
  <si>
    <t>BYNO</t>
  </si>
  <si>
    <t>Foodservice</t>
  </si>
  <si>
    <t>15 + (3) + (3) or 15 + (2*3)</t>
  </si>
  <si>
    <t>BYN</t>
  </si>
  <si>
    <t>BWC</t>
  </si>
  <si>
    <t>Marine leisure, cruise, marine infrastructure and engineering, general hospitality, travel and tourism, marine services, logistics and supply chain, offshore energy solutions and related industry segments not headquartered in China (including Hong Kong and Macau)</t>
  </si>
  <si>
    <t>Robinson &amp; Cole</t>
  </si>
  <si>
    <t>BWAQ</t>
  </si>
  <si>
    <t>Healthy living industries that benefit from strong ESG profiles in North America and Europe</t>
  </si>
  <si>
    <t>12 + 3 + 3</t>
  </si>
  <si>
    <t>BWAC</t>
  </si>
  <si>
    <t>Technology, financial services, or media in Southeast Asia</t>
  </si>
  <si>
    <t>BTWN</t>
  </si>
  <si>
    <t>BTNB</t>
  </si>
  <si>
    <t>PropertyGuru</t>
  </si>
  <si>
    <t>Technology, financial services, or media sectors in Southeast Asia</t>
  </si>
  <si>
    <t>Native Internet Retail and Direct-to-Consumer companies</t>
  </si>
  <si>
    <t>BSKY</t>
  </si>
  <si>
    <t>Bitdeer</t>
  </si>
  <si>
    <t>Fintech, Infotech, Insurtech, and business services</t>
  </si>
  <si>
    <t>BSGA</t>
  </si>
  <si>
    <t>The entertainment industry, with a focus on enabling technology, lifestyle brands, products, or services and entertainment media in Asia</t>
  </si>
  <si>
    <t>BSAQ</t>
  </si>
  <si>
    <t>FAZE</t>
  </si>
  <si>
    <t>FaZe Clan</t>
  </si>
  <si>
    <t>Established businesses</t>
  </si>
  <si>
    <t>BRPM</t>
  </si>
  <si>
    <t>NUKK</t>
  </si>
  <si>
    <t>Nukkleus</t>
  </si>
  <si>
    <t>Asia-pacific region</t>
  </si>
  <si>
    <t>Raiti</t>
  </si>
  <si>
    <t>12 + 3 + 3 + 3</t>
  </si>
  <si>
    <t>BRLI</t>
  </si>
  <si>
    <t>Retail, lifestyle, hospitality, technology or real estate</t>
  </si>
  <si>
    <t>BRKH</t>
  </si>
  <si>
    <t>B. Riley Principal 250 Merger Corp.</t>
  </si>
  <si>
    <t>BRIV</t>
  </si>
  <si>
    <t>D-Orbit</t>
  </si>
  <si>
    <t>Assets used in exploring, developing, producing, transporting, storing, gathering, processing, fractionating, refining, distributing or marketing of natural gas, natural gas liquids, crude oil or refined products in North America</t>
  </si>
  <si>
    <t>BREZ</t>
  </si>
  <si>
    <t>Electric power grid opportunities associated with energy transition infrastructure buildout</t>
  </si>
  <si>
    <t>BRD</t>
  </si>
  <si>
    <t>General aviation and aerospace industry, and the unmanned aircraft systems (UAS) and advanced air mobility (AAM) industries</t>
  </si>
  <si>
    <t>BRAC</t>
  </si>
  <si>
    <t>TMT and entertainment</t>
  </si>
  <si>
    <t>BLUA</t>
  </si>
  <si>
    <t>Online real money gaming, technology, sports, digital media, hospitality and leisure</t>
  </si>
  <si>
    <t>BPAC</t>
  </si>
  <si>
    <t>High-growth internet, media and adjacent industry segments, including online marketplaces, content and subscription management, education and training, advertising technology and direct-to-consumer businesses (collectively the â€œInternet &amp; Digital Media Sectorâ€)</t>
  </si>
  <si>
    <t>BOCN</t>
  </si>
  <si>
    <t>SLNA</t>
  </si>
  <si>
    <t>Selina</t>
  </si>
  <si>
    <t>BOAS</t>
  </si>
  <si>
    <t>Energy and industrial</t>
  </si>
  <si>
    <t>BOAC</t>
  </si>
  <si>
    <t>Healthcare, education and business services</t>
  </si>
  <si>
    <t>BNNR</t>
  </si>
  <si>
    <t>Blockchain technologies in North America, Europe, and Asia</t>
  </si>
  <si>
    <t>BMAQ</t>
  </si>
  <si>
    <t>BMAC</t>
  </si>
  <si>
    <t>MANS</t>
  </si>
  <si>
    <t>Manscaped</t>
  </si>
  <si>
    <t>Consumer products and media, entertainment and sports</t>
  </si>
  <si>
    <t>BLTS</t>
  </si>
  <si>
    <t>BLSA</t>
  </si>
  <si>
    <t>High-growth technology and tech-enabled businesses in sectors such as e-commerce, software, and digital media</t>
  </si>
  <si>
    <t>BLNG</t>
  </si>
  <si>
    <t>Premium branded consumer retail</t>
  </si>
  <si>
    <t>bleuacacia ltd</t>
  </si>
  <si>
    <t>BLEU</t>
  </si>
  <si>
    <t>Traditional and non-traditional restaurant sectors in North America</t>
  </si>
  <si>
    <t>BITE</t>
  </si>
  <si>
    <t>BBTX</t>
  </si>
  <si>
    <t>Blade Therapeutics</t>
  </si>
  <si>
    <t>The healthcare industry, with a particular focus on life sciences/biotechnology, healthcare information technology, medical technology and technology-enabled healthcare services</t>
  </si>
  <si>
    <t>BIOT</t>
  </si>
  <si>
    <t>Life sciences (globally excluding China, Hong Kong and Macau)</t>
  </si>
  <si>
    <t>BIOS</t>
  </si>
  <si>
    <t>Sports, entertainment, and brands</t>
  </si>
  <si>
    <t>BHSE</t>
  </si>
  <si>
    <t>Businesses that manage, finance, operate, construct, control, own or support real estate or which derive a large component of revenue from real estate, construction or infrastructure related activities</t>
  </si>
  <si>
    <t>BHAC</t>
  </si>
  <si>
    <t>Software-as-a-Service (SaaS), Infrastructure Software and Services (ISS) and Financial Technology (Fintech) in North America</t>
  </si>
  <si>
    <t>BGSX</t>
  </si>
  <si>
    <t>Critical battery materials value chain (lithium, nickel, cobalt, copper, manganese and rare earth elements), along with battery and component manufacturers and other disruptive ventures</t>
  </si>
  <si>
    <t>BFAC</t>
  </si>
  <si>
    <t>eCombustible Energy</t>
  </si>
  <si>
    <t xml:space="preserve">Technology-focused middle market and emerging growth companies in North, Central and South America </t>
  </si>
  <si>
    <t>U=S+(3/4)W+R</t>
  </si>
  <si>
    <t>12 + 6</t>
  </si>
  <si>
    <t>BENE</t>
  </si>
  <si>
    <t>Companies in the financial services, technology and other sectors of the economy that are being enabled by emerging applications of blockchain</t>
  </si>
  <si>
    <t>BCSA</t>
  </si>
  <si>
    <t>Life sciences in the US and Europe</t>
  </si>
  <si>
    <t>BCAC</t>
  </si>
  <si>
    <t>B2B enterprise software companies, particularly those operating in the Customer Engagement space within the telecom, retail and financial services sectors</t>
  </si>
  <si>
    <t>BNIX</t>
  </si>
  <si>
    <t>Software and technology-enabled services</t>
  </si>
  <si>
    <t>BACA</t>
  </si>
  <si>
    <t>Companies that provide staffing solutions to the light industrial sector in North America</t>
  </si>
  <si>
    <t>AXH</t>
  </si>
  <si>
    <t>Agribusiness, plant-based proteins, food processing and related technology (â€œAgTechâ€) industry and located in Central and Eastern Europe</t>
  </si>
  <si>
    <t>AXAC</t>
  </si>
  <si>
    <t>AVHI</t>
  </si>
  <si>
    <t>Industries in Europe, with a strong U.S. nexus and international reach</t>
  </si>
  <si>
    <t>AVAN</t>
  </si>
  <si>
    <t>Financial services sectors that are undergoing radical change as a result of demographic shifts, changing consumer preferences, technological disruption and other innovative forces.</t>
  </si>
  <si>
    <t>AVAC</t>
  </si>
  <si>
    <t>Financial technology or information and business services</t>
  </si>
  <si>
    <t>AUS</t>
  </si>
  <si>
    <t>Better</t>
  </si>
  <si>
    <t>Technology and media in Europe, the Middle East and Africa</t>
  </si>
  <si>
    <t>Baker &amp; McKenzie</t>
  </si>
  <si>
    <t>AURC</t>
  </si>
  <si>
    <t>TWOA</t>
  </si>
  <si>
    <t>two</t>
  </si>
  <si>
    <t xml:space="preserve">Tribe Capital Growth Corp </t>
  </si>
  <si>
    <t>ATVC</t>
  </si>
  <si>
    <t>SOUN</t>
  </si>
  <si>
    <t>SoundHound</t>
  </si>
  <si>
    <t>Artificial intelligence, cloud services and automotive technology</t>
  </si>
  <si>
    <t>U=SU+W/4</t>
  </si>
  <si>
    <t>ATSPT</t>
  </si>
  <si>
    <t>Fintech, enterprise, deep tech and health-tech</t>
  </si>
  <si>
    <t>ATEK</t>
  </si>
  <si>
    <t>TMT, healthcare, financial services, fintech and consumer</t>
  </si>
  <si>
    <t>ATAQ</t>
  </si>
  <si>
    <t>High-growth technology companies based in Asia (excluding China) and North America</t>
  </si>
  <si>
    <t>Dentons</t>
  </si>
  <si>
    <t>ATAK</t>
  </si>
  <si>
    <t>12+3+(3)</t>
  </si>
  <si>
    <t>ATA</t>
  </si>
  <si>
    <t>ASZ</t>
  </si>
  <si>
    <t>Asia (excluding China and Hong Kong)</t>
  </si>
  <si>
    <t>9 + (12*1)</t>
  </si>
  <si>
    <t>ALSA</t>
  </si>
  <si>
    <t>STIX</t>
  </si>
  <si>
    <t>Semantix</t>
  </si>
  <si>
    <t>Technology in Latin America</t>
  </si>
  <si>
    <t>ASPC</t>
  </si>
  <si>
    <t>TMT sector in US and Asia (excluding China)</t>
  </si>
  <si>
    <t>ASCA</t>
  </si>
  <si>
    <t>Apifiny Group</t>
  </si>
  <si>
    <t>Power transformation companies that provide disruptive technological innovation in a range of traditionally managed industries with particular emphasis on the financial services industry.</t>
  </si>
  <si>
    <t>ASPA</t>
  </si>
  <si>
    <t>FUFU</t>
  </si>
  <si>
    <t>BitFuFu</t>
  </si>
  <si>
    <t>ARIZ</t>
  </si>
  <si>
    <t>Beverage/hospitality, financial services, technology</t>
  </si>
  <si>
    <t>ASAX</t>
  </si>
  <si>
    <t>TMT, healthcare, Fintech, and other business and consumer related services</t>
  </si>
  <si>
    <t>ASAQ</t>
  </si>
  <si>
    <t>ARYE</t>
  </si>
  <si>
    <t>North American or European companies in the life sciences and medical technology sectors</t>
  </si>
  <si>
    <t>ARYD</t>
  </si>
  <si>
    <t>Life sciences and medical technology in North America and Europe</t>
  </si>
  <si>
    <t>Gaming, hospitality and entertainment</t>
  </si>
  <si>
    <t>ARTE</t>
  </si>
  <si>
    <t>Prenetics</t>
  </si>
  <si>
    <t>Healthcare, consumer and technology in Greater China</t>
  </si>
  <si>
    <t>ARTA</t>
  </si>
  <si>
    <t>ARRW</t>
  </si>
  <si>
    <t>Media, entertainment and sports, including â€œover-the-topâ€ digital streaming, mobile gaming/interactive entertainment, digital media including advertising/marketing technology, health and wellness/lifestyle, live events/experiential consumer-facing technology</t>
  </si>
  <si>
    <t>ARGU</t>
  </si>
  <si>
    <t xml:space="preserve">Biopharmaceutical sector, with a focus on disruptive technologies </t>
  </si>
  <si>
    <t>ARCK</t>
  </si>
  <si>
    <t>Data-centric, growth-orientated consumer company in retail, education, financial technology, media &amp; gaming, healthcare &amp; wellness, legal, and/or procurement &amp; eco-friendly packaging</t>
  </si>
  <si>
    <t>ARBG</t>
  </si>
  <si>
    <t>Companies in a Spanish-speaking Latin American country (â€œSSLAâ€) or companies outside a SSLA that provide goods and services to Spanish speaking markets</t>
  </si>
  <si>
    <t>APXI</t>
  </si>
  <si>
    <t>Software and Technology sector including digital health, enterprise software, e-commerce, e-learning, fintech, information services, mobility and transportation, and tech-enabled services.</t>
  </si>
  <si>
    <t>APTM</t>
  </si>
  <si>
    <t>GBTG</t>
  </si>
  <si>
    <t>American Express Global Business Travel</t>
  </si>
  <si>
    <t>APSG</t>
  </si>
  <si>
    <t>Financial technology, media, gaming and financial services and in the wealth-advisory and asset management industries</t>
  </si>
  <si>
    <t>APN</t>
  </si>
  <si>
    <t xml:space="preserve">Infrastructure </t>
  </si>
  <si>
    <t>APMI</t>
  </si>
  <si>
    <t>APGB</t>
  </si>
  <si>
    <t>De-carbonization / renewable energy, with a particular focus in Japan/Asia (excluding China) and European markets</t>
  </si>
  <si>
    <t>APCA</t>
  </si>
  <si>
    <t>Consumer technology, communications, software, SaaS, fintech or media</t>
  </si>
  <si>
    <t>APAC</t>
  </si>
  <si>
    <t>Electric vehicles (EV) technology, smart mobility or sustainable transportation and related business ecosystem in Asia Pacific, primarily South East Asia</t>
  </si>
  <si>
    <t>AOGO</t>
  </si>
  <si>
    <t>High-quality businesses with transformative technologies for industrial applications</t>
  </si>
  <si>
    <t>ANZU</t>
  </si>
  <si>
    <t xml:space="preserve">Sports, media and entertainment </t>
  </si>
  <si>
    <t>ANAC</t>
  </si>
  <si>
    <t>AMPI</t>
  </si>
  <si>
    <t>Businesses that provide decarbonization and/or sustainability solutions to the global industrial complex</t>
  </si>
  <si>
    <t>AMCI</t>
  </si>
  <si>
    <t>Travel, travel technology and travel-related businesses</t>
  </si>
  <si>
    <t>ALTU</t>
  </si>
  <si>
    <t>ALPA</t>
  </si>
  <si>
    <t>Life science companies in North America and Singapore with a particular emphasis on companies developing assets and next-generation platform technologies with broad applicability</t>
  </si>
  <si>
    <t>15+(3)+(2*3)</t>
  </si>
  <si>
    <t>ALOR</t>
  </si>
  <si>
    <t>ALCC</t>
  </si>
  <si>
    <t>SolarMax Technology</t>
  </si>
  <si>
    <t>ALAC</t>
  </si>
  <si>
    <t>DNEG</t>
  </si>
  <si>
    <t>Sports with a focus on teams, operators, agencies, esports and technology related businesses including those in data analytics, SaaS, ticketing and fan engagement</t>
  </si>
  <si>
    <t>AKIC</t>
  </si>
  <si>
    <t>AIB</t>
  </si>
  <si>
    <t>AHRN</t>
  </si>
  <si>
    <t>AHPA</t>
  </si>
  <si>
    <t>MariaDB Corporation Ab</t>
  </si>
  <si>
    <t>Technology in Greater China</t>
  </si>
  <si>
    <t>Angel Pond Holdings Corp</t>
  </si>
  <si>
    <t>POND</t>
  </si>
  <si>
    <t>AGCB</t>
  </si>
  <si>
    <t>Technology, including pure software and software-enabled businesses such as infrastructure and application software, healthcare IT, fintech, robotics/automation, and education technology</t>
  </si>
  <si>
    <t>AGGR</t>
  </si>
  <si>
    <t xml:space="preserve">OnePlatform Holdings Limited,  TAG Asia Capital Holdings Limited </t>
  </si>
  <si>
    <t>Healthcare, education, entertainment and financial services in China</t>
  </si>
  <si>
    <t>12+3+3+3+3+3+3+3+3</t>
  </si>
  <si>
    <t>AGBA</t>
  </si>
  <si>
    <t>Gold mining businesses</t>
  </si>
  <si>
    <t>AGAC</t>
  </si>
  <si>
    <t>Healthtech</t>
  </si>
  <si>
    <t>AFTR</t>
  </si>
  <si>
    <t>Food and beverage, health and wellness, beauty, pet, and personal care sectors in the United States.</t>
  </si>
  <si>
    <t>AFAQ</t>
  </si>
  <si>
    <t>Natural resources, with a focus on companies that have either recently emerged from bankruptcy court protection or will require incremental capital as part of a balance sheet restructuring</t>
  </si>
  <si>
    <t>AFAC</t>
  </si>
  <si>
    <t>Pharmaceutical and medical devices</t>
  </si>
  <si>
    <t>AEHA</t>
  </si>
  <si>
    <t>Businesses that are involved in renewable energy or related clean technology</t>
  </si>
  <si>
    <t>Morrison Cohen</t>
  </si>
  <si>
    <t>AEAE</t>
  </si>
  <si>
    <t>AEAC</t>
  </si>
  <si>
    <t>Businesses which have developed or possess disruptive technology</t>
  </si>
  <si>
    <t>Olshan Frome Wolosky</t>
  </si>
  <si>
    <t>ADRT</t>
  </si>
  <si>
    <t>Consumer products and related sectors</t>
  </si>
  <si>
    <t>ADRA</t>
  </si>
  <si>
    <t>CLDI</t>
  </si>
  <si>
    <t>Calidi Biotherapeutics, Inc.</t>
  </si>
  <si>
    <t>Healthcare and healthcare providers in North America and Asia-Pacific</t>
  </si>
  <si>
    <t>12+3+6</t>
  </si>
  <si>
    <t>ADOC</t>
  </si>
  <si>
    <t>GRDI</t>
  </si>
  <si>
    <t>Griid</t>
  </si>
  <si>
    <t>Education, training and education technology industries</t>
  </si>
  <si>
    <t>ADEX</t>
  </si>
  <si>
    <t>UE Resorts International</t>
  </si>
  <si>
    <t>Gaming and gaming technology, branded consumer, lodging and entertainment, and internet commerce</t>
  </si>
  <si>
    <t>ADER</t>
  </si>
  <si>
    <t>Digital financial services or modern financial technology</t>
  </si>
  <si>
    <t>ADAL</t>
  </si>
  <si>
    <t>OPL</t>
  </si>
  <si>
    <t>OPAL Fuels</t>
  </si>
  <si>
    <t>Renewable energy</t>
  </si>
  <si>
    <t>ACTD</t>
  </si>
  <si>
    <t>Infrastructure, infrastructure services and related sectors in North America</t>
  </si>
  <si>
    <t>ACRO</t>
  </si>
  <si>
    <t>Financial technology</t>
  </si>
  <si>
    <t>ACQR</t>
  </si>
  <si>
    <t>Interactive (digital) entertainment, film/television, music, print and digital books (including magazine and comics publications), e-sports, live events and other forms of consumer entertainment and enabling services and technologies</t>
  </si>
  <si>
    <t>ACDI</t>
  </si>
  <si>
    <t>BLKS</t>
  </si>
  <si>
    <t>Blackstone Products</t>
  </si>
  <si>
    <t>Fast-moving consumer goods</t>
  </si>
  <si>
    <t>ACKIT</t>
  </si>
  <si>
    <t>Media, fintech/payments, software and technology enabled services, online gaming/sports betting, healthcare and disruptive consumer</t>
  </si>
  <si>
    <t>ACII</t>
  </si>
  <si>
    <t>TMPO</t>
  </si>
  <si>
    <t>Tempo Automation Inc.</t>
  </si>
  <si>
    <t>IT infrastructure software and semiconductor</t>
  </si>
  <si>
    <t>18 + 3</t>
  </si>
  <si>
    <t>ACEV</t>
  </si>
  <si>
    <t>DDC Enterprise</t>
  </si>
  <si>
    <t>Gaming and e-commerce in Greater China, Japan, and Southeast Asia</t>
  </si>
  <si>
    <t>ACBA</t>
  </si>
  <si>
    <t>Businesses in the real estate industry, including construction, homebuilding, real estate owners and operators, arrangers of financing, insurance, and other services for real estate, and adjacent businesses and technologies targeting the real estate space (excluding China, Hong Kong or Macau)</t>
  </si>
  <si>
    <t>12 + (3) or 12 + (2*3)</t>
  </si>
  <si>
    <t>ACAX</t>
  </si>
  <si>
    <t>Technology-enabled consumer goods and/or services</t>
  </si>
  <si>
    <t>ACAQ</t>
  </si>
  <si>
    <t>Mobility</t>
  </si>
  <si>
    <t>Pillsbury Winthrop Shaw Pittman</t>
  </si>
  <si>
    <t>ACAH</t>
  </si>
  <si>
    <t>Next-generation mobility</t>
  </si>
  <si>
    <t>ACAB</t>
  </si>
  <si>
    <t>ABGI</t>
  </si>
  <si>
    <t>Industrial, transportation &amp; mobility, consumer and retail in North America</t>
  </si>
  <si>
    <t>AAQC</t>
  </si>
  <si>
    <t>Companies controlling or owning the natural resources used in supporting and creating a resilient and critical domestic supply chain, including transportation, green infrastructure and sustainable logistics</t>
  </si>
  <si>
    <t>AMAO</t>
  </si>
  <si>
    <t>ZONE</t>
  </si>
  <si>
    <t>Rezolve</t>
  </si>
  <si>
    <t>Digital, on-line or mobile payment solutions, processing and gateway services, point-of-sale technology, consumer engagement platforms, and ecommerce and loyalty solutions</t>
  </si>
  <si>
    <t>AACI</t>
  </si>
  <si>
    <t>AAC</t>
  </si>
  <si>
    <t>YTM</t>
  </si>
  <si>
    <t>SPAC</t>
  </si>
  <si>
    <t>Status</t>
  </si>
  <si>
    <t>SPAC Ticker</t>
  </si>
  <si>
    <t>Newco</t>
  </si>
  <si>
    <t>Newco Ticker</t>
  </si>
  <si>
    <t>Filed</t>
  </si>
  <si>
    <t>IPO</t>
  </si>
  <si>
    <t>Tenor (months)</t>
  </si>
  <si>
    <t>Unit Specs</t>
  </si>
  <si>
    <t>Warrant Specs</t>
  </si>
  <si>
    <t>Right Specs</t>
  </si>
  <si>
    <t>Trust</t>
  </si>
  <si>
    <t>Coverage</t>
  </si>
  <si>
    <t>IPO Sector</t>
  </si>
  <si>
    <t>IPO Geography</t>
  </si>
  <si>
    <t>Proceeds ($M)</t>
  </si>
  <si>
    <t>Announced</t>
  </si>
  <si>
    <t>Deadline</t>
  </si>
  <si>
    <t>Closed</t>
  </si>
  <si>
    <t>TEV ($M)</t>
  </si>
  <si>
    <t>TEV/IPO</t>
  </si>
  <si>
    <t>Merger Sector</t>
  </si>
  <si>
    <t>Merger Geography</t>
  </si>
  <si>
    <t>Redeemed</t>
  </si>
  <si>
    <t>Common</t>
  </si>
  <si>
    <t>Unit</t>
  </si>
  <si>
    <t>Warrant</t>
  </si>
  <si>
    <t>Newco Common</t>
  </si>
  <si>
    <t>Newco Warrant</t>
  </si>
  <si>
    <t>Newco Warrant Ticker</t>
  </si>
  <si>
    <t>Underwriter</t>
  </si>
  <si>
    <t>Counsel</t>
  </si>
  <si>
    <t>IPO Sector Focus</t>
  </si>
  <si>
    <t>Premium</t>
  </si>
  <si>
    <t>Tuscan II</t>
  </si>
  <si>
    <t>pre-deal</t>
  </si>
  <si>
    <t>EarlyBirdCapital</t>
  </si>
  <si>
    <t>Credit Suisse</t>
  </si>
  <si>
    <t>Malacca Straits Acquisition</t>
  </si>
  <si>
    <t>BTIG</t>
  </si>
  <si>
    <t>Pershing Square Tontine</t>
  </si>
  <si>
    <t>Citigroup</t>
  </si>
  <si>
    <t>East Resources Acquisition</t>
  </si>
  <si>
    <t>Wells Fargo</t>
  </si>
  <si>
    <t>Greencity Acquisition</t>
  </si>
  <si>
    <t>Ladenburg Thalmann</t>
  </si>
  <si>
    <t>E.Merge Technology Acquisition</t>
  </si>
  <si>
    <t>Health Sciences Acquisitions 2</t>
  </si>
  <si>
    <t>GO Acquisition</t>
  </si>
  <si>
    <t>FAST Acquisition</t>
  </si>
  <si>
    <t>Tailwind Acquisition</t>
  </si>
  <si>
    <t>Jefferies</t>
  </si>
  <si>
    <t>Prime Impact I</t>
  </si>
  <si>
    <t>Goldman Sachs</t>
  </si>
  <si>
    <t>Ribbit LEAP</t>
  </si>
  <si>
    <t>JP Morgan</t>
  </si>
  <si>
    <t>Executive Network</t>
  </si>
  <si>
    <t>Evercore</t>
  </si>
  <si>
    <t>Equity Distribution Acq</t>
  </si>
  <si>
    <t>PMV Consumer Acq</t>
  </si>
  <si>
    <t>UBS</t>
  </si>
  <si>
    <t>Recharge Acquisition</t>
  </si>
  <si>
    <t>Raymond James</t>
  </si>
  <si>
    <t>IG Acquisition</t>
  </si>
  <si>
    <t>Atlantic Avenue Acq</t>
  </si>
  <si>
    <t>Cowen</t>
  </si>
  <si>
    <t>Morgan Stanley</t>
  </si>
  <si>
    <t>Avanti Acquisition</t>
  </si>
  <si>
    <t>TPG Pace Beneficial Finance</t>
  </si>
  <si>
    <t>Deutsche Bank</t>
  </si>
  <si>
    <t>Social Capital VI</t>
  </si>
  <si>
    <t>Social Capital IV</t>
  </si>
  <si>
    <t>5:01 Acquisition</t>
  </si>
  <si>
    <t>BofA Securities</t>
  </si>
  <si>
    <t>Bridgetown</t>
  </si>
  <si>
    <t>Turmeric Acq</t>
  </si>
  <si>
    <t>Horizon Acq II</t>
  </si>
  <si>
    <t>H.I.G. Acquisition</t>
  </si>
  <si>
    <t>Sarissa Capital</t>
  </si>
  <si>
    <t>Lefteris Acquisition</t>
  </si>
  <si>
    <t>Tekkorp Digital Acq</t>
  </si>
  <si>
    <t>BCLS Acq</t>
  </si>
  <si>
    <t>Eucrates Biomedical Acq</t>
  </si>
  <si>
    <t>Stifel Nicolaus</t>
  </si>
  <si>
    <t>Mallard Acquisition</t>
  </si>
  <si>
    <t>Lux Health Tech Acq</t>
  </si>
  <si>
    <t>Bluescape Opportunities Acq</t>
  </si>
  <si>
    <t>Bull Horn</t>
  </si>
  <si>
    <t>Imperial Capital</t>
  </si>
  <si>
    <t>Natural Order Acq</t>
  </si>
  <si>
    <t>Better World Acq</t>
  </si>
  <si>
    <t>Health Assurance Acq</t>
  </si>
  <si>
    <t>Pine Island Acq</t>
  </si>
  <si>
    <t>Population Health</t>
  </si>
  <si>
    <t>Jiya Acq</t>
  </si>
  <si>
    <t>Aequi Acq</t>
  </si>
  <si>
    <t>RBC Capital Markets</t>
  </si>
  <si>
    <t>Cascade Acquisition</t>
  </si>
  <si>
    <t>Kingswood Global</t>
  </si>
  <si>
    <t>Oppenheimer</t>
  </si>
  <si>
    <t>Omnichannel Acq</t>
  </si>
  <si>
    <t>Tiga Acquisition</t>
  </si>
  <si>
    <t>Trepont Acquisition I</t>
  </si>
  <si>
    <t>PropTech Investment II</t>
  </si>
  <si>
    <t>Mudrick Capital Acq II</t>
  </si>
  <si>
    <t>Altitude Acq</t>
  </si>
  <si>
    <t>Frazier Lifesciences</t>
  </si>
  <si>
    <t>Days to Go</t>
  </si>
  <si>
    <t>HumanCo Acquisition</t>
  </si>
  <si>
    <t>Carney Tech II</t>
  </si>
  <si>
    <t>Periphas Capital Partnering</t>
  </si>
  <si>
    <t>EdtechX Holdings II</t>
  </si>
  <si>
    <t>Senior Connect Acq I</t>
  </si>
  <si>
    <t>KINS Technology</t>
  </si>
  <si>
    <t>Americas Technology Acq</t>
  </si>
  <si>
    <t>Churchill Capital V</t>
  </si>
  <si>
    <t>Corner Growth Acq</t>
  </si>
  <si>
    <t>INSU Acquisition III</t>
  </si>
  <si>
    <t>Golden Falcon Acq</t>
  </si>
  <si>
    <t>Healthcare Services Acq</t>
  </si>
  <si>
    <t>B. Riley FBR</t>
  </si>
  <si>
    <t>CF Acq IV</t>
  </si>
  <si>
    <t>7GC &amp; Co. Holdings</t>
  </si>
  <si>
    <t>Fortress Value Acq III</t>
  </si>
  <si>
    <t>Crucible Acq</t>
  </si>
  <si>
    <t>Kairos Acquisition</t>
  </si>
  <si>
    <t>KludeIn I Acquisition</t>
  </si>
  <si>
    <t>Vickers Vantage I</t>
  </si>
  <si>
    <t>Maxim</t>
  </si>
  <si>
    <t>Altimeter Growth 2</t>
  </si>
  <si>
    <t>VectoIQ Acq II</t>
  </si>
  <si>
    <t>Tastemaker Acq</t>
  </si>
  <si>
    <t>Leo Holdings II</t>
  </si>
  <si>
    <t>Epiphany Tech Acq</t>
  </si>
  <si>
    <t>KL Acquisition</t>
  </si>
  <si>
    <t>LightJump Acquisition</t>
  </si>
  <si>
    <t>Prospector Capital</t>
  </si>
  <si>
    <t>Global Synergy Acq</t>
  </si>
  <si>
    <t>SVF Investment</t>
  </si>
  <si>
    <t>Pioneer Merger</t>
  </si>
  <si>
    <t>Empowerment and Inclusion I</t>
  </si>
  <si>
    <t>Global Partner II</t>
  </si>
  <si>
    <t>*</t>
  </si>
  <si>
    <t>Athlon Acquisition</t>
  </si>
  <si>
    <t>Marlin Technology Corp</t>
  </si>
  <si>
    <t>Hamilton Lane Alliance</t>
  </si>
  <si>
    <t>Fortress Capital Acq</t>
  </si>
  <si>
    <t>Deep Lake Capital Acq</t>
  </si>
  <si>
    <t>Monument Circle Acq</t>
  </si>
  <si>
    <t>Group Nine Acq</t>
  </si>
  <si>
    <t>Barclays</t>
  </si>
  <si>
    <t>Hennessy V</t>
  </si>
  <si>
    <t>Authentic Equity Acq</t>
  </si>
  <si>
    <t>OCA Acquisition</t>
  </si>
  <si>
    <t>Edify Acquisition</t>
  </si>
  <si>
    <t>BMO Capital Markets</t>
  </si>
  <si>
    <t>Class Acceleration</t>
  </si>
  <si>
    <t>FoxWayne Enterprises</t>
  </si>
  <si>
    <t>EF Hutton</t>
  </si>
  <si>
    <t>TZP Strategies Acq</t>
  </si>
  <si>
    <t>Oyster Enterprises Acq</t>
  </si>
  <si>
    <t>Jack Creek</t>
  </si>
  <si>
    <t>SCP &amp; CO Healthcare Acq</t>
  </si>
  <si>
    <t>Liberty Media Acq</t>
  </si>
  <si>
    <t>OEP Open Water I</t>
  </si>
  <si>
    <t>Primavera Capital Acq</t>
  </si>
  <si>
    <t>Hudson Executive II</t>
  </si>
  <si>
    <t>Northern Star II</t>
  </si>
  <si>
    <t>D &amp; Z Media Acq</t>
  </si>
  <si>
    <t>LMF Acquisition Opportunities</t>
  </si>
  <si>
    <t>Science Strategic Acq</t>
  </si>
  <si>
    <t>DiamondHead Holdings</t>
  </si>
  <si>
    <t>Fortistar Sustainable Solutions</t>
  </si>
  <si>
    <t>Constellation Acquisition</t>
  </si>
  <si>
    <t>Climate Real Impact II</t>
  </si>
  <si>
    <t>Ignyte Acq</t>
  </si>
  <si>
    <t>TLG Acq One</t>
  </si>
  <si>
    <t>Brookline Capital Acq</t>
  </si>
  <si>
    <t>Mason Industrial Tech</t>
  </si>
  <si>
    <t>BlueRiver Acquisition</t>
  </si>
  <si>
    <t>Clarim Acq</t>
  </si>
  <si>
    <t>Z-Work Acquisition</t>
  </si>
  <si>
    <t>EQ Health Acq</t>
  </si>
  <si>
    <t>Noble Rock Acq</t>
  </si>
  <si>
    <t>Jaws Mustang Acq</t>
  </si>
  <si>
    <t>Ares Acquisition</t>
  </si>
  <si>
    <t>CC Neuberger III</t>
  </si>
  <si>
    <t>Kernel Group Holdings</t>
  </si>
  <si>
    <t>Gaming and Hospitality Acq</t>
  </si>
  <si>
    <t>Music Acquisition</t>
  </si>
  <si>
    <t>Atlas Crest II</t>
  </si>
  <si>
    <t>Astrea Acquisition</t>
  </si>
  <si>
    <t>Itiquira Acquisition</t>
  </si>
  <si>
    <t>RMG III</t>
  </si>
  <si>
    <t>Thunder Bridge Capital III</t>
  </si>
  <si>
    <t>Sustainable Development I</t>
  </si>
  <si>
    <t>JOFF Fintech Acq</t>
  </si>
  <si>
    <t>COVA Acq</t>
  </si>
  <si>
    <t>Compute Health Acq</t>
  </si>
  <si>
    <t>Adara Acquisition</t>
  </si>
  <si>
    <t>ThinkEquity</t>
  </si>
  <si>
    <t>Progress Acq</t>
  </si>
  <si>
    <t>Pivotal Investment III</t>
  </si>
  <si>
    <t>Evo Acquisition</t>
  </si>
  <si>
    <t>Priveterra Acq</t>
  </si>
  <si>
    <t>Apollo Strategic Growth II</t>
  </si>
  <si>
    <t>Lazard Growth Acq I</t>
  </si>
  <si>
    <t>Churchill VII</t>
  </si>
  <si>
    <t>Churchill VI</t>
  </si>
  <si>
    <t>Social Leverage Acq I</t>
  </si>
  <si>
    <t>Bite Acq</t>
  </si>
  <si>
    <t>Tishman Speyer II</t>
  </si>
  <si>
    <t>Medicus Sciences Acq</t>
  </si>
  <si>
    <t>Pathfinder Acquisition</t>
  </si>
  <si>
    <t>SportsTek Acquisition</t>
  </si>
  <si>
    <t>New Vista Acq</t>
  </si>
  <si>
    <t>ABG Acq I</t>
  </si>
  <si>
    <t>Moringa Acq</t>
  </si>
  <si>
    <t>Kismet Acquisition Two</t>
  </si>
  <si>
    <t>Kismet Acquisition Three</t>
  </si>
  <si>
    <t>Finserv II</t>
  </si>
  <si>
    <t>Tailwind Intl Acq</t>
  </si>
  <si>
    <t>Simon Property Group Acq</t>
  </si>
  <si>
    <t>Figure Acq I</t>
  </si>
  <si>
    <t>FTAC Athena Acq</t>
  </si>
  <si>
    <t>Gores VII</t>
  </si>
  <si>
    <t>Velocity Acq</t>
  </si>
  <si>
    <t xml:space="preserve">Arctos NorthStar Acq </t>
  </si>
  <si>
    <t>Hudson Executive III</t>
  </si>
  <si>
    <t>Colicity</t>
  </si>
  <si>
    <t>Isleworth Healthcare Acq</t>
  </si>
  <si>
    <t>I-Bankers Securities</t>
  </si>
  <si>
    <t>Flame Acq</t>
  </si>
  <si>
    <t>African Gold Acq</t>
  </si>
  <si>
    <t>Fusion Acquisition II</t>
  </si>
  <si>
    <t>Twelve Seas Investment II</t>
  </si>
  <si>
    <t>Mizuho</t>
  </si>
  <si>
    <t>Warrior Technologies Acq</t>
  </si>
  <si>
    <t>Ibere Pharma</t>
  </si>
  <si>
    <t>Austerlitz Acquisition I</t>
  </si>
  <si>
    <t>ARYA IV</t>
  </si>
  <si>
    <t>Freedom Acq I</t>
  </si>
  <si>
    <t>Austerlitz Acquisition II</t>
  </si>
  <si>
    <t>Live Oak Mobility Acq</t>
  </si>
  <si>
    <t>Advanced Merger Partners</t>
  </si>
  <si>
    <t>Northern Star III</t>
  </si>
  <si>
    <t>Northern Star IV</t>
  </si>
  <si>
    <t>TCW Acquisition Corp.</t>
  </si>
  <si>
    <t>Anzu Special Acquisition I</t>
  </si>
  <si>
    <t>NightDragon Acq</t>
  </si>
  <si>
    <t>DHC Acq</t>
  </si>
  <si>
    <t>FinTech Evolution</t>
  </si>
  <si>
    <t>Arrowroot Acq</t>
  </si>
  <si>
    <t>DHB Capital</t>
  </si>
  <si>
    <t>Orion Acq</t>
  </si>
  <si>
    <t>Mission Advancement</t>
  </si>
  <si>
    <t>Twin Ridge Capital Acq</t>
  </si>
  <si>
    <t>Altimar Acquisition III</t>
  </si>
  <si>
    <t>FTAC Hera Acq</t>
  </si>
  <si>
    <t>Property Solutions II</t>
  </si>
  <si>
    <t>Atlantic Coastal Acq</t>
  </si>
  <si>
    <t>Khosla Ventures I</t>
  </si>
  <si>
    <t>RXR Acq</t>
  </si>
  <si>
    <t>M3-Brigade Acq II</t>
  </si>
  <si>
    <t>Lerer Hippeau Acq</t>
  </si>
  <si>
    <t>Warburg Pincus I-B</t>
  </si>
  <si>
    <t>InterPrivate II Acq</t>
  </si>
  <si>
    <t>InterPrivate IV InfraTech</t>
  </si>
  <si>
    <t>Warburg Pincus I-A</t>
  </si>
  <si>
    <t>Peridot Acq II</t>
  </si>
  <si>
    <t>SVF Investment 2</t>
  </si>
  <si>
    <t>Independence Holdings</t>
  </si>
  <si>
    <t>Agile Growth</t>
  </si>
  <si>
    <t>Digital Transformation Opp.</t>
  </si>
  <si>
    <t>Colonnade Acq II</t>
  </si>
  <si>
    <t>Vector Acq II</t>
  </si>
  <si>
    <t>Sandbridge X2</t>
  </si>
  <si>
    <t>Forest Road II</t>
  </si>
  <si>
    <t>PWP Forward Acq Corp</t>
  </si>
  <si>
    <t xml:space="preserve">ESM Acq </t>
  </si>
  <si>
    <t>G&amp;P Acq</t>
  </si>
  <si>
    <t>Frontier Acq</t>
  </si>
  <si>
    <t>Pine Technology Acq</t>
  </si>
  <si>
    <t>L Catterton Asia Acq</t>
  </si>
  <si>
    <t>Gores Technology Partners II</t>
  </si>
  <si>
    <t>Gores Technology Partners</t>
  </si>
  <si>
    <t>Ross Acquisition II</t>
  </si>
  <si>
    <t>FTAC Parnassus Acq</t>
  </si>
  <si>
    <t>Stratim Cloud Acq</t>
  </si>
  <si>
    <t>CF Acquisition VIII</t>
  </si>
  <si>
    <t>European Biotech Acq</t>
  </si>
  <si>
    <t>Fortress Value Acq IV</t>
  </si>
  <si>
    <t>Plum Acq Corp. I</t>
  </si>
  <si>
    <t>FAST Acq Corp. II</t>
  </si>
  <si>
    <t>KKR Acq I</t>
  </si>
  <si>
    <t xml:space="preserve">Tech and Energy Transition </t>
  </si>
  <si>
    <t>Build Acq Corp.</t>
  </si>
  <si>
    <t>Kadem Sustainable Impact</t>
  </si>
  <si>
    <t>American Acq Opportunity</t>
  </si>
  <si>
    <t>Forum IV</t>
  </si>
  <si>
    <t>GX Acq Corp. II</t>
  </si>
  <si>
    <t>Revolution Healthcare Acq Corp.</t>
  </si>
  <si>
    <t>Accelerate Acq Corp.</t>
  </si>
  <si>
    <t>Research Alliance II</t>
  </si>
  <si>
    <t>Longview Acq II</t>
  </si>
  <si>
    <t>Levere Holdings</t>
  </si>
  <si>
    <t>Glenfarne Merger</t>
  </si>
  <si>
    <t>AF Acq</t>
  </si>
  <si>
    <t>Newbury Street Acq</t>
  </si>
  <si>
    <t>Rocket Internet</t>
  </si>
  <si>
    <t>Glass Houses Acq</t>
  </si>
  <si>
    <t>TB SA Acq</t>
  </si>
  <si>
    <t>Supernova Partners Acq III</t>
  </si>
  <si>
    <t>Dragoneer Growth III</t>
  </si>
  <si>
    <t>Khosla Ventures III</t>
  </si>
  <si>
    <t>Corazon Capital V838 Mono.</t>
  </si>
  <si>
    <t>Northern Gen Acq III</t>
  </si>
  <si>
    <t>Disruptive Acq Corp I</t>
  </si>
  <si>
    <t>Landcadia IV</t>
  </si>
  <si>
    <t>MSD Acq Corp</t>
  </si>
  <si>
    <t>Nocturne Acq</t>
  </si>
  <si>
    <t>R=S/10</t>
  </si>
  <si>
    <t>Panacea Acquisition II</t>
  </si>
  <si>
    <t>TCV Acq</t>
  </si>
  <si>
    <t>Big Sky Growth Partners</t>
  </si>
  <si>
    <t>ION Acq 3</t>
  </si>
  <si>
    <t>Valor Latitude Acq</t>
  </si>
  <si>
    <t>Maquia Capital Acq</t>
  </si>
  <si>
    <t xml:space="preserve">Data Knights Acq Corp. </t>
  </si>
  <si>
    <t>Osiris Acquisition</t>
  </si>
  <si>
    <t>Catalyst Partners Acq</t>
  </si>
  <si>
    <t>Skydeck Acq</t>
  </si>
  <si>
    <t>GigInternational1</t>
  </si>
  <si>
    <t>Graf Acq Corp. IV</t>
  </si>
  <si>
    <t>Fifth Wall Acquisition III</t>
  </si>
  <si>
    <t>Post Holdings</t>
  </si>
  <si>
    <t>EG Acq</t>
  </si>
  <si>
    <t>OceanTech Acq I</t>
  </si>
  <si>
    <t>Colombier Acq</t>
  </si>
  <si>
    <t>Summit Healthcare</t>
  </si>
  <si>
    <t>Jaws Hurricane</t>
  </si>
  <si>
    <t>Logistics Innovation Tech Corp.</t>
  </si>
  <si>
    <t>Guggenheim Securities</t>
  </si>
  <si>
    <t>Lakeshore Acq I Corp.</t>
  </si>
  <si>
    <t>Craig-Hallum Capital Group</t>
  </si>
  <si>
    <t xml:space="preserve">G Squared II </t>
  </si>
  <si>
    <t>DILA Capital Acq</t>
  </si>
  <si>
    <t>Zimmer Energy Transition Acq Corp.</t>
  </si>
  <si>
    <t>Corner Growth Acquisition II</t>
  </si>
  <si>
    <t>Jaws Juggernaut</t>
  </si>
  <si>
    <t>Coliseum Acq</t>
  </si>
  <si>
    <t>FinTech Acq VI</t>
  </si>
  <si>
    <t>Gobi Acq</t>
  </si>
  <si>
    <t>Shelter Acq Corp</t>
  </si>
  <si>
    <t>Thunder Bridge Capital IV</t>
  </si>
  <si>
    <t>Mountain Crest IV</t>
  </si>
  <si>
    <t>Network 1 Financial Securities</t>
  </si>
  <si>
    <t>Social Capital Suvretta IV</t>
  </si>
  <si>
    <t>Social Capital Suvretta II</t>
  </si>
  <si>
    <t xml:space="preserve">Corsair Partnering </t>
  </si>
  <si>
    <t>G3 VRM Acq</t>
  </si>
  <si>
    <t>Macondray Capital I</t>
  </si>
  <si>
    <t>Frontier Investment</t>
  </si>
  <si>
    <t>AltC Acq Corp.</t>
  </si>
  <si>
    <t>Acropolis Infrastructure Acq</t>
  </si>
  <si>
    <t>Good Works II Acq</t>
  </si>
  <si>
    <t>ARYA Sciences V</t>
  </si>
  <si>
    <t>JATT Acq</t>
  </si>
  <si>
    <t>TradeUP Acq Corp</t>
  </si>
  <si>
    <t>US Tiger Securities</t>
  </si>
  <si>
    <t>Bilander Acq</t>
  </si>
  <si>
    <t>StoneBridge Acq Corp.</t>
  </si>
  <si>
    <t>Black Spade Acq</t>
  </si>
  <si>
    <t>TortoiseEcofin Acquisition III</t>
  </si>
  <si>
    <t>R=S/8</t>
  </si>
  <si>
    <t xml:space="preserve">Chavant Capital </t>
  </si>
  <si>
    <t>Roth Capital Partners</t>
  </si>
  <si>
    <t xml:space="preserve">Portage Fintech </t>
  </si>
  <si>
    <t xml:space="preserve">Belong Acquisition </t>
  </si>
  <si>
    <t>Alpha Healthcare Acq Corp. III</t>
  </si>
  <si>
    <t>Williams Rowland Acq</t>
  </si>
  <si>
    <t>Alpha Partners Tech</t>
  </si>
  <si>
    <t>Mercury Ecommerce Acq Corp.</t>
  </si>
  <si>
    <t>Needham</t>
  </si>
  <si>
    <t>DA32 Life Science</t>
  </si>
  <si>
    <t>International Media Acq Corp.</t>
  </si>
  <si>
    <t>R=S/20</t>
  </si>
  <si>
    <t>Metals Acq</t>
  </si>
  <si>
    <t>XPAC Acq</t>
  </si>
  <si>
    <t>Healthwell Acq I</t>
  </si>
  <si>
    <t>AMCI Acq II</t>
  </si>
  <si>
    <t>Blue Whale I</t>
  </si>
  <si>
    <t>Gladstone Acq</t>
  </si>
  <si>
    <t>Riverview Acq Corp.</t>
  </si>
  <si>
    <t>Nova Vision Acq</t>
  </si>
  <si>
    <t>Roth CH IV</t>
  </si>
  <si>
    <t>Avista II</t>
  </si>
  <si>
    <t>Conyers Park III</t>
  </si>
  <si>
    <t>TPB Acq Corp I</t>
  </si>
  <si>
    <t>10X Capital Venture Acq Corp. II</t>
  </si>
  <si>
    <t>Chardan NexTech Acq 2 Corp.</t>
  </si>
  <si>
    <t>Decarbonization Plus Acq Corp IV</t>
  </si>
  <si>
    <t>World Quantum Growth</t>
  </si>
  <si>
    <t>PONO Capital</t>
  </si>
  <si>
    <t>PHP Ventures Acq</t>
  </si>
  <si>
    <t>R = S/10</t>
  </si>
  <si>
    <t>AfterNext HealthTech</t>
  </si>
  <si>
    <t>Oxbridge Acq</t>
  </si>
  <si>
    <t>Jupiter Acq</t>
  </si>
  <si>
    <t>AxonPrime Infrastructure</t>
  </si>
  <si>
    <t>Kensington Capital V</t>
  </si>
  <si>
    <t>Waverley Capital 1</t>
  </si>
  <si>
    <t>Springwater Special Situations</t>
  </si>
  <si>
    <t>Minority Equality Opportunities</t>
  </si>
  <si>
    <t>Cascadia Acq</t>
  </si>
  <si>
    <t>Alpine Acq</t>
  </si>
  <si>
    <t>Concord Acq II</t>
  </si>
  <si>
    <t>Insight Acq</t>
  </si>
  <si>
    <t>DTRT Health</t>
  </si>
  <si>
    <t>Oxus Acq Corp.</t>
  </si>
  <si>
    <t>Banner Acq</t>
  </si>
  <si>
    <t>SILVERspac</t>
  </si>
  <si>
    <t>Bannix Acq</t>
  </si>
  <si>
    <t>Future Health ESG</t>
  </si>
  <si>
    <t>First Light Acq</t>
  </si>
  <si>
    <t>Pacifico Acq</t>
  </si>
  <si>
    <t>Sierra Lake Acq Corp.</t>
  </si>
  <si>
    <t>Aesther Healthcare</t>
  </si>
  <si>
    <t>WinVest Acq</t>
  </si>
  <si>
    <t>R = S/15</t>
  </si>
  <si>
    <t>Endurance Acq</t>
  </si>
  <si>
    <t xml:space="preserve">SOAR Technology Acq </t>
  </si>
  <si>
    <t xml:space="preserve">Inflection Point Acq Corp. </t>
  </si>
  <si>
    <t>Argus Capital</t>
  </si>
  <si>
    <t>Live Oak Crestview Climate Acq Corp.</t>
  </si>
  <si>
    <t>GigCapital5</t>
  </si>
  <si>
    <t>Direct Selling Acq</t>
  </si>
  <si>
    <t>Parabellum Acq</t>
  </si>
  <si>
    <t>Berenson Acq I</t>
  </si>
  <si>
    <t>Hennessy VI</t>
  </si>
  <si>
    <t>MELI Kaszek Pioneer</t>
  </si>
  <si>
    <t>Artemis Strategic Investment</t>
  </si>
  <si>
    <t>Home Plate</t>
  </si>
  <si>
    <t>dMY Technology VI</t>
  </si>
  <si>
    <t>Monterey Bio</t>
  </si>
  <si>
    <t>Marblegate Acq</t>
  </si>
  <si>
    <t>Mount Rainier</t>
  </si>
  <si>
    <t>A.G.P</t>
  </si>
  <si>
    <t>Crixus BH3 Acq</t>
  </si>
  <si>
    <t>Avalon Acq Inc.</t>
  </si>
  <si>
    <t>Parsec Capital</t>
  </si>
  <si>
    <t>Enphys Acq</t>
  </si>
  <si>
    <t>Phoenix Biotech</t>
  </si>
  <si>
    <t>IX Acq</t>
  </si>
  <si>
    <t>Schultze II</t>
  </si>
  <si>
    <t>Learn CW Investment Corp</t>
  </si>
  <si>
    <t>Maxpro Capital</t>
  </si>
  <si>
    <t>Hawks Acq</t>
  </si>
  <si>
    <t>Gesher I</t>
  </si>
  <si>
    <t>Fat Projects Acq</t>
  </si>
  <si>
    <t>Tristar Acquisition I</t>
  </si>
  <si>
    <t>Black Mountain Acq</t>
  </si>
  <si>
    <t>Rose Hill</t>
  </si>
  <si>
    <t>Achari Ventures Holdings</t>
  </si>
  <si>
    <t>Compass Digital Acq</t>
  </si>
  <si>
    <t>Sanaby Health I</t>
  </si>
  <si>
    <t>PepperLime Health</t>
  </si>
  <si>
    <t>Fintech Ecosystem Development</t>
  </si>
  <si>
    <t>Blockchain Moon</t>
  </si>
  <si>
    <t>Enterprise 4.0 Technology</t>
  </si>
  <si>
    <t>SportsMap Tech</t>
  </si>
  <si>
    <t>Newcourt Acquisition</t>
  </si>
  <si>
    <t>Industrial Human Capital</t>
  </si>
  <si>
    <t>Athena Consumer Acq</t>
  </si>
  <si>
    <t>Worldwide Webb Acq</t>
  </si>
  <si>
    <t>ESGEN Acq</t>
  </si>
  <si>
    <t>NewHold II</t>
  </si>
  <si>
    <t>GoGreen Investments</t>
  </si>
  <si>
    <t>Global Technology I</t>
  </si>
  <si>
    <t>Accretion Acq</t>
  </si>
  <si>
    <t>Thrive Acq</t>
  </si>
  <si>
    <t>ExcelFin Acq</t>
  </si>
  <si>
    <t>M3-Brigade III</t>
  </si>
  <si>
    <t>Pegasus Digital Mobility</t>
  </si>
  <si>
    <t>Iconic Sports Acq</t>
  </si>
  <si>
    <t>Deep Medicine Acq</t>
  </si>
  <si>
    <t>LAVA Medtech</t>
  </si>
  <si>
    <t>Pyrophyte Acq</t>
  </si>
  <si>
    <t>Innovative International Acq</t>
  </si>
  <si>
    <t>OPY Acq I</t>
  </si>
  <si>
    <t>TKB Critical Tech 1</t>
  </si>
  <si>
    <t>Focus Impact Acq Corp.</t>
  </si>
  <si>
    <t>Seaport Calibre Materials Acq Corp.</t>
  </si>
  <si>
    <t>Seaport Global Securities</t>
  </si>
  <si>
    <t>Anthemis Digital I</t>
  </si>
  <si>
    <t>SDCL EDGE Acq Corp</t>
  </si>
  <si>
    <t>Project Energy Reimagined Acq</t>
  </si>
  <si>
    <t>Cactus Acq 1</t>
  </si>
  <si>
    <t>AltEnergy Acq</t>
  </si>
  <si>
    <t>Arbor Rapha Capital Bioholdings I</t>
  </si>
  <si>
    <t>Vision Sensing</t>
  </si>
  <si>
    <t>Trine II Acquisition</t>
  </si>
  <si>
    <t>Fortune Rise Acq</t>
  </si>
  <si>
    <t>Integral Acq 1</t>
  </si>
  <si>
    <t>TG Venture Acq</t>
  </si>
  <si>
    <t>McLaren Technology</t>
  </si>
  <si>
    <t>Onyx Acq</t>
  </si>
  <si>
    <t>Sizzle Acq Corp.</t>
  </si>
  <si>
    <t>Spindletop Health Acquisition</t>
  </si>
  <si>
    <t>Concord Acq III</t>
  </si>
  <si>
    <t>Liberty Resources</t>
  </si>
  <si>
    <t>Semper Paratus</t>
  </si>
  <si>
    <t>Mercato Partners Acq</t>
  </si>
  <si>
    <t>Digital Health</t>
  </si>
  <si>
    <t>Finnovate Acq</t>
  </si>
  <si>
    <t>Talon 1 Acq</t>
  </si>
  <si>
    <t>New Providence Acq II</t>
  </si>
  <si>
    <t>Mountain &amp; Co. I</t>
  </si>
  <si>
    <t>Intelligent Medicine</t>
  </si>
  <si>
    <t>Rigel Resource Acq</t>
  </si>
  <si>
    <t>7 Acq</t>
  </si>
  <si>
    <t xml:space="preserve">Hunt Companies Acq Corp. I </t>
  </si>
  <si>
    <t>Apeiron Capital</t>
  </si>
  <si>
    <t>OmniLit Acq Corp.</t>
  </si>
  <si>
    <t>Green Visor Financial Technology</t>
  </si>
  <si>
    <t>DP Cap I</t>
  </si>
  <si>
    <t>Arena Fortify</t>
  </si>
  <si>
    <t>Ascendant Digital III</t>
  </si>
  <si>
    <t>Blockchain Coinvestors I</t>
  </si>
  <si>
    <t>RCF Acq</t>
  </si>
  <si>
    <t>LAMF Global Ventures</t>
  </si>
  <si>
    <t>VMG Consumer</t>
  </si>
  <si>
    <t>Integrated Rail and Resources</t>
  </si>
  <si>
    <t>Mountain Crest V</t>
  </si>
  <si>
    <t>Nabors Energy Transition</t>
  </si>
  <si>
    <t>ShoulderUp Technology</t>
  </si>
  <si>
    <t>LF Capital Acq II</t>
  </si>
  <si>
    <t>Seaport Global Acquisition II</t>
  </si>
  <si>
    <t>R=S/16</t>
  </si>
  <si>
    <t>FTAC Zeus Acq</t>
  </si>
  <si>
    <t>Crescera Capital Acq</t>
  </si>
  <si>
    <t>InFinT Acq</t>
  </si>
  <si>
    <t>ALSP Orchid I</t>
  </si>
  <si>
    <t>Infinite Acq</t>
  </si>
  <si>
    <t>8i Acquisition 2</t>
  </si>
  <si>
    <t>Legato Merger II</t>
  </si>
  <si>
    <t>Mana Capital Acq</t>
  </si>
  <si>
    <t>R=S/7</t>
  </si>
  <si>
    <t>Vahanna Tech Edge I</t>
  </si>
  <si>
    <t xml:space="preserve">Beard Energy Transition </t>
  </si>
  <si>
    <t>Everest Consolidator</t>
  </si>
  <si>
    <t>Canna-Global</t>
  </si>
  <si>
    <t>TLGY Acq</t>
  </si>
  <si>
    <t xml:space="preserve">Capitalworks Emerging Markets </t>
  </si>
  <si>
    <t>Roth CH V</t>
  </si>
  <si>
    <t>PROOF Acq</t>
  </si>
  <si>
    <t>Games &amp; Esports Experience</t>
  </si>
  <si>
    <t>ROC Energy Acq</t>
  </si>
  <si>
    <t>UTA Acq</t>
  </si>
  <si>
    <t>BioPlus Acq</t>
  </si>
  <si>
    <t>Blue Ocean</t>
  </si>
  <si>
    <t>ST Energy Transition I</t>
  </si>
  <si>
    <t>Bullpen Parlay</t>
  </si>
  <si>
    <t>Crypto 1 Acq</t>
  </si>
  <si>
    <t>Motive Capital II</t>
  </si>
  <si>
    <t>APx Acq I</t>
  </si>
  <si>
    <t>Globalink Investment</t>
  </si>
  <si>
    <t xml:space="preserve">Target Global I </t>
  </si>
  <si>
    <t>Jackson Acq</t>
  </si>
  <si>
    <t>Inception Growth</t>
  </si>
  <si>
    <t>Emerging Markets Horizon</t>
  </si>
  <si>
    <t>Sculptor Acq I</t>
  </si>
  <si>
    <t>Integrated Wellness</t>
  </si>
  <si>
    <t>Genesis Growth Tech</t>
  </si>
  <si>
    <t>Trajectory Alpha</t>
  </si>
  <si>
    <t>Financial Strategies</t>
  </si>
  <si>
    <t>Power &amp; Digital Infrastructure II</t>
  </si>
  <si>
    <t>Healthcare AI</t>
  </si>
  <si>
    <t>Forbion European</t>
  </si>
  <si>
    <t>Athena Technology II</t>
  </si>
  <si>
    <t>Southport Acq</t>
  </si>
  <si>
    <t>Growth for Good</t>
  </si>
  <si>
    <t>Alpha Star</t>
  </si>
  <si>
    <t>BurTech</t>
  </si>
  <si>
    <t>Kairous Acq</t>
  </si>
  <si>
    <t>Swiftmerge Acq</t>
  </si>
  <si>
    <t>EVe Mobility Acq</t>
  </si>
  <si>
    <t>Investcorp Europe Acq</t>
  </si>
  <si>
    <t>Pearl Holdings Acq</t>
  </si>
  <si>
    <t>Ahren Acq</t>
  </si>
  <si>
    <t>Battery Future</t>
  </si>
  <si>
    <t>CF Acquisition VII</t>
  </si>
  <si>
    <t>Ault Disruptive Tech</t>
  </si>
  <si>
    <t>FTAC Emerald Acq</t>
  </si>
  <si>
    <t>Spree Acquisition 1</t>
  </si>
  <si>
    <t>AP Acq</t>
  </si>
  <si>
    <t>NorthView Acq</t>
  </si>
  <si>
    <t>Larkspur Health</t>
  </si>
  <si>
    <t>Sagaliam Acq</t>
  </si>
  <si>
    <t>R = S/8</t>
  </si>
  <si>
    <t>Arogo Capital</t>
  </si>
  <si>
    <t>Welsbach Technology Metals</t>
  </si>
  <si>
    <t>Aetherium Acq</t>
  </si>
  <si>
    <t>Cartica Acq</t>
  </si>
  <si>
    <t>Screaming Eagle Acq</t>
  </si>
  <si>
    <t>C5 Acq</t>
  </si>
  <si>
    <t>Viscogliosi Brothers</t>
  </si>
  <si>
    <t>Broad Capital Acq</t>
  </si>
  <si>
    <t>10X Capital Venture Acq Corp. III</t>
  </si>
  <si>
    <t>Industrial Tech II</t>
  </si>
  <si>
    <t>Western Acq Ventures</t>
  </si>
  <si>
    <t>Gores IX</t>
  </si>
  <si>
    <t>Andretti Acq</t>
  </si>
  <si>
    <t>Consilium I</t>
  </si>
  <si>
    <t>Papaya Growth Opportunity</t>
  </si>
  <si>
    <t>Atlantic Coastal II</t>
  </si>
  <si>
    <t>Technology &amp; Telecommunication</t>
  </si>
  <si>
    <t>AIB Acq</t>
  </si>
  <si>
    <t>Banyan Acq</t>
  </si>
  <si>
    <t>Generation Asia I</t>
  </si>
  <si>
    <t>DUET Acq</t>
  </si>
  <si>
    <t>HCM Acq Corp</t>
  </si>
  <si>
    <t xml:space="preserve">Heartland Media </t>
  </si>
  <si>
    <t>KnightSwan Acq</t>
  </si>
  <si>
    <t>Keyarch Acq</t>
  </si>
  <si>
    <t>Blue World</t>
  </si>
  <si>
    <t>Alset Capital Acq</t>
  </si>
  <si>
    <t>Murphy Canyon Acq</t>
  </si>
  <si>
    <t>Kimbell Tiger</t>
  </si>
  <si>
    <t>Aurora Technology</t>
  </si>
  <si>
    <t>LIV Capital Acq II</t>
  </si>
  <si>
    <t>byNordic Acquisition</t>
  </si>
  <si>
    <t>Counter Press Acq</t>
  </si>
  <si>
    <t>HNR Acq</t>
  </si>
  <si>
    <t>Jaguar Global Growth I</t>
  </si>
  <si>
    <t>R=S/12</t>
  </si>
  <si>
    <t>Signal Hill</t>
  </si>
  <si>
    <t>Relativity Acq</t>
  </si>
  <si>
    <t>Genesis Unicorn Capital</t>
  </si>
  <si>
    <t>A SPAC I</t>
  </si>
  <si>
    <t>Future Tech II</t>
  </si>
  <si>
    <t>AXIOS Sustainable Growth Acq</t>
  </si>
  <si>
    <t>PowerUp Acq</t>
  </si>
  <si>
    <t>Clean Earth Acq</t>
  </si>
  <si>
    <t>GSR II Meteora Acq</t>
  </si>
  <si>
    <t>R=S</t>
  </si>
  <si>
    <t>FG Merger</t>
  </si>
  <si>
    <t>SHUAA Partners Acq I</t>
  </si>
  <si>
    <t>Valuence Merger I</t>
  </si>
  <si>
    <t>SVB Leerink</t>
  </si>
  <si>
    <t>Kensington Capital IV</t>
  </si>
  <si>
    <t>Sound Point Acq I</t>
  </si>
  <si>
    <t>Alberton Acq</t>
  </si>
  <si>
    <t>live-deal</t>
  </si>
  <si>
    <t>12+3+3+6+6+6+6</t>
  </si>
  <si>
    <t>AGBA Acquisition</t>
  </si>
  <si>
    <t>CHP Merger</t>
  </si>
  <si>
    <t>East Stone Acq</t>
  </si>
  <si>
    <t>Brilliant Acquisition</t>
  </si>
  <si>
    <t>NUKKW</t>
  </si>
  <si>
    <t>Ace Convergence</t>
  </si>
  <si>
    <t>CC Neuberger II</t>
  </si>
  <si>
    <t>RedBall Acquisition</t>
  </si>
  <si>
    <t>Lionheart Acquisition II</t>
  </si>
  <si>
    <t>Cohn Robbins</t>
  </si>
  <si>
    <t>Oaktree Acquisition II</t>
  </si>
  <si>
    <t>North Mountain</t>
  </si>
  <si>
    <t>AEA-Bridges Impact</t>
  </si>
  <si>
    <t>Apollo Strategic Growth</t>
  </si>
  <si>
    <t>FirstMark Horizon</t>
  </si>
  <si>
    <t>Helix Acquisition</t>
  </si>
  <si>
    <t>DPCM Capital</t>
  </si>
  <si>
    <t>Duddell Street</t>
  </si>
  <si>
    <t>Edoc Acq</t>
  </si>
  <si>
    <t>OTR Acquisition</t>
  </si>
  <si>
    <t>Zanite Acquisition</t>
  </si>
  <si>
    <t>EVEXW</t>
  </si>
  <si>
    <t>L&amp;F Acquisition</t>
  </si>
  <si>
    <t>Breeze Holdings Acq</t>
  </si>
  <si>
    <t>Spring Valley Acq</t>
  </si>
  <si>
    <t>Highland Transcend I</t>
  </si>
  <si>
    <t>Far Peak Acquisition</t>
  </si>
  <si>
    <t>FinTech Acq. V</t>
  </si>
  <si>
    <t>Concord Acq</t>
  </si>
  <si>
    <t>Delwinds Insurance</t>
  </si>
  <si>
    <t>Globis Acq</t>
  </si>
  <si>
    <t>Dune Acquisition</t>
  </si>
  <si>
    <t>MedTech Acq</t>
  </si>
  <si>
    <t>Ackrell SPAC Partners I</t>
  </si>
  <si>
    <t>Viveon Health Acq</t>
  </si>
  <si>
    <t>Ventoux CCM Acq</t>
  </si>
  <si>
    <t>Benessere Capital Acq</t>
  </si>
  <si>
    <t>Sports Ventures Acq</t>
  </si>
  <si>
    <t>Poema Global</t>
  </si>
  <si>
    <t>GGRW</t>
  </si>
  <si>
    <t>Bright Lights Acq</t>
  </si>
  <si>
    <t>Provident Acquisition</t>
  </si>
  <si>
    <t>Adit EdTech Acq</t>
  </si>
  <si>
    <t>Silver Crest Acq</t>
  </si>
  <si>
    <t>26 Capital Acq</t>
  </si>
  <si>
    <t>Queenâ€™s Gambit</t>
  </si>
  <si>
    <t>North Atlantic Acq</t>
  </si>
  <si>
    <t>Biotech Acquisition</t>
  </si>
  <si>
    <t>Bridgetown 2</t>
  </si>
  <si>
    <t>MDH Acq</t>
  </si>
  <si>
    <t>Quantum FinTech Acq</t>
  </si>
  <si>
    <t>G Squared Ascend I</t>
  </si>
  <si>
    <t>Venus Acq</t>
  </si>
  <si>
    <t>Spartan Acq III</t>
  </si>
  <si>
    <t>Crown PropTech Acq</t>
  </si>
  <si>
    <t>Broadscale Acquisition</t>
  </si>
  <si>
    <t xml:space="preserve">Rosecliff Acquisition I </t>
  </si>
  <si>
    <t>Tuatara Capital Acq</t>
  </si>
  <si>
    <t>B. Riley 150</t>
  </si>
  <si>
    <t>CF Acq VI</t>
  </si>
  <si>
    <t>Alpha Capital</t>
  </si>
  <si>
    <t>BOA Acq</t>
  </si>
  <si>
    <t>Cartesian Growth Corp</t>
  </si>
  <si>
    <t>Gores VIII</t>
  </si>
  <si>
    <t>USHG Acq</t>
  </si>
  <si>
    <t>EJF Acquisition</t>
  </si>
  <si>
    <t>Goldenbridge Acq</t>
  </si>
  <si>
    <t>Haymaker Acq III</t>
  </si>
  <si>
    <t>Aurora Acq</t>
  </si>
  <si>
    <t>VPC Impact II</t>
  </si>
  <si>
    <t>First Reserve Sustainable</t>
  </si>
  <si>
    <t>Tailwind Two Acq</t>
  </si>
  <si>
    <t>InterPrivate III Financial</t>
  </si>
  <si>
    <t>SVF Investment 3</t>
  </si>
  <si>
    <t>Silver Spike Acq II</t>
  </si>
  <si>
    <t>Archimedes Tech SPAC Partners</t>
  </si>
  <si>
    <t>Waldencast Acq Corp</t>
  </si>
  <si>
    <t>ArcLight Clean Transition II</t>
  </si>
  <si>
    <t>Virgin Group Acq II</t>
  </si>
  <si>
    <t>Gores Guggenheim</t>
  </si>
  <si>
    <t>Magnum Opus Acq Ltd</t>
  </si>
  <si>
    <t xml:space="preserve">Ace Global </t>
  </si>
  <si>
    <t>Model Performance Acq Corp.</t>
  </si>
  <si>
    <t>Global SPAC Partners</t>
  </si>
  <si>
    <t>TradeUP Global Corp</t>
  </si>
  <si>
    <t>Artisan Acq</t>
  </si>
  <si>
    <t>Mountain Crest III</t>
  </si>
  <si>
    <t>Aries I Acq</t>
  </si>
  <si>
    <t>Dynamics Special Purpose</t>
  </si>
  <si>
    <t>SPK Acq</t>
  </si>
  <si>
    <t>Global Consumer Acq Corp.</t>
  </si>
  <si>
    <t>Blue Safari Group Acq Corp</t>
  </si>
  <si>
    <t>Golden Path Acquisition</t>
  </si>
  <si>
    <t>Northern Lights</t>
  </si>
  <si>
    <t>Social Capital Suvretta I</t>
  </si>
  <si>
    <t>Social Capital Suvretta III</t>
  </si>
  <si>
    <t>Agrico Acq Corp.</t>
  </si>
  <si>
    <t>CleanTech Acq</t>
  </si>
  <si>
    <t>Software Acq III</t>
  </si>
  <si>
    <t>ABRI SPAC I</t>
  </si>
  <si>
    <t>Armada Acq I</t>
  </si>
  <si>
    <t>Northland Capital Markets</t>
  </si>
  <si>
    <t>CHW Acq Corporation</t>
  </si>
  <si>
    <t>Digital World Acq</t>
  </si>
  <si>
    <t>Arisz Acq</t>
  </si>
  <si>
    <t>SPAC Available</t>
  </si>
  <si>
    <t>Amount</t>
  </si>
  <si>
    <t>rootSymbol</t>
  </si>
  <si>
    <t>id</t>
  </si>
  <si>
    <t>name</t>
  </si>
  <si>
    <t>symbols</t>
  </si>
  <si>
    <t>secFilingLink</t>
  </si>
  <si>
    <t>initialS1Date</t>
  </si>
  <si>
    <t>tenor</t>
  </si>
  <si>
    <t>warrantSpecs</t>
  </si>
  <si>
    <t>unitSpecs</t>
  </si>
  <si>
    <t>warrantRedemptionPrice</t>
  </si>
  <si>
    <t>warrantCrescentTerm</t>
  </si>
  <si>
    <t>underwriters</t>
  </si>
  <si>
    <t>personnel</t>
  </si>
  <si>
    <t>issuerCounsel</t>
  </si>
  <si>
    <t>auditor</t>
  </si>
  <si>
    <t>underwriterCounsel</t>
  </si>
  <si>
    <t>incorporation</t>
  </si>
  <si>
    <t>address</t>
  </si>
  <si>
    <t>publicUnits</t>
  </si>
  <si>
    <t>unitIpoPrice</t>
  </si>
  <si>
    <t>notableAffiliates</t>
  </si>
  <si>
    <t>intendedSector</t>
  </si>
  <si>
    <t>ipoSectorTag</t>
  </si>
  <si>
    <t>ipoGeographyTag</t>
  </si>
  <si>
    <t>mergerSectorTag</t>
  </si>
  <si>
    <t>mergerGeographyTag</t>
  </si>
  <si>
    <t>fpaAmount</t>
  </si>
  <si>
    <t>forwardPurchaser</t>
  </si>
  <si>
    <t>fpaContent</t>
  </si>
  <si>
    <t>trustAcctValue</t>
  </si>
  <si>
    <t>trustSharePrice</t>
  </si>
  <si>
    <t>targetName</t>
  </si>
  <si>
    <t>enterpriseValue</t>
  </si>
  <si>
    <t>publicWarrantsOutstanding</t>
  </si>
  <si>
    <t>ipoDate</t>
  </si>
  <si>
    <t>dealAnnouncementDate</t>
  </si>
  <si>
    <t>atRiskCapital</t>
  </si>
  <si>
    <t>atRiskUnitsPurchased</t>
  </si>
  <si>
    <t>atRiskCommonPurchased</t>
  </si>
  <si>
    <t>atRiskWarrantsPurchased</t>
  </si>
  <si>
    <t>atRiskRightsPurchased</t>
  </si>
  <si>
    <t>closingOrLiquidationDate</t>
  </si>
  <si>
    <t>newTickerSymbol</t>
  </si>
  <si>
    <t>archiveSymbols</t>
  </si>
  <si>
    <t>redemptionRatio</t>
  </si>
  <si>
    <t>estimatedCashInTrustPerShare</t>
  </si>
  <si>
    <t>estimatedCashAtLiquidation</t>
  </si>
  <si>
    <t>target</t>
  </si>
  <si>
    <t>publicSharesOutstanding</t>
  </si>
  <si>
    <t>endDate</t>
  </si>
  <si>
    <t>mergerOutsideDate</t>
  </si>
  <si>
    <t>outsideLiquidationDate</t>
  </si>
  <si>
    <t>composition.unit.share</t>
  </si>
  <si>
    <t>composition.unit.warrant</t>
  </si>
  <si>
    <t>composition.warrant.share</t>
  </si>
  <si>
    <t>composition.warrant.strike</t>
  </si>
  <si>
    <t>composition.warrant</t>
  </si>
  <si>
    <t>symbol</t>
  </si>
  <si>
    <t>cusip</t>
  </si>
  <si>
    <t>type</t>
  </si>
  <si>
    <t>isin</t>
  </si>
  <si>
    <t>GRCYU</t>
  </si>
  <si>
    <t>c54510bc-8a9e-4bae-95de-6aa0fcce29c6</t>
  </si>
  <si>
    <t>Greencity Acquisition Corporation</t>
  </si>
  <si>
    <t>{'symbol': 'GRCY', 'cusip': 'G4086B107', 'type': 'common', 'isin': 'KYG4086B1077'}</t>
  </si>
  <si>
    <t>https://www.sec.gov/edgar/browse/?CIK=0001768910</t>
  </si>
  <si>
    <t>[{'name': 'Ladenburg Thalmann', 'units': 3999900, 'bookRunningManager': True}, {'name': 'Brookline Capital Markets', 'units': 100, 'bookRunningManager': False}]</t>
  </si>
  <si>
    <t>[{'name': 'Jinlong Liu', 'position': 'CEO and Chairman'}, {'name': 'Panyan Yu', 'position': 'CFO'}, {'name': 'Anxin Wang', 'position': 'Director'}, {'name': 'Zhijie Wang', 'position': 'Director'}, {'name': 'Chao Liu', 'position': 'Director'}]</t>
  </si>
  <si>
    <t>Marcum</t>
  </si>
  <si>
    <t>Kramer Levin Naftalis &amp; Frankel</t>
  </si>
  <si>
    <t>Cayman Islands</t>
  </si>
  <si>
    <t>505 Eshan Road, Floor 6, Pudong New District, Shanghai, 200120</t>
  </si>
  <si>
    <t>G4086B107</t>
  </si>
  <si>
    <t>common</t>
  </si>
  <si>
    <t>KYG4086B1077</t>
  </si>
  <si>
    <t>{'symbol': 'GRCYU', 'cusip': 'G4086B115', 'type': 'units', 'isin': 'KYG4086B1150'}</t>
  </si>
  <si>
    <t>G4086B115</t>
  </si>
  <si>
    <t>units</t>
  </si>
  <si>
    <t>KYG4086B1150</t>
  </si>
  <si>
    <t>{'symbol': 'GRCYW', 'cusip': 'G4086B123', 'type': 'warrants', 'isin': 'KYG4086B1234'}</t>
  </si>
  <si>
    <t>GRCYW</t>
  </si>
  <si>
    <t>G4086B123</t>
  </si>
  <si>
    <t>warrants</t>
  </si>
  <si>
    <t>KYG4086B1234</t>
  </si>
  <si>
    <t>VENU</t>
  </si>
  <si>
    <t>e0d56e1d-e4bd-47cb-afaa-fcc31b11c619</t>
  </si>
  <si>
    <t>Venus Acquisition Corp</t>
  </si>
  <si>
    <t>{'symbol': 'VENA', 'cusip': 'G9420F102', 'type': 'common', 'isin': 'KYG9420F1028'}</t>
  </si>
  <si>
    <t>https://www.sec.gov/edgar/browse/?CIK=0001800392</t>
  </si>
  <si>
    <t>[{'name': 'Ladenburg Thalmann', 'units': 3300000, 'bookRunningManager': True}, {'name': 'Brookline Capital Markets', 'units': 700000, 'bookRunningManager': False}]</t>
  </si>
  <si>
    <t>[{'name': 'Yanming Liu', 'position': 'Chairman and Chief Executive Officer'}, {'name': 'River Chi', 'position': 'Chief Financial Officer'}, {'name': 'Yu Chen', 'position': 'Director'}, {'name': 'Guojian Chen', 'position': 'Director'}, {'name': 'Shan Cui', 'position': 'Director'}]</t>
  </si>
  <si>
    <t>Friedman</t>
  </si>
  <si>
    <t>477 Madison Avenue, 6th Floor New York, New York 10022</t>
  </si>
  <si>
    <t>G9420F102</t>
  </si>
  <si>
    <t>KYG9420F1028</t>
  </si>
  <si>
    <t>{'symbol': 'VENAU', 'cusip': 'G9420F136', 'type': 'units', 'isin': 'KYG9420F1366'}</t>
  </si>
  <si>
    <t>VENAU</t>
  </si>
  <si>
    <t>G9420F136</t>
  </si>
  <si>
    <t>KYG9420F1366</t>
  </si>
  <si>
    <t>{'symbol': 'VENAW', 'cusip': 'G9420F110', 'type': 'warrants', 'isin': 'KYG9420F1101'}</t>
  </si>
  <si>
    <t>VENAW</t>
  </si>
  <si>
    <t>G9420F110</t>
  </si>
  <si>
    <t>KYG9420F1101</t>
  </si>
  <si>
    <t>{'symbol': 'VENAR', 'cusip': 'G9420F128', 'type': 'rights', 'isin': 'KYG9420F1283'}</t>
  </si>
  <si>
    <t>VENAR</t>
  </si>
  <si>
    <t>G9420F128</t>
  </si>
  <si>
    <t>rights</t>
  </si>
  <si>
    <t>KYG9420F1283</t>
  </si>
  <si>
    <t>SPKU</t>
  </si>
  <si>
    <t>1dafc467-a30b-442a-8042-540fa5fad0b2</t>
  </si>
  <si>
    <t>SPK Acquisition Corp.</t>
  </si>
  <si>
    <t>{'symbol': 'SPK', 'cusip': '848651105', 'type': 'common', 'isin': 'US8486511053'}</t>
  </si>
  <si>
    <t>https://www.sec.gov/edgar/browse/?CIK=0001848097</t>
  </si>
  <si>
    <t>[{'name': 'Chardan', 'units': 4950000, 'bookRunningManager': True}, {'name': 'B. Riley FBR', 'units': 50000, 'bookRunningManager': False}]</t>
  </si>
  <si>
    <t>[{'name': 'Sophie Ye Tao', 'position': 'Chairman and CEO'}, {'name': 'Philip Chun-Hun Kwan', 'position': 'CFO &amp; Director'}, {'name': 'Justin Chang', 'position': 'Director'}, {'name': 'Bryant Chou', 'position': 'Director'}, {'name': 'Greg Chang', 'position': 'Director'}]</t>
  </si>
  <si>
    <t>UHY</t>
  </si>
  <si>
    <t>Delaware</t>
  </si>
  <si>
    <t>Room 368, 302 Buwei  211 Fute North Road,  China (Shanghai) Pilot Free Trade Zone, 200131</t>
  </si>
  <si>
    <t>[{'symbol': 'VBIO', 'type': 'common'}]</t>
  </si>
  <si>
    <t>US8486511053</t>
  </si>
  <si>
    <t>{'symbol': 'SPKAU', 'cusip': '848651204', 'type': 'units', 'isin': 'US8486512044'}</t>
  </si>
  <si>
    <t>SPKAU</t>
  </si>
  <si>
    <t>US8486512044</t>
  </si>
  <si>
    <t>{'symbol': 'SPKAR', 'cusip': '848651113', 'type': 'rights', 'isin': 'US8486511137'}</t>
  </si>
  <si>
    <t>SPKAR</t>
  </si>
  <si>
    <t>US8486511137</t>
  </si>
  <si>
    <t>GLAQU</t>
  </si>
  <si>
    <t>27f41473-5347-4550-9b90-55ffa702d64d</t>
  </si>
  <si>
    <t>Globis Acquisition Corp.</t>
  </si>
  <si>
    <t>{'symbol': 'GLAQ', 'cusip': '379582109', 'type': 'common', 'isin': 'US3795821095'}</t>
  </si>
  <si>
    <t>https://www.sec.gov/edgar/browse/?CIK=0001823383</t>
  </si>
  <si>
    <t>[{'name': 'Chardan', 'units': 9950000, 'bookRunningManager': True}, {'name': 'B. Riley FBR', 'units': 50000, 'bookRunningManager': False}]</t>
  </si>
  <si>
    <t>[{'name': 'Paul Packer', 'position': 'Chief Executive Officer, Chief Financial Officer and Director'}, {'name': 'Claude Benitah', 'position': 'Director'}, {'name': 'Michael A. Ferguson', 'position': 'Director'}, {'name': 'John M. Horne', 'position': 'Director'}]</t>
  </si>
  <si>
    <t>805 3rd Avenue, 15th floor  New York, New York 10022</t>
  </si>
  <si>
    <t>Globis Capital Advisors, Chardan Capital Markets</t>
  </si>
  <si>
    <t>US3795821095</t>
  </si>
  <si>
    <t>{'symbol': 'GLAQU', 'cusip': '379582208', 'type': 'units', 'isin': 'US3795822085'}</t>
  </si>
  <si>
    <t>US3795822085</t>
  </si>
  <si>
    <t>{'symbol': 'GLAQW', 'cusip': '379582117', 'type': 'warrants', 'isin': 'US3795821178'}</t>
  </si>
  <si>
    <t>GLAQW</t>
  </si>
  <si>
    <t>US3795821178</t>
  </si>
  <si>
    <t>CFFEU</t>
  </si>
  <si>
    <t>32b052b5-d3d4-4a1b-994a-3d4f21a190ac</t>
  </si>
  <si>
    <t>CF Acquisition Corp. VIII</t>
  </si>
  <si>
    <t>{'symbol': 'CFFE', 'cusip': '12520C109', 'type': 'common', 'isin': 'US12520C1099'}</t>
  </si>
  <si>
    <t>https://www.sec.gov/edgar/browse/?CIK=0001839530</t>
  </si>
  <si>
    <t>12 months</t>
  </si>
  <si>
    <t>[{'name': 'Cantor Fitzgerald', 'units': 22000000, 'bookRunningManager': True}]</t>
  </si>
  <si>
    <t>[{'name': 'Howard W. Lutnick', 'position': 'Chairman and CEO'}, {'name': 'Anshu Jain', 'position': 'President and Director'}, {'name': 'Jane Novak', 'position': 'CFO'}, {'name': 'Robert J. Hochberg', 'position': 'Director'}, {'name': 'Charlotte Blechman', 'position': 'Director'}, {'name': 'Steven Bisgay', 'position': 'Director'}]</t>
  </si>
  <si>
    <t>WithumSmith+Brown</t>
  </si>
  <si>
    <t>110 East 59th Street  New York, NY 10022</t>
  </si>
  <si>
    <t>Sponsor</t>
  </si>
  <si>
    <t>* CFFE's Sponsor has committed, to purchase, in a private placement for gross proceeds of $10,000,000 to occur concurrently with the consummation of an initial business combination, 1,000,000 units on substantially the same terms as the sale of units at IPO at $10.00 per unit, and 250,000 shares of Class A common stock (for no additional consideration)</t>
  </si>
  <si>
    <t>12520C109</t>
  </si>
  <si>
    <t>US12520C1099</t>
  </si>
  <si>
    <t>{'symbol': 'CFFEU', 'cusip': '12520C208', 'type': 'units', 'isin': 'US12520C2089'}</t>
  </si>
  <si>
    <t>12520C208</t>
  </si>
  <si>
    <t>US12520C2089</t>
  </si>
  <si>
    <t>{'symbol': 'CFFEW', 'cusip': '12520C117', 'type': 'warrants', 'isin': 'US12520C1172'}</t>
  </si>
  <si>
    <t>CFFEW</t>
  </si>
  <si>
    <t>12520C117</t>
  </si>
  <si>
    <t>US12520C1172</t>
  </si>
  <si>
    <t>ATA.U</t>
  </si>
  <si>
    <t>8c585661-d358-4b8a-b286-cdfe2652dd15</t>
  </si>
  <si>
    <t>Americas Technology Acquisition Corp.</t>
  </si>
  <si>
    <t>{'symbol': 'ATA', 'cusip': 'G0404A102', 'type': 'common', 'isin': 'KYG0404A1022'}</t>
  </si>
  <si>
    <t>https://www.sec.gov/edgar/browse/?CIK=0001825254</t>
  </si>
  <si>
    <t>[{'name': 'EarlyBirdCapital', 'units': 9000000, 'bookRunningManager': True}, {'name': 'I-Bankers Securities', 'units': 1000000, 'bookRunningManager': False}]</t>
  </si>
  <si>
    <t>[{'name': 'Lisa Harris', 'position': 'Chairman'}, {'name': 'Jorge Marcos', 'position': 'CEO'}, {'name': 'Juan Pablo Visoso', 'position': 'CFO'}, {'name': 'Alberto Pontonio', 'position': 'Director'}, {'name': 'Maurizio Angelone', 'position': 'Director'}, {'name': 'Edward Wilson', 'position': 'Director'}, {'name': 'Antonio Garza', 'position': 'Director'}, {'name': 'Dan Hunt', 'position': 'Advisor'}, {'name': 'Guillermo Rivaben', 'position': 'Advisor'}, {'name': 'Luca Giacometti', 'position': 'Advisor'}, {'name': 'Alberto Recchi', 'position': 'Advisor'}]</t>
  </si>
  <si>
    <t>16400 Dallas Pkwy #305 Dallas, TX 75248</t>
  </si>
  <si>
    <t>Fifth Partners</t>
  </si>
  <si>
    <t>G0404A102</t>
  </si>
  <si>
    <t>KYG0404A1022</t>
  </si>
  <si>
    <t>{'symbol': 'ATA.U', 'cusip': 'G0404A128', 'type': 'units', 'isin': 'KYG0404A1287'}</t>
  </si>
  <si>
    <t>G0404A128</t>
  </si>
  <si>
    <t>KYG0404A1287</t>
  </si>
  <si>
    <t>{'symbol': 'ATA/W', 'cusip': 'G0404A110', 'type': 'warrants', 'isin': 'KYG0404A1105'}</t>
  </si>
  <si>
    <t>ATA/W</t>
  </si>
  <si>
    <t>G0404A110</t>
  </si>
  <si>
    <t>KYG0404A1105</t>
  </si>
  <si>
    <t>AAOIU</t>
  </si>
  <si>
    <t>dcfd6ba6-9b0d-4f85-aa8c-da94b58ef23d</t>
  </si>
  <si>
    <t>American Acquisition Opportunity Inc.</t>
  </si>
  <si>
    <t>{'symbol': 'AMAO', 'cusip': '02369M102', 'type': 'common', 'isin': 'US02369M1027'}</t>
  </si>
  <si>
    <t>https://www.sec.gov/edgar/browse/?CIK=0001843656</t>
  </si>
  <si>
    <t>[{'name': 'EF Hutton', 'units': 9900000, 'bookRunningManager': True}, {'name': 'AmeriVet Securities', 'units': 100000, 'bookRunningManager': False}]</t>
  </si>
  <si>
    <t>[{'name': 'Mark C. Jensen', 'position': 'Chairman, Chief Executive Officer and Director'}, {'name': 'Kirk P. Taylor', 'position': 'President, Chief Financial Officer and Director'}, {'name': 'Thomas M. Sauve', 'position': 'Director'}]</t>
  </si>
  <si>
    <t>Lucosky Brookman</t>
  </si>
  <si>
    <t>12115 Visionary Way Fishers, Indiana 46038</t>
  </si>
  <si>
    <t>American Resources Corporation</t>
  </si>
  <si>
    <t>02369M102</t>
  </si>
  <si>
    <t>US02369M1027</t>
  </si>
  <si>
    <t>{'symbol': 'AMAOU', 'cusip': '02369M201', 'type': 'units', 'isin': 'US02369M2017'}</t>
  </si>
  <si>
    <t>AMAOU</t>
  </si>
  <si>
    <t>02369M201</t>
  </si>
  <si>
    <t>US02369M2017</t>
  </si>
  <si>
    <t>{'symbol': 'AMAOW', 'cusip': '02369M110', 'type': 'warrants', 'isin': 'US02369M1100'}</t>
  </si>
  <si>
    <t>AMAOW</t>
  </si>
  <si>
    <t>02369M110</t>
  </si>
  <si>
    <t>US02369M1100</t>
  </si>
  <si>
    <t>ACKIU</t>
  </si>
  <si>
    <t>23ce891f-8cac-4381-9c27-100a2c1187d9</t>
  </si>
  <si>
    <t>Ackrell SPAC Partners I Co</t>
  </si>
  <si>
    <t>{'symbol': 'ACKIT', 'cusip': '00461L303', 'type': 'common', 'isin': 'US00461L3033'}</t>
  </si>
  <si>
    <t>https://www.sec.gov/edgar/browse/?CIK=0001790121</t>
  </si>
  <si>
    <t>[{'name': 'EarlyBirdCapital', 'units': 10800000, 'bookRunningManager': True}, {'name': 'I-Bankers Securities', 'units': 1200000, 'bookRunningManager': False}]</t>
  </si>
  <si>
    <t>[{'name': 'Michael K. Ackrell', 'position': 'Chairman of the Board'}, {'name': 'Shannon Soqui', 'position': 'Non-Executive Vice Chairman of the Board'}, {'name': 'Jason M. Roth', 'position': 'Chief Executive Officer nominee'}, {'name': 'Stephen N. Cannon', 'position': 'Chief Executive Officer (current), Chief Operating Officer nominee and President'}, {'name': 'Long Long', 'position': 'Chief Financial Officer'}, {'name': 'William A. Lamkin', 'position': 'Director'}, {'name': 'Daniel L. Sheehan', 'position': 'Director'}, {'name': 'Seymour Ferreira', 'position': 'Special Advisor'}, {'name': 'Bryan A. Castillo', 'position': 'Special Advisor'}]</t>
  </si>
  <si>
    <t>2093 Philadelphia Pike #1968  Claymont, DE 19703</t>
  </si>
  <si>
    <t>Ackrell Capital</t>
  </si>
  <si>
    <t>[{'symbol': 'BLKS', 'type': 'common'}]</t>
  </si>
  <si>
    <t>00461L303</t>
  </si>
  <si>
    <t>US00461L3033</t>
  </si>
  <si>
    <t>{'symbol': 'ACKIU', 'cusip': '00461L204', 'type': 'units', 'isin': 'US00461L2043'}</t>
  </si>
  <si>
    <t>00461L204</t>
  </si>
  <si>
    <t>US00461L2043</t>
  </si>
  <si>
    <t>{'symbol': 'ACKIW', 'cusip': '00461L113', 'type': 'warrants', 'isin': 'US00461L1136'}</t>
  </si>
  <si>
    <t>ACKIW</t>
  </si>
  <si>
    <t>00461L113</t>
  </si>
  <si>
    <t>US00461L1136</t>
  </si>
  <si>
    <t>BRLIU</t>
  </si>
  <si>
    <t>23857d14-0298-4a6f-a23a-f8d141f53aa6</t>
  </si>
  <si>
    <t>Brilliant Acquisition Corporation</t>
  </si>
  <si>
    <t>{'symbol': 'BRLI', 'cusip': 'G1643W111', 'type': 'common', 'isin': 'VGG1643W1115'}</t>
  </si>
  <si>
    <t>https://www.sec.gov/edgar/browse/?CIK=0001787518</t>
  </si>
  <si>
    <t>[{'name': 'EarlyBirdCapital', 'units': 3600000, 'bookRunningManager': True}, {'name': 'I-Bankers Securities', 'units': 400000, 'bookRunningManager': False}]</t>
  </si>
  <si>
    <t>[{'name': 'Dr. Peng Jiang', 'position': 'Chairman, CEO and CFO'}, {'name': 'Zan Wu', 'position': 'Director'}, {'name': 'Brian Ferrier', 'position': 'Director'}, {'name': 'Yebo Shen', 'position': 'Director'}]</t>
  </si>
  <si>
    <t>British Virgin Islands</t>
  </si>
  <si>
    <t>99 Dan Ba Road, C-9  Putuo District, Shanghai  Peopleâ€™s Republic of China 200062</t>
  </si>
  <si>
    <t>Ning Sheng Enterprise Co.</t>
  </si>
  <si>
    <t>[{'symbol': 'NUKKW', 'type': 'warrants'}, {'symbol': 'NUKK', 'type': 'common'}]</t>
  </si>
  <si>
    <t>G1643W111</t>
  </si>
  <si>
    <t>VGG1643W1115</t>
  </si>
  <si>
    <t>{'symbol': 'BRLIU', 'cusip': 'G1643W103', 'type': 'units', 'isin': 'VGG1643W1032'}</t>
  </si>
  <si>
    <t>G1643W103</t>
  </si>
  <si>
    <t>VGG1643W1032</t>
  </si>
  <si>
    <t>{'symbol': 'BRLIW', 'cusip': 'G1643W129', 'type': 'warrants', 'isin': 'VGG1643W1297'}</t>
  </si>
  <si>
    <t>BRLIW</t>
  </si>
  <si>
    <t>G1643W129</t>
  </si>
  <si>
    <t>VGG1643W1297</t>
  </si>
  <si>
    <t>{'symbol': 'BRLIR', 'cusip': 'G1643W137', 'type': 'rights', 'isin': 'VGG1643W1370'}</t>
  </si>
  <si>
    <t>BRLIR</t>
  </si>
  <si>
    <t>G1643W137</t>
  </si>
  <si>
    <t>VGG1643W1370</t>
  </si>
  <si>
    <t>VHAQ.U</t>
  </si>
  <si>
    <t>7425cd72-4d3e-426b-9b97-0800fc37a498</t>
  </si>
  <si>
    <t>Viveon Health Acquisition Corp.</t>
  </si>
  <si>
    <t>{'symbol': 'VHAQ', 'cusip': '92853V106', 'type': 'common', 'isin': 'US92853V1061'}</t>
  </si>
  <si>
    <t>https://www.sec.gov/edgar/browse/?CIK=0001823857</t>
  </si>
  <si>
    <t>15 months</t>
  </si>
  <si>
    <t>[{'name': 'Chardan', 'units': 17450000, 'bookRunningManager': True}, {'name': 'B. Riley FBR', 'units': 50000, 'bookRunningManager': False}]</t>
  </si>
  <si>
    <t>[{'name': 'Jagi Gill', 'position': 'CEO, President and Director'}, {'name': 'Rom Papadopoulos', 'position': 'CFO, Treasurer, Secretary and Director'}, {'name': 'Lishan Aklog', 'position': 'Director'}, {'name': 'Brian Cole', 'position': 'Director'}, {'name': 'Doug Craft', 'position': 'Director'}, {'name': 'Demetrios (Jim) G. Logothetis', 'position': 'Director'}]</t>
  </si>
  <si>
    <t>Viveon Health Acquisition Corp c/o Gibson, Deal &amp; Fletcher, PC Spalding Exchange 3953 Holcomb Bridge Road Suite 200 Norcross Georgia 30092</t>
  </si>
  <si>
    <t>[{'symbol': 'RNEW', 'type': 'common'}]</t>
  </si>
  <si>
    <t>92853V106</t>
  </si>
  <si>
    <t>US92853V1061</t>
  </si>
  <si>
    <t>{'symbol': 'VHAQ.U', 'cusip': '92853V205', 'type': 'units', 'isin': 'US92853V2051'}</t>
  </si>
  <si>
    <t>92853V205</t>
  </si>
  <si>
    <t>US92853V2051</t>
  </si>
  <si>
    <t>{'symbol': 'VHAQ/W', 'cusip': '92853V114', 'type': 'warrants', 'isin': 'US92853V1145'}</t>
  </si>
  <si>
    <t>VHAQ/W</t>
  </si>
  <si>
    <t>92853V114</t>
  </si>
  <si>
    <t>US92853V1145</t>
  </si>
  <si>
    <t>{'symbol': 'VHAQ/R', 'cusip': '92853V122', 'type': 'rights', 'isin': 'US92853V1228'}</t>
  </si>
  <si>
    <t>VHAQ/R</t>
  </si>
  <si>
    <t>92853V122</t>
  </si>
  <si>
    <t>US92853V1228</t>
  </si>
  <si>
    <t>VTAQU</t>
  </si>
  <si>
    <t>2a917946-41bb-4978-b029-16668549e75c</t>
  </si>
  <si>
    <t>Ventoux CCM Acquisition Corp.</t>
  </si>
  <si>
    <t>{'symbol': 'VTAQ', 'cusip': '92280L101', 'type': 'common', 'isin': 'US92280L1017'}</t>
  </si>
  <si>
    <t>https://www.sec.gov/edgar/browse/?CIK=0001822145</t>
  </si>
  <si>
    <t>[{'name': 'Chardan', 'units': 14950000, 'bookRunningManager': True}, {'name': 'B. Riley FBR', 'units': 50000, 'bookRunningManager': False}]</t>
  </si>
  <si>
    <t>[{'name': 'Edward Scheetz', 'position': 'Chairman, CEO and Director'}, {'name': 'Matthew MacDonald', 'position': 'CFO, Secretary and Director'}, {'name': 'Brock Strasbourger', 'position': 'COO'}, {'name': 'Prasad Phatak', 'position': 'CIO'}, {'name': 'Jonas Grossman', 'position': 'Director'}, {'name': 'Woodrow H. Levin', 'position': 'Director'}, {'name': 'Alex Weil', 'position': 'Director'}, {'name': 'Julie Atkinson', 'position': 'Director'}, {'name': 'Christian Ahrens', 'position': 'Director'}, {'name': 'Robert Martin', 'position': 'Advisor'}, {'name': 'Bernard Van der Lande', 'position': 'Director'}]</t>
  </si>
  <si>
    <t>1 East Putnam Avenue, Floor 4 Greenwich, CT 06830</t>
  </si>
  <si>
    <t>Chardan Capital Markets</t>
  </si>
  <si>
    <t>92280L101</t>
  </si>
  <si>
    <t>US92280L1017</t>
  </si>
  <si>
    <t>{'symbol': 'VTAQU', 'cusip': '92280L200', 'type': 'units', 'isin': 'US92280L2007'}</t>
  </si>
  <si>
    <t>92280L200</t>
  </si>
  <si>
    <t>US92280L2007</t>
  </si>
  <si>
    <t>{'symbol': 'VTAQW', 'cusip': '92280L119', 'type': 'warrants', 'isin': 'US92280L1199'}</t>
  </si>
  <si>
    <t>VTAQW</t>
  </si>
  <si>
    <t>92280L119</t>
  </si>
  <si>
    <t>US92280L1199</t>
  </si>
  <si>
    <t>{'symbol': 'VTAQR', 'cusip': '92280L127', 'type': 'rights', 'isin': 'US92280L1272'}</t>
  </si>
  <si>
    <t>VTAQR</t>
  </si>
  <si>
    <t>92280L127</t>
  </si>
  <si>
    <t>US92280L1272</t>
  </si>
  <si>
    <t>THCAU</t>
  </si>
  <si>
    <t>737730c7-dca6-4314-b220-0fd3c3ee6dbe</t>
  </si>
  <si>
    <t>Tuscan Holdings Corp. II</t>
  </si>
  <si>
    <t>{'symbol': 'THCA', 'cusip': '90070A103', 'type': 'common', 'isin': 'US90070A1034'}</t>
  </si>
  <si>
    <t>https://www.sec.gov/edgar/browse/?CIK=0001773087</t>
  </si>
  <si>
    <t>[{'name': 'EarlyBirdCapital', 'units': 10000000, 'bookRunningManager': True}, {'name': 'I-Bankers Securities', 'units': 1200000, 'bookRunningManager': False}, {'name': 'Ladenburg Thalmann', 'units': 3800000, 'bookRunningManager': False}]</t>
  </si>
  <si>
    <t>[{'name': 'Stephen A. Vogel', 'position': 'Chairman and Chief Executive Officer'}, {'name': 'Richard O. Rieger', 'position': 'Chief Financial Officer'}, {'name': 'Michael Auerbach', 'position': 'Director'}, {'name': 'David H. Dickstein', 'position': 'Director'}, {'name': 'Sila\xa0CalderÃ³n', 'position': 'Director'}]</t>
  </si>
  <si>
    <t>135 E. 57th St., 17th Floor New York, NY 10022</t>
  </si>
  <si>
    <t>90070A103</t>
  </si>
  <si>
    <t>US90070A1034</t>
  </si>
  <si>
    <t>{'symbol': 'THCAU', 'cusip': '90070A202', 'type': 'units', 'isin': 'US90070A2024'}</t>
  </si>
  <si>
    <t>90070A202</t>
  </si>
  <si>
    <t>US90070A2024</t>
  </si>
  <si>
    <t>{'symbol': 'THCAW', 'cusip': '90070A111', 'type': 'warrants', 'isin': 'US90070A1117'}</t>
  </si>
  <si>
    <t>THCAW</t>
  </si>
  <si>
    <t>90070A111</t>
  </si>
  <si>
    <t>US90070A1117</t>
  </si>
  <si>
    <t>MBTCU</t>
  </si>
  <si>
    <t>cc596abd-7143-44bb-92ea-e9f186c7daea</t>
  </si>
  <si>
    <t>Nocturne Acquisition Corporation</t>
  </si>
  <si>
    <t>{'symbol': 'MBTC', 'cusip': 'G6580S114', 'type': 'common', 'isin': 'KYG6580S1140'}</t>
  </si>
  <si>
    <t>https://www.sec.gov/edgar/browse/?CIK=0001837344</t>
  </si>
  <si>
    <t>[{'name': 'Henry Monzon', 'position': 'Chairman and Chief Executive Officer'}, {'name': 'Ka Seng (Thomas) Ao', 'position': 'Chief Financial Officer and Director'}, {'name': 'Etienne Snyman', 'position': 'Director'}, {'name': 'Simon Choi', 'position': 'Independent Director'}, {'name': 'Kashan Zaheer Piracha', 'position': 'Director'}, {'name': 'Derek Yiyi Feng', 'position': 'Director'}, {'name': 'Ka Lok (Ivan) Wong', 'position': 'Director'}, {'name': 'Giuseppe Mangiacotti', 'position': 'Director'}]</t>
  </si>
  <si>
    <t>7244 Carrizo Drive, La Jolla, CA 92037</t>
  </si>
  <si>
    <t>G6580S114</t>
  </si>
  <si>
    <t>KYG6580S1140</t>
  </si>
  <si>
    <t>{'symbol': 'MBTCU', 'cusip': 'G6580S122', 'type': 'units', 'isin': 'KYG6580S1223'}</t>
  </si>
  <si>
    <t>G6580S122</t>
  </si>
  <si>
    <t>KYG6580S1223</t>
  </si>
  <si>
    <t>{'symbol': 'MBTCR', 'cusip': 'G6580S106', 'type': 'rights', 'isin': 'KYG6580S1066'}</t>
  </si>
  <si>
    <t>MBTCR</t>
  </si>
  <si>
    <t>G6580S106</t>
  </si>
  <si>
    <t>KYG6580S1066</t>
  </si>
  <si>
    <t>ACBAU</t>
  </si>
  <si>
    <t>f40438cf-d817-4b02-9455-12fa2b119979</t>
  </si>
  <si>
    <t>Ace Global Business Acquisition Limited</t>
  </si>
  <si>
    <t>{'symbol': 'ACBA', 'cusip': 'G0083E102', 'type': 'common', 'isin': 'VGG0083E1025'}</t>
  </si>
  <si>
    <t>https://www.sec.gov/edgar/browse/?CIK=0001844389</t>
  </si>
  <si>
    <t>[{'name': 'Ladenburg Thalmann', 'units': 3340000, 'bookRunningManager': True}, {'name': 'Brookline Capital Markets', 'units': 660000, 'bookRunningManager': True}]</t>
  </si>
  <si>
    <t>[{'name': 'Eugene Wong', 'position': 'Chairman, CEO and Director'}, {'name': 'Nicholas Xue-Wei Tan', 'position': 'CFO'}, {'name': 'Robert Morris', 'position': 'Director'}, {'name': 'Yan Xu', 'position': 'Director'}, {'name': 'Leslie Chow', 'position': 'Director'}]</t>
  </si>
  <si>
    <t>6/F Unit B, Central 88, 88-98 Des Voeux Road Central, Hong Kong</t>
  </si>
  <si>
    <t>G0083E102</t>
  </si>
  <si>
    <t>VGG0083E1025</t>
  </si>
  <si>
    <t>{'symbol': 'ACBAU', 'cusip': 'G0083E128', 'type': 'units', 'isin': 'VGG0083E1280'}</t>
  </si>
  <si>
    <t>G0083E128</t>
  </si>
  <si>
    <t>VGG0083E1280</t>
  </si>
  <si>
    <t>{'symbol': 'ACBAW', 'cusip': 'G0083E110', 'type': 'warrants', 'isin': 'VGG0083E1108'}</t>
  </si>
  <si>
    <t>ACBAW</t>
  </si>
  <si>
    <t>G0083E110</t>
  </si>
  <si>
    <t>VGG0083E1108</t>
  </si>
  <si>
    <t>VCKAU</t>
  </si>
  <si>
    <t>763329d4-37d3-4126-9f03-4352557a9153</t>
  </si>
  <si>
    <t>Vickers Vantage Corp. I</t>
  </si>
  <si>
    <t>{'symbol': 'VCKA', 'cusip': 'G9440B107', 'type': 'common', 'isin': 'KYG9440B1077'}</t>
  </si>
  <si>
    <t>https://www.sec.gov/edgar/browse/?CIK=0001820190</t>
  </si>
  <si>
    <t>[{'name': 'Maxim', 'units': 9500000, 'bookRunningManager': True}, {'name': 'B. Riley FBR', 'units': 2500000, 'bookRunningManager': False}]</t>
  </si>
  <si>
    <t>[{'name': 'Jeffrey Chi', 'position': 'Chairman and CEO'}, {'name': 'Chris Ho', 'position': 'CFO and Director'}, {'name': 'Pei Wei Woo', 'position': 'Director'}, {'name': 'Suneel Kaji', 'position': 'Director'}, {'name': 'Steve Myint', 'position': 'Director'}, {'name': 'Dr. Finian Tan', 'position': 'Advisor'}]</t>
  </si>
  <si>
    <t>1 Harbourfront Avenue, #16-06 Keppel Bay Tower, Singapore 098632 Singapore</t>
  </si>
  <si>
    <t>Vickers Venture Partners</t>
  </si>
  <si>
    <t>G9440B107</t>
  </si>
  <si>
    <t>KYG9440B1077</t>
  </si>
  <si>
    <t>{'symbol': 'VCKAU', 'cusip': 'G9440B123', 'type': 'units', 'isin': 'KYG9440B1234'}</t>
  </si>
  <si>
    <t>G9440B123</t>
  </si>
  <si>
    <t>KYG9440B1234</t>
  </si>
  <si>
    <t>{'symbol': 'VCKAW', 'cusip': 'G9440B115', 'type': 'warrants', 'isin': 'KYG9440B1150'}</t>
  </si>
  <si>
    <t>VCKAW</t>
  </si>
  <si>
    <t>G9440B115</t>
  </si>
  <si>
    <t>KYG9440B1150</t>
  </si>
  <si>
    <t>MPAC2</t>
  </si>
  <si>
    <t>6f8afa09-04d9-4b1a-9204-b257698755db</t>
  </si>
  <si>
    <t>Model Performance Acquisition Corp.</t>
  </si>
  <si>
    <t>{'symbol': 'MPAC', 'cusip': 'G6246M105', 'type': 'common', 'isin': 'VGG6246M1059'}</t>
  </si>
  <si>
    <t>https://www.sec.gov/edgar/browse/?CIK=0001841993</t>
  </si>
  <si>
    <t>[{'name': 'Maxim', 'units': 5000000, 'bookRunningManager': True}]</t>
  </si>
  <si>
    <t>[{'name': 'Claudius Tsang', 'position': 'Chief Executive Officer and Chairman'}, {'name': 'Serena Shie', 'position': 'President, Chief Financial Officer, and Director'}, {'name': 'Patrick Tsang', 'position': 'Director'}, {'name': 'Yeong Kang Joseph Patrick Chu', 'position': 'Director'}, {'name': 'Brian Keng', 'position': 'Director'}]</t>
  </si>
  <si>
    <t>Cheung Kong Center, 58 Floor, Unit 5801, 2 Queens Road Central, Hong Kong</t>
  </si>
  <si>
    <t>G6246M105</t>
  </si>
  <si>
    <t>VGG6246M1059</t>
  </si>
  <si>
    <t>{'symbol': 'MPACU', 'cusip': 'G6246M113', 'type': 'units', 'isin': 'VGG6246M1133'}</t>
  </si>
  <si>
    <t>MPACU</t>
  </si>
  <si>
    <t>G6246M113</t>
  </si>
  <si>
    <t>VGG6246M1133</t>
  </si>
  <si>
    <t>{'symbol': 'MPACW', 'cusip': 'G6246M139', 'type': 'warrants', 'isin': 'VGG6246M1398'}</t>
  </si>
  <si>
    <t>MPACW</t>
  </si>
  <si>
    <t>G6246M139</t>
  </si>
  <si>
    <t>VGG6246M1398</t>
  </si>
  <si>
    <t>{'symbol': 'MPACR', 'cusip': 'G6246M121', 'type': 'rights', 'isin': 'VGG6246M1216'}</t>
  </si>
  <si>
    <t>MPACR</t>
  </si>
  <si>
    <t>G6246M121</t>
  </si>
  <si>
    <t>VGG6246M1216</t>
  </si>
  <si>
    <t>GLSPU</t>
  </si>
  <si>
    <t>01c01171-55a3-4f0b-ac9a-db9366519f6b</t>
  </si>
  <si>
    <t>Global SPAC Partners Co.</t>
  </si>
  <si>
    <t>{'symbol': 'GLSPT', 'cusip': 'G3934K103', 'type': 'common', 'isin': 'KYG3934K1031'}</t>
  </si>
  <si>
    <t>https://www.sec.gov/edgar/browse/?CIK=0001821169</t>
  </si>
  <si>
    <t>[{'name': 'I-Bankers Securities', 'units': 11950000, 'bookRunningManager': True}, {'name': 'Dawson James', 'units': 3000000, 'bookRunningManager': False}, {'name': 'Ingalls &amp; Snyder', 'units': 1000000, 'bookRunningManager': False}, {'name': 'Ladenburg Thalmann', 'units': 50000, 'bookRunningManager': False}]</t>
  </si>
  <si>
    <t>[{'name': 'Jayesh Chandan', 'position': 'Chairman'}, {'name': 'Bryant B. Edwards', 'position': 'CEO and Director'}, {'name': 'Stephen N. Cannon', 'position': 'COO and President'}, {'name': 'Long Long', 'position': 'CFO'}, {'name': 'Marwan Abedin', 'position': 'Director'}, {'name': 'Amir Kazmi', 'position': 'Director'}]</t>
  </si>
  <si>
    <t>2093 Philadelphia Pike #1968 Claymont, DE 19703</t>
  </si>
  <si>
    <t>ASMA Capital Partners</t>
  </si>
  <si>
    <t>[{'symbol': 'GRRR', 'type': 'common'}]</t>
  </si>
  <si>
    <t>G3934K103</t>
  </si>
  <si>
    <t>KYG3934K1031</t>
  </si>
  <si>
    <t>{'symbol': 'GLSPU', 'cusip': 'G3934K137', 'type': 'units', 'isin': 'KYG3934K1379'}</t>
  </si>
  <si>
    <t>G3934K137</t>
  </si>
  <si>
    <t>KYG3934K1379</t>
  </si>
  <si>
    <t>{'symbol': 'GLSPW', 'cusip': 'G3934K111', 'type': 'warrants', 'isin': 'KYG3934K1114'}</t>
  </si>
  <si>
    <t>GLSPW</t>
  </si>
  <si>
    <t>G3934K111</t>
  </si>
  <si>
    <t>KYG3934K1114</t>
  </si>
  <si>
    <t>FOXWU</t>
  </si>
  <si>
    <t>081af9c5-0bd5-472a-944b-d986cccad1ab</t>
  </si>
  <si>
    <t>FoxWayne Enterprises Acquisition Corp.</t>
  </si>
  <si>
    <t>{'symbol': 'FOXW', 'cusip': '35166L109', 'type': 'common', 'isin': 'US35166L1098'}</t>
  </si>
  <si>
    <t>https://www.sec.gov/edgar/browse/?CIK=0001829999</t>
  </si>
  <si>
    <t>[{'name': 'EF Hutton', 'units': 5000000, 'bookRunningManager': True}]</t>
  </si>
  <si>
    <t>[{'name': 'Robb Knie', 'position': 'Chairman, CEO and CFO'}, {'name': 'Michael Reavey', 'position': 'Director'}, {'name': 'Jeff Pavell', 'position': 'Director'}, {'name': 'Jonathan Hale Zippin', 'position': 'Director'}, {'name': 'Sundeep Agrawal', 'position': 'Director'}]</t>
  </si>
  <si>
    <t>1 Rockefeller Plaza, Suite 1039  New York, New York 10020</t>
  </si>
  <si>
    <t>Aerami Therapeutics</t>
  </si>
  <si>
    <t>35166L109</t>
  </si>
  <si>
    <t>US35166L1098</t>
  </si>
  <si>
    <t>{'symbol': 'FOXWU', 'cusip': '35166L208', 'type': 'units', 'isin': 'US35166L2088'}</t>
  </si>
  <si>
    <t>35166L208</t>
  </si>
  <si>
    <t>US35166L2088</t>
  </si>
  <si>
    <t>{'symbol': 'FOXWW', 'cusip': '35166L117', 'type': 'warrants', 'isin': 'US35166L1171'}</t>
  </si>
  <si>
    <t>FOXWW</t>
  </si>
  <si>
    <t>35166L117</t>
  </si>
  <si>
    <t>US35166L1171</t>
  </si>
  <si>
    <t>ALACU</t>
  </si>
  <si>
    <t>c989032b-e8a4-4a36-8216-f0352074756b</t>
  </si>
  <si>
    <t>Alberton Acquisition Corporation</t>
  </si>
  <si>
    <t>{'symbol': 'ALAC', 'cusip': 'G35006108', 'type': 'common', 'isin': 'VGG350061088'}</t>
  </si>
  <si>
    <t>https://www.sec.gov/edgar/browse/?CIK=0001748621</t>
  </si>
  <si>
    <t>12+3+3+6+6+6</t>
  </si>
  <si>
    <t>[{'name': 'Chardan', 'units': 10000000, 'bookRunningManager': True}]</t>
  </si>
  <si>
    <t>[{'name': 'Guan Wang', 'position': 'CEO &amp; Chairman'}, {'name': 'Keqing (Kevin) Liu', 'position': 'CFO, Secretary, &amp; Director'}, {'name': 'Howard Jiang', 'position': 'Director'}, {'name': 'Peng Gao', 'position': 'Director'}, {'name': 'William Walter Young', 'position': 'Director'}, {'name': 'Qing S. Huang', 'position': 'Director'}]</t>
  </si>
  <si>
    <t>Room 1001, 10/F, Capital Center, 151 Gloucester Road, Wanchai, Hong Kong</t>
  </si>
  <si>
    <t>G35006108</t>
  </si>
  <si>
    <t>VGG350061088</t>
  </si>
  <si>
    <t>{'symbol': 'ALACU', 'cusip': 'G35006116', 'type': 'units', 'isin': 'VGG350061161'}</t>
  </si>
  <si>
    <t>G35006116</t>
  </si>
  <si>
    <t>VGG350061161</t>
  </si>
  <si>
    <t>{'symbol': 'ALACW', 'cusip': 'G35006124', 'type': 'warrants', 'isin': 'VGG350061245'}</t>
  </si>
  <si>
    <t>ALACW</t>
  </si>
  <si>
    <t>G35006124</t>
  </si>
  <si>
    <t>VGG350061245</t>
  </si>
  <si>
    <t>{'symbol': 'ALACR', 'cusip': 'G35006132', 'type': 'rights', 'isin': 'VGG350061328'}</t>
  </si>
  <si>
    <t>ALACR</t>
  </si>
  <si>
    <t>G35006132</t>
  </si>
  <si>
    <t>VGG350061328</t>
  </si>
  <si>
    <t>MACUU</t>
  </si>
  <si>
    <t>ff2947e9-b7a2-4adb-8daa-fc35c3b04ba8</t>
  </si>
  <si>
    <t>Mallard Acquisition Corp.</t>
  </si>
  <si>
    <t>{'symbol': 'MACU', 'cusip': '561204108', 'type': 'common', 'isin': 'US5612041088'}</t>
  </si>
  <si>
    <t>https://www.sec.gov/edgar/browse/?CIK=0001805795</t>
  </si>
  <si>
    <t>18 months</t>
  </si>
  <si>
    <t>[{'name': 'Chardan', 'units': 10950000, 'bookRunningManager': True}, {'name': 'B. Riley FBR', 'units': 50000, 'bookRunningManager': False}]</t>
  </si>
  <si>
    <t>[{'name': 'P. Jeffrey Leck', 'position': 'CEO, President and Director'}, {'name': 'John F. Kirtley', 'position': 'CFO, Secretary, Treasurer and Director'}, {'name': 'Marc S. Sculler', 'position': 'Director'}, {'name': 'William Weatherford', 'position': 'Director'}, {'name': 'Jennifer Paul', 'position': 'Director'}, {'name': 'Scott Yearwood', 'position': 'Director'}]</t>
  </si>
  <si>
    <t>19701 Bethel Church Road, Suite 302 Cornelius, NC 28031</t>
  </si>
  <si>
    <t>US5612041088</t>
  </si>
  <si>
    <t>{'symbol': 'MACUU', 'cusip': '561204207', 'type': 'units', 'isin': 'US5612042078'}</t>
  </si>
  <si>
    <t>US5612042078</t>
  </si>
  <si>
    <t>{'symbol': 'MACUW', 'cusip': '561204116', 'type': 'warrants', 'isin': 'US5612041161'}</t>
  </si>
  <si>
    <t>MACUW</t>
  </si>
  <si>
    <t>US5612041161</t>
  </si>
  <si>
    <t>BCAC2</t>
  </si>
  <si>
    <t>81f4cecd-1933-4afa-8dbf-a2043cc1053d</t>
  </si>
  <si>
    <t>Brookline Capital Acquisition Corp.</t>
  </si>
  <si>
    <t>{'symbol': 'BCAC', 'cusip': '11374E104', 'type': 'common', 'isin': 'US11374E1047'}</t>
  </si>
  <si>
    <t>https://www.sec.gov/edgar/browse/?CIK=0001814140</t>
  </si>
  <si>
    <t>[{'name': 'Ladenburg Thalmann', 'units': 5000000, 'bookRunningManager': True}]</t>
  </si>
  <si>
    <t>[{'name': 'Dr. Samuel P. Wertheimer', 'position': 'CEO and Chairman'}, {'name': 'Scott A Katzmann', 'position': 'President and Director'}, {'name': 'Patrick A. Sturgeon', 'position': 'CFO'}, {'name': 'James N. Hauslein', 'position': 'Director'}, {'name': 'Elgar Peerschke', 'position': 'Director'}, {'name': 'Tito A. Serafini, PhD', 'position': 'Director'}, {'name': 'Edgar D. Jannotta Jr.', 'position': 'Advisor'}, {'name': 'Franklin M. Berger, CFA', 'position': 'Advisor'}]</t>
  </si>
  <si>
    <t>600 Lexington Avenue 33rd Floor New York, New York 10022</t>
  </si>
  <si>
    <t>Brookline Capital Markets</t>
  </si>
  <si>
    <t>US11374E1047</t>
  </si>
  <si>
    <t>{'symbol': 'BCACU', 'cusip': '11374E203', 'type': 'units', 'isin': 'US11374E2037'}</t>
  </si>
  <si>
    <t>BCACU</t>
  </si>
  <si>
    <t>US11374E2037</t>
  </si>
  <si>
    <t>{'symbol': 'BCACW', 'cusip': '11374E112', 'type': 'warrants', 'isin': 'US11374E1120'}</t>
  </si>
  <si>
    <t>BCACW</t>
  </si>
  <si>
    <t>US11374E1120</t>
  </si>
  <si>
    <t>BHSEU</t>
  </si>
  <si>
    <t>8f3b2d57-9c7c-4f0d-8a03-0172ec91aeea</t>
  </si>
  <si>
    <t>Bull Horn Holdings Corp.</t>
  </si>
  <si>
    <t>{'symbol': 'BHSE', 'cusip': 'G1686P106', 'type': 'common', 'isin': 'VGG1686P1062'}</t>
  </si>
  <si>
    <t>https://www.sec.gov/edgar/browse/?CIK=0001759186</t>
  </si>
  <si>
    <t>[{'name': 'Imperial Capital', 'units': 4312500, 'bookRunningManager': True}, {'name': 'I-Bankers Securities', 'units': 1312500, 'bookRunningManager': True}, {'name': 'Northland Capital Markets', 'units': 1875000, 'bookRunningManager': False}]</t>
  </si>
  <si>
    <t>[{'name': 'Robert Striar', 'position': 'Chief Executive Officer and Director'}, {'name': 'Christopher Calise', 'position': 'Chief Financial Officer and Director'}, {'name': 'Stephen Master', 'position': 'Director'}, {'name': 'Michael Gandler', 'position': 'Director'}, {'name': 'Jeff Wattenberg', 'position': 'Director'}, {'name': 'Doug Schaer', 'position': 'Director'}, {'name': 'Baron Davis', 'position': 'Director'}]</t>
  </si>
  <si>
    <t>801 S. Pointe Drive, Suite TH-1 Miami Beach, Florida 33139</t>
  </si>
  <si>
    <t>G1686P106</t>
  </si>
  <si>
    <t>VGG1686P1062</t>
  </si>
  <si>
    <t>{'symbol': 'BHSEU', 'cusip': 'G1686P114', 'type': 'units', 'isin': 'VGG1686P1146'}</t>
  </si>
  <si>
    <t>G1686P114</t>
  </si>
  <si>
    <t>VGG1686P1146</t>
  </si>
  <si>
    <t>{'symbol': 'BHSEW', 'cusip': 'G1686P122', 'type': 'warrants', 'isin': 'VGG1686P1229'}</t>
  </si>
  <si>
    <t>BHSEW</t>
  </si>
  <si>
    <t>G1686P122</t>
  </si>
  <si>
    <t>VGG1686P1229</t>
  </si>
  <si>
    <t>MAQCU</t>
  </si>
  <si>
    <t>2f769042-f4c4-499c-815a-eb0fc191248f</t>
  </si>
  <si>
    <t>Maquia Capital Acquisition Corporation</t>
  </si>
  <si>
    <t>{'symbol': 'MAQC', 'cusip': '56564V101', 'type': 'common', 'isin': 'US56564V1017'}</t>
  </si>
  <si>
    <t>https://www.sec.gov/edgar/browse/?CIK=0001844419</t>
  </si>
  <si>
    <t>[{'name': 'EF Hutton', 'units': 15900000, 'bookRunningManager': True}, {'name': 'B. Riley FBR', 'units': 50000, 'bookRunningManager': False}, {'name': 'R.F. Lafferty', 'units': 50000, 'bookRunningManager': False}]</t>
  </si>
  <si>
    <t>[{'name': 'Jeff Ransdell', 'position': 'CEO'}, {'name': 'Guillermo Cruz', 'position': 'COO'}, {'name': 'Jeronimo Peralta', 'position': 'CFO'}, {'name': 'Maggie Vo', 'position': 'CIO'}, {'name': 'Guillermo Cruz Reyes', 'position': 'Director'}, {'name': 'Luis Armando Alvarez', 'position': 'Director'}, {'name': 'Pedro Manuel Zorilla Velasco', 'position': 'Director'}, {'name': 'Luis Antonio Marquez-Heine', 'position': 'Director'}, {'name': 'Patrick Orlando', 'position': 'Director'}]</t>
  </si>
  <si>
    <t>50 Biscayne Boulevard, Suite 2406,  Miami, FL 33132</t>
  </si>
  <si>
    <t>56564V101</t>
  </si>
  <si>
    <t>US56564V1017</t>
  </si>
  <si>
    <t>{'symbol': 'MAQCU', 'cusip': '56564V200', 'type': 'units', 'isin': 'US56564V2007'}</t>
  </si>
  <si>
    <t>56564V200</t>
  </si>
  <si>
    <t>US56564V2007</t>
  </si>
  <si>
    <t>{'symbol': 'MAQCW', 'cusip': '56564V119', 'type': 'warrants', 'isin': 'US56564V1199'}</t>
  </si>
  <si>
    <t>MAQCW</t>
  </si>
  <si>
    <t>56564V119</t>
  </si>
  <si>
    <t>US56564V1199</t>
  </si>
  <si>
    <t>DKDCU</t>
  </si>
  <si>
    <t>b9fe3ae0-eddf-41c6-bcfe-cbb304533678</t>
  </si>
  <si>
    <t xml:space="preserve">Data Knights Acquisition Corp. </t>
  </si>
  <si>
    <t>{'symbol': 'DKDCA', 'cusip': '237699103', 'type': 'common', 'isin': 'US2376991038'}</t>
  </si>
  <si>
    <t>https://www.sec.gov/edgar/browse/?CIK=0001849380</t>
  </si>
  <si>
    <t>[{'name': 'EF Hutton', 'units': 9849000, 'bookRunningManager': True}, {'name': 'B. Riley FBR', 'units': 50000, 'bookRunningManager': False}, {'name': 'AmeriVet Securities', 'units': 100000, 'bookRunningManager': False}, {'name': 'Westpark Securities', 'units': 1000, 'bookRunningManager': False}]</t>
  </si>
  <si>
    <t>[{'name': 'Barry Anderson', 'position': 'Chairman, Chief Executive Officer and Director'}, {'name': 'Firdauz Edmin Bin Mokhtar', 'position': 'Chief Financial Officer and Secretary'}, {'name': 'Syed Musheer Ahmed', 'position': 'Director'}, {'name': 'Julianne Huh', 'position': 'Director'}, {'name': 'Annie Damit Undikai', 'position': 'Director'}]</t>
  </si>
  <si>
    <t>78 SW 7th Street  Suite 500  Miami, Florida 33130</t>
  </si>
  <si>
    <t>US2376991038</t>
  </si>
  <si>
    <t>{'symbol': 'DKDCU', 'cusip': '237699202', 'type': 'units', 'isin': 'US2376992028'}</t>
  </si>
  <si>
    <t>US2376992028</t>
  </si>
  <si>
    <t>{'symbol': 'DKDCW', 'cusip': '237699111', 'type': 'warrants', 'isin': 'US2376991111'}</t>
  </si>
  <si>
    <t>DKDCW</t>
  </si>
  <si>
    <t>US2376991111</t>
  </si>
  <si>
    <t>AGBAU</t>
  </si>
  <si>
    <t>da01c6af-5f8f-4822-8160-ead01dd1794f</t>
  </si>
  <si>
    <t>AGBA Acquisition Ltd.</t>
  </si>
  <si>
    <t>{'symbol': 'AGBA', 'cusip': 'G0120M109', 'type': 'common', 'isin': 'VGG0120M1095'}</t>
  </si>
  <si>
    <t>https://www.sec.gov/edgar/browse/?CIK=0001769624</t>
  </si>
  <si>
    <t>[{'name': 'Maxim', 'units': 4000000, 'bookRunningManager': True}]</t>
  </si>
  <si>
    <t>[{'name': 'Gordon Lee', 'position': 'CEO &amp; Director'}, {'name': 'Vera Tan', 'position': 'CFO &amp; Director'}, {'name': 'Brian Chan', 'position': 'Director'}, {'name': 'Eric Lam', 'position': 'Director'}, {'name': 'Thomas Ng', 'position': 'Director'}]</t>
  </si>
  <si>
    <t>Room 1108, 11th Floor, Block B, New Mandarin Plaza, 14 Science Museum Road, Tsimshatsui East, Kowloon, Hong Kong</t>
  </si>
  <si>
    <t>G0120M109</t>
  </si>
  <si>
    <t>VGG0120M1095</t>
  </si>
  <si>
    <t>{'symbol': 'AGBAU', 'cusip': 'G0120M133', 'type': 'units', 'isin': 'VGG0120M1335'}</t>
  </si>
  <si>
    <t>G0120M133</t>
  </si>
  <si>
    <t>VGG0120M1335</t>
  </si>
  <si>
    <t>{'symbol': 'AGBAW', 'cusip': 'G0120M117', 'type': 'warrants', 'isin': 'VGG0120M1178'}</t>
  </si>
  <si>
    <t>AGBAW</t>
  </si>
  <si>
    <t>G0120M117</t>
  </si>
  <si>
    <t>VGG0120M1178</t>
  </si>
  <si>
    <t>{'symbol': 'AGBAR', 'cusip': 'G0120M125', 'type': 'rights', 'isin': 'VGG0120M1251'}</t>
  </si>
  <si>
    <t>AGBAR</t>
  </si>
  <si>
    <t>G0120M125</t>
  </si>
  <si>
    <t>VGG0120M1251</t>
  </si>
  <si>
    <t>BWACU</t>
  </si>
  <si>
    <t>b81f169b-fca2-4bb2-b4b4-2c5e761e8971</t>
  </si>
  <si>
    <t>Better World Acquisition Corp.</t>
  </si>
  <si>
    <t>{'symbol': 'BWAC', 'cusip': '08772B104', 'type': 'common', 'isin': 'US08772B1044'}</t>
  </si>
  <si>
    <t>https://www.sec.gov/edgar/browse/?CIK=0001821146</t>
  </si>
  <si>
    <t>[{'name': 'EarlyBirdCapital', 'units': 9900000, 'bookRunningManager': True}, {'name': 'I-Bankers Securities', 'units': 1100000, 'bookRunningManager': False}]</t>
  </si>
  <si>
    <t>[{'name': 'Rosemary L. Ripley', 'position': 'Chairman of the Board of Directors, President and Chief Executive Officer'}, {'name': 'Peter S.H. Grubstein', 'position': 'Chief Financial Officer, Treasurer and Director'}, {'name': 'Shay Murphy', 'position': 'Vice President and Secretary'}, {'name': 'Brad Oberwager', 'position': 'Director'}, {'name': 'Kristopher Wood', 'position': 'Director'}, {'name': 'Jennifer Prosek', 'position': 'Director'}]</t>
  </si>
  <si>
    <t>733 Third Avenue New York, New York 10017</t>
  </si>
  <si>
    <t>N*GEN</t>
  </si>
  <si>
    <t>08772B104</t>
  </si>
  <si>
    <t>US08772B1044</t>
  </si>
  <si>
    <t>{'symbol': 'BWACU', 'cusip': '08772B203', 'type': 'units', 'isin': 'US08772B2034'}</t>
  </si>
  <si>
    <t>08772B203</t>
  </si>
  <si>
    <t>US08772B2034</t>
  </si>
  <si>
    <t>{'symbol': 'BWACW', 'cusip': '08772B112', 'type': 'warrants', 'isin': 'US08772B1127'}</t>
  </si>
  <si>
    <t>BWACW</t>
  </si>
  <si>
    <t>08772B112</t>
  </si>
  <si>
    <t>US08772B1127</t>
  </si>
  <si>
    <t>OTRAU</t>
  </si>
  <si>
    <t>72b19934-d16e-4985-992e-a005e0fcf67f</t>
  </si>
  <si>
    <t>OTR Acquisition Corp.</t>
  </si>
  <si>
    <t>{'symbol': 'OTRA', 'cusip': '67113Q105', 'type': 'common', 'isin': 'US67113Q1058'}</t>
  </si>
  <si>
    <t>https://www.sec.gov/edgar/browse/?CIK=0001821318</t>
  </si>
  <si>
    <t>[{'name': 'Maxim', 'units': 8052500, 'bookRunningManager': True}, {'name': 'EarlyBirdCapital', 'units': 1947500, 'bookRunningManager': False}]</t>
  </si>
  <si>
    <t>[{'name': 'Nicholas J. Singer', 'position': 'CEO and Chairman'}, {'name': 'Douglas B. Anderson', 'position': 'CFO and Director'}, {'name': 'David Neithardt', 'position': 'Director'}, {'name': 'Glenn Gray', 'position': 'Director'}, {'name': 'Nadav Besner', 'position': 'Director'}, {'name': 'Mr. Amir Rozwadoski', 'position': 'Director'}]</t>
  </si>
  <si>
    <t>1395 Brickell Avenue  Suite 800  Miami, FL 33131</t>
  </si>
  <si>
    <t>Purchase Capital</t>
  </si>
  <si>
    <t>67113Q105</t>
  </si>
  <si>
    <t>US67113Q1058</t>
  </si>
  <si>
    <t>{'symbol': 'OTRAU', 'cusip': '67113Q204', 'type': 'units', 'isin': 'US67113Q2049'}</t>
  </si>
  <si>
    <t>67113Q204</t>
  </si>
  <si>
    <t>US67113Q2049</t>
  </si>
  <si>
    <t>{'symbol': 'OTRAW', 'cusip': '67113Q113', 'type': 'warrants', 'isin': 'US67113Q1132'}</t>
  </si>
  <si>
    <t>OTRAW</t>
  </si>
  <si>
    <t>67113Q113</t>
  </si>
  <si>
    <t>US67113Q1132</t>
  </si>
  <si>
    <t>ZNTEU</t>
  </si>
  <si>
    <t>13a3429a-ae47-431e-9617-1d0fcf994246</t>
  </si>
  <si>
    <t>Zanite Acquisition Corp.</t>
  </si>
  <si>
    <t>{'symbol': 'ZNTE', 'cusip': '98907K103', 'type': 'common', 'isin': 'US98907K1034'}</t>
  </si>
  <si>
    <t>https://www.sec.gov/edgar/browse/?CIK=0001823652</t>
  </si>
  <si>
    <t>[{'name': 'BTIG', 'units': 18500000, 'bookRunningManager': True}, {'name': 'I-Bankers Securities', 'units': 1500000, 'bookRunningManager': False}]</t>
  </si>
  <si>
    <t>[{'name': 'Steven H. Rosen', 'position': 'Co-CEO and Director'}, {'name': 'Kenneth C. Ricci', 'position': 'Co-CEO and Director'}, {'name': 'Michael A. Rossi', 'position': 'CFO'}, {'name': 'John B. Veihmeyer', 'position': 'Director'}, {'name': 'Larry R. Flynn', 'position': 'Director'}, {'name': 'Patrick M. Shanahan', 'position': 'Director'}, {'name': 'Ronald D. Sugar', 'position': 'Advisor'}]</t>
  </si>
  <si>
    <t>25101 Chagrin Boulevard  Suite 350  Cleveland, Ohio 44122</t>
  </si>
  <si>
    <t>Resilience Capital Partners, Directional Aviation Capital</t>
  </si>
  <si>
    <t>[{'symbol': 'EVEXW', 'type': 'warrants'}, {'symbol': 'EVEX', 'type': 'common'}]</t>
  </si>
  <si>
    <t>98907K103</t>
  </si>
  <si>
    <t>US98907K1034</t>
  </si>
  <si>
    <t>{'symbol': 'ZNTEU', 'cusip': '98907K202', 'type': 'units', 'isin': 'US98907K2024'}</t>
  </si>
  <si>
    <t>98907K202</t>
  </si>
  <si>
    <t>US98907K2024</t>
  </si>
  <si>
    <t>{'symbol': 'ZNTEW', 'cusip': '98907K111', 'type': 'warrants', 'isin': 'US98907K1117'}</t>
  </si>
  <si>
    <t>ZNTEW</t>
  </si>
  <si>
    <t>98907K111</t>
  </si>
  <si>
    <t>US98907K1117</t>
  </si>
  <si>
    <t>MCAEU</t>
  </si>
  <si>
    <t>0a40c5d8-60d0-4089-8620-263c7bd2f80d</t>
  </si>
  <si>
    <t>Mountain Crest Acquisition Corp. III</t>
  </si>
  <si>
    <t>{'symbol': 'MCAE', 'cusip': '62402U107', 'type': 'common', 'isin': 'US62402U1079'}</t>
  </si>
  <si>
    <t>https://www.sec.gov/edgar/browse/?CIK=0001853775</t>
  </si>
  <si>
    <t>[{'name': 'Chardan', 'units': 5000000, 'bookRunningManager': True}, {'name': 'B. Riley FBR', 'units': 1, 'bookRunningManager': False}]</t>
  </si>
  <si>
    <t>[{'name': 'Suying Liu', 'position': 'Chairman, Chief Executive Officer and Chief Financial Officer'}, {'name': 'Nelson Haight', 'position': 'Director'}, {'name': 'Todd Milbourn', 'position': 'Director'}, {'name': 'Wenhua Zhang', 'position': 'Director'}]</t>
  </si>
  <si>
    <t>311 West 43rd Street 12th Floor New York, NY 10036</t>
  </si>
  <si>
    <t>[{'symbol': 'ETAO', 'type': 'common'}]</t>
  </si>
  <si>
    <t>62402U107</t>
  </si>
  <si>
    <t>US62402U1079</t>
  </si>
  <si>
    <t>{'symbol': 'MCAEU', 'cusip': '62402U206', 'type': 'units', 'isin': 'US62402U2069'}</t>
  </si>
  <si>
    <t>62402U206</t>
  </si>
  <si>
    <t>US62402U2069</t>
  </si>
  <si>
    <t>{'symbol': 'MCAER', 'cusip': '62402U115', 'type': 'rights', 'isin': 'US62402U1152'}</t>
  </si>
  <si>
    <t>MCAER</t>
  </si>
  <si>
    <t>62402U115</t>
  </si>
  <si>
    <t>US62402U1152</t>
  </si>
  <si>
    <t>RAMMU</t>
  </si>
  <si>
    <t>338ed9d5-0664-4cf7-af45-e89c6a45a4b2</t>
  </si>
  <si>
    <t>Aries I Acquisition Corporation</t>
  </si>
  <si>
    <t>{'symbol': 'RAM', 'cusip': 'G0542N107', 'type': 'common', 'isin': 'KYG0542N1079'}</t>
  </si>
  <si>
    <t>https://www.sec.gov/edgar/browse/?CIK=0001841867</t>
  </si>
  <si>
    <t>[{'name': 'Wells Fargo', 'units': 8437500, 'bookRunningManager': True}, {'name': 'EF Hutton', 'units': 4062500, 'bookRunningManager': True}]</t>
  </si>
  <si>
    <t>[{'name': 'Randy Brinkley', 'position': 'CEO &amp; Director'}, {'name': 'Nathan Smith', 'position': 'CFO'}, {'name': 'Paul Wolfe', 'position': 'COO'}, {'name': 'Andy Lester', 'position': 'CRO'}, {'name': 'Josh Lewis', 'position': 'CIO'}, {'name': 'Ken Rosenblum', 'position': 'General Counsel and Secretary'}, {'name': 'Thane Ritchie', 'position': 'Chairman'}, {'name': 'Dan Tapiero', 'position': 'Director'}, {'name': 'Ray Conley', 'position': 'Director'}, {'name': 'Mark Mykityshyn', 'position': 'Director'}, {'name': 'Dan Webb', 'position': 'Director'}, {'name': 'Andrew Lester', 'position': 'Director'}, {'name': 'Aaron Ratner', 'position': 'Director'}, {'name': 'Paul Wolfe', 'position': 'Director'}]</t>
  </si>
  <si>
    <t>Puglisi &amp; Associates 850 Library Ave., Suite 204 Newark, Delaware 19711</t>
  </si>
  <si>
    <t>Terra Carta Partners, LLC</t>
  </si>
  <si>
    <t>* Terra Carta Partners, LLC, which is affiliated with RAMM's sponsor, has agreed to purchase up to $50,000,000 of forward purchase shares_x000D_
* Each forward purchase share will consist of one Class A ordinary share, and will be sold at a purchase price ofâ€‰ $10.00 per share in a private placement concurrently with the closing of an initial business combination_x000D_
* The obligations of Terra Carta Partners under the forward purchase agreement do not depend on whether any Class A ordinary shares held by public shareholders are redeemed by RAMM and the amount of forward purchase shares sold pursuant to the forward purchase agreement will be subject to Terra Carta Partners' sole discretion_x000D_
* The forward purchase shares will generally be identical to the Class A ordinary shares included in the units being sold at IPO, except that they will be entitled to certain registration rights</t>
  </si>
  <si>
    <t>[{'symbol': 'JPG', 'type': 'common'}]</t>
  </si>
  <si>
    <t>G0542N107</t>
  </si>
  <si>
    <t>KYG0542N1079</t>
  </si>
  <si>
    <t>{'symbol': 'RAMMU', 'cusip': 'G0542N115', 'type': 'units', 'isin': 'KYG0542N1152'}</t>
  </si>
  <si>
    <t>G0542N115</t>
  </si>
  <si>
    <t>KYG0542N1152</t>
  </si>
  <si>
    <t>{'symbol': 'RAMMW', 'cusip': 'G0542N123', 'type': 'warrants', 'isin': 'KYG0542N1236'}</t>
  </si>
  <si>
    <t>RAMMW</t>
  </si>
  <si>
    <t>G0542N123</t>
  </si>
  <si>
    <t>KYG0542N1236</t>
  </si>
  <si>
    <t>LNFA.U</t>
  </si>
  <si>
    <t>5a6441e9-c9b4-47d3-a2a2-becb8a8a760e</t>
  </si>
  <si>
    <t>L&amp;F Acquisition Corp.</t>
  </si>
  <si>
    <t>{'symbol': 'LNFA', 'cusip': 'G53702109', 'type': 'common', 'isin': 'KYG537021092'}</t>
  </si>
  <si>
    <t>https://www.sec.gov/edgar/browse/?CIK=0001823575</t>
  </si>
  <si>
    <t>[{'name': 'Jefferies', 'units': 15000000, 'bookRunningManager': True}]</t>
  </si>
  <si>
    <t>[{'name': 'Jeffrey C. Hammes', 'position': 'Chairman'}, {'name': 'Adam Gerchen', 'position': 'CEO and Director'}, {'name': 'Richard Levy', 'position': 'Director'}, {'name': 'Tom Gazdziak', 'position': 'CFO'}, {'name': 'Senator Joseph Lieberman', 'position': 'Director'}, {'name': 'Albert Goldstein', 'position': 'Director'}]</t>
  </si>
  <si>
    <t>150 North Riverside Plaza, Suite 5200 Chicago, IL 60606</t>
  </si>
  <si>
    <t>Victory Park Capital Advisors</t>
  </si>
  <si>
    <t>[{'symbol': 'ZFOX', 'type': 'common'}]</t>
  </si>
  <si>
    <t>G53702109</t>
  </si>
  <si>
    <t>KYG537021092</t>
  </si>
  <si>
    <t>{'symbol': 'LNFA.U', 'cusip': 'G53702125', 'type': 'units', 'isin': 'KYG537021258'}</t>
  </si>
  <si>
    <t>G53702125</t>
  </si>
  <si>
    <t>KYG537021258</t>
  </si>
  <si>
    <t>{'symbol': 'LNFA/W', 'cusip': 'G53702117', 'type': 'warrants', 'isin': 'KYG537021175'}</t>
  </si>
  <si>
    <t>LNFA/W</t>
  </si>
  <si>
    <t>G53702117</t>
  </si>
  <si>
    <t>KYG537021175</t>
  </si>
  <si>
    <t>CAS.U</t>
  </si>
  <si>
    <t>b76e4e35-5228-43a6-8a2c-4976d2e5ffbf</t>
  </si>
  <si>
    <t>Cascade Acquisition Corp.</t>
  </si>
  <si>
    <t>{'symbol': 'CAS', 'cusip': '147151104', 'type': 'common', 'isin': 'US1471511048'}</t>
  </si>
  <si>
    <t>https://www.sec.gov/edgar/browse/?CIK=0001822309</t>
  </si>
  <si>
    <t>[{'name': 'Credit Suisse', 'units': 12000000, 'bookRunningManager': True}, {'name': 'Morgan Stanley', 'units': 6000000, 'bookRunningManager': True}, {'name': 'Stifel Nicolaus', 'units': 2000000, 'bookRunningManager': False}]</t>
  </si>
  <si>
    <t>[{'name': 'Jay Levine', 'position': 'Chairman, CEO and Director'}, {'name': 'Daniel Hirsch', 'position': 'COO and CFO'}, {'name': 'Gene Weil', 'position': 'Director'}, {'name': 'Clayton Deutsch', 'position': 'Director'}, {'name': 'Julia Gouw', 'position': 'Director'}, {'name': 'Roy Guthrie', 'position': 'Director'}, {'name': 'Kevin Ryan', 'position': 'Director'}]</t>
  </si>
  <si>
    <t>1900 Sunset Harbour Dr. Suite 2102 Miami Beach, Florida 33139</t>
  </si>
  <si>
    <t>Waterfall Asset Management</t>
  </si>
  <si>
    <t>US1471511048</t>
  </si>
  <si>
    <t>{'symbol': 'CAS.U', 'cusip': '147151203', 'type': 'units', 'isin': 'US1471512038'}</t>
  </si>
  <si>
    <t>US1471512038</t>
  </si>
  <si>
    <t>{'symbol': 'CAS/W', 'cusip': '147151112', 'type': 'warrants', 'isin': 'US1471511121'}</t>
  </si>
  <si>
    <t>CAS/W</t>
  </si>
  <si>
    <t>US1471511121</t>
  </si>
  <si>
    <t>KWAC.U</t>
  </si>
  <si>
    <t>e090d713-f753-4de6-8eb7-4019004620c9</t>
  </si>
  <si>
    <t>Kingswood Global Holdings Inc.</t>
  </si>
  <si>
    <t>{'symbol': 'KWAC', 'cusip': '496861105', 'type': 'common', 'isin': 'US4968611057'}</t>
  </si>
  <si>
    <t>https://www.sec.gov/edgar/browse/?CIK=0001823086</t>
  </si>
  <si>
    <t>[{'name': 'Oppenheimer', 'units': 8000000, 'bookRunningManager': True}, {'name': 'Odeon Capital Group', 'units': 2000000, 'bookRunningManager': False}]</t>
  </si>
  <si>
    <t>[{'name': 'Gary Wilder', 'position': 'Executive Chairman and Director'}, {'name': 'Michael Nessim', 'position': 'CEO and Director'}, {'name': 'Larry Roth', 'position': 'Director'}, {'name': 'Howard Garland', 'position': 'Director'}, {'name': 'David Hudd', 'position': 'Executive Director and General Counsel'}, {'name': 'Jonathan Massing', 'position': 'Director'}, {'name': 'Lisa Roth', 'position': 'Director'}, {'name': "Caroline O'Connell", 'position': 'Director'}, {'name': 'Jeremy Mathew Wilder', 'position': 'Director'}]</t>
  </si>
  <si>
    <t>17 Battery Place, Room 625 New York, NY 10004</t>
  </si>
  <si>
    <t>Kingswood Property Finance, Pollen Street Capital Group</t>
  </si>
  <si>
    <t>US4968611057</t>
  </si>
  <si>
    <t>{'symbol': 'KWAC.U', 'cusip': '496861204', 'type': 'units', 'isin': 'US4968612048'}</t>
  </si>
  <si>
    <t>US4968612048</t>
  </si>
  <si>
    <t>{'symbol': 'KWAC/W', 'cusip': '496861113', 'type': 'warrants', 'isin': 'US4968611131'}</t>
  </si>
  <si>
    <t>KWAC/W</t>
  </si>
  <si>
    <t>US4968611131</t>
  </si>
  <si>
    <t>OCA.U</t>
  </si>
  <si>
    <t>cd745501-c782-441b-8d5d-28c1f9549df6</t>
  </si>
  <si>
    <t>Omnichannel Acquisition Corp.</t>
  </si>
  <si>
    <t>{'symbol': 'OCA', 'cusip': '68218L108', 'type': 'common', 'isin': 'US68218L1089'}</t>
  </si>
  <si>
    <t>https://www.sec.gov/edgar/browse/?CIK=0001827669</t>
  </si>
  <si>
    <t>[{'name': 'Citigroup', 'units': 17000000, 'bookRunningManager': True}, {'name': 'Odeon Capital Group', 'units': 3000000, 'bookRunningManager': False}]</t>
  </si>
  <si>
    <t>[{'name': 'Matt Higgins', 'position': 'CEO, Chairman and Director'}, {'name': 'Christine Pantoya', 'position': 'CFO'}, {'name': 'Austin Simon', 'position': 'COO'}, {'name': 'Bobbi Brown', 'position': 'Director'}, {'name': 'Albert Carey', 'position': 'Director'}, {'name': 'Priya Dogra', 'position': 'Director'}, {'name': 'Vicky Free', 'position': 'Director'}, {'name': 'Mark Gerson', 'position': 'Director'}, {'name': 'Emmet Shine', 'position': 'Director'}, {'name': 'Lyle Ayes', 'position': 'Advisor'}, {'name': 'Delphine Bernard', 'position': 'Advisor'}, {'name': 'Katie Hunt', 'position': 'Advisor'}, {'name': 'Denise Lambertson', 'position': 'Advisor'}, {'name': 'Claudia Lezcano', 'position': 'Advisor'}, {'name': 'Maggie Lu', 'position': 'Advisor'}, {'name': 'Elyse Propis', 'position': 'Advisor'}, {'name': 'Len Schlesinger', 'position': 'Advisor'}, {'name': 'Sengal Selassie', 'position': 'Advisor'}, {'name': 'Scott Tannen', 'position': 'Advisor'}, {'name': 'Christina Tosi', 'position': 'Advisor'}, {'name': 'Gary Vaynerchuk', 'position': 'Advisor'}]</t>
  </si>
  <si>
    <t>485 Springfield Avenue #8 Summit, NJ 07901</t>
  </si>
  <si>
    <t>68218L108</t>
  </si>
  <si>
    <t>US68218L1089</t>
  </si>
  <si>
    <t>{'symbol': 'OCA.U', 'cusip': '68218L207', 'type': 'units', 'isin': 'US68218L2079'}</t>
  </si>
  <si>
    <t>68218L207</t>
  </si>
  <si>
    <t>US68218L2079</t>
  </si>
  <si>
    <t>{'symbol': 'OCA/W', 'cusip': '68218L116', 'type': 'warrants', 'isin': 'US68218L1162'}</t>
  </si>
  <si>
    <t>OCA/W</t>
  </si>
  <si>
    <t>68218L116</t>
  </si>
  <si>
    <t>US68218L1162</t>
  </si>
  <si>
    <t>BREZU</t>
  </si>
  <si>
    <t>41d3029b-d728-4198-9f67-94b084a7f24f</t>
  </si>
  <si>
    <t>Breeze Holdings Acquisition Corp.</t>
  </si>
  <si>
    <t>{'symbol': 'BREZ', 'cusip': '106762107', 'type': 'common', 'isin': 'US1067621078'}</t>
  </si>
  <si>
    <t>https://www.sec.gov/edgar/browse/?CIK=0001817640</t>
  </si>
  <si>
    <t>[{'name': 'I-Bankers Securities', 'units': 6450000, 'bookRunningManager': True}, {'name': 'Northland Capital Markets', 'units': 2500000, 'bookRunningManager': False}, {'name': 'Ingalls &amp; Snyder', 'units': 1000000, 'bookRunningManager': False}, {'name': 'EarlyBirdCapital', 'units': 50000, 'bookRunningManager': False}]</t>
  </si>
  <si>
    <t>[{'name': 'J. Douglas Ramsey, Ph.D.', 'position': 'Chairman, CEO and CFO'}, {'name': 'Russell D. Griffin', 'position': 'President and Director'}, {'name': 'Charles C. Ross, P.E.', 'position': 'COO'}, {'name': 'Dan Hunt', 'position': 'Director'}, {'name': 'Albert S. McLelland', 'position': 'Director'}, {'name': 'Robert L. Thomas', 'position': 'Director'}, {'name': 'Bill Stark', 'position': 'Director'}]</t>
  </si>
  <si>
    <t>5324 Davis Blvd.  North Richland Hills, TX 76180</t>
  </si>
  <si>
    <t>US1067621078</t>
  </si>
  <si>
    <t>{'symbol': 'BREZU', 'cusip': '106762206', 'type': 'units', 'isin': 'US1067622068'}</t>
  </si>
  <si>
    <t>US1067622068</t>
  </si>
  <si>
    <t>{'symbol': 'BREZW', 'cusip': '106762115', 'type': 'warrants', 'isin': 'US1067621151'}</t>
  </si>
  <si>
    <t>BREZW</t>
  </si>
  <si>
    <t>US1067621151</t>
  </si>
  <si>
    <t>{'symbol': 'BREZR', 'cusip': '106762123', 'type': 'rights', 'isin': 'US1067621235'}</t>
  </si>
  <si>
    <t>BREZR</t>
  </si>
  <si>
    <t>US1067621235</t>
  </si>
  <si>
    <t>CHPMU</t>
  </si>
  <si>
    <t>0ad38052-e326-475c-a15b-831cce097ed1</t>
  </si>
  <si>
    <t>CHP Merger Corp.</t>
  </si>
  <si>
    <t>{'symbol': 'CHPM', 'cusip': '12558Y106', 'type': 'common', 'isin': 'US12558Y1064'}</t>
  </si>
  <si>
    <t>https://www.sec.gov/edgar/browse/?CIK=0001785041</t>
  </si>
  <si>
    <t>24 months</t>
  </si>
  <si>
    <t>[{'name': 'JP Morgan', 'units': 9166667, 'bookRunningManager': True}, {'name': 'Credit Suisse', 'units': 9166667, 'bookRunningManager': True}, {'name': 'Morgan Stanley', 'units': 9166666, 'bookRunningManager': True}]</t>
  </si>
  <si>
    <t>[{'name': 'Joseph R. Swedish', 'position': 'Chairman'}, {'name': 'James T. Olsen', 'position': 'CEO &amp; Director'}, {'name': 'Benson Jose', 'position': 'CFO'}, {'name': 'James A. Deal', 'position': 'Director'}, {'name': 'Ken Goulet', 'position': 'Director'}, {'name': 'Jack Krouskup', 'position': 'Director'}]</t>
  </si>
  <si>
    <t>25 Deforest Avenue, Suite 108, Summit, NJ 07901</t>
  </si>
  <si>
    <t>Concord Health Partners, LLC</t>
  </si>
  <si>
    <t>12558Y106</t>
  </si>
  <si>
    <t>US12558Y1064</t>
  </si>
  <si>
    <t>{'symbol': 'CHPMU', 'cusip': '12558Y205', 'type': 'units', 'isin': 'US12558Y2054'}</t>
  </si>
  <si>
    <t>12558Y205</t>
  </si>
  <si>
    <t>US12558Y2054</t>
  </si>
  <si>
    <t>{'symbol': 'CHPMW', 'cusip': '12558Y114', 'type': 'warrants', 'isin': 'US12558Y1148'}</t>
  </si>
  <si>
    <t>CHPMW</t>
  </si>
  <si>
    <t>12558Y114</t>
  </si>
  <si>
    <t>US12558Y1148</t>
  </si>
  <si>
    <t>SVSVU</t>
  </si>
  <si>
    <t>48550776-1355-4f8e-a696-dbfe57f1dadc</t>
  </si>
  <si>
    <t>Spring Valley Acquisition Corp.</t>
  </si>
  <si>
    <t>{'symbol': 'SV', 'cusip': 'G8377A108', 'type': 'common', 'isin': 'KYG8377A1085'}</t>
  </si>
  <si>
    <t>https://www.sec.gov/edgar/browse/?CIK=0001822966</t>
  </si>
  <si>
    <t>[{'name': 'Cowen', 'units': 12000000, 'bookRunningManager': True}, {'name': 'Wells Fargo', 'units': 6000000, 'bookRunningManager': True}, {'name': 'Drexel Hamilton', 'units': 1000000, 'bookRunningManager': False}, {'name': 'Siebert Williams Shank', 'units': 1000000, 'bookRunningManager': False}]</t>
  </si>
  <si>
    <t>[{'name': 'Christopher Sorrells', 'position': 'Chief Executive Officer and Director'}, {'name': 'Jeffrey Schramm', 'position': 'Chief Financial Officer'}, {'name': 'Robert Kaplan', 'position': 'Vice President of Business Development'}, {'name': 'William Quinn', 'position': 'Chairman and Director'}, {'name': 'Debora Frodl', 'position': 'Director'}, {'name': 'Richard Thompson', 'position': 'Director'}, {'name': 'Patrick Wood, III', 'position': 'Director'}]</t>
  </si>
  <si>
    <t>2100 McKinney Ave., Suite 1675 Dallas, TX 75201</t>
  </si>
  <si>
    <t>Pearl Energy Investment Management</t>
  </si>
  <si>
    <t>[{'symbol': 'SMR', 'type': 'common'}]</t>
  </si>
  <si>
    <t>G8377A108</t>
  </si>
  <si>
    <t>KYG8377A1085</t>
  </si>
  <si>
    <t>{'symbol': 'SVSVU', 'cusip': 'G8377A116', 'type': 'units', 'isin': 'KYG8377A1168'}</t>
  </si>
  <si>
    <t>G8377A116</t>
  </si>
  <si>
    <t>KYG8377A1168</t>
  </si>
  <si>
    <t>{'symbol': 'SVSVW', 'cusip': 'G8377A124', 'type': 'warrants', 'isin': 'KYG8377A1242'}</t>
  </si>
  <si>
    <t>SVSVW</t>
  </si>
  <si>
    <t>G8377A124</t>
  </si>
  <si>
    <t>KYG8377A1242</t>
  </si>
  <si>
    <t>TINVU</t>
  </si>
  <si>
    <t>dbc36169-3e48-4ff9-b12d-158444b19c83</t>
  </si>
  <si>
    <t>Tiga Acquisition Corp.</t>
  </si>
  <si>
    <t>{'symbol': 'TINV', 'cusip': 'G88672103', 'type': 'common', 'isin': 'KYG886721037'}</t>
  </si>
  <si>
    <t>https://www.sec.gov/edgar/browse/?CIK=0001820144</t>
  </si>
  <si>
    <t>[{'name': 'Credit Suisse', 'units': 14400000, 'bookRunningManager': True}, {'name': 'Goldman Sachs', 'units': 9600000, 'bookRunningManager': True}]</t>
  </si>
  <si>
    <t>[{'name': 'G. Raymond Zage, III', 'position': 'Chairman and CEO'}, {'name': 'Ashish Gupta', 'position': 'President and Director'}, {'name': 'David Ryan', 'position': 'Director'}, {'name': 'Carman Wong', 'position': 'Director'}, {'name': 'Ben Falloon', 'position': 'Director'}, {'name': 'Diana Luo', 'position': 'CFO'}, {'name': 'Peter Chambers', 'position': 'COO'}]</t>
  </si>
  <si>
    <t>250 North Bridge Road #24-00, Raffles City Tower Singapore 179101</t>
  </si>
  <si>
    <t>Sponsor or affiliate of sponsor</t>
  </si>
  <si>
    <t>* TINV has entered into a forward purchase agreement with its sponsor or an affiliate of its sponsor which provides for the purchase of an aggregate of 5,000,000 Class A ordinary shares, plus an aggregate of 2,500,000 redeemable warrants to purchase one Class A ordinary share at $11.50 per share, for an aggregate purchase price of $50,000,000_x000D_
* The forward purchaser was also granted an option to subscribe for an additional 5,000,000 Class A ordinary shares plus an additional 2,500,000 redeemable warrants to purchase one Class A ordinary share at $11.50 per share, for an additional purchase price of $50,000,000_x000D_
* The obligations do not depend on whether any Class A ordinary shares are redeemed by public shareholders_x000D_
* The obligations do not depend on whether any Class A ordinary shares are redeemed by public shareholders_x000D_
* The terms of the forward purchase agreement permit the forward purchaser to transfer the rights to purchase the forward purchase securities to third parties_x000D_
* The forward purchaserâ€™s obligation to purchase the forward purchase securities may not be transferred to any other parties, and the forward purchaser remains obligated to purchase the forward purchase securities in the event such third party transferee fails to purchase the forward purchase securities or to purchase any remaining forward purchase securities not purchased by such a third party transferee</t>
  </si>
  <si>
    <t>G88672103</t>
  </si>
  <si>
    <t>KYG886721037</t>
  </si>
  <si>
    <t>{'symbol': 'TINV.U', 'cusip': 'G88672129', 'type': 'units', 'isin': 'KYG886721292'}</t>
  </si>
  <si>
    <t>TINV.U</t>
  </si>
  <si>
    <t>G88672129</t>
  </si>
  <si>
    <t>KYG886721292</t>
  </si>
  <si>
    <t>{'symbol': 'TINV/W', 'cusip': 'G88672111', 'type': 'warrants', 'isin': 'KYG886721110'}</t>
  </si>
  <si>
    <t>TINV/W</t>
  </si>
  <si>
    <t>G88672111</t>
  </si>
  <si>
    <t>KYG886721110</t>
  </si>
  <si>
    <t>OTECU</t>
  </si>
  <si>
    <t>06b47e75-a75d-42ce-81b0-598449f2f301</t>
  </si>
  <si>
    <t>OceanTech Acquisitions I Corp.</t>
  </si>
  <si>
    <t>{'symbol': 'OTEC', 'cusip': '675507107', 'type': 'common', 'isin': 'US6755071072'}</t>
  </si>
  <si>
    <t>https://www.sec.gov/edgar/browse/?CIK=0001846809</t>
  </si>
  <si>
    <t>[{'name': 'Maxim', 'units': 10000000, 'bookRunningManager': True}]</t>
  </si>
  <si>
    <t>[{'name': 'Joseph Adir', 'position': 'CEO &amp; Director'}, {'name': 'Charles Baumgartner', 'position': 'CFO'}, {'name': 'Ofer Oz', 'position': 'CTO'}, {'name': 'Ken Hickling', 'position': 'COO'}, {'name': 'Michael Payne', 'position': 'Director &amp; Chairman'}, {'name': 'Suren Ajjarapu', 'position': 'Director'}, {'name': 'Eric Blair', 'position': 'Director'}, {'name': 'Fulvio Dodich', 'position': 'Director'}, {'name': 'Philippe Franchet', 'position': 'Director'}, {'name': 'Mitchell Gordon', 'position': 'Director'}]</t>
  </si>
  <si>
    <t>515 Madison Avenue  8th Floor â€“ Suite 8133  New York, New York 10022</t>
  </si>
  <si>
    <t>US6755071072</t>
  </si>
  <si>
    <t>{'symbol': 'OTECU', 'cusip': '675507206', 'type': 'units', 'isin': 'US6755072062'}</t>
  </si>
  <si>
    <t>US6755072062</t>
  </si>
  <si>
    <t>{'symbol': 'OTECW', 'cusip': '675507115', 'type': 'warrants', 'isin': 'US6755071155'}</t>
  </si>
  <si>
    <t>OTECW</t>
  </si>
  <si>
    <t>US6755071155</t>
  </si>
  <si>
    <t>GBALU</t>
  </si>
  <si>
    <t>cb58b0b8-abb2-4a89-807f-4a872b2cce46</t>
  </si>
  <si>
    <t>Goldenbridge Acquisition Limited</t>
  </si>
  <si>
    <t>{'symbol': 'GBRG', 'cusip': 'G3970D104', 'type': 'common', 'isin': 'VGG3970D1042'}</t>
  </si>
  <si>
    <t>https://www.sec.gov/edgar/browse/?CIK=0001822792</t>
  </si>
  <si>
    <t>[{'name': 'Yongsheng Liu', 'position': 'Director, CEO and Chairman'}, {'name': 'Yanhong Xue', 'position': 'CFO'}, {'name': 'Ray Chen', 'position': 'COO'}, {'name': 'Jining Li', 'position': 'Director'}, {'name': 'Kinpui Choi', 'position': 'Director'}, {'name': 'Michael Chen', 'position': 'Director'}, {'name': 'Claude P. Franco', 'position': 'Director'}]</t>
  </si>
  <si>
    <t>15/F, Aubin House 171-172 Gloucester Road Wanchai, Hong Kong</t>
  </si>
  <si>
    <t>[{'symbol': 'AGII', 'type': 'common'}]</t>
  </si>
  <si>
    <t>G3970D104</t>
  </si>
  <si>
    <t>VGG3970D1042</t>
  </si>
  <si>
    <t>{'symbol': 'GBRGU', 'cusip': 'G3970D112', 'type': 'units', 'isin': 'VGG3970D1125'}</t>
  </si>
  <si>
    <t>GBRGU</t>
  </si>
  <si>
    <t>G3970D112</t>
  </si>
  <si>
    <t>VGG3970D1125</t>
  </si>
  <si>
    <t>{'symbol': 'GBRGW', 'cusip': 'G3970D120', 'type': 'warrants', 'isin': 'VGG3970D1208'}</t>
  </si>
  <si>
    <t>GBRGW</t>
  </si>
  <si>
    <t>G3970D120</t>
  </si>
  <si>
    <t>VGG3970D1208</t>
  </si>
  <si>
    <t>{'symbol': 'GBRGR', 'cusip': 'G3970D138', 'type': 'rights', 'isin': 'VGG3970D1380'}</t>
  </si>
  <si>
    <t>GBRGR</t>
  </si>
  <si>
    <t>G3970D138</t>
  </si>
  <si>
    <t>VGG3970D1380</t>
  </si>
  <si>
    <t>TACA.U</t>
  </si>
  <si>
    <t>541c75ac-0096-4f16-ada2-95e00757030a</t>
  </si>
  <si>
    <t>Trepont Acquisition Corp I</t>
  </si>
  <si>
    <t>{'symbol': 'TACA', 'cusip': 'G9095M101', 'type': 'common', 'isin': 'KYG9095M1015'}</t>
  </si>
  <si>
    <t>https://www.sec.gov/edgar/browse/?CIK=0001826991</t>
  </si>
  <si>
    <t>[{'name': 'Credit Suisse', 'units': 20000000, 'bookRunningManager': True}]</t>
  </si>
  <si>
    <t>[{'name': 'Arun Sarin', 'position': 'Chairman of the Board'}, {'name': 'Ori Sasson', 'position': 'CEO, CFO and Director'}, {'name': 'Sanjay Jha', 'position': 'Director'}, {'name': 'J. Michael Cline', 'position': 'Director'}, {'name': 'Oren Zeev', 'position': 'Director'}]</t>
  </si>
  <si>
    <t>Four Embarcadero Center, Suite 1400,  San Francisco, CA 94111</t>
  </si>
  <si>
    <t>G9095M101</t>
  </si>
  <si>
    <t>KYG9095M1015</t>
  </si>
  <si>
    <t>{'symbol': 'TACA.U', 'cusip': 'G9095M119', 'type': 'units', 'isin': 'KYG9095M1197'}</t>
  </si>
  <si>
    <t>G9095M119</t>
  </si>
  <si>
    <t>KYG9095M1197</t>
  </si>
  <si>
    <t>{'symbol': 'TACA/W', 'cusip': 'G9095M127', 'type': 'warrants', 'isin': 'KYG9095M1270'}</t>
  </si>
  <si>
    <t>TACA/W</t>
  </si>
  <si>
    <t>G9095M127</t>
  </si>
  <si>
    <t>KYG9095M1270</t>
  </si>
  <si>
    <t>CND.U</t>
  </si>
  <si>
    <t>152fcb09-0d44-4e7b-a9dc-41aa23220608</t>
  </si>
  <si>
    <t>Concord Acquisition Corp</t>
  </si>
  <si>
    <t>{'symbol': 'CND', 'cusip': '206071102', 'type': 'common', 'isin': 'US2060711023'}</t>
  </si>
  <si>
    <t>https://www.sec.gov/edgar/browse/?CIK=0001824301</t>
  </si>
  <si>
    <t>[{'name': 'Cowen', 'units': 23040000, 'bookRunningManager': True}, {'name': 'AmeriVet Securities', 'units': 960000, 'bookRunningManager': False}]</t>
  </si>
  <si>
    <t>[{'name': 'Bob Diamond', 'position': 'Chairman'}, {'name': 'Jeff Tuder', 'position': 'CEO'}, {'name': 'Michele Cito', 'position': 'CFO'}, {'name': 'David Schamis', 'position': 'Director'}, {'name': 'Peter Ort', 'position': 'Director'}, {'name': 'Thomas King', 'position': 'Director'}, {'name': 'Larry Leibowitz', 'position': 'Director'}]</t>
  </si>
  <si>
    <t>477 Madison Avenue New York, NY 10022</t>
  </si>
  <si>
    <t>Atlas Merchant Capital</t>
  </si>
  <si>
    <t>[{'symbol': 'CRCL', 'type': 'common'}]</t>
  </si>
  <si>
    <t>US2060711023</t>
  </si>
  <si>
    <t>{'symbol': 'CND.U', 'cusip': '206071201', 'type': 'units', 'isin': 'US2060712013'}</t>
  </si>
  <si>
    <t>US2060712013</t>
  </si>
  <si>
    <t>{'symbol': 'CND/W', 'cusip': '206071110', 'type': 'warrants', 'isin': 'US2060711106'}</t>
  </si>
  <si>
    <t>CND/W</t>
  </si>
  <si>
    <t>US2060711106</t>
  </si>
  <si>
    <t>ALTUU</t>
  </si>
  <si>
    <t>d5426180-6718-44f5-a4b7-2992750720da</t>
  </si>
  <si>
    <t>Altitude Acquisition Corp.</t>
  </si>
  <si>
    <t>{'symbol': 'ALTU', 'cusip': '02156Y103', 'type': 'common', 'isin': 'US02156Y1038'}</t>
  </si>
  <si>
    <t>https://www.sec.gov/edgar/browse/?CIK=0001822366</t>
  </si>
  <si>
    <t>[{'name': 'Cantor Fitzgerald', 'units': 23300000, 'bookRunningManager': True}, {'name': 'Odeon Capital Group', 'units': 2800000, 'bookRunningManager': False}]</t>
  </si>
  <si>
    <t>[{'name': 'Gavin Isaacs', 'position': 'Non-Executive Chairman'}, {'name': 'Thomas Breitling', 'position': 'Vice Chairman'}, {'name': 'Gary Teplis', 'position': 'President and Chief Executive Officer'}, {'name': 'Farris Griggs', 'position': 'Chief Financial Officer'}, {'name': 'Kevin Schubert', 'position': 'Chief Operating Officer'}, {'name': 'Adeel Rouf', 'position': 'Senior Vice President of Corporate Finance'}, {'name': 'Sam Galeotos', 'position': 'Director'}, {'name': 'Hilton Sturisky', 'position': 'Director'}, {'name': 'Michel Taride', 'position': 'Director'}, {'name': 'Charles E. Womack', 'position': 'Advisor'}, {'name': 'Christopher Zando', 'position': 'Advisor'}]</t>
  </si>
  <si>
    <t>400 Perimeter Center Terrace Suite 151  Atlanta, Georgia 30346</t>
  </si>
  <si>
    <t>02156Y103</t>
  </si>
  <si>
    <t>US02156Y1038</t>
  </si>
  <si>
    <t>{'symbol': 'ALTUU', 'cusip': '02156Y202', 'type': 'units', 'isin': 'US02156Y2028'}</t>
  </si>
  <si>
    <t>02156Y202</t>
  </si>
  <si>
    <t>US02156Y2028</t>
  </si>
  <si>
    <t>{'symbol': 'ALTUW', 'cusip': '02156Y111', 'type': 'warrants', 'isin': 'US02156Y1111'}</t>
  </si>
  <si>
    <t>ALTUW</t>
  </si>
  <si>
    <t>02156Y111</t>
  </si>
  <si>
    <t>US02156Y1111</t>
  </si>
  <si>
    <t>GACQU</t>
  </si>
  <si>
    <t>1c79d399-38c6-49d6-9adb-f5b207316392</t>
  </si>
  <si>
    <t>Global Consumer Acquisition Corp.</t>
  </si>
  <si>
    <t>{'symbol': 'GACQ', 'cusip': '37892B108', 'type': 'common', 'isin': 'US37892B1089'}</t>
  </si>
  <si>
    <t>https://www.sec.gov/edgar/browse/?CIK=0001846288</t>
  </si>
  <si>
    <t>[{'name': 'EF Hutton', 'units': 16870500, 'bookRunningManager': True}, {'name': 'Brookline Capital Markets', 'units': 74500, 'bookRunningManager': False}, {'name': 'B. Riley FBR', 'units': 50000, 'bookRunningManager': False}, {'name': 'Westpark Securities', 'units': 5000, 'bookRunningManager': False}]</t>
  </si>
  <si>
    <t>[{'name': 'Rohan Ajila', 'position': 'Chief Executive Officer, Chief Financial Officer and Co-Chairman of the Board of Directors'}, {'name': 'Gautham Pai', 'position': 'Co-Chairman of the Board of Directors'}, {'name': 'Art Drogue', 'position': 'Director'}, {'name': 'Tom Clausen', 'position': 'Director'}, {'name': 'Denis Tse', 'position': 'Director'}]</t>
  </si>
  <si>
    <t>McCarter &amp; English</t>
  </si>
  <si>
    <t>1926 Rand Ridge Court   Marietta GA 30062</t>
  </si>
  <si>
    <t>[{'symbol': 'SCNT', 'type': 'common'}]</t>
  </si>
  <si>
    <t>37892B108</t>
  </si>
  <si>
    <t>US37892B1089</t>
  </si>
  <si>
    <t>{'symbol': 'GACQU', 'cusip': '37892B207', 'type': 'units', 'isin': 'US37892B2079'}</t>
  </si>
  <si>
    <t>37892B207</t>
  </si>
  <si>
    <t>US37892B2079</t>
  </si>
  <si>
    <t>{'symbol': 'GACQW', 'cusip': '37892B116', 'type': 'warrants', 'isin': 'US37892B1162'}</t>
  </si>
  <si>
    <t>GACQW</t>
  </si>
  <si>
    <t>37892B116</t>
  </si>
  <si>
    <t>US37892B1162</t>
  </si>
  <si>
    <t>BSGAU</t>
  </si>
  <si>
    <t>a53f25fb-af7c-49d5-8f3e-c3ac8f042aa0</t>
  </si>
  <si>
    <t>Blue Safari Group Acquisition Corp</t>
  </si>
  <si>
    <t>{'symbol': 'BSGA', 'cusip': 'G1195R106', 'type': 'common', 'isin': 'VGG1195R1064'}</t>
  </si>
  <si>
    <t>https://www.sec.gov/edgar/browse/?CIK=0001853084</t>
  </si>
  <si>
    <t>[{'name': 'Alan Yamashita', 'position': 'Chairman'}, {'name': 'Alex Yamashita', 'position': 'Chief Investment Officer'}, {'name': 'Naphat Sirimongkolkasem', 'position': 'Chief Financial Officer and Director'}, {'name': 'Mark Streeter', 'position': 'Director'}, {'name': 'Joseph Chow', 'position': 'Director'}, {'name': 'Dr. Rolf Hoefer', 'position': 'Director'}]</t>
  </si>
  <si>
    <t>Cheung Kong Center,  58 Floor, Unit 5801  2 Queens Road Central  Central  Hong Kong</t>
  </si>
  <si>
    <t>G1195R106</t>
  </si>
  <si>
    <t>VGG1195R1064</t>
  </si>
  <si>
    <t>{'symbol': 'BSGAU', 'cusip': 'G1195R122', 'type': 'units', 'isin': 'VGG1195R1221'}</t>
  </si>
  <si>
    <t>G1195R122</t>
  </si>
  <si>
    <t>VGG1195R1221</t>
  </si>
  <si>
    <t>{'symbol': 'BSGAR', 'cusip': 'G1195R130', 'type': 'rights', 'isin': 'VGG1195R1304'}</t>
  </si>
  <si>
    <t>BSGAR</t>
  </si>
  <si>
    <t>G1195R130</t>
  </si>
  <si>
    <t>VGG1195R1304</t>
  </si>
  <si>
    <t>DWIN.U</t>
  </si>
  <si>
    <t>2b120b5e-28e5-4d96-8627-e5585a5847e0</t>
  </si>
  <si>
    <t>Delwinds Insurance Acquisition Corp.</t>
  </si>
  <si>
    <t>{'symbol': 'DWIN', 'cusip': '24803C102', 'type': 'common', 'isin': 'US24803C1027'}</t>
  </si>
  <si>
    <t>https://www.sec.gov/edgar/browse/?CIK=0001812360</t>
  </si>
  <si>
    <t>[{'name': 'RBC Capital Markets', 'units': 8750000, 'bookRunningManager': True}, {'name': 'Cantor Fitzgerald', 'units': 8750000, 'bookRunningManager': True}]</t>
  </si>
  <si>
    <t>[{'name': 'Andrew J. Poole', 'position': 'Chief Executive Officer and Chairman of the Board of Directors'}, {'name': 'Bryce Quin', 'position': 'Chief Financial Officer and Secretary'}, {'name': 'Michael T. Gray', 'position': 'Director'}, {'name': 'Senator E. Benjamin Nelson', 'position': 'Director'}, {'name': 'Paul Britton Newhouse', 'position': 'Director'}, {'name': 'Ryan Rugg', 'position': 'Director'}, {'name': 'Dominic J. Addesso', 'position': 'Executive Advisor'}, {'name': 'C. Allen Bradley, Jr.', 'position': 'Executive Advisor'}, {'name': 'David P. Delaney, Jr.', 'position': 'Executive Advisor'}, {'name': 'Andrew J. McMahon', 'position': 'Executive Advisor'}]</t>
  </si>
  <si>
    <t>Grant Thornton</t>
  </si>
  <si>
    <t>One City Centre 1021 Main Street, Suite 1960 Houston, TX 77002</t>
  </si>
  <si>
    <t>[{'symbol': 'FOXO', 'type': 'common'}]</t>
  </si>
  <si>
    <t>24803C102</t>
  </si>
  <si>
    <t>US24803C1027</t>
  </si>
  <si>
    <t>{'symbol': 'DWIN.U', 'cusip': '24803C201', 'type': 'units', 'isin': 'US24803C2017'}</t>
  </si>
  <si>
    <t>24803C201</t>
  </si>
  <si>
    <t>US24803C2017</t>
  </si>
  <si>
    <t>{'symbol': 'DWIN/W', 'cusip': '24803C110', 'type': 'warrants', 'isin': 'US24803C1100'}</t>
  </si>
  <si>
    <t>DWIN/W</t>
  </si>
  <si>
    <t>24803C110</t>
  </si>
  <si>
    <t>US24803C1100</t>
  </si>
  <si>
    <t>EDTX2</t>
  </si>
  <si>
    <t>74242a48-d764-4b2a-9807-a5efbf415482</t>
  </si>
  <si>
    <t>EdtechX Holdings Acquisition Corp. II</t>
  </si>
  <si>
    <t>{'symbol': 'EDTX', 'cusip': '28139A102', 'type': 'common', 'isin': 'US28139A1025'}</t>
  </si>
  <si>
    <t>https://www.sec.gov/edgar/browse/?CIK=0001817153</t>
  </si>
  <si>
    <t>[{'name': 'Jefferies', 'units': 8000000, 'bookRunningManager': True}, {'name': 'Macquarie', 'units': 2000000, 'bookRunningManager': False}]</t>
  </si>
  <si>
    <t>[{'name': 'Charles McIntyre', 'position': 'Chairman and CIO'}, {'name': 'Benjamin Vedrenne-Cloquet', 'position': 'CEO and Director'}, {'name': 'Rory Henson', 'position': 'CFO'}, {'name': 'Emma C. Davies', 'position': 'Director'}, {'name': 'Paula Olson', 'position': 'Director'}, {'name': 'Henry William Haywood Chamberlain', 'position': 'Director'}]</t>
  </si>
  <si>
    <t>c/o IBIS Capital Limited 22 Soho Square London, W1D 4NS United Kingdom</t>
  </si>
  <si>
    <t>28139A102</t>
  </si>
  <si>
    <t>US28139A1025</t>
  </si>
  <si>
    <t>{'symbol': 'EDTXU', 'cusip': '28139A201', 'type': 'units', 'isin': 'US28139A2015'}</t>
  </si>
  <si>
    <t>EDTXU</t>
  </si>
  <si>
    <t>28139A201</t>
  </si>
  <si>
    <t>US28139A2015</t>
  </si>
  <si>
    <t>{'symbol': 'EDTXW', 'cusip': '28139A110', 'type': 'warrants', 'isin': 'US28139A1108'}</t>
  </si>
  <si>
    <t>EDTXW</t>
  </si>
  <si>
    <t>28139A110</t>
  </si>
  <si>
    <t>US28139A1108</t>
  </si>
  <si>
    <t>KINZ.U</t>
  </si>
  <si>
    <t>af65c802-7b56-4312-84c6-f1a50554d4b7</t>
  </si>
  <si>
    <t>KINS Technology Group Inc.</t>
  </si>
  <si>
    <t>{'symbol': 'KINZ', 'cusip': '49714K109', 'type': 'common', 'isin': 'US49714K1097'}</t>
  </si>
  <si>
    <t>https://www.sec.gov/edgar/browse/?CIK=0001820875</t>
  </si>
  <si>
    <t>[{'name': 'UBS', 'units': 8400000, 'bookRunningManager': True}, {'name': 'Stifel Nicolaus', 'units': 4800000, 'bookRunningManager': True}, {'name': 'BTIG', 'units': 4800000, 'bookRunningManager': True}, {'name': 'JMP Securities', 'units': 2400000, 'bookRunningManager': False}, {'name': 'Maxim', 'units': 2400000, 'bookRunningManager': False}, {'name': 'Academy Securities', 'units': 1200000, 'bookRunningManager': False}]</t>
  </si>
  <si>
    <t>[{'name': 'Khurram Sheikh', 'position': 'Chairman, CEO and CFO'}, {'name': 'Eric Zimits', 'position': 'Secretary and Chief Corporate Development Officer'}, {'name': 'Hassan Ahmed', 'position': 'Director'}, {'name': 'Di-Ann Eisnor', 'position': 'Director'}, {'name': 'Camillo Martino', 'position': 'Director'}, {'name': 'Atif Rafiq', 'position': 'Director'}, {'name': 'Allen Salmasi', 'position': 'Director'}]</t>
  </si>
  <si>
    <t>Four Palo Alto Square, Suite 200 3000 El Camino Real Palo Alto, CA 94306</t>
  </si>
  <si>
    <t>49714K109</t>
  </si>
  <si>
    <t>US49714K1097</t>
  </si>
  <si>
    <t>{'symbol': 'KINZU', 'cusip': '49714K208', 'type': 'units', 'isin': 'US49714K2087'}</t>
  </si>
  <si>
    <t>KINZU</t>
  </si>
  <si>
    <t>49714K208</t>
  </si>
  <si>
    <t>US49714K2087</t>
  </si>
  <si>
    <t>{'symbol': 'KINZW', 'cusip': '49714K117', 'type': 'warrants', 'isin': 'US49714K1170'}</t>
  </si>
  <si>
    <t>KINZW</t>
  </si>
  <si>
    <t>49714K117</t>
  </si>
  <si>
    <t>US49714K1170</t>
  </si>
  <si>
    <t>COOL2</t>
  </si>
  <si>
    <t>1e7d1ebe-29a5-454c-9359-3efcec02eaa6</t>
  </si>
  <si>
    <t>Corner Growth Acquisition Corp. 2</t>
  </si>
  <si>
    <t>{'symbol': 'TRON', 'cusip': 'G2426E104', 'type': 'common', 'isin': 'KYG2426E1044'}</t>
  </si>
  <si>
    <t>https://www.sec.gov/edgar/browse/?CIK=0001847513</t>
  </si>
  <si>
    <t>[{'name': 'Cantor Fitzgerald', 'units': 17500000, 'bookRunningManager': True}]</t>
  </si>
  <si>
    <t>[{'name': 'John Cadeddu', 'position': 'Co-Chairman and Director'}, {'name': 'Marvin Tien', 'position': 'Co-Chairman, CEO &amp; Director'}, {'name': 'Alexandre Balkanski', 'position': 'Director'}, {'name': 'John Mulkey', 'position': 'Director'}, {'name': 'Jason Park', 'position': 'Director'}, {'name': 'Jane Batzofin', 'position': 'President'}, {'name': 'Jerome â€œJerryâ€ Letter', 'position': 'CFO &amp; COO'}, {'name': 'David Kutcher', 'position': 'CIO'}, {'name': 'Kevin Tanaka', 'position': 'Director of Corporate Development'}]</t>
  </si>
  <si>
    <t>251 Lytton Avenue, Suite 200 Palo Alto, California 94301</t>
  </si>
  <si>
    <t>Corner Ventures</t>
  </si>
  <si>
    <t>G2426E104</t>
  </si>
  <si>
    <t>KYG2426E1044</t>
  </si>
  <si>
    <t>{'symbol': 'TRONU', 'cusip': 'G2426E112', 'type': 'units', 'isin': 'KYG2426E1127'}</t>
  </si>
  <si>
    <t>TRONU</t>
  </si>
  <si>
    <t>G2426E112</t>
  </si>
  <si>
    <t>KYG2426E1127</t>
  </si>
  <si>
    <t>{'symbol': 'TRONW', 'cusip': 'G2426E120', 'type': 'warrants', 'isin': 'KYG2426E1200'}</t>
  </si>
  <si>
    <t>TRONW</t>
  </si>
  <si>
    <t>G2426E120</t>
  </si>
  <si>
    <t>KYG2426E1200</t>
  </si>
  <si>
    <t>DUNEU</t>
  </si>
  <si>
    <t>0bb0a11f-ebe8-4875-9058-6638b18d20a6</t>
  </si>
  <si>
    <t>Dune Acquisition Corporation</t>
  </si>
  <si>
    <t>{'symbol': 'DUNE', 'cusip': '265334102', 'type': 'common', 'isin': 'US2653341022'}</t>
  </si>
  <si>
    <t>https://www.sec.gov/edgar/browse/?CIK=0001817232</t>
  </si>
  <si>
    <t>[{'name': 'Cantor Fitzgerald', 'units': 12750000, 'bookRunningManager': True}, {'name': 'Needham', 'units': 2250000, 'bookRunningManager': False}]</t>
  </si>
  <si>
    <t>[{'name': 'Carter Glatt', 'position': 'CEO and Director'}, {'name': 'Michael Castaldy', 'position': 'CFO and Director'}, {'name': 'William Nance', 'position': 'Director'}, {'name': 'Igor Fuks', 'position': 'Director'}, {'name': 'Jeron Smith', 'position': 'Director'}]</t>
  </si>
  <si>
    <t>700 S. Rosemary Avenue, Suite 204  West Palm Beach, FL 33401</t>
  </si>
  <si>
    <t>[{'symbol': 'TRAD', 'type': 'common'}]</t>
  </si>
  <si>
    <t>US2653341022</t>
  </si>
  <si>
    <t>{'symbol': 'DUNEU', 'cusip': '265334201', 'type': 'units', 'isin': 'US2653342012'}</t>
  </si>
  <si>
    <t>US2653342012</t>
  </si>
  <si>
    <t>{'symbol': 'DUNEW', 'cusip': '265334110', 'type': 'warrants', 'isin': 'US2653341105'}</t>
  </si>
  <si>
    <t>DUNEW</t>
  </si>
  <si>
    <t>US2653341105</t>
  </si>
  <si>
    <t>GPCOU</t>
  </si>
  <si>
    <t>1f155c78-7b83-4ecc-8c3f-d6e79463b4bd</t>
  </si>
  <si>
    <t>Golden Path Acquisition Corporation</t>
  </si>
  <si>
    <t>{'symbol': 'GPCO', 'cusip': 'G4028H105', 'type': 'common', 'isin': 'KYG4028H1056'}</t>
  </si>
  <si>
    <t>https://www.sec.gov/edgar/browse/?CIK=0001841209</t>
  </si>
  <si>
    <t>[{'name': 'Ladenburg Thalmann', 'units': 4750000, 'bookRunningManager': True}, {'name': 'Brookline Capital Markets', 'units': 250000, 'bookRunningManager': False}]</t>
  </si>
  <si>
    <t>[{'name': 'Shaosen Cheng', 'position': 'Chairman and CEO'}, {'name': 'Teddy Zheng', 'position': 'CFO'}, {'name': 'Jun Liu', 'position': 'Director'}, {'name': 'Hai Lin', 'position': 'Director'}, {'name': 'Xu Zhang', 'position': 'Director'}]</t>
  </si>
  <si>
    <t>100 Park Avenue New York, New York 10017</t>
  </si>
  <si>
    <t>G4028H105</t>
  </si>
  <si>
    <t>KYG4028H1056</t>
  </si>
  <si>
    <t>{'symbol': 'GPCOU', 'cusip': 'G4028H139', 'type': 'units', 'isin': 'KYG4028H1395'}</t>
  </si>
  <si>
    <t>G4028H139</t>
  </si>
  <si>
    <t>KYG4028H1395</t>
  </si>
  <si>
    <t>{'symbol': 'GPCOW', 'cusip': 'G4028H121', 'type': 'warrants', 'isin': 'KYG4028H1213'}</t>
  </si>
  <si>
    <t>GPCOW</t>
  </si>
  <si>
    <t>G4028H121</t>
  </si>
  <si>
    <t>KYG4028H1213</t>
  </si>
  <si>
    <t>{'symbol': 'GPCOR', 'cusip': 'G4028H113', 'type': 'rights', 'isin': 'KYG4028H1130'}</t>
  </si>
  <si>
    <t>GPCOR</t>
  </si>
  <si>
    <t>G4028H113</t>
  </si>
  <si>
    <t>KYG4028H1130</t>
  </si>
  <si>
    <t>NLITU</t>
  </si>
  <si>
    <t>86cdeb2d-79e2-4973-8b13-acc3bdf13045</t>
  </si>
  <si>
    <t>Northern Lights Acquisition Corp.</t>
  </si>
  <si>
    <t>{'symbol': 'NLIT', 'cusip': '66538L105', 'type': 'common', 'isin': 'US66538L1052'}</t>
  </si>
  <si>
    <t>https://www.sec.gov/edgar/browse/?CIK=0001854963</t>
  </si>
  <si>
    <t>[{'name': 'EF Hutton', 'units': 9945000, 'bookRunningManager': True}, {'name': 'B. Riley FBR', 'units': 50000, 'bookRunningManager': False}, {'name': 'Joseph Gunnar', 'units': 5000, 'bookRunningManager': False}]</t>
  </si>
  <si>
    <t>[{'name': 'John Darwin', 'position': 'Co-CEO &amp; Director'}, {'name': 'Joshua Mann', 'position': 'Co-CEO &amp; Director'}, {'name': 'Chris Fameree', 'position': 'CFO'}, {'name': 'John Burdiga', 'position': 'Director'}, {'name': 'Peter Torres', 'position': 'Director'}, {'name': 'Jonathan Summers', 'position': 'Director'}]</t>
  </si>
  <si>
    <t>909 Bannock Street  Denver, Colorado 80204</t>
  </si>
  <si>
    <t>66538L105</t>
  </si>
  <si>
    <t>US66538L1052</t>
  </si>
  <si>
    <t>{'symbol': 'NLITU', 'cusip': '66538L204', 'type': 'units', 'isin': 'US66538L2043'}</t>
  </si>
  <si>
    <t>66538L204</t>
  </si>
  <si>
    <t>US66538L2043</t>
  </si>
  <si>
    <t>{'symbol': 'NLITW', 'cusip': '66538L113', 'type': 'warrants', 'isin': 'US66538L1136'}</t>
  </si>
  <si>
    <t>NLITW</t>
  </si>
  <si>
    <t>66538L113</t>
  </si>
  <si>
    <t>US66538L1136</t>
  </si>
  <si>
    <t>MCAFU</t>
  </si>
  <si>
    <t>c40b5901-7dd3-4558-abce-486515f87618</t>
  </si>
  <si>
    <t>Mountain Crest Acquisition Corp. IV</t>
  </si>
  <si>
    <t>{'symbol': 'MCAF', 'cusip': '62403K108', 'type': 'common', 'isin': 'US62403K1088'}</t>
  </si>
  <si>
    <t>https://www.sec.gov/edgar/browse/?CIK=0001853774</t>
  </si>
  <si>
    <t>[{'name': 'Network 1 Financial Securities', 'units': 700000, 'bookRunningManager': True}, {'name': 'Maxim', 'units': 3500000, 'bookRunningManager': False}, {'name': 'Alexander Capital', 'units': 800000, 'bookRunningManager': False}]</t>
  </si>
  <si>
    <t>[{'name': 'Suying Liu', 'position': 'Chairman, CEO &amp; CFO'}, {'name': 'Nelson Haight', 'position': 'Director'}, {'name': 'Todd Milbourn', 'position': 'Director'}, {'name': 'Wenhua Zhang', 'position': 'Director'}]</t>
  </si>
  <si>
    <t>Ortoli Rosenstadt</t>
  </si>
  <si>
    <t>62403K108</t>
  </si>
  <si>
    <t>US62403K1088</t>
  </si>
  <si>
    <t>{'symbol': 'MCAFU', 'cusip': '62403K207', 'type': 'units', 'isin': 'US62403K2078'}</t>
  </si>
  <si>
    <t>62403K207</t>
  </si>
  <si>
    <t>US62403K2078</t>
  </si>
  <si>
    <t>{'symbol': 'MCAFR', 'cusip': '62403K116', 'type': 'rights', 'isin': 'US62403K1161'}</t>
  </si>
  <si>
    <t>MCAFR</t>
  </si>
  <si>
    <t>62403K116</t>
  </si>
  <si>
    <t>US62403K1161</t>
  </si>
  <si>
    <t>GGGVU</t>
  </si>
  <si>
    <t>511b452f-4620-4033-8d04-c3806cd8dbe5</t>
  </si>
  <si>
    <t>G3 VRM Acquisition Corp.</t>
  </si>
  <si>
    <t>{'symbol': 'GGGV', 'cusip': '362425100', 'type': 'common', 'isin': 'US3624251001'}</t>
  </si>
  <si>
    <t>https://www.sec.gov/edgar/browse/?CIK=0001856519</t>
  </si>
  <si>
    <t>[{'name': 'Matthew Konkle', 'position': 'Chief Executive Officer and Chairman of the Board of Directors'}, {'name': 'Don Van der Wiel', 'position': 'Chief Financial Officer'}, {'name': 'Tamar Elkeles', 'position': 'Director'}, {'name': 'Marshall Geller', 'position': 'Director'}, {'name': 'Theresa L. Mock', 'position': 'Director'}, {'name': 'Michael T. Sullivan', 'position': 'Director'}]</t>
  </si>
  <si>
    <t>MaloneBailey</t>
  </si>
  <si>
    <t>420 Boylston Street, Suite 302, Boston, MA 02116</t>
  </si>
  <si>
    <t>G2 Capital Advisors, VerifyMe Inc.</t>
  </si>
  <si>
    <t>US3624251001</t>
  </si>
  <si>
    <t>{'symbol': 'GGGVU', 'cusip': '362425209', 'type': 'units', 'isin': 'US3624252090'}</t>
  </si>
  <si>
    <t>US3624252090</t>
  </si>
  <si>
    <t>{'symbol': 'GGGVR', 'cusip': '362425126', 'type': 'rights', 'isin': 'US3624251266'}</t>
  </si>
  <si>
    <t>GGGVR</t>
  </si>
  <si>
    <t>US3624251266</t>
  </si>
  <si>
    <t>BENEU</t>
  </si>
  <si>
    <t>05d05434-9137-4305-834e-8e7a46736709</t>
  </si>
  <si>
    <t>Benessere Capital Acquisition Corp.</t>
  </si>
  <si>
    <t>{'symbol': 'BENE', 'cusip': '08179B103', 'type': 'common', 'isin': 'US08179B1035'}</t>
  </si>
  <si>
    <t>https://www.sec.gov/edgar/browse/?CIK=0001828735</t>
  </si>
  <si>
    <t>[{'name': 'EF Hutton', 'units': 9725000, 'bookRunningManager': True}, {'name': 'AmeriVet Securities', 'units': 250000, 'bookRunningManager': False}, {'name': 'R.F. Lafferty', 'units': 25000, 'bookRunningManager': False}]</t>
  </si>
  <si>
    <t>[{'name': 'Patrick Orlando', 'position': 'Chairman, CEO and Director'}, {'name': 'Francisco O. Flores', 'position': 'CFO and Secretary'}, {'name': 'Guillermo Cruz', 'position': 'COO'}, {'name': 'Eric Swider', 'position': 'Director'}, {'name': 'Justin L. Shaner', 'position': 'Director'}, {'name': 'Joseph A. Porello, J.D., L.L.M.', 'position': 'Director'}, {'name': 'Rene Gerardo Sagebien', 'position': 'Director'}]</t>
  </si>
  <si>
    <t>777 SW 37th Avenue, Suite 510  Miami, FL 33135-3250</t>
  </si>
  <si>
    <t>08179B103</t>
  </si>
  <si>
    <t>US08179B1035</t>
  </si>
  <si>
    <t>{'symbol': 'BENEU', 'cusip': '08179B202', 'type': 'units', 'isin': 'US08179B2025'}</t>
  </si>
  <si>
    <t>08179B202</t>
  </si>
  <si>
    <t>US08179B2025</t>
  </si>
  <si>
    <t>{'symbol': 'BENEW', 'cusip': '08179B111', 'type': 'warrants', 'isin': 'US08179B1118'}</t>
  </si>
  <si>
    <t>BENEW</t>
  </si>
  <si>
    <t>08179B111</t>
  </si>
  <si>
    <t>US08179B1118</t>
  </si>
  <si>
    <t>{'symbol': 'BENER', 'cusip': '08179B129', 'type': 'rights', 'isin': 'US08179B1290'}</t>
  </si>
  <si>
    <t>BENER</t>
  </si>
  <si>
    <t>08179B129</t>
  </si>
  <si>
    <t>US08179B1290</t>
  </si>
  <si>
    <t>INKAU</t>
  </si>
  <si>
    <t>4b94456f-b22b-4df8-820f-d20798ed52e7</t>
  </si>
  <si>
    <t>KludeIn I Acquisition Corp.</t>
  </si>
  <si>
    <t>{'symbol': 'INKA', 'cusip': '49878L109', 'type': 'common', 'isin': 'US49878L1098'}</t>
  </si>
  <si>
    <t>https://www.sec.gov/edgar/browse/?CIK=0001826671</t>
  </si>
  <si>
    <t>[{'name': 'BTIG', 'units': 13875000, 'bookRunningManager': True}, {'name': 'I-Bankers Securities', 'units': 1125000, 'bookRunningManager': False}]</t>
  </si>
  <si>
    <t>[{'name': 'Narayan Ramachandran', 'position': 'CEO and Chairman'}, {'name': 'Mini Krishnamoorthy', 'position': 'CFO and Director'}, {'name': 'Sriram Raghavan', 'position': 'Co-President'}, {'name': 'Dr Ashish Gupta', 'position': 'Co-President'}, {'name': 'Krishnan Rajagopalan', 'position': 'Director'}, {'name': 'Madhavan Rangaswami', 'position': 'Director'}, {'name': 'Mark Bailey', 'position': 'Director'}]</t>
  </si>
  <si>
    <t>1096 Keeler Avenue, Berkeley, CA 94708</t>
  </si>
  <si>
    <t>49878L109</t>
  </si>
  <si>
    <t>US49878L1098</t>
  </si>
  <si>
    <t>{'symbol': 'INKAU', 'cusip': '49878L208', 'type': 'units', 'isin': 'US49878L2088'}</t>
  </si>
  <si>
    <t>49878L208</t>
  </si>
  <si>
    <t>US49878L2088</t>
  </si>
  <si>
    <t>{'symbol': 'INKAW', 'cusip': '49878L117', 'type': 'warrants', 'isin': 'US49878L1171'}</t>
  </si>
  <si>
    <t>INKAW</t>
  </si>
  <si>
    <t>49878L117</t>
  </si>
  <si>
    <t>US49878L1171</t>
  </si>
  <si>
    <t>GSAQU</t>
  </si>
  <si>
    <t>9ebd08ae-e2fc-44fa-a201-ff818441b67f</t>
  </si>
  <si>
    <t>Global Synergy Acquisition Corp.</t>
  </si>
  <si>
    <t>{'symbol': 'GSAQ', 'cusip': 'G3934J106', 'type': 'common', 'isin': 'KYG3934J1067'}</t>
  </si>
  <si>
    <t>https://www.sec.gov/edgar/browse/?CIK=0001823707</t>
  </si>
  <si>
    <t>[{'name': 'Credit Suisse', 'units': 12375000, 'bookRunningManager': True}, {'name': 'JP Morgan', 'units': 10125000, 'bookRunningManager': True}]</t>
  </si>
  <si>
    <t>[{'name': 'Alok Oberoi', 'position': 'President, Co-Chief Executive Officer and Director'}, {'name': 'Suresh Vaswani', 'position': 'Co-Chief Executive Officer and Director'}, {'name': 'Hank Uberoi', 'position': 'Chairman of the Board and Director'}, {'name': 'Murtaza Moochhala', 'position': 'Chief Operating Officer and Chief Financial Officer'}, {'name': 'Brooks Entwistle', 'position': 'Director'}, {'name': 'Kirk Wagar', 'position': 'Director'}, {'name': 'Ben Druskin', 'position': 'Director'}]</t>
  </si>
  <si>
    <t>540 Madison Avenue, 17th Floor New York, NY 10022</t>
  </si>
  <si>
    <t>Everstone Capital</t>
  </si>
  <si>
    <t>G3934J106</t>
  </si>
  <si>
    <t>KYG3934J1067</t>
  </si>
  <si>
    <t>{'symbol': 'GSAQU', 'cusip': 'G3934J114', 'type': 'units', 'isin': 'KYG3934J1141'}</t>
  </si>
  <si>
    <t>G3934J114</t>
  </si>
  <si>
    <t>KYG3934J1141</t>
  </si>
  <si>
    <t>{'symbol': 'GSAQW', 'cusip': 'G3934J122', 'type': 'warrants', 'isin': 'KYG3934J1224'}</t>
  </si>
  <si>
    <t>GSAQW</t>
  </si>
  <si>
    <t>G3934J122</t>
  </si>
  <si>
    <t>KYG3934J1224</t>
  </si>
  <si>
    <t>LJAQU</t>
  </si>
  <si>
    <t>9ecf164c-b6a7-4cc1-8d37-234302ed8923</t>
  </si>
  <si>
    <t>LightJump Acquisition Corporation</t>
  </si>
  <si>
    <t>{'symbol': 'LJAQ', 'cusip': '53228M106', 'type': 'common', 'isin': 'US53228M1062'}</t>
  </si>
  <si>
    <t>https://www.sec.gov/edgar/browse/?CIK=0001825437</t>
  </si>
  <si>
    <t>[{'name': 'EarlyBirdCapital', 'units': 11900000, 'bookRunningManager': True}, {'name': 'Ladenburg Thalmann', 'units': 100000, 'bookRunningManager': False}]</t>
  </si>
  <si>
    <t>[{'name': 'Robert M. Bennett', 'position': 'Chairman and CEO'}, {'name': 'William W. Bunker', 'position': 'Vice-Chairman and CFO'}, {'name': 'Eric Ver Ploeg', 'position': 'President'}, {'name': 'Patrick Brandt', 'position': 'VP of Acquisitions'}, {'name': 'James W. Keyes', 'position': 'Director'}, {'name': 'Jeffrey A. Rich', 'position': 'Director'}, {'name': 'Andrew D. Hamer', 'position': 'Director'}]</t>
  </si>
  <si>
    <t>2735 Sand Hill Road Suite 110 Menlo Park, CA 94025</t>
  </si>
  <si>
    <t>53228M106</t>
  </si>
  <si>
    <t>US53228M1062</t>
  </si>
  <si>
    <t>{'symbol': 'LJAQU', 'cusip': '53228M205', 'type': 'units', 'isin': 'US53228M2052'}</t>
  </si>
  <si>
    <t>53228M205</t>
  </si>
  <si>
    <t>US53228M2052</t>
  </si>
  <si>
    <t>{'symbol': 'LJAQW', 'cusip': '53228M114', 'type': 'warrants', 'isin': 'US53228M1146'}</t>
  </si>
  <si>
    <t>LJAQW</t>
  </si>
  <si>
    <t>53228M114</t>
  </si>
  <si>
    <t>US53228M1146</t>
  </si>
  <si>
    <t>RICOU</t>
  </si>
  <si>
    <t>974107f5-3108-40ff-856f-408958d35b9c</t>
  </si>
  <si>
    <t>Agrico Acquisition Corp.</t>
  </si>
  <si>
    <t>{'symbol': 'RICO', 'cusip': 'G41089106', 'type': 'common', 'isin': 'KYG410891066'}</t>
  </si>
  <si>
    <t>https://www.sec.gov/edgar/browse/?CIK=0001842219</t>
  </si>
  <si>
    <t>[{'name': 'Maxim', 'units': 12500000, 'bookRunningManager': True}]</t>
  </si>
  <si>
    <t>[{'name': 'Brent de Jong', 'position': 'Chairman and Chief Executive Officer'}, {'name': 'Roberto Perez Silva', 'position': 'Chief Financial Officer'}, {'name': 'Christopher J. Ornee', 'position': 'Secretary and Director'}, {'name': 'John Alexander Baker', 'position': 'Director'}, {'name': 'Donald C. Hubbard, Jr.', 'position': 'Director'}, {'name': 'Brian Zatarain', 'position': 'Director'}]</t>
  </si>
  <si>
    <t>Boundary Hall, Cricket Square, Grand Cayman, KY1-1102</t>
  </si>
  <si>
    <t>De Jong Capital</t>
  </si>
  <si>
    <t>G41089106</t>
  </si>
  <si>
    <t>KYG410891066</t>
  </si>
  <si>
    <t>{'symbol': 'RICOU', 'cusip': 'G41089122', 'type': 'units', 'isin': 'KYG410891223'}</t>
  </si>
  <si>
    <t>G41089122</t>
  </si>
  <si>
    <t>KYG410891223</t>
  </si>
  <si>
    <t>{'symbol': 'RICOW', 'cusip': 'G41089114', 'type': 'warrants', 'isin': 'KYG410891140'}</t>
  </si>
  <si>
    <t>RICOW</t>
  </si>
  <si>
    <t>G41089114</t>
  </si>
  <si>
    <t>KYG410891140</t>
  </si>
  <si>
    <t>ACEV.U</t>
  </si>
  <si>
    <t>e6fb1da5-f158-4711-a9d2-8e1c655675aa</t>
  </si>
  <si>
    <t>Ace Convergence Acquisition Corp.</t>
  </si>
  <si>
    <t>{'symbol': 'ACEV', 'cusip': 'G0083D120', 'type': 'common', 'isin': 'KYG0083D1209'}</t>
  </si>
  <si>
    <t>https://www.sec.gov/edgar/browse/?CIK=0001813658</t>
  </si>
  <si>
    <t>[{'name': 'Cantor Fitzgerald', 'units': 17000000, 'bookRunningManager': True}, {'name': 'Northland Capital Markets', 'units': 3000000, 'bookRunningManager': False}]</t>
  </si>
  <si>
    <t>[{'name': 'Behrooz Abdi', 'position': 'CEO and Chairman'}, {'name': 'Denis Tse', 'position': 'Secretary and Director'}, {'name': 'Minyoung Park', 'position': 'CFO'}, {'name': 'Kenneth Klein', 'position': 'Director'}, {'name': 'Omid Tahernia', 'position': 'Director'}, {'name': 'Ryan Benton', 'position': 'Director'}, {'name': 'Raquel Chmielewski', 'position': 'Director'}]</t>
  </si>
  <si>
    <t>1013 Centre Road, Suite 403S Wilmington, DE 19805</t>
  </si>
  <si>
    <t>ACE Equity Partners LLC</t>
  </si>
  <si>
    <t>[{'symbol': 'TMPO', 'type': 'common'}]</t>
  </si>
  <si>
    <t>G0083D120</t>
  </si>
  <si>
    <t>KYG0083D1209</t>
  </si>
  <si>
    <t>{'symbol': 'ACEVU', 'cusip': 'G0083D112', 'type': 'units', 'isin': 'KYG0083D1126'}</t>
  </si>
  <si>
    <t>ACEVU</t>
  </si>
  <si>
    <t>G0083D112</t>
  </si>
  <si>
    <t>KYG0083D1126</t>
  </si>
  <si>
    <t>{'symbol': 'ACEVW', 'cusip': 'G0083D104', 'type': 'warrants', 'isin': 'KYG0083D1043'}</t>
  </si>
  <si>
    <t>ACEVW</t>
  </si>
  <si>
    <t>G0083D104</t>
  </si>
  <si>
    <t>KYG0083D1043</t>
  </si>
  <si>
    <t>CTAQ.U</t>
  </si>
  <si>
    <t>4920c796-d4fe-458c-9280-29495b3f4d6d</t>
  </si>
  <si>
    <t>CleanTech Acquisition Corp.</t>
  </si>
  <si>
    <t>{'symbol': 'CLAQ', 'cusip': '18453L107', 'type': 'common', 'isin': 'US18453L1070'}</t>
  </si>
  <si>
    <t>https://www.sec.gov/edgar/browse/?CIK=0001849820</t>
  </si>
  <si>
    <t>[{'name': 'Eli Spiro', 'position': 'Chief Executive Officer and Director'}, {'name': 'Richard Fitzgerald', 'position': 'Chief Financial Officer'}, {'name': 'Louis Buffalino', 'position': 'Chief Operating Officer and Director'}, {'name': 'Ankur Dhanuka', 'position': 'Chief Technology Officer'}, {'name': 'Jon Najarian', 'position': 'Chairman of the Board of Directors'}, {'name': 'Governor Bill Richardson', 'position': 'Vice Chairman of the Board of Directors'}, {'name': 'Brendan Riley', 'position': 'Director'}, {'name': 'Britt E. Ide', 'position': 'Director'}, {'name': 'Jonas Grossman', 'position': 'Director'}, {'name': 'Douglas Cole', 'position': 'Director'}]</t>
  </si>
  <si>
    <t>207 West 25th Street, 9th Floor, New York, NY 10001</t>
  </si>
  <si>
    <t>[{'symbol': 'KITT', 'type': 'common'}]</t>
  </si>
  <si>
    <t>18453L107</t>
  </si>
  <si>
    <t>US18453L1070</t>
  </si>
  <si>
    <t>{'symbol': 'CLAQU', 'cusip': '18453L206', 'type': 'units', 'isin': 'US18453L2060'}</t>
  </si>
  <si>
    <t>CLAQU</t>
  </si>
  <si>
    <t>18453L206</t>
  </si>
  <si>
    <t>US18453L2060</t>
  </si>
  <si>
    <t>{'symbol': 'CLAQW', 'cusip': '18453L115', 'type': 'warrants', 'isin': 'US18453L1153'}</t>
  </si>
  <si>
    <t>CLAQW</t>
  </si>
  <si>
    <t>18453L115</t>
  </si>
  <si>
    <t>US18453L1153</t>
  </si>
  <si>
    <t>{'symbol': 'CLAQR', 'cusip': '18453L123', 'type': 'rights', 'isin': 'US18453L1237'}</t>
  </si>
  <si>
    <t>CLAQR</t>
  </si>
  <si>
    <t>18453L123</t>
  </si>
  <si>
    <t>US18453L1237</t>
  </si>
  <si>
    <t>HPX.U</t>
  </si>
  <si>
    <t>8b777a14-0265-4d8f-b58f-a68228f7c4f5</t>
  </si>
  <si>
    <t>HPX Corp.</t>
  </si>
  <si>
    <t>{'symbol': 'HPX', 'cusip': 'G32219100', 'type': 'common', 'isin': 'KYG322191001'}</t>
  </si>
  <si>
    <t>https://www.sec.gov/edgar/browse/?CIK=0001809353</t>
  </si>
  <si>
    <t>[{'name': 'Credit Suisse', 'units': 25300000, 'bookRunningManager': True}]</t>
  </si>
  <si>
    <t>[{'name': 'Carlos Piani', 'position': 'CEO, CFO and Director'}, {'name': 'Bernardo Hees', 'position': 'Co-Chairman'}, {'name': 'Rodrigo Xavier', 'position': 'Co-Chairman'}, {'name': 'Marcos Peigo', 'position': 'Director'}, {'name': 'Salete Pinheiro', 'position': 'Director'}, {'name': 'Wolney Edirley GonÃ§alves Betiol', 'position': 'Director'}, {'name': 'Rafael Salvador Grisolia', 'position': 'Director'}]</t>
  </si>
  <si>
    <t>1000 N. West Street, Suite 1200 Wilmington, Delaware 19801</t>
  </si>
  <si>
    <t>G32219100</t>
  </si>
  <si>
    <t>KYG322191001</t>
  </si>
  <si>
    <t>{'symbol': 'HPX.U', 'cusip': 'G32219118', 'type': 'units', 'isin': 'KYG322191183'}</t>
  </si>
  <si>
    <t>G32219118</t>
  </si>
  <si>
    <t>KYG322191183</t>
  </si>
  <si>
    <t>{'symbol': 'HPX/W', 'cusip': 'G32219126', 'type': 'warrants', 'isin': 'KYG322191266'}</t>
  </si>
  <si>
    <t>HPX/W</t>
  </si>
  <si>
    <t>G32219126</t>
  </si>
  <si>
    <t>KYG322191266</t>
  </si>
  <si>
    <t>OCAXU</t>
  </si>
  <si>
    <t>1fe7a1e2-f808-4764-99cf-2d399392ebcd</t>
  </si>
  <si>
    <t>OCA Acquisition Corp.</t>
  </si>
  <si>
    <t>{'symbol': 'OCAX', 'cusip': '670865104', 'type': 'common', 'isin': 'US6708651046'}</t>
  </si>
  <si>
    <t>https://www.sec.gov/edgar/browse/?CIK=0001820175</t>
  </si>
  <si>
    <t>[{'name': 'Stifel Nicolaus', 'units': 8450000, 'bookRunningManager': True}, {'name': 'Nomura', 'units': 4550000, 'bookRunningManager': True}]</t>
  </si>
  <si>
    <t>[{'name': 'David Shen', 'position': 'CEO, President and Director'}, {'name': 'Jeffrey Glat', 'position': 'CFO, Secretary, Treasurer and Director'}, {'name': 'Daniel Mintz', 'position': 'Director'}, {'name': 'Gary Bennett', 'position': 'Director'}, {'name': 'Alec Ellison', 'position': 'Director'}, {'name': 'Christine Houston', 'position': 'Director'}, {'name': 'Emmanuel Pitsilis', 'position': 'Director'}, {'name': 'Jacob Robbins', 'position': 'Director'}]</t>
  </si>
  <si>
    <t>1345 Avenue of the Americas, 33rd Floor New York, New York 10105</t>
  </si>
  <si>
    <t>Olympus Capital Holdings Asia</t>
  </si>
  <si>
    <t>US6708651046</t>
  </si>
  <si>
    <t>{'symbol': 'OCAXU', 'cusip': '670865203', 'type': 'units', 'isin': 'US6708652036'}</t>
  </si>
  <si>
    <t>US6708652036</t>
  </si>
  <si>
    <t>{'symbol': 'OCAXW', 'cusip': '670865112', 'type': 'warrants', 'isin': 'US6708651129'}</t>
  </si>
  <si>
    <t>OCAXW</t>
  </si>
  <si>
    <t>US6708651129</t>
  </si>
  <si>
    <t>CLAYU</t>
  </si>
  <si>
    <t>a3abb691-5a43-4cc1-bb1c-8478cda94b2a</t>
  </si>
  <si>
    <t>Chavant Capital Acquisition Corp.</t>
  </si>
  <si>
    <t>{'symbol': 'CLAY', 'cusip': 'G2058L103', 'type': 'common', 'isin': 'KYG2058L1032'}</t>
  </si>
  <si>
    <t>https://www.sec.gov/edgar/browse/?CIK=0001855467</t>
  </si>
  <si>
    <t>[{'name': 'Roth Capital Partners', 'units': 4000000, 'bookRunningManager': True}, {'name': 'Craig-Hallum Capital Group', 'units': 4000000, 'bookRunningManager': True}]</t>
  </si>
  <si>
    <t>[{'name': 'Jiong Ma', 'position': 'Chief Executive Officer, President and Director'}, {'name': 'AndrÃ©-Jacques Auberton-HervÃ©', 'position': 'Chairman of the Board of Directors'}, {'name': 'Michael Lee', 'position': 'Chief Financial Officer'}, {'name': 'Karen Kerr', 'position': 'Director'}, {'name': 'Bernhard Stapp', 'position': 'Director'}, {'name': 'Patrick J. Ennis', 'position': 'Director'}]</t>
  </si>
  <si>
    <t>BDO USA</t>
  </si>
  <si>
    <t>445 Park Avenue, 9th Floor  New York, NY 10022</t>
  </si>
  <si>
    <t>G2058L103</t>
  </si>
  <si>
    <t>KYG2058L1032</t>
  </si>
  <si>
    <t>{'symbol': 'CLAYU', 'cusip': 'G2058L129', 'type': 'units', 'isin': 'KYG2058L1297'}</t>
  </si>
  <si>
    <t>G2058L129</t>
  </si>
  <si>
    <t>KYG2058L1297</t>
  </si>
  <si>
    <t>{'symbol': 'CLAYW', 'cusip': 'G2058L111', 'type': 'warrants', 'isin': 'KYG2058L1115'}</t>
  </si>
  <si>
    <t>CLAYW</t>
  </si>
  <si>
    <t>G2058L111</t>
  </si>
  <si>
    <t>KYG2058L1115</t>
  </si>
  <si>
    <t>CLOEU</t>
  </si>
  <si>
    <t>8c50dfb2-c449-4945-9e51-74009843d596</t>
  </si>
  <si>
    <t>{'symbol': 'CLOE', 'cusip': '18915E105', 'type': 'common', 'isin': 'US18915E1055'}</t>
  </si>
  <si>
    <t>https://www.sec.gov/edgar/browse/?CIK=0001849058</t>
  </si>
  <si>
    <t>[{'name': 'Felipe MacLean', 'position': 'Chairman of the Board, President and Chief Executive Officer'}, {'name': 'Chris Rebentisch', 'position': 'Chief Operating Officer and Secretary'}, {'name': 'Luis A. Guerra', 'position': 'Chief Financial Officer and Treasurer'}, {'name': 'Per Bjorkman', 'position': 'Director'}, {'name': 'Marcos Angelini', 'position': 'Director'}, {'name': 'Ambassador Manuel Rocha', 'position': 'Director'}]</t>
  </si>
  <si>
    <t>1450 Brickell Avenue, Suite 2520, Miami, FL 33131</t>
  </si>
  <si>
    <t>Yntegra Capital Management</t>
  </si>
  <si>
    <t>US18915E1055</t>
  </si>
  <si>
    <t>{'symbol': 'CLOEU', 'cusip': '18915E204', 'type': 'units', 'isin': 'US18915E2046'}</t>
  </si>
  <si>
    <t>US18915E2046</t>
  </si>
  <si>
    <t>{'symbol': 'CLOER', 'cusip': '18915E121', 'type': 'rights', 'isin': 'US18915E1212'}</t>
  </si>
  <si>
    <t>CLOER</t>
  </si>
  <si>
    <t>US18915E1212</t>
  </si>
  <si>
    <t>PSTH.U</t>
  </si>
  <si>
    <t>c7a83775-0ade-4e7a-b12f-93eddc96673a</t>
  </si>
  <si>
    <t>Pershing Square Tontine Holdings, Ltd.</t>
  </si>
  <si>
    <t>{'symbol': 'PSTH', 'cusip': '71531R109', 'type': 'common', 'isin': 'US71531R1095'}</t>
  </si>
  <si>
    <t>https://www.sec.gov/edgar/browse/?CIK=0001811882</t>
  </si>
  <si>
    <t>[{'name': 'Citigroup', 'units': 51200000, 'bookRunningManager': True}, {'name': 'Jefferies', 'units': 51200000, 'bookRunningManager': True}, {'name': 'UBS', 'units': 57600000, 'bookRunningManager': True}, {'name': 'CastleOak Securities', 'units': 7300000, 'bookRunningManager': False}, {'name': 'Loop Capital Markets', 'units': 7300000, 'bookRunningManager': False}, {'name': 'Samuel A. Ramirez &amp; Company', 'units': 7300000, 'bookRunningManager': False}, {'name': 'Siebert Williams Shank', 'units': 7300000, 'bookRunningManager': False}, {'name': 'Academy Securities', 'units': 3600000, 'bookRunningManager': False}, {'name': 'C.L. King &amp; Associates', 'units': 3600000, 'bookRunningManager': False}, {'name': 'Roberts and Ryan Investments', 'units': 3600000, 'bookRunningManager': False}]</t>
  </si>
  <si>
    <t>[{'name': 'William A. Ackman', 'position': 'Chairman and Chief Executive Officer; Director'}, {'name': 'Ben Hakim', 'position': 'Chief Financial Officer'}, {'name': 'Lisa Gersh', 'position': 'Director'}, {'name': 'Michael Ovitz', 'position': 'Director'}, {'name': 'Jacqueline Reses', 'position': 'Director'}, {'name': 'Joseph S. Steinberg', 'position': 'Director'}]</t>
  </si>
  <si>
    <t>787 Eleventh Avenue, 9th Floor  New York, New York 10019</t>
  </si>
  <si>
    <t>Pershing Square Capital Management</t>
  </si>
  <si>
    <t>* Forward purchasers have agreed to purchase a minimum of $1,000,000,000 of forward purchase units, and up to $3,000,000,000 of such units, or such greater amount as may be mutually agreed upon_x000D_
* Each forward purchase unit will be comprised of a share of Class A common stock and one-third of one warrant, at a purchase price of $20.00 per unit, and will be sold in one or more private placements no later than simultaneously with the closing of an initial business combination_x000D_
* Forward purchase securities are subject to lock-up for 180 days after the completion of an initial business combination</t>
  </si>
  <si>
    <t>71531R109</t>
  </si>
  <si>
    <t>US71531R1095</t>
  </si>
  <si>
    <t>{'symbol': 'PSTH.U', 'cusip': '71531R208', 'type': 'units', 'isin': 'US71531R2085'}</t>
  </si>
  <si>
    <t>71531R208</t>
  </si>
  <si>
    <t>US71531R2085</t>
  </si>
  <si>
    <t>{'symbol': 'PSTH/W', 'cusip': '71531R117', 'type': 'warrants', 'isin': 'US71531R1178'}</t>
  </si>
  <si>
    <t>PSTH/W</t>
  </si>
  <si>
    <t>71531R117</t>
  </si>
  <si>
    <t>US71531R1178</t>
  </si>
  <si>
    <t>ERESU</t>
  </si>
  <si>
    <t>f6afe89e-a552-4b1b-9ce6-c3d6d543919d</t>
  </si>
  <si>
    <t>East Resources Acquisition Company</t>
  </si>
  <si>
    <t>{'symbol': 'ERES', 'cusip': '274681105', 'type': 'common', 'isin': 'US2746811056'}</t>
  </si>
  <si>
    <t>https://www.sec.gov/edgar/browse/?CIK=0001814287</t>
  </si>
  <si>
    <t>[{'name': 'Wells Fargo', 'units': 30000000, 'bookRunningManager': True}]</t>
  </si>
  <si>
    <t>[{'name': 'Terrence (Terry) M. Pegula', 'position': 'Chairman, CEO, and President'}, {'name': 'Gary L. Hagerman, Jr.', 'position': 'CFO, Treasurer'}, {'name': 'John P. Sieminski', 'position': 'General Counsel and Secretary'}, {'name': 'Adam Gusky', 'position': 'CIO'}, {'name': 'Ben Wingard', 'position': 'Vice President, Business Development'}, {'name': 'Jacob Long', 'position': 'Vice President, Operations'}, {'name': 'James S. Morrow', 'position': 'Director'}, {'name': 'William A. Fustos', 'position': 'Director'}, {'name': 'Thomas W. Corbett, Jr.', 'position': 'Director'}, {'name': 'Thomas A. Lopus', 'position': 'Director'}]</t>
  </si>
  <si>
    <t>East Resources Acquisition Company 7777 NW Beacon Square Boulevard Boca Raton, Florida  33487</t>
  </si>
  <si>
    <t>East Management Services, East Asset Management, JKLM Energy</t>
  </si>
  <si>
    <t>East Asset Management, LLC</t>
  </si>
  <si>
    <t>* East Asset Management, LLC has agreed to purchase an aggregate of up to 5mm units for $10.00 per unit, or an aggregate maximum amount of $50mm, in a private placement that will close simultaneously with the closing of our initial business combination_x000D_
* This purchase will be made regardless of whether any shares of Class A common stock are redeemed by public stockholders</t>
  </si>
  <si>
    <t>US2746811056</t>
  </si>
  <si>
    <t>{'symbol': 'ERESU', 'cusip': '274681204', 'type': 'units', 'isin': 'US2746812047'}</t>
  </si>
  <si>
    <t>US2746812047</t>
  </si>
  <si>
    <t>{'symbol': 'ERESW', 'cusip': '274681113', 'type': 'warrants', 'isin': 'US2746811130'}</t>
  </si>
  <si>
    <t>ERESW</t>
  </si>
  <si>
    <t>US2746811130</t>
  </si>
  <si>
    <t>LMAOU</t>
  </si>
  <si>
    <t>a443aecc-95f6-4aa7-a2a9-140728aa884a</t>
  </si>
  <si>
    <t>LMF Acquisition Opportunities, Inc.</t>
  </si>
  <si>
    <t>{'symbol': 'LMAO', 'cusip': '502015100', 'type': 'common', 'isin': 'US5020151008'}</t>
  </si>
  <si>
    <t>https://www.sec.gov/edgar/browse/?CIK=0001831868</t>
  </si>
  <si>
    <t>[{'name': 'Maxim', 'units': 9000000, 'bookRunningManager': True}]</t>
  </si>
  <si>
    <t>[{'name': 'Bruce Rodgers', 'position': 'CEO, President and Chairman'}, {'name': 'Richard Russell', 'position': 'CFO, Treasurer, Secretary and Director'}, {'name': 'Bruce Bennett', 'position': 'Director'}, {'name': 'Craig Burson', 'position': 'Director'}, {'name': 'Martin Traber', 'position': 'Director'}]</t>
  </si>
  <si>
    <t>1200 W. Platt St., Suite 100 Tampa, Florida 33606</t>
  </si>
  <si>
    <t>LM Funding America, Inc.</t>
  </si>
  <si>
    <t>US5020151008</t>
  </si>
  <si>
    <t>{'symbol': 'LMAOU', 'cusip': '502015209', 'type': 'units', 'isin': 'US5020152097'}</t>
  </si>
  <si>
    <t>US5020152097</t>
  </si>
  <si>
    <t>{'symbol': 'LMAOW', 'cusip': '502015118', 'type': 'warrants', 'isin': 'US5020151180'}</t>
  </si>
  <si>
    <t>LMAOW</t>
  </si>
  <si>
    <t>US5020151180</t>
  </si>
  <si>
    <t>SCVX.U</t>
  </si>
  <si>
    <t>eedeb846-025d-44b6-a536-e17a13096a86</t>
  </si>
  <si>
    <t>SCVX Corp.</t>
  </si>
  <si>
    <t>{'symbol': 'SCVX', 'cusip': 'G79448208', 'type': 'common', 'isin': 'KYG794482086'}</t>
  </si>
  <si>
    <t>https://www.sec.gov/edgar/browse/?CIK=0001794717</t>
  </si>
  <si>
    <t>[{'name': 'Michael Doniger', 'position': 'CEO &amp; Chairman'}, {'name': 'Hank Thomas', 'position': 'CTO &amp; Director'}, {'name': 'Chris Ahern', 'position': 'CFO &amp; Secretary'}, {'name': 'Sounil Yu', 'position': 'Director'}, {'name': 'David J. Lunglhofer', 'position': 'Director'}, {'name': 'Daniel Coats', 'position': 'Director'}, {'name': 'Vivian C. Schneck-Last', 'position': 'Director'}]</t>
  </si>
  <si>
    <t>1717 Pennsylvania Ave NW #625 Washington, DC 20006</t>
  </si>
  <si>
    <t>Strategic Cyber Ventures, Hudson Bay</t>
  </si>
  <si>
    <t>G79448208</t>
  </si>
  <si>
    <t>KYG794482086</t>
  </si>
  <si>
    <t>{'symbol': 'SCVX.U', 'cusip': 'G79448109', 'type': 'units', 'isin': 'KYG794481096'}</t>
  </si>
  <si>
    <t>G79448109</t>
  </si>
  <si>
    <t>KYG794481096</t>
  </si>
  <si>
    <t>{'symbol': 'SCVX/W', 'cusip': 'G79448117', 'type': 'warrants', 'isin': 'KYG794481179'}</t>
  </si>
  <si>
    <t>SCVX/W</t>
  </si>
  <si>
    <t>G79448117</t>
  </si>
  <si>
    <t>KYG794481179</t>
  </si>
  <si>
    <t>IMAQU</t>
  </si>
  <si>
    <t>b59f1c85-f814-41da-b6dc-14ebe5709326</t>
  </si>
  <si>
    <t>International Media Acquisition Corp.</t>
  </si>
  <si>
    <t>{'symbol': 'IMAQ', 'cusip': '459867107', 'type': 'common', 'isin': 'US4598671075'}</t>
  </si>
  <si>
    <t>https://www.sec.gov/edgar/browse/?CIK=0001846235</t>
  </si>
  <si>
    <t>[{'name': 'Chardan', 'units': 19950000, 'bookRunningManager': True}, {'name': 'B. Riley FBR', 'units': 50000, 'bookRunningManager': False}]</t>
  </si>
  <si>
    <t>[{'name': 'Shibasish Sarkar', 'position': 'Chairman of the Board and Chief Executive Officer'}, {'name': 'Vishwas Joshi', 'position': 'Chief Financial Officer'}, {'name': 'Sanjay Wadhwa', 'position': 'Director'}, {'name': 'David M. Taghioff', 'position': 'Director'}, {'name': 'Deepak Nayar', 'position': 'Director'}, {'name': 'Paul F. Pelosi, Jr.', 'position': 'Director'}, {'name': 'Suresh Ramamurthi', 'position': 'Director'}, {'name': 'Klaas P. Baks', 'position': 'Director'}]</t>
  </si>
  <si>
    <t xml:space="preserve">1604 US Highway 130   North Brunswick, NJ 08902 </t>
  </si>
  <si>
    <t>US4598671075</t>
  </si>
  <si>
    <t>{'symbol': 'IMAQU', 'cusip': '459867206', 'type': 'units', 'isin': 'US4598672065'}</t>
  </si>
  <si>
    <t>US4598672065</t>
  </si>
  <si>
    <t>{'symbol': 'IMAQW', 'cusip': '459867115', 'type': 'warrants', 'isin': 'US4598671158'}</t>
  </si>
  <si>
    <t>IMAQW</t>
  </si>
  <si>
    <t>US4598671158</t>
  </si>
  <si>
    <t>{'symbol': 'IMAQR', 'cusip': '459867123', 'type': 'rights', 'isin': 'US4598671232'}</t>
  </si>
  <si>
    <t>IMAQR</t>
  </si>
  <si>
    <t>US4598671232</t>
  </si>
  <si>
    <t>ETACU</t>
  </si>
  <si>
    <t>d97745a4-0a22-4741-adce-f0ba48e59368</t>
  </si>
  <si>
    <t>E.Merge Technology Acquisition Corp.</t>
  </si>
  <si>
    <t>{'symbol': 'ETAC', 'cusip': '26873Y104', 'type': 'common', 'isin': 'US26873Y1047'}</t>
  </si>
  <si>
    <t>https://www.sec.gov/edgar/browse/?CIK=0001814728</t>
  </si>
  <si>
    <t>[{'name': 'Cantor Fitzgerald', 'units': 31320000, 'bookRunningManager': True}, {'name': 'Mizuho', 'units': 20880000, 'bookRunningManager': True}]</t>
  </si>
  <si>
    <t>[{'name': 'S. Steven Singh', 'position': 'Chairman'}, {'name': 'Jeff Clarke', 'position': 'Co-CEO, CFO, and Director'}, {'name': 'Guy Gecht', 'position': 'Co-CEO'}, {'name': 'Shuo Zhang', 'position': 'Director'}, {'name': 'David ibnAle', 'position': 'Director'}, {'name': 'Curtis Feeny', 'position': 'Director'}]</t>
  </si>
  <si>
    <t>533 Airport Blvd Suite 400 Burlingame, CA 94010</t>
  </si>
  <si>
    <t>26873Y104</t>
  </si>
  <si>
    <t>US26873Y1047</t>
  </si>
  <si>
    <t>{'symbol': 'ETACU', 'cusip': '26873Y203', 'type': 'units', 'isin': 'US26873Y2037'}</t>
  </si>
  <si>
    <t>26873Y203</t>
  </si>
  <si>
    <t>US26873Y2037</t>
  </si>
  <si>
    <t>{'symbol': 'ETACW', 'cusip': '26873Y112', 'type': 'warrants', 'isin': 'US26873Y1120'}</t>
  </si>
  <si>
    <t>ETACW</t>
  </si>
  <si>
    <t>26873Y112</t>
  </si>
  <si>
    <t>US26873Y1120</t>
  </si>
  <si>
    <t>PRPB.U</t>
  </si>
  <si>
    <t>e4b4e8a8-66a2-4ef5-89be-2b177638c273</t>
  </si>
  <si>
    <t>CC Neuberger Principal Holdings II</t>
  </si>
  <si>
    <t>{'symbol': 'PRPB', 'cusip': 'G3166T103', 'type': 'common', 'isin': 'KYG3166T1031'}</t>
  </si>
  <si>
    <t>https://www.sec.gov/edgar/browse/?CIK=0001812667</t>
  </si>
  <si>
    <t>[{'name': 'Credit Suisse', 'units': 27000000, 'bookRunningManager': True}, {'name': 'Citigroup', 'units': 18000000, 'bookRunningManager': True}, {'name': 'Morgan Stanley', 'units': 14400000, 'bookRunningManager': True}, {'name': 'Macquarie', 'units': 9000000, 'bookRunningManager': False}, {'name': 'Loop Capital Markets', 'units': 1800000, 'bookRunningManager': False}, {'name': 'Natixis', 'units': 1800000, 'bookRunningManager': False}]</t>
  </si>
  <si>
    <t>[{'name': 'Chinh E. Chu', 'position': 'Chief Executive Officer and Director'}, {'name': 'Matthew Skurbe', 'position': 'Chief Financial Officer'}, {'name': 'Jason K. Giordano', 'position': 'Executive Vice President, Corporate Development'}, {'name': 'Douglas Newton', 'position': 'Executive Vice President, Corporate Development'}, {'name': 'Charles Kantor', 'position': 'Director'}, {'name': 'Joel Alsfine', 'position': 'Director'}, {'name': 'James Quella', 'position': 'Director'}, {'name': 'Jonathan Gear', 'position': 'Director'}]</t>
  </si>
  <si>
    <t>200 Park Avenue, 58th Floor New York, New York 10166</t>
  </si>
  <si>
    <t>CC Capital Partners, Neuberger Berman</t>
  </si>
  <si>
    <t>Neuberger Berman Opportunistic Capital Solutions Master Fund LP</t>
  </si>
  <si>
    <t>* FPA to purchase $200mm of units at business combination_x000D_
    * Each unit will consist of one Class A ordinary share and three-sixteenths of one warrant to purchase one Class A ordinary share at $11.50 per share_x000D_
* The forward purchase agreement allows NBOKS to be excused from its purchase obligation it does not have sufficient committed capital allocated to the forward purchase agreement_x000D_
* The obligations under the forward purchase agreement do not depend on whether any Class A ordinary shares are redeemed _x000D_
* PRPB may also issue up to 3,750,000 forward purchase warrants pursuant to the forward purchase agreement.</t>
  </si>
  <si>
    <t>[{'symbol': 'GETY', 'type': 'common'}]</t>
  </si>
  <si>
    <t>G3166T103</t>
  </si>
  <si>
    <t>KYG3166T1031</t>
  </si>
  <si>
    <t>{'symbol': 'PRPB.U', 'cusip': 'G3166T129', 'type': 'units', 'isin': 'KYG3166T1296'}</t>
  </si>
  <si>
    <t>G3166T129</t>
  </si>
  <si>
    <t>KYG3166T1296</t>
  </si>
  <si>
    <t>{'symbol': 'PRPB/W', 'cusip': 'G3166T111', 'type': 'warrants', 'isin': 'KYG3166T1114'}</t>
  </si>
  <si>
    <t>PRPB/W</t>
  </si>
  <si>
    <t>G3166T111</t>
  </si>
  <si>
    <t>KYG3166T1114</t>
  </si>
  <si>
    <t>HSAQU</t>
  </si>
  <si>
    <t>9df88f86-066d-4b3b-a5e0-5e786ef20130</t>
  </si>
  <si>
    <t>Health Sciences Acquisitions Corporation 2</t>
  </si>
  <si>
    <t>{'symbol': 'HSAQ', 'cusip': 'G4411D109', 'type': 'common', 'isin': 'KYG4411D1097'}</t>
  </si>
  <si>
    <t>https://www.sec.gov/edgar/browse/?CIK=0001814114</t>
  </si>
  <si>
    <t>[{'name': 'Chardan', 'units': 8297826, 'bookRunningManager': True}, {'name': 'Barclays', 'units': 5565218, 'bookRunningManager': True}, {'name': 'B. Riley FBR', 'units': 50000, 'bookRunningManager': False}]</t>
  </si>
  <si>
    <t>[{'name': 'Roderick Wong, MD', 'position': 'President, CEO, and Chairman'}, {'name': 'Naveen Yalamanchi, MD', 'position': 'Executive Vice President, CFO, and Director'}, {'name': 'Alice Lee, JD', 'position': 'Vice President of Operations, Secretary and Treasurer'}, {'name': 'Stephanie A. Sirota', 'position': 'Vice President of Corporate Strategy and Corporate Communications'}, {'name': 'Pedro Granadillo', 'position': 'Director'}, {'name': 'Carsten Boess', 'position': 'Director'}, {'name': 'Stuart Peltz, PHD', 'position': 'Director'}, {'name': 'Michael Brophy', 'position': 'Director'}]</t>
  </si>
  <si>
    <t>40 10th Avenue, Floor 7 New York, NY 10014</t>
  </si>
  <si>
    <t>RTW Investments, LP</t>
  </si>
  <si>
    <t>HSAC 2 Holdings, LLC</t>
  </si>
  <si>
    <t>* HSAQ's sponsor has agreed to purchase an aggregate of $25mm of shares of common stock in a private placement that would occur concurrently with the consummation of an initial business combination_x000D_
* The capital from such transaction may be used as part of the consideration to the sellers in an initial business combination, and any excess capital from such private placement would be used for working capital in the post-transaction company</t>
  </si>
  <si>
    <t>G4411D109</t>
  </si>
  <si>
    <t>KYG4411D1097</t>
  </si>
  <si>
    <t>GOACU</t>
  </si>
  <si>
    <t>5f34bdc1-0d62-44aa-9a83-85f82e29765d</t>
  </si>
  <si>
    <t>GO Acquisition Corp.</t>
  </si>
  <si>
    <t>{'symbol': 'GOAC', 'cusip': '362019101', 'type': 'common', 'isin': 'US3620191011'}</t>
  </si>
  <si>
    <t>https://www.sec.gov/edgar/browse/?CIK=0001816176</t>
  </si>
  <si>
    <t>[{'name': 'Credit Suisse', 'units': 25000000, 'bookRunningManager': True}, {'name': 'Citigroup', 'units': 12500000, 'bookRunningManager': True}, {'name': 'Morgan Stanley', 'units': 12500000, 'bookRunningManager': True}]</t>
  </si>
  <si>
    <t>[{'name': 'Noam Gottesman', 'position': 'Co-CEO and Director'}, {'name': 'M. Gregory Oâ€™Hara', 'position': 'Co-CEO and Director'}, {'name': 'Guy Weltsch', 'position': 'President and CFO'}, {'name': 'Spencer Marsden', 'position': 'Vice President'}, {'name': 'Alejandro San Miguel', 'position': 'Vice President and Secretary'}, {'name': 'Jeremy Isaacs', 'position': 'Director'}, {'name': 'Gilbert Ahye', 'position': 'Director'}, {'name': 'Norma Corio', 'position': 'Director'}]</t>
  </si>
  <si>
    <t>450 W 14th Street  New York, NY 10014</t>
  </si>
  <si>
    <t>US3620191011</t>
  </si>
  <si>
    <t>{'symbol': 'GOAC.U', 'cusip': '362019200', 'type': 'units', 'isin': 'US3620192001'}</t>
  </si>
  <si>
    <t>GOAC.U</t>
  </si>
  <si>
    <t>US3620192001</t>
  </si>
  <si>
    <t>{'symbol': 'GOAC/W', 'cusip': '362019119', 'type': 'warrants', 'isin': 'US3620191193'}</t>
  </si>
  <si>
    <t>GOAC/W</t>
  </si>
  <si>
    <t>US3620191193</t>
  </si>
  <si>
    <t>QFTA.U</t>
  </si>
  <si>
    <t>1d7467e2-cc49-4ed2-8741-750a25ef8c1a</t>
  </si>
  <si>
    <t>Quantum FinTech Acquisition Corp</t>
  </si>
  <si>
    <t>{'symbol': 'QFTA', 'cusip': '74767A105', 'type': 'common', 'isin': 'US74767A1051'}</t>
  </si>
  <si>
    <t>https://www.sec.gov/edgar/browse/?CIK=0001830795</t>
  </si>
  <si>
    <t>[{'name': 'John Schaible', 'position': 'Chairman and Chief Executive Officer'}, {'name': 'Miguel Leon', 'position': 'Director and Chief Financial Officer'}, {'name': 'Daniel Caamano V', 'position': 'Director and President'}, {'name': 'Sandip I. Patel', 'position': 'Director'}, {'name': 'Thomas J. Hammond', 'position': 'Director'}, {'name': 'Richard Korhammer', 'position': 'Director'}, {'name': 'Steven J. Carlson', 'position': 'Director'}]</t>
  </si>
  <si>
    <t>4221 W. Boy Scout Blvd. Suite 300 Tampa, FL 33607</t>
  </si>
  <si>
    <t>[{'symbol': 'TRDE', 'type': 'common'}]</t>
  </si>
  <si>
    <t>74767A105</t>
  </si>
  <si>
    <t>US74767A1051</t>
  </si>
  <si>
    <t>{'symbol': 'QFTA.U', 'cusip': '74767A204', 'type': 'units', 'isin': 'US74767A2042'}</t>
  </si>
  <si>
    <t>74767A204</t>
  </si>
  <si>
    <t>US74767A2042</t>
  </si>
  <si>
    <t>{'symbol': 'QFTA/W', 'cusip': '74767A113', 'type': 'warrants', 'isin': 'US74767A1135'}</t>
  </si>
  <si>
    <t>QFTA/W</t>
  </si>
  <si>
    <t>74767A113</t>
  </si>
  <si>
    <t>US74767A1135</t>
  </si>
  <si>
    <t>NOVVU</t>
  </si>
  <si>
    <t>b2ee3ff9-7562-4d05-884d-eafb0e4f66ff</t>
  </si>
  <si>
    <t>Nova Vision Acquisition Corp</t>
  </si>
  <si>
    <t>{'symbol': 'NOVV', 'cusip': 'G6759A100', 'type': 'common', 'isin': 'VGG6759A1003'}</t>
  </si>
  <si>
    <t>https://www.sec.gov/edgar/browse/?CIK=0001858028</t>
  </si>
  <si>
    <t>[{'name': 'EF Hutton', 'units': 4802000, 'bookRunningManager': True}, {'name': 'Brookline Capital Markets', 'units': 143000, 'bookRunningManager': True}, {'name': 'Westpark Securities', 'units': 5000, 'bookRunningManager': False}, {'name': 'B. Riley FBR', 'units': 50000, 'bookRunningManager': False}]</t>
  </si>
  <si>
    <t>[{'name': 'Eric Ping Hang Wong', 'position': 'Director, Chief Executive Officer, and Chief Financial Officer'}, {'name': 'Wing-Ho Ngan', 'position': 'Chairman'}, {'name': 'Tin Lun Brian Cheng', 'position': 'Independent Director'}, {'name': 'Philip Richard Herbert', 'position': 'Independent Director'}, {'name': 'Chun Fung Horace Ma', 'position': 'Independent Director'}]</t>
  </si>
  <si>
    <t>3 Ocean Way #5-7  Singapore 098368</t>
  </si>
  <si>
    <t>G6759A100</t>
  </si>
  <si>
    <t>VGG6759A1003</t>
  </si>
  <si>
    <t>{'symbol': 'NOVVU', 'cusip': 'G6759A126', 'type': 'units', 'isin': 'VGG6759A1268'}</t>
  </si>
  <si>
    <t>G6759A126</t>
  </si>
  <si>
    <t>VGG6759A1268</t>
  </si>
  <si>
    <t>{'symbol': 'NOVVW', 'cusip': 'G6759A118', 'type': 'warrants', 'isin': 'VGG6759A1185'}</t>
  </si>
  <si>
    <t>NOVVW</t>
  </si>
  <si>
    <t>G6759A118</t>
  </si>
  <si>
    <t>VGG6759A1185</t>
  </si>
  <si>
    <t>{'symbol': 'NOVVR', 'cusip': 'G6759A134', 'type': 'rights', 'isin': 'VGG6759A1342'}</t>
  </si>
  <si>
    <t>NOVVR</t>
  </si>
  <si>
    <t>G6759A134</t>
  </si>
  <si>
    <t>VGG6759A1342</t>
  </si>
  <si>
    <t>ADOCU</t>
  </si>
  <si>
    <t>036c4675-23df-4528-b7c5-9d15c25dd4ec</t>
  </si>
  <si>
    <t>Edoc Acquisition Corp.</t>
  </si>
  <si>
    <t>{'symbol': 'ADOC', 'cusip': 'G4000A102', 'type': 'common', 'isin': 'KYG4000A1022'}</t>
  </si>
  <si>
    <t>https://www.sec.gov/edgar/browse/?CIK=0001824884</t>
  </si>
  <si>
    <t>[{'name': 'I-Bankers Securities', 'units': 8050000, 'bookRunningManager': True}, {'name': 'Ingalls &amp; Snyder', 'units': 900000, 'bookRunningManager': False}, {'name': 'B. Riley FBR', 'units': 50000, 'bookRunningManager': False}]</t>
  </si>
  <si>
    <t>[{'name': 'Kevin Chen', 'position': 'Chairman and CEO'}, {'name': 'Christine Zhao', 'position': 'CFO and Director'}, {'name': 'Bob Ai', 'position': 'Director'}, {'name': 'Gang Li', 'position': 'Director'}, {'name': 'Jiuji Yan', 'position': 'Director'}]</t>
  </si>
  <si>
    <t>7612 Main Street Fishers  Suite 200  Victor, NY 14564</t>
  </si>
  <si>
    <t>[{'symbol': 'CLDI', 'type': 'common'}]</t>
  </si>
  <si>
    <t>G4000A102</t>
  </si>
  <si>
    <t>KYG4000A1022</t>
  </si>
  <si>
    <t>{'symbol': 'ADOCU', 'cusip': 'G4000A128', 'type': 'units', 'isin': 'KYG4000A1287'}</t>
  </si>
  <si>
    <t>G4000A128</t>
  </si>
  <si>
    <t>KYG4000A1287</t>
  </si>
  <si>
    <t>{'symbol': 'ADOCW', 'cusip': 'G4000A110', 'type': 'warrants', 'isin': 'KYG4000A1105'}</t>
  </si>
  <si>
    <t>ADOCW</t>
  </si>
  <si>
    <t>G4000A110</t>
  </si>
  <si>
    <t>KYG4000A1105</t>
  </si>
  <si>
    <t>{'symbol': 'ADOCR', 'cusip': 'G4000A136', 'type': 'rights', 'isin': 'KYG4000A1360'}</t>
  </si>
  <si>
    <t>ADOCR</t>
  </si>
  <si>
    <t>G4000A136</t>
  </si>
  <si>
    <t>KYG4000A1360</t>
  </si>
  <si>
    <t>e0f33367-3774-4cd9-aa46-7afc63e3adcd</t>
  </si>
  <si>
    <t>ABRI SPAC I, INC.</t>
  </si>
  <si>
    <t>{'symbol': 'ASPA', 'cusip': '00085X105', 'type': 'common', 'isin': 'US00085X1054'}</t>
  </si>
  <si>
    <t>https://www.sec.gov/edgar/browse/?CIK=0001854583</t>
  </si>
  <si>
    <t>[{'name': 'Chardan', 'units': 5000000, 'bookRunningManager': True}]</t>
  </si>
  <si>
    <t>[{'name': 'Jeffrey Tirman', 'position': 'Chairman of the Board of Directors and Chief Executive Officer'}, {'name': 'Nima Montazeri', 'position': 'Executive Vice President, Chief Operating Officer and Director'}, {'name': 'Christopher Hardt', 'position': 'CFO'}, {'name': 'Peter Bakker', 'position': 'Vice President of Business Analytics'}, {'name': 'John Wepler', 'position': 'Director'}, {'name': 'Nadine Watt', 'position': 'Director'}, {'name': 'Joseph Schottland', 'position': 'Director'}]</t>
  </si>
  <si>
    <t>9663 Santa Monica Blvd., No. 1091 Beverly Hills, CA 90210</t>
  </si>
  <si>
    <t>00085X105</t>
  </si>
  <si>
    <t>US00085X1054</t>
  </si>
  <si>
    <t>{'symbol': 'ASPAU', 'cusip': '00085X204', 'type': 'units', 'isin': 'US00085X2045'}</t>
  </si>
  <si>
    <t>ASPAU</t>
  </si>
  <si>
    <t>00085X204</t>
  </si>
  <si>
    <t>US00085X2045</t>
  </si>
  <si>
    <t>{'symbol': 'ASPAW', 'cusip': '00085X113', 'type': 'warrants', 'isin': 'US00085X1138'}</t>
  </si>
  <si>
    <t>ASPAW</t>
  </si>
  <si>
    <t>00085X113</t>
  </si>
  <si>
    <t>US00085X1138</t>
  </si>
  <si>
    <t>CNTQU</t>
  </si>
  <si>
    <t>ef9790f3-7c0a-427f-b3ae-ce4369b6f0b7</t>
  </si>
  <si>
    <t>Chardan NexTech Acquisition 2 Corp.</t>
  </si>
  <si>
    <t>{'symbol': 'CNTQ', 'cusip': '159561109', 'type': 'common', 'isin': 'US1595611096'}</t>
  </si>
  <si>
    <t>https://www.sec.gov/edgar/browse/?CIK=0001847986</t>
  </si>
  <si>
    <t>[{'name': 'Kerry Propper', 'position': 'Co-Founder and Director (Chairman)'}, {'name': 'Jonas Grossman', 'position': 'Co-Founder, Chief Executive Officer, President, Secretary, Treasurer, and Director'}, {'name': 'Alex Weil', 'position': 'Chief Financial Officer and Director'}, {'name': 'Jonathan Biele', 'position': 'Director'}, {'name': 'Perry Boyle', 'position': 'Director'}, {'name': 'Roderick Hardamon', 'position': 'Director'}, {'name': 'Jory Des Jardins', 'position': 'Director'}, {'name': 'Hitesh Thakrar', 'position': 'Director'}, {'name': 'Todd Thomson', 'position': 'Director'}]</t>
  </si>
  <si>
    <t>17 State Street, 21st Floor, New York, NY 10004</t>
  </si>
  <si>
    <t>US1595611096</t>
  </si>
  <si>
    <t>{'symbol': 'CNTQU', 'cusip': '159561208', 'type': 'units', 'isin': 'US1595612086'}</t>
  </si>
  <si>
    <t>US1595612086</t>
  </si>
  <si>
    <t>{'symbol': 'CNTQW', 'cusip': '159561117', 'type': 'warrants', 'isin': 'US1595611179'}</t>
  </si>
  <si>
    <t>CNTQW</t>
  </si>
  <si>
    <t>US1595611179</t>
  </si>
  <si>
    <t>PONOU</t>
  </si>
  <si>
    <t>e7595540-fbeb-4825-aa6b-ad6bcbe10458</t>
  </si>
  <si>
    <t>PONO Capital Corp</t>
  </si>
  <si>
    <t>{'symbol': 'PONO', 'cusip': '732450101', 'type': 'common', 'isin': 'US7324501011'}</t>
  </si>
  <si>
    <t>https://www.sec.gov/edgar/browse/?CIK=0001855631</t>
  </si>
  <si>
    <t>[{'name': 'Dustin Shindo', 'position': 'Chief Executive Officer, Founder and Director'}, {'name': 'Dr. Hank Wuh', 'position': 'Chief Strategy Officer and Director'}, {'name': 'Trisha Nomura', 'position': 'Chief Financial Officer'}, {'name': 'Kotaro Chiba', 'position': 'Independent Director'}, {'name': 'Steve Iwamura', 'position': 'Independent Director'}, {'name': 'Dr. Mike K. Sayama', 'position': 'Independent Director'}]</t>
  </si>
  <si>
    <t>643 Ilalo Street, Honolulu, Hawaii 96813</t>
  </si>
  <si>
    <t>US7324501011</t>
  </si>
  <si>
    <t>{'symbol': 'PONOU', 'cusip': '732450200', 'type': 'units', 'isin': 'US7324502001'}</t>
  </si>
  <si>
    <t>US7324502001</t>
  </si>
  <si>
    <t>{'symbol': 'PONOW', 'cusip': '732450119', 'type': 'warrants', 'isin': 'US7324501193'}</t>
  </si>
  <si>
    <t>PONOW</t>
  </si>
  <si>
    <t>US7324501193</t>
  </si>
  <si>
    <t>PPHPU</t>
  </si>
  <si>
    <t>2233487a-123c-4ae7-963e-ff46a141fdc1</t>
  </si>
  <si>
    <t>PHP Ventures Acquisition Corp.</t>
  </si>
  <si>
    <t>{'symbol': 'PPHP', 'cusip': '69291C106', 'type': 'common', 'isin': 'US69291C1062'}</t>
  </si>
  <si>
    <t>https://www.sec.gov/edgar/browse/?CIK=0001863460</t>
  </si>
  <si>
    <t>[{'name': 'EF Hutton', 'units': 4945000, 'bookRunningManager': True}, {'name': 'B. Riley FBR', 'units': 50000, 'bookRunningManager': False}, {'name': 'Joseph Gunnar', 'units': 5000, 'bookRunningManager': False}]</t>
  </si>
  <si>
    <t>[{'name': 'Marcus Choo Yeow Ngoh', 'position': 'Chief Executive Officer and Chairman'}, {'name': 'Garry Richard Stein', 'position': 'Chief Financial Officer'}, {'name': 'Vanitha Mani Thevaratnam', 'position': 'Chief Strategy Officer'}, {'name': 'Khye Wang Phoon', 'position': 'Director'}, {'name': 'Donald Nnamdi Anih Esq.', 'position': 'Director'}, {'name': 'Antony Gordon', 'position': 'Director'}]</t>
  </si>
  <si>
    <t>CT 10-06, Level 10, Corporate Tower Subang Square, Jalan SS15/4G, Subang Jaya, 47500 Selangor, Malaysia</t>
  </si>
  <si>
    <t>69291C106</t>
  </si>
  <si>
    <t>US69291C1062</t>
  </si>
  <si>
    <t>{'symbol': 'PPHPU', 'cusip': '69291C205', 'type': 'units', 'isin': 'US69291C2052'}</t>
  </si>
  <si>
    <t>69291C205</t>
  </si>
  <si>
    <t>US69291C2052</t>
  </si>
  <si>
    <t>{'symbol': 'PPHPW', 'cusip': '69291C114', 'type': 'warrants', 'isin': 'US69291C1146'}</t>
  </si>
  <si>
    <t>PPHPW</t>
  </si>
  <si>
    <t>69291C114</t>
  </si>
  <si>
    <t>US69291C1146</t>
  </si>
  <si>
    <t>{'symbol': 'PPHPR', 'cusip': '69291C122', 'type': 'rights', 'isin': 'US69291C1229'}</t>
  </si>
  <si>
    <t>PPHPR</t>
  </si>
  <si>
    <t>69291C122</t>
  </si>
  <si>
    <t>US69291C1229</t>
  </si>
  <si>
    <t>CENQU</t>
  </si>
  <si>
    <t>477fcaf1-8f21-408c-be91-56b185298865</t>
  </si>
  <si>
    <t>{'symbol': 'CENQ', 'cusip': '15130M102', 'type': 'common', 'isin': 'US15130M1027'}</t>
  </si>
  <si>
    <t>https://www.sec.gov/edgar/browse/?CIK=0001841425</t>
  </si>
  <si>
    <t>[{'name': 'Imperial Capital', 'units': 12375000, 'bookRunningManager': True}, {'name': 'I-Bankers Securities', 'units': 2625000, 'bookRunningManager': True}]</t>
  </si>
  <si>
    <t>[{'name': 'John B. Connally III', 'position': 'Chairman'}, {'name': 'J. Russell Porter', 'position': 'Chief Executive Officer and Director'}, {'name': 'Michael J. Mayell', 'position': 'President, Chief Financial Officer and Director'}, {'name': 'David J. Porter', 'position': 'Vice President â€“ Regulatory'}, {'name': 'Benjamin Francisco Salinas Sada', 'position': 'Director'}, {'name': 'Denise Dubard', 'position': 'Director'}, {'name': 'Michael S. Bahorich', 'position': 'Director'}, {'name': 'David Bullion', 'position': 'Director'}]</t>
  </si>
  <si>
    <t>Alston &amp; Bird</t>
  </si>
  <si>
    <t>4550 Post Oak Place Dr., Suite 300, Houston, Texas 77027</t>
  </si>
  <si>
    <t>15130M102</t>
  </si>
  <si>
    <t>US15130M1027</t>
  </si>
  <si>
    <t>{'symbol': 'CENQU', 'cusip': '15130M201', 'type': 'units', 'isin': 'US15130M2017'}</t>
  </si>
  <si>
    <t>15130M201</t>
  </si>
  <si>
    <t>US15130M2017</t>
  </si>
  <si>
    <t>{'symbol': 'CENQW', 'cusip': '15130M110', 'type': 'warrants', 'isin': 'US15130M1100'}</t>
  </si>
  <si>
    <t>CENQW</t>
  </si>
  <si>
    <t>15130M110</t>
  </si>
  <si>
    <t>US15130M1100</t>
  </si>
  <si>
    <t>KCGI.U</t>
  </si>
  <si>
    <t>5b1645b6-8109-41a1-8377-19a49be10aed</t>
  </si>
  <si>
    <t>Kensington Capital Acquisition Corp. V</t>
  </si>
  <si>
    <t>{'symbol': 'KCGI', 'cusip': 'G5251K103', 'type': 'common', 'isin': 'KYG5251K1031'}</t>
  </si>
  <si>
    <t>https://www.sec.gov/edgar/browse/?CIK=0001865407</t>
  </si>
  <si>
    <t>[{'name': 'UBS', 'units': 15000000, 'bookRunningManager': True}, {'name': 'Stifel Nicolaus', 'units': 3600000, 'bookRunningManager': True}, {'name': 'Baird', 'units': 3000000, 'bookRunningManager': False}, {'name': 'Drexel Hamilton', 'units': 1200000, 'bookRunningManager': False}, {'name': 'EarlyBirdCapital', 'units': 1200000, 'bookRunningManager': False}]</t>
  </si>
  <si>
    <t>[{'name': 'Justin Mirro', 'position': 'Chief Executive Officer and Chairman'}, {'name': 'John Arney', 'position': 'Vice Chairman and President'}, {'name': 'Daniel Huber', 'position': 'Chief Financial Officer'}, {'name': 'Peter Goode', 'position': 'Chief Technology Officer'}, {'name': 'Julian Ameler', 'position': 'Head of Business Development'}, {'name': 'Anders Pettersson', 'position': 'Director'}, {'name': 'Mitchell Quain', 'position': 'Director'}, {'name': 'Mark Robertshaw', 'position': 'Director'}, {'name': 'Nickolas Vande Steeg', 'position': 'Director'}, {'name': 'William E. Kassling', 'position': 'Director'}]</t>
  </si>
  <si>
    <t>1400 Old Country Road, Suite 301  Westbury New York 11590</t>
  </si>
  <si>
    <t>G5251K103</t>
  </si>
  <si>
    <t>KYG5251K1031</t>
  </si>
  <si>
    <t>{'symbol': 'KCGI.U', 'cusip': 'G5251K111', 'type': 'units', 'isin': 'KYG5251K1114'}</t>
  </si>
  <si>
    <t>G5251K111</t>
  </si>
  <si>
    <t>KYG5251K1114</t>
  </si>
  <si>
    <t>{'symbol': 'KCGI/W', 'cusip': 'G5251K129', 'type': 'warrants', 'isin': 'KYG5251K1296'}</t>
  </si>
  <si>
    <t>KCGI/W</t>
  </si>
  <si>
    <t>G5251K129</t>
  </si>
  <si>
    <t>KYG5251K1296</t>
  </si>
  <si>
    <t>RBAC.U</t>
  </si>
  <si>
    <t>90934a3d-7062-46b4-ad5d-04f357e7253b</t>
  </si>
  <si>
    <t>RedBall Acquisition Corp.</t>
  </si>
  <si>
    <t>{'symbol': 'RBAC', 'cusip': 'G7417R105', 'type': 'common', 'isin': 'KYG7417R1056'}</t>
  </si>
  <si>
    <t>https://www.sec.gov/edgar/browse/?CIK=0001815184</t>
  </si>
  <si>
    <t>[{'name': 'Goldman Sachs', 'units': 50000000, 'bookRunningManager': True}]</t>
  </si>
  <si>
    <t>[{'name': 'Gerald Cardinale', 'position': 'Co-Chairman'}, {'name': 'Billy Beane', 'position': 'Co-Chairman'}, {'name': 'Alec Scheiner', 'position': 'CEO'}, {'name': 'David Grochow', 'position': 'CFO'}, {'name': 'Luke Bornn', 'position': 'Executive Vice President'}, {'name': 'Volkert Doeksen', 'position': 'Director'}, {'name': 'Deborah A. Farrington', 'position': 'Director'}, {'name': 'Richard C. Scudamore', 'position': 'Director'}, {'name': 'Richard H. Thaler', 'position': 'Director'}, {'name': 'Lewis N. Wolff', 'position': 'Director'}]</t>
  </si>
  <si>
    <t>667 Madison Avenue  16th Floor  New York NY 10065</t>
  </si>
  <si>
    <t>RedBird Capital Partners</t>
  </si>
  <si>
    <t>RedBird Series 2019, LP and RedBird Series 2019 GP Co-Invest, LP</t>
  </si>
  <si>
    <t xml:space="preserve">* RedBird Series 2019, LP and RedBird Series 2019 GP Co-Invest, LP, affiliates of its sponsor, have agreed to purchase an aggregate of $100 million of Class A ordinary shares for $10.00 per share_x000D_
* The forward purchase shares will be identical to the Class A ordinary shares included in the units being sold in this offering, except the forward purchase shares will be subject to transfer restrictions and certain registration rights_x000D_
* The forward purchase agreements are subject to conditions, including each forward purchase party giving us its written consent confirming its commitment to purchase the forward purchase shares no later than five days after we notify it of our board of directorsâ€™ intention to meet to consider entering into a definitive agreement for a proposed business combination_x000D_
* Each forward purchase party may grant or withhold this consent entirely within its sole discretion_x000D_
* In addition, RBAC has the right to reduce the amount of forward purchase shares that may be purchased_x000D_
</t>
  </si>
  <si>
    <t>G7417R105</t>
  </si>
  <si>
    <t>KYG7417R1056</t>
  </si>
  <si>
    <t>{'symbol': 'RBAC.U', 'cusip': 'G7417R121', 'type': 'units', 'isin': 'KYG7417R1213'}</t>
  </si>
  <si>
    <t>G7417R121</t>
  </si>
  <si>
    <t>KYG7417R1213</t>
  </si>
  <si>
    <t>{'symbol': 'RBAC/W', 'cusip': 'G7417R113', 'type': 'warrants', 'isin': 'KYG7417R1130'}</t>
  </si>
  <si>
    <t>RBAC/W</t>
  </si>
  <si>
    <t>G7417R113</t>
  </si>
  <si>
    <t>KYG7417R1130</t>
  </si>
  <si>
    <t>LCAPU</t>
  </si>
  <si>
    <t>8aa61e8f-d3c8-4868-b028-5fa4c2a6004e</t>
  </si>
  <si>
    <t xml:space="preserve">Lionheart Acquisition Corporation II </t>
  </si>
  <si>
    <t>{'symbol': 'LCAP', 'cusip': '53625R104', 'type': 'common', 'isin': 'US53625R1041'}</t>
  </si>
  <si>
    <t>https://www.sec.gov/edgar/browse/?CIK=0001802450</t>
  </si>
  <si>
    <t>[{'name': 'Nomura', 'units': 11000000, 'bookRunningManager': True}, {'name': 'Cantor Fitzgerald', 'units': 9000000, 'bookRunningManager': True}]</t>
  </si>
  <si>
    <t>[{'name': 'Ophir Sternberg', 'position': 'Chairman, President, and CEO'}, {'name': 'Paul Rapisarda', 'position': 'CFO and Secretary'}, {'name': 'Faquiry Diaz Cala', 'position': 'COO'}, {'name': 'Roger Meltzer', 'position': 'Director'}, {'name': 'James Anderson', 'position': 'Independent Director'}, {'name': 'Thomas Byrne', 'position': 'Independent Director'}, {'name': 'Thomas Hawkins', 'position': 'Independent Director'}]</t>
  </si>
  <si>
    <t>4218 NE 2nd Avenue Miami, Florida 33137</t>
  </si>
  <si>
    <t>Lionheart Equities</t>
  </si>
  <si>
    <t xml:space="preserve">* Nomura intends purchase up to $100mm of LCAP public shares through open market purchases or privately negotiated transactions with one or more third parties_x000D_
   * Up to $85.0 million of such aggregate purchase price may in the form of an investment in LCAP's equity securities_x000D_
   * The decision to make such an investment in other equity securities will not reduce the aggregate purchase price_x000D_
* Nomura will be excused from its purchase obligation unless, within five business days following written notice of LCAP's intention to enter into such business combination, Nomura notifies LCAP that it has decided to proceed with the purchase in whole or in part_x000D_
* Nomura may decide not to proceed with the purchase for any reason, including, without limitation, if it has determined that such purchase would constitute a conflict of interest_x000D_
* The obligations under the forward purchase agreement are not affected by any redemptions by our public stockholders of shares of Class A common stock_x000D_
</t>
  </si>
  <si>
    <t>[{'symbol': 'MSPR', 'type': 'common'}]</t>
  </si>
  <si>
    <t>53625R104</t>
  </si>
  <si>
    <t>US53625R1041</t>
  </si>
  <si>
    <t>{'symbol': 'LCAPU', 'cusip': '53625R203', 'type': 'units', 'isin': 'US53625R2031'}</t>
  </si>
  <si>
    <t>53625R203</t>
  </si>
  <si>
    <t>US53625R2031</t>
  </si>
  <si>
    <t>{'symbol': 'LCAPW', 'cusip': '53625R112', 'type': 'warrants', 'isin': 'US53625R1124'}</t>
  </si>
  <si>
    <t>LCAPW</t>
  </si>
  <si>
    <t>53625R112</t>
  </si>
  <si>
    <t>US53625R1124</t>
  </si>
  <si>
    <t>GIWWU</t>
  </si>
  <si>
    <t>2d61dbfe-ddb0-4cb6-86b9-850f7c3d33ad</t>
  </si>
  <si>
    <t>GigInternational1, Inc.</t>
  </si>
  <si>
    <t>{'symbol': 'GIW', 'cusip': '37518W106', 'type': 'common', 'isin': 'US37518W1062'}</t>
  </si>
  <si>
    <t>https://www.sec.gov/edgar/browse/?CIK=0001848795</t>
  </si>
  <si>
    <t>[{'name': 'Oppenheimer', 'units': 14000000, 'bookRunningManager': True}, {'name': 'William Blair', 'units': 6000000, 'bookRunningManager': True}]</t>
  </si>
  <si>
    <t>[{'name': 'Dr. Avi S. Katz', 'position': 'Executive Chairman of the Board of Directors'}, {'name': 'Dr. Raluca Dinu', 'position': 'Chief Executive Officer, President, Secretary and Director'}, {'name': 'Dorothy D. Hayes', 'position': 'Director'}, {'name': 'Andrea Betti-Berutto', 'position': 'Director'}, {'name': 'Raanan Horowitz', 'position': 'Director'}, {'name': 'Peter Wang', 'position': 'Director'}, {'name': 'Brad Weightman', 'position': 'Chief Financial Officer'}]</t>
  </si>
  <si>
    <t>BPM</t>
  </si>
  <si>
    <t>1731 Embarcadero Rd., Suite 200  Palo Alto, CA 94303</t>
  </si>
  <si>
    <t>GigCapital Global</t>
  </si>
  <si>
    <t>37518W106</t>
  </si>
  <si>
    <t>US37518W1062</t>
  </si>
  <si>
    <t>{'symbol': 'GIWWU', 'cusip': '37518W205', 'type': 'units', 'isin': 'US37518W2052'}</t>
  </si>
  <si>
    <t>37518W205</t>
  </si>
  <si>
    <t>US37518W2052</t>
  </si>
  <si>
    <t>{'symbol': 'GIWWW', 'cusip': '37518W114', 'type': 'warrants', 'isin': 'US37518W1146'}</t>
  </si>
  <si>
    <t>GIWWW</t>
  </si>
  <si>
    <t>37518W114</t>
  </si>
  <si>
    <t>US37518W1146</t>
  </si>
  <si>
    <t>ESSCU</t>
  </si>
  <si>
    <t>c71a9313-abd3-4206-aba4-ed81a9674f52</t>
  </si>
  <si>
    <t>East Stone Acquisition Corporation</t>
  </si>
  <si>
    <t>{'symbol': 'ESSC', 'cusip': 'G2911D108', 'type': 'common', 'isin': 'VGG2911D1087'}</t>
  </si>
  <si>
    <t>https://www.sec.gov/edgar/browse/?CIK=0001760683</t>
  </si>
  <si>
    <t>[{'name': 'I-Bankers Securities', 'units': 5650000, 'bookRunningManager': True}, {'name': 'EarlyBirdCapital', 'units': 3000000, 'bookRunningManager': False}, {'name': 'BTIG', 'units': 2500000, 'bookRunningManager': False}, {'name': 'Ingalls &amp; Snyder', 'units': 800000, 'bookRunningManager': False}, {'name': 'B. Riley FBR', 'units': 50000, 'bookRunningManager': False}]</t>
  </si>
  <si>
    <t>[{'name': 'Xiaoma (Sherman) Lu', 'position': 'CEO &amp; Director'}, {'name': 'Chunyi (Charlie) Hao', 'position': 'Chairman &amp; CFO'}, {'name': 'Sanjay Prasad', 'position': 'Director'}, {'name': 'Michael S. Cashel', 'position': 'Director'}, {'name': 'William Zielke', 'position': 'Director'}]</t>
  </si>
  <si>
    <t>25 Mall Road, Suite 330, Burlington, MA 01803</t>
  </si>
  <si>
    <t>G2911D108</t>
  </si>
  <si>
    <t>VGG2911D1087</t>
  </si>
  <si>
    <t>{'symbol': 'ESSCU', 'cusip': 'G2911D124', 'type': 'units', 'isin': 'VGG2911D1244'}</t>
  </si>
  <si>
    <t>G2911D124</t>
  </si>
  <si>
    <t>VGG2911D1244</t>
  </si>
  <si>
    <t>{'symbol': 'ESSCW', 'cusip': 'G2911D116', 'type': 'warrants', 'isin': 'VGG2911D1160'}</t>
  </si>
  <si>
    <t>ESSCW</t>
  </si>
  <si>
    <t>G2911D116</t>
  </si>
  <si>
    <t>VGG2911D1160</t>
  </si>
  <si>
    <t>{'symbol': 'ESSCR', 'cusip': 'G2911D132', 'type': 'rights', 'isin': 'VGG2911D1327'}</t>
  </si>
  <si>
    <t>ESSCR</t>
  </si>
  <si>
    <t>G2911D132</t>
  </si>
  <si>
    <t>VGG2911D1327</t>
  </si>
  <si>
    <t>FST.U</t>
  </si>
  <si>
    <t>9874b3f7-7fdb-423a-88b2-4a993f1c4929</t>
  </si>
  <si>
    <t>FAST Acquisition Corp.</t>
  </si>
  <si>
    <t>{'symbol': 'FST', 'cusip': '311875108', 'type': 'common', 'isin': 'US3118751086'}</t>
  </si>
  <si>
    <t>https://www.sec.gov/edgar/browse/?CIK=0001815737</t>
  </si>
  <si>
    <t>[{'name': 'Citigroup', 'units': 9250000, 'bookRunningManager': True}, {'name': 'UBS', 'units': 9250000, 'bookRunningManager': True}, {'name': 'Odeon Capital Group', 'units': 1500000, 'bookRunningManager': False}]</t>
  </si>
  <si>
    <t>[{'name': 'Sandy Beall', 'position': 'Co-CEO and Director'}, {'name': 'Doug Jacob', 'position': 'Co-CEO and Director'}, {'name': 'Garrett Schreiber', 'position': 'CFO'}, {'name': 'Todd Higgins', 'position': 'COO'}, {'name': 'Kimberly Grant', 'position': 'Chief Strategy Officer'}, {'name': 'Kevin Reddy', 'position': 'Chairman'}, {'name': 'Ramin Arani', 'position': 'Director'}, {'name': 'Sanjay Chadda', 'position': 'Director'}, {'name': 'Alice Elliot', 'position': 'Director'}, {'name': 'Steve Kassin', 'position': 'Director'}, {'name': 'Michael Lastoria', 'position': 'Advisor'}, {'name': 'Kat Cole', 'position': 'Advisor'}, {'name': 'Sanjay Lamba', 'position': 'Advisor'}, {'name': 'Ndamukong Suh', 'position': 'Advisor'}, {'name': 'Dan Gardner', 'position': 'Advisor'}, {'name': 'Todd Gurley', 'position': 'Advisor'}, {'name': 'Allison Page', 'position': 'Advisor'}, {'name': 'Kris Stevens', 'position': 'Advisor'}, {'name': 'Michael Lastoria', 'position': 'Director'}]</t>
  </si>
  <si>
    <t>3 Minetta Street New York, NY 10012</t>
  </si>
  <si>
    <t>US3118751086</t>
  </si>
  <si>
    <t>{'symbol': 'FST.U', 'cusip': '311875207', 'type': 'units', 'isin': 'US3118752076'}</t>
  </si>
  <si>
    <t>US3118752076</t>
  </si>
  <si>
    <t>{'symbol': 'FST/W', 'cusip': '311875116', 'type': 'warrants', 'isin': 'US3118751169'}</t>
  </si>
  <si>
    <t>FST/W</t>
  </si>
  <si>
    <t>US3118751169</t>
  </si>
  <si>
    <t>MANAU</t>
  </si>
  <si>
    <t>50254f16-df0f-4588-aaec-5174dec7a65e</t>
  </si>
  <si>
    <t>Mana Capital Acquisition Corp.</t>
  </si>
  <si>
    <t>{'symbol': 'MAAQ', 'cusip': '56168P104', 'type': 'common', 'isin': 'US56168P1049'}</t>
  </si>
  <si>
    <t>https://www.sec.gov/edgar/browse/?CIK=0001870144</t>
  </si>
  <si>
    <t>[{'name': 'Ladenburg Thalmann', 'units': 5580000, 'bookRunningManager': True}, {'name': 'I-Bankers Securities', 'units': 620000, 'bookRunningManager': False}]</t>
  </si>
  <si>
    <t>[{'name': 'Jonathan Intrater', 'position': 'Chairman of the Board and Chief Executive Officer and Principal Financial and Accounting Officer'}, {'name': 'Allan Liu', 'position': 'Director'}, {'name': 'Loren Mortman', 'position': 'Director'}]</t>
  </si>
  <si>
    <t>Marcum Bernstein &amp; Pinchuk</t>
  </si>
  <si>
    <t>8 The Green Suite #12490 Dover, Delaware 19901</t>
  </si>
  <si>
    <t>56168P104</t>
  </si>
  <si>
    <t>US56168P1049</t>
  </si>
  <si>
    <t>{'symbol': 'MAAQU', 'cusip': '56168P203', 'type': 'units', 'isin': 'US56168P2039'}</t>
  </si>
  <si>
    <t>MAAQU</t>
  </si>
  <si>
    <t>56168P203</t>
  </si>
  <si>
    <t>US56168P2039</t>
  </si>
  <si>
    <t>{'symbol': 'MAAQW', 'cusip': '56168P120', 'type': 'warrants', 'isin': 'US56168P1205'}</t>
  </si>
  <si>
    <t>MAAQW</t>
  </si>
  <si>
    <t>56168P120</t>
  </si>
  <si>
    <t>US56168P1205</t>
  </si>
  <si>
    <t>{'symbol': 'MAAQR', 'cusip': '56168P112', 'type': 'rights', 'isin': 'US56168P1122'}</t>
  </si>
  <si>
    <t>MAAQR</t>
  </si>
  <si>
    <t>56168P112</t>
  </si>
  <si>
    <t>US56168P1122</t>
  </si>
  <si>
    <t>MEOAU</t>
  </si>
  <si>
    <t>3f7dd8a3-b099-4e6e-a876-80a4cc44ea23</t>
  </si>
  <si>
    <t>Minority Equality Opportunities Acquisition Inc.</t>
  </si>
  <si>
    <t>{'symbol': 'MEOA', 'cusip': '60436Q100', 'type': 'common', 'isin': 'US60436Q1004'}</t>
  </si>
  <si>
    <t>https://www.sec.gov/edgar/browse/?CIK=0001859310</t>
  </si>
  <si>
    <t>[{'name': 'Maxim', 'units': 11000000, 'bookRunningManager': True}]</t>
  </si>
  <si>
    <t>[{'name': 'Shawn D. Rochester', 'position': 'Chief Executive Officer, President, and Chairman of the Board of Directors'}, {'name': 'Robin D. Watkins', 'position': 'Chief Financial Officer, Treasurer, Secretary, and a Director'}, {'name': 'Ronald D. Busby, Sr.', 'position': 'Director'}, {'name': 'Patrick F. Linehan', 'position': 'Director'}, {'name': 'Julianne Malveaux', 'position': 'Director'}]</t>
  </si>
  <si>
    <t>100 Executive Court Waxahachie, TX 75165</t>
  </si>
  <si>
    <t>60436Q100</t>
  </si>
  <si>
    <t>US60436Q1004</t>
  </si>
  <si>
    <t>{'symbol': 'MEOAU', 'cusip': '60436Q209', 'type': 'units', 'isin': 'US60436Q2093'}</t>
  </si>
  <si>
    <t>60436Q209</t>
  </si>
  <si>
    <t>US60436Q2093</t>
  </si>
  <si>
    <t>{'symbol': 'MEOAW', 'cusip': '60436Q118', 'type': 'warrants', 'isin': 'US60436Q1186'}</t>
  </si>
  <si>
    <t>MEOAW</t>
  </si>
  <si>
    <t>60436Q118</t>
  </si>
  <si>
    <t>US60436Q1186</t>
  </si>
  <si>
    <t>IHACU</t>
  </si>
  <si>
    <t>56d16ec6-502b-4e39-b994-e39ea7dc4e6a</t>
  </si>
  <si>
    <t>Isleworth Healthcare Acquisition Corp.</t>
  </si>
  <si>
    <t>{'symbol': 'ISLE', 'cusip': '46468P102', 'type': 'common', 'isin': 'US46468P1021'}</t>
  </si>
  <si>
    <t>https://www.sec.gov/edgar/browse/?CIK=0001837997</t>
  </si>
  <si>
    <t>[{'name': 'I-Bankers Securities', 'units': 10980000, 'bookRunningManager': True}, {'name': 'Northland Capital Markets', 'units': 3000000, 'bookRunningManager': False}, {'name': 'Dawson James', 'units': 2970000, 'bookRunningManager': False}, {'name': 'Ingalls &amp; Snyder', 'units': 1000000, 'bookRunningManager': False}, {'name': 'Ladenburg Thalmann', 'units': 50000, 'bookRunningManager': False}]</t>
  </si>
  <si>
    <t>[{'name': 'Allen Weiss', 'position': 'Chairman'}, {'name': 'Robert Whitehead', 'position': 'CEO, Director'}, {'name': 'Dan Halvorson', 'position': 'CFO, EVP, Director'}, {'name': 'Vipul Patel', 'position': 'Director'}, {'name': 'W. Robert Dahl', 'position': 'Director'}, {'name': 'Michelle McKenna', 'position': 'Director'}, {'name': 'Dr. Monica Reed', 'position': 'Director'}]</t>
  </si>
  <si>
    <t>970 Lake Carillon Drive, Feather Sound, Suite 300  St. Petersburg, Florida 33716</t>
  </si>
  <si>
    <t>46468P102</t>
  </si>
  <si>
    <t>US46468P1021</t>
  </si>
  <si>
    <t>{'symbol': 'ISLEU', 'cusip': '46468P201', 'type': 'units', 'isin': 'US46468P2011'}</t>
  </si>
  <si>
    <t>ISLEU</t>
  </si>
  <si>
    <t>46468P201</t>
  </si>
  <si>
    <t>US46468P2011</t>
  </si>
  <si>
    <t>{'symbol': 'ISLEW', 'cusip': '46468P110', 'type': 'warrants', 'isin': 'US46468P1104'}</t>
  </si>
  <si>
    <t>ISLEW</t>
  </si>
  <si>
    <t>46468P110</t>
  </si>
  <si>
    <t>US46468P1104</t>
  </si>
  <si>
    <t>REVEU</t>
  </si>
  <si>
    <t>9a21b76c-90f4-4489-8b92-9f3cc20df32e</t>
  </si>
  <si>
    <t>Alpine Acquisition Corporation</t>
  </si>
  <si>
    <t>{'symbol': 'REVE', 'cusip': '02083L109', 'type': 'common', 'isin': 'US02083L1098'}</t>
  </si>
  <si>
    <t>https://www.sec.gov/edgar/browse/?CIK=0001853651</t>
  </si>
  <si>
    <t>[{'name': 'Elan Blutinger', 'position': 'Chairman'}, {'name': 'Kim Schaefer', 'position': 'CEO &amp; Director'}, {'name': 'Alex Lombardo', 'position': 'CFO'}, {'name': 'David Goldberg', 'position': 'Director'}, {'name': 'Howard Silver', 'position': 'Director'}, {'name': 'Alissa N. Nolan', 'position': 'Director'}]</t>
  </si>
  <si>
    <t>10141 N. Canyon View Lane, Fountain Hills, Arizona 85268</t>
  </si>
  <si>
    <t>Alpine Consolidated</t>
  </si>
  <si>
    <t>02083L109</t>
  </si>
  <si>
    <t>US02083L1098</t>
  </si>
  <si>
    <t>{'symbol': 'REVEU', 'cusip': '02083L208', 'type': 'units', 'isin': 'US02083L2088'}</t>
  </si>
  <si>
    <t>02083L208</t>
  </si>
  <si>
    <t>US02083L2088</t>
  </si>
  <si>
    <t>{'symbol': 'REVEW', 'cusip': '02083L117', 'type': 'warrants', 'isin': 'US02083L1171'}</t>
  </si>
  <si>
    <t>REVEW</t>
  </si>
  <si>
    <t>02083L117</t>
  </si>
  <si>
    <t>US02083L1171</t>
  </si>
  <si>
    <t>WARR.U</t>
  </si>
  <si>
    <t>11296527-52aa-4197-8e90-489266aa5fc2</t>
  </si>
  <si>
    <t>Warrior Technologies Acquisition Company</t>
  </si>
  <si>
    <t>{'symbol': 'WARR', 'cusip': '936273101', 'type': 'common', 'isin': 'US9362731013'}</t>
  </si>
  <si>
    <t>https://www.sec.gov/edgar/browse/?CIK=0001820209</t>
  </si>
  <si>
    <t>[{'name': 'Raymond James', 'units': 12000000, 'bookRunningManager': True}, {'name': 'EarlyBirdCapital', 'units': 12000000, 'bookRunningManager': True}]</t>
  </si>
  <si>
    <t>[{'name': 'H.H. â€œTrippâ€ Wommack III', 'position': 'Chairman, President, CEO and CFO'}, {'name': 'Todd A. Overbergen', 'position': 'Director'}, {'name': 'James P. Benson', 'position': 'Director'}, {'name': 'Marcus C. "Marc" Rowland', 'position': 'Director'}]</t>
  </si>
  <si>
    <t>Warrior Technologies Acquisition Company 400 W. Illinois, Suite 1120 Midland, Texas 79701</t>
  </si>
  <si>
    <t>US9362731013</t>
  </si>
  <si>
    <t>{'symbol': 'WARR.U', 'cusip': '936273200', 'type': 'units', 'isin': 'US9362732003'}</t>
  </si>
  <si>
    <t>US9362732003</t>
  </si>
  <si>
    <t>{'symbol': 'WARR/W', 'cusip': '936273119', 'type': 'warrants', 'isin': 'US9362731195'}</t>
  </si>
  <si>
    <t>WARR/W</t>
  </si>
  <si>
    <t>US9362731195</t>
  </si>
  <si>
    <t>DWACU</t>
  </si>
  <si>
    <t>e3bc4d3a-0acc-408d-a032-4b442aa2809b</t>
  </si>
  <si>
    <t>Digital World Acquisition Corp.</t>
  </si>
  <si>
    <t>{'symbol': 'DWAC', 'cusip': '25400Q105', 'type': 'common', 'isin': 'US25400Q1058'}</t>
  </si>
  <si>
    <t>https://www.sec.gov/edgar/browse/?CIK=0001849635</t>
  </si>
  <si>
    <t>[{'name': 'EF Hutton', 'units': 24945000, 'bookRunningManager': True}, {'name': 'B. Riley FBR', 'units': 50000, 'bookRunningManager': False}, {'name': 'Joseph Gunnar', 'units': 5000, 'bookRunningManager': False}]</t>
  </si>
  <si>
    <t>[{'name': 'Patrick Orlando', 'position': 'Chairman and Chief Executive Officer'}, {'name': 'Luis Orleans-Braganza', 'position': 'Chief Financial Officer'}, {'name': 'Lee Jacobson', 'position': 'Director'}, {'name': 'Bruce J. Garelick', 'position': 'Director'}, {'name': 'Justin Shaner', 'position': 'Director'}, {'name': 'Eric Swider', 'position': 'Director'}, {'name': 'Rodrigo Veloso', 'position': 'Director'}]</t>
  </si>
  <si>
    <t>78 SW 7th Street, Miami, Florida 33130</t>
  </si>
  <si>
    <t>25400Q105</t>
  </si>
  <si>
    <t>US25400Q1058</t>
  </si>
  <si>
    <t>{'symbol': 'DWACU', 'cusip': '25400Q204', 'type': 'units', 'isin': 'US25400Q2049'}</t>
  </si>
  <si>
    <t>25400Q204</t>
  </si>
  <si>
    <t>US25400Q2049</t>
  </si>
  <si>
    <t>{'symbol': 'DWACW', 'cusip': '25400Q113', 'type': 'warrants', 'isin': 'US25400Q1132'}</t>
  </si>
  <si>
    <t>DWACW</t>
  </si>
  <si>
    <t>25400Q113</t>
  </si>
  <si>
    <t>US25400Q1132</t>
  </si>
  <si>
    <t>TWND.U</t>
  </si>
  <si>
    <t>f35c2ceb-66c0-4b9f-8abf-b932ee604dd8</t>
  </si>
  <si>
    <t>Tailwind Acquisition Corp.</t>
  </si>
  <si>
    <t>{'symbol': 'TWND', 'cusip': '87403Q102', 'type': 'common', 'isin': 'US87403Q1022'}</t>
  </si>
  <si>
    <t>https://www.sec.gov/edgar/browse/?CIK=0001814215</t>
  </si>
  <si>
    <t>[{'name': 'Jefferies', 'units': 30000000, 'bookRunningManager': True}]</t>
  </si>
  <si>
    <t>[{'name': 'Philip Krim', 'position': 'Chairman'}, {'name': 'Chris Hollod', 'position': 'CEO and Director'}, {'name': 'Matt Eby', 'position': 'CFO and Director'}, {'name': 'Alan Sheriff', 'position': 'Director'}, {'name': 'Wisdom Lu', 'position': 'Director'}, {'name': 'Will Quist', 'position': 'Director'}, {'name': 'Boris Revsin', 'position': 'Director'}]</t>
  </si>
  <si>
    <t>1545 Courtney Ave Los Angeles, California 90046</t>
  </si>
  <si>
    <t>87403Q102</t>
  </si>
  <si>
    <t>US87403Q1022</t>
  </si>
  <si>
    <t>{'symbol': 'TWND.U', 'cusip': '87403Q201', 'type': 'units', 'isin': 'US87403Q2012'}</t>
  </si>
  <si>
    <t>87403Q201</t>
  </si>
  <si>
    <t>US87403Q2012</t>
  </si>
  <si>
    <t>{'symbol': 'TWND/W', 'cusip': '87403Q110', 'type': 'warrants', 'isin': 'US87403Q1105'}</t>
  </si>
  <si>
    <t>TWND/W</t>
  </si>
  <si>
    <t>87403Q110</t>
  </si>
  <si>
    <t>US87403Q1105</t>
  </si>
  <si>
    <t>MUDS2</t>
  </si>
  <si>
    <t>7644b4b3-d03b-4de7-afa9-f17b31fb7795</t>
  </si>
  <si>
    <t>Mudrick Capital Acquisition Corporation II</t>
  </si>
  <si>
    <t>{'symbol': 'MUDS', 'cusip': '62477L107', 'type': 'common', 'isin': 'US62477L1070'}</t>
  </si>
  <si>
    <t>https://www.sec.gov/edgar/browse/?CIK=0001820727</t>
  </si>
  <si>
    <t>21 months</t>
  </si>
  <si>
    <t>[{'name': 'Jefferies', 'units': 27500000, 'bookRunningManager': True}]</t>
  </si>
  <si>
    <t>[{'name': 'Jason Mudrick', 'position': 'CEO and Chairman'}, {'name': 'Victor Danh', 'position': 'VP'}, {'name': 'David Kirsch', 'position': 'VP and Director'}, {'name': 'Glenn Springer', 'position': 'CFO'}, {'name': 'Dennis Stogsdill', 'position': 'Director'}, {'name': 'Scott Kasen', 'position': 'Director'}, {'name': 'Dr. Brian Kushner', 'position': 'Director'}]</t>
  </si>
  <si>
    <t>527 Madison Avenue, 6th Floor New York, NY 10022</t>
  </si>
  <si>
    <t>Mudrick Capital Management</t>
  </si>
  <si>
    <t>62477L107</t>
  </si>
  <si>
    <t>US62477L1070</t>
  </si>
  <si>
    <t>{'symbol': 'MUDSU', 'cusip': '62477L206', 'type': 'units', 'isin': 'US62477L2060'}</t>
  </si>
  <si>
    <t>MUDSU</t>
  </si>
  <si>
    <t>62477L206</t>
  </si>
  <si>
    <t>US62477L2060</t>
  </si>
  <si>
    <t>{'symbol': 'MUDSW', 'cusip': '62477L115', 'type': 'warrants', 'isin': 'US62477L1153'}</t>
  </si>
  <si>
    <t>MUDSW</t>
  </si>
  <si>
    <t>62477L115</t>
  </si>
  <si>
    <t>US62477L1153</t>
  </si>
  <si>
    <t>CRHC.U</t>
  </si>
  <si>
    <t>26d30ea2-dc3b-471d-ae01-aec56723743e</t>
  </si>
  <si>
    <t>Cohn Robbins Holdings Corp.</t>
  </si>
  <si>
    <t>{'symbol': 'CRHC', 'cusip': 'G23726105', 'type': 'common', 'isin': 'KYG237261055'}</t>
  </si>
  <si>
    <t>https://www.sec.gov/edgar/browse/?CIK=0001818212</t>
  </si>
  <si>
    <t>[{'name': 'Credit Suisse', 'units': 72000000, 'bookRunningManager': True}]</t>
  </si>
  <si>
    <t>[{'name': 'Clifton S. Robbins', 'position': 'Co-Chairman and Director'}, {'name': 'Gary D. Cohn', 'position': 'Co-Chairman and Director'}, {'name': 'Charles S. Kwon', 'position': 'Chief Financial Officer'}, {'name': 'Kathryn A. Hall', 'position': 'Director'}, {'name': 'C. Robert Kidder', 'position': 'Director'}, {'name': 'Alexander T. Robertson', 'position': 'Director'}, {'name': 'Anne Sheehan', 'position': 'Director'}]</t>
  </si>
  <si>
    <t>1000 N. West Street, Suite 1200 Wilmington, DE 19801</t>
  </si>
  <si>
    <t>G23726105</t>
  </si>
  <si>
    <t>KYG237261055</t>
  </si>
  <si>
    <t>{'symbol': 'CRHC.U', 'cusip': 'G23726121', 'type': 'units', 'isin': 'KYG237261212'}</t>
  </si>
  <si>
    <t>G23726121</t>
  </si>
  <si>
    <t>KYG237261212</t>
  </si>
  <si>
    <t>{'symbol': 'CRHC/W', 'cusip': 'G23726113', 'type': 'warrants', 'isin': 'KYG237261139'}</t>
  </si>
  <si>
    <t>CRHC/W</t>
  </si>
  <si>
    <t>G23726113</t>
  </si>
  <si>
    <t>KYG237261139</t>
  </si>
  <si>
    <t>FLAG.U</t>
  </si>
  <si>
    <t>93b119b3-d2bd-4808-aae1-79a1b9039999</t>
  </si>
  <si>
    <t>First Light Acquisition Group, Inc.</t>
  </si>
  <si>
    <t>{'symbol': 'FLAG', 'cusip': '320703101', 'type': 'common', 'isin': 'US3207031010'}</t>
  </si>
  <si>
    <t>https://www.sec.gov/edgar/browse/?CIK=0001855485</t>
  </si>
  <si>
    <t>[{'name': 'Guggenheim Securities', 'units': 20000000, 'bookRunningManager': True}, {'name': 'BTIG', 'units': 0, 'bookRunningManager': False}]</t>
  </si>
  <si>
    <t>[{'name': 'William J. Weber', 'position': 'CEO, President and Chairman'}, {'name': 'Michael J. Alber', 'position': 'CFO and Secretary'}, {'name': 'Thomas A. Vecchiolla', 'position': 'Director'}, {'name': 'Michael C. Ruettgers', 'position': 'Lead Independent Director'}, {'name': 'William J. Fallon', 'position': 'Independent Director'}, {'name': 'Jeanne C. Tisinger', 'position': 'Independent Director'}]</t>
  </si>
  <si>
    <t>11110 Sunset Hills Road #2278, Reston, VA, 20190</t>
  </si>
  <si>
    <t>Franklin Strategic Series</t>
  </si>
  <si>
    <t>* FLAG has entered into a FPA with Franklin Strategic Series â€“ Franklin Small Cap Growth Fund, a Delaware statutory trust, which is referred to as â€œFranklinâ€, whereby Franklin may purchase, in its sole discretion, 5mm shares of FLAG's Class A common stock plus 2.5mm forward purchase warrants, exercisable to purchase one share of our Class A common stock at $11.50 per share, for an aggregate purchase price of $50,000,000, or $10.00 for one share of Class A common stock and one-half of one warrant, in a private placement to occur concurrently with the closing of our initial business combination_x000D_
* The obligations under the forward purchase agreement do not depend on whether any shares of our Class A common stock are redeemed by our public stockholders_x000D_
* An affiliate of Franklin is a member of a series of the sponsor and, as a result, has an indirect economic interest in a portion of the founder shares owned by the sponsor and the private placement warrants to be issued to the sponsor</t>
  </si>
  <si>
    <t>US3207031010</t>
  </si>
  <si>
    <t>{'symbol': 'FLAG.U', 'cusip': '320703200', 'type': 'units', 'isin': 'US3207032000'}</t>
  </si>
  <si>
    <t>US3207032000</t>
  </si>
  <si>
    <t>{'symbol': 'FLAG/W', 'cusip': '320703119', 'type': 'warrants', 'isin': 'US3207031192'}</t>
  </si>
  <si>
    <t>FLAG/W</t>
  </si>
  <si>
    <t>US3207031192</t>
  </si>
  <si>
    <t>PIAI.U</t>
  </si>
  <si>
    <t>08c3ae4e-1290-486c-8a1f-238fad11078a</t>
  </si>
  <si>
    <t>Prime Impact Acquisition I</t>
  </si>
  <si>
    <t>{'symbol': 'PIAI', 'cusip': 'G61074103', 'type': 'common', 'isin': 'KYG610741038'}</t>
  </si>
  <si>
    <t>https://www.sec.gov/edgar/browse/?CIK=0001819175</t>
  </si>
  <si>
    <t>[{'name': 'Goldman Sachs', 'units': 21000000, 'bookRunningManager': True}, {'name': 'BofA Securities', 'units': 9000000, 'bookRunningManager': True}]</t>
  </si>
  <si>
    <t>[{'name': 'Michael Cordano', 'position': 'Co-CEO'}, {'name': 'Mark Long', 'position': 'Co-CEO, CFO and Director'}, {'name': 'Jim McLean', 'position': 'Founder'}, {'name': 'Cathleen Benko', 'position': 'Director'}, {'name': 'Roger Crockett', 'position': 'Director'}, {'name': 'Dixon Doll', 'position': 'Director'}, {'name': 'Keyur Patel', 'position': 'Director'}, {'name': 'Joanna Strober', 'position': 'Director'}]</t>
  </si>
  <si>
    <t>123 E San Carlos Street, Suite 12 San Jose, California 95112</t>
  </si>
  <si>
    <t>G61074103</t>
  </si>
  <si>
    <t>KYG610741038</t>
  </si>
  <si>
    <t>{'symbol': 'PIAI.U', 'cusip': 'G61074111', 'type': 'units', 'isin': 'KYG610741111'}</t>
  </si>
  <si>
    <t>G61074111</t>
  </si>
  <si>
    <t>KYG610741111</t>
  </si>
  <si>
    <t>{'symbol': 'PIAI/W', 'cusip': 'G61074129', 'type': 'warrants', 'isin': 'KYG610741293'}</t>
  </si>
  <si>
    <t>PIAI/W</t>
  </si>
  <si>
    <t>G61074129</t>
  </si>
  <si>
    <t>KYG610741293</t>
  </si>
  <si>
    <t>ASTRU</t>
  </si>
  <si>
    <t>f1babd47-5b70-4099-a486-d51a5bdb3d54</t>
  </si>
  <si>
    <t>Alpha Star Acquisition Corp</t>
  </si>
  <si>
    <t>{'symbol': 'ALSA', 'cusip': 'G0230C108', 'type': 'common', 'isin': 'KYG0230C1087'}</t>
  </si>
  <si>
    <t>https://www.sec.gov/edgar/browse/?CIK=0001865111</t>
  </si>
  <si>
    <t>[{'name': 'Ladenburg Thalmann', 'units': 9500000, 'bookRunningManager': True}, {'name': 'Brookline Capital Markets', 'units': 500000, 'bookRunningManager': False}]</t>
  </si>
  <si>
    <t>[{'name': 'Zhe Zhang', 'position': 'Chairman, Chief Executive Officer and Director'}, {'name': 'Guojian Chen', 'position': 'Chief Financial Officer and Director'}, {'name': 'Konstantin A. Sokolov', 'position': 'Director'}, {'name': 'Xiaofeng Zhou', 'position': 'Director'}, {'name': 'Huei-Ching (Tina) Huang', 'position': 'Director'}]</t>
  </si>
  <si>
    <t>80 Broad Street, 5th Floor New York, NY 10004</t>
  </si>
  <si>
    <t>G0230C108</t>
  </si>
  <si>
    <t>KYG0230C1087</t>
  </si>
  <si>
    <t>{'symbol': 'ALSAU', 'cusip': 'G0230C124', 'type': 'units', 'isin': 'KYG0230C1244'}</t>
  </si>
  <si>
    <t>ALSAU</t>
  </si>
  <si>
    <t>G0230C124</t>
  </si>
  <si>
    <t>KYG0230C1244</t>
  </si>
  <si>
    <t>{'symbol': 'ALSAW', 'cusip': 'G0230C116', 'type': 'warrants', 'isin': 'KYG0230C1160'}</t>
  </si>
  <si>
    <t>ALSAW</t>
  </si>
  <si>
    <t>G0230C116</t>
  </si>
  <si>
    <t>KYG0230C1160</t>
  </si>
  <si>
    <t>{'symbol': 'ALSAR', 'cusip': 'G0230C132', 'type': 'rights', 'isin': 'KYG0230C1327'}</t>
  </si>
  <si>
    <t>ALSAR</t>
  </si>
  <si>
    <t>G0230C132</t>
  </si>
  <si>
    <t>KYG0230C1327</t>
  </si>
  <si>
    <t>ATSPU</t>
  </si>
  <si>
    <t>8d9f407f-2bd8-4396-b217-2efd870a2427</t>
  </si>
  <si>
    <t>Archimedes Tech SPAC Partners Co.</t>
  </si>
  <si>
    <t>{'symbol': 'ATSPT', 'cusip': '039562301', 'type': 'common', 'isin': 'US0395623012'}</t>
  </si>
  <si>
    <t>https://www.sec.gov/edgar/browse/?CIK=0001840856</t>
  </si>
  <si>
    <t>[{'name': 'Dr. Eric R. Ball', 'position': 'Chairman of the Board'}, {'name': 'Stephen N. Cannon', 'position': 'Chief Executive Officer &amp; President'}, {'name': 'Daniel Sheehan', 'position': 'Chief Operating Officer'}, {'name': 'Long Long', 'position': 'Chief Financial Officer'}, {'name': 'Bryant B. Edwards', 'position': 'Director'}, {'name': 'Dr. Luc Julia', 'position': 'Director'}, {'name': 'Rajan P. Pai', 'position': 'Director'}]</t>
  </si>
  <si>
    <t>[{'symbol': 'SOUN', 'type': 'common'}]</t>
  </si>
  <si>
    <t>US0395623012</t>
  </si>
  <si>
    <t>{'symbol': 'ATSPU', 'cusip': '039562202', 'type': 'units', 'isin': 'US0395622022'}</t>
  </si>
  <si>
    <t>US0395622022</t>
  </si>
  <si>
    <t>{'symbol': 'ATSPW', 'cusip': '039562111', 'type': 'warrants', 'isin': 'US0395621115'}</t>
  </si>
  <si>
    <t>ATSPW</t>
  </si>
  <si>
    <t>US0395621115</t>
  </si>
  <si>
    <t>LAAAU</t>
  </si>
  <si>
    <t>592a3cf0-ab11-49e7-95bc-8a9dfdc85765</t>
  </si>
  <si>
    <t>Lakeshore Acquisition I Corp.</t>
  </si>
  <si>
    <t>{'symbol': 'LAAA', 'cusip': 'G53521103', 'type': 'common', 'isin': 'KYG535211034'}</t>
  </si>
  <si>
    <t>https://www.sec.gov/edgar/browse/?CIK=0001848000</t>
  </si>
  <si>
    <t>[{'name': 'Craig-Hallum Capital Group', 'units': 2500000, 'bookRunningManager': True}, {'name': 'Roth Capital Partners', 'units': 2500000, 'bookRunningManager': True}]</t>
  </si>
  <si>
    <t>[{'name': 'Bill Chen', 'position': 'Chief Executive Officer and Chairman Nominee'}, {'name': 'Laura Li', 'position': 'Chief Financial Officer and Director Nominee'}, {'name': 'H. David Sherman', 'position': 'Director'}, {'name': 'Jianzhong Lu', 'position': 'Director'}, {'name': 'Yan Zhu', 'position': 'Director'}]</t>
  </si>
  <si>
    <t>Suite A-2F, 555 Shihui Road, Songjiang District, Shanghai, China, 201100</t>
  </si>
  <si>
    <t>G53521103</t>
  </si>
  <si>
    <t>KYG535211034</t>
  </si>
  <si>
    <t>{'symbol': 'LAAAU', 'cusip': 'G53521129', 'type': 'units', 'isin': 'KYG535211299'}</t>
  </si>
  <si>
    <t>G53521129</t>
  </si>
  <si>
    <t>KYG535211299</t>
  </si>
  <si>
    <t>{'symbol': 'LAAAW', 'cusip': 'G53521111', 'type': 'warrants', 'isin': 'KYG535211117'}</t>
  </si>
  <si>
    <t>LAAAW</t>
  </si>
  <si>
    <t>G53521111</t>
  </si>
  <si>
    <t>KYG535211117</t>
  </si>
  <si>
    <t>LEAP.U</t>
  </si>
  <si>
    <t>aecd8709-81a9-4e6e-b2ec-faff67b5621c</t>
  </si>
  <si>
    <t>Ribbit LEAP, Ltd.</t>
  </si>
  <si>
    <t>{'symbol': 'LEAP', 'cusip': 'G7552B105', 'type': 'common', 'isin': 'KYG7552B1059'}</t>
  </si>
  <si>
    <t>https://www.sec.gov/edgar/browse/?CIK=0001818346</t>
  </si>
  <si>
    <t>[{'name': 'JP Morgan', 'units': 35000000, 'bookRunningManager': True}]</t>
  </si>
  <si>
    <t>[{'name': 'Meyer Malka', 'position': 'Co-Founder, Chief Executive Officer and Chairman'}, {'name': 'Cynthia McAdam', 'position': 'Co-Founder and Chief Operating Officer'}, {'name': 'Joseph Kauffman', 'position': 'Director'}, {'name': 'Susan Segal', 'position': 'Director'}, {'name': 'Jeff Bogan', 'position': 'Director'}]</t>
  </si>
  <si>
    <t>Frank, Rimerman</t>
  </si>
  <si>
    <t>364 University Ave. Palo Alto, California 94301</t>
  </si>
  <si>
    <t>Ribbit Capital</t>
  </si>
  <si>
    <t>Affiliate of sponsor</t>
  </si>
  <si>
    <t>* At IBC, an affiliate of the sponsor will purchase an aggregate of 10,000,000 forward purchase shares and 2,000,000 forward purchase warrants, for an aggregate purchase price of $100,000,000_x000D_
* Forward purchase shares and the forward purchase warrants will be identical to the public shares and public warrants_x000D_
* Forward purchase shares and the forward purchase warrants will be subject to the same transfer restrictions as the founder shares</t>
  </si>
  <si>
    <t>G7552B105</t>
  </si>
  <si>
    <t>KYG7552B1059</t>
  </si>
  <si>
    <t>{'symbol': 'LEAP.U', 'cusip': 'G7552B121', 'type': 'units', 'isin': 'KYG7552B1216'}</t>
  </si>
  <si>
    <t>G7552B121</t>
  </si>
  <si>
    <t>KYG7552B1216</t>
  </si>
  <si>
    <t>{'symbol': 'LEAP/W', 'cusip': 'G7552B113', 'type': 'warrants', 'isin': 'KYG7552B1133'}</t>
  </si>
  <si>
    <t>LEAP/W</t>
  </si>
  <si>
    <t>G7552B113</t>
  </si>
  <si>
    <t>KYG7552B1133</t>
  </si>
  <si>
    <t>PAFOU</t>
  </si>
  <si>
    <t>a2ee4c59-d628-4267-941a-613a7997bddc</t>
  </si>
  <si>
    <t>Pacifico Acquisition Corp.</t>
  </si>
  <si>
    <t>{'symbol': 'PAFO', 'cusip': '69512X103', 'type': 'common', 'isin': 'US69512X1037'}</t>
  </si>
  <si>
    <t>https://www.sec.gov/edgar/browse/?CIK=0001858414</t>
  </si>
  <si>
    <t>[{'name': 'Edward Cong Wang', 'position': 'Chief Executive Officer, Chairman and President'}, {'name': 'Yi Zhong', 'position': 'Chief Financial Officer and Director'}, {'name': 'Raymond John Gibbs', 'position': 'Director'}, {'name': 'Yue Tang', 'position': 'Director'}, {'name': 'Shiyun Shao', 'position': 'Director'}]</t>
  </si>
  <si>
    <t>521 Fifth Avenue 17th Floor  New York, NY 10175</t>
  </si>
  <si>
    <t>69512X103</t>
  </si>
  <si>
    <t>US69512X1037</t>
  </si>
  <si>
    <t>{'symbol': 'PAFOU', 'cusip': '69512X202', 'type': 'units', 'isin': 'US69512X2027'}</t>
  </si>
  <si>
    <t>69512X202</t>
  </si>
  <si>
    <t>US69512X2027</t>
  </si>
  <si>
    <t>{'symbol': 'PAFOR', 'cusip': '69512X111', 'type': 'rights', 'isin': 'US69512X1110'}</t>
  </si>
  <si>
    <t>PAFOR</t>
  </si>
  <si>
    <t>69512X111</t>
  </si>
  <si>
    <t>US69512X1110</t>
  </si>
  <si>
    <t>AEHACU</t>
  </si>
  <si>
    <t>56596c2a-9fd9-4fd4-b13f-3dfe4447d76c</t>
  </si>
  <si>
    <t>Aesther Healthcare Acquisition Corp.</t>
  </si>
  <si>
    <t>{'symbol': 'AEHA', 'cusip': '00809L106', 'type': 'common', 'isin': 'US00809L1061'}</t>
  </si>
  <si>
    <t>https://www.sec.gov/edgar/browse/?CIK=0001869974</t>
  </si>
  <si>
    <t>[{'name': 'Suren Ajjarapu', 'position': 'Chairman, CEO and Director'}, {'name': 'Howard A. Doss', 'position': 'CFO and Secretary'}, {'name': 'Michael L. Peterson', 'position': 'Director'}, {'name': 'Venkatesh Srinivasan', 'position': 'Director'}, {'name': 'Donald G. Fell', 'position': 'Director'}, {'name': 'Siva Saravanan', 'position': 'Director'}]</t>
  </si>
  <si>
    <t>515 Madison Avenue, Suite 8078, New York, New York 10022</t>
  </si>
  <si>
    <t>00809L106</t>
  </si>
  <si>
    <t>US00809L1061</t>
  </si>
  <si>
    <t>{'symbol': 'AEHAU', 'cusip': '00809L205', 'type': 'units', 'isin': 'US00809L2051'}</t>
  </si>
  <si>
    <t>AEHAU</t>
  </si>
  <si>
    <t>00809L205</t>
  </si>
  <si>
    <t>US00809L2051</t>
  </si>
  <si>
    <t>{'symbol': 'AEHAW', 'cusip': '00809L114', 'type': 'warrants', 'isin': 'US00809L1145'}</t>
  </si>
  <si>
    <t>AEHAW</t>
  </si>
  <si>
    <t>00809L114</t>
  </si>
  <si>
    <t>US00809L1145</t>
  </si>
  <si>
    <t>ENPC.U</t>
  </si>
  <si>
    <t>40ea7915-eaee-4032-8086-5ebe3fff1b18</t>
  </si>
  <si>
    <t>Executive Network Partnering Corporation</t>
  </si>
  <si>
    <t>{'symbol': 'ENPC', 'cusip': '30158L100', 'type': 'common', 'isin': 'US30158L1008'}</t>
  </si>
  <si>
    <t>https://www.sec.gov/edgar/browse/?CIK=0001816261</t>
  </si>
  <si>
    <t>[{'name': 'Evercore', 'units': 33480000, 'bookRunningManager': True}, {'name': 'I-Bankers Securities', 'units': 2520000, 'bookRunningManager': False}]</t>
  </si>
  <si>
    <t>[{'name': 'Alex J. Dunn', 'position': 'Chief Executive Officer, Chief Financial Officer and Director'}, {'name': 'Paul Ryan', 'position': 'Chairman'}, {'name': 'Richard Boyce', 'position': 'Director'}, {'name': 'Gisel Ruiz', 'position': 'Director'}, {'name': 'Michael M. Calbert', 'position': 'Director'}]</t>
  </si>
  <si>
    <t>137 Newbury Street, 7th Floor  Boston, MA 02116</t>
  </si>
  <si>
    <t>Solamere Capital</t>
  </si>
  <si>
    <t>30158L100</t>
  </si>
  <si>
    <t>US30158L1008</t>
  </si>
  <si>
    <t>{'symbol': 'ENPC.U', 'cusip': '30158L209', 'type': 'units', 'isin': 'US30158L2097'}</t>
  </si>
  <si>
    <t>30158L209</t>
  </si>
  <si>
    <t>US30158L2097</t>
  </si>
  <si>
    <t>{'symbol': 'ENPC/W', 'cusip': '30158L118', 'type': 'warrants', 'isin': 'US30158L1180'}</t>
  </si>
  <si>
    <t>ENPC/W</t>
  </si>
  <si>
    <t>30158L118</t>
  </si>
  <si>
    <t>US30158L1180</t>
  </si>
  <si>
    <t>EQD.U</t>
  </si>
  <si>
    <t>15f5eafd-8bba-4c95-95f5-0b9d23e4aae4</t>
  </si>
  <si>
    <t>Equity Distribution Acquisition Corp.</t>
  </si>
  <si>
    <t>{'symbol': 'EQD', 'cusip': '29465E106', 'type': 'common', 'isin': 'US29465E1064'}</t>
  </si>
  <si>
    <t>https://www.sec.gov/edgar/browse/?CIK=0001818221</t>
  </si>
  <si>
    <t>[{'name': 'Credit Suisse', 'units': 36000000, 'bookRunningManager': True}]</t>
  </si>
  <si>
    <t>[{'name': 'Sam Zell', 'position': 'Chairman'}, {'name': 'Bill Galvin', 'position': 'CEO and Director'}, {'name': 'Philip Tinkler', 'position': 'CFO'}, {'name': 'Joseph Miron', 'position': 'Secretary'}, {'name': 'Robert W. Grubbs', 'position': 'Director'}, {'name': 'Ellen Havdala', 'position': 'Director'}, {'name': 'Bill Simon', 'position': 'Director'}, {'name': 'Charles Swoboda', 'position': 'Director'}]</t>
  </si>
  <si>
    <t>Two North Riverside Plaza  Suite 600  Chicago, IL 60606</t>
  </si>
  <si>
    <t>Equity Group Investments</t>
  </si>
  <si>
    <t>US29465E1064</t>
  </si>
  <si>
    <t>{'symbol': 'EQD.U', 'cusip': '29465E205', 'type': 'units', 'isin': 'US29465E2054'}</t>
  </si>
  <si>
    <t>US29465E2054</t>
  </si>
  <si>
    <t>{'symbol': 'EQD/W', 'cusip': '29465E114', 'type': 'warrants', 'isin': 'US29465E1148'}</t>
  </si>
  <si>
    <t>EQD/W</t>
  </si>
  <si>
    <t>US29465E1148</t>
  </si>
  <si>
    <t>OACB.U</t>
  </si>
  <si>
    <t>e9640b98-a244-49a7-85e9-323dcccb0fa9</t>
  </si>
  <si>
    <t>Oaktree Acquisition Corp. II</t>
  </si>
  <si>
    <t>{'symbol': 'OACB', 'cusip': 'G6715X103', 'type': 'common', 'isin': 'KYG6715X1034'}</t>
  </si>
  <si>
    <t>https://www.sec.gov/edgar/browse/?CIK=0001820931</t>
  </si>
  <si>
    <t>[{'name': 'Deutsche Bank', 'units': 11250000, 'bookRunningManager': True}, {'name': 'Citigroup', 'units': 11250000, 'bookRunningManager': True}]</t>
  </si>
  <si>
    <t>[{'name': 'Patrick McCaney', 'position': 'CEO and Director'}, {'name': 'Alexander Taubman', 'position': 'President'}, {'name': 'Zaid Pardesi', 'position': 'CFO and Head of M&amp;A'}, {'name': 'Mathew Pendo', 'position': 'COO'}, {'name': 'John Frank', 'position': 'Chairman and Director'}, {'name': 'Paul Meister', 'position': 'Director'}, {'name': 'Andrea Wong', 'position': 'Director'}, {'name': 'Anthony Grillo', 'position': 'Director'}]</t>
  </si>
  <si>
    <t>333 South Grand Avenue  28th Floor  Los Angeles, CA 90071</t>
  </si>
  <si>
    <t>Oaktree Capital Management</t>
  </si>
  <si>
    <t>[{'symbol': 'ALVO', 'type': 'common'}]</t>
  </si>
  <si>
    <t>G6715X103</t>
  </si>
  <si>
    <t>KYG6715X1034</t>
  </si>
  <si>
    <t>{'symbol': 'OACB.U', 'cusip': 'G6715X129', 'type': 'units', 'isin': 'KYG6715X1299'}</t>
  </si>
  <si>
    <t>G6715X129</t>
  </si>
  <si>
    <t>KYG6715X1299</t>
  </si>
  <si>
    <t>{'symbol': 'OACB/W', 'cusip': 'G6715X111', 'type': 'warrants', 'isin': 'KYG6715X1117'}</t>
  </si>
  <si>
    <t>OACB/W</t>
  </si>
  <si>
    <t>G6715X111</t>
  </si>
  <si>
    <t>KYG6715X1117</t>
  </si>
  <si>
    <t>NMMCU</t>
  </si>
  <si>
    <t>65bf45ad-2f39-4f7b-8f37-8f5179c068f7</t>
  </si>
  <si>
    <t>North Mountain Merger Corp.</t>
  </si>
  <si>
    <t>{'symbol': 'NMMC', 'cusip': '661204107', 'type': 'common', 'isin': 'US6612041078'}</t>
  </si>
  <si>
    <t>https://www.sec.gov/edgar/browse/?CIK=0001819157</t>
  </si>
  <si>
    <t>[{'name': 'Citigroup', 'units': 11500000, 'bookRunningManager': True}]</t>
  </si>
  <si>
    <t>[{'name': 'Charles B. Bernicker', 'position': 'CEO, President and Director'}, {'name': 'Robert L. Metzger', 'position': 'Director'}, {'name': "Scott O'Callaghan", 'position': 'Director'}, {'name': 'Douglas J. Pauls', 'position': 'Director'}, {'name': 'Nicholas Dermatas', 'position': 'Director'}]</t>
  </si>
  <si>
    <t>767 Fifth Avenue, 9th Floor New York, NY 10153</t>
  </si>
  <si>
    <t>Millais Limited</t>
  </si>
  <si>
    <t>US6612041078</t>
  </si>
  <si>
    <t>{'symbol': 'NMMCU', 'cusip': '661204206', 'type': 'units', 'isin': 'US6612042068'}</t>
  </si>
  <si>
    <t>US6612042068</t>
  </si>
  <si>
    <t>{'symbol': 'NMMCW', 'cusip': '661204115', 'type': 'warrants', 'isin': 'US6612041151'}</t>
  </si>
  <si>
    <t>NMMCW</t>
  </si>
  <si>
    <t>US6612041151</t>
  </si>
  <si>
    <t>HHGCU</t>
  </si>
  <si>
    <t>03047ca7-bb82-4a46-9e11-c88f1b339970</t>
  </si>
  <si>
    <t>{'symbol': 'HHGC', 'cusip': 'G4R23P103', 'type': 'common', 'isin': 'VGG4R23P1038'}</t>
  </si>
  <si>
    <t>https://www.sec.gov/edgar/browse/?CIK=0001822886</t>
  </si>
  <si>
    <t>[{'name': 'EF Hutton', 'units': 2425874, 'bookRunningManager': True}, {'name': 'Brookline Capital Markets', 'units': 874126, 'bookRunningManager': True}, {'name': 'US Tiger Securities', 'units': 1500000, 'bookRunningManager': False}, {'name': 'Westpark Securities', 'units': 200000, 'bookRunningManager': False}]</t>
  </si>
  <si>
    <t>[{'name': 'Chee Shiong (Keith) Kok', 'position': 'Director &amp; CEO'}, {'name': 'Shuk Man (Lora) Chan', 'position': 'CFO'}, {'name': 'Wing Yin (Kym) Hau', 'position': 'Director'}, {'name': 'Denise Cho', 'position': 'Director'}, {'name': 'Weiyi Di', 'position': 'Director'}, {'name': 'Tzu Fei (Philip) Ting', 'position': 'Director'}]</t>
  </si>
  <si>
    <t>1 Commonwealth Lane  #03-20, Singapore, 149544</t>
  </si>
  <si>
    <t>G4R23P103</t>
  </si>
  <si>
    <t>VGG4R23P1038</t>
  </si>
  <si>
    <t>{'symbol': 'HHGCU', 'cusip': 'G4R23P137', 'type': 'units', 'isin': 'VGG4R23P1376'}</t>
  </si>
  <si>
    <t>G4R23P137</t>
  </si>
  <si>
    <t>VGG4R23P1376</t>
  </si>
  <si>
    <t>{'symbol': 'HHGCW', 'cusip': 'G4R23P129', 'type': 'warrants', 'isin': 'VGG4R23P1293'}</t>
  </si>
  <si>
    <t>HHGCW</t>
  </si>
  <si>
    <t>G4R23P129</t>
  </si>
  <si>
    <t>VGG4R23P1293</t>
  </si>
  <si>
    <t>{'symbol': 'HHGCR', 'cusip': 'G4R23P145', 'type': 'rights', 'isin': 'VGG4R23P1459'}</t>
  </si>
  <si>
    <t>HHGCR</t>
  </si>
  <si>
    <t>G4R23P145</t>
  </si>
  <si>
    <t>VGG4R23P1459</t>
  </si>
  <si>
    <t>PMVC.U</t>
  </si>
  <si>
    <t>3256999b-0ee4-4bb6-935c-b543a506a35e</t>
  </si>
  <si>
    <t>PMV Consumer Acquisition Corp.</t>
  </si>
  <si>
    <t>{'symbol': 'PMVC', 'cusip': '693486102', 'type': 'common', 'isin': 'US6934861021'}</t>
  </si>
  <si>
    <t>https://www.sec.gov/edgar/browse/?CIK=0001807765</t>
  </si>
  <si>
    <t>[{'name': 'UBS', 'units': 13125000, 'bookRunningManager': True}, {'name': 'BTIG', 'units': 4375000, 'bookRunningManager': True}]</t>
  </si>
  <si>
    <t>[{'name': 'P. Kasper Jakobsen', 'position': 'Chairman and CEO'}, {'name': 'Joseph A. Gabelli', 'position': 'President'}, {'name': 'John N. Givissis', 'position': 'Senior VP and Chief Accounting Officer'}, {'name': 'Peter D. Goldstein', 'position': 'Executive VP'}, {'name': 'Douglas R. Jamieson', 'position': 'Non-Executive Co-Chairman'}, {'name': 'Pei-Yu "Sandra" Yu', 'position': 'Executive VP and COO'}, {'name': 'Jeffrey M. Illustrato', 'position': 'Senior VP and Chief Administrative Officer'}, {'name': 'Manjit S. Kalha', 'position': 'Executive VP, Finance'}, {'name': 'Clarence A. Davis', 'position': 'Director'}, {'name': 'Susan V. Watson', 'position': 'Director'}, {'name': 'Daniel E. Zucchi', 'position': 'Director'}, {'name': 'Marnix Eikenboom', 'position': 'Special Advisor'}, {'name': 'Sarah Donnelly', 'position': 'Special Advisor'}, {'name': 'Ashish Sinha', 'position': 'Special Advisor'}, {'name': 'Marc J. Gabelli', 'position': 'Special Advisor'}]</t>
  </si>
  <si>
    <t>249 Royal Palm Way Suite. 503 Palm Beach, FL 33480</t>
  </si>
  <si>
    <t>The Gabelli Group</t>
  </si>
  <si>
    <t>US6934861021</t>
  </si>
  <si>
    <t>{'symbol': 'PMVC.U', 'cusip': '693486201', 'type': 'units', 'isin': 'US6934862011'}</t>
  </si>
  <si>
    <t>US6934862011</t>
  </si>
  <si>
    <t>{'symbol': 'PMVC/W', 'cusip': '693486110', 'type': 'warrants', 'isin': 'US6934861104'}</t>
  </si>
  <si>
    <t>PMVC/W</t>
  </si>
  <si>
    <t>US6934861104</t>
  </si>
  <si>
    <t>GIA.U</t>
  </si>
  <si>
    <t>14b77f4f-60a0-48ca-8ea6-e32adc1e11a8</t>
  </si>
  <si>
    <t>GigCapital5, Inc.</t>
  </si>
  <si>
    <t>{'symbol': 'GIA', 'cusip': '37519U109', 'type': 'common', 'isin': 'US37519U1097'}</t>
  </si>
  <si>
    <t>https://www.sec.gov/edgar/browse/?CIK=0001844505</t>
  </si>
  <si>
    <t>[{'name': 'Wells Fargo', 'units': 14000000, 'bookRunningManager': True}, {'name': 'William Blair', 'units': 6000000, 'bookRunningManager': True}]</t>
  </si>
  <si>
    <t>[{'name': 'Dr. Avi S. Katz', 'position': 'Executive Chairman of the Board of Directors'}, {'name': 'Dr. Raluca Dinu', 'position': 'Director, President, Chief Executive Officer and Secretary'}, {'name': 'Brad Weightman', 'position': 'Treasurer and Chief Financial Officer'}, {'name': 'Raanan I. Horowitz', 'position': 'Director'}, {'name': 'Dorothy D. Hayes', 'position': 'Director'}, {'name': 'Sharmila Makhija', 'position': 'Director'}]</t>
  </si>
  <si>
    <t>37519U109</t>
  </si>
  <si>
    <t>US37519U1097</t>
  </si>
  <si>
    <t>{'symbol': 'GIA.U', 'cusip': '37519U208', 'type': 'units', 'isin': 'US37519U2087'}</t>
  </si>
  <si>
    <t>37519U208</t>
  </si>
  <si>
    <t>US37519U2087</t>
  </si>
  <si>
    <t>{'symbol': 'GIA/W', 'cusip': '37519U117', 'type': 'warrants', 'isin': 'US37519U1170'}</t>
  </si>
  <si>
    <t>GIA/W</t>
  </si>
  <si>
    <t>37519U117</t>
  </si>
  <si>
    <t>US37519U1170</t>
  </si>
  <si>
    <t>WTMAU</t>
  </si>
  <si>
    <t>05737217-98c3-4ad0-9053-f214a2b78357</t>
  </si>
  <si>
    <t>Welsbach Technology Metals Acquisition Corp.</t>
  </si>
  <si>
    <t>{'symbol': 'WTMA', 'cusip': '950415109', 'type': 'common', 'isin': 'US9504151096'}</t>
  </si>
  <si>
    <t>https://www.sec.gov/edgar/browse/?CIK=0001866226</t>
  </si>
  <si>
    <t>[{'name': 'Chardan', 'units': 7500000, 'bookRunningManager': True}]</t>
  </si>
  <si>
    <t>[{'name': 'Daniel Mamadou', 'position': 'CEO and Chairman of the Board of Directors'}, {'name': 'Christopher Clower', 'position': 'COO'}, {'name': 'John Stanfield', 'position': 'CFO'}, {'name': 'Sergey Marchenko', 'position': 'Vice President'}, {'name': 'Emily King', 'position': 'Director'}, {'name': 'Dr. Ralph Welpe', 'position': 'Director'}, {'name': 'Matthew T. Mrozinski', 'position': 'Director'}]</t>
  </si>
  <si>
    <t>160 S Craig Place, Lombard, Illinois 60148</t>
  </si>
  <si>
    <t>US9504151096</t>
  </si>
  <si>
    <t>{'symbol': 'WTMAU', 'cusip': '950415208', 'type': 'units', 'isin': 'US9504152086'}</t>
  </si>
  <si>
    <t>US9504152086</t>
  </si>
  <si>
    <t>{'symbol': 'WTMAR', 'cusip': '950415117', 'type': 'rights', 'isin': 'US9504151179'}</t>
  </si>
  <si>
    <t>WTMAR</t>
  </si>
  <si>
    <t>US9504151179</t>
  </si>
  <si>
    <t>IGACU</t>
  </si>
  <si>
    <t>95c9bcda-9076-456a-ab2b-3e001e613135</t>
  </si>
  <si>
    <t>IG Acquisition Corp.</t>
  </si>
  <si>
    <t>{'symbol': 'IGAC', 'cusip': '449534106', 'type': 'common', 'isin': 'US4495341061'}</t>
  </si>
  <si>
    <t>https://www.sec.gov/edgar/browse/?CIK=0001819496</t>
  </si>
  <si>
    <t>[{'name': 'Cantor Fitzgerald', 'units': 22750000, 'bookRunningManager': True}, {'name': 'Odeon Capital Group', 'units': 7250000, 'bookRunningManager': False}]</t>
  </si>
  <si>
    <t>[{'name': 'Bradley Tusk', 'position': 'Chairman'}, {'name': 'Christian Goode', 'position': 'CEO and Director'}, {'name': 'Edward Farrell', 'position': 'CFO'}, {'name': 'Abigail May', 'position': 'Director'}, {'name': 'Kenneth Kweku', 'position': 'Director'}, {'name': 'Catharine Dockery', 'position': 'Director'}, {'name': 'Peter Ward', 'position': 'Director'}]</t>
  </si>
  <si>
    <t>251 Park Avenue South, 8th Floor New York, New York 10010</t>
  </si>
  <si>
    <t>US4495341061</t>
  </si>
  <si>
    <t>{'symbol': 'IGACU', 'cusip': '449534205', 'type': 'units', 'isin': 'US4495342051'}</t>
  </si>
  <si>
    <t>US4495342051</t>
  </si>
  <si>
    <t>{'symbol': 'IGACW', 'cusip': '449534114', 'type': 'warrants', 'isin': 'US4495341145'}</t>
  </si>
  <si>
    <t>IGACW</t>
  </si>
  <si>
    <t>US4495341145</t>
  </si>
  <si>
    <t>IMPX.U</t>
  </si>
  <si>
    <t>33b40266-ff1e-4fbd-8baa-bd91356130e9</t>
  </si>
  <si>
    <t>AEA-Bridges Impact Corp.</t>
  </si>
  <si>
    <t>{'symbol': 'IMPX', 'cusip': 'G01046104', 'type': 'common', 'isin': 'KYG010461047'}</t>
  </si>
  <si>
    <t>https://www.sec.gov/edgar/browse/?CIK=0001820191</t>
  </si>
  <si>
    <t>[{'name': 'Credit Suisse', 'units': 18800000, 'bookRunningManager': True}, {'name': 'Citigroup', 'units': 18800000, 'bookRunningManager': True}, {'name': 'Academy Securities', 'units': 400000, 'bookRunningManager': False}, {'name': 'Blaylock Van', 'units': 400000, 'bookRunningManager': False}, {'name': 'Loop Capital Markets', 'units': 400000, 'bookRunningManager': False}, {'name': 'R. Seelaus', 'units': 400000, 'bookRunningManager': False}, {'name': 'Samuel A. Ramirez &amp; Company', 'units': 400000, 'bookRunningManager': False}, {'name': 'Siebert Williams Shank', 'units': 400000, 'bookRunningManager': False}]</t>
  </si>
  <si>
    <t>[{'name': 'John Garcia', 'position': 'Chairman, Co-CEO and Director'}, {'name': 'Michele Giddens', 'position': 'Co-CEO and Director'}, {'name': 'Ramzi Gedeon', 'position': 'CFO, Secretary and Director'}, {'name': 'Brian Trelstad', 'position': 'Director'}, {'name': 'John Replogle', 'position': 'Director'}, {'name': 'George Serafeim', 'position': 'Director'}, {'name': 'Steven E. DeCillis II', 'position': 'Director'}]</t>
  </si>
  <si>
    <t>PO Box 1093, Boundary Hall, Cricket  Square,  Grand Cayman  KY1-1102  Cayman Islands</t>
  </si>
  <si>
    <t>AEA, Bridges</t>
  </si>
  <si>
    <t>[{'symbol': 'LVW', 'type': 'common'}]</t>
  </si>
  <si>
    <t>G01046104</t>
  </si>
  <si>
    <t>KYG010461047</t>
  </si>
  <si>
    <t>{'symbol': 'IMPX.U', 'cusip': 'G01046120', 'type': 'units', 'isin': 'KYG010461203'}</t>
  </si>
  <si>
    <t>G01046120</t>
  </si>
  <si>
    <t>KYG010461203</t>
  </si>
  <si>
    <t>{'symbol': 'IMPX/W', 'cusip': 'G01046112', 'type': 'warrants', 'isin': 'KYG010461120'}</t>
  </si>
  <si>
    <t>IMPX/W</t>
  </si>
  <si>
    <t>G01046112</t>
  </si>
  <si>
    <t>KYG010461120</t>
  </si>
  <si>
    <t>MTRYU</t>
  </si>
  <si>
    <t>53faae2e-e3e5-426c-9fbb-2bd95ea309b2</t>
  </si>
  <si>
    <t>Monterey Bio Acquisition Corporation</t>
  </si>
  <si>
    <t>{'symbol': 'MTRY', 'cusip': '61240F108', 'type': 'common', 'isin': 'US61240F1084'}</t>
  </si>
  <si>
    <t>https://www.sec.gov/edgar/browse/?CIK=0001860663</t>
  </si>
  <si>
    <t>[{'name': 'Sanjeev Satyal', 'position': 'Chief Executive Officer'}, {'name': 'William McKeever', 'position': 'Chief Financial Officer and Director'}, {'name': 'Jonas Grossman', 'position': 'Director'}, {'name': 'Sandip I. Patel', 'position': 'Director'}, {'name': 'Frances K. Heller', 'position': 'Director'}, {'name': 'James R. Neal', 'position': 'Director'}]</t>
  </si>
  <si>
    <t>NorthStar Bio Ventures, Chardan Capital Markets</t>
  </si>
  <si>
    <t>61240F108</t>
  </si>
  <si>
    <t>US61240F1084</t>
  </si>
  <si>
    <t>{'symbol': 'MTRYU', 'cusip': '61240F207', 'type': 'units', 'isin': 'US61240F2074'}</t>
  </si>
  <si>
    <t>61240F207</t>
  </si>
  <si>
    <t>US61240F2074</t>
  </si>
  <si>
    <t>{'symbol': 'MTRYW', 'cusip': '61240F116', 'type': 'warrants', 'isin': 'US61240F1167'}</t>
  </si>
  <si>
    <t>MTRYW</t>
  </si>
  <si>
    <t>61240F116</t>
  </si>
  <si>
    <t>US61240F1167</t>
  </si>
  <si>
    <t>RCHGU</t>
  </si>
  <si>
    <t>293b1a3f-5328-4dcb-9d2e-6ac0cdadd5c5</t>
  </si>
  <si>
    <t>Recharge Acquisition Corp.</t>
  </si>
  <si>
    <t>{'symbol': 'RCHG', 'cusip': '756229100', 'type': 'common', 'isin': 'US7562291002'}</t>
  </si>
  <si>
    <t>https://www.sec.gov/edgar/browse/?CIK=0001817786</t>
  </si>
  <si>
    <t>[{'name': 'Raymond James', 'units': 10000000, 'bookRunningManager': True}, {'name': 'EarlyBirdCapital', 'units': 10000000, 'bookRunningManager': True}]</t>
  </si>
  <si>
    <t>[{'name': 'Rajesh Soin', 'position': 'Chairman'}, {'name': 'Anthony Kenney', 'position': 'CEO and Director'}, {'name': 'Michael Gearhardt', 'position': 'CFO'}, {'name': 'Mitchell Steenrod', 'position': 'Director'}, {'name': 'Donald Graber', 'position': 'Director'}, {'name': 'John Bachman', 'position': 'Director'}]</t>
  </si>
  <si>
    <t>1900 Main Street, Suite 201 Sarasota, Florida 34236</t>
  </si>
  <si>
    <t>US7562291002</t>
  </si>
  <si>
    <t>{'symbol': 'RCHGU', 'cusip': '756229209', 'type': 'units', 'isin': 'US7562292091'}</t>
  </si>
  <si>
    <t>US7562292091</t>
  </si>
  <si>
    <t>{'symbol': 'RCHGW', 'cusip': '756229118', 'type': 'warrants', 'isin': 'US7562291184'}</t>
  </si>
  <si>
    <t>RCHGW</t>
  </si>
  <si>
    <t>US7562291184</t>
  </si>
  <si>
    <t>APSG.U</t>
  </si>
  <si>
    <t>b2c10a29-0c18-442a-9be4-5e9604700044</t>
  </si>
  <si>
    <t>Apollo Strategic Growth Capital</t>
  </si>
  <si>
    <t>{'symbol': 'APSG', 'cusip': 'G0411R106', 'type': 'common', 'isin': 'KYG0411R1065'}</t>
  </si>
  <si>
    <t>https://www.sec.gov/edgar/browse/?CIK=0001820872</t>
  </si>
  <si>
    <t>[{'name': 'Citigroup', 'units': 24000000, 'bookRunningManager': True}, {'name': 'Credit Suisse', 'units': 15000000, 'bookRunningManager': True}, {'name': 'Goldman Sachs', 'units': 15000000, 'bookRunningManager': True}, {'name': 'Apollo Global Securities', 'units': 15000000, 'bookRunningManager': False}, {'name': 'Deutsche Bank', 'units': 4500000, 'bookRunningManager': False}, {'name': 'Siebert Williams Shank', 'units': 1500000, 'bookRunningManager': False}]</t>
  </si>
  <si>
    <t>[{'name': 'Sanjay Patel', 'position': 'CEO and Director'}, {'name': 'James Crossen', 'position': 'CFO and CAO'}, {'name': 'Scott Kleinman', 'position': 'Chairman'}, {'name': 'Jennifer Fleiss', 'position': 'Director'}, {'name': 'Mitch Garber', 'position': 'Director'}, {'name': 'James H. Simmons III', 'position': 'Director'}]</t>
  </si>
  <si>
    <t>9 West 57th Street, 43rd Floor New York, NY 10019</t>
  </si>
  <si>
    <t>Apollo Global Management, Inc.</t>
  </si>
  <si>
    <t>[{'symbol': 'GBTG', 'type': 'common'}]</t>
  </si>
  <si>
    <t>G0411R106</t>
  </si>
  <si>
    <t>KYG0411R1065</t>
  </si>
  <si>
    <t>{'symbol': 'APSG.U', 'cusip': 'G0411R122', 'type': 'units', 'isin': 'KYG0411R1222'}</t>
  </si>
  <si>
    <t>G0411R122</t>
  </si>
  <si>
    <t>KYG0411R1222</t>
  </si>
  <si>
    <t>{'symbol': 'APSG/W', 'cusip': 'G0411R114', 'type': 'warrants', 'isin': 'KYG0411R1149'}</t>
  </si>
  <si>
    <t>APSG/W</t>
  </si>
  <si>
    <t>G0411R114</t>
  </si>
  <si>
    <t>KYG0411R1149</t>
  </si>
  <si>
    <t>ASAQ.U</t>
  </si>
  <si>
    <t>d75d6c3c-424b-41c1-82c8-55bebac83341</t>
  </si>
  <si>
    <t>Atlantic Avenue Acquisition Corp</t>
  </si>
  <si>
    <t>{'symbol': 'ASAQ', 'cusip': '04906P101', 'type': 'common', 'isin': 'US04906P1012'}</t>
  </si>
  <si>
    <t>https://www.sec.gov/edgar/browse/?CIK=0001819510</t>
  </si>
  <si>
    <t>[{'name': 'Cowen', 'units': 20000000, 'bookRunningManager': True}, {'name': 'Baird', 'units': 2500000, 'bookRunningManager': False}, {'name': 'AmeriVet Securities', 'units': 750000, 'bookRunningManager': False}, {'name': 'Loop Capital Markets', 'units': 750000, 'bookRunningManager': False}, {'name': 'CastleOak Securities', 'units': 500000, 'bookRunningManager': False}, {'name': 'Drexel Hamilton', 'units': 250000, 'bookRunningManager': False}, {'name': 'Siebert Williams Shank', 'units': 250000, 'bookRunningManager': False}]</t>
  </si>
  <si>
    <t>[{'name': 'Ashok Nayyar', 'position': 'CEO and Chairman'}, {'name': 'David Gelobter', 'position': 'Co-President and Secretary'}, {'name': 'Michael Zimmerman', 'position': 'Co-President'}, {'name': 'Barry Best', 'position': 'CFO'}, {'name': 'Mark Field', 'position': 'Director'}, {'name': 'James Dubin', 'position': 'Director'}, {'name': 'Thomas Neff', 'position': 'Director'}, {'name': 'Robert Halmi', 'position': 'Director'}]</t>
  </si>
  <si>
    <t>2200 Atlantic Street Stamford, Connecticut 06902</t>
  </si>
  <si>
    <t>MC Credit Partners</t>
  </si>
  <si>
    <t>04906P101</t>
  </si>
  <si>
    <t>US04906P1012</t>
  </si>
  <si>
    <t>{'symbol': 'ASAQ.U', 'cusip': '04906P200', 'type': 'units', 'isin': 'US04906P2002'}</t>
  </si>
  <si>
    <t>04906P200</t>
  </si>
  <si>
    <t>US04906P2002</t>
  </si>
  <si>
    <t>{'symbol': 'ASAQ/W', 'cusip': '04906P119', 'type': 'warrants', 'isin': 'US04906P1194'}</t>
  </si>
  <si>
    <t>ASAQ/W</t>
  </si>
  <si>
    <t>04906P119</t>
  </si>
  <si>
    <t>US04906P1194</t>
  </si>
  <si>
    <t>AVAN.U</t>
  </si>
  <si>
    <t>fc16d3e8-6df5-436c-93da-335bc4b8a20f</t>
  </si>
  <si>
    <t>Avanti Acquisition Corp.</t>
  </si>
  <si>
    <t>{'symbol': 'AVAN', 'cusip': 'G0682V109', 'type': 'common', 'isin': 'KYG0682V1095'}</t>
  </si>
  <si>
    <t>https://www.sec.gov/edgar/browse/?CIK=0001819608</t>
  </si>
  <si>
    <t>[{'name': 'Citigroup', 'units': 30000000, 'bookRunningManager': True}, {'name': 'Goldman Sachs', 'units': 30000000, 'bookRunningManager': True}]</t>
  </si>
  <si>
    <t>[{'name': 'Nassef Sawiris', 'position': 'Chairman and CEO'}, {'name': 'Johann Dumas', 'position': 'CFO'}, {'name': 'Colin Hall', 'position': 'Director'}, {'name': 'Brent Hoberman', 'position': 'Director'}, {'name': 'Sophie Krishnan', 'position': 'Director'}, {'name': 'Roberto Mignone', 'position': 'Director'}]</t>
  </si>
  <si>
    <t>PO Box 1093, Boundary Hall,  Cricket Square, Grand Cayman,  KY1-1102, Cayman Islands</t>
  </si>
  <si>
    <t>NNS Group, Sienna Capital, Groupe Bruxelles Lambert</t>
  </si>
  <si>
    <t>Avanti Acquisition SCSp</t>
  </si>
  <si>
    <t>* AVAN's sponsor will purchase up to 10mm forward purchase units for $10.00 per unit, or an aggregate amount of up to $100mm_x000D_
* The proceeds from the sale of these forward purchase units, together with the amounts available from the trust account will be used to satisfy the cash requirements of the business combination, including funding the purchase price and paying expenses and retaining specified amounts to be used by the post-business combination company for working capital or other purposes_x000D_
* To the extent that the amounts available from the trust account and other financing are sufficient for such cash requirements, AVAN's sponsor may purchase less than 10mm forward purchase units_x000D_
* In addition, AVAN's sponsorâ€™s commitment under the forward purchase agreement will be subject to approval, prior to a definitive agreement for our initial business combination, of its investment committee</t>
  </si>
  <si>
    <t>G0682V109</t>
  </si>
  <si>
    <t>KYG0682V1095</t>
  </si>
  <si>
    <t>{'symbol': 'AVAN.U', 'cusip': 'G0682V117', 'type': 'units', 'isin': 'KYG0682V1178'}</t>
  </si>
  <si>
    <t>G0682V117</t>
  </si>
  <si>
    <t>KYG0682V1178</t>
  </si>
  <si>
    <t>{'symbol': 'AVAN/W', 'cusip': 'G0682V125', 'type': 'warrants', 'isin': 'KYG0682V1251'}</t>
  </si>
  <si>
    <t>AVAN/W</t>
  </si>
  <si>
    <t>G0682V125</t>
  </si>
  <si>
    <t>KYG0682V1251</t>
  </si>
  <si>
    <t>VYGG.U</t>
  </si>
  <si>
    <t>cb1959dc-e9b4-4c0d-ac37-d3876f498a12</t>
  </si>
  <si>
    <t>{'symbol': 'VYGG', 'cusip': 'G9444H100', 'type': 'common', 'isin': 'KYG9444H1002'}</t>
  </si>
  <si>
    <t>https://www.sec.gov/edgar/browse/?CIK=0001822877</t>
  </si>
  <si>
    <t>[{'name': 'Morgan Stanley', 'units': 25000000, 'bookRunningManager': True}, {'name': 'Deutsche Bank', 'units': 25000000, 'bookRunningManager': True}]</t>
  </si>
  <si>
    <t>[{'name': 'Alexander Tamas', 'position': 'Chairman'}, {'name': 'John Hering', 'position': 'CEO and Director'}, {'name': 'Katja Lake', 'position': 'CFO'}, {'name': 'Daniel Schwarz', 'position': 'COO'}, {'name': 'Hugo Barra', 'position': 'Director'}, {'name': 'Julie Herendeen', 'position': 'Director'}, {'name': 'Steve Huffman', 'position': 'Director'}, {'name': 'Sujay Jaswa', 'position': 'Director'}, {'name': 'Justin Kan', 'position': 'Director'}, {'name': 'Javier Olivan', 'position': 'Director'}]</t>
  </si>
  <si>
    <t>Floor 4, Willow House, Cricket Square Grand Cayman, KY1-9010 Cayman Islands</t>
  </si>
  <si>
    <t>Vy Capital Management, Moore Capital Management</t>
  </si>
  <si>
    <t>G9444H100</t>
  </si>
  <si>
    <t>KYG9444H1002</t>
  </si>
  <si>
    <t>{'symbol': 'VYGG.U', 'cusip': 'G9444H126', 'type': 'units', 'isin': 'KYG9444H1267'}</t>
  </si>
  <si>
    <t>G9444H126</t>
  </si>
  <si>
    <t>KYG9444H1267</t>
  </si>
  <si>
    <t>{'symbol': 'VYGG/W', 'cusip': 'G9444H118', 'type': 'warrants', 'isin': 'KYG9444H1184'}</t>
  </si>
  <si>
    <t>VYGG/W</t>
  </si>
  <si>
    <t>G9444H118</t>
  </si>
  <si>
    <t>KYG9444H1184</t>
  </si>
  <si>
    <t>FMAC.U</t>
  </si>
  <si>
    <t>6ceedf5f-5d45-4a54-9617-3547215e038d</t>
  </si>
  <si>
    <t>FirstMark Horizon Acquisition Corp.</t>
  </si>
  <si>
    <t>{'symbol': 'FMAC', 'cusip': '33765Y101', 'type': 'common', 'isin': 'US33765Y1010'}</t>
  </si>
  <si>
    <t>https://www.sec.gov/edgar/browse/?CIK=0001822219</t>
  </si>
  <si>
    <t>[{'name': 'Richard Heitzmann', 'position': 'CEO and Director'}, {'name': 'Amish Jani', 'position': 'President and Chairman'}, {'name': 'Eric D. Cheung', 'position': 'Secretary and Director'}, {'name': 'Daniel Gaisin', 'position': 'CFO'}, {'name': 'Luis UbiÃ±as', 'position': 'Director'}, {'name': 'Frederick Ball', 'position': 'Director'}, {'name': 'Jason Robins', 'position': 'Director'}]</t>
  </si>
  <si>
    <t>100 5th Ave, 3rd Floor New York, New York 10011</t>
  </si>
  <si>
    <t>FirstMark Capital</t>
  </si>
  <si>
    <t>[{'symbol': 'STRY', 'type': 'common'}]</t>
  </si>
  <si>
    <t>33765Y101</t>
  </si>
  <si>
    <t>US33765Y1010</t>
  </si>
  <si>
    <t>{'symbol': 'FMAC.U', 'cusip': '33765Y200', 'type': 'units', 'isin': 'US33765Y2000'}</t>
  </si>
  <si>
    <t>33765Y200</t>
  </si>
  <si>
    <t>US33765Y2000</t>
  </si>
  <si>
    <t>{'symbol': 'FMAC/W', 'cusip': '33765Y119', 'type': 'warrants', 'isin': 'US33765Y1192'}</t>
  </si>
  <si>
    <t>FMAC/W</t>
  </si>
  <si>
    <t>33765Y119</t>
  </si>
  <si>
    <t>US33765Y1192</t>
  </si>
  <si>
    <t>PCXU</t>
  </si>
  <si>
    <t>02c96b67-50e7-48d9-bdcf-55f99b834c2b</t>
  </si>
  <si>
    <t>Parsec Capital Acquisitions Corp</t>
  </si>
  <si>
    <t>{'symbol': 'PCX', 'cusip': '70184A108', 'type': 'common', 'isin': 'US70184A1088'}</t>
  </si>
  <si>
    <t>https://www.sec.gov/edgar/browse/?CIK=0001855751</t>
  </si>
  <si>
    <t>[{'name': 'EF Hutton', 'units': 7500000, 'bookRunningManager': True}]</t>
  </si>
  <si>
    <t>[{'name': 'Patricia Trompeter', 'position': 'Chairman and Chief Executive Officer and Director'}, {'name': 'Paul Haber', 'position': 'Chief Financial Officer and Director'}, {'name': 'Edmund Moy', 'position': 'Director'}, {'name': 'William Readdy', 'position': 'Director'}, {'name': 'Daniel Elwell', 'position': 'Director'}, {'name': 'Alec Burger', 'position': 'Director'}]</t>
  </si>
  <si>
    <t>Parsec Capital Acquisitions Corp  320 W. Main Street  Lewisville, TX 75057</t>
  </si>
  <si>
    <t>70184A108</t>
  </si>
  <si>
    <t>US70184A1088</t>
  </si>
  <si>
    <t>{'symbol': 'PCXCU', 'cusip': '70184A207', 'type': 'units', 'isin': 'US70184A2078'}</t>
  </si>
  <si>
    <t>PCXCU</t>
  </si>
  <si>
    <t>70184A207</t>
  </si>
  <si>
    <t>US70184A2078</t>
  </si>
  <si>
    <t>{'symbol': 'PCXCW', 'cusip': '70184A116', 'type': 'warrants', 'isin': 'US70184A1161'}</t>
  </si>
  <si>
    <t>PCXCW</t>
  </si>
  <si>
    <t>70184A116</t>
  </si>
  <si>
    <t>US70184A1161</t>
  </si>
  <si>
    <t>TPGY.U</t>
  </si>
  <si>
    <t>93c04d9a-9523-499f-97ef-0d3a9841bfa2</t>
  </si>
  <si>
    <t>TPG Pace Beneficial Finance Corp.</t>
  </si>
  <si>
    <t>{'symbol': 'TPGY', 'cusip': 'G8990D125', 'type': 'common', 'isin': 'KYG8990D1253'}</t>
  </si>
  <si>
    <t>https://www.sec.gov/edgar/browse/?CIK=0001819399</t>
  </si>
  <si>
    <t>[{'name': 'Deutsche Bank', 'units': 14472500, 'bookRunningManager': True}, {'name': 'JP Morgan', 'units': 12530000, 'bookRunningManager': True}, {'name': 'Barclays', 'units': 7735000, 'bookRunningManager': True}, {'name': 'Northland Capital Markets', 'units': 175000, 'bookRunningManager': False}, {'name': 'Siebert Williams Shank', 'units': 87500, 'bookRunningManager': False}]</t>
  </si>
  <si>
    <t>[{'name': 'Karl Peterson', 'position': 'Chairman and Director'}, {'name': 'Michael MacDougall', 'position': 'President'}, {'name': 'Eduardo Tamraz', 'position': 'VP of Corporate Development and Secretary'}, {'name': 'Martin Davidson', 'position': 'CFO'}, {'name': 'David Bonderman', 'position': 'Director'}, {'name': 'Maryanne Hancock', 'position': 'Director'}, {'name': 'Chad Leat', 'position': 'Director'}, {'name': 'Kneeland Youngblood', 'position': 'Director'}, {'name': 'Nancy Mahon', 'position': 'Director'}, {'name': 'Kathleen Philips', 'position': 'Director'}]</t>
  </si>
  <si>
    <t>KPMG</t>
  </si>
  <si>
    <t>301 Commerce St., Suite 3300  Fort Worth, TX 76102</t>
  </si>
  <si>
    <t>TPG Global</t>
  </si>
  <si>
    <t>TPG Global LLC</t>
  </si>
  <si>
    <t>* An affiliate of TPG Global, LLC agreed to purchase an aggregate of 5,000,000 Class A ordinary shares, at a price of $10.00 per Class A ordinary share, plus an aggregate of 1,000,000 warrants to purchase one Class A ordinary share at $11.50 per share for an aggregate purchase price of $50,000,000_x000D_
* PACE also expects to enter into additional forward purchase agreements which will provide that TPG and other third parties  purchase up to an aggregate of 5,000,000 Class A ordinary shares, at a price of $10.00 per Class A ordinary share, plus up to an aggregate of 1,000,000 warrants to purchase one Class A ordinary share at $11.50 per share for an aggregate purchase price of $50,000,000</t>
  </si>
  <si>
    <t>G8990D125</t>
  </si>
  <si>
    <t>KYG8990D1253</t>
  </si>
  <si>
    <t>{'symbol': 'TPGY.U', 'cusip': 'G8990D109', 'type': 'units', 'isin': 'KYG8990D1097'}</t>
  </si>
  <si>
    <t>G8990D109</t>
  </si>
  <si>
    <t>KYG8990D1097</t>
  </si>
  <si>
    <t>{'symbol': 'TPGY/W', 'cusip': 'G8990D117', 'type': 'warrants', 'isin': 'KYG8990D1170'}</t>
  </si>
  <si>
    <t>TPGY/W</t>
  </si>
  <si>
    <t>G8990D117</t>
  </si>
  <si>
    <t>KYG8990D1170</t>
  </si>
  <si>
    <t>JMACU</t>
  </si>
  <si>
    <t>eddafb7d-8595-497f-9691-f12bb66d70c7</t>
  </si>
  <si>
    <t>Maxpro Capital Acquisition Corp.</t>
  </si>
  <si>
    <t>{'symbol': 'JMAC', 'cusip': '57778T106', 'type': 'common', 'isin': 'US57778T1060'}</t>
  </si>
  <si>
    <t>https://www.sec.gov/edgar/browse/?CIK=0001874259</t>
  </si>
  <si>
    <t>[{'name': 'EF Hutton', 'units': 1525500, 'bookRunningManager': True}, {'name': 'Joseph Gunnar', 'units': 1220300, 'bookRunningManager': False}, {'name': 'US Tiger Securities', 'units': 3000000, 'bookRunningManager': False}, {'name': 'AmeriVet Securities', 'units': 1220300, 'bookRunningManager': False}, {'name': 'Ingalls &amp; Snyder', 'units': 1016950, 'bookRunningManager': False}, {'name': 'Drexel Hamilton', 'units': 1016950, 'bookRunningManager': False}]</t>
  </si>
  <si>
    <t>[{'name': 'Chen, Hong - Jung (Moses)', 'position': 'Chairman, Chief Executive Officer and Director'}, {'name': 'Gau, Wey â€“ Chuan (Albert)', 'position': 'Chief Financial Officer and Director'}, {'name': 'Song, Yung-Fong (Ron)', 'position': 'Chief Strategy Officer'}, {'name': 'Chen, Yi - Kuei (Alex)', 'position': 'Director'}, {'name': 'Wu, Soushan', 'position': 'Director'}, {'name': 'Noha Georges', 'position': 'Director'}]</t>
  </si>
  <si>
    <t>5/F-4, No. 89  Songren Road, Xinyi District  Taipei City 11073</t>
  </si>
  <si>
    <t>57778T106</t>
  </si>
  <si>
    <t>US57778T1060</t>
  </si>
  <si>
    <t>{'symbol': 'JMACU', 'cusip': '57778T205', 'type': 'units', 'isin': 'US57778T2050'}</t>
  </si>
  <si>
    <t>57778T205</t>
  </si>
  <si>
    <t>US57778T2050</t>
  </si>
  <si>
    <t>{'symbol': 'JMACW', 'cusip': '57778T114', 'type': 'warrants', 'isin': 'US57778T1144'}</t>
  </si>
  <si>
    <t>JMACW</t>
  </si>
  <si>
    <t>57778T114</t>
  </si>
  <si>
    <t>US57778T1144</t>
  </si>
  <si>
    <t>GWIIU</t>
  </si>
  <si>
    <t>485eca2b-e92a-47c0-94d7-562defd4ea54</t>
  </si>
  <si>
    <t>Good Works II Acquisition Corp.</t>
  </si>
  <si>
    <t>{'symbol': 'GWII', 'cusip': '38216G104', 'type': 'common', 'isin': 'US38216G1040'}</t>
  </si>
  <si>
    <t>https://www.sec.gov/edgar/browse/?CIK=0001850487</t>
  </si>
  <si>
    <t>[{'name': 'I-Bankers Securities', 'units': 12450000, 'bookRunningManager': True}, {'name': 'EarlyBirdCapital', 'units': 4000000, 'bookRunningManager': False}, {'name': 'Dawson James', 'units': 2500000, 'bookRunningManager': False}, {'name': 'Ingalls &amp; Snyder', 'units': 1000000, 'bookRunningManager': False}, {'name': 'Ladenburg Thalmann', 'units': 50000, 'bookRunningManager': False}]</t>
  </si>
  <si>
    <t>[{'name': 'Fred Zeidman', 'position': 'Chairman'}, {'name': 'Douglas Wurth', 'position': 'Chief Executive Officer and Director'}, {'name': 'Cary Grossman', 'position': 'President, Chief Financial Officer, and Director'}, {'name': 'Jeffrey A. Rosen', 'position': 'Director'}, {'name': 'Linda L. Addison', 'position': 'Director'}, {'name': 'Stephen J. Harper', 'position': 'Director'}, {'name': 'Adelmo Lopez', 'position': 'Director'}]</t>
  </si>
  <si>
    <t>Ham, Langston and Brezina</t>
  </si>
  <si>
    <t>4265 San Felipe, Suite 603  Houston, 77027</t>
  </si>
  <si>
    <t>38216G104</t>
  </si>
  <si>
    <t>US38216G1040</t>
  </si>
  <si>
    <t>{'symbol': 'GWIIU', 'cusip': '38216G203', 'type': 'units', 'isin': 'US38216G2030'}</t>
  </si>
  <si>
    <t>38216G203</t>
  </si>
  <si>
    <t>US38216G2030</t>
  </si>
  <si>
    <t>{'symbol': 'GWIIW', 'cusip': '38216G112', 'type': 'warrants', 'isin': 'US38216G1123'}</t>
  </si>
  <si>
    <t>GWIIW</t>
  </si>
  <si>
    <t>38216G112</t>
  </si>
  <si>
    <t>US38216G1123</t>
  </si>
  <si>
    <t>IPOD.U</t>
  </si>
  <si>
    <t>7036d080-1d7a-4e56-b6a5-b771d20b4ac1</t>
  </si>
  <si>
    <t>Social Capital Hedosophia Holdings Corp. IV</t>
  </si>
  <si>
    <t>{'symbol': 'IPOD', 'cusip': 'G82514103', 'type': 'common', 'isin': 'KYG825141032'}</t>
  </si>
  <si>
    <t>https://www.sec.gov/edgar/browse/?CIK=0001818876</t>
  </si>
  <si>
    <t>[{'name': 'Credit Suisse', 'units': 40000000, 'bookRunningManager': True}]</t>
  </si>
  <si>
    <t>[{'name': 'Chamath Palihapitiya', 'position': 'Chief Executive Officer and Chairman of the Board of Directors'}, {'name': 'Ian Osborne', 'position': 'President and Director'}, {'name': 'James Ryans', 'position': 'Chief Financial Officer'}, {'name': 'Simon Williams', 'position': 'General Counsel and Secretary'}, {'name': 'Joanne Bradford', 'position': 'Director'}, {'name': 'Katie J. Stanton', 'position': 'Director'}, {'name': 'Sarah Leary', 'position': 'Director'}]</t>
  </si>
  <si>
    <t>317 University Ave, Suite 200 Palo Alto, CA 94301</t>
  </si>
  <si>
    <t>Social Capital, Hedosophia</t>
  </si>
  <si>
    <t>G82514103</t>
  </si>
  <si>
    <t>KYG825141032</t>
  </si>
  <si>
    <t>{'symbol': 'IPOD.U', 'cusip': 'G82514129', 'type': 'units', 'isin': 'KYG825141297'}</t>
  </si>
  <si>
    <t>G82514129</t>
  </si>
  <si>
    <t>KYG825141297</t>
  </si>
  <si>
    <t>{'symbol': 'IPOD/W', 'cusip': 'G82514111', 'type': 'warrants', 'isin': 'KYG825141115'}</t>
  </si>
  <si>
    <t>IPOD/W</t>
  </si>
  <si>
    <t>G82514111</t>
  </si>
  <si>
    <t>KYG825141115</t>
  </si>
  <si>
    <t>IPOF.U</t>
  </si>
  <si>
    <t>ccaac305-6213-44ff-89d7-844709cbb540</t>
  </si>
  <si>
    <t>Social Capital Hedosophia Holdings Corp. VI</t>
  </si>
  <si>
    <t>{'symbol': 'IPOF', 'cusip': 'G8251L105', 'type': 'common', 'isin': 'KYG8251L1059'}</t>
  </si>
  <si>
    <t>https://www.sec.gov/edgar/browse/?CIK=0001818873</t>
  </si>
  <si>
    <t>[{'name': 'Credit Suisse', 'units': 100000000, 'bookRunningManager': True}]</t>
  </si>
  <si>
    <t>[{'name': 'Chamath Palihapitiya', 'position': 'Chief Executive Officer and Chairman of the Board of Directors'}, {'name': 'Ian Osborne', 'position': 'President and Director'}, {'name': 'James Ryans', 'position': 'Chief Financial Officer'}, {'name': 'Simon Williams', 'position': 'General Counsel and Secretary'}, {'name': 'Richard Costolo', 'position': 'Director'}, {'name': 'Sarah Leary', 'position': 'Director'}, {'name': 'Varsha Rao', 'position': 'Director'}]</t>
  </si>
  <si>
    <t>G8251L105</t>
  </si>
  <si>
    <t>KYG8251L1059</t>
  </si>
  <si>
    <t>{'symbol': 'IPOF.U', 'cusip': 'G8251L121', 'type': 'units', 'isin': 'KYG8251L1216'}</t>
  </si>
  <si>
    <t>G8251L121</t>
  </si>
  <si>
    <t>KYG8251L1216</t>
  </si>
  <si>
    <t>{'symbol': 'IPOF/W', 'cusip': 'G8251L113', 'type': 'warrants', 'isin': 'KYG8251L1133'}</t>
  </si>
  <si>
    <t>IPOF/W</t>
  </si>
  <si>
    <t>G8251L113</t>
  </si>
  <si>
    <t>KYG8251L1133</t>
  </si>
  <si>
    <t>FPACU</t>
  </si>
  <si>
    <t>750f915d-1d38-47db-a7f9-1f7a5b66fc18</t>
  </si>
  <si>
    <t>Fat Projects Acquisition Corp</t>
  </si>
  <si>
    <t>{'symbol': 'FATP', 'cusip': 'G3400W102', 'type': 'common', 'isin': 'KYG3400W1024'}</t>
  </si>
  <si>
    <t>https://www.sec.gov/edgar/browse/?CIK=0001865045</t>
  </si>
  <si>
    <t>[{'name': 'EF Hutton', 'units': 220000, 'bookRunningManager': True}, {'name': 'US Tiger Securities', 'units': 3000000, 'bookRunningManager': False}, {'name': 'Ingalls &amp; Snyder', 'units': 980000, 'bookRunningManager': False}, {'name': 'Drexel Hamilton', 'units': 1900000, 'bookRunningManager': False}, {'name': 'Joseph Gunnar', 'units': 1150000, 'bookRunningManager': False}, {'name': 'AmeriVet Securities', 'units': 2750000, 'bookRunningManager': False}]</t>
  </si>
  <si>
    <t>[{'name': 'Tristan Lo', 'position': 'Co-Chief Executive Officer, Director and Chairman of Board'}, {'name': 'David Andrada', 'position': 'Co-Chief Executive Officer, Chief Financial Officer and Director'}, {'name': 'Nils Michaelis', 'position': 'President, Chief Operating Officer, Head of Mergers and Acquisition, Director'}, {'name': 'Abel Martins Alexandre', 'position': 'Independent Director'}, {'name': 'Tina Wyer', 'position': 'Independent Director'}, {'name': 'Stanton Sugarman', 'position': 'Independent Director'}, {'name': 'Samir Addamine', 'position': 'Independent Director'}, {'name': 'Alex Bono', 'position': 'Independent Director'}]</t>
  </si>
  <si>
    <t>27 Bukit Manis Road, Singapore, 099892</t>
  </si>
  <si>
    <t>G3400W102</t>
  </si>
  <si>
    <t>KYG3400W1024</t>
  </si>
  <si>
    <t>{'symbol': 'FATPU', 'cusip': 'G3400W128', 'type': 'units', 'isin': 'KYG3400W1289'}</t>
  </si>
  <si>
    <t>FATPU</t>
  </si>
  <si>
    <t>G3400W128</t>
  </si>
  <si>
    <t>KYG3400W1289</t>
  </si>
  <si>
    <t>{'symbol': 'FATPW', 'cusip': 'G3400W110', 'type': 'warrants', 'isin': 'KYG3400W1107'}</t>
  </si>
  <si>
    <t>FATPW</t>
  </si>
  <si>
    <t>G3400W110</t>
  </si>
  <si>
    <t>KYG3400W1107</t>
  </si>
  <si>
    <t>dbc2238f-4a3c-42f7-abd6-f1c14cb1ff33</t>
  </si>
  <si>
    <t>5:01 Acquisition Corp.</t>
  </si>
  <si>
    <t>{'symbol': 'FVAM', 'cusip': '33836P105', 'type': 'common', 'isin': 'US33836P1057'}</t>
  </si>
  <si>
    <t>https://www.sec.gov/edgar/browse/?CIK=0001823465</t>
  </si>
  <si>
    <t>[{'name': 'BofA Securities', 'units': 8000000, 'bookRunningManager': True}]</t>
  </si>
  <si>
    <t>[{'name': 'Andrew J. Schwab', 'position': 'Co-CEO and Director'}, {'name': 'Kush M. Parmar, M.D., Ph.D.', 'position': 'Co-CEO and Director'}, {'name': 'Galya D. Blachman, Ph.D., Esq.', 'position': 'General counsel and secretary'}, {'name': 'Rebecca L. Lucia', 'position': 'CFO and Treasurer'}, {'name': 'Jason R. Ruth, Ph.D.', 'position': 'Chief Business Officer'}, {'name': 'Daniella Beckman', 'position': 'Director'}, {'name': 'Martin Mackay, Ph.D.', 'position': 'Director'}, {'name': 'Matthew Patterson', 'position': 'Director'}]</t>
  </si>
  <si>
    <t>501 Second Street Suite 350 San Francisco, California 94107</t>
  </si>
  <si>
    <t>5AM Venture Management</t>
  </si>
  <si>
    <t>5:01 Acquisition LLC</t>
  </si>
  <si>
    <t>* FVAM's sponsor has indicated an interest to purchase $25,000,000 of shares of Class A common stock in a private placement that would occur concurrently with the consummation of an initial business combination_x000D_
* However, because indications of interest are not binding agreements or commitments to purchase, FVAM's sponsor may determine not to purchase any such shares, or to purchase fewer shares than it has indicated an interest in purchasing_x000D_
* Furthermore, FVMA is not under any obligation to sell any such shares</t>
  </si>
  <si>
    <t>33836P105</t>
  </si>
  <si>
    <t>US33836P1057</t>
  </si>
  <si>
    <t>MLACU</t>
  </si>
  <si>
    <t>b79b69c8-3b84-49ad-8c72-8e5ddc32b509</t>
  </si>
  <si>
    <t>Malacca Straits Acquisition Company Limited</t>
  </si>
  <si>
    <t>{'symbol': 'MLAC', 'cusip': 'G5859B117', 'type': 'common', 'isin': 'KYG5859B1178'}</t>
  </si>
  <si>
    <t>https://www.sec.gov/edgar/browse/?CIK=0001807594</t>
  </si>
  <si>
    <t>[{'name': 'BTIG', 'units': 11562500, 'bookRunningManager': True}, {'name': 'I-Bankers Securities', 'units': 937500, 'bookRunningManager': False}]</t>
  </si>
  <si>
    <t>[{'name': 'Gordon Lo', 'position': 'CEO, President, and Director'}, {'name': 'Stanley Wang', 'position': 'CFO and Director'}, {'name': 'Christian Jason Chan', 'position': 'Director'}, {'name': 'Ping He', 'position': 'Director'}, {'name': 'Dwi Prasetyo Suseno', 'position': 'Director'}]</t>
  </si>
  <si>
    <t>Unit 601-2 St. Georgeâ€™s Building 2 Ice House Street Central, Hong Kong</t>
  </si>
  <si>
    <t>Argyle Street Management Limited, TIH Limited</t>
  </si>
  <si>
    <t>G5859B117</t>
  </si>
  <si>
    <t>KYG5859B1178</t>
  </si>
  <si>
    <t>{'symbol': 'MLACU', 'cusip': 'G5859B125', 'type': 'units', 'isin': 'KYG5859B1251'}</t>
  </si>
  <si>
    <t>G5859B125</t>
  </si>
  <si>
    <t>KYG5859B1251</t>
  </si>
  <si>
    <t>{'symbol': 'MLACW', 'cusip': 'G5859B109', 'type': 'warrants', 'isin': 'KYG5859B1095'}</t>
  </si>
  <si>
    <t>MLACW</t>
  </si>
  <si>
    <t>G5859B109</t>
  </si>
  <si>
    <t>KYG5859B1095</t>
  </si>
  <si>
    <t>SANBU</t>
  </si>
  <si>
    <t>b863a266-bcb4-4ca1-8960-e812c1e73a75</t>
  </si>
  <si>
    <t>Sanaby Health Acquisition Corp. I</t>
  </si>
  <si>
    <t>{'symbol': 'SANB', 'cusip': '79956P102', 'type': 'common', 'isin': 'US79956P1021'}</t>
  </si>
  <si>
    <t>https://www.sec.gov/edgar/browse/?CIK=0001856689</t>
  </si>
  <si>
    <t>[{'name': 'BTIG', 'units': 14250000, 'bookRunningManager': True}, {'name': 'I-Bankers Securities', 'units': 750000, 'bookRunningManager': False}]</t>
  </si>
  <si>
    <t>[{'name': 'Sandra Shpilberg', 'position': 'CEO and Director'}, {'name': 'Mark Joing', 'position': 'CFO, COO, Secretary, Director'}, {'name': 'Timothy Zanni', 'position': 'Chairman, Director'}, {'name': 'Anthony Japour', 'position': 'Director'}, {'name': 'Barbara Nelsen', 'position': 'Director'}]</t>
  </si>
  <si>
    <t>2625 Middlefield Road #990, Palo Alto, California 94306</t>
  </si>
  <si>
    <t>79956P102</t>
  </si>
  <si>
    <t>US79956P1021</t>
  </si>
  <si>
    <t>{'symbol': 'SANBU', 'cusip': '79956P201', 'type': 'units', 'isin': 'US79956P2011'}</t>
  </si>
  <si>
    <t>79956P201</t>
  </si>
  <si>
    <t>US79956P2011</t>
  </si>
  <si>
    <t>{'symbol': 'SANBW', 'cusip': '79956P110', 'type': 'warrants', 'isin': 'US79956P1104'}</t>
  </si>
  <si>
    <t>SANBW</t>
  </si>
  <si>
    <t>79956P110</t>
  </si>
  <si>
    <t>US79956P1104</t>
  </si>
  <si>
    <t>APACU</t>
  </si>
  <si>
    <t>b7cf2431-7349-4920-aeba-7243a59e772b</t>
  </si>
  <si>
    <t>StoneBridge Acquisition Corporation</t>
  </si>
  <si>
    <t>{'symbol': 'APAC', 'cusip': 'G85094103', 'type': 'common', 'isin': 'KYG850941033'}</t>
  </si>
  <si>
    <t>https://www.sec.gov/edgar/browse/?CIK=0001844981</t>
  </si>
  <si>
    <t>[{'name': 'Cantor Fitzgerald', 'units': 14000000, 'bookRunningManager': True}, {'name': 'Odeon Capital Group', 'units': 6000000, 'bookRunningManager': False}]</t>
  </si>
  <si>
    <t>[{'name': 'Bhargava Marepally', 'position': 'Chief Executive Officer and Director'}, {'name': 'Prabhu Antony', 'position': 'President and Director'}, {'name': 'Sylvia Barnes', 'position': 'Director'}, {'name': 'Shamla Naidoo', 'position': 'Director'}, {'name': 'Richard Saldhana', 'position': 'Director'}, {'name': 'Jeff Najarian', 'position': 'Director'}, {'name': 'Naresh Kothari', 'position': 'Director'}]</t>
  </si>
  <si>
    <t>One World Trade Center, Suite 8500, New York, NY 10007</t>
  </si>
  <si>
    <t>G85094103</t>
  </si>
  <si>
    <t>KYG850941033</t>
  </si>
  <si>
    <t>{'symbol': 'APACU', 'cusip': 'G85094111', 'type': 'units', 'isin': 'KYG850941116'}</t>
  </si>
  <si>
    <t>G85094111</t>
  </si>
  <si>
    <t>KYG850941116</t>
  </si>
  <si>
    <t>{'symbol': 'APACW', 'cusip': 'G85094129', 'type': 'warrants', 'isin': 'KYG850941298'}</t>
  </si>
  <si>
    <t>APACW</t>
  </si>
  <si>
    <t>G85094129</t>
  </si>
  <si>
    <t>KYG850941298</t>
  </si>
  <si>
    <t>BTWNU</t>
  </si>
  <si>
    <t>2600a311-720c-40ca-b8e2-192512ed8bdb</t>
  </si>
  <si>
    <t>Bridgetown Holdings Limited</t>
  </si>
  <si>
    <t>{'symbol': 'BTWN', 'cusip': 'G1355U113', 'type': 'common', 'isin': 'KYG1355U1132'}</t>
  </si>
  <si>
    <t>https://www.sec.gov/edgar/browse/?CIK=0001815086</t>
  </si>
  <si>
    <t>[{'name': 'UBS', 'units': 35750000, 'bookRunningManager': True}, {'name': 'BTIG', 'units': 19250000, 'bookRunningManager': True}]</t>
  </si>
  <si>
    <t>[{'name': 'Daniel Wong', 'position': 'Chief Executive Officer, Chief Financial Officer and Director'}, {'name': 'Matt Danzeisen', 'position': 'Chairman of the Board of Directors'}, {'name': 'Samuel Altman', 'position': 'Director'}, {'name': 'John R. Hass', 'position': 'Director'}, {'name': 'In Joon Hwang', 'position': 'Director'}, {'name': 'Kenneth Ng', 'position': 'Senior Advisor'}]</t>
  </si>
  <si>
    <t>c/o 38/F Champion Tower 3 Garden Road, Central Hong Kong</t>
  </si>
  <si>
    <t xml:space="preserve">Pacific Century, Thiel Capital, FWD, PineBridge Investments, </t>
  </si>
  <si>
    <t>G1355U113</t>
  </si>
  <si>
    <t>KYG1355U1132</t>
  </si>
  <si>
    <t>{'symbol': 'BTWNU', 'cusip': 'G1355U105', 'type': 'units', 'isin': 'KYG1355U1058'}</t>
  </si>
  <si>
    <t>G1355U105</t>
  </si>
  <si>
    <t>KYG1355U1058</t>
  </si>
  <si>
    <t>{'symbol': 'BTWNW', 'cusip': 'G1355U121', 'type': 'warrants', 'isin': 'KYG1355U1215'}</t>
  </si>
  <si>
    <t>BTWNW</t>
  </si>
  <si>
    <t>G1355U121</t>
  </si>
  <si>
    <t>KYG1355U1215</t>
  </si>
  <si>
    <t>TURMU</t>
  </si>
  <si>
    <t>0930150e-a56d-483a-842c-6fcb47722ca0</t>
  </si>
  <si>
    <t>Turmeric Acquisition Corp.</t>
  </si>
  <si>
    <t>{'symbol': 'TMPM', 'cusip': 'G9127T108', 'type': 'common', 'isin': 'KYG9127T1085'}</t>
  </si>
  <si>
    <t>https://www.sec.gov/edgar/browse/?CIK=0001823524</t>
  </si>
  <si>
    <t>[{'name': 'Credit Suisse', 'units': 6587500, 'bookRunningManager': True}, {'name': 'JMP Securities', 'units': 1912500, 'bookRunningManager': True}]</t>
  </si>
  <si>
    <t>[{'name': 'Matthew Roden, Ph.D.', 'position': 'Chairman'}, {'name': 'David Meeker, M.D.', 'position': 'Director'}, {'name': 'Andrew Robbins, M.B.A.', 'position': 'Director'}, {'name': 'Mitchell H. Finer, Ph.D.', 'position': 'Director'}, {'name': 'Pablo Cagnoni, M.D.', 'position': 'Director'}, {'name': 'Luke Evnin, Ph.D.', 'position': 'Chief Executive Officer'}, {'name': 'Todd Foley, M.B.A.', 'position': 'President'}, {'name': 'Ed Hurwitz, J.D., M.B.A.', 'position': 'Chief Financial Officer'}]</t>
  </si>
  <si>
    <t>450 Kendall St  Cambridge, MA 02142</t>
  </si>
  <si>
    <t>MPM Capital</t>
  </si>
  <si>
    <t>Sponsor and its affiliates</t>
  </si>
  <si>
    <t>* Sponsor and its affiliates have indicated an interest to purchase up to an aggregate of $15,000,000 of ordinary shares in a private placement that would occur concurrently with the consummation of an initial business combination_x000D_
* Indication of interest is non-binding</t>
  </si>
  <si>
    <t>G9127T108</t>
  </si>
  <si>
    <t>KYG9127T1085</t>
  </si>
  <si>
    <t>{'symbol': 'TMPMU', 'cusip': 'G9127T116', 'type': 'units', 'isin': 'KYG9127T1168'}</t>
  </si>
  <si>
    <t>TMPMU</t>
  </si>
  <si>
    <t>G9127T116</t>
  </si>
  <si>
    <t>KYG9127T1168</t>
  </si>
  <si>
    <t>{'symbol': 'TMPMW', 'cusip': 'G9127T124', 'type': 'warrants', 'isin': 'KYG9127T1242'}</t>
  </si>
  <si>
    <t>TMPMW</t>
  </si>
  <si>
    <t>G9127T124</t>
  </si>
  <si>
    <t>KYG9127T1242</t>
  </si>
  <si>
    <t>BMACU</t>
  </si>
  <si>
    <t>7d793264-f5d0-40bf-a00d-7a6cd7ec95cd</t>
  </si>
  <si>
    <t>Blockchain Moon Acquisition Corp.</t>
  </si>
  <si>
    <t>{'symbol': 'BMAQ', 'cusip': '09370F109', 'type': 'common', 'isin': 'US09370F1093'}</t>
  </si>
  <si>
    <t>https://www.sec.gov/edgar/browse/?CIK=0001867757</t>
  </si>
  <si>
    <t>[{'name': 'Enzo A. Villani', 'position': 'Chairman ,CEO and Director'}, {'name': 'Wes Levitt', 'position': 'CFO'}, {'name': 'James Haft', 'position': 'Director'}, {'name': 'John Jacobs', 'position': 'Director'}, {'name': 'David Shafrir', 'position': 'Director'}, {'name': 'Michael Terpin', 'position': 'Director'}]</t>
  </si>
  <si>
    <t>4651 Salisbury Road, Suite 400, Jacksonville, Florida 32256</t>
  </si>
  <si>
    <t>09370F109</t>
  </si>
  <si>
    <t>US09370F1093</t>
  </si>
  <si>
    <t>{'symbol': 'BMAQU', 'cusip': '09370F208', 'type': 'units', 'isin': 'US09370F2083'}</t>
  </si>
  <si>
    <t>BMAQU</t>
  </si>
  <si>
    <t>09370F208</t>
  </si>
  <si>
    <t>US09370F2083</t>
  </si>
  <si>
    <t>{'symbol': 'BMAQW', 'cusip': '09370F125', 'type': 'warrants', 'isin': 'US09370F1259'}</t>
  </si>
  <si>
    <t>BMAQW</t>
  </si>
  <si>
    <t>09370F125</t>
  </si>
  <si>
    <t>US09370F1259</t>
  </si>
  <si>
    <t>{'symbol': 'BMAQR', 'cusip': '09370F117', 'type': 'rights', 'isin': 'US09370F1176'}</t>
  </si>
  <si>
    <t>BMAQR</t>
  </si>
  <si>
    <t>09370F117</t>
  </si>
  <si>
    <t>US09370F1176</t>
  </si>
  <si>
    <t>FEXDU</t>
  </si>
  <si>
    <t>72bf5829-e60c-46fa-beaa-31ef13f1b0f6</t>
  </si>
  <si>
    <t>Fintech Ecosystem Development Corp.</t>
  </si>
  <si>
    <t>{'symbol': 'FEXD', 'cusip': '318136108', 'type': 'common', 'isin': 'US3181361086'}</t>
  </si>
  <si>
    <t>https://www.sec.gov/edgar/browse/?CIK=0001852407</t>
  </si>
  <si>
    <t>[{'name': 'EF Hutton', 'units': 1820000, 'bookRunningManager': True}, {'name': 'US Tiger Securities', 'units': 3000000, 'bookRunningManager': False}, {'name': 'Ingalls &amp; Snyder', 'units': 980000, 'bookRunningManager': False}, {'name': 'Drexel Hamilton', 'units': 1900000, 'bookRunningManager': False}, {'name': 'Joseph Gunnar', 'units': 1150000, 'bookRunningManager': False}, {'name': 'AmeriVet Securities', 'units': 1150000, 'bookRunningManager': False}]</t>
  </si>
  <si>
    <t>[{'name': 'Dr. Saiful Khandaker', 'position': 'Chief Executive Officer, Director'}, {'name': 'Jenny Junkeer', 'position': 'Chief Financial Officer'}, {'name': 'Mubasshir Karim', 'position': 'Director'}, {'name': 'Michael S. Tomczyk', 'position': 'Director'}, {'name': 'Robin Meister', 'position': 'Director'}, {'name': 'Lynn Perkins', 'position': 'Director'}]</t>
  </si>
  <si>
    <t>100 Springhouse Drive, Suite 204, Collegeville PA 19426</t>
  </si>
  <si>
    <t>US3181361086</t>
  </si>
  <si>
    <t>{'symbol': 'FEXDU', 'cusip': '318136207', 'type': 'units', 'isin': 'US3181362076'}</t>
  </si>
  <si>
    <t>US3181362076</t>
  </si>
  <si>
    <t>{'symbol': 'FEXDW', 'cusip': '318136116', 'type': 'warrants', 'isin': 'US3181361169'}</t>
  </si>
  <si>
    <t>FEXDW</t>
  </si>
  <si>
    <t>US3181361169</t>
  </si>
  <si>
    <t>{'symbol': 'FEXDR', 'cusip': '318136124', 'type': 'rights', 'isin': 'US3181361243'}</t>
  </si>
  <si>
    <t>FEXDR</t>
  </si>
  <si>
    <t>US3181361243</t>
  </si>
  <si>
    <t>AXHU</t>
  </si>
  <si>
    <t>b36ecb4e-9aab-4914-8177-44aead4b68a5</t>
  </si>
  <si>
    <t>Industrial Human Capital, Inc.</t>
  </si>
  <si>
    <t>{'symbol': 'AXH', 'cusip': '45617P104', 'type': 'common', 'isin': 'US45617P1049'}</t>
  </si>
  <si>
    <t>https://www.sec.gov/edgar/browse/?CIK=0001855302</t>
  </si>
  <si>
    <t>[{'name': 'A.G.P', 'units': 9570000, 'bookRunningManager': True}, {'name': 'Brookline Capital Markets', 'units': 430000, 'bookRunningManager': False}, {'name': 'The Benchmark Company', 'units': 1, 'bookRunningManager': False}]</t>
  </si>
  <si>
    <t>[{'name': 'Scott W. Absher', 'position': 'Chair, Chief Executive Officer and Director'}, {'name': 'Domonic J. Carney', 'position': 'Chief Financial Officer and Treasurer'}, {'name': 'Robert S. Gans', 'position': 'General Counsel and Secretary'}, {'name': 'John A. Quelch', 'position': 'Director'}, {'name': 'Bennet Tchaikovsky', 'position': 'Director'}, {'name': 'Heath Hawker', 'position': 'Director'}]</t>
  </si>
  <si>
    <t>501 Brickell Key Drive, Suite 300, Miami, FL 33131</t>
  </si>
  <si>
    <t>ShiftPixy</t>
  </si>
  <si>
    <t>45617P104</t>
  </si>
  <si>
    <t>US45617P1049</t>
  </si>
  <si>
    <t>{'symbol': 'AXH.U', 'cusip': '45617P203', 'type': 'units', 'isin': 'US45617P2039'}</t>
  </si>
  <si>
    <t>AXH.U</t>
  </si>
  <si>
    <t>45617P203</t>
  </si>
  <si>
    <t>US45617P2039</t>
  </si>
  <si>
    <t>{'symbol': 'AXH/W', 'cusip': '45617P112', 'type': 'warrants', 'isin': 'US45617P1122'}</t>
  </si>
  <si>
    <t>AXH/W</t>
  </si>
  <si>
    <t>45617P112</t>
  </si>
  <si>
    <t>US45617P1122</t>
  </si>
  <si>
    <t>HCON.U</t>
  </si>
  <si>
    <t>13d7a9a0-52e7-4bd0-a2bd-c35bf5450a78</t>
  </si>
  <si>
    <t>Horizon Acquisition Corporation II</t>
  </si>
  <si>
    <t>{'symbol': 'HZON', 'cusip': 'G46044106', 'type': 'common', 'isin': 'KYG460441069'}</t>
  </si>
  <si>
    <t>https://www.sec.gov/edgar/browse/?CIK=0001821788</t>
  </si>
  <si>
    <t>[{'name': 'Deutsche Bank', 'units': 27500000, 'bookRunningManager': True}, {'name': 'Credit Suisse', 'units': 13600000, 'bookRunningManager': True}, {'name': 'RBC Capital Markets', 'units': 8900000, 'bookRunningManager': True}]</t>
  </si>
  <si>
    <t>[{'name': 'Todd L. Boehly', 'position': 'CEO, CFO and Director'}, {'name': 'Jason Robins', 'position': 'Director'}, {'name': 'Asif Satchu', 'position': 'Director'}, {'name': 'Modi Wiczyk', 'position': 'Director'}, {'name': 'Cindy Holland', 'position': 'Director'}, {'name': 'Stephen Sautel', 'position': 'Director'}, {'name': 'Zachary Warren', 'position': 'Director'}, {'name': 'Carlton McMillen', 'position': 'VP'}, {'name': 'Robert Ott', 'position': 'VP'}]</t>
  </si>
  <si>
    <t>600 Steamboat Road, Suite 200 Greenwich, CT 06830</t>
  </si>
  <si>
    <t>Eldridge Industries</t>
  </si>
  <si>
    <t>G46044106</t>
  </si>
  <si>
    <t>KYG460441069</t>
  </si>
  <si>
    <t>{'symbol': 'HZON.U', 'cusip': 'G46044122', 'type': 'units', 'isin': 'KYG460441226'}</t>
  </si>
  <si>
    <t>HZON.U</t>
  </si>
  <si>
    <t>G46044122</t>
  </si>
  <si>
    <t>KYG460441226</t>
  </si>
  <si>
    <t>{'symbol': 'HZON/W', 'cusip': 'G46044114', 'type': 'warrants', 'isin': 'KYG460441143'}</t>
  </si>
  <si>
    <t>HZON/W</t>
  </si>
  <si>
    <t>G46044114</t>
  </si>
  <si>
    <t>KYG460441143</t>
  </si>
  <si>
    <t>d6dd393b-61af-4936-8b8f-0120c17f3aee</t>
  </si>
  <si>
    <t>Helix Acquisition Corp.</t>
  </si>
  <si>
    <t>{'symbol': 'HLXA', 'cusip': 'G4444C102', 'type': 'common', 'isin': 'KYG4444C1024'}</t>
  </si>
  <si>
    <t>https://www.sec.gov/edgar/browse/?CIK=0001524357</t>
  </si>
  <si>
    <t>[{'name': 'Jefferies', 'units': 10000000, 'bookRunningManager': True}]</t>
  </si>
  <si>
    <t>[{'name': 'Bihua Chen', 'position': 'CEO and Chairman'}, {'name': 'Jay Scollins', 'position': 'CFO'}, {'name': 'Nancy Chang', 'position': 'Director'}, {'name': 'Will Lewis', 'position': 'Director'}, {'name': 'John Schmid', 'position': 'Director'}]</t>
  </si>
  <si>
    <t>Cormorant Asset Management, LP 200 Clarendon Street, 52nd Floor Boston, MA 02116</t>
  </si>
  <si>
    <t>Cormorant Asset Management</t>
  </si>
  <si>
    <t>Helix Holdings LLC</t>
  </si>
  <si>
    <t>* HLXA's sponsor has indicated an interest to purchase an aggregate of $25,000,000 of Class A ordinary shares in a private placement that would occur concurrently with the consummation of an initial business combination_x000D_
* However, because indications of interest are not binding agreements or commitments to purchase, HLXA's sponsor may determine not to purchase any such shares, or to purchase fewer shares than it has indicated an interest in purchasing</t>
  </si>
  <si>
    <t>[{'symbol': 'MLTX', 'type': 'common'}]</t>
  </si>
  <si>
    <t>G4444C102</t>
  </si>
  <si>
    <t>KYG4444C1024</t>
  </si>
  <si>
    <t>HIGA.U</t>
  </si>
  <si>
    <t>014c4d0d-23b8-4253-8809-0a3f844c4abb</t>
  </si>
  <si>
    <t>H.I.G. Acquisition Corp.</t>
  </si>
  <si>
    <t>{'symbol': 'HIGA', 'cusip': 'G44898107', 'type': 'common', 'isin': 'KYG448981079'}</t>
  </si>
  <si>
    <t>https://www.sec.gov/edgar/browse/?CIK=0001823776</t>
  </si>
  <si>
    <t>[{'name': 'Credit Suisse', 'units': 21125000, 'bookRunningManager': True}, {'name': 'Morgan Stanley', 'units': 5687500, 'bookRunningManager': True}, {'name': 'BofA Securities', 'units': 5687500, 'bookRunningManager': True}]</t>
  </si>
  <si>
    <t>[{'name': 'Brian Schwartz', 'position': 'CEO and Director'}, {'name': 'Rob Wolfson', 'position': 'President and Director'}, {'name': 'Timur Akazhanov', 'position': 'CFO'}, {'name': 'Richard Siegel', 'position': 'VP and General Counsel'}, {'name': 'William E. Mitchell', 'position': 'Director'}, {'name': 'Andreas Beroutsos', 'position': 'Director'}, {'name': "Christopher O'Connell", 'position': 'Director'}, {'name': 'Sidney Taurel', 'position': 'Director'}]</t>
  </si>
  <si>
    <t>1450 Brickell Avenue  31st Floor  Miami, FL 33131</t>
  </si>
  <si>
    <t>H.I.G. Capital</t>
  </si>
  <si>
    <t>G44898107</t>
  </si>
  <si>
    <t>KYG448981079</t>
  </si>
  <si>
    <t>{'symbol': 'HIGA.U', 'cusip': 'G44898115', 'type': 'units', 'isin': 'KYG448981152'}</t>
  </si>
  <si>
    <t>G44898115</t>
  </si>
  <si>
    <t>KYG448981152</t>
  </si>
  <si>
    <t>{'symbol': 'HIGA/W', 'cusip': 'G44898123', 'type': 'warrants', 'isin': 'KYG448981236'}</t>
  </si>
  <si>
    <t>HIGA/W</t>
  </si>
  <si>
    <t>G44898123</t>
  </si>
  <si>
    <t>KYG448981236</t>
  </si>
  <si>
    <t>LFTRU</t>
  </si>
  <si>
    <t>8d7ce4db-447a-48b7-8aa7-5abe82cdf8a7</t>
  </si>
  <si>
    <t>Lefteris Acquisition Corp.</t>
  </si>
  <si>
    <t>{'symbol': 'LFTR', 'cusip': '52470X109', 'type': 'common', 'isin': 'US52470X1090'}</t>
  </si>
  <si>
    <t>https://www.sec.gov/edgar/browse/?CIK=0001822873</t>
  </si>
  <si>
    <t>[{'name': 'Morgan Stanley', 'units': 20000000, 'bookRunningManager': True}]</t>
  </si>
  <si>
    <t>[{'name': 'Mark Casady', 'position': 'Chairman'}, {'name': 'Karl Roessner', 'position': 'CEO and Director'}, {'name': 'Jon Icaacson', 'position': 'CFO and Chief Corporate Development Officer'}, {'name': 'David Bergers', 'position': 'General Counsel'}, {'name': 'Ryan Parker', 'position': 'Vice Chairman'}, {'name': 'Asiff Hirji', 'position': 'Director'}, {'name': 'Charles Roame', 'position': 'Director'}, {'name': 'April Rudin', 'position': 'Director'}]</t>
  </si>
  <si>
    <t>292 Newbury Street Suite 293 Boston, MA 02115</t>
  </si>
  <si>
    <t>52470X109</t>
  </si>
  <si>
    <t>US52470X1090</t>
  </si>
  <si>
    <t>{'symbol': 'LFTRU', 'cusip': '52470X208', 'type': 'units', 'isin': 'US52470X2080'}</t>
  </si>
  <si>
    <t>52470X208</t>
  </si>
  <si>
    <t>US52470X2080</t>
  </si>
  <si>
    <t>{'symbol': 'LFTRW', 'cusip': '52470X117', 'type': 'warrants', 'isin': 'US52470X1173'}</t>
  </si>
  <si>
    <t>LFTRW</t>
  </si>
  <si>
    <t>52470X117</t>
  </si>
  <si>
    <t>US52470X1173</t>
  </si>
  <si>
    <t>SRSAU</t>
  </si>
  <si>
    <t>fd4c13ce-e0c0-4212-9283-59f729161931</t>
  </si>
  <si>
    <t>Sarissa Capital Acquisition Corp.</t>
  </si>
  <si>
    <t>{'symbol': 'SRSA', 'cusip': 'G7823W102', 'type': 'common', 'isin': 'KYG7823W1024'}</t>
  </si>
  <si>
    <t>https://www.sec.gov/edgar/browse/?CIK=0001821682</t>
  </si>
  <si>
    <t>[{'name': 'Alexander Denner', 'position': 'Chairman and Chief Executive Officer'}, {'name': 'Mark DiPaolo', 'position': 'Senior Managing Director'}, {'name': 'Eric Vincent', 'position': 'President'}, {'name': 'Odysseas Kostas', 'position': 'Senior Managing Director'}, {'name': 'Simos Simeonidis', 'position': 'Senior Managing Director'}, {'name': 'Patrice Bonfiglio', 'position': 'Chief Financial Officer'}, {'name': 'Louis Paglia', 'position': 'Director'}, {'name': 'Mark Timney', 'position': 'Director'}, {'name': 'Keith Horn', 'position': 'Director'}]</t>
  </si>
  <si>
    <t>660 Steamboat Rd  Greenwich, CT 06830</t>
  </si>
  <si>
    <t>Sarissa Capital Management</t>
  </si>
  <si>
    <t>G7823W102</t>
  </si>
  <si>
    <t>KYG7823W1024</t>
  </si>
  <si>
    <t>{'symbol': 'SRSAU', 'cusip': 'G7823W128', 'type': 'units', 'isin': 'KYG7823W1289'}</t>
  </si>
  <si>
    <t>G7823W128</t>
  </si>
  <si>
    <t>KYG7823W1289</t>
  </si>
  <si>
    <t>{'symbol': 'SRSAW', 'cusip': 'G7823W110', 'type': 'warrants', 'isin': 'KYG7823W1107'}</t>
  </si>
  <si>
    <t>SRSAW</t>
  </si>
  <si>
    <t>G7823W110</t>
  </si>
  <si>
    <t>KYG7823W1107</t>
  </si>
  <si>
    <t>XPOA.U</t>
  </si>
  <si>
    <t>05ffdcec-c357-442f-b3eb-664f190eaf9d</t>
  </si>
  <si>
    <t>DPCM Capital, Inc.</t>
  </si>
  <si>
    <t>{'symbol': 'XPOA', 'cusip': '23344P101', 'type': 'common', 'isin': 'US23344P1012'}</t>
  </si>
  <si>
    <t>https://www.sec.gov/edgar/browse/?CIK=0001821742</t>
  </si>
  <si>
    <t>[{'name': 'UBS', 'units': 30000000, 'bookRunningManager': True}]</t>
  </si>
  <si>
    <t>[{'name': 'Emil Michael', 'position': 'Chairman of the Board and Chief Executive Officer'}, {'name': 'Ignacio Tzoumas', 'position': 'Chief Financial Officer'}, {'name': 'Kyle Wood', 'position': 'Chief Legal Officer and Secretary'}, {'name': 'Peter Diamandis', 'position': 'Director'}, {'name': 'Denmark West', 'position': 'Director'}, {'name': 'Desiree Gruber', 'position': 'Director'}, {'name': 'Shervin Pishevar', 'position': 'Special Advisor'}, {'name': 'Dr. Eric Schmidt', 'position': 'Special Advisor'}, {'name': 'Betsy Atkins', 'position': 'Special Advisor'}]</t>
  </si>
  <si>
    <t>382 NE 191 Street, #24148 Miami, FL 33179</t>
  </si>
  <si>
    <t>[{'symbol': 'QBTS', 'type': 'common'}]</t>
  </si>
  <si>
    <t>23344P101</t>
  </si>
  <si>
    <t>US23344P1012</t>
  </si>
  <si>
    <t>{'symbol': 'XPOA.U', 'cusip': '23344P200', 'type': 'units', 'isin': 'US23344P2002'}</t>
  </si>
  <si>
    <t>23344P200</t>
  </si>
  <si>
    <t>US23344P2002</t>
  </si>
  <si>
    <t>{'symbol': 'XPOA/W', 'cusip': '23344P119', 'type': 'warrants', 'isin': 'US23344P1194'}</t>
  </si>
  <si>
    <t>XPOA/W</t>
  </si>
  <si>
    <t>23344P119</t>
  </si>
  <si>
    <t>US23344P1194</t>
  </si>
  <si>
    <t>ddfad140-ed7d-4571-9ebf-d663731d9534</t>
  </si>
  <si>
    <t>BCLS Acquisition Corp.</t>
  </si>
  <si>
    <t>{'symbol': 'BLSA', 'cusip': 'G0904B105', 'type': 'common', 'isin': 'KYG0904B1059'}</t>
  </si>
  <si>
    <t>https://www.sec.gov/edgar/browse/?CIK=0001823200</t>
  </si>
  <si>
    <t>[{'name': 'Goldman Sachs', 'units': 6250000, 'bookRunningManager': True}, {'name': 'Jefferies', 'units': 6250000, 'bookRunningManager': True}]</t>
  </si>
  <si>
    <t>[{'name': 'Adam Koppel', 'position': 'Chairman'}, {'name': 'Jeffrey Schwartz', 'position': 'Chief Executive Officer and Director'}, {'name': 'Andrew Hack', 'position': 'Chief Financial Officer and Director'}, {'name': 'Allene Diaz', 'position': 'Director'}, {'name': 'Barry Greene', 'position': 'Director'}, {'name': 'Vikas Sinha', 'position': 'Director'}]</t>
  </si>
  <si>
    <t>200 Clarendon Street  Boston, Massachusetts 02116</t>
  </si>
  <si>
    <t>Bain Capital Life Sciences</t>
  </si>
  <si>
    <t>* Sponsor has indicated an interest to purchase up to an aggregate of $25,000,000 of our ordinary shares in a private placement that would occur concurrently with the consummation of our initial business combination_x000D_
* Indication of interest is non-binding_x000D_
* Investment would be made on terms and conditions determined at the time of the business combination</t>
  </si>
  <si>
    <t>G0904B105</t>
  </si>
  <si>
    <t>KYG0904B1059</t>
  </si>
  <si>
    <t>MBAC3.U</t>
  </si>
  <si>
    <t>36a1f788-1ade-4204-a7f6-0fc05a8a728b</t>
  </si>
  <si>
    <t>M3-Brigade Acquisition III Corp.</t>
  </si>
  <si>
    <t>{'symbol': 'MBSC', 'cusip': '55407R103', 'type': 'common', 'isin': 'US55407R1032'}</t>
  </si>
  <si>
    <t>https://www.sec.gov/edgar/browse/?CIK=0001856589</t>
  </si>
  <si>
    <t>[{'name': 'Cantor Fitzgerald', 'units': 26100000, 'bookRunningManager': True}]</t>
  </si>
  <si>
    <t>[{'name': 'Mohsin Y. Meghji', 'position': 'Executive Chairman of the Board of Directors'}, {'name': 'Matthew Perkal', 'position': 'CEO'}, {'name': 'Chris Chaice', 'position': 'Executive Vice President'}, {'name': 'William Gallagher', 'position': 'Executive Vice President'}, {'name': 'Charles Garner', 'position': 'Executive Vice President &amp; Secretary'}, {'name': 'Christopher Good', 'position': 'CFO'}, {'name': 'Kallie Steffes', 'position': 'Executive Vice President'}, {'name': 'Steven Vincent', 'position': 'Director'}, {'name': 'Benjamin Fader-Rattner', 'position': 'Director'}, {'name': 'Frederick Arnold', 'position': 'Director'}, {'name': 'Scott Malpass', 'position': 'Director'}]</t>
  </si>
  <si>
    <t>1700 Broadway â€“ 19th Floor  New York, NY 10019</t>
  </si>
  <si>
    <t>M-III Partners, Brigade Capital</t>
  </si>
  <si>
    <t>M3-Brigade III FPA LP</t>
  </si>
  <si>
    <t>* In connection with the consummation of this offering, MBSC expects to enter into a forward purchase agreement with M3-Brigade III FPA LP, which MBSC refers to as the forward purchase affiliate, which will provide for the purchase of up to $40,000,000 of shares of Class A common stock, for a purchase price of $10.00 per share, in a private placement to occur in connection with the closing of the initial business combination. _x000D_
* The obligations under the forward purchase agreement will not depend on whether any shares of Class A common stock are redeemed by MBSC's public stockholders. _x000D_
* The forward purchase shares will be identical to the shares of Class A common stock included in the units being sold in this offering, except the forward purchase shares will be subject to transfer restrictions and certain registration rights</t>
  </si>
  <si>
    <t>55407R103</t>
  </si>
  <si>
    <t>US55407R1032</t>
  </si>
  <si>
    <t>{'symbol': 'MBSC.U', 'cusip': '55407R202', 'type': 'units', 'isin': 'US55407R2022'}</t>
  </si>
  <si>
    <t>MBSC.U</t>
  </si>
  <si>
    <t>55407R202</t>
  </si>
  <si>
    <t>US55407R2022</t>
  </si>
  <si>
    <t>{'symbol': 'MBSC/W', 'cusip': '55407R111', 'type': 'warrants', 'isin': 'US55407R1115'}</t>
  </si>
  <si>
    <t>MBSC/W</t>
  </si>
  <si>
    <t>55407R111</t>
  </si>
  <si>
    <t>US55407R1115</t>
  </si>
  <si>
    <t>TEKKU</t>
  </si>
  <si>
    <t>ed19cff9-9ef5-4e2f-88e5-7a66f65aafc0</t>
  </si>
  <si>
    <t>Tekkorp Digital Acquisition Corp.</t>
  </si>
  <si>
    <t>{'symbol': 'TEKK', 'cusip': 'G8739H106', 'type': 'common', 'isin': 'KYG8739H1065'}</t>
  </si>
  <si>
    <t>https://www.sec.gov/edgar/browse/?CIK=0001822027</t>
  </si>
  <si>
    <t>[{'name': 'Jefferies', 'units': 18750000, 'bookRunningManager': True}, {'name': 'Macquarie', 'units': 6250000, 'bookRunningManager': False}]</t>
  </si>
  <si>
    <t>[{'name': 'Matthew Davey', 'position': 'CEO and Director'}, {'name': 'Morris Bailey', 'position': 'Chairman'}, {'name': 'Eric Matejevich', 'position': 'CFO'}, {'name': 'Robin Chhabra', 'position': 'President'}, {'name': 'Marlon Goldstein', 'position': 'Director'}, {'name': 'Thomas Roche', 'position': 'Director'}, {'name': 'Tony Rodio', 'position': 'Director'}, {'name': 'Sean Ryan', 'position': 'Director'}]</t>
  </si>
  <si>
    <t>1980 Festival Plaza Drive, Ste #300 Las Vegas, Nevada 89135</t>
  </si>
  <si>
    <t>G8739H106</t>
  </si>
  <si>
    <t>KYG8739H1065</t>
  </si>
  <si>
    <t>{'symbol': 'TEKKU', 'cusip': 'G8739H122', 'type': 'units', 'isin': 'KYG8739H1222'}</t>
  </si>
  <si>
    <t>G8739H122</t>
  </si>
  <si>
    <t>KYG8739H1222</t>
  </si>
  <si>
    <t>{'symbol': 'TEKKW', 'cusip': 'G8739H114', 'type': 'warrants', 'isin': 'KYG8739H1149'}</t>
  </si>
  <si>
    <t>TEKKW</t>
  </si>
  <si>
    <t>G8739H114</t>
  </si>
  <si>
    <t>KYG8739H1149</t>
  </si>
  <si>
    <t>EUCRU</t>
  </si>
  <si>
    <t>cbf2ff13-f4e6-4507-a41b-9bdb6a619df2</t>
  </si>
  <si>
    <t>Eucrates Biomedical Acquisition Corp.</t>
  </si>
  <si>
    <t>{'symbol': 'EUCR', 'cusip': 'G3141W106', 'type': 'common', 'isin': 'VGG3141W1068'}</t>
  </si>
  <si>
    <t>https://www.sec.gov/edgar/browse/?CIK=0001822929</t>
  </si>
  <si>
    <t>[{'name': 'Stifel Nicolaus', 'units': 7000000, 'bookRunningManager': True}, {'name': 'H.C. Wainwright', 'units': 3000000, 'bookRunningManager': True}]</t>
  </si>
  <si>
    <t>[{'name': 'Dr. Stelios Papadopoulos', 'position': 'Chairman'}, {'name': 'Parag Saxena', 'position': 'CEO and Director'}, {'name': 'Dr. Evangelos (Vangelis) Vergetis', 'position': 'President, COO and Director'}, {'name': 'Gonzalo Cordova', 'position': 'CFO'}, {'name': 'Shrikant Sathe', 'position': 'Senior VP'}, {'name': 'Atanuu Agarrwal', 'position': 'VP'}, {'name': 'Daphne Karydas', 'position': 'Director'}, {'name': 'William Campbell', 'position': 'Director'}, {'name': 'Nina Shapiro', 'position': 'Director'}, {'name': 'Amitabh (Amit) Singhal', 'position': 'Director'}]</t>
  </si>
  <si>
    <t>250 West 55th Street, Suite 13D New York, New York 10019</t>
  </si>
  <si>
    <t>Vedanta Management</t>
  </si>
  <si>
    <t>G3141W106</t>
  </si>
  <si>
    <t>VGG3141W1068</t>
  </si>
  <si>
    <t>{'symbol': 'EUCRU', 'cusip': 'G3141W114', 'type': 'units', 'isin': 'VGG3141W1142'}</t>
  </si>
  <si>
    <t>G3141W114</t>
  </si>
  <si>
    <t>VGG3141W1142</t>
  </si>
  <si>
    <t>{'symbol': 'EUCRW', 'cusip': 'G3141W122', 'type': 'warrants', 'isin': 'VGG3141W1225'}</t>
  </si>
  <si>
    <t>EUCRW</t>
  </si>
  <si>
    <t>G3141W122</t>
  </si>
  <si>
    <t>VGG3141W1225</t>
  </si>
  <si>
    <t>DMAQU</t>
  </si>
  <si>
    <t>236ca39d-80a6-4b01-aeac-4c1db45cb77c</t>
  </si>
  <si>
    <t>Deep Medicine Acquisition Corp.</t>
  </si>
  <si>
    <t>{'symbol': 'DMAQ', 'cusip': '243733102', 'type': 'common', 'isin': 'US2437331026'}</t>
  </si>
  <si>
    <t>https://www.sec.gov/edgar/browse/?CIK=0001857086</t>
  </si>
  <si>
    <t>[{'name': 'I-Bankers Securities', 'units': 8400000, 'bookRunningManager': True}, {'name': 'Dawson James', 'units': 1600000, 'bookRunningManager': False}, {'name': 'Ingalls &amp; Snyder', 'units': 1000000, 'bookRunningManager': False}]</t>
  </si>
  <si>
    <t>[{'name': 'Humphrey P. Polanen', 'position': 'CEO and Chairman'}, {'name': 'Weixuan Luo', 'position': 'CFO'}, {'name': 'Ronald M. Razmi, MD', 'position': 'Director'}, {'name': 'Tina Spires', 'position': 'Director'}, {'name': 'HongLiang Ren', 'position': 'Director'}, {'name': 'Bryant E. Fong', 'position': 'Director'}, {'name': 'Marc A. Hamer', 'position': 'Director'}, {'name': 'Wanlei Miao', 'position': 'Director'}]</t>
  </si>
  <si>
    <t>595 Madison Avenue, 12th Floor, New York, NY 10017</t>
  </si>
  <si>
    <t>US2437331026</t>
  </si>
  <si>
    <t>{'symbol': 'DMAQU', 'cusip': '243733201', 'type': 'units', 'isin': 'US2437332016'}</t>
  </si>
  <si>
    <t>US2437332016</t>
  </si>
  <si>
    <t>{'symbol': 'DMAQR', 'cusip': '243733110', 'type': 'rights', 'isin': 'US2437331109'}</t>
  </si>
  <si>
    <t>DMAQR</t>
  </si>
  <si>
    <t>US2437331109</t>
  </si>
  <si>
    <t>LUXAU</t>
  </si>
  <si>
    <t>d8836c29-0baf-428e-9070-9359ba3e2895</t>
  </si>
  <si>
    <t>Lux Health Tech Acquisition Corp.</t>
  </si>
  <si>
    <t>{'symbol': 'LUXA', 'cusip': '55068A100', 'type': 'common', 'isin': 'US55068A1007'}</t>
  </si>
  <si>
    <t>https://www.sec.gov/edgar/browse/?CIK=0001823767</t>
  </si>
  <si>
    <t>[{'name': 'Credit Suisse', 'units': 24000000, 'bookRunningManager': True}, {'name': 'Stifel Nicolaus', 'units': 6000000, 'bookRunningManager': False}]</t>
  </si>
  <si>
    <t>[{'name': 'Peter HÃ©bert', 'position': 'Chairman'}, {'name': 'Josh DeFonzo', 'position': 'CEO and Director'}, {'name': 'Segolene Scarborough', 'position': 'CFO and Treasurer'}, {'name': 'Bijan Salehizadeh', 'position': 'Director'}, {'name': 'Joseph Robert â€œBobâ€ Kerrey', 'position': 'Director'}, {'name': 'Fred Moll', 'position': 'Director'}]</t>
  </si>
  <si>
    <t>Lux Health Tech Acquisition Corp. 920 Broadway, 11th Floor New York, New York 10010</t>
  </si>
  <si>
    <t>Lux Capital</t>
  </si>
  <si>
    <t xml:space="preserve"> Lux Ventures VI, L.P. and Lux Ventures VI Sidecar, L.P.</t>
  </si>
  <si>
    <t>* Lux Ventures VI, L.P. and Lux Ventures VI Sidecar, L.P. have agreed to purchase an aggregate of up to 1,500,000 units consisting of one share of our Class A common stock and one-third of one warrant, for $10.00 per unit, or an aggregate maximum amount of $15,000,000, in a private placement that will close simultaneously with the closing of an initial business combination_x000D_
* The Lux Ventures VI Entities' obligation to purchase forward purchase units will, among other things, be conditioned on the business combination  being reasonably acceptable to the Lux Ventures VI Entities and on a requirement that such initial business combination is approved by a unanimous vote of LUXA's board of directors</t>
  </si>
  <si>
    <t>55068A100</t>
  </si>
  <si>
    <t>US55068A1007</t>
  </si>
  <si>
    <t>{'symbol': 'LUXAU', 'cusip': '55068A209', 'type': 'units', 'isin': 'US55068A2096'}</t>
  </si>
  <si>
    <t>55068A209</t>
  </si>
  <si>
    <t>US55068A2096</t>
  </si>
  <si>
    <t>{'symbol': 'LUXAW', 'cusip': '55068A118', 'type': 'warrants', 'isin': 'US55068A1189'}</t>
  </si>
  <si>
    <t>LUXAW</t>
  </si>
  <si>
    <t>55068A118</t>
  </si>
  <si>
    <t>US55068A1189</t>
  </si>
  <si>
    <t>BOAC.U</t>
  </si>
  <si>
    <t>50533e00-82c7-49cc-a457-c46207a2f747</t>
  </si>
  <si>
    <t>Bluescape Opportunities Acquisition Corp.</t>
  </si>
  <si>
    <t>{'symbol': 'BOAC', 'cusip': 'G1195N105', 'type': 'common', 'isin': 'KYG1195N1051'}</t>
  </si>
  <si>
    <t>https://www.sec.gov/edgar/browse/?CIK=0001818089</t>
  </si>
  <si>
    <t>[{'name': 'Citigroup', 'units': 40250000, 'bookRunningManager': True}, {'name': 'Barclays', 'units': 17250000, 'bookRunningManager': True}]</t>
  </si>
  <si>
    <t>[{'name': 'C. John Wilder', 'position': 'Chairman and CEO'}, {'name': 'Jonathan Siegler', 'position': 'President and COO'}, {'name': 'Lillian Meyer', 'position': 'CFO'}, {'name': 'Curtis HÃ©bert, Jr.', 'position': 'Director'}, {'name': "Graham van't Hoff", 'position': 'Director'}, {'name': 'Duncan Palmer', 'position': 'Director'}, {'name': 'Greg Gordon', 'position': 'Independent Non-Voting Board Observer'}]</t>
  </si>
  <si>
    <t>200 Crescent Court, 19th Floor Dallas, Texas 75201</t>
  </si>
  <si>
    <t>Bluescape Energy Partners</t>
  </si>
  <si>
    <t>Zimmer Partners, Sponsor</t>
  </si>
  <si>
    <t>* Sponsor and Zimmer Partners, LP (the "Zimmer Entity") will commit to purchase in aggregate, up to 30,000,000 units, at a purchase price of $10.00 per unit, with each unit to consist of one Class A ordinary share and one-third of one warrant to purchase one Class A ordinary share at $11.50, in private placements to occur concurrently, and only in connection with, the closing of an initial business combination_x000D_
    * Sponsor to purchase up to 3mm units_x000D_
    * Zimmer Entity to purchase up to 27mm units_x000D_
* The obligations of the sponsor and the Zimmer Entity to purchase the forward purchase units are subject to the approval, prior to entering into a definitive agreement for an initial business combination, of their respective investment committees_x000D_
* The obligations of the sponsor and the Zimmer Entity under the forward purchase agreements do not depend on whether any Class A ordinary shares are redeemed by the public shareholders</t>
  </si>
  <si>
    <t>G1195N105</t>
  </si>
  <si>
    <t>KYG1195N1051</t>
  </si>
  <si>
    <t>{'symbol': 'BOAC.U', 'cusip': 'G1195N121', 'type': 'units', 'isin': 'KYG1195N1218'}</t>
  </si>
  <si>
    <t>G1195N121</t>
  </si>
  <si>
    <t>KYG1195N1218</t>
  </si>
  <si>
    <t>{'symbol': 'BOAC/W', 'cusip': 'G1195N113', 'type': 'warrants', 'isin': 'KYG1195N1135'}</t>
  </si>
  <si>
    <t>BOAC/W</t>
  </si>
  <si>
    <t>G1195N113</t>
  </si>
  <si>
    <t>KYG1195N1135</t>
  </si>
  <si>
    <t>IGNYU</t>
  </si>
  <si>
    <t>fabffbce-a744-4caf-8c5a-024fe71d4266</t>
  </si>
  <si>
    <t>Ignyte Acquisition Corp.</t>
  </si>
  <si>
    <t>{'symbol': 'IGNY', 'cusip': '45175H106', 'type': 'common', 'isin': 'US45175H1068'}</t>
  </si>
  <si>
    <t>https://www.sec.gov/edgar/browse/?CIK=0001834645</t>
  </si>
  <si>
    <t>[{'name': 'EarlyBirdCapital', 'units': 5000000, 'bookRunningManager': True}]</t>
  </si>
  <si>
    <t>[{'name': 'David I. Rosenberg', 'position': 'Chairman of the Board and Co-Chief Executive Officer'}, {'name': 'David J. Strupp, Jr.', 'position': 'Co-Chief Executive Officer and Director'}, {'name': 'Steven Kaplan', 'position': 'Chief Financial Officer and Director'}, {'name': 'Cheryl Cohen', 'position': 'Director'}, {'name': 'Charles Wilson, Ph.D.', 'position': 'Director'}, {'name': 'John Andrew Boockvar, M.D.', 'position': 'Director'}, {'name': 'Richard J. Rosenstock', 'position': 'Director'}]</t>
  </si>
  <si>
    <t>640 5th Avenue 4th Floor New York, New York 10019</t>
  </si>
  <si>
    <t>45175H106</t>
  </si>
  <si>
    <t>US45175H1068</t>
  </si>
  <si>
    <t>{'symbol': 'IGNYU', 'cusip': '45175H205', 'type': 'units', 'isin': 'US45175H2058'}</t>
  </si>
  <si>
    <t>45175H205</t>
  </si>
  <si>
    <t>US45175H2058</t>
  </si>
  <si>
    <t>{'symbol': 'IGNYW', 'cusip': '45175H114', 'type': 'warrants', 'isin': 'US45175H1142'}</t>
  </si>
  <si>
    <t>IGNYW</t>
  </si>
  <si>
    <t>45175H114</t>
  </si>
  <si>
    <t>US45175H1142</t>
  </si>
  <si>
    <t>PCCTU</t>
  </si>
  <si>
    <t>a775e253-c88f-4bbf-bb37-d55fc85ccd90</t>
  </si>
  <si>
    <t>{'symbol': 'PCCT', 'cusip': 'G7007D102', 'type': 'common', 'isin': 'KYG7007D1025'}</t>
  </si>
  <si>
    <t>https://www.sec.gov/edgar/browse/?CIK=0001844149</t>
  </si>
  <si>
    <t>[{'name': 'Jefferies', 'units': 14000000, 'bookRunningManager': True}, {'name': 'Moelis', 'units': 3000000, 'bookRunningManager': True}, {'name': 'Nomura', 'units': 3000000, 'bookRunningManager': True}]</t>
  </si>
  <si>
    <t>[{'name': 'Rick Gaenzle', 'position': 'Chief Executive Officer and Director Nominee'}, {'name': 'Scott Honour', 'position': 'Chairman of the Board of Directors'}, {'name': 'James Sheridan', 'position': 'Co-President'}, {'name': 'Patrick Williams', 'position': 'Co-President'}, {'name': 'Corey Campbell', 'position': 'Chief Financial Officer'}, {'name': 'Marcy Haymaker', 'position': 'Director'}, {'name': 'Thomas J. Abood', 'position': 'Director'}, {'name': 'Omer Keilaf', 'position': 'Director'}, {'name': 'R. Rudolph Reinfrank', 'position': 'Director'}]</t>
  </si>
  <si>
    <t>315 Lake Street East, Suite 301, Wayzata, MN 55391</t>
  </si>
  <si>
    <t>Perception Capital</t>
  </si>
  <si>
    <t>G7007D102</t>
  </si>
  <si>
    <t>KYG7007D1025</t>
  </si>
  <si>
    <t>{'symbol': 'PCCTU', 'cusip': 'G7007D128', 'type': 'units', 'isin': 'KYG7007D1280'}</t>
  </si>
  <si>
    <t>G7007D128</t>
  </si>
  <si>
    <t>KYG7007D1280</t>
  </si>
  <si>
    <t>{'symbol': 'PCCTW', 'cusip': 'G7007D110', 'type': 'warrants', 'isin': 'KYG7007D1108'}</t>
  </si>
  <si>
    <t>PCCTW</t>
  </si>
  <si>
    <t>G7007D110</t>
  </si>
  <si>
    <t>KYG7007D1108</t>
  </si>
  <si>
    <t>DSACU</t>
  </si>
  <si>
    <t>50069cc7-1676-456e-a359-8a3730fbc8a1</t>
  </si>
  <si>
    <t>Duddell Street Acquisition Corp.</t>
  </si>
  <si>
    <t>{'symbol': 'DSAC', 'cusip': 'G28553108', 'type': 'common', 'isin': 'KYG285531086'}</t>
  </si>
  <si>
    <t>https://www.sec.gov/edgar/browse/?CIK=0001823466</t>
  </si>
  <si>
    <t>[{'name': 'BofA Securities', 'units': 14000000, 'bookRunningManager': True}, {'name': 'BTIG', 'units': 3500000, 'bookRunningManager': True}]</t>
  </si>
  <si>
    <t>[{'name': 'Manoj Jain', 'position': 'CEO, Co-CIO and Chairman'}, {'name': 'Sohit Khurana', 'position': 'President, Chief Risk Officer and Director'}, {'name': 'Allan Finnerty', 'position': 'CFO'}, {'name': 'Marc Holtzman', 'position': 'Director'}, {'name': 'Bradford Allen', 'position': 'Director'}, {'name': 'Mark Derrick Collier', 'position': 'Director'}]</t>
  </si>
  <si>
    <t>8/F Printing House 6 Duddell Street Hong Kong</t>
  </si>
  <si>
    <t>Maso Capital</t>
  </si>
  <si>
    <t>[{'symbol': 'NOTE', 'type': 'common'}]</t>
  </si>
  <si>
    <t>G28553108</t>
  </si>
  <si>
    <t>KYG285531086</t>
  </si>
  <si>
    <t>{'symbol': 'DSACU', 'cusip': 'G28553124', 'type': 'units', 'isin': 'KYG285531243'}</t>
  </si>
  <si>
    <t>G28553124</t>
  </si>
  <si>
    <t>KYG285531243</t>
  </si>
  <si>
    <t>{'symbol': 'DSACW', 'cusip': 'G28553116', 'type': 'warrants', 'isin': 'KYG285531169'}</t>
  </si>
  <si>
    <t>DSACW</t>
  </si>
  <si>
    <t>G28553116</t>
  </si>
  <si>
    <t>KYG285531169</t>
  </si>
  <si>
    <t>CONXU</t>
  </si>
  <si>
    <t>a5649ec5-ef40-4d45-ab26-28f63a905ef9</t>
  </si>
  <si>
    <t>{'symbol': 'CONX', 'cusip': '212873103', 'type': 'common', 'isin': 'US2128731039'}</t>
  </si>
  <si>
    <t>https://www.sec.gov/edgar/browse/?CIK=0001823000</t>
  </si>
  <si>
    <t>[{'name': 'Deutsche Bank', 'units': 75000000, 'bookRunningManager': True}]</t>
  </si>
  <si>
    <t>[{'name': 'Charles W. Ergen', 'position': 'Chairman'}, {'name': 'Jason Kiser', 'position': 'CEO and Director'}, {'name': 'Gerald Gorman', 'position': 'Director'}, {'name': 'Adrian Steckel', 'position': 'Director'}, {'name': 'David K. Moskowitz', 'position': 'Director'}]</t>
  </si>
  <si>
    <t>Nevada</t>
  </si>
  <si>
    <t>5701 S. Santa Fe Dr. Littleton, CO 80120</t>
  </si>
  <si>
    <t>US2128731039</t>
  </si>
  <si>
    <t>{'symbol': 'CONXU', 'cusip': '212873202', 'type': 'units', 'isin': 'US2128732029'}</t>
  </si>
  <si>
    <t>US2128732029</t>
  </si>
  <si>
    <t>{'symbol': 'CONXW', 'cusip': '212873111', 'type': 'warrants', 'isin': 'US2128731112'}</t>
  </si>
  <si>
    <t>CONXW</t>
  </si>
  <si>
    <t>US2128731112</t>
  </si>
  <si>
    <t>TUGCU</t>
  </si>
  <si>
    <t>4b6a7abf-ddde-429e-afee-ffbe9685c746</t>
  </si>
  <si>
    <t>TradeUP Global Corporation</t>
  </si>
  <si>
    <t>{'symbol': 'TUGC', 'cusip': 'G89877107', 'type': 'common', 'isin': 'KYG898771079'}</t>
  </si>
  <si>
    <t>https://www.sec.gov/edgar/browse/?CIK=0001847075</t>
  </si>
  <si>
    <t>[{'name': 'US Tiger Securities', 'units': 3100000, 'bookRunningManager': True}, {'name': 'R.F. Lafferty', 'units': 600000, 'bookRunningManager': True}, {'name': 'Ingalls &amp; Snyder', 'units': 300000, 'bookRunningManager': False}]</t>
  </si>
  <si>
    <t>[{'name': 'Jianwei Li', 'position': 'Chairman &amp; Co-CEO'}, {'name': 'Lei Huang', 'position': 'Co-CEO &amp; Director'}, {'name': 'Luqi â€œLuluâ€ Wen', 'position': 'CFO'}, {'name': 'Michael Davidov', 'position': 'Director'}, {'name': 'Tao Jiang', 'position': 'Director'}, {'name': 'David X. Li', 'position': 'Director'}]</t>
  </si>
  <si>
    <t>437 Madison Avenue, 27th Floor  New York, New York 10022</t>
  </si>
  <si>
    <t>TradeUP</t>
  </si>
  <si>
    <t>[{'symbol': 'SAI', 'type': 'common'}]</t>
  </si>
  <si>
    <t>G89877107</t>
  </si>
  <si>
    <t>KYG898771079</t>
  </si>
  <si>
    <t>{'symbol': 'TUGCU', 'cusip': 'G89877123', 'type': 'units', 'isin': 'KYG898771236'}</t>
  </si>
  <si>
    <t>G89877123</t>
  </si>
  <si>
    <t>KYG898771236</t>
  </si>
  <si>
    <t>{'symbol': 'TUGCW', 'cusip': 'G89877115', 'type': 'warrants', 'isin': 'KYG898771152'}</t>
  </si>
  <si>
    <t>TUGCW</t>
  </si>
  <si>
    <t>G89877115</t>
  </si>
  <si>
    <t>KYG898771152</t>
  </si>
  <si>
    <t>VSACU</t>
  </si>
  <si>
    <t>baf8f562-0c52-4ffc-8114-de174197a3bd</t>
  </si>
  <si>
    <t>Vision Sensing Acquisition Corp.</t>
  </si>
  <si>
    <t>{'symbol': 'VSAC', 'cusip': '92838J103', 'type': 'common', 'isin': 'US92838J1034'}</t>
  </si>
  <si>
    <t>https://www.sec.gov/edgar/browse/?CIK=0001883983</t>
  </si>
  <si>
    <t>[{'name': 'EF Hutton', 'units': 2975000, 'bookRunningManager': True}, {'name': 'US Tiger Securities', 'units': 3000000, 'bookRunningManager': False}, {'name': 'Drexel Hamilton', 'units': 1625000, 'bookRunningManager': False}, {'name': 'Joseph Gunnar', 'units': 1200000, 'bookRunningManager': False}]</t>
  </si>
  <si>
    <t>[{'name': 'George Peter Sobek', 'position': 'Chairman and CEO'}, {'name': 'Hang Kon Louis Ma', 'position': 'Director, CFO and Secretary'}, {'name': 'Joseph Mitchell Magen', 'position': 'Director'}, {'name': 'William Welser IV', 'position': 'Director'}, {'name': 'Garry Richard Stein', 'position': 'Director'}]</t>
  </si>
  <si>
    <t>Adeptus Partners</t>
  </si>
  <si>
    <t>Ballard Spahr</t>
  </si>
  <si>
    <t>Suite 500, 78 SW 7th Street  Miami, Florida 33130</t>
  </si>
  <si>
    <t>92838J103</t>
  </si>
  <si>
    <t>US92838J1034</t>
  </si>
  <si>
    <t>{'symbol': 'VSACU', 'cusip': '92838J202', 'type': 'units', 'isin': 'US92838J2024'}</t>
  </si>
  <si>
    <t>92838J202</t>
  </si>
  <si>
    <t>US92838J2024</t>
  </si>
  <si>
    <t>{'symbol': 'VSACW', 'cusip': '92838J111', 'type': 'warrants', 'isin': 'US92838J1117'}</t>
  </si>
  <si>
    <t>VSACW</t>
  </si>
  <si>
    <t>92838J111</t>
  </si>
  <si>
    <t>US92838J1117</t>
  </si>
  <si>
    <t>FRLAU</t>
  </si>
  <si>
    <t>0edd7a2d-09df-4156-b59f-f6496e636021</t>
  </si>
  <si>
    <t>Fortune Rise Acquisition Corporation</t>
  </si>
  <si>
    <t>{'symbol': 'FRLA', 'cusip': '34969G102', 'type': 'common', 'isin': 'US34969G1022'}</t>
  </si>
  <si>
    <t>https://www.sec.gov/edgar/browse/?CIK=0001849294</t>
  </si>
  <si>
    <t>[{'name': 'US Tiger Securities', 'units': 7700000, 'bookRunningManager': True}, {'name': 'EF Hutton', 'units': 795000, 'bookRunningManager': True}, {'name': 'Joseph Gunnar', 'units': 5000, 'bookRunningManager': False}]</t>
  </si>
  <si>
    <t>[{'name': 'Lei Huang', 'position': 'CEO &amp; Director'}, {'name': 'Lei Xu', 'position': 'President &amp; Chairwoman'}, {'name': 'Yuanmei Ma', 'position': 'CFO'}, {'name': 'David Xianglin Li', 'position': 'Director'}, {'name': 'Michael Davidov', 'position': 'Director'}, {'name': 'Norman C. Kristoff', 'position': 'Director'}]</t>
  </si>
  <si>
    <t>Fortune Rise Acquisition Corporation 48 Bridge Street, Building A  Metuchen, New Jersey 08840</t>
  </si>
  <si>
    <t>34969G102</t>
  </si>
  <si>
    <t>US34969G1022</t>
  </si>
  <si>
    <t>{'symbol': 'FRLAU', 'cusip': '34969G201', 'type': 'units', 'isin': 'US34969G2012'}</t>
  </si>
  <si>
    <t>34969G201</t>
  </si>
  <si>
    <t>US34969G2012</t>
  </si>
  <si>
    <t>{'symbol': 'FRLAW', 'cusip': '34969G110', 'type': 'warrants', 'isin': 'US34969G1105'}</t>
  </si>
  <si>
    <t>FRLAW</t>
  </si>
  <si>
    <t>34969G110</t>
  </si>
  <si>
    <t>US34969G1105</t>
  </si>
  <si>
    <t>DHACU</t>
  </si>
  <si>
    <t>25d11060-00aa-43a8-a28b-a4be4dd5bd62</t>
  </si>
  <si>
    <t>Digital Health Acquisition Corp.</t>
  </si>
  <si>
    <t>{'symbol': 'DHAC', 'cusip': '253893101', 'type': 'common', 'isin': 'US2538931013'}</t>
  </si>
  <si>
    <t>https://www.sec.gov/edgar/browse/?CIK=0001864531</t>
  </si>
  <si>
    <t>[{'name': 'A.G.P', 'units': 10000000, 'bookRunningManager': True}]</t>
  </si>
  <si>
    <t>[{'name': 'Scott Wolf', 'position': 'Chief Executive Officer, Corporate Secretary and Chairman'}, {'name': 'Daniel Sullivan', 'position': 'Chief Financial Officer'}, {'name': 'Brent Willis', 'position': 'Director'}, {'name': 'Frank Ciufo', 'position': 'Director'}, {'name': 'George McNellage', 'position': 'Director'}, {'name': 'Scott Metzger', 'position': 'Director'}]</t>
  </si>
  <si>
    <t>980 N Federal Hwy #304, Boca Raton, FL 33432</t>
  </si>
  <si>
    <t>US2538931013</t>
  </si>
  <si>
    <t>{'symbol': 'DHACU', 'cusip': '253893200', 'type': 'units', 'isin': 'US2538932003'}</t>
  </si>
  <si>
    <t>US2538932003</t>
  </si>
  <si>
    <t>{'symbol': 'DHACW', 'cusip': '253893119', 'type': 'warrants', 'isin': 'US2538931195'}</t>
  </si>
  <si>
    <t>DHACW</t>
  </si>
  <si>
    <t>US2538931195</t>
  </si>
  <si>
    <t>LBTYU</t>
  </si>
  <si>
    <t>bc4cf180-7eab-4f60-8430-b936d9393af8</t>
  </si>
  <si>
    <t>Liberty Resources Acquisition Corp.</t>
  </si>
  <si>
    <t>{'symbol': 'LIBY', 'cusip': '53118A105', 'type': 'common', 'isin': 'US53118A1051'}</t>
  </si>
  <si>
    <t>https://www.sec.gov/edgar/browse/?CIK=0001880151</t>
  </si>
  <si>
    <t>[{'name': 'EF Hutton', 'units': 2050000, 'bookRunningManager': True}, {'name': 'US Tiger Securities', 'units': 3000000, 'bookRunningManager': False}, {'name': 'Tiger Brokers', 'units': 3750000, 'bookRunningManager': False}, {'name': 'Joseph Gunnar', 'units': 1200000, 'bookRunningManager': False}]</t>
  </si>
  <si>
    <t>[{'name': 'Datoâ€™ Maznah Binti Abdul Jalil', 'position': 'Chairman, Chief Executive Officer and Director'}, {'name': 'Datoâ€™ Khalid Ahmad', 'position': 'Chief Financial Officer and Secretary'}, {'name': 'Garry Richard Stein', 'position': 'Director'}, {'name': 'Akbar Tajudin bin Abdul Wahab', 'position': 'Director'}, {'name': 'Mohammed Faizal Bin Abd Jabbar', 'position': 'Director'}]</t>
  </si>
  <si>
    <t>Mitchell Silberberg &amp; Knupp</t>
  </si>
  <si>
    <t>53118A105</t>
  </si>
  <si>
    <t>US53118A1051</t>
  </si>
  <si>
    <t>{'symbol': 'LIBYU', 'cusip': '53118A204', 'type': 'units', 'isin': 'US53118A2042'}</t>
  </si>
  <si>
    <t>LIBYU</t>
  </si>
  <si>
    <t>53118A204</t>
  </si>
  <si>
    <t>US53118A2042</t>
  </si>
  <si>
    <t>{'symbol': 'LIBYW', 'cusip': '53118A113', 'type': 'warrants', 'isin': 'US53118A1135'}</t>
  </si>
  <si>
    <t>LIBYW</t>
  </si>
  <si>
    <t>53118A113</t>
  </si>
  <si>
    <t>US53118A1135</t>
  </si>
  <si>
    <t>LHRTU</t>
  </si>
  <si>
    <t>0a865ed5-3c9f-4349-82ef-28d26afb3f7d</t>
  </si>
  <si>
    <t>{'symbol': 'LION', 'cusip': '536262108', 'type': 'common', 'isin': 'US5362621089'}</t>
  </si>
  <si>
    <t>https://www.sec.gov/edgar/browse/?CIK=0001845991</t>
  </si>
  <si>
    <t>[{'name': 'Nomura', 'units': 9775000, 'bookRunningManager': True}, {'name': 'Northland Capital Markets', 'units': 1380000, 'bookRunningManager': False}, {'name': 'Drexel Hamilton', 'units': 345000, 'bookRunningManager': False}]</t>
  </si>
  <si>
    <t>[{'name': 'Ophir Sternberg', 'position': 'Chairman, President and Chief Executive Officer'}, {'name': 'Paul Rapisarda', 'position': 'Chief Financial Officer'}, {'name': 'Faquiry Diaz Cala', 'position': 'Chief Operating Officer'}, {'name': 'James Anderson', 'position': 'Director'}, {'name': 'Thomas Byrne', 'position': 'Director'}, {'name': 'Thomas Hawkins', 'position': 'Director'}, {'name': 'Roger Meltzer', 'position': 'Director'}]</t>
  </si>
  <si>
    <t>Lionheart Capital</t>
  </si>
  <si>
    <t>US5362621089</t>
  </si>
  <si>
    <t>{'symbol': 'LIONU', 'cusip': '536262207', 'type': 'units', 'isin': 'US5362622079'}</t>
  </si>
  <si>
    <t>LIONU</t>
  </si>
  <si>
    <t>US5362622079</t>
  </si>
  <si>
    <t>{'symbol': 'LIONW', 'cusip': '536262116', 'type': 'warrants', 'isin': 'US5362621162'}</t>
  </si>
  <si>
    <t>LIONW</t>
  </si>
  <si>
    <t>US5362621162</t>
  </si>
  <si>
    <t>GLEEU</t>
  </si>
  <si>
    <t>498c53bc-4a5b-4660-ba76-22aa3e1bc838</t>
  </si>
  <si>
    <t>Gladstone Acquisition Corporation</t>
  </si>
  <si>
    <t>{'symbol': 'GLEE', 'cusip': '37653T108', 'type': 'common', 'isin': 'US37653T1088'}</t>
  </si>
  <si>
    <t>https://www.sec.gov/edgar/browse/?CIK=0001843248</t>
  </si>
  <si>
    <t>[{'name': 'David Gladstone', 'position': 'Chief Executive Officer, President, Chief Investment Officer and Director'}, {'name': 'Michael J. Malesardi', 'position': 'Chief Financial Officer'}, {'name': 'Terry L. Brubaker', 'position': 'Chief Operating Officer and Director'}, {'name': 'Michael LiCalsi', 'position': 'General Counsel &amp; Secretary'}, {'name': 'Bill Frisbie', 'position': 'Executive Vice President of East Coast Operations'}, {'name': 'Bill Reiman', 'position': 'Executive Vice President of West Coast Operations'}, {'name': 'Paul W. Adelgren', 'position': 'Director'}, {'name': 'Michela A. English', 'position': 'Director'}, {'name': 'John H. Outland', 'position': 'Director'}, {'name': 'Anthony W. Parker', 'position': 'Director'}, {'name': 'Walter H. Wilkinson, Jr.', 'position': 'Director'}]</t>
  </si>
  <si>
    <t>1521 Westbranch Drive, Suite 100  McLean, Virginia 22102</t>
  </si>
  <si>
    <t>The Gladstone Companies</t>
  </si>
  <si>
    <t>37653T108</t>
  </si>
  <si>
    <t>US37653T1088</t>
  </si>
  <si>
    <t>{'symbol': 'GLEEU', 'cusip': '37653T207', 'type': 'units', 'isin': 'US37653T2078'}</t>
  </si>
  <si>
    <t>37653T207</t>
  </si>
  <si>
    <t>US37653T2078</t>
  </si>
  <si>
    <t>{'symbol': 'GLEEW', 'cusip': '37653T116', 'type': 'warrants', 'isin': 'US37653T1161'}</t>
  </si>
  <si>
    <t>GLEEW</t>
  </si>
  <si>
    <t>37653T116</t>
  </si>
  <si>
    <t>US37653T1161</t>
  </si>
  <si>
    <t>PGRWU</t>
  </si>
  <si>
    <t>0266f726-61d5-4bc5-b4cd-eb78c8b3ecca</t>
  </si>
  <si>
    <t>Progress Acquisition Corp.</t>
  </si>
  <si>
    <t>{'symbol': 'PGRW', 'cusip': '74327P105', 'type': 'common', 'isin': 'US74327P1057'}</t>
  </si>
  <si>
    <t>https://www.sec.gov/edgar/browse/?CIK=0001833213</t>
  </si>
  <si>
    <t>[{'name': 'EarlyBirdCapital', 'units': 15000000, 'bookRunningManager': True}]</t>
  </si>
  <si>
    <t>[{'name': 'Carl E. Vogel', 'position': 'Non-Executive Chairman'}, {'name': 'Richard Gallagher', 'position': 'Chief Financial Officer'}, {'name': 'David Arslanian', 'position': 'President, CEO'}, {'name': 'Warren Schlichting', 'position': 'Director'}, {'name': 'Sanjay Puri', 'position': 'Director'}, {'name': 'Chris Kelly', 'position': 'Non-Executive Vice Chairman'}, {'name': 'Rich Battista', 'position': 'Director'}, {'name': 'Luisa Ingargiola', 'position': 'Director'}, {'name': 'Chris Legg', 'position': 'Advisor'}, {'name': 'Mary Ann Halford', 'position': 'Advisor'}]</t>
  </si>
  <si>
    <t>50 Milk Street, 16th Floor Boston, MA 02109</t>
  </si>
  <si>
    <t>Progress Partners, Inc.</t>
  </si>
  <si>
    <t>74327P105</t>
  </si>
  <si>
    <t>US74327P1057</t>
  </si>
  <si>
    <t>{'symbol': 'PGRWU', 'cusip': '74327P204', 'type': 'units', 'isin': 'US74327P2048'}</t>
  </si>
  <si>
    <t>74327P204</t>
  </si>
  <si>
    <t>US74327P2048</t>
  </si>
  <si>
    <t>{'symbol': 'PGRWW', 'cusip': '74327P113', 'type': 'warrants', 'isin': 'US74327P1131'}</t>
  </si>
  <si>
    <t>PGRWW</t>
  </si>
  <si>
    <t>74327P113</t>
  </si>
  <si>
    <t>US74327P1131</t>
  </si>
  <si>
    <t>HTAQ.U</t>
  </si>
  <si>
    <t>ec72245d-32bd-4c13-b22e-6032a901fda4</t>
  </si>
  <si>
    <t xml:space="preserve">Hunt Companies Acquisition Corp. I </t>
  </si>
  <si>
    <t>{'symbol': 'HTAQ', 'cusip': 'G46482108', 'type': 'common', 'isin': 'KYG464821084'}</t>
  </si>
  <si>
    <t>https://www.sec.gov/edgar/browse/?CIK=0001850038</t>
  </si>
  <si>
    <t>[{'name': 'Jefferies', 'units': 20000000, 'bookRunningManager': True}]</t>
  </si>
  <si>
    <t>[{'name': 'Chris Hunt', 'position': 'Chief Executive Officer and Director'}, {'name': 'Clay Parker', 'position': 'Chief Financial Officer'}, {'name': 'Jim Hunt', 'position': 'Director'}, {'name': 'John P. Carey', 'position': 'Director'}, {'name': 'Susan Harris', 'position': 'Director'}, {'name': 'David B. Rogers', 'position': 'Director'}, {'name': 'Woody L. Hunt', 'position': 'Senior Advisor'}, {'name': 'Ryan McCrory', 'position': 'Head of Corporate'}]</t>
  </si>
  <si>
    <t>4401 North Mesa Street, El Paso, Texas 79902</t>
  </si>
  <si>
    <t>Hunt Companies</t>
  </si>
  <si>
    <t>G46482108</t>
  </si>
  <si>
    <t>KYG464821084</t>
  </si>
  <si>
    <t>{'symbol': 'HTAQ.U', 'cusip': 'G46482116', 'type': 'units', 'isin': 'KYG464821167'}</t>
  </si>
  <si>
    <t>G46482116</t>
  </si>
  <si>
    <t>KYG464821167</t>
  </si>
  <si>
    <t>{'symbol': 'HTAQ/W', 'cusip': 'G46482124', 'type': 'warrants', 'isin': 'KYG464821241'}</t>
  </si>
  <si>
    <t>HTAQ/W</t>
  </si>
  <si>
    <t>G46482124</t>
  </si>
  <si>
    <t>KYG464821241</t>
  </si>
  <si>
    <t>NOACU</t>
  </si>
  <si>
    <t>eb697d23-ea09-42bd-8ed5-4e170f181a32</t>
  </si>
  <si>
    <t>Natural Order Acquisition Corp.</t>
  </si>
  <si>
    <t>{'symbol': 'NOAC', 'cusip': '63889L107', 'type': 'common', 'isin': 'US63889L1070'}</t>
  </si>
  <si>
    <t>https://www.sec.gov/edgar/browse/?CIK=0001824888</t>
  </si>
  <si>
    <t>[{'name': 'Chardan', 'units': 11950000, 'bookRunningManager': True}, {'name': 'Barclays', 'units': 8000000, 'bookRunningManager': True}, {'name': 'B. Riley FBR', 'units': 50000, 'bookRunningManager': False}]</t>
  </si>
  <si>
    <t>[{'name': 'Paresh Patel', 'position': 'President, CEO and Director'}, {'name': 'John Ritacco', 'position': 'CFO and Secretary'}, {'name': 'Sebastiano Cossia Castiglioni', 'position': 'Chairman'}, {'name': 'Max H. Bazerman', 'position': 'Director'}, {'name': 'Jaspaul Singh', 'position': 'Director'}, {'name': 'Gene Baur', 'position': 'Director'}]</t>
  </si>
  <si>
    <t>30 Colpitts Road  Weston, MA 02493</t>
  </si>
  <si>
    <t>63889L107</t>
  </si>
  <si>
    <t>US63889L1070</t>
  </si>
  <si>
    <t>{'symbol': 'NOACU', 'cusip': '63889L206', 'type': 'units', 'isin': 'US63889L2060'}</t>
  </si>
  <si>
    <t>63889L206</t>
  </si>
  <si>
    <t>US63889L2060</t>
  </si>
  <si>
    <t>{'symbol': 'NOACW', 'cusip': '63889L115', 'type': 'warrants', 'isin': 'US63889L1153'}</t>
  </si>
  <si>
    <t>NOACW</t>
  </si>
  <si>
    <t>63889L115</t>
  </si>
  <si>
    <t>US63889L1153</t>
  </si>
  <si>
    <t>VCXAU</t>
  </si>
  <si>
    <t>974d2e50-b21d-4c60-818b-83274720d076</t>
  </si>
  <si>
    <t>10X Capital Venture Acquisition Corp. II</t>
  </si>
  <si>
    <t>{'symbol': 'VCXA', 'cusip': 'G87076108', 'type': 'common', 'isin': 'KYG870761080'}</t>
  </si>
  <si>
    <t>https://www.sec.gov/edgar/browse/?CIK=0001848898</t>
  </si>
  <si>
    <t>[{'name': 'Cantor Fitzgerald', 'units': 20000000, 'bookRunningManager': True}]</t>
  </si>
  <si>
    <t>[{'name': 'Hans Thomas', 'position': 'Chairman and Chief Executive Officer'}, {'name': 'David Weisburd', 'position': 'Chief Operating Officer, Head of Origination and Director'}, {'name': 'Guhan Kandasamy', 'position': 'Chief Financial Officer'}, {'name': 'Oliver Wriedt', 'position': 'President and Head of Capital Markets'}, {'name': 'Christopher Jurasek', 'position': 'Director'}, {'name': 'Boris Silver', 'position': 'Director'}, {'name': 'Woodrow H. Levin', 'position': 'Director'}]</t>
  </si>
  <si>
    <t>1 World Trade Center, 85th Floor New York, NY 10007</t>
  </si>
  <si>
    <t>10X Capital</t>
  </si>
  <si>
    <t>G87076108</t>
  </si>
  <si>
    <t>KYG870761080</t>
  </si>
  <si>
    <t>{'symbol': 'VCXAU', 'cusip': 'G87076124', 'type': 'units', 'isin': 'KYG870761247'}</t>
  </si>
  <si>
    <t>G87076124</t>
  </si>
  <si>
    <t>KYG870761247</t>
  </si>
  <si>
    <t>{'symbol': 'VCXAW', 'cusip': 'G87076116', 'type': 'warrants', 'isin': 'KYG870761163'}</t>
  </si>
  <si>
    <t>VCXAW</t>
  </si>
  <si>
    <t>G87076116</t>
  </si>
  <si>
    <t>KYG870761163</t>
  </si>
  <si>
    <t>GAPA.U</t>
  </si>
  <si>
    <t>04e7db03-02a1-4a7f-9124-5c6346590ab8</t>
  </si>
  <si>
    <t>G&amp;P Acquisition Corp.</t>
  </si>
  <si>
    <t>{'symbol': 'GAPA', 'cusip': '36146G103', 'type': 'common', 'isin': 'US36146G1031'}</t>
  </si>
  <si>
    <t>https://www.sec.gov/edgar/browse/?CIK=0001839121</t>
  </si>
  <si>
    <t>[{'name': 'BMO Capital Markets', 'units': 17500000, 'bookRunningManager': True}]</t>
  </si>
  <si>
    <t>[{'name': 'Brendan T. Oâ€™Donnell', 'position': 'Chief Executive Officer'}, {'name': 'Nicholas S. Schorsch, Jr.', 'position': 'President'}, {'name': 'Joseph Marnikovic', 'position': 'Chief Financial Officer and Treasurer'}, {'name': 'Michael R. Anderson', 'position': 'General Counsel and Secretary'}, {'name': 'Nicholas S. Schorsch', 'position': 'Chairman of the Board of Directors'}, {'name': 'Edward M. Weil, Jr.', 'position': 'Director'}, {'name': 'Leslie D. Michelson', 'position': 'Director'}, {'name': 'M. Therese Antone', 'position': 'Director'}, {'name': 'Nicholas Radesca', 'position': 'Director'}]</t>
  </si>
  <si>
    <t>222 Bellevue Avenue Newport, Rhode Island 02840</t>
  </si>
  <si>
    <t>Bellevue Capital</t>
  </si>
  <si>
    <t>36146G103</t>
  </si>
  <si>
    <t>US36146G1031</t>
  </si>
  <si>
    <t>{'symbol': 'GAPA.U', 'cusip': '36146G202', 'type': 'units', 'isin': 'US36146G2021'}</t>
  </si>
  <si>
    <t>36146G202</t>
  </si>
  <si>
    <t>US36146G2021</t>
  </si>
  <si>
    <t>{'symbol': 'GAPA/W', 'cusip': '36146G111', 'type': 'warrants', 'isin': 'US36146G1114'}</t>
  </si>
  <si>
    <t>GAPA/W</t>
  </si>
  <si>
    <t>36146G111</t>
  </si>
  <si>
    <t>US36146G1114</t>
  </si>
  <si>
    <t>IRRX.U</t>
  </si>
  <si>
    <t>3b4cbd49-bd39-4043-9e7c-4458317956bf</t>
  </si>
  <si>
    <t>Integrated Rail and Resources Acquisition Corp.</t>
  </si>
  <si>
    <t>{'symbol': 'IRRX', 'cusip': '45827R106', 'type': 'common', 'isin': 'US45827R1068'}</t>
  </si>
  <si>
    <t>https://www.sec.gov/edgar/browse/?CIK=0001854795</t>
  </si>
  <si>
    <t>[{'name': 'Stifel Nicolaus', 'units': 18610000, 'bookRunningManager': True}, {'name': 'Roberts and Ryan Investments', 'units': 1390000, 'bookRunningManager': False}]</t>
  </si>
  <si>
    <t>[{'name': 'Richard D. Bertel', 'position': 'Chief Executive Officer, Chairman'}, {'name': 'Mark A. Michel', 'position': 'President and Chief Operating Officer, Vice Chairman'}, {'name': 'Chris A. Bertel', 'position': 'Senior Vice President and Chief Financial Officer'}, {'name': 'Timothy J. Fisher', 'position': 'Senior Vice President and Chief Acquisition Officer, Director'}, {'name': 'Robert L. Bach', 'position': 'Senior Vice President and General Counsel'}, {'name': 'Mark W. Hemphill', 'position': 'Vice President, Infrastructure Analysis'}, {'name': 'Michael Haeg', 'position': 'Vice President, Commercial Analysis'}, {'name': 'Henry N. Didier, Jr', 'position': 'Vice President, Investor Relations'}, {'name': 'Nathan Asplund', 'position': 'Independent Director'}, {'name': 'Rollin D. Bredenberg', 'position': 'Independent Director'}, {'name': 'Edmund Underwood, Jr.', 'position': 'Independent Director'}, {'name': 'Brian M. Feldott', 'position': 'Independent Director'}]</t>
  </si>
  <si>
    <t>6100 Southwest Boulevard, Suite 320, Fort Worth, Texas 76109</t>
  </si>
  <si>
    <t>45827R106</t>
  </si>
  <si>
    <t>US45827R1068</t>
  </si>
  <si>
    <t>{'symbol': 'IRRX.U', 'cusip': '45827R205', 'type': 'units', 'isin': 'US45827R2058'}</t>
  </si>
  <si>
    <t>45827R205</t>
  </si>
  <si>
    <t>US45827R2058</t>
  </si>
  <si>
    <t>{'symbol': 'IRRX/W', 'cusip': '45827R114', 'type': 'warrants', 'isin': 'US45827R1142'}</t>
  </si>
  <si>
    <t>IRRX/W</t>
  </si>
  <si>
    <t>45827R114</t>
  </si>
  <si>
    <t>US45827R1142</t>
  </si>
  <si>
    <t>MCAGU</t>
  </si>
  <si>
    <t>8726a467-4d97-4210-9c21-7b3410425b46</t>
  </si>
  <si>
    <t>Mountain Crest Acquisition Corp. V</t>
  </si>
  <si>
    <t>{'symbol': 'MCAG', 'cusip': '62404B107', 'type': 'common', 'isin': 'US62404B1070'}</t>
  </si>
  <si>
    <t>https://www.sec.gov/edgar/browse/?CIK=0001859035</t>
  </si>
  <si>
    <t>[{'name': 'Chardan', 'units': 6000000, 'bookRunningManager': True}]</t>
  </si>
  <si>
    <t>[{'name': 'Suying Liu', 'position': 'Chairman, Chief Executive Officer, and Chief Financial Officer'}, {'name': 'Nelson Haight', 'position': 'Director'}, {'name': 'Todd Milbourn', 'position': 'Director'}, {'name': 'Wenhua Zhang', 'position': 'Director'}]</t>
  </si>
  <si>
    <t>62404B107</t>
  </si>
  <si>
    <t>US62404B1070</t>
  </si>
  <si>
    <t>{'symbol': 'MCAGU', 'cusip': '62404B206', 'type': 'units', 'isin': 'US62404B2060'}</t>
  </si>
  <si>
    <t>62404B206</t>
  </si>
  <si>
    <t>US62404B2060</t>
  </si>
  <si>
    <t>{'symbol': 'MCAGR', 'cusip': '62404B115', 'type': 'rights', 'isin': 'US62404B1153'}</t>
  </si>
  <si>
    <t>MCAGR</t>
  </si>
  <si>
    <t>62404B115</t>
  </si>
  <si>
    <t>US62404B1153</t>
  </si>
  <si>
    <t>OXACU</t>
  </si>
  <si>
    <t>b233866b-c91a-4c77-a88d-b186a91e927d</t>
  </si>
  <si>
    <t>Oxbridge Acquisition Corp.</t>
  </si>
  <si>
    <t>{'symbol': 'OXAC', 'cusip': 'G6855L109', 'type': 'common', 'isin': 'KYG6855L1095'}</t>
  </si>
  <si>
    <t>https://www.sec.gov/edgar/browse/?CIK=0001861622</t>
  </si>
  <si>
    <t>[{'name': 'Jay Madhu', 'position': 'CEO, President, and Chairman of the Board of Directors'}, {'name': 'Wrendon Timothy', 'position': 'CFO, Treasurer, Secretary and Director'}, {'name': 'Jason Butcher', 'position': 'Director'}, {'name': 'Allan Martin', 'position': 'Director'}, {'name': 'William L. Yankus', 'position': 'Director'}]</t>
  </si>
  <si>
    <t>Hacker, Johnson &amp; Smith</t>
  </si>
  <si>
    <t>Suite 201, 42 Edward Street, Georgetown, Grand Cayman, Cayman Islands</t>
  </si>
  <si>
    <t>Oxbridge Re Holdings Limited</t>
  </si>
  <si>
    <t>G6855L109</t>
  </si>
  <si>
    <t>KYG6855L1095</t>
  </si>
  <si>
    <t>{'symbol': 'OXACU', 'cusip': 'G6855L125', 'type': 'units', 'isin': 'KYG6855L1251'}</t>
  </si>
  <si>
    <t>G6855L125</t>
  </si>
  <si>
    <t>KYG6855L1251</t>
  </si>
  <si>
    <t>{'symbol': 'OXACW', 'cusip': 'G6855L117', 'type': 'warrants', 'isin': 'KYG6855L1178'}</t>
  </si>
  <si>
    <t>OXACW</t>
  </si>
  <si>
    <t>G6855L117</t>
  </si>
  <si>
    <t>KYG6855L1178</t>
  </si>
  <si>
    <t>AACIU</t>
  </si>
  <si>
    <t>87c54ab4-4f2f-49f0-9ac5-05d92f30b16e</t>
  </si>
  <si>
    <t>Armada Acquisition Corp. I</t>
  </si>
  <si>
    <t>{'symbol': 'AACI', 'cusip': '04208V103', 'type': 'common', 'isin': 'US04208V1035'}</t>
  </si>
  <si>
    <t>https://www.sec.gov/edgar/browse/?CIK=0001844817</t>
  </si>
  <si>
    <t>[{'name': 'Northland Capital Markets', 'units': 14950000, 'bookRunningManager': True}, {'name': 'B. Riley FBR', 'units': 50000, 'bookRunningManager': False}]</t>
  </si>
  <si>
    <t>[{'name': 'Stephen P. Herbert', 'position': 'Chief Executive Officer and Chairman'}, {'name': 'Douglas M. Lurio', 'position': 'President, Treasurer, Secretary and Director'}, {'name': 'Mohammad A. Khan', 'position': 'Director'}, {'name': 'Thomas A. Decker', 'position': 'Director'}, {'name': 'Celso L. White', 'position': 'Director'}]</t>
  </si>
  <si>
    <t>2005 Market Street Suite 3120, Philadelphia, PA 19103</t>
  </si>
  <si>
    <t>[{'symbol': 'ZONE', 'type': 'common'}]</t>
  </si>
  <si>
    <t>04208V103</t>
  </si>
  <si>
    <t>US04208V1035</t>
  </si>
  <si>
    <t>{'symbol': 'AACIU', 'cusip': '04208V202', 'type': 'units', 'isin': 'US04208V2025'}</t>
  </si>
  <si>
    <t>04208V202</t>
  </si>
  <si>
    <t>US04208V2025</t>
  </si>
  <si>
    <t>{'symbol': 'AACIW', 'cusip': '04208V111', 'type': 'warrants', 'isin': 'US04208V1118'}</t>
  </si>
  <si>
    <t>AACIW</t>
  </si>
  <si>
    <t>04208V111</t>
  </si>
  <si>
    <t>US04208V1118</t>
  </si>
  <si>
    <t>HAACU</t>
  </si>
  <si>
    <t>18481f03-62de-4ee1-9630-bb2c4aa5ad17</t>
  </si>
  <si>
    <t>Health Assurance Acquisition Corp.</t>
  </si>
  <si>
    <t>{'symbol': 'HAAC', 'cusip': '42226W109', 'type': 'common', 'isin': 'US42226W1099'}</t>
  </si>
  <si>
    <t>https://www.sec.gov/edgar/browse/?CIK=0001824013</t>
  </si>
  <si>
    <t>[{'name': 'Morgan Stanley', 'units': 49250000, 'bookRunningManager': True}, {'name': 'AmeriVet Securities', 'units': 750000, 'bookRunningManager': False}]</t>
  </si>
  <si>
    <t>[{'name': 'Hemant Taneja', 'position': 'Chairman and CEO'}, {'name': 'Michell Brown', 'position': 'CFO'}, {'name': 'Quentin Clark', 'position': 'Director'}, {'name': 'Jennifer Schneider, MD', 'position': 'Director'}, {'name': 'Anita V. Pramoda', 'position': 'Director'}, {'name': 'Glen Tullman', 'position': 'Director'}]</t>
  </si>
  <si>
    <t>20 University Road Cambridge, Massachusetts 02138</t>
  </si>
  <si>
    <t>General Catalyst</t>
  </si>
  <si>
    <t>42226W109</t>
  </si>
  <si>
    <t>US42226W1099</t>
  </si>
  <si>
    <t>{'symbol': 'HAACU', 'cusip': '42226W208', 'type': 'units', 'isin': 'US42226W2089'}</t>
  </si>
  <si>
    <t>42226W208</t>
  </si>
  <si>
    <t>US42226W2089</t>
  </si>
  <si>
    <t>{'symbol': 'HAACW', 'cusip': '42226W117', 'type': 'warrants', 'isin': 'US42226W1172'}</t>
  </si>
  <si>
    <t>HAACW</t>
  </si>
  <si>
    <t>42226W117</t>
  </si>
  <si>
    <t>US42226W1172</t>
  </si>
  <si>
    <t>ENCPU</t>
  </si>
  <si>
    <t>b1d62209-b105-48f8-9b4f-53dae4fb47e7</t>
  </si>
  <si>
    <t>{'symbol': 'ENCP', 'cusip': 'G30449105', 'type': 'common', 'isin': 'KYG304491056'}</t>
  </si>
  <si>
    <t>https://www.sec.gov/edgar/browse/?CIK=0001879373</t>
  </si>
  <si>
    <t>[{'name': 'EF Hutton', 'units': 4700000, 'bookRunningManager': True}, {'name': 'Drexel Hamilton', 'units': 4100000, 'bookRunningManager': False}, {'name': 'Joseph Gunnar', 'units': 1200000, 'bookRunningManager': False}]</t>
  </si>
  <si>
    <t>[{'name': 'Kok Seong Wong', 'position': 'Chairman of the Board, Independent Director'}, {'name': 'Swee Guan Hoo', 'position': 'Chief Executive Officer and Director'}, {'name': 'Cu Seng Kiu', 'position': 'Chief Financial Officer'}, {'name': 'Doris Wong Sing Ee', 'position': 'Director'}, {'name': 'Li Sin Tan', 'position': 'Director'}, {'name': 'Kwang Fock Chong', 'position': 'Director'}]</t>
  </si>
  <si>
    <t>Level 10, Tower 11 (Sanichi), Avenue 5, No. 8,  Jalan Kerinchi, Bangsar South  59200 Wilayah Persekutuan Kuala Lumpur, Malaysia</t>
  </si>
  <si>
    <t>G30449105</t>
  </si>
  <si>
    <t>KYG304491056</t>
  </si>
  <si>
    <t>{'symbol': 'ENCPU', 'cusip': 'G30449113', 'type': 'units', 'isin': 'KYG304491130'}</t>
  </si>
  <si>
    <t>G30449113</t>
  </si>
  <si>
    <t>KYG304491130</t>
  </si>
  <si>
    <t>{'symbol': 'ENCPW', 'cusip': 'G30449121', 'type': 'warrants', 'isin': 'KYG304491213'}</t>
  </si>
  <si>
    <t>ENCPW</t>
  </si>
  <si>
    <t>G30449121</t>
  </si>
  <si>
    <t>KYG304491213</t>
  </si>
  <si>
    <t>PIPP.U</t>
  </si>
  <si>
    <t>ffd4713d-a179-4608-b2a3-a11c8ddfd3dd</t>
  </si>
  <si>
    <t>Pine Island Acquisition Corp.</t>
  </si>
  <si>
    <t>{'symbol': 'PIPP', 'cusip': '722615101', 'type': 'common', 'isin': 'US7226151014'}</t>
  </si>
  <si>
    <t>https://www.sec.gov/edgar/browse/?CIK=0001822835</t>
  </si>
  <si>
    <t>[{'name': 'Citigroup', 'units': 20000000, 'bookRunningManager': True}]</t>
  </si>
  <si>
    <t>[{'name': 'John A. Thain', 'position': 'Chairman'}, {'name': 'Philip A. Cooper', 'position': 'CEO and Director'}, {'name': 'Charles G. Bridge, Jr.', 'position': 'CFO and Secretary'}, {'name': 'Stuart W. Holliday', 'position': 'Director'}, {'name': 'Capricia P. Marshall', 'position': 'Director'}, {'name': 'Michael E. Roemer', 'position': 'Director'}]</t>
  </si>
  <si>
    <t>2455 E. Sunrise Blvd. Suite 1205 Fort Lauderdale, FL 33304</t>
  </si>
  <si>
    <t>Pine Island Capital Partners</t>
  </si>
  <si>
    <t>US7226151014</t>
  </si>
  <si>
    <t>{'symbol': 'PIPP.U', 'cusip': '722615200', 'type': 'units', 'isin': 'US7226152004'}</t>
  </si>
  <si>
    <t>US7226152004</t>
  </si>
  <si>
    <t>{'symbol': 'PIPP/W', 'cusip': '722615119', 'type': 'warrants', 'isin': 'US7226151196'}</t>
  </si>
  <si>
    <t>PIPP/W</t>
  </si>
  <si>
    <t>US7226151196</t>
  </si>
  <si>
    <t>PHICU</t>
  </si>
  <si>
    <t>efd4bd78-8693-497f-b002-89e61bde2a1c</t>
  </si>
  <si>
    <t>Population Health Investment Co., Inc.</t>
  </si>
  <si>
    <t>{'symbol': 'PHIC', 'cusip': 'G71716107', 'type': 'common', 'isin': 'KYG717161072'}</t>
  </si>
  <si>
    <t>https://www.sec.gov/edgar/browse/?CIK=0001825724</t>
  </si>
  <si>
    <t>[{'name': 'JP Morgan', 'units': 15000000, 'bookRunningManager': True}]</t>
  </si>
  <si>
    <t>[{'name': 'Clive Meanwell', 'position': 'Co-Founder, Chief Executive Officer, and Director'}, {'name': 'Ian Read', 'position': 'Co-Founder, Executive Chairman, and Director'}, {'name': 'Chris Visioli', 'position': 'Chief Financial Officer'}, {'name': 'Chris Cox', 'position': 'Senior Vice President'}, {'name': 'Whit Bernard', 'position': 'Senior Vice President'}, {'name': 'Farah Champsi', 'position': 'Director'}, {'name': 'Clarke Futch', 'position': 'Director'}, {'name': 'Charles Homcy', 'position': 'Director'}]</t>
  </si>
  <si>
    <t>One World Financial Center  New York, New York 10281</t>
  </si>
  <si>
    <t>Population Health Partners</t>
  </si>
  <si>
    <t>G71716107</t>
  </si>
  <si>
    <t>KYG717161072</t>
  </si>
  <si>
    <t>{'symbol': 'PHICU', 'cusip': 'G71716123', 'type': 'units', 'isin': 'KYG717161239'}</t>
  </si>
  <si>
    <t>G71716123</t>
  </si>
  <si>
    <t>KYG717161239</t>
  </si>
  <si>
    <t>{'symbol': 'PHICW', 'cusip': 'G71716115', 'type': 'warrants', 'isin': 'KYG717161155'}</t>
  </si>
  <si>
    <t>PHICW</t>
  </si>
  <si>
    <t>G71716115</t>
  </si>
  <si>
    <t>KYG717161155</t>
  </si>
  <si>
    <t>ASIRU</t>
  </si>
  <si>
    <t>1f1d9448-bcac-4f11-ab43-c1cabcc53c8b</t>
  </si>
  <si>
    <t>Arisz Acquisition Corp.</t>
  </si>
  <si>
    <t>{'symbol': 'ARIZ', 'cusip': '040450108', 'type': 'common', 'isin': 'US0404501084'}</t>
  </si>
  <si>
    <t>https://www.sec.gov/edgar/browse/?CIK=0001882078</t>
  </si>
  <si>
    <t>[{'name': 'Echo Hindle-Yang', 'position': 'Chairman of the Board and Chief Executive Officer'}, {'name': 'Marc Estigarribia', 'position': 'Chief Financial Officer'}, {'name': 'Rushi Trivedi', 'position': 'Director'}, {'name': 'Romain Guerel', 'position': 'Director'}, {'name': 'Nick He', 'position': 'Director'}]</t>
  </si>
  <si>
    <t>199 Water St, 31st Floor, New York, NY 10038</t>
  </si>
  <si>
    <t>[{'symbol': 'FUFU', 'type': 'common'}]</t>
  </si>
  <si>
    <t>US0404501084</t>
  </si>
  <si>
    <t>{'symbol': 'ARIZU', 'cusip': '040450207', 'type': 'units', 'isin': 'US0404502074'}</t>
  </si>
  <si>
    <t>ARIZU</t>
  </si>
  <si>
    <t>US0404502074</t>
  </si>
  <si>
    <t>{'symbol': 'ARIZW', 'cusip': '040450116', 'type': 'warrants', 'isin': 'US0404501167'}</t>
  </si>
  <si>
    <t>ARIZW</t>
  </si>
  <si>
    <t>US0404501167</t>
  </si>
  <si>
    <t>{'symbol': 'ARIZR', 'cusip': '040450124', 'type': 'rights', 'isin': 'US0404501241'}</t>
  </si>
  <si>
    <t>ARIZR</t>
  </si>
  <si>
    <t>US0404501241</t>
  </si>
  <si>
    <t>IFIN.U</t>
  </si>
  <si>
    <t>0ff6f6c4-c043-458f-aed7-16021137f948</t>
  </si>
  <si>
    <t>InFinT Acquisition Corporation</t>
  </si>
  <si>
    <t>{'symbol': 'IFIN', 'cusip': 'G47862100', 'type': 'common', 'isin': 'KYG478621009'}</t>
  </si>
  <si>
    <t>https://www.sec.gov/edgar/browse/?CIK=0001862935</t>
  </si>
  <si>
    <t>[{'name': 'EF Hutton', 'units': 2300000, 'bookRunningManager': True}, {'name': 'JonesTrading', 'units': 6091200, 'bookRunningManager': True}, {'name': 'Tiger Brokers', 'units': 4850000, 'bookRunningManager': False}, {'name': 'US Tiger Securities', 'units': 3000000, 'bookRunningManager': False}, {'name': 'Joseph Gunnar', 'units': 1150000, 'bookRunningManager': False}]</t>
  </si>
  <si>
    <t>[{'name': 'Alexander Edgarov', 'position': 'CEO, Director'}, {'name': 'Sheldon Brickman', 'position': 'CFO'}, {'name': 'Eric Weinstein', 'position': 'Chairman'}, {'name': 'Michael Moradzadeh', 'position': 'Director'}, {'name': 'Dave Cameron', 'position': 'Director'}, {'name': 'Jing Huang', 'position': 'Director'}, {'name': 'Andrey Novikov', 'position': 'Director'}, {'name': 'Kevin Chen', 'position': 'Director'}]</t>
  </si>
  <si>
    <t>32 Broadway, Suite 401, New York, NY 10004</t>
  </si>
  <si>
    <t>G47862100</t>
  </si>
  <si>
    <t>KYG478621009</t>
  </si>
  <si>
    <t>{'symbol': 'IFIN.U', 'cusip': 'G47862118', 'type': 'units', 'isin': 'KYG478621181'}</t>
  </si>
  <si>
    <t>G47862118</t>
  </si>
  <si>
    <t>KYG478621181</t>
  </si>
  <si>
    <t>{'symbol': 'IFIN/W', 'cusip': 'G47862126', 'type': 'warrants', 'isin': 'KYG478621264'}</t>
  </si>
  <si>
    <t>IFIN/W</t>
  </si>
  <si>
    <t>G47862126</t>
  </si>
  <si>
    <t>KYG478621264</t>
  </si>
  <si>
    <t>34c211fb-ed7b-4ea2-b98e-ba7be0ac9a8d</t>
  </si>
  <si>
    <t>Jiya Acquisition Corp.</t>
  </si>
  <si>
    <t>{'symbol': 'JYAC', 'cusip': '47760M102', 'type': 'common', 'isin': 'US47760M1027'}</t>
  </si>
  <si>
    <t>https://www.sec.gov/edgar/browse/?CIK=0001824119</t>
  </si>
  <si>
    <t>[{'name': 'Citigroup', 'units': 10000000, 'bookRunningManager': True}]</t>
  </si>
  <si>
    <t>[{'name': 'Srinivas Akkaraju, M.D., Ph.D.', 'position': 'Chairman'}, {'name': 'Rekha Hemrajani', 'position': 'Director and Chief Executive Officer'}, {'name': 'Richard Van Doren', 'position': 'Director, Secretary and Chief Financial Officer'}, {'name': 'Cory Freedland, Ph.D.', 'position': 'Director and Chief Investment Officer'}, {'name': 'Dr. Pamela Klein', 'position': 'Director'}, {'name': 'Daniel Spiegelman', 'position': 'Director'}, {'name': 'Dr. Steve Kelsey', 'position': 'Director'}, {'name': 'Dr. Lori Friedman, Ph.D.', 'position': 'Director'}, {'name': 'Mayank Gandhi, M.D.', 'position': 'Vice President, Corporate Development'}]</t>
  </si>
  <si>
    <t xml:space="preserve">628 Middlefield Road   Palo Alto, CA 94301 </t>
  </si>
  <si>
    <t>Samsara BioCapital</t>
  </si>
  <si>
    <t>* Samsara BioCapital agreed to purchase an aggregate of up to 2,500,000 shares for $10.00 per share, or an aggregate maximum amount of $25,000,000, in a private placement that may close simultaneously with the closing of an initial business combination_x000D_
* Samsara BioCapitalâ€™s commitment under the forward purchase agreement is subject to, among other conditions, the business combination being reasonably acceptable to Samsara BioCapital</t>
  </si>
  <si>
    <t>47760M102</t>
  </si>
  <si>
    <t>US47760M1027</t>
  </si>
  <si>
    <t>ARBG.U</t>
  </si>
  <si>
    <t>76ef77cc-42fd-413b-a0b3-75989128b3bc</t>
  </si>
  <si>
    <t>Aequi Acquisition Corp.</t>
  </si>
  <si>
    <t>{'symbol': 'ARBG', 'cusip': '00775W102', 'type': 'common', 'isin': 'US00775W1027'}</t>
  </si>
  <si>
    <t>https://www.sec.gov/edgar/browse/?CIK=0001823826</t>
  </si>
  <si>
    <t>[{'name': 'RBC Capital Markets', 'units': 9500000, 'bookRunningManager': True}, {'name': 'BofA Securities', 'units': 9500000, 'bookRunningManager': True}, {'name': 'Samuel A. Ramirez &amp; Company', 'units': 500000, 'bookRunningManager': False}, {'name': 'Siebert Williams Shank', 'units': 500000, 'bookRunningManager': False}]</t>
  </si>
  <si>
    <t>[{'name': 'Hope S. Taitz', 'position': 'Chairperson, Chief Executive Officer, and Chief Financial Officer'}, {'name': 'Merline Saintil', 'position': 'Director'}, {'name': 'Jason Scheir', 'position': 'Director'}, {'name': 'Fatou Sagnang', 'position': 'Director'}, {'name': 'Roy Swan', 'position': 'Director'}, {'name': 'Emil Woods', 'position': 'Director'}, {'name': 'Katia Beauchamp', 'position': 'Specialist Advisor'}, {'name': 'James Gold', 'position': 'Specialist Advisor'}, {'name': 'Julie Larson-Green', 'position': 'Specialist Advisor'}, {'name': 'Kristen Titus', 'position': 'Specialist Advisor'}, {'name': 'Brian Weinstein', 'position': 'Specialist Advisor'}, {'name': 'Roberta Schuhalter Karp', 'position': 'Specialist Advisor'}]</t>
  </si>
  <si>
    <t>500 West Putnam Avenue, Suite 400 Greenwich, CT 06830</t>
  </si>
  <si>
    <t>00775W102</t>
  </si>
  <si>
    <t>US00775W1027</t>
  </si>
  <si>
    <t>{'symbol': 'ARBGU', 'cusip': '00775W201', 'type': 'units', 'isin': 'US00775W2017'}</t>
  </si>
  <si>
    <t>ARBGU</t>
  </si>
  <si>
    <t>00775W201</t>
  </si>
  <si>
    <t>US00775W2017</t>
  </si>
  <si>
    <t>{'symbol': 'ARBGW', 'cusip': '00775W110', 'type': 'warrants', 'isin': 'US00775W1100'}</t>
  </si>
  <si>
    <t>ARBGW</t>
  </si>
  <si>
    <t>00775W110</t>
  </si>
  <si>
    <t>US00775W1100</t>
  </si>
  <si>
    <t>LAXU</t>
  </si>
  <si>
    <t>306aaeb5-eb01-4c4c-ac80-cf7abd2ed557</t>
  </si>
  <si>
    <t>8i Acquisition 2 Corp.</t>
  </si>
  <si>
    <t>{'symbol': 'LAX', 'cusip': 'G2956R103', 'type': 'common', 'isin': 'VGG2956R1038'}</t>
  </si>
  <si>
    <t>https://www.sec.gov/edgar/browse/?CIK=0001847846</t>
  </si>
  <si>
    <t>[{'name': 'Maxim', 'units': 7500000, 'bookRunningManager': True}]</t>
  </si>
  <si>
    <t>[{'name': 'Meng Dong (James) Tan', 'position': 'CEO &amp; Chairman'}, {'name': 'Guan Hong (William) Yap', 'position': 'CFO &amp; Director'}, {'name': 'Kwong Yeow Liew', 'position': 'Director'}, {'name': 'Ajay Rajpal', 'position': 'Director'}, {'name': 'Alexander Arrow', 'position': 'Director'}]</t>
  </si>
  <si>
    <t>c/o 6 Eu Tong Sen Street  #08-13 Singapore 059817</t>
  </si>
  <si>
    <t>G2956R103</t>
  </si>
  <si>
    <t>VGG2956R1038</t>
  </si>
  <si>
    <t>{'symbol': 'LAXXU', 'cusip': 'G2956R111', 'type': 'units', 'isin': 'VGG2956R1111'}</t>
  </si>
  <si>
    <t>LAXXU</t>
  </si>
  <si>
    <t>G2956R111</t>
  </si>
  <si>
    <t>VGG2956R1111</t>
  </si>
  <si>
    <t>{'symbol': 'LAXXW', 'cusip': 'G2956R137', 'type': 'warrants', 'isin': 'VGG2956R1376'}</t>
  </si>
  <si>
    <t>LAXXW</t>
  </si>
  <si>
    <t>G2956R137</t>
  </si>
  <si>
    <t>VGG2956R1376</t>
  </si>
  <si>
    <t>{'symbol': 'LAXXR', 'cusip': 'G2956R129', 'type': 'rights', 'isin': 'VGG2956R1293'}</t>
  </si>
  <si>
    <t>LAXXR</t>
  </si>
  <si>
    <t>G2956R129</t>
  </si>
  <si>
    <t>VGG2956R1293</t>
  </si>
  <si>
    <t>CHWAU</t>
  </si>
  <si>
    <t>1d797c37-c2d5-4039-8985-46c0840bef23</t>
  </si>
  <si>
    <t>CHW Acquisition Corporation</t>
  </si>
  <si>
    <t>{'symbol': 'CHWA', 'cusip': 'G2254A109', 'type': 'common', 'isin': 'KYG2254A1094'}</t>
  </si>
  <si>
    <t>https://www.sec.gov/edgar/browse/?CIK=0001842356</t>
  </si>
  <si>
    <t>[{'name': 'Paul Norman', 'position': 'President'}, {'name': 'Jonah Raskas', 'position': 'Co-Chief Executive Officer and Director'}, {'name': 'Mark Grundman', 'position': 'Co-Chief Executive Officer and Director'}, {'name': 'Stephen Katchur', 'position': 'Chief Financial Officer'}, {'name': 'Victor Herrero', 'position': 'Director'}, {'name': 'Deborah Weinswig', 'position': 'Director'}, {'name': 'M. Carl Johnson, III', 'position': 'Director'}, {'name': 'Gary Tickle', 'position': 'Director'}, {'name': 'Deb Benovitz', 'position': 'Director'}, {'name': 'Jason Reiser', 'position': 'Director'}]</t>
  </si>
  <si>
    <t>2 Manhattanville Road  Suite 403  Purchase, NY 10577</t>
  </si>
  <si>
    <t>G2254A109</t>
  </si>
  <si>
    <t>KYG2254A1094</t>
  </si>
  <si>
    <t>{'symbol': 'CHWAU', 'cusip': 'G2254A117', 'type': 'units', 'isin': 'KYG2254A1177'}</t>
  </si>
  <si>
    <t>G2254A117</t>
  </si>
  <si>
    <t>KYG2254A1177</t>
  </si>
  <si>
    <t>{'symbol': 'CHWAW', 'cusip': 'G2254A125', 'type': 'warrants', 'isin': 'KYG2254A1250'}</t>
  </si>
  <si>
    <t>CHWAW</t>
  </si>
  <si>
    <t>G2254A125</t>
  </si>
  <si>
    <t>KYG2254A1250</t>
  </si>
  <si>
    <t>CANN.U</t>
  </si>
  <si>
    <t>48689226-2517-43a8-bb1d-b7ce09ca8391</t>
  </si>
  <si>
    <t>Canna-Global Acquisition Corp</t>
  </si>
  <si>
    <t>{'symbol': 'CNGL', 'cusip': '13767K101', 'type': 'common', 'isin': 'US13767K1016'}</t>
  </si>
  <si>
    <t>https://www.sec.gov/edgar/browse/?CIK=0001867443</t>
  </si>
  <si>
    <t>[{'name': 'EF Hutton', 'units': 2495000, 'bookRunningManager': True}, {'name': 'Tiger Brokers', 'units': 7800000, 'bookRunningManager': False}, {'name': 'Drexel Hamilton', 'units': 5000000, 'bookRunningManager': False}, {'name': 'US Tiger Securities', 'units': 2900000, 'bookRunningManager': False}, {'name': 'Ingalls &amp; Snyder', 'units': 1800000, 'bookRunningManager': False}, {'name': 'Joseph Gunnar', 'units': 5000, 'bookRunningManager': False}]</t>
  </si>
  <si>
    <t>[{'name': 'J. Gerald Combs', 'position': 'CEO and Director'}, {'name': 'George Yap', 'position': 'CFO and Director'}, {'name': 'Thavaraj Subramaniam', 'position': 'Director'}, {'name': 'Dr. Wian Stander', 'position': 'Director'}, {'name': 'Peng Kong', 'position': 'Director'}, {'name': 'Kah Yong Tham', 'position': 'Director'}]</t>
  </si>
  <si>
    <t>4640 Admiralty Way, Suite 500, Marina Del Rey, California 90292</t>
  </si>
  <si>
    <t>13767K101</t>
  </si>
  <si>
    <t>US13767K1016</t>
  </si>
  <si>
    <t>{'symbol': 'CNGLU', 'cusip': '13767K200', 'type': 'units', 'isin': 'US13767K2006'}</t>
  </si>
  <si>
    <t>CNGLU</t>
  </si>
  <si>
    <t>13767K200</t>
  </si>
  <si>
    <t>US13767K2006</t>
  </si>
  <si>
    <t>{'symbol': 'CNGLW', 'cusip': '13767K119', 'type': 'warrants', 'isin': 'US13767K1198'}</t>
  </si>
  <si>
    <t>CNGLW</t>
  </si>
  <si>
    <t>13767K119</t>
  </si>
  <si>
    <t>US13767K1198</t>
  </si>
  <si>
    <t>ROC.U</t>
  </si>
  <si>
    <t>e9397cce-78da-476c-acf2-15e88c18cd77</t>
  </si>
  <si>
    <t>ROC Energy Acquisition Corp.</t>
  </si>
  <si>
    <t>{'symbol': 'ROC', 'cusip': '77118V108', 'type': 'common', 'isin': 'US77118V1089'}</t>
  </si>
  <si>
    <t>https://www.sec.gov/edgar/browse/?CIK=0001884516</t>
  </si>
  <si>
    <t>[{'name': 'EarlyBirdCapital', 'units': 17800000, 'bookRunningManager': True}, {'name': 'Revere Securities', 'units': 200000, 'bookRunningManager': False}]</t>
  </si>
  <si>
    <t>[{'name': 'Joseph Drysdale', 'position': 'Chairman of the Board'}, {'name': 'Daniel Jeffrey Kimes', 'position': 'CEO and Director'}, {'name': 'Rosemarie Cicalese', 'position': 'CFO'}, {'name': 'Brian Minnehan', 'position': 'Director'}, {'name': 'Alberto Pontonio', 'position': 'Director'}, {'name': 'Lee Canaan', 'position': 'Director'}, {'name': 'Win Graham', 'position': 'Director'}, {'name': 'Joseph Colonnetta', 'position': 'Director'}]</t>
  </si>
  <si>
    <t>16400 Dallas Parkway Dallas, Texas 75248</t>
  </si>
  <si>
    <t>77118V108</t>
  </si>
  <si>
    <t>US77118V1089</t>
  </si>
  <si>
    <t>{'symbol': 'ROCAU', 'cusip': '77118V207', 'type': 'units', 'isin': 'US77118V2079'}</t>
  </si>
  <si>
    <t>ROCAU</t>
  </si>
  <si>
    <t>77118V207</t>
  </si>
  <si>
    <t>US77118V2079</t>
  </si>
  <si>
    <t>{'symbol': 'ROCAR', 'cusip': '77118V116', 'type': 'rights', 'isin': 'US77118V1162'}</t>
  </si>
  <si>
    <t>ROCAR</t>
  </si>
  <si>
    <t>77118V116</t>
  </si>
  <si>
    <t>US77118V1162</t>
  </si>
  <si>
    <t>DTRTU</t>
  </si>
  <si>
    <t>832da7fb-9bce-4f64-96ad-7ad6545b2aeb</t>
  </si>
  <si>
    <t>DTRT Health Acquisition Corp.</t>
  </si>
  <si>
    <t>{'symbol': 'DTRT', 'cusip': '23344T103', 'type': 'common', 'isin': 'US23344T1034'}</t>
  </si>
  <si>
    <t>https://www.sec.gov/edgar/browse/?CIK=0001865537</t>
  </si>
  <si>
    <t>[{'name': 'Mark Heaney', 'position': 'CEO and Director'}, {'name': 'Arion Robbins', 'position': 'Chief Operating Officer'}, {'name': 'Don Klink', 'position': 'CFO and Director'}, {'name': 'Jeannee Parker Martin', 'position': 'Director'}, {'name': 'Dipa Mehta', 'position': 'Director'}, {'name': 'Mary Ann Christopher', 'position': 'Director'}]</t>
  </si>
  <si>
    <t>1415 West 22nd Street, Tower Floor Oak Brook, IL 60523</t>
  </si>
  <si>
    <t>23344T103</t>
  </si>
  <si>
    <t>US23344T1034</t>
  </si>
  <si>
    <t>{'symbol': 'DTRTU', 'cusip': '23344T202', 'type': 'units', 'isin': 'US23344T2024'}</t>
  </si>
  <si>
    <t>23344T202</t>
  </si>
  <si>
    <t>US23344T2024</t>
  </si>
  <si>
    <t>{'symbol': 'DTRTW', 'cusip': '23344T111', 'type': 'warrants', 'isin': 'US23344T1117'}</t>
  </si>
  <si>
    <t>DTRTW</t>
  </si>
  <si>
    <t>23344T111</t>
  </si>
  <si>
    <t>US23344T1117</t>
  </si>
  <si>
    <t>FPAC2</t>
  </si>
  <si>
    <t>a63d459e-ac70-4ee0-b69a-0977ded58112</t>
  </si>
  <si>
    <t>Far Peak Acquisition Corporation</t>
  </si>
  <si>
    <t>{'symbol': 'FPAC', 'cusip': 'G3312L103', 'type': 'common', 'isin': 'KYG3312L1032'}</t>
  </si>
  <si>
    <t>https://www.sec.gov/edgar/browse/?CIK=0001829426</t>
  </si>
  <si>
    <t>[{'name': 'Wells Fargo', 'units': 55000000, 'bookRunningManager': True}]</t>
  </si>
  <si>
    <t>[{'name': 'Thomas W. Farley', 'position': 'CEO, President and Chairman'}, {'name': 'David W. Bonanno', 'position': 'CFO, Secretary and Director'}, {'name': 'Stanley A. McChrystal', 'position': 'Director'}, {'name': 'Nicole Seligman', 'position': 'Director'}, {'name': 'Charles Vice', 'position': 'Director'}]</t>
  </si>
  <si>
    <t>480 6th Ave #342  New York, New York 10011</t>
  </si>
  <si>
    <t>G3312L103</t>
  </si>
  <si>
    <t>KYG3312L1032</t>
  </si>
  <si>
    <t>{'symbol': 'FPAC.U', 'cusip': 'G3312L129', 'type': 'units', 'isin': 'KYG3312L1297'}</t>
  </si>
  <si>
    <t>FPAC.U</t>
  </si>
  <si>
    <t>G3312L129</t>
  </si>
  <si>
    <t>KYG3312L1297</t>
  </si>
  <si>
    <t>{'symbol': 'FPAC/W', 'cusip': 'G3312L111', 'type': 'warrants', 'isin': 'KYG3312L1115'}</t>
  </si>
  <si>
    <t>FPAC/W</t>
  </si>
  <si>
    <t>G3312L111</t>
  </si>
  <si>
    <t>KYG3312L1115</t>
  </si>
  <si>
    <t>HTPCU</t>
  </si>
  <si>
    <t>fb36104e-669d-4dfa-b380-c568270179da</t>
  </si>
  <si>
    <t>Highland Transcend Partners I Corp.</t>
  </si>
  <si>
    <t>{'symbol': 'HTPA', 'cusip': 'G44690108', 'type': 'common', 'isin': 'KYG446901087'}</t>
  </si>
  <si>
    <t>https://www.sec.gov/edgar/browse/?CIK=0001828817</t>
  </si>
  <si>
    <t>[{'name': 'Goldman Sachs', 'units': 15125000, 'bookRunningManager': True}, {'name': 'JP Morgan', 'units': 12375000, 'bookRunningManager': True}]</t>
  </si>
  <si>
    <t>[{'name': 'Ian Friedman', 'position': 'CEO and Director'}, {'name': 'Bob Davis', 'position': 'Chairman'}, {'name': 'Paul Maeder', 'position': 'CFO'}, {'name': 'Dan Nova', 'position': 'CIO'}, {'name': 'Julie Bradley', 'position': 'Director'}, {'name': 'William Hockey', 'position': 'Director'}, {'name': 'Greg Peters', 'position': 'Director'}, {'name': 'Mike Wystrach', 'position': 'Director'}]</t>
  </si>
  <si>
    <t>16 Fayerweather Street   Cambridge, MA 02138</t>
  </si>
  <si>
    <t>[{'symbol': 'PKBL', 'type': 'common'}]</t>
  </si>
  <si>
    <t>G44690108</t>
  </si>
  <si>
    <t>KYG446901087</t>
  </si>
  <si>
    <t>{'symbol': 'HTPA.U', 'cusip': 'G44690116', 'type': 'units', 'isin': 'KYG446901160'}</t>
  </si>
  <si>
    <t>HTPA.U</t>
  </si>
  <si>
    <t>G44690116</t>
  </si>
  <si>
    <t>KYG446901160</t>
  </si>
  <si>
    <t>{'symbol': 'HTPA/W', 'cusip': 'G44690124', 'type': 'warrants', 'isin': 'KYG446901244'}</t>
  </si>
  <si>
    <t>HTPA/W</t>
  </si>
  <si>
    <t>G44690124</t>
  </si>
  <si>
    <t>KYG446901244</t>
  </si>
  <si>
    <t>PTICU</t>
  </si>
  <si>
    <t>854052c3-df3b-44b4-a698-e646cfc1bfd3</t>
  </si>
  <si>
    <t>PropTech Investment Corporation II</t>
  </si>
  <si>
    <t>{'symbol': 'PTIC', 'cusip': '743497109', 'type': 'common', 'isin': 'US7434971096'}</t>
  </si>
  <si>
    <t>https://www.sec.gov/edgar/browse/?CIK=0001821075</t>
  </si>
  <si>
    <t>[{'name': 'Cantor Fitzgerald', 'units': 18000000, 'bookRunningManager': True}, {'name': 'Northland Capital Markets', 'units': 2000000, 'bookRunningManager': False}]</t>
  </si>
  <si>
    <t>[{'name': 'Thomas D. Hennessy', 'position': 'Chairman, Co-CEO and President'}, {'name': 'M. Joseph Beck', 'position': 'Co-CEO, CFO and Director'}, {'name': 'Jack Leeney', 'position': 'Director'}, {'name': 'Courtney Robinson', 'position': 'Director'}, {'name': 'Margaret Whelan', 'position': 'Director'}, {'name': 'Gloria Fu', 'position': 'Director'}, {'name': 'Adam Blake', 'position': 'Director'}, {'name': 'Daniel J. Hennessy', 'position': 'Advisor'}, {'name': 'Dr. Thomas R. Arnold', 'position': 'Advisor'}]</t>
  </si>
  <si>
    <t>3415 N. Pines Way, Suite 204 Wilson, WY 83014</t>
  </si>
  <si>
    <t>US7434971096</t>
  </si>
  <si>
    <t>{'symbol': 'PTICU', 'cusip': '743497208', 'type': 'units', 'isin': 'US7434972086'}</t>
  </si>
  <si>
    <t>US7434972086</t>
  </si>
  <si>
    <t>{'symbol': 'PTICW', 'cusip': '743497117', 'type': 'warrants', 'isin': 'US7434971179'}</t>
  </si>
  <si>
    <t>PTICW</t>
  </si>
  <si>
    <t>US7434971179</t>
  </si>
  <si>
    <t>TFVU</t>
  </si>
  <si>
    <t>f4364fb4-7e7f-4a5d-b189-01fcae3d96c3</t>
  </si>
  <si>
    <t>FinTech Acquisition Corp. V</t>
  </si>
  <si>
    <t>{'symbol': 'FTCV', 'cusip': '31810Q107', 'type': 'common', 'isin': 'US31810Q1076'}</t>
  </si>
  <si>
    <t>https://www.sec.gov/edgar/browse/?CIK=0001829328</t>
  </si>
  <si>
    <t>[{'name': 'Cantor Fitzgerald', 'units': 20165000, 'bookRunningManager': True}, {'name': 'Northland Capital Markets', 'units': 1635000, 'bookRunningManager': False}]</t>
  </si>
  <si>
    <t>[{'name': 'Betsy Z. Cohen', 'position': 'Chairman'}, {'name': 'Daniel G. Cohen', 'position': 'CEO'}, {'name': 'James J. McEntee, III', 'position': 'President'}, {'name': 'Douglas Listman', 'position': 'CFO'}, {'name': 'Laura S. Kohn', 'position': 'Director'}, {'name': 'Jan Rock Zubrow', 'position': 'Director'}, {'name': 'Brittain Ezzes', 'position': 'Director'}, {'name': 'Lesley Goldwasser', 'position': 'Director'}]</t>
  </si>
  <si>
    <t>2929 Arch Street, Suite 1703 Philadelphia, PA 19104-2870</t>
  </si>
  <si>
    <t>Cohen &amp; Company</t>
  </si>
  <si>
    <t>31810Q107</t>
  </si>
  <si>
    <t>US31810Q1076</t>
  </si>
  <si>
    <t>{'symbol': 'FTCVU', 'cusip': '31810Q305', 'type': 'units', 'isin': 'US31810Q3056'}</t>
  </si>
  <si>
    <t>FTCVU</t>
  </si>
  <si>
    <t>31810Q305</t>
  </si>
  <si>
    <t>US31810Q3056</t>
  </si>
  <si>
    <t>{'symbol': 'FTCVW', 'cusip': '31810Q115', 'type': 'warrants', 'isin': 'US31810Q1159'}</t>
  </si>
  <si>
    <t>FTCVW</t>
  </si>
  <si>
    <t>31810Q115</t>
  </si>
  <si>
    <t>US31810Q1159</t>
  </si>
  <si>
    <t>DAOOU</t>
  </si>
  <si>
    <t>1466345e-c7fc-4250-b6ad-25384144ffbd</t>
  </si>
  <si>
    <t>Crypto 1 Acquisition Corp</t>
  </si>
  <si>
    <t>{'symbol': 'DAOO', 'cusip': 'G3168A102', 'type': 'common', 'isin': 'KYG3168A1022'}</t>
  </si>
  <si>
    <t>https://www.sec.gov/edgar/browse/?CIK=0001870471</t>
  </si>
  <si>
    <t>[{'name': 'B. Riley FBR', 'units': 20000000, 'bookRunningManager': True}]</t>
  </si>
  <si>
    <t>[{'name': 'Dr. Najamul Kidwai', 'position': 'Founder, Chairman and Director'}, {'name': 'Michael (Xu) Zhao', 'position': 'Founder, CEO and Director'}, {'name': 'David Hytha', 'position': 'CFO'}, {'name': 'David Maloy', 'position': 'Independent Director'}, {'name': 'Jeffrey Singer', 'position': 'Independent Director'}, {'name': 'Alvin Eng', 'position': 'Independent Director'}, {'name': 'Matthew Krna', 'position': 'Independent Director'}, {'name': 'Faisal Galaria', 'position': 'Independent Director'}]</t>
  </si>
  <si>
    <t>1221 Brickell Avenue Suite 900, Miami, Florida 33131</t>
  </si>
  <si>
    <t>G3168A102</t>
  </si>
  <si>
    <t>KYG3168A1022</t>
  </si>
  <si>
    <t>{'symbol': 'DAOOU', 'cusip': 'G3168A128', 'type': 'units', 'isin': 'KYG3168A1287'}</t>
  </si>
  <si>
    <t>G3168A128</t>
  </si>
  <si>
    <t>KYG3168A1287</t>
  </si>
  <si>
    <t>{'symbol': 'DAOOW', 'cusip': 'G3168A110', 'type': 'warrants', 'isin': 'KYG3168A1105'}</t>
  </si>
  <si>
    <t>DAOOW</t>
  </si>
  <si>
    <t>G3168A110</t>
  </si>
  <si>
    <t>KYG3168A1105</t>
  </si>
  <si>
    <t>JWACU</t>
  </si>
  <si>
    <t>2aac5766-a739-4173-8939-862e96f7f414</t>
  </si>
  <si>
    <t>Jupiter Wellness Acquisition Corp.</t>
  </si>
  <si>
    <t>{'symbol': 'JWAC', 'cusip': '48208E108', 'type': 'common', 'isin': 'US48208E1082'}</t>
  </si>
  <si>
    <t>https://www.sec.gov/edgar/browse/?CIK=0001883799</t>
  </si>
  <si>
    <t>[{'name': 'I-Bankers Securities', 'units': 12000000, 'bookRunningManager': True}]</t>
  </si>
  <si>
    <t>[{'name': 'Brian S. John', 'position': 'Chairman and CEO'}, {'name': 'Ryan Allison', 'position': 'COO'}, {'name': 'Ke Li', 'position': 'CFO'}, {'name': 'N. Adele Hogan', 'position': 'Director'}, {'name': 'Hans Haywood', 'position': 'Director'}, {'name': 'Robert D. Allison, M.D.', 'position': 'Director'}, {'name': 'Nancy Torres Kaufman', 'position': 'Director'}]</t>
  </si>
  <si>
    <t>1061 E. Indiantown Road, Suite 110, Jupiter, Florida 33477</t>
  </si>
  <si>
    <t>US48208E1082</t>
  </si>
  <si>
    <t>{'symbol': 'JWACU', 'cusip': '48208E207', 'type': 'units', 'isin': 'US48208E2072'}</t>
  </si>
  <si>
    <t>US48208E2072</t>
  </si>
  <si>
    <t>{'symbol': 'JWACR', 'cusip': '48208E116', 'type': 'rights', 'isin': 'US48208E1165'}</t>
  </si>
  <si>
    <t>JWACR</t>
  </si>
  <si>
    <t>US48208E1165</t>
  </si>
  <si>
    <t>FLACU</t>
  </si>
  <si>
    <t>23fe4ba5-35e2-487a-85f6-327333fccc15</t>
  </si>
  <si>
    <t>Frazier Lifesciences Acquisition Corporation</t>
  </si>
  <si>
    <t>{'symbol': 'FLAC', 'cusip': 'G3710A105', 'type': 'common', 'isin': 'KYG3710A1058'}</t>
  </si>
  <si>
    <t>https://www.sec.gov/edgar/browse/?CIK=0001828326</t>
  </si>
  <si>
    <t>[{'name': 'Credit Suisse', 'units': 12000000, 'bookRunningManager': True}]</t>
  </si>
  <si>
    <t>[{'name': 'James N. Topper, M.D., Ph.D.', 'position': 'Chief Executive Officer and Chairman'}, {'name': 'David Topper', 'position': 'Chief Financial Officer and Director'}, {'name': 'Gordon Empey', 'position': 'Vice President and General Counsel'}, {'name': 'Max M. Nowicki, M.D.', 'position': 'Vice President, Acquisitions'}, {'name': 'Robert F. Baltera', 'position': 'Director'}, {'name': 'Michael F. Bigham', 'position': 'Director'}, {'name': 'Carol G. Gallagher, Pharm.D.', 'position': 'Director'}, {'name': 'Krishna R. Polu, M.D.', 'position': 'Director'}]</t>
  </si>
  <si>
    <t>Two Union Square 601 Union St., Suite 3200 Seattle, WA 98101</t>
  </si>
  <si>
    <t>Frazier Healthcare Partners</t>
  </si>
  <si>
    <t>G3710A105</t>
  </si>
  <si>
    <t>KYG3710A1058</t>
  </si>
  <si>
    <t>{'symbol': 'FLACU', 'cusip': 'G3710A121', 'type': 'units', 'isin': 'KYG3710A1215'}</t>
  </si>
  <si>
    <t>G3710A121</t>
  </si>
  <si>
    <t>KYG3710A1215</t>
  </si>
  <si>
    <t>{'symbol': 'FLACW', 'cusip': 'G3710A113', 'type': 'warrants', 'isin': 'KYG3710A1132'}</t>
  </si>
  <si>
    <t>FLACW</t>
  </si>
  <si>
    <t>G3710A113</t>
  </si>
  <si>
    <t>KYG3710A1132</t>
  </si>
  <si>
    <t>HMCOU</t>
  </si>
  <si>
    <t>ebb4c4d4-66e7-45b8-9d85-943252f1c875</t>
  </si>
  <si>
    <t>HumanCo Acquisition Corp.</t>
  </si>
  <si>
    <t>{'symbol': 'HMCO', 'cusip': '44487N109', 'type': 'common', 'isin': 'US44487N1090'}</t>
  </si>
  <si>
    <t>https://www.sec.gov/edgar/browse/?CIK=0001829042</t>
  </si>
  <si>
    <t>[{'name': 'Citigroup', 'units': 25000000, 'bookRunningManager': True}]</t>
  </si>
  <si>
    <t>[{'name': 'Jason H. Karp', 'position': 'Executive Chairman'}, {'name': 'Ross Berman', 'position': 'CEO and Director'}, {'name': 'Amy Zipper', 'position': 'COO'}, {'name': 'Katrina "Kat" Cole', 'position': 'Director'}, {'name': 'John Foraker', 'position': 'Director'}, {'name': 'Dean Hollis', 'position': 'Director'}, {'name': 'Brian Kelley', 'position': 'Director'}]</t>
  </si>
  <si>
    <t>P.O. Box 90608 Austin, TX 78709</t>
  </si>
  <si>
    <t>HumanCo, CAVU</t>
  </si>
  <si>
    <t>44487N109</t>
  </si>
  <si>
    <t>US44487N1090</t>
  </si>
  <si>
    <t>{'symbol': 'HMCOU', 'cusip': '44487N208', 'type': 'units', 'isin': 'US44487N2080'}</t>
  </si>
  <si>
    <t>44487N208</t>
  </si>
  <si>
    <t>US44487N2080</t>
  </si>
  <si>
    <t>{'symbol': 'HMCOW', 'cusip': '44487N117', 'type': 'warrants', 'isin': 'US44487N1173'}</t>
  </si>
  <si>
    <t>HMCOW</t>
  </si>
  <si>
    <t>44487N117</t>
  </si>
  <si>
    <t>US44487N1173</t>
  </si>
  <si>
    <t>GGAAU</t>
  </si>
  <si>
    <t>d9abb21d-ce6f-4c0c-a311-1a7707440981</t>
  </si>
  <si>
    <t>Genesis Growth Tech Acquisition Corp.</t>
  </si>
  <si>
    <t>{'symbol': 'GGAA', 'cusip': 'G3R23D102', 'type': 'common', 'isin': 'KYG3R23D1021'}</t>
  </si>
  <si>
    <t>https://www.sec.gov/edgar/browse/?CIK=0001865697</t>
  </si>
  <si>
    <t>[{'name': 'Nomura', 'units': 22000000, 'bookRunningManager': True}]</t>
  </si>
  <si>
    <t>[{'name': 'Eyal Perez', 'position': 'Chairman of the Board, Chief Executive Officer and Chief Financial Officer'}, {'name': 'Michael Lahyani', 'position': 'Co-Executive Chairman of the Board, Chief Strategy Officer and President'}, {'name': 'Simon Baker', 'position': 'Co-Executive Chairman of the Board, Chief Operating Officer and Executive Head of M&amp;A'}, {'name': 'Pierre-Etienne Lallia', 'position': 'Director'}, {'name': 'Massimo Prelz-Oltramonti', 'position': 'Director'}, {'name': 'Cem Habib', 'position': 'Director'}]</t>
  </si>
  <si>
    <t>Citrin Cooperman</t>
  </si>
  <si>
    <t>Bahnhofstrasse 3, 6052 Hergiswil Nidwalden, Switzerland</t>
  </si>
  <si>
    <t>G3R23D102</t>
  </si>
  <si>
    <t>KYG3R23D1021</t>
  </si>
  <si>
    <t>{'symbol': 'GGAAU', 'cusip': 'G3R23D110', 'type': 'units', 'isin': 'KYG3R23D1104'}</t>
  </si>
  <si>
    <t>G3R23D110</t>
  </si>
  <si>
    <t>KYG3R23D1104</t>
  </si>
  <si>
    <t>{'symbol': 'GGAAW', 'cusip': 'G3R23D128', 'type': 'warrants', 'isin': 'KYG3R23D1286'}</t>
  </si>
  <si>
    <t>GGAAW</t>
  </si>
  <si>
    <t>G3R23D128</t>
  </si>
  <si>
    <t>KYG3R23D1286</t>
  </si>
  <si>
    <t>BANAU</t>
  </si>
  <si>
    <t>cdea0c7e-6c1d-4099-8fb1-297c18976635</t>
  </si>
  <si>
    <t>Bannix Acquisition Corp.</t>
  </si>
  <si>
    <t>{'symbol': 'BNIX', 'cusip': '066644105', 'type': 'common', 'isin': 'US0666441052'}</t>
  </si>
  <si>
    <t>https://www.sec.gov/edgar/browse/?CIK=0001845942</t>
  </si>
  <si>
    <t>[{'name': 'I-Bankers Securities', 'units': 6000000, 'bookRunningManager': True}]</t>
  </si>
  <si>
    <t>[{'name': 'Subash Menon', 'position': 'Chairman of the Board of Directors and Chief Executive Officer'}, {'name': 'Sudeesh Yezhuvath', 'position': 'Chief Operating Officer and Director'}, {'name': 'Nicholos Hellyer', 'position': 'Chief Financial Officer and Secretary'}, {'name': 'Balaji Venugopal Bhat', 'position': 'Director'}, {'name': 'Vishant Vora', 'position': 'Director'}, {'name': 'Subbanarasimhaiah Arun', 'position': 'Director'}]</t>
  </si>
  <si>
    <t>Rotenberg Meril Solomon Bertiger &amp; Guttilla</t>
  </si>
  <si>
    <t>300 Tice Boulevard; Suite 315 Woodcliff Lake, New Jersey 07677</t>
  </si>
  <si>
    <t>US0666441052</t>
  </si>
  <si>
    <t>{'symbol': 'BNIXU', 'cusip': '066644204', 'type': 'units', 'isin': 'US0666442043'}</t>
  </si>
  <si>
    <t>BNIXU</t>
  </si>
  <si>
    <t>US0666442043</t>
  </si>
  <si>
    <t>{'symbol': 'BNIXW', 'cusip': '066644113', 'type': 'warrants', 'isin': 'US0666441136'}</t>
  </si>
  <si>
    <t>BNIXW</t>
  </si>
  <si>
    <t>US0666441136</t>
  </si>
  <si>
    <t>{'symbol': 'BNIXR', 'cusip': '066644121', 'type': 'rights', 'isin': 'US0666441219'}</t>
  </si>
  <si>
    <t>BNIXR</t>
  </si>
  <si>
    <t>US0666441219</t>
  </si>
  <si>
    <t>CTAQU</t>
  </si>
  <si>
    <t>b73df982-bcd7-4ff8-9abd-1cfcd7a6bc85</t>
  </si>
  <si>
    <t>Carney Technology Acquisition Corp. II</t>
  </si>
  <si>
    <t>{'symbol': 'CTAQ', 'cusip': '143636108', 'type': 'common', 'isin': 'US1436361083'}</t>
  </si>
  <si>
    <t>https://www.sec.gov/edgar/browse/?CIK=0001823634</t>
  </si>
  <si>
    <t>[{'name': 'Morgan Stanley', 'units': 15750000, 'bookRunningManager': True}, {'name': 'Cantor Fitzgerald', 'units': 14000000, 'bookRunningManager': True}, {'name': 'Mizuho', 'units': 5250000, 'bookRunningManager': True}]</t>
  </si>
  <si>
    <t>[{'name': 'Lloyd Carney', 'position': 'CAO'}, {'name': 'David Roberson', 'position': 'CEO, CFO and Chairman'}, {'name': 'Gale England', 'position': 'President and Director'}, {'name': 'Lieutenant General (Ret.) Robert Ferrell', 'position': 'Director'}, {'name': 'Carol Goode', 'position': 'Director'}, {'name': "Ellen O'Donnell", 'position': 'Director'}, {'name': 'Alex Vieux', 'position': 'Advisor'}, {'name': 'Steven Fletcher', 'position': 'Advisor'}]</t>
  </si>
  <si>
    <t>US1436361083</t>
  </si>
  <si>
    <t>{'symbol': 'CTAQU', 'cusip': '143636207', 'type': 'units', 'isin': 'US1436362073'}</t>
  </si>
  <si>
    <t>US1436362073</t>
  </si>
  <si>
    <t>{'symbol': 'CTAQW', 'cusip': '143636116', 'type': 'warrants', 'isin': 'US1436361166'}</t>
  </si>
  <si>
    <t>CTAQW</t>
  </si>
  <si>
    <t>US1436361166</t>
  </si>
  <si>
    <t>FHLTU</t>
  </si>
  <si>
    <t>79223023-4fbe-4cfa-b53e-4407cdc8d5b3</t>
  </si>
  <si>
    <t>Future Health ESG Corp.</t>
  </si>
  <si>
    <t>{'symbol': 'FHLT', 'cusip': '36118W102', 'type': 'common', 'isin': 'US36118W1027'}</t>
  </si>
  <si>
    <t>https://www.sec.gov/edgar/browse/?CIK=0001851182</t>
  </si>
  <si>
    <t>[{'name': 'Bradley A. Bostic', 'position': 'Chief Executive Officer and Director'}, {'name': 'Travis A. Morgan', 'position': 'Chief Financial Officer and Director'}, {'name': 'R. Mark Lubbers', 'position': 'Director'}, {'name': 'Dr. F. John Mills', 'position': 'Director'}, {'name': 'Dr. Nancy L. Snyderman', 'position': 'Director'}]</t>
  </si>
  <si>
    <t>8 The Green, Suite #12081  Dover, DE 19901</t>
  </si>
  <si>
    <t>36118W102</t>
  </si>
  <si>
    <t>US36118W1027</t>
  </si>
  <si>
    <t>{'symbol': 'FHLTU', 'cusip': '36118W201', 'type': 'units', 'isin': 'US36118W2017'}</t>
  </si>
  <si>
    <t>36118W201</t>
  </si>
  <si>
    <t>US36118W2017</t>
  </si>
  <si>
    <t>{'symbol': 'FHLTW', 'cusip': '36118W110', 'type': 'warrants', 'isin': 'US36118W1100'}</t>
  </si>
  <si>
    <t>FHLTW</t>
  </si>
  <si>
    <t>36118W110</t>
  </si>
  <si>
    <t>US36118W1100</t>
  </si>
  <si>
    <t>FXCOU</t>
  </si>
  <si>
    <t>69bd094e-c40e-4547-903e-da3741157b4f</t>
  </si>
  <si>
    <t>Financial Strategies Acquisition Corp.</t>
  </si>
  <si>
    <t>{'symbol': 'FXCO', 'cusip': '31772T107', 'type': 'common', 'isin': 'US31772T1079'}</t>
  </si>
  <si>
    <t>https://www.sec.gov/edgar/browse/?CIK=0001817565</t>
  </si>
  <si>
    <t>[{'name': 'I-Bankers Securities', 'units': 8700000, 'bookRunningManager': True}]</t>
  </si>
  <si>
    <t>[{'name': 'Jamie Khurshid', 'position': 'Director'}, {'name': 'Horst Rzepka', 'position': 'Chief Financial Officer, Director'}, {'name': 'Jeffrey Peel', 'position': 'Chief Executive Officer, Chairman, Director'}, {'name': 'Stefan Nolte', 'position': 'Director'}, {'name': 'James Needham', 'position': 'Director'}]</t>
  </si>
  <si>
    <t>2626 Cole Avenue, Suite 300  Dallas, Texas 75204</t>
  </si>
  <si>
    <t>Celtic Asset &amp; Equity Partners</t>
  </si>
  <si>
    <t>31772T107</t>
  </si>
  <si>
    <t>US31772T1079</t>
  </si>
  <si>
    <t>{'symbol': 'FXCOU', 'cusip': '31772T206', 'type': 'units', 'isin': 'US31772T2069'}</t>
  </si>
  <si>
    <t>31772T206</t>
  </si>
  <si>
    <t>US31772T2069</t>
  </si>
  <si>
    <t>{'symbol': 'FXCOW', 'cusip': '31772T115', 'type': 'warrants', 'isin': 'US31772T1152'}</t>
  </si>
  <si>
    <t>FXCOW</t>
  </si>
  <si>
    <t>31772T115</t>
  </si>
  <si>
    <t>US31772T1152</t>
  </si>
  <si>
    <t>{'symbol': 'FXCOR', 'cusip': '31772T123', 'type': 'rights', 'isin': 'US31772T1236'}</t>
  </si>
  <si>
    <t>FXCOR</t>
  </si>
  <si>
    <t>31772T123</t>
  </si>
  <si>
    <t>US31772T1236</t>
  </si>
  <si>
    <t>PCPC.U</t>
  </si>
  <si>
    <t>b1e838c4-3146-4b3e-a339-2aed7073903f</t>
  </si>
  <si>
    <t>Periphas Capital Partnering Corporation</t>
  </si>
  <si>
    <t>{'symbol': 'PCPC', 'cusip': '713895100', 'type': 'common', 'isin': 'US7138951006'}</t>
  </si>
  <si>
    <t>https://www.sec.gov/edgar/browse/?CIK=0001824993</t>
  </si>
  <si>
    <t>[{'name': 'Evercore', 'units': 13392000, 'bookRunningManager': True}, {'name': 'I-Bankers Securities', 'units': 1008000, 'bookRunningManager': False}]</t>
  </si>
  <si>
    <t>[{'name': 'Sanjeev Mehra', 'position': 'CEO and Director'}, {'name': 'Jeff Dodge', 'position': 'COO and Director'}, {'name': 'Todd Nice', 'position': 'CFO'}, {'name': 'Anish Pathipati', 'position': 'VP'}, {'name': 'Allen Spizzo', 'position': 'Director'}, {'name': 'Eric Dobkin', 'position': 'Director'}, {'name': 'Matt Espe', 'position': 'Director'}]</t>
  </si>
  <si>
    <t>667 Madison Avenue, 15th Floor  New York, NY 10065</t>
  </si>
  <si>
    <t>Periphas Capital</t>
  </si>
  <si>
    <t>Three qualified institutional buyers</t>
  </si>
  <si>
    <t xml:space="preserve">* Three qualified institutional buyers or institutional accredited investors who are not affiliated with any member of PCPC management or its sponsor have committed to purchase in the aggregate, up to 3mm shares of Class A common stock, at a purchase price of $25.00 per share, in private placements to occur concurrently, and only in connection with, the closing of an initial partnering transaction_x000D_
* The obligations of the anchor investors under the forward purchase agreements do not depend on whether any shares of Class A common stock are redeemed by public shareholders _x000D_
</t>
  </si>
  <si>
    <t>US7138951006</t>
  </si>
  <si>
    <t>{'symbol': 'PCPC.U', 'cusip': '713895209', 'type': 'units', 'isin': 'US7138952095'}</t>
  </si>
  <si>
    <t>US7138952095</t>
  </si>
  <si>
    <t>{'symbol': 'PCPC/W', 'cusip': '713895118', 'type': 'warrants', 'isin': 'US7138951188'}</t>
  </si>
  <si>
    <t>PCPC/W</t>
  </si>
  <si>
    <t>US7138951188</t>
  </si>
  <si>
    <t>MOTV.U</t>
  </si>
  <si>
    <t>f0f46f31-12c4-4d5c-9f92-001882afccb1</t>
  </si>
  <si>
    <t>{'symbol': 'MOTV', 'cusip': 'G6293A103', 'type': 'common', 'isin': 'KYG6293A1031'}</t>
  </si>
  <si>
    <t>https://www.sec.gov/edgar/browse/?CIK=0001827821</t>
  </si>
  <si>
    <t>[{'name': 'UBS', 'units': 17460000, 'bookRunningManager': True}, {'name': 'JP Morgan', 'units': 17460000, 'bookRunningManager': True}, {'name': 'AmeriVet Securities', 'units': 270000, 'bookRunningManager': False}, {'name': 'Academy Securities', 'units': 270000, 'bookRunningManager': False}, {'name': 'Tigress Financial Partners', 'units': 270000, 'bookRunningManager': False}, {'name': 'Loop Capital Markets', 'units': 270000, 'bookRunningManager': False}]</t>
  </si>
  <si>
    <t>[{'name': 'Rob Heyvaert', 'position': 'Chairman and Director'}, {'name': 'Blythe Masters', 'position': 'CEO and Director'}, {'name': 'Kristy Trieste', 'position': 'CFO and Director'}, {'name': 'Stephen C. Daffron', 'position': 'Director'}, {'name': 'Dina Dublon', 'position': 'Director'}, {'name': 'Jill M. Considine', 'position': 'Director'}, {'name': 'Paula Madoff', 'position': 'Director'}]</t>
  </si>
  <si>
    <t>7 World Trade Center 250 Greenwich Street, FL 47 New York, New York 10007</t>
  </si>
  <si>
    <t>Motive Partners</t>
  </si>
  <si>
    <t>Affiliate of Motive Partners</t>
  </si>
  <si>
    <t>* MOTV will enter into a forward purchase agreement with fund vehicles managed by an affiliate of Motive Partners (collectively the â€œMotive Fund Vehiclesâ€), pursuant to which the Motive Fund Vehicles will commit that they intend to purchase 14,000,000 forward purchase units for $10.00 per unit or an aggregate amount of $140,000,000_x000D_
* The forward purchase shares will be identical to the Class A ordinary shares included in the units being sold at IPO_x000D_
* The forward purchase warrants will have the same terms as the public warrants so long as they are held by the Motive Fund Vehicles or their permitted assignees and transferees</t>
  </si>
  <si>
    <t>G6293A103</t>
  </si>
  <si>
    <t>KYG6293A1031</t>
  </si>
  <si>
    <t>{'symbol': 'MOTV.U', 'cusip': 'G6293A129', 'type': 'units', 'isin': 'KYG6293A1296'}</t>
  </si>
  <si>
    <t>G6293A129</t>
  </si>
  <si>
    <t>KYG6293A1296</t>
  </si>
  <si>
    <t>{'symbol': 'MOTV/W', 'cusip': 'G6293A111', 'type': 'warrants', 'isin': 'KYG6293A1114'}</t>
  </si>
  <si>
    <t>MOTV/W</t>
  </si>
  <si>
    <t>G6293A111</t>
  </si>
  <si>
    <t>KYG6293A1114</t>
  </si>
  <si>
    <t>SNRHU</t>
  </si>
  <si>
    <t>8e2dd297-f367-4cb5-a39c-5876ee3a4683</t>
  </si>
  <si>
    <t>Senior Connect Acquisition Corp. I</t>
  </si>
  <si>
    <t>{'symbol': 'SNRH', 'cusip': '81723H108', 'type': 'common', 'isin': 'US81723H1086'}</t>
  </si>
  <si>
    <t>https://www.sec.gov/edgar/browse/?CIK=0001823854</t>
  </si>
  <si>
    <t>[{'name': 'Citigroup', 'units': 36000000, 'bookRunningManager': True}]</t>
  </si>
  <si>
    <t>[{'name': 'Richard T. Burke', 'position': 'CEO and Chairman'}, {'name': 'Isaac Applbaum', 'position': 'President &amp; Director'}, {'name': 'Ryan Burke', 'position': 'CFO and Director'}, {'name': 'Steven Schwartz', 'position': 'EVP of M&amp;A'}, {'name': 'Jeffrey A. Leerink', 'position': 'Director'}, {'name': 'Lee Shapiro', 'position': 'Director'}, {'name': 'Mark A. Thierer', 'position': 'Director'}, {'name': 'Natasha Deckmann', 'position': 'Director'}]</t>
  </si>
  <si>
    <t>7114 East Stetson Drive, Suite 400 Scottsdale, AZ 85251</t>
  </si>
  <si>
    <t>81723H108</t>
  </si>
  <si>
    <t>US81723H1086</t>
  </si>
  <si>
    <t>{'symbol': 'SNRHU', 'cusip': '81723H207', 'type': 'units', 'isin': 'US81723H2076'}</t>
  </si>
  <si>
    <t>81723H207</t>
  </si>
  <si>
    <t>US81723H2076</t>
  </si>
  <si>
    <t>{'symbol': 'SNRHW', 'cusip': '81723H116', 'type': 'warrants', 'isin': 'US81723H1169'}</t>
  </si>
  <si>
    <t>SNRHW</t>
  </si>
  <si>
    <t>81723H116</t>
  </si>
  <si>
    <t>US81723H1169</t>
  </si>
  <si>
    <t>KACLU</t>
  </si>
  <si>
    <t>d9e7f668-554a-4133-9c96-3d32903aea83</t>
  </si>
  <si>
    <t>Kairous Acquisition Corp. Limited</t>
  </si>
  <si>
    <t>{'symbol': 'KACL', 'cusip': 'G52131110', 'type': 'common', 'isin': 'KYG521311103'}</t>
  </si>
  <si>
    <t>https://www.sec.gov/edgar/browse/?CIK=0001865468</t>
  </si>
  <si>
    <t>[{'name': 'Joseph Lee Moh Hon', 'position': 'Director, Chief Executive Officer, and Chairman'}, {'name': 'Philip Wong Cheung Wang', 'position': 'Chief Financial Officer'}, {'name': 'Steve Hsia Hsien-Chieng', 'position': 'Director'}, {'name': 'Datoâ€™ Seri Chee Hong Leong', 'position': 'Director'}, {'name': 'Ng Kim Kiat', 'position': 'Director'}, {'name': 'Ang Siak Keng', 'position': 'Director'}]</t>
  </si>
  <si>
    <t>Unit 9-3, Oval Tower @ Damansara,  No. 685, Jalan Damansara,  60000 Taman Tun Dr. Ismail,  Kuala Lumpur, Malaysia</t>
  </si>
  <si>
    <t>G52131110</t>
  </si>
  <si>
    <t>KYG521311103</t>
  </si>
  <si>
    <t>{'symbol': 'KACLU', 'cusip': 'G52131102', 'type': 'units', 'isin': 'KYG521311020'}</t>
  </si>
  <si>
    <t>G52131102</t>
  </si>
  <si>
    <t>KYG521311020</t>
  </si>
  <si>
    <t>{'symbol': 'KACLW', 'cusip': 'G52131128', 'type': 'warrants', 'isin': 'KYG521311285'}</t>
  </si>
  <si>
    <t>KACLW</t>
  </si>
  <si>
    <t>G52131128</t>
  </si>
  <si>
    <t>KYG521311285</t>
  </si>
  <si>
    <t>{'symbol': 'KACLR', 'cusip': 'G52131136', 'type': 'rights', 'isin': 'KYG521311368'}</t>
  </si>
  <si>
    <t>KACLR</t>
  </si>
  <si>
    <t>G52131136</t>
  </si>
  <si>
    <t>KYG521311368</t>
  </si>
  <si>
    <t>DILAU</t>
  </si>
  <si>
    <t>610224ed-8045-4ac1-9e4c-860da1323ef6</t>
  </si>
  <si>
    <t>DILA Capital Acquisition Corp.</t>
  </si>
  <si>
    <t>{'symbol': 'DILA', 'cusip': '254028103', 'type': 'common', 'isin': 'US2540281035'}</t>
  </si>
  <si>
    <t>https://www.sec.gov/edgar/browse/?CIK=0001843608</t>
  </si>
  <si>
    <t>[{'name': 'EarlyBirdCapital', 'units': 5000000, 'bookRunningManager': True}, {'name': 'I-Bankers Securities', 'units': 500000, 'bookRunningManager': False}]</t>
  </si>
  <si>
    <t>[{'name': 'Eduardo Clave', 'position': 'Chairman and CEO'}, {'name': 'Alejandro Diez Barroso', 'position': 'COO'}, {'name': 'Jorge Velez', 'position': 'CFO'}, {'name': 'Rodrigo Lebois Ocejo', 'position': 'Director'}, {'name': 'Yvonne Ochoa Rosellini', 'position': 'Director'}, {'name': 'Armando Santacruz Gonzalez', 'position': 'Director'}, {'name': 'Enrique Zambrano', 'position': 'Director'}]</t>
  </si>
  <si>
    <t>1395 Brickell Ave., Ste. 950  Miami, FL 33131</t>
  </si>
  <si>
    <t>DILA Capital</t>
  </si>
  <si>
    <t>US2540281035</t>
  </si>
  <si>
    <t>{'symbol': 'DILAU', 'cusip': '254028202', 'type': 'units', 'isin': 'US2540282025'}</t>
  </si>
  <si>
    <t>US2540282025</t>
  </si>
  <si>
    <t>{'symbol': 'DILAW', 'cusip': '254028111', 'type': 'warrants', 'isin': 'US2540281118'}</t>
  </si>
  <si>
    <t>DILAW</t>
  </si>
  <si>
    <t>US2540281118</t>
  </si>
  <si>
    <t>SIERU</t>
  </si>
  <si>
    <t>40f5a002-f91a-4b89-b4ae-ffefa10ace60</t>
  </si>
  <si>
    <t>Sierra Lake Acquisition Corp.</t>
  </si>
  <si>
    <t>{'symbol': 'SIER', 'cusip': '826332108', 'type': 'common', 'isin': 'US8263321080'}</t>
  </si>
  <si>
    <t>https://www.sec.gov/edgar/browse/?CIK=0001844135</t>
  </si>
  <si>
    <t>[{'name': 'Cantor Fitzgerald', 'units': 30000000, 'bookRunningManager': True}]</t>
  </si>
  <si>
    <t>[{'name': 'Charles Alutto', 'position': 'Chief Executive Officer'}, {'name': 'Robert Ryder', 'position': 'Chief Financial Officer and Secretary'}, {'name': 'Richard Burke', 'position': 'Executive Co-Chairman and Director'}, {'name': 'Kenneth L. Campbell', 'position': 'Executive Co-Chairman and Director'}, {'name': 'Ross Berner', 'position': 'Chief Operating Officer'}, {'name': 'Scott Daum', 'position': 'President'}, {'name': 'Brenda Frank', 'position': 'Director'}, {'name': 'Alex Zoghlin', 'position': 'Director'}, {'name': 'Ivan Brockman', 'position': 'Director'}]</t>
  </si>
  <si>
    <t>625 West Adams Street, Chicago, IL 60661</t>
  </si>
  <si>
    <t>US8263321080</t>
  </si>
  <si>
    <t>{'symbol': 'SIERU', 'cusip': '826332207', 'type': 'units', 'isin': 'US8263322070'}</t>
  </si>
  <si>
    <t>US8263322070</t>
  </si>
  <si>
    <t>{'symbol': 'SIERW', 'cusip': '826332116', 'type': 'warrants', 'isin': 'US8263321163'}</t>
  </si>
  <si>
    <t>SIERW</t>
  </si>
  <si>
    <t>US8263321163</t>
  </si>
  <si>
    <t>WINVU</t>
  </si>
  <si>
    <t>c3923ce6-db96-4cb6-8de0-ea208bfc4141</t>
  </si>
  <si>
    <t>WinVest Acquisition Corp.</t>
  </si>
  <si>
    <t>{'symbol': 'WINV', 'cusip': '97655B109', 'type': 'common', 'isin': 'US97655B1098'}</t>
  </si>
  <si>
    <t>https://www.sec.gov/edgar/browse/?CIK=0001854463</t>
  </si>
  <si>
    <t>[{'name': 'Manish Jhunjhunwala', 'position': 'CEO, CFO and Director'}, {'name': 'Mark H. Madden', 'position': 'Chief Strategy Officer and Director'}, {'name': 'Alok R. Prasad', 'position': 'Head of Growth and Director'}, {'name': 'Lawrence S. Kramer', 'position': 'Director'}, {'name': 'Elias Mendoza', 'position': 'Director'}, {'name': 'Edward J. McGowan', 'position': 'Director'}, {'name': 'Dr. Alex Pentland', 'position': 'Director'}, {'name': 'Martin Schmidt', 'position': 'Director'}, {'name': 'Barrie R. Zesiger', 'position': 'Director'}]</t>
  </si>
  <si>
    <t>125 Cambridgepark Drive, Suite 301, Cambridge, Massachusetts 02140</t>
  </si>
  <si>
    <t>97655B109</t>
  </si>
  <si>
    <t>US97655B1098</t>
  </si>
  <si>
    <t>{'symbol': 'WINVU', 'cusip': '97655B208', 'type': 'units', 'isin': 'US97655B2088'}</t>
  </si>
  <si>
    <t>97655B208</t>
  </si>
  <si>
    <t>US97655B2088</t>
  </si>
  <si>
    <t>{'symbol': 'WINVW', 'cusip': '97655B117', 'type': 'warrants', 'isin': 'US97655B1171'}</t>
  </si>
  <si>
    <t>WINVW</t>
  </si>
  <si>
    <t>97655B117</t>
  </si>
  <si>
    <t>US97655B1171</t>
  </si>
  <si>
    <t>{'symbol': 'WINVR', 'cusip': '97655B125', 'type': 'rights', 'isin': 'US97655B1254'}</t>
  </si>
  <si>
    <t>WINVR</t>
  </si>
  <si>
    <t>97655B125</t>
  </si>
  <si>
    <t>US97655B1254</t>
  </si>
  <si>
    <t>CCV.U</t>
  </si>
  <si>
    <t>4a6d1606-06ab-4e7f-9207-6172f4401748</t>
  </si>
  <si>
    <t>Churchill Capital Corp V</t>
  </si>
  <si>
    <t>{'symbol': 'CCV', 'cusip': '17144T107', 'type': 'common', 'isin': 'US17144T1079'}</t>
  </si>
  <si>
    <t>https://www.sec.gov/edgar/browse/?CIK=0001812234</t>
  </si>
  <si>
    <t>[{'name': 'Citigroup', 'units': 13500000, 'bookRunningManager': True}, {'name': 'Goldman Sachs', 'units': 10350000, 'bookRunningManager': True}, {'name': 'JP Morgan', 'units': 10350000, 'bookRunningManager': True}, {'name': 'BofA Securities', 'units': 9000000, 'bookRunningManager': True}, {'name': 'Academy Securities', 'units': 112500, 'bookRunningManager': False}, {'name': 'B. Riley FBR', 'units': 1350000, 'bookRunningManager': False}, {'name': 'Drexel Hamilton', 'units': 112500, 'bookRunningManager': False}, {'name': 'Farvahar Capital', 'units': 112500, 'bookRunningManager': False}, {'name': 'Tigress Financial Partners', 'units': 112500, 'bookRunningManager': False}]</t>
  </si>
  <si>
    <t>[{'name': 'Michael Klein', 'position': 'CEO, President and Chairman'}, {'name': 'Jay Taragin', 'position': 'CFO'}, {'name': 'Alan M. Schrager', 'position': 'Director'}, {'name': 'Dena J. Brumpton', 'position': 'Director'}, {'name': 'William J. Bynum', 'position': 'Director'}, {'name': 'Mark Klein', 'position': 'Director'}, {'name': 'Karen G. Mills', 'position': 'Director'}]</t>
  </si>
  <si>
    <t>640 Fifth Avenue, 12th Floor New York, NY 10019</t>
  </si>
  <si>
    <t>M. Klein and Company</t>
  </si>
  <si>
    <t>17144T107</t>
  </si>
  <si>
    <t>US17144T1079</t>
  </si>
  <si>
    <t>{'symbol': 'CCV.U', 'cusip': '17144T206', 'type': 'units', 'isin': 'US17144T2069'}</t>
  </si>
  <si>
    <t>17144T206</t>
  </si>
  <si>
    <t>US17144T2069</t>
  </si>
  <si>
    <t>{'symbol': 'CCV/W', 'cusip': '17144T115', 'type': 'warrants', 'isin': 'US17144T1152'}</t>
  </si>
  <si>
    <t>CCV/W</t>
  </si>
  <si>
    <t>17144T115</t>
  </si>
  <si>
    <t>US17144T1152</t>
  </si>
  <si>
    <t>ADRT.U</t>
  </si>
  <si>
    <t>f6804ca4-677c-43a6-b2bd-2477426db7b2</t>
  </si>
  <si>
    <t>Ault Disruptive Technologies Corp</t>
  </si>
  <si>
    <t>{'symbol': 'ADRT', 'cusip': '05150A104', 'type': 'common', 'isin': 'US05150A1043'}</t>
  </si>
  <si>
    <t>https://www.sec.gov/edgar/browse/?CIK=0001864032</t>
  </si>
  <si>
    <t>[{'name': 'A.G.P', 'units': 5666667, 'bookRunningManager': True}, {'name': 'The Benchmark Company', 'units': 4333333, 'bookRunningManager': False}]</t>
  </si>
  <si>
    <t>[{'name': 'Milton C. (Todd) Ault III', 'position': 'Chairman of the Board'}, {'name': 'William B. Horne', 'position': 'Chief Executive Officer and Director'}, {'name': 'Henry C.W. Nisser', 'position': 'President, General Counsel and Director'}, {'name': 'Kenneth S. Cragun', 'position': 'Chief Financial Officer'}, {'name': 'David Katzoff', 'position': 'Vice President - Finance'}, {'name': 'Jeffrey A. Bentz', 'position': 'Director'}, {'name': 'Mark Gustafson', 'position': 'Director'}, {'name': 'Mark Nelson', 'position': 'Director'}, {'name': 'Robert O. Smith', 'position': 'Director'}]</t>
  </si>
  <si>
    <t>11411 Southern Highlands Parkway, Suite 240  Las Vegas, Nevada 89141</t>
  </si>
  <si>
    <t>Ault Global Holdings</t>
  </si>
  <si>
    <t>05150A104</t>
  </si>
  <si>
    <t>US05150A1043</t>
  </si>
  <si>
    <t>{'symbol': 'ADRT.U', 'cusip': '05150A203', 'type': 'units', 'isin': 'US05150A2033'}</t>
  </si>
  <si>
    <t>05150A203</t>
  </si>
  <si>
    <t>US05150A2033</t>
  </si>
  <si>
    <t>{'symbol': 'ADRT/W', 'cusip': '05150A112', 'type': 'warrants', 'isin': 'US05150A1126'}</t>
  </si>
  <si>
    <t>ADRT/W</t>
  </si>
  <si>
    <t>05150A112</t>
  </si>
  <si>
    <t>US05150A1126</t>
  </si>
  <si>
    <t>FLYA.U</t>
  </si>
  <si>
    <t>e9d7f7bb-7b84-4b72-9589-5ffc71d00acd</t>
  </si>
  <si>
    <t>SOAR Technology Acquisition Corp.</t>
  </si>
  <si>
    <t>{'symbol': 'FLYA', 'cusip': 'G82472112', 'type': 'common', 'isin': 'KYG824721123'}</t>
  </si>
  <si>
    <t>https://www.sec.gov/edgar/browse/?CIK=0001844650</t>
  </si>
  <si>
    <t>[{'name': 'JP Morgan', 'units': 11000000, 'bookRunningManager': True}, {'name': 'RBC Capital Markets', 'units': 6000000, 'bookRunningManager': True}, {'name': 'BTIG', 'units': 3000000, 'bookRunningManager': True}]</t>
  </si>
  <si>
    <t>[{'name': 'Jonathan (Joe) Poulin', 'position': 'CEO and Chairman of the Board of Directors'}, {'name': 'Vicky Bathija', 'position': 'Executive Vice President and CFO'}, {'name': 'Mark J. Coleman', 'position': 'Executive Vice President and General Counsel'}, {'name': 'Peter Kern', 'position': 'Director'}, {'name': 'Chris Arsenault', 'position': 'Director'}, {'name': 'Patrick Pichette', 'position': 'Director'}, {'name': 'Martha Tredgett', 'position': 'Director'}, {'name': 'Greg Greeley', 'position': 'Director'}]</t>
  </si>
  <si>
    <t>228 Park Avenue S PMB 74335, New York NY 10003-1502</t>
  </si>
  <si>
    <t>JPK Capital</t>
  </si>
  <si>
    <t>G82472112</t>
  </si>
  <si>
    <t>KYG824721123</t>
  </si>
  <si>
    <t>{'symbol': 'FLYA.U', 'cusip': 'G82472104', 'type': 'units', 'isin': 'KYG824721040'}</t>
  </si>
  <si>
    <t>G82472104</t>
  </si>
  <si>
    <t>KYG824721040</t>
  </si>
  <si>
    <t>{'symbol': 'FLYA/W', 'cusip': 'G82472120', 'type': 'warrants', 'isin': 'KYG824721206'}</t>
  </si>
  <si>
    <t>FLYA/W</t>
  </si>
  <si>
    <t>G82472120</t>
  </si>
  <si>
    <t>KYG824721206</t>
  </si>
  <si>
    <t>COOLU</t>
  </si>
  <si>
    <t>15fd16d0-c386-4914-828e-25441935f8a7</t>
  </si>
  <si>
    <t>Corner Growth Acquisition Corp.</t>
  </si>
  <si>
    <t>{'symbol': 'COOL', 'cusip': 'G2425N105', 'type': 'common', 'isin': 'KYG2425N1051'}</t>
  </si>
  <si>
    <t>https://www.sec.gov/edgar/browse/?CIK=0001829953</t>
  </si>
  <si>
    <t>[{'name': 'Cantor Fitzgerald', 'units': 35000000, 'bookRunningManager': True}]</t>
  </si>
  <si>
    <t>[{'name': 'John Cadeddu', 'position': 'Co-Chairman and Director'}, {'name': 'Marvin Tien', 'position': 'Co-Chairman, Chief Executive Officer and Director'}, {'name': 'Alexandre Balkanski', 'position': 'Director'}, {'name': 'John Mulkey', 'position': 'Director'}, {'name': 'Jason Park', 'position': 'Director'}, {'name': 'Jane Batzofin', 'position': 'President'}, {'name': 'David Kutcher', 'position': 'Chief Investment Officer'}, {'name': 'Kevin Tanaka', 'position': 'Director of Corporate Development'}, {'name': 'Jerome Letter', 'position': 'Chief Financial Officer and Chief Operating Officer'}]</t>
  </si>
  <si>
    <t>G2425N105</t>
  </si>
  <si>
    <t>KYG2425N1051</t>
  </si>
  <si>
    <t>{'symbol': 'COOLU', 'cusip': 'G2425N121', 'type': 'units', 'isin': 'KYG2425N1218'}</t>
  </si>
  <si>
    <t>G2425N121</t>
  </si>
  <si>
    <t>KYG2425N1218</t>
  </si>
  <si>
    <t>{'symbol': 'COOLW', 'cusip': 'G2425N113', 'type': 'warrants', 'isin': 'KYG2425N1135'}</t>
  </si>
  <si>
    <t>COOLW</t>
  </si>
  <si>
    <t>G2425N113</t>
  </si>
  <si>
    <t>KYG2425N1135</t>
  </si>
  <si>
    <t>SCOAU</t>
  </si>
  <si>
    <t>b0cadf26-b0e9-4785-8345-5a54eda76036</t>
  </si>
  <si>
    <t>{'symbol': 'SCOA', 'cusip': 'G31067104', 'type': 'common', 'isin': 'KYG310671048'}</t>
  </si>
  <si>
    <t>https://www.sec.gov/edgar/browse/?CIK=0001828985</t>
  </si>
  <si>
    <t>[{'name': 'UBS', 'units': 25000000, 'bookRunningManager': True}, {'name': 'Citigroup', 'units': 25000000, 'bookRunningManager': True}]</t>
  </si>
  <si>
    <t>[{'name': 'Andrea Pignataro', 'position': 'Chairman and Director'}, {'name': 'Mathew J. Cestar', 'position': 'CEO and Director'}, {'name': 'Alex Triplett', 'position': 'Director'}, {'name': 'Sheila Hooda', 'position': 'Director'}, {'name': 'John Woyton', 'position': 'Director'}, {'name': 'Kenneth T. Schiciano', 'position': 'Director'}]</t>
  </si>
  <si>
    <t>10 Queen St Place, 2nd Floor London, EC4R 1BE United Kingdom</t>
  </si>
  <si>
    <t>ION Investment Group Limited</t>
  </si>
  <si>
    <t>OrION Capital Structure Solutions UK Limited</t>
  </si>
  <si>
    <t>* SCOA will enter into a forward purchase agreement with OrION Capital Structure Solutions UK Limited, or OrION, an affiliate of its sponsor, pursuant to which OrION will commit that it will purchase from 10,000,000 forward purchase units, or at its option up to an aggregate maximum of 30,000,000 forward purchase units, each consisting of one Class A ordinary share, or a forward purchase share, and one-third of one warrant to purchase one Class A ordinary share, or a forward purchase warrant, for $10.00 per unit, or an aggregate amount of $100,000,000, or at OrIONâ€™s option up to an aggregate amount of $300,000,000, in a private placement that will close concurrently with the closing of an initial business combination_x000D_
* The proceeds from the sale of these forward purchase units will be used to satisfy the cash requirements of the business combination_x000D_
* The forward purchase shares will be identical to the Class A ordinary shares included in the units being sold at IPO, except that they will be subject to transfer restrictions and registration rights_x000D_
* The forward purchase warrants will have the same terms as the private placement warrants so long as they are held by OrION or its permitted assignees and transferees</t>
  </si>
  <si>
    <t>G31067104</t>
  </si>
  <si>
    <t>KYG310671048</t>
  </si>
  <si>
    <t>{'symbol': 'SCOAU', 'cusip': 'G31067120', 'type': 'units', 'isin': 'KYG310671204'}</t>
  </si>
  <si>
    <t>G31067120</t>
  </si>
  <si>
    <t>KYG310671204</t>
  </si>
  <si>
    <t>{'symbol': 'SCOAW', 'cusip': 'G31067112', 'type': 'warrants', 'isin': 'KYG310671121'}</t>
  </si>
  <si>
    <t>SCOAW</t>
  </si>
  <si>
    <t>G31067112</t>
  </si>
  <si>
    <t>KYG310671121</t>
  </si>
  <si>
    <t>GFX.U</t>
  </si>
  <si>
    <t>684015ac-4edb-42c0-8ba8-51844d547e0f</t>
  </si>
  <si>
    <t>Golden Falcon Acquisition Corp.</t>
  </si>
  <si>
    <t>{'symbol': 'GFX', 'cusip': '38102H109', 'type': 'common', 'isin': 'US38102H1095'}</t>
  </si>
  <si>
    <t>https://www.sec.gov/edgar/browse/?CIK=0001823896</t>
  </si>
  <si>
    <t>[{'name': 'UBS', 'units': 17700000, 'bookRunningManager': True}, {'name': 'Moelis', 'units': 5925000, 'bookRunningManager': True}, {'name': 'EarlyBirdCapital', 'units': 5925000, 'bookRunningManager': False}, {'name': 'AmeriVet Securities', 'units': 150000, 'bookRunningManager': False}, {'name': 'Academy Securities', 'units': 150000, 'bookRunningManager': False}, {'name': 'Drexel Hamilton', 'units': 150000, 'bookRunningManager': False}]</t>
  </si>
  <si>
    <t>[{'name': 'Scott J. Friedheim', 'position': 'Chairman'}, {'name': 'Makram Azar', 'position': 'CEO and Director'}, {'name': 'Eli Muraidekh', 'position': 'CFO and Director'}, {'name': 'John M. Basnage de Beauval', 'position': 'General Counsel and Secretary'}, {'name': 'Xavier Rolet, KBE', 'position': 'Director'}, {'name': "Dominique D'Hinnin", 'position': 'Director'}, {'name': 'I. Martin Pompadur', 'position': 'Director'}, {'name': 'Isabelle Amiel Azoulai', 'position': 'Director'}, {'name': 'Mikael Breuer-Weil', 'position': 'Director'}]</t>
  </si>
  <si>
    <t>850 Library Avenue, Suite 204  Newark, Delaware 19711</t>
  </si>
  <si>
    <t>38102H109</t>
  </si>
  <si>
    <t>US38102H1095</t>
  </si>
  <si>
    <t>{'symbol': 'GFX.U', 'cusip': '38102H208', 'type': 'units', 'isin': 'US38102H2085'}</t>
  </si>
  <si>
    <t>38102H208</t>
  </si>
  <si>
    <t>US38102H2085</t>
  </si>
  <si>
    <t>{'symbol': 'GFX/W', 'cusip': '38102H117', 'type': 'warrants', 'isin': 'US38102H1178'}</t>
  </si>
  <si>
    <t>GFX/W</t>
  </si>
  <si>
    <t>38102H117</t>
  </si>
  <si>
    <t>US38102H1178</t>
  </si>
  <si>
    <t>IIIIU</t>
  </si>
  <si>
    <t>ba2182a9-7375-4cea-8ee0-e6fdf9e5bbcb</t>
  </si>
  <si>
    <t>INSU Acquisition Corp. III</t>
  </si>
  <si>
    <t>{'symbol': 'IIII', 'cusip': '457817104', 'type': 'common', 'isin': 'US4578171047'}</t>
  </si>
  <si>
    <t>https://www.sec.gov/edgar/browse/?CIK=0001829889</t>
  </si>
  <si>
    <t>[{'name': 'Cantor Fitzgerald', 'units': 14170000, 'bookRunningManager': True}, {'name': 'Wells Fargo', 'units': 7630000, 'bookRunningManager': True}]</t>
  </si>
  <si>
    <t>[{'name': 'Daniel G. Cohen', 'position': 'Chairman'}, {'name': 'John M. Butler', 'position': 'President and CEO'}, {'name': 'Joseph W. Pooler, Jr.', 'position': 'CFO'}, {'name': 'John C. Chrystal', 'position': 'Director'}, {'name': 'Sasson Posner', 'position': 'Director'}, {'name': 'Sheila Nicoll', 'position': 'Director'}, {'name': 'Walter T. Beach', 'position': 'Director'}]</t>
  </si>
  <si>
    <t>US4578171047</t>
  </si>
  <si>
    <t>{'symbol': 'IIIIU', 'cusip': '457817302', 'type': 'units', 'isin': 'US4578173027'}</t>
  </si>
  <si>
    <t>US4578173027</t>
  </si>
  <si>
    <t>{'symbol': 'IIIIW', 'cusip': '457817112', 'type': 'warrants', 'isin': 'US4578171120'}</t>
  </si>
  <si>
    <t>IIIIW</t>
  </si>
  <si>
    <t>US4578171120</t>
  </si>
  <si>
    <t>MTACU</t>
  </si>
  <si>
    <t>1d75e8ff-cea2-4323-8cf6-cd3e7f5507f0</t>
  </si>
  <si>
    <t>MedTech Acquisition Corporation</t>
  </si>
  <si>
    <t>{'symbol': 'MTAC', 'cusip': '58507N105', 'type': 'common', 'isin': 'US58507N1054'}</t>
  </si>
  <si>
    <t>https://www.sec.gov/edgar/browse/?CIK=0001826667</t>
  </si>
  <si>
    <t>[{'name': 'Raymond James', 'units': 22000000, 'bookRunningManager': True}]</t>
  </si>
  <si>
    <t>[{'name': 'Karim Karti', 'position': 'Chairman'}, {'name': 'Christopher C. Dewey', 'position': 'CEO and Director'}, {'name': 'David J. Matlin', 'position': 'CFO and Director'}, {'name': 'Robert H. Weiss', 'position': 'CAO and Secretary'}, {'name': 'Ivan Delevic', 'position': 'Director'}, {'name': 'Martin Roche, MD', 'position': 'Director'}, {'name': 'Thierry Thaure', 'position': 'Director'}, {'name': 'Manuel â€œMannyâ€ Aguero', 'position': 'Director'}, {'name': 'David L. Treadwell', 'position': 'Director'}, {'name': 'Michael Stansky', 'position': 'Special Advisor'}]</t>
  </si>
  <si>
    <t>600 Fifth Avenue, 22nd Floor  New York, NY 10022</t>
  </si>
  <si>
    <t>58507N105</t>
  </si>
  <si>
    <t>US58507N1054</t>
  </si>
  <si>
    <t>{'symbol': 'MTACU', 'cusip': '58507N204', 'type': 'units', 'isin': 'US58507N2045'}</t>
  </si>
  <si>
    <t>58507N204</t>
  </si>
  <si>
    <t>US58507N2045</t>
  </si>
  <si>
    <t>{'symbol': 'MTACW', 'cusip': '58507N113', 'type': 'warrants', 'isin': 'US58507N1138'}</t>
  </si>
  <si>
    <t>MTACW</t>
  </si>
  <si>
    <t>58507N113</t>
  </si>
  <si>
    <t>US58507N1138</t>
  </si>
  <si>
    <t>LSPRU</t>
  </si>
  <si>
    <t>1852088b-5327-4651-81e8-4e33e16754ed</t>
  </si>
  <si>
    <t>Larkspur Health Acquisition Corp.</t>
  </si>
  <si>
    <t>{'symbol': 'LSPR', 'cusip': '51724W107', 'type': 'common', 'isin': 'US51724W1071'}</t>
  </si>
  <si>
    <t>https://www.sec.gov/edgar/browse/?CIK=0001859007</t>
  </si>
  <si>
    <t>[{'name': 'A.G.P', 'units': 5066668, 'bookRunningManager': True}, {'name': 'Brookline Capital Markets', 'units': 766666, 'bookRunningManager': False}, {'name': 'The Benchmark Company', 'units': 1666666, 'bookRunningManager': False}]</t>
  </si>
  <si>
    <t>[{'name': "Daniel J. O'Connor", 'position': 'Chairman, CFO and Director'}, {'name': 'David S. Briones', 'position': 'CFO and Treasurer and Director'}, {'name': 'Raj Mehra, Ph.D., J.D.', 'position': 'Director'}, {'name': 'Gregory Skalicky', 'position': 'Director'}, {'name': 'Christopher Twitty, Ph.D.', 'position': 'Director'}]</t>
  </si>
  <si>
    <t>100 Somerset Corporate Blvd., 2nd Floor Bridgewater, New Jersey 08807</t>
  </si>
  <si>
    <t>51724W107</t>
  </si>
  <si>
    <t>US51724W1071</t>
  </si>
  <si>
    <t>{'symbol': 'LSPRU', 'cusip': '51724W206', 'type': 'units', 'isin': 'US51724W2061'}</t>
  </si>
  <si>
    <t>51724W206</t>
  </si>
  <si>
    <t>US51724W2061</t>
  </si>
  <si>
    <t>{'symbol': 'LSPRW', 'cusip': '51724W115', 'type': 'warrants', 'isin': 'US51724W1154'}</t>
  </si>
  <si>
    <t>LSPRW</t>
  </si>
  <si>
    <t>51724W115</t>
  </si>
  <si>
    <t>US51724W1154</t>
  </si>
  <si>
    <t>SAGAU</t>
  </si>
  <si>
    <t>ca35dd5c-4ced-4a45-ac6d-5f01dcee5351</t>
  </si>
  <si>
    <t>Sagaliam Acquisition Corp.</t>
  </si>
  <si>
    <t>{'symbol': 'SAGA', 'cusip': '78661R106', 'type': 'common', 'isin': 'US78661R1068'}</t>
  </si>
  <si>
    <t>https://www.sec.gov/edgar/browse/?CIK=0001855351</t>
  </si>
  <si>
    <t>[{'name': 'EF Hutton', 'units': 4895000, 'bookRunningManager': True}, {'name': 'US Tiger Securities', 'units': 2900000, 'bookRunningManager': False}, {'name': 'Tiger Brokers', 'units': 2200000, 'bookRunningManager': False}, {'name': 'Joseph Gunnar', 'units': 5000, 'bookRunningManager': False}]</t>
  </si>
  <si>
    <t>[{'name': 'Barry Kostiner', 'position': 'Chairman and Chief Executive Officer'}, {'name': 'Thomas W. Neukranz', 'position': 'Chief Financial Officer and Director'}, {'name': 'Jane Liu', 'position': 'Vice President, Business Development'}, {'name': 'George Caruolo', 'position': 'Director'}, {'name': 'Gabriel Del Virginia', 'position': 'Director'}, {'name': 'Glauco Lolli-Ghetti', 'position': 'Director'}]</t>
  </si>
  <si>
    <t>1800 Avenue of the Stars, Suite 1475, Los Angeles, CA 90067</t>
  </si>
  <si>
    <t>GLD Partners</t>
  </si>
  <si>
    <t>78661R106</t>
  </si>
  <si>
    <t>US78661R1068</t>
  </si>
  <si>
    <t>{'symbol': 'SAGAU', 'cusip': '78661R205', 'type': 'units', 'isin': 'US78661R2058'}</t>
  </si>
  <si>
    <t>78661R205</t>
  </si>
  <si>
    <t>US78661R2058</t>
  </si>
  <si>
    <t>{'symbol': 'SAGAR', 'cusip': '78661R114', 'type': 'rights', 'isin': 'US78661R1142'}</t>
  </si>
  <si>
    <t>SAGAR</t>
  </si>
  <si>
    <t>78661R114</t>
  </si>
  <si>
    <t>US78661R1142</t>
  </si>
  <si>
    <t>GDNRU</t>
  </si>
  <si>
    <t>71d230ac-f3b8-4a07-a4c9-f5141b2e182e</t>
  </si>
  <si>
    <t>Gardiner Healthcare Acquisition Corp.</t>
  </si>
  <si>
    <t>{'symbol': 'GDNR', 'cusip': '365506104', 'type': 'common', 'isin': 'US3655061048'}</t>
  </si>
  <si>
    <t>https://www.sec.gov/edgar/browse/?CIK=0001858912</t>
  </si>
  <si>
    <t>[{'name': 'Marc F. Pelletier', 'position': 'Chairman and Chief Executive Officer'}, {'name': 'David P. Jenkins', 'position': 'Chief Financial Officer'}, {'name': 'Paul R. McGuirk', 'position': 'Executive Vice President, Chief Development Officer and Director'}, {'name': 'Janelle R. Anderson', 'position': 'Director'}, {'name': 'Frank C. Sciavolino', 'position': 'Director'}, {'name': 'James P. Linton', 'position': 'Director'}, {'name': 'Thomas F. Ryan, Jr.', 'position': 'Director'}, {'name': 'Matthew Rossen', 'position': 'Director'}]</t>
  </si>
  <si>
    <t>3107 Warrington Road, Shaker Heights, Ohio 44120</t>
  </si>
  <si>
    <t>US3655061048</t>
  </si>
  <si>
    <t>{'symbol': 'GDNRU', 'cusip': '365506203', 'type': 'units', 'isin': 'US3655062038'}</t>
  </si>
  <si>
    <t>US3655062038</t>
  </si>
  <si>
    <t>{'symbol': 'GDNRW', 'cusip': '365506112', 'type': 'warrants', 'isin': 'US3655061121'}</t>
  </si>
  <si>
    <t>GDNRW</t>
  </si>
  <si>
    <t>US3655061121</t>
  </si>
  <si>
    <t>CFIVU</t>
  </si>
  <si>
    <t>84119be6-e5bd-42e6-abbf-fdaefd8bfb70</t>
  </si>
  <si>
    <t>CF Acquisition Corp. IV</t>
  </si>
  <si>
    <t>{'symbol': 'CFIV', 'cusip': '12520T102', 'type': 'common', 'isin': 'US12520T1025'}</t>
  </si>
  <si>
    <t>https://www.sec.gov/edgar/browse/?CIK=0001825249</t>
  </si>
  <si>
    <t>[{'name': 'Cantor Fitzgerald', 'units': 45000000, 'bookRunningManager': True}]</t>
  </si>
  <si>
    <t>[{'name': 'Howard W. Lutnick', 'position': 'Chairman and Chief Executive Officer'}, {'name': 'Anshu Jain', 'position': 'President and Director'}, {'name': 'Alice Chan', 'position': 'Chief Financial Officer and Director'}, {'name': 'Louis Zurita', 'position': 'Director'}, {'name': 'Charlotte Blechman', 'position': 'Director'}, {'name': 'Mark Kaplan', 'position': 'Director'}, {'name': 'Robert Hochberg', 'position': 'Director'}]</t>
  </si>
  <si>
    <t>110 East 59th Street New York, NY 10022</t>
  </si>
  <si>
    <t>12520T102</t>
  </si>
  <si>
    <t>US12520T1025</t>
  </si>
  <si>
    <t>{'symbol': 'CFIVU', 'cusip': '12520T201', 'type': 'units', 'isin': 'US12520T2015'}</t>
  </si>
  <si>
    <t>12520T201</t>
  </si>
  <si>
    <t>US12520T2015</t>
  </si>
  <si>
    <t>{'symbol': 'CFIVW', 'cusip': '12520T110', 'type': 'warrants', 'isin': 'US12520T1108'}</t>
  </si>
  <si>
    <t>CFIVW</t>
  </si>
  <si>
    <t>12520T110</t>
  </si>
  <si>
    <t>US12520T1108</t>
  </si>
  <si>
    <t>DSAQ.U</t>
  </si>
  <si>
    <t>ba83ae1b-5af0-4b2a-a0da-5ef705d6ebbd</t>
  </si>
  <si>
    <t>Direct Selling Acquisition Corp.</t>
  </si>
  <si>
    <t>{'symbol': 'DSAQ', 'cusip': '25460L103', 'type': 'common', 'isin': 'US25460L1035'}</t>
  </si>
  <si>
    <t>https://www.sec.gov/edgar/browse/?CIK=0001871745</t>
  </si>
  <si>
    <t>[{'name': 'BTIG', 'units': 19650000, 'bookRunningManager': True}, {'name': 'I-Bankers Securities', 'units': 350000, 'bookRunningManager': False}]</t>
  </si>
  <si>
    <t>[{'name': 'Dave Wentz', 'position': 'Chairman and Chief Executive Officer'}, {'name': 'Mike Lohner', 'position': 'President, Chief Financial Officer and Director Nominee'}, {'name': 'Wayne Moorehead', 'position': 'Chief Strategy Officer and Director Nominee'}, {'name': 'John Addison', 'position': 'Director'}, {'name': 'Bradford Richardson', 'position': 'Director'}, {'name': 'Travis Ogden', 'position': 'Director'}, {'name': 'Heather Chastain', 'position': 'Director'}]</t>
  </si>
  <si>
    <t>5800 Democracy Drive  Plano, TX 75024</t>
  </si>
  <si>
    <t>25460L103</t>
  </si>
  <si>
    <t>US25460L1035</t>
  </si>
  <si>
    <t>{'symbol': 'DSAQ.U', 'cusip': '25460L202', 'type': 'units', 'isin': 'US25460L2025'}</t>
  </si>
  <si>
    <t>25460L202</t>
  </si>
  <si>
    <t>US25460L2025</t>
  </si>
  <si>
    <t>{'symbol': 'DSAQ/W', 'cusip': '25460L111', 'type': 'warrants', 'isin': 'US25460L1118'}</t>
  </si>
  <si>
    <t>DSAQ/W</t>
  </si>
  <si>
    <t>25460L111</t>
  </si>
  <si>
    <t>US25460L1118</t>
  </si>
  <si>
    <t>FTVIU</t>
  </si>
  <si>
    <t>eb43ce09-9702-42ce-a061-6c368fbd28d0</t>
  </si>
  <si>
    <t>FinTech Acquisition Corp. VI</t>
  </si>
  <si>
    <t>{'symbol': 'FTVI', 'cusip': '31811H106', 'type': 'common', 'isin': 'US31811H1068'}</t>
  </si>
  <si>
    <t>https://www.sec.gov/edgar/browse/?CIK=0001844336</t>
  </si>
  <si>
    <t>[{'name': 'Betsy Z. Cohen', 'position': 'Chairman of the Board'}, {'name': 'Daniel G. Cohen', 'position': 'Chief Executive Officer'}, {'name': 'James J. McEntee, III', 'position': 'President and Secretary'}, {'name': 'Douglas Listman', 'position': 'Chief Financial Officer'}, {'name': 'Madelyn Antoncic', 'position': 'Director'}, {'name': 'Laura Kohn', 'position': 'Director'}, {'name': 'Ellen Warren', 'position': 'Director'}, {'name': 'Mona Aboelnaga Kanaan', 'position': 'Director'}]</t>
  </si>
  <si>
    <t>31811H106</t>
  </si>
  <si>
    <t>US31811H1068</t>
  </si>
  <si>
    <t>{'symbol': 'FTVIU', 'cusip': '31811H205', 'type': 'units', 'isin': 'US31811H2058'}</t>
  </si>
  <si>
    <t>31811H205</t>
  </si>
  <si>
    <t>US31811H2058</t>
  </si>
  <si>
    <t>{'symbol': 'FTVIW', 'cusip': '31811H114', 'type': 'warrants', 'isin': 'US31811H1142'}</t>
  </si>
  <si>
    <t>FTVIW</t>
  </si>
  <si>
    <t>31811H114</t>
  </si>
  <si>
    <t>US31811H1142</t>
  </si>
  <si>
    <t>HCARU</t>
  </si>
  <si>
    <t>1bb45cca-9cbc-480b-9462-77ad8ee18e18</t>
  </si>
  <si>
    <t>Healthcare Services Acquisition Corporation</t>
  </si>
  <si>
    <t>{'symbol': 'HCAR', 'cusip': '42227K104', 'type': 'common', 'isin': 'US42227K1043'}</t>
  </si>
  <si>
    <t>https://www.sec.gov/edgar/browse/?CIK=0001824846</t>
  </si>
  <si>
    <t>[{'name': 'B. Riley FBR', 'units': 28800000, 'bookRunningManager': True}]</t>
  </si>
  <si>
    <t>[{'name': 'David T. Blair', 'position': 'Chairman'}, {'name': 'Martin J. Payne', 'position': 'President and Director'}, {'name': 'Joshua B. Lynn', 'position': 'CEO'}, {'name': 'Tao Tan', 'position': 'COO'}, {'name': 'Michael P. Donovan', 'position': 'Director'}, {'name': 'Brian T. Griffin', 'position': 'Director'}, {'name': 'Jeanne L. Manischewitz', 'position': 'Director'}, {'name': 'John Stanfield', 'position': 'CFO'}]</t>
  </si>
  <si>
    <t>7809 Woodmont Avenue Suite 200 Bethesda, MD 20814</t>
  </si>
  <si>
    <t>42227K104</t>
  </si>
  <si>
    <t>US42227K1043</t>
  </si>
  <si>
    <t>{'symbol': 'HCARU', 'cusip': '42227K203', 'type': 'units', 'isin': 'US42227K2033'}</t>
  </si>
  <si>
    <t>42227K203</t>
  </si>
  <si>
    <t>US42227K2033</t>
  </si>
  <si>
    <t>{'symbol': 'HCARW', 'cusip': '42227K112', 'type': 'warrants', 'isin': 'US42227K1126'}</t>
  </si>
  <si>
    <t>HCARW</t>
  </si>
  <si>
    <t>42227K112</t>
  </si>
  <si>
    <t>US42227K1126</t>
  </si>
  <si>
    <t>VIIU</t>
  </si>
  <si>
    <t>7b6b0ef1-d11c-4ff0-9498-8840f6794d72</t>
  </si>
  <si>
    <t>7GC &amp; Co. Holdings Inc.</t>
  </si>
  <si>
    <t>{'symbol': 'VII', 'cusip': '81786A107', 'type': 'common', 'isin': 'US81786A1079'}</t>
  </si>
  <si>
    <t>https://www.sec.gov/edgar/browse/?CIK=0001826011</t>
  </si>
  <si>
    <t>[{'name': 'Jack Leeney', 'position': 'Chairman and CEO'}, {'name': 'Christopher Walsh', 'position': 'CFO, COO and Secretary'}, {'name': 'Thomas D. Hennessy', 'position': 'Director'}, {'name': 'M. Joseph Beck', 'position': 'Director'}, {'name': 'Courtney Robinson', 'position': 'Director'}, {'name': 'Tripp Jones', 'position': 'Director'}, {'name': 'Kent Schofield', 'position': 'Director'}, {'name': 'Patrick Eggen', 'position': 'Director'}, {'name': 'Daniel J. Hennessy', 'position': 'Advisor'}, {'name': 'Dr. Steffen Pauls', 'position': 'Advisor'}]</t>
  </si>
  <si>
    <t>388 Market Street, Suite 1300  San Francisco, CA 94111</t>
  </si>
  <si>
    <t>7GC &amp; Co, Hennessy Capital</t>
  </si>
  <si>
    <t>81786A107</t>
  </si>
  <si>
    <t>US81786A1079</t>
  </si>
  <si>
    <t>{'symbol': 'VIIAU', 'cusip': '81786A206', 'type': 'units', 'isin': 'US81786A2069'}</t>
  </si>
  <si>
    <t>VIIAU</t>
  </si>
  <si>
    <t>81786A206</t>
  </si>
  <si>
    <t>US81786A2069</t>
  </si>
  <si>
    <t>{'symbol': 'VIIAW', 'cusip': '81786A115', 'type': 'warrants', 'isin': 'US81786A1152'}</t>
  </si>
  <si>
    <t>VIIAW</t>
  </si>
  <si>
    <t>81786A115</t>
  </si>
  <si>
    <t>US81786A1152</t>
  </si>
  <si>
    <t>AOGOU</t>
  </si>
  <si>
    <t>8a734ef0-e0bf-4bc3-ba82-8e28ae6d56f5</t>
  </si>
  <si>
    <t>Arogo Capital Acquisition Corp.</t>
  </si>
  <si>
    <t>{'symbol': 'AOGO', 'cusip': '042644104', 'type': 'common', 'isin': 'US0426441046'}</t>
  </si>
  <si>
    <t>https://www.sec.gov/edgar/browse/?CIK=0001881741</t>
  </si>
  <si>
    <t>[{'name': 'EF Hutton', 'units': 5495000, 'bookRunningManager': True}, {'name': 'US Tiger Securities', 'units': 2900000, 'bookRunningManager': False}, {'name': 'Tiger Brokers', 'units': 600000, 'bookRunningManager': False}, {'name': 'Joseph Gunnar', 'units': 5000, 'bookRunningManager': False}]</t>
  </si>
  <si>
    <t>[{'name': 'Suradech Taweesaengsakulthai', 'position': 'Chief Executive Officer and Director'}, {'name': 'Chee Han Wen', 'position': 'Chief Strategy Officer'}, {'name': 'Suthee Chivaphongse', 'position': 'Chief Financial Officer'}, {'name': 'H.R.H. Tunku Naquiyuddin ibni Tuanku Jaâ€™afar', 'position': 'Chairman and Director'}, {'name': 'Somnuek Anakwat', 'position': 'Director'}, {'name': 'J. Gerald Combs', 'position': 'Director'}]</t>
  </si>
  <si>
    <t>848 Brickell Avenue, Penthouse 5, Miami, FL 33131</t>
  </si>
  <si>
    <t>US0426441046</t>
  </si>
  <si>
    <t>{'symbol': 'AOGOU', 'cusip': '042644203', 'type': 'units', 'isin': 'US0426442036'}</t>
  </si>
  <si>
    <t>US0426442036</t>
  </si>
  <si>
    <t>{'symbol': 'AOGOW', 'cusip': '042644112', 'type': 'warrants', 'isin': 'US0426441129'}</t>
  </si>
  <si>
    <t>AOGOW</t>
  </si>
  <si>
    <t>US0426441129</t>
  </si>
  <si>
    <t>SHQAU</t>
  </si>
  <si>
    <t>12c675ca-db3f-43a3-96d5-3987f468f8db</t>
  </si>
  <si>
    <t>Shelter Acquisition Corporation I</t>
  </si>
  <si>
    <t>{'symbol': 'SHQA', 'cusip': '822821104', 'type': 'common', 'isin': 'US8228211046'}</t>
  </si>
  <si>
    <t>https://www.sec.gov/edgar/browse/?CIK=0001844908</t>
  </si>
  <si>
    <t>[{'name': 'Citigroup', 'units': 14000000, 'bookRunningManager': True}, {'name': 'Wells Fargo', 'units': 6000000, 'bookRunningManager': True}]</t>
  </si>
  <si>
    <t>[{'name': 'John â€œJackâ€ Chandler', 'position': 'Chairman and Chief Investment Officer'}, {'name': 'Christopher Keber', 'position': 'Chief Executive Officer and Director'}, {'name': 'Danion Fielding', 'position': 'Chief financial officer'}, {'name': 'Kathleen Collins', 'position': 'Chief Operating officer'}, {'name': 'Whitney Topping', 'position': 'Chief Communications officer'}, {'name': 'Chris Bledsoe', 'position': 'EVP, Strategic Investments'}, {'name': 'David Panton', 'position': 'Director'}, {'name': 'Anthony Foxx', 'position': 'Director'}, {'name': 'Erin Lantz', 'position': 'Director'}, {'name': 'Celina Peters', 'position': 'Director'}]</t>
  </si>
  <si>
    <t>6 Midland Street #1726, Quogue, New York, 11959</t>
  </si>
  <si>
    <t>US8228211046</t>
  </si>
  <si>
    <t>{'symbol': 'SHQAU', 'cusip': '822821203', 'type': 'units', 'isin': 'US8228212036'}</t>
  </si>
  <si>
    <t>US8228212036</t>
  </si>
  <si>
    <t>{'symbol': 'SHQAW', 'cusip': '822821112', 'type': 'warrants', 'isin': 'US8228211129'}</t>
  </si>
  <si>
    <t>SHQAW</t>
  </si>
  <si>
    <t>US8228211129</t>
  </si>
  <si>
    <t>GATEU</t>
  </si>
  <si>
    <t>4d94ba30-d93c-4bb4-bd37-7093a3c312d7</t>
  </si>
  <si>
    <t>Marblegate Acquisition Corp.</t>
  </si>
  <si>
    <t>{'symbol': 'GATE', 'cusip': '56608A105', 'type': 'common', 'isin': 'US56608A1051'}</t>
  </si>
  <si>
    <t>https://www.sec.gov/edgar/browse/?CIK=0001838513</t>
  </si>
  <si>
    <t>[{'name': 'Andrew Milgram', 'position': 'CEO and Executive Director'}, {'name': 'Paul Arrouet', 'position': 'President and Executive Director'}, {'name': 'Mark Zoldan', 'position': 'CFO'}, {'name': 'Harvey Golub', 'position': 'Chairman'}, {'name': 'Richard Goldman', 'position': 'Director'}, {'name': 'Alan Mintz', 'position': 'Director'}, {'name': 'Wallace Mathai-Davis', 'position': 'Director'}]</t>
  </si>
  <si>
    <t>1345 Avenue of the Americas, New York, NY 10105</t>
  </si>
  <si>
    <t>Marblegate Asset Management</t>
  </si>
  <si>
    <t>56608A105</t>
  </si>
  <si>
    <t>US56608A1051</t>
  </si>
  <si>
    <t>{'symbol': 'GATEU', 'cusip': '56608A204', 'type': 'units', 'isin': 'US56608A2042'}</t>
  </si>
  <si>
    <t>56608A204</t>
  </si>
  <si>
    <t>US56608A2042</t>
  </si>
  <si>
    <t>{'symbol': 'GATEW', 'cusip': '56608A113', 'type': 'warrants', 'isin': 'US56608A1135'}</t>
  </si>
  <si>
    <t>GATEW</t>
  </si>
  <si>
    <t>56608A113</t>
  </si>
  <si>
    <t>US56608A1135</t>
  </si>
  <si>
    <t>DRAYU</t>
  </si>
  <si>
    <t>940f464d-7d2e-4ee8-b9eb-1320c2955d2d</t>
  </si>
  <si>
    <t>Macondray Capital Acquisition Corp. I</t>
  </si>
  <si>
    <t>{'symbol': 'DRAY', 'cusip': 'G5853A107', 'type': 'common', 'isin': 'KYG5853A1076'}</t>
  </si>
  <si>
    <t>https://www.sec.gov/edgar/browse/?CIK=0001852771</t>
  </si>
  <si>
    <t>[{'name': 'B. Riley FBR', 'units': 25000000, 'bookRunningManager': True}]</t>
  </si>
  <si>
    <t>[{'name': 'R. Grady Burnett', 'position': 'Co-Chief Executive Officer and Chairman'}, {'name': 'W. Lance Conn', 'position': 'Co-Chief Executive Officer, Chief Financial Officer and Director'}, {'name': 'Gretchen Howard', 'position': 'Director'}, {'name': 'Andrew Sheehan', 'position': 'Director'}, {'name': 'Claire Johnson', 'position': 'Director'}, {'name': 'Obinna Onyeagoro', 'position': 'Director'}]</t>
  </si>
  <si>
    <t>707 Menlo Ave, Suite 110, Menlo Park, CA 94025</t>
  </si>
  <si>
    <t>G5853A107</t>
  </si>
  <si>
    <t>KYG5853A1076</t>
  </si>
  <si>
    <t>{'symbol': 'DRAYU', 'cusip': 'G5853A123', 'type': 'units', 'isin': 'KYG5853A1233'}</t>
  </si>
  <si>
    <t>G5853A123</t>
  </si>
  <si>
    <t>KYG5853A1233</t>
  </si>
  <si>
    <t>{'symbol': 'DRAYW', 'cusip': 'G5853A115', 'type': 'warrants', 'isin': 'KYG5853A1159'}</t>
  </si>
  <si>
    <t>DRAYW</t>
  </si>
  <si>
    <t>G5853A115</t>
  </si>
  <si>
    <t>KYG5853A1159</t>
  </si>
  <si>
    <t>CRU.U</t>
  </si>
  <si>
    <t>bfaf647c-39d9-4b8b-90db-7873b34a0dcc</t>
  </si>
  <si>
    <t>Crucible Acquisition Corp</t>
  </si>
  <si>
    <t>{'symbol': 'CRU', 'cusip': '22877P108', 'type': 'common', 'isin': 'US22877P1084'}</t>
  </si>
  <si>
    <t>https://www.sec.gov/edgar/browse/?CIK=0001825497</t>
  </si>
  <si>
    <t>[{'name': 'Credit Suisse', 'units': 22500000, 'bookRunningManager': True}]</t>
  </si>
  <si>
    <t>[{'name': 'James M. Lejeal', 'position': 'Chief Executive Officer and Director'}, {'name': 'Brad Feld', 'position': 'Chairman of the Board of Directors'}, {'name': 'Jason M. Lynch', 'position': 'Chief Administrative Officer'}, {'name': 'Margaret E. Porfido', 'position': 'Director'}, {'name': 'Sara Baack', 'position': 'Director'}, {'name': 'Jewel M. Burks', 'position': 'Director'}]</t>
  </si>
  <si>
    <t>1050 Walnut St. Ste 210 Boulder, Colorado 80302</t>
  </si>
  <si>
    <t>Foundry Group</t>
  </si>
  <si>
    <t>22877P108</t>
  </si>
  <si>
    <t>US22877P1084</t>
  </si>
  <si>
    <t>{'symbol': 'CRU.U', 'cusip': '22877P207', 'type': 'units', 'isin': 'US22877P2074'}</t>
  </si>
  <si>
    <t>22877P207</t>
  </si>
  <si>
    <t>US22877P2074</t>
  </si>
  <si>
    <t>{'symbol': 'CRU/W', 'cusip': '22877P116', 'type': 'warrants', 'isin': 'US22877P1167'}</t>
  </si>
  <si>
    <t>CRU/W</t>
  </si>
  <si>
    <t>22877P116</t>
  </si>
  <si>
    <t>US22877P1167</t>
  </si>
  <si>
    <t>FVT.U</t>
  </si>
  <si>
    <t>2f9a5158-288c-4d40-b8d7-b171094ae4c2</t>
  </si>
  <si>
    <t>Fortress Value Acquisition Corp. III</t>
  </si>
  <si>
    <t>{'symbol': 'FVT', 'cusip': '34964G107', 'type': 'common', 'isin': 'US34964G1076'}</t>
  </si>
  <si>
    <t>https://www.sec.gov/edgar/browse/?CIK=0001824434</t>
  </si>
  <si>
    <t>[{'name': 'Deutsche Bank', 'units': 14000000, 'bookRunningManager': True}, {'name': 'BofA Securities', 'units': 6000000, 'bookRunningManager': True}]</t>
  </si>
  <si>
    <t>[{'name': 'Joshua A. Pack', 'position': 'Chairman'}, {'name': 'Andrew A. McKnight', 'position': 'CEO and Director'}, {'name': 'Daniel N. Bass', 'position': 'CFO'}, {'name': 'Micah B. Kaplan', 'position': 'COO'}, {'name': 'Alexander P. Gillette', 'position': 'General Counsel'}, {'name': 'Marc Furstein', 'position': 'Director'}, {'name': 'Leslee Cowen', 'position': 'Director'}, {'name': 'Noha H. Carrington', 'position': 'Director'}, {'name': 'Amy Noblin', 'position': 'Director'}, {'name': 'Christopher W. Haga', 'position': 'Director'}]</t>
  </si>
  <si>
    <t>1345 Avenue of the Americas  46th Floor  New York, New York 10105</t>
  </si>
  <si>
    <t>Fortress Investment Group</t>
  </si>
  <si>
    <t>34964G107</t>
  </si>
  <si>
    <t>US34964G1076</t>
  </si>
  <si>
    <t>{'symbol': 'FVT.U', 'cusip': '34964G206', 'type': 'units', 'isin': 'US34964G2066'}</t>
  </si>
  <si>
    <t>34964G206</t>
  </si>
  <si>
    <t>US34964G2066</t>
  </si>
  <si>
    <t>{'symbol': 'FVT/W', 'cusip': '34964G115', 'type': 'warrants', 'isin': 'US34964G1159'}</t>
  </si>
  <si>
    <t>FVT/W</t>
  </si>
  <si>
    <t>34964G115</t>
  </si>
  <si>
    <t>US34964G1159</t>
  </si>
  <si>
    <t>RNERU</t>
  </si>
  <si>
    <t>ec6de382-92ce-4b8f-bcd3-110f3100a78e</t>
  </si>
  <si>
    <t>Mount Rainier Acquisition Corp.</t>
  </si>
  <si>
    <t>{'symbol': 'RNER', 'cusip': '623006103', 'type': 'common', 'isin': 'US6230061037'}</t>
  </si>
  <si>
    <t>https://www.sec.gov/edgar/browse/?CIK=0001854461</t>
  </si>
  <si>
    <t>[{'name': 'A.G.P', 'units': 14740000, 'bookRunningManager': True}, {'name': 'Brookline Capital Markets', 'units': 260000, 'bookRunningManager': False}, {'name': 'The Benchmark Company', 'units': 1, 'bookRunningManager': False}]</t>
  </si>
  <si>
    <t>[{'name': 'Matthew Kearney', 'position': 'Chief Executive Officer and Director'}, {'name': 'Young Cho', 'position': 'Chief Financial Officer and Director'}, {'name': 'Christina Favilla', 'position': 'Director'}, {'name': 'Otto Risbakk', 'position': 'Director'}, {'name': 'Jeffery Bistrong', 'position': 'Director'}]</t>
  </si>
  <si>
    <t>256 W. 38th Street, 15th Floor, New York, NY 10018</t>
  </si>
  <si>
    <t>US6230061037</t>
  </si>
  <si>
    <t>{'symbol': 'RNERU', 'cusip': '623006202', 'type': 'units', 'isin': 'US6230062027'}</t>
  </si>
  <si>
    <t>US6230062027</t>
  </si>
  <si>
    <t>{'symbol': 'RNERW', 'cusip': '623006111', 'type': 'warrants', 'isin': 'US6230061110'}</t>
  </si>
  <si>
    <t>RNERW</t>
  </si>
  <si>
    <t>US6230061110</t>
  </si>
  <si>
    <t>AKICU</t>
  </si>
  <si>
    <t>58bc722c-cd19-4a49-b13c-9a6f61cfc060</t>
  </si>
  <si>
    <t>Sports Ventures Acquisition Corp.</t>
  </si>
  <si>
    <t>{'symbol': 'AKIC', 'cusip': 'G8372A103', 'type': 'common', 'isin': 'KYG8372A1031'}</t>
  </si>
  <si>
    <t>https://www.sec.gov/edgar/browse/?CIK=0001826574</t>
  </si>
  <si>
    <t>[{'name': 'Deutsche Bank', 'units': 20000000, 'bookRunningManager': True}]</t>
  </si>
  <si>
    <t>[{'name': 'Alan Kestenbaum', 'position': 'Chairman and CEO'}, {'name': 'Robert Tilliss', 'position': 'President, CFO and Director'}, {'name': 'Daniel Strauss', 'position': 'COO'}, {'name': 'Joseph D. Ragan III', 'position': 'Director'}, {'name': 'Jeff Bradley', 'position': 'Director'}, {'name': 'Kevin Hyman', 'position': 'Director'}]</t>
  </si>
  <si>
    <t>9705 Collins Ave 1901N  Bal Harbour, FL 33154</t>
  </si>
  <si>
    <t>G8372A103</t>
  </si>
  <si>
    <t>KYG8372A1031</t>
  </si>
  <si>
    <t>{'symbol': 'AKICU', 'cusip': 'G8372A111', 'type': 'units', 'isin': 'KYG8372A1114'}</t>
  </si>
  <si>
    <t>G8372A111</t>
  </si>
  <si>
    <t>KYG8372A1114</t>
  </si>
  <si>
    <t>{'symbol': 'AKICW', 'cusip': 'G8372A129', 'type': 'warrants', 'isin': 'KYG8372A1296'}</t>
  </si>
  <si>
    <t>AKICW</t>
  </si>
  <si>
    <t>G8372A129</t>
  </si>
  <si>
    <t>KYG8372A1296</t>
  </si>
  <si>
    <t>AVACU</t>
  </si>
  <si>
    <t>8a7571c8-3a31-4494-97af-9992fa578ed6</t>
  </si>
  <si>
    <t>Avalon Acquisition Inc.</t>
  </si>
  <si>
    <t>{'symbol': 'AVAC', 'cusip': '05338E101', 'type': 'common', 'isin': 'US05338E1010'}</t>
  </si>
  <si>
    <t>https://www.sec.gov/edgar/browse/?CIK=0001836478</t>
  </si>
  <si>
    <t>[{'name': 'Maxim', 'units': 18000000, 'bookRunningManager': True}]</t>
  </si>
  <si>
    <t>[{'name': 'Donald H. Putnam', 'position': 'Executive Chairman'}, {'name': 'S. Craig Cognetti', 'position': 'Chief Executive Officer'}, {'name': 'John Griff', 'position': 'President'}, {'name': 'R. Rachel Hsu', 'position': 'Chief Financial Officer'}, {'name': 'Steven Gluckstern', 'position': 'Director'}, {'name': 'John L. Klinck Jr', 'position': 'Director'}, {'name': 'Douglas C. Mangini', 'position': 'Director'}]</t>
  </si>
  <si>
    <t xml:space="preserve">2 Embarcadero Center, 8th Floor   San Francisco, CA 94111 </t>
  </si>
  <si>
    <t>US05338E1010</t>
  </si>
  <si>
    <t>{'symbol': 'AVACU', 'cusip': '05338E200', 'type': 'units', 'isin': 'US05338E2000'}</t>
  </si>
  <si>
    <t>US05338E2000</t>
  </si>
  <si>
    <t>{'symbol': 'AVACW', 'cusip': '05338E119', 'type': 'warrants', 'isin': 'US05338E1192'}</t>
  </si>
  <si>
    <t>AVACW</t>
  </si>
  <si>
    <t>US05338E1192</t>
  </si>
  <si>
    <t>KAIRU</t>
  </si>
  <si>
    <t>53946e04-b4c9-4a21-997c-958f59f0364d</t>
  </si>
  <si>
    <t>Kairos Acquisition Corp.</t>
  </si>
  <si>
    <t>{'symbol': 'KAIR', 'cusip': 'G52110114', 'type': 'common', 'isin': 'KYG521101140'}</t>
  </si>
  <si>
    <t>https://www.sec.gov/edgar/browse/?CIK=0001824171</t>
  </si>
  <si>
    <t>[{'name': 'Citigroup', 'units': 22560000, 'bookRunningManager': True}, {'name': 'I-Bankers Securities', 'units': 1440000, 'bookRunningManager': False}]</t>
  </si>
  <si>
    <t>[{'name': 'Peter Bang', 'position': 'CEO. Chairman and Director'}, {'name': 'Jerry De St Paer', 'position': 'CFO'}, {'name': 'Garrett Koehn', 'position': 'Director'}, {'name': 'John Lummis', 'position': 'Director'}, {'name': 'Thomas Motamed', 'position': 'Director'}, {'name': 'Michael Stone', 'position': 'Director'}, {'name': 'Susan J. Sutherland', 'position': 'Director'}, {'name': 'Vikas Singhal', 'position': 'Director'}, {'name': 'Michael Millette', 'position': 'Observer'}]</t>
  </si>
  <si>
    <t>c/o Ellenoff Grossman &amp; Schole LLP  1345 Avenue of the Americas  New York, NY 10105</t>
  </si>
  <si>
    <t>G52110114</t>
  </si>
  <si>
    <t>KYG521101140</t>
  </si>
  <si>
    <t>{'symbol': 'KAIRU', 'cusip': 'G52110122', 'type': 'units', 'isin': 'KYG521101223'}</t>
  </si>
  <si>
    <t>G52110122</t>
  </si>
  <si>
    <t>KYG521101223</t>
  </si>
  <si>
    <t>{'symbol': 'KAIRW', 'cusip': 'G52110106', 'type': 'warrants', 'isin': 'KYG521101066'}</t>
  </si>
  <si>
    <t>KAIRW</t>
  </si>
  <si>
    <t>G52110106</t>
  </si>
  <si>
    <t>KYG521101066</t>
  </si>
  <si>
    <t>PBAXU</t>
  </si>
  <si>
    <t>61c3cc42-de0d-4511-a0b7-5a2015a3dd42</t>
  </si>
  <si>
    <t>Phoenix Biotech Acquisition Corp.</t>
  </si>
  <si>
    <t>{'symbol': 'PBAX', 'cusip': '71902K105', 'type': 'common', 'isin': 'US71902K1051'}</t>
  </si>
  <si>
    <t>https://www.sec.gov/edgar/browse/?CIK=0001870404</t>
  </si>
  <si>
    <t>[{'name': 'Cantor Fitzgerald', 'units': 15500000, 'bookRunningManager': True}]</t>
  </si>
  <si>
    <t>[{'name': 'Chris Ehrlich', 'position': 'CEO and Director'}, {'name': 'Daniel Geffken', 'position': 'CFO'}, {'name': 'Douglas Fisher', 'position': 'President'}, {'name': 'Brian G. Atwood', 'position': 'Director'}, {'name': 'Kathleen LaPorte', 'position': 'Director'}, {'name': 'Barbara Kosacz', 'position': 'Director'}, {'name': 'Caroline Loewy', 'position': 'Director'}]</t>
  </si>
  <si>
    <t>2201 Broadway, Suite 705, Oakland, CA 94612</t>
  </si>
  <si>
    <t>Locust Walk Partners</t>
  </si>
  <si>
    <t>71902K105</t>
  </si>
  <si>
    <t>US71902K1051</t>
  </si>
  <si>
    <t>{'symbol': 'PBAXU', 'cusip': '71902K204', 'type': 'units', 'isin': 'US71902K2042'}</t>
  </si>
  <si>
    <t>71902K204</t>
  </si>
  <si>
    <t>US71902K2042</t>
  </si>
  <si>
    <t>{'symbol': 'PBAXW', 'cusip': '71902K113', 'type': 'warrants', 'isin': 'US71902K1135'}</t>
  </si>
  <si>
    <t>PBAXW</t>
  </si>
  <si>
    <t>71902K113</t>
  </si>
  <si>
    <t>US71902K1135</t>
  </si>
  <si>
    <t>PPGHU</t>
  </si>
  <si>
    <t>50b107b5-d26e-44b6-b499-bbbf8856b2c9</t>
  </si>
  <si>
    <t xml:space="preserve">Poema Global Holdings Corp. </t>
  </si>
  <si>
    <t>{'symbol': 'PPGH', 'cusip': 'G7154B107', 'type': 'common', 'isin': 'KYG7154B1077'}</t>
  </si>
  <si>
    <t>https://www.sec.gov/edgar/browse/?CIK=0001826333</t>
  </si>
  <si>
    <t>[{'name': 'Citigroup', 'units': 15000000, 'bookRunningManager': True}, {'name': 'UBS', 'units': 15000000, 'bookRunningManager': True}]</t>
  </si>
  <si>
    <t>[{'name': 'Emmanuel DeSousa', 'position': 'Co-Chairman and Director'}, {'name': 'Joaquin Rodriguez Torres', 'position': 'Co-Chairman and Director'}, {'name': 'Homer Sun', 'position': 'CEO and Director'}, {'name': 'Marc Chan', 'position': 'President'}, {'name': 'Teresa Barger', 'position': 'Director'}, {'name': 'Richard Hart', 'position': 'Director'}, {'name': 'Christina Kosmowski', 'position': 'Director'}, {'name': 'Gary Wojtaszek', 'position': 'Director'}]</t>
  </si>
  <si>
    <t>101 Natoma St., 2F San Francisco, CA 94105 United States of America</t>
  </si>
  <si>
    <t>Princeville Capital</t>
  </si>
  <si>
    <t>[{'symbol': 'GGRW', 'type': 'warrants'}, {'symbol': 'GGR', 'type': 'common'}]</t>
  </si>
  <si>
    <t>G7154B107</t>
  </si>
  <si>
    <t>KYG7154B1077</t>
  </si>
  <si>
    <t>{'symbol': 'PPGHU', 'cusip': 'G7154B123', 'type': 'units', 'isin': 'KYG7154B1234'}</t>
  </si>
  <si>
    <t>G7154B123</t>
  </si>
  <si>
    <t>KYG7154B1234</t>
  </si>
  <si>
    <t>{'symbol': 'PPGHW', 'cusip': 'G7154B115', 'type': 'warrants', 'isin': 'KYG7154B1150'}</t>
  </si>
  <si>
    <t>PPGHW</t>
  </si>
  <si>
    <t>G7154B115</t>
  </si>
  <si>
    <t>KYG7154B1150</t>
  </si>
  <si>
    <t>79944f94-86d4-449a-aa36-6afe3e087fd6</t>
  </si>
  <si>
    <t>Altimeter Growth Corp. 2</t>
  </si>
  <si>
    <t>{'symbol': 'AGCB', 'cusip': 'G0371B109', 'type': 'common', 'isin': 'KYG0371B1095'}</t>
  </si>
  <si>
    <t>https://www.sec.gov/edgar/browse/?CIK=0001830232</t>
  </si>
  <si>
    <t>[{'name': 'Citigroup', 'units': 16000000, 'bookRunningManager': True}, {'name': 'Goldman Sachs', 'units': 16000000, 'bookRunningManager': True}, {'name': 'Morgan Stanley', 'units': 8000000, 'bookRunningManager': True}]</t>
  </si>
  <si>
    <t>[{'name': 'Brad Gerstner', 'position': 'Chairman, CEO and President'}, {'name': 'Hab Siam', 'position': 'General Counsel'}, {'name': 'Richard Barton', 'position': 'Director'}, {'name': 'Anu Hariharan', 'position': 'Director'}, {'name': 'Anita Lynch', 'position': 'Director'}, {'name': 'Lexi Reese', 'position': 'Director'}]</t>
  </si>
  <si>
    <t>2550 Sand Hill Road, Suite 150 Menlo Park, CA 94025</t>
  </si>
  <si>
    <t>Altimeter Capital Management</t>
  </si>
  <si>
    <t>Altimeter Partners Fund, L.P.</t>
  </si>
  <si>
    <t>* Altimeter Partners Fund, L.P. ("Altimeter Partners") will enter into a forward purchase agreement before this offeringâ€™s closing_x000D_
* Altimeter Partners has committed to buy up to 5,000,000 forward purchase shares for $10.00 per share in a private placement that would close substantially concurrently with an initial business combinationâ€™s closing_x000D_
* AGCB will determine in its sole discretion the specific number of forward purchase shares to sell, if any _x000D_
* The forward purchase shares will be identical to the Class A ordinary shares being sold in this offering, except that they will be subject to certain registration rights_x000D_
* The forward purchase agreement provides that the forward purchaser may decline to purchase some or all of the forward purchase shares if AGCB's sponsor and its affiliates collectively own 25% or more of our outstanding shares when AGCB initiates the private placement sale of forward purchase shares</t>
  </si>
  <si>
    <t>G0371B109</t>
  </si>
  <si>
    <t>KYG0371B1095</t>
  </si>
  <si>
    <t>BLTSU</t>
  </si>
  <si>
    <t>7a807a04-e526-43a0-8aae-8c3a16455a1e</t>
  </si>
  <si>
    <t>Bright Lights Acquisition Corp.</t>
  </si>
  <si>
    <t>{'symbol': 'BLTS', 'cusip': '10920K101', 'type': 'common', 'isin': 'US10920K1016'}</t>
  </si>
  <si>
    <t>https://www.sec.gov/edgar/browse/?CIK=0001827328</t>
  </si>
  <si>
    <t>[{'name': 'Jefferies', 'units': 16000000, 'bookRunningManager': True}, {'name': 'Moelis', 'units': 4000000, 'bookRunningManager': False}]</t>
  </si>
  <si>
    <t>[{'name': 'Allen Shapiro', 'position': 'Non-Executive Co-Chairman'}, {'name': 'John Howard', 'position': 'Non-Executive Co-Chairman'}, {'name': 'Michael Mahan', 'position': 'Chief Executive Officer and Director'}, {'name': 'Hahn Lee', 'position': 'Chief Financial Officer and Secretary'}, {'name': 'Ciara Wilson', 'position': 'Director'}, {'name': 'Peter Guber', 'position': 'Director'}, {'name': 'Mark Shapiro', 'position': 'Director'}, {'name': 'Selena Kalvaria', 'position': 'Director'}]</t>
  </si>
  <si>
    <t>12100 Wilshire Blvd Suite 1150 Los Angeles, CA 90025</t>
  </si>
  <si>
    <t>[{'symbol': 'MANS', 'type': 'common'}]</t>
  </si>
  <si>
    <t>10920K101</t>
  </si>
  <si>
    <t>US10920K1016</t>
  </si>
  <si>
    <t>{'symbol': 'BLTSU', 'cusip': '10920K200', 'type': 'units', 'isin': 'US10920K2006'}</t>
  </si>
  <si>
    <t>10920K200</t>
  </si>
  <si>
    <t>US10920K2006</t>
  </si>
  <si>
    <t>{'symbol': 'BLTSW', 'cusip': '10920K119', 'type': 'warrants', 'isin': 'US10920K1198'}</t>
  </si>
  <si>
    <t>BLTSW</t>
  </si>
  <si>
    <t>10920K119</t>
  </si>
  <si>
    <t>US10920K1198</t>
  </si>
  <si>
    <t>b4296463-52ac-4e4b-8c57-86877f4ac581</t>
  </si>
  <si>
    <t>{'symbol': 'OMEG', 'cusip': 'G6749V107', 'type': 'common', 'isin': 'KYG6749V1077'}</t>
  </si>
  <si>
    <t>https://www.sec.gov/edgar/browse/?CIK=0001832010</t>
  </si>
  <si>
    <t>[{'name': 'Jefferies', 'units': 6600000, 'bookRunningManager': True}, {'name': 'Morgan Stanley', 'units': 5400000, 'bookRunningManager': True}]</t>
  </si>
  <si>
    <t>[{'name': 'Otello Stampacchia, PhD', 'position': 'CEO and Chairman'}, {'name': 'Michelle Doig', 'position': 'President and Director'}, {'name': 'Francesco Draetta, CFA, FRM, CAIA', 'position': 'CFO'}, {'name': 'Vincent Ossipow, PhD, CFA', 'position': 'Chief Scientific Officer'}, {'name': 'Daniel Lynch', 'position': 'Director'}, {'name': 'Jan van de Winkel, PhD', 'position': 'Director'}, {'name': 'Martin Babler', 'position': 'Director'}, {'name': 'Joseph Slattery', 'position': 'Director'}]</t>
  </si>
  <si>
    <t>888 Boylston Street, Suite 1111 Boston, Massachusetts 02199</t>
  </si>
  <si>
    <t>Omega Fund Management</t>
  </si>
  <si>
    <t>G6749V107</t>
  </si>
  <si>
    <t>KYG6749V1077</t>
  </si>
  <si>
    <t>VTIQ2</t>
  </si>
  <si>
    <t>7bf7a855-233e-4707-80a3-97fbdafbf925</t>
  </si>
  <si>
    <t>VectoIQ Acquisition Corp. II</t>
  </si>
  <si>
    <t>{'symbol': 'VTIQ', 'cusip': '92244F109', 'type': 'common', 'isin': 'US92244F1093'}</t>
  </si>
  <si>
    <t>https://www.sec.gov/edgar/browse/?CIK=0001823884</t>
  </si>
  <si>
    <t>[{'name': 'Cowen', 'units': 16500000, 'bookRunningManager': True}, {'name': 'Morgan Stanley', 'units': 13500000, 'bookRunningManager': True}]</t>
  </si>
  <si>
    <t>[{'name': 'Stephen Girsky', 'position': 'CEO and Director'}, {'name': 'Mary Chan', 'position': 'President and COO'}, {'name': 'Steve Shindler', 'position': 'CFO'}, {'name': 'Mindy Luxenberg-Grant', 'position': 'Treasurer and Secretary'}, {'name': 'Rich Bilotti', 'position': 'VP - Business Development'}, {'name': 'Julia Steyn', 'position': 'VP - Business Development'}, {'name': 'Sarah W. Hallac', 'position': 'Director'}, {'name': 'Richard J. Lynch', 'position': 'Director'}, {'name': 'Sherwin Prior', 'position': 'Director'}, {'name': 'Daniel F. Akerson', 'position': 'Advisor'}, {'name': 'Robert Gendelman', 'position': 'Advisor'}, {'name': 'Stefan Jacoby', 'position': 'Advisor'}, {'name': 'Dr. Karl-Thomas Neumann', 'position': 'Advisor'}]</t>
  </si>
  <si>
    <t>RSM</t>
  </si>
  <si>
    <t>1354 Flagler Drive  Mamaroneck, NY 10543</t>
  </si>
  <si>
    <t>92244F109</t>
  </si>
  <si>
    <t>US92244F1093</t>
  </si>
  <si>
    <t>{'symbol': 'VTIQU', 'cusip': '92244F208', 'type': 'units', 'isin': 'US92244F2083'}</t>
  </si>
  <si>
    <t>VTIQU</t>
  </si>
  <si>
    <t>92244F208</t>
  </si>
  <si>
    <t>US92244F2083</t>
  </si>
  <si>
    <t>{'symbol': 'VTIQW', 'cusip': '92244F117', 'type': 'warrants', 'isin': 'US92244F1176'}</t>
  </si>
  <si>
    <t>VTIQW</t>
  </si>
  <si>
    <t>92244F117</t>
  </si>
  <si>
    <t>US92244F1176</t>
  </si>
  <si>
    <t>EPHYU</t>
  </si>
  <si>
    <t>670fc3a6-0c2e-4069-b818-680060378fa7</t>
  </si>
  <si>
    <t>Epiphany Technology Acquisition Corp.</t>
  </si>
  <si>
    <t>{'symbol': 'EPHY', 'cusip': '29429X109', 'type': 'common', 'isin': 'US29429X1090'}</t>
  </si>
  <si>
    <t>https://www.sec.gov/edgar/browse/?CIK=0001827248</t>
  </si>
  <si>
    <t>[{'name': 'Arthur Coviello', 'position': 'Chairman of the Board'}, {'name': 'Paul Deninger', 'position': 'Vice Chairman of the Board'}, {'name': 'Peter Bell', 'position': 'Chief Executive Officer, Chief Financial Officer and Director'}, {'name': 'Kirk Arnold', 'position': 'Director'}, {'name': 'Paul Flanagan', 'position': 'Director'}, {'name': 'Melissa McJannet', 'position': 'Director'}, {'name': 'JD Sherman', 'position': 'Director'}, {'name': 'Alex Vieux', 'position': 'Advisor'}, {'name': 'Steven Fletcher', 'position': 'Advisor'}]</t>
  </si>
  <si>
    <t>29429X109</t>
  </si>
  <si>
    <t>US29429X1090</t>
  </si>
  <si>
    <t>{'symbol': 'EPHYU', 'cusip': '29429X208', 'type': 'units', 'isin': 'US29429X2080'}</t>
  </si>
  <si>
    <t>29429X208</t>
  </si>
  <si>
    <t>US29429X2080</t>
  </si>
  <si>
    <t>{'symbol': 'EPHYW', 'cusip': '29429X117', 'type': 'warrants', 'isin': 'US29429X1173'}</t>
  </si>
  <si>
    <t>EPHYW</t>
  </si>
  <si>
    <t>29429X117</t>
  </si>
  <si>
    <t>US29429X1173</t>
  </si>
  <si>
    <t>EPWR.U</t>
  </si>
  <si>
    <t>8c05ef41-b22f-4aa9-be10-62ee645e855e</t>
  </si>
  <si>
    <t>Empowerment &amp; Inclusion Capital I Corp.</t>
  </si>
  <si>
    <t>{'symbol': 'EPWR', 'cusip': '29248N100', 'type': 'common', 'isin': 'US29248N1000'}</t>
  </si>
  <si>
    <t>https://www.sec.gov/edgar/browse/?CIK=0001825720</t>
  </si>
  <si>
    <t>[{'name': 'Jefferies', 'units': 16800000, 'bookRunningManager': True}, {'name': 'Siebert Williams Shank', 'units': 2400000, 'bookRunningManager': True}, {'name': 'Academy Securities', 'units': 960000, 'bookRunningManager': True}, {'name': 'Blaylock Van', 'units': 960000, 'bookRunningManager': True}, {'name': 'C.L. King &amp; Associates', 'units': 960000, 'bookRunningManager': True}, {'name': 'Loop Capital Markets', 'units': 960000, 'bookRunningManager': True}, {'name': 'Samuel A. Ramirez &amp; Company', 'units': 960000, 'bookRunningManager': True}]</t>
  </si>
  <si>
    <t>[{'name': 'Harold Ford Jr.', 'position': 'Chairman and Chief Executive Officer'}, {'name': 'Virginia (Ginnie) Henkels', 'position': 'Chief Financial Officer and Secretary'}, {'name': 'Laura L. Long', 'position': 'Director'}, {'name': 'Richard K. Bynum', 'position': 'Director'}, {'name': 'Stephanie M. Phillipps', 'position': 'Director'}, {'name': 'Marjorie Rodgers Cheshire', 'position': 'Director'}, {'name': 'Gagan Singh', 'position': 'Director'}, {'name': 'Margaret B. (Peg) Smith', 'position': 'Director'}, {'name': 'Toni Townes-Whitley', 'position': 'Director'}, {'name': 'Andrea L. Zopp', 'position': 'Director'}]</t>
  </si>
  <si>
    <t>340 Madison Avenue  New York, NY 10173</t>
  </si>
  <si>
    <t>PNC Financial, Jefferies</t>
  </si>
  <si>
    <t>29248N100</t>
  </si>
  <si>
    <t>US29248N1000</t>
  </si>
  <si>
    <t>{'symbol': 'EPWR.U', 'cusip': '29248N209', 'type': 'units', 'isin': 'US29248N2099'}</t>
  </si>
  <si>
    <t>29248N209</t>
  </si>
  <si>
    <t>US29248N2099</t>
  </si>
  <si>
    <t>{'symbol': 'EPWR/W', 'cusip': '29248N118', 'type': 'warrants', 'isin': 'US29248N1182'}</t>
  </si>
  <si>
    <t>EPWR/W</t>
  </si>
  <si>
    <t>29248N118</t>
  </si>
  <si>
    <t>US29248N1182</t>
  </si>
  <si>
    <t>KLAQU</t>
  </si>
  <si>
    <t>5c41d97a-3c79-494b-b3cc-7bc896a492ca</t>
  </si>
  <si>
    <t>KL Acquisition Corp</t>
  </si>
  <si>
    <t>{'symbol': 'KLAQ', 'cusip': '49837C109', 'type': 'common', 'isin': 'US49837C1099'}</t>
  </si>
  <si>
    <t>https://www.sec.gov/edgar/browse/?CIK=0001823323</t>
  </si>
  <si>
    <t>[{'name': 'Goldman Sachs', 'units': 25000000, 'bookRunningManager': True}]</t>
  </si>
  <si>
    <t>[{'name': 'Doug Logigian', 'position': 'CEO and Chairman'}, {'name': 'Richard Gumer', 'position': 'CFO, Secretary and Director'}, {'name': 'David Kho', 'position': 'Director'}, {'name': 'James L. Bierman', 'position': 'Director'}, {'name': 'Gregory D. Casciaro', 'position': 'Director'}, {'name': 'Andrew A. Krakauer', 'position': 'Director'}, {'name': 'Rafael Torres', 'position': 'Director'}]</t>
  </si>
  <si>
    <t>111 West 33rd Street, Suite 1910 New York, NY 10120</t>
  </si>
  <si>
    <t>Kennedy Lewis</t>
  </si>
  <si>
    <t>49837C109</t>
  </si>
  <si>
    <t>US49837C1099</t>
  </si>
  <si>
    <t>{'symbol': 'KLAQU', 'cusip': '49837C208', 'type': 'units', 'isin': 'US49837C2089'}</t>
  </si>
  <si>
    <t>49837C208</t>
  </si>
  <si>
    <t>US49837C2089</t>
  </si>
  <si>
    <t>{'symbol': 'KLAQW', 'cusip': '49837C117', 'type': 'warrants', 'isin': 'US49837C1172'}</t>
  </si>
  <si>
    <t>KLAQW</t>
  </si>
  <si>
    <t>49837C117</t>
  </si>
  <si>
    <t>US49837C1172</t>
  </si>
  <si>
    <t>LHC2.U</t>
  </si>
  <si>
    <t>354996f8-16c8-4a2c-9d7f-7c2566a0af7f</t>
  </si>
  <si>
    <t>Leo Holdings Corp. II</t>
  </si>
  <si>
    <t>{'symbol': 'LHC', 'cusip': 'G5463R102', 'type': 'common', 'isin': 'KYG5463R1020'}</t>
  </si>
  <si>
    <t>https://www.sec.gov/edgar/browse/?CIK=0001824153</t>
  </si>
  <si>
    <t>[{'name': 'Deutsche Bank', 'units': 19250000, 'bookRunningManager': True}, {'name': 'Credit Suisse', 'units': 15750000, 'bookRunningManager': True}]</t>
  </si>
  <si>
    <t>[{'name': 'Ed Forst', 'position': 'Chairman'}, {'name': 'Lyndon Lea', 'position': 'President, CEO and Director'}, {'name': 'Robert Darwent', 'position': 'CFO'}, {'name': 'Lori Bush', 'position': 'Director'}, {'name': 'Mary E. Minnick', 'position': 'Director'}, {'name': 'Naveen Agarwal', 'position': 'Director'}, {'name': 'Scott Flanders', 'position': 'Advisor'}, {'name': 'Mark Masinter', 'position': 'Advisor'}, {'name': 'Scott McNealy', 'position': 'Advisor'}]</t>
  </si>
  <si>
    <t>100 Wilshire Boulevard  Los Angeles, CA 90401</t>
  </si>
  <si>
    <t>Lion Capital</t>
  </si>
  <si>
    <t>G5463R102</t>
  </si>
  <si>
    <t>KYG5463R1020</t>
  </si>
  <si>
    <t>{'symbol': 'LHC.U', 'cusip': 'G5463R110', 'type': 'units', 'isin': 'KYG5463R1103'}</t>
  </si>
  <si>
    <t>LHC.U</t>
  </si>
  <si>
    <t>G5463R110</t>
  </si>
  <si>
    <t>KYG5463R1103</t>
  </si>
  <si>
    <t>{'symbol': 'LHC/W', 'cusip': 'G5463R128', 'type': 'warrants', 'isin': 'KYG5463R1285'}</t>
  </si>
  <si>
    <t>LHC/W</t>
  </si>
  <si>
    <t>G5463R128</t>
  </si>
  <si>
    <t>KYG5463R1285</t>
  </si>
  <si>
    <t>PACXU</t>
  </si>
  <si>
    <t>7b4876c4-5a96-4758-a1a5-f963c0af73a8</t>
  </si>
  <si>
    <t>Pioneer Merger Corp.</t>
  </si>
  <si>
    <t>{'symbol': 'PACX', 'cusip': 'G7S24C103', 'type': 'common', 'isin': 'KYG7S24C1034'}</t>
  </si>
  <si>
    <t>https://www.sec.gov/edgar/browse/?CIK=0001829797</t>
  </si>
  <si>
    <t>[{'name': 'Citigroup', 'units': 35000000, 'bookRunningManager': True}]</t>
  </si>
  <si>
    <t>[{'name': 'Jonathan Christodoro', 'position': 'Chairman'}, {'name': 'Rick Gerson', 'position': 'Co-President'}, {'name': 'Oscar Salazar', 'position': 'Co-President and Director'}, {'name': 'Ryan Khoury', 'position': 'CEO'}, {'name': 'Scott Carpenter', 'position': 'COO'}, {'name': 'Matthew Corey', 'position': 'CFO'}, {'name': 'Mitchell Caplan', 'position': 'Director'}, {'name': 'Todd Davis', 'position': 'Director'}]</t>
  </si>
  <si>
    <t>660 Madison Avenue New York, New York 10065</t>
  </si>
  <si>
    <t>Falcon Edge Capital, Patriot Global Management</t>
  </si>
  <si>
    <t>G7S24C103</t>
  </si>
  <si>
    <t>KYG7S24C1034</t>
  </si>
  <si>
    <t>{'symbol': 'PACXU', 'cusip': 'G7S24C129', 'type': 'units', 'isin': 'KYG7S24C1299'}</t>
  </si>
  <si>
    <t>G7S24C129</t>
  </si>
  <si>
    <t>KYG7S24C1299</t>
  </si>
  <si>
    <t>{'symbol': 'PACXW', 'cusip': 'G7S24C111', 'type': 'warrants', 'isin': 'KYG7S24C1117'}</t>
  </si>
  <si>
    <t>PACXW</t>
  </si>
  <si>
    <t>G7S24C111</t>
  </si>
  <si>
    <t>KYG7S24C1117</t>
  </si>
  <si>
    <t>PAQU</t>
  </si>
  <si>
    <t>f866259f-c580-485e-a0b2-88de4ffa7d07</t>
  </si>
  <si>
    <t>Provident Acquisition Corp.</t>
  </si>
  <si>
    <t>{'symbol': 'PAQC', 'cusip': 'G7282L100', 'type': 'common', 'isin': 'KYG7282L1005'}</t>
  </si>
  <si>
    <t>https://www.sec.gov/edgar/browse/?CIK=0001830531</t>
  </si>
  <si>
    <t>[{'name': 'Winato Kartono', 'position': 'Chairman'}, {'name': 'Michael Aw Soon Beng', 'position': 'CEO, CFO and Director'}, {'name': 'Andre Hoffman', 'position': 'President'}, {'name': 'Charles Mark Broadley', 'position': 'Director'}, {'name': 'Kenneth Walton Hitchner III', 'position': 'Director'}, {'name': 'John Mackay McCulloch Williamson', 'position': 'Director'}, {'name': 'Sidney Huang', 'position': 'Advisor'}, {'name': 'Roy Kuan', 'position': 'Advisor'}]</t>
  </si>
  <si>
    <t>Unit 11C/D, Kimley Commercial Building,    142 â€“ 146 Queenâ€™s Road Central Hong Kong</t>
  </si>
  <si>
    <t>Aventis Star Investments Limited, Provident Group</t>
  </si>
  <si>
    <t>WF Asian Reconnaissance Fund Limited, PT Nugraha Eka Kencana, Aventis Star Investments Limited</t>
  </si>
  <si>
    <t>* The anchor investors have collectively committed to buy an aggregate of 5,500,000 Class A ordinary shares, plus an aggregate of 2,750,000 forward purchase warrants, for an aggregate purchase price of $55,000,000, or $10.00 per Class A ordinary share, in private placement transactions that would close substantially concurrently with an initial business combinationâ€™s closing_x000D_
* The obligations under the forward purchase agreements do not depend on whether any Class A ordinary shares are redeemed by public shareholders</t>
  </si>
  <si>
    <t>[{'symbol': 'PERF', 'type': 'common'}]</t>
  </si>
  <si>
    <t>G7282L100</t>
  </si>
  <si>
    <t>KYG7282L1005</t>
  </si>
  <si>
    <t>{'symbol': 'PAQCU', 'cusip': 'G7282L118', 'type': 'units', 'isin': 'KYG7282L1187'}</t>
  </si>
  <si>
    <t>PAQCU</t>
  </si>
  <si>
    <t>G7282L118</t>
  </si>
  <si>
    <t>KYG7282L1187</t>
  </si>
  <si>
    <t>{'symbol': 'PAQCW', 'cusip': 'G7282L126', 'type': 'warrants', 'isin': 'KYG7282L1260'}</t>
  </si>
  <si>
    <t>PAQCW</t>
  </si>
  <si>
    <t>G7282L126</t>
  </si>
  <si>
    <t>KYG7282L1260</t>
  </si>
  <si>
    <t>POWRU</t>
  </si>
  <si>
    <t>51f12c6c-6548-4435-ac1c-b32cb7533a99</t>
  </si>
  <si>
    <t>{'symbol': 'POW', 'cusip': 'G7209M108', 'type': 'common', 'isin': 'KYG7209M1087'}</t>
  </si>
  <si>
    <t>https://www.sec.gov/edgar/browse/?CIK=0001829427</t>
  </si>
  <si>
    <t>[{'name': 'Credit Suisse', 'units': 24000000, 'bookRunningManager': True}]</t>
  </si>
  <si>
    <t>[{'name': 'Katherine Power', 'position': 'Chief Executive Officer and Director'}, {'name': 'Dana Settle', 'position': 'Chairperson of the Board'}, {'name': 'Karen Cate', 'position': 'Director'}, {'name': 'Brianna Mobrem', 'position': 'Chief Financial Officer'}, {'name': 'Kimberly Paige', 'position': 'Advisor'}, {'name': 'Laurent Ohana', 'position': 'Advisor'}, {'name': 'Keleigh Thomas Morgan', 'position': 'Advisor'}, {'name': 'Mito Yamada', 'position': 'Director'}, {'name': 'Neela Montgomery', 'position': 'Director'}]</t>
  </si>
  <si>
    <t>292 Madison Ave., Fl. 8 New York, NY 10017</t>
  </si>
  <si>
    <t>Greycroft</t>
  </si>
  <si>
    <t>G7209M108</t>
  </si>
  <si>
    <t>KYG7209M1087</t>
  </si>
  <si>
    <t>{'symbol': 'POWRU', 'cusip': 'G7209M124', 'type': 'units', 'isin': 'KYG7209M1244'}</t>
  </si>
  <si>
    <t>G7209M124</t>
  </si>
  <si>
    <t>KYG7209M1244</t>
  </si>
  <si>
    <t>{'symbol': 'POWRW', 'cusip': 'G7209M116', 'type': 'warrants', 'isin': 'KYG7209M1160'}</t>
  </si>
  <si>
    <t>POWRW</t>
  </si>
  <si>
    <t>G7209M116</t>
  </si>
  <si>
    <t>KYG7209M1160</t>
  </si>
  <si>
    <t>PRSRU</t>
  </si>
  <si>
    <t>6aa5871c-4637-4e06-a7ae-597654a875dc</t>
  </si>
  <si>
    <t>Prospector Capital Corp.</t>
  </si>
  <si>
    <t>{'symbol': 'PRSR', 'cusip': 'G7273A105', 'type': 'common', 'isin': 'KYG7273A1058'}</t>
  </si>
  <si>
    <t>https://www.sec.gov/edgar/browse/?CIK=0001825473</t>
  </si>
  <si>
    <t>[{'name': 'Goldman Sachs', 'units': 30000000, 'bookRunningManager': True}]</t>
  </si>
  <si>
    <t>[{'name': 'Derek Aberle', 'position': 'Chief Executive Officer and Director'}, {'name': 'Nick Stone', 'position': 'Chief Financial Officer and Director'}, {'name': 'Steve Altman', 'position': 'Chairman Director'}, {'name': 'Jonathan A. Levy', 'position': 'Director'}, {'name': 'Ron Lumbra', 'position': 'Director'}]</t>
  </si>
  <si>
    <t>1250 Prospect Street Suite 200 La Jolla, CA 92037</t>
  </si>
  <si>
    <t>G7273A105</t>
  </si>
  <si>
    <t>KYG7273A1058</t>
  </si>
  <si>
    <t>{'symbol': 'PRSRU', 'cusip': 'G7273A121', 'type': 'units', 'isin': 'KYG7273A1215'}</t>
  </si>
  <si>
    <t>G7273A121</t>
  </si>
  <si>
    <t>KYG7273A1215</t>
  </si>
  <si>
    <t>{'symbol': 'PRSRW', 'cusip': 'G7273A113', 'type': 'warrants', 'isin': 'KYG7273A1132'}</t>
  </si>
  <si>
    <t>PRSRW</t>
  </si>
  <si>
    <t>G7273A113</t>
  </si>
  <si>
    <t>KYG7273A1132</t>
  </si>
  <si>
    <t>SVFAU</t>
  </si>
  <si>
    <t>b8b1bd8f-0475-4304-9914-4ce966dd08cd</t>
  </si>
  <si>
    <t>SVF Investment Corp.</t>
  </si>
  <si>
    <t>{'symbol': 'SVFA', 'cusip': 'G8601L102', 'type': 'common', 'isin': 'KYG8601L1023'}</t>
  </si>
  <si>
    <t>https://www.sec.gov/edgar/browse/?CIK=0001828478</t>
  </si>
  <si>
    <t>[{'name': 'Citigroup', 'units': 17500000, 'bookRunningManager': True}, {'name': 'Deutsche Bank', 'units': 17500000, 'bookRunningManager': True}, {'name': 'Cantor Fitzgerald', 'units': 17500000, 'bookRunningManager': True}]</t>
  </si>
  <si>
    <t>[{'name': 'Rajeev Misra', 'position': 'Chairman and CEO'}, {'name': 'Navneet Govil', 'position': 'CFO and Director'}, {'name': 'Ibrahim Ajami', 'position': 'Director'}, {'name': 'Anita M. Sands', 'position': 'Director'}, {'name': 'Javier Saade', 'position': 'Director'}]</t>
  </si>
  <si>
    <t>1 Circle Star Way  San Carlos  California 94070, United States</t>
  </si>
  <si>
    <t>Softbank</t>
  </si>
  <si>
    <t>SVF II SPAC Investment (DE) LLC</t>
  </si>
  <si>
    <t>* SVF II SPAC Investment (DE) LLC, an affiliate of SVFA's sponsor, intends to enter into a forward purchase agreement for the purchase of $250,000,000 committed forward purchase units, each consisting of one Class A ordinary share, or a forward purchase share, and one-fourth of one warrant * The forward purchase agreement will also provide that the forward purchase investors may elect to purchase up to an additional $50,000,000 of forward purchase units, which will also have a purchase price of $10.00 per unit and consist of one Class A ordinary share and one-fourth of one warrant_x000D_
* The obligations under the forward purchase agreement will not depend on whether any Class A ordinary shares are redeemed by public shareholders</t>
  </si>
  <si>
    <t>G8601L102</t>
  </si>
  <si>
    <t>KYG8601L1023</t>
  </si>
  <si>
    <t>{'symbol': 'SVFAU', 'cusip': 'G8601L110', 'type': 'units', 'isin': 'KYG8601L1106'}</t>
  </si>
  <si>
    <t>G8601L110</t>
  </si>
  <si>
    <t>KYG8601L1106</t>
  </si>
  <si>
    <t>{'symbol': 'SVFAW', 'cusip': 'G8601L128', 'type': 'warrants', 'isin': 'KYG8601L1288'}</t>
  </si>
  <si>
    <t>SVFAW</t>
  </si>
  <si>
    <t>G8601L128</t>
  </si>
  <si>
    <t>KYG8601L1288</t>
  </si>
  <si>
    <t>TMKRU</t>
  </si>
  <si>
    <t>878ddf87-32ae-4248-acf5-aab74a977cad</t>
  </si>
  <si>
    <t>Tastemaker Acquisition Corp.</t>
  </si>
  <si>
    <t>{'symbol': 'TMKR', 'cusip': '876545104', 'type': 'common', 'isin': 'US8765451047'}</t>
  </si>
  <si>
    <t>https://www.sec.gov/edgar/browse/?CIK=0001821606</t>
  </si>
  <si>
    <t>[{'name': 'Stifel Nicolaus', 'units': 24000000, 'bookRunningManager': True}]</t>
  </si>
  <si>
    <t>[{'name': 'David Pace', 'position': 'Co-Chief Executive Officer and Director'}, {'name': 'Andrew Pforzheimer', 'position': 'Co-Chief Executive Officer and Director'}, {'name': 'Gregory Golkin', 'position': 'President and Director'}, {'name': 'Christopher Bradley', 'position': 'Chief Financial Officer and Secretary'}, {'name': 'Hal Rosser', 'position': 'Director'}, {'name': 'Rick Federico', 'position': 'Director'}, {'name': 'Starlette Johnson', 'position': 'Director'}, {'name': 'Andrew Heyer', 'position': 'Director'}]</t>
  </si>
  <si>
    <t>650 Fifth Avenue, 10th Floor  New York, NY 10019</t>
  </si>
  <si>
    <t>US8765451047</t>
  </si>
  <si>
    <t>{'symbol': 'TMKRU', 'cusip': '876545203', 'type': 'units', 'isin': 'US8765452037'}</t>
  </si>
  <si>
    <t>US8765452037</t>
  </si>
  <si>
    <t>{'symbol': 'TMKRW', 'cusip': '876545112', 'type': 'warrants', 'isin': 'US8765451120'}</t>
  </si>
  <si>
    <t>TMKRW</t>
  </si>
  <si>
    <t>US8765451120</t>
  </si>
  <si>
    <t>BRAC2</t>
  </si>
  <si>
    <t>52536555-47c7-4954-ac18-a78f6b655d71</t>
  </si>
  <si>
    <t>Broad Capital Acquisition Corp</t>
  </si>
  <si>
    <t>{'symbol': 'BRAC', 'cusip': '11125B102', 'type': 'common', 'isin': 'US11125B1026'}</t>
  </si>
  <si>
    <t>https://www.sec.gov/edgar/browse/?CIK=0001865120</t>
  </si>
  <si>
    <t>[{'name': 'Johann Tse', 'position': 'CEO'}, {'name': 'Rongrong â€œRitaâ€ Jiang', 'position': 'CFO'}, {'name': 'Nicholas Shao', 'position': 'Independent Director'}, {'name': 'Wayne Trimmer', 'position': 'Independent Director'}, {'name': 'Teck-Yong Heng', 'position': 'Independent Director'}, {'name': 'Keith Adams', 'position': 'Independent Director'}]</t>
  </si>
  <si>
    <t>5345 Annabel Lane, Plano, TX 75093</t>
  </si>
  <si>
    <t>11125B102</t>
  </si>
  <si>
    <t>US11125B1026</t>
  </si>
  <si>
    <t>{'symbol': 'BRACU', 'cusip': '11125B201', 'type': 'units', 'isin': 'US11125B2016'}</t>
  </si>
  <si>
    <t>BRACU</t>
  </si>
  <si>
    <t>11125B201</t>
  </si>
  <si>
    <t>US11125B2016</t>
  </si>
  <si>
    <t>{'symbol': 'BRACR', 'cusip': '11125B110', 'type': 'rights', 'isin': 'US11125B1109'}</t>
  </si>
  <si>
    <t>BRACR</t>
  </si>
  <si>
    <t>11125B110</t>
  </si>
  <si>
    <t>US11125B1109</t>
  </si>
  <si>
    <t>ADEX.U</t>
  </si>
  <si>
    <t>d1336e17-6511-44e2-92e3-081a77dc0c70</t>
  </si>
  <si>
    <t xml:space="preserve">Adit EdTech Acquisition Corp. </t>
  </si>
  <si>
    <t>{'symbol': 'ADEX', 'cusip': '007024102', 'type': 'common', 'isin': 'US0070241023'}</t>
  </si>
  <si>
    <t>https://www.sec.gov/edgar/browse/?CIK=0001830029</t>
  </si>
  <si>
    <t>[{'name': 'EarlyBirdCapital', 'units': 11640000, 'bookRunningManager': True}, {'name': 'B. Riley FBR', 'units': 9600000, 'bookRunningManager': False}, {'name': 'Maxim', 'units': 2400000, 'bookRunningManager': False}, {'name': 'U.S. Capital Advisors', 'units': 360000, 'bookRunningManager': False}]</t>
  </si>
  <si>
    <t>[{'name': 'Eric L. Munson', 'position': 'Non-executive Chairman'}, {'name': 'David L. Shrier', 'position': 'President, CEO and Director'}, {'name': "John J. D'Agostino", 'position': 'CFO and Treasurer'}, {'name': 'Elizabeth B. Porter', 'position': 'CTO and Secretary'}, {'name': 'Jacob Cohen', 'position': 'Director'}, {'name': 'Sharmila Kassam', 'position': 'Director'}, {'name': 'Sheldon Levy', 'position': 'Director'}, {'name': 'William J. Bennett', 'position': 'Advisor'}, {'name': 'Eva Kaili', 'position': 'Advisor'}, {'name': 'Vuk JeremiÄ‡', 'position': 'Advisor'}]</t>
  </si>
  <si>
    <t>1345 Avenue of the Americas, 33rd Floor  New York, New York 10105</t>
  </si>
  <si>
    <t>Adit Ventures</t>
  </si>
  <si>
    <t>[{'symbol': 'GRDI', 'type': 'common'}]</t>
  </si>
  <si>
    <t>US0070241023</t>
  </si>
  <si>
    <t>{'symbol': 'ADEX.U', 'cusip': '007024201', 'type': 'units', 'isin': 'US0070242013'}</t>
  </si>
  <si>
    <t>US0070242013</t>
  </si>
  <si>
    <t>{'symbol': 'ADEX/W', 'cusip': '007024110', 'type': 'warrants', 'isin': 'US0070241106'}</t>
  </si>
  <si>
    <t>ADEX/W</t>
  </si>
  <si>
    <t>US0070241106</t>
  </si>
  <si>
    <t>GPAC2</t>
  </si>
  <si>
    <t>2ebcd294-f6d2-4b64-acda-533052b683b1</t>
  </si>
  <si>
    <t>Global Partner Acquisition Corp II</t>
  </si>
  <si>
    <t>{'symbol': 'GPAC', 'cusip': 'G3934P102', 'type': 'common', 'isin': 'KYG3934P1028'}</t>
  </si>
  <si>
    <t>https://www.sec.gov/edgar/browse/?CIK=0001831979</t>
  </si>
  <si>
    <t>[{'name': 'UBS', 'units': 19250000, 'bookRunningManager': True}, {'name': 'RBC Capital Markets', 'units': 8250000, 'bookRunningManager': True}]</t>
  </si>
  <si>
    <t>[{'name': 'Paul J. Zepf', 'position': 'Chief Executive Officer and Chairman'}, {'name': 'David Apseloff', 'position': 'Chief Financial Officer'}, {'name': 'Pano Anthos', 'position': 'Director'}, {'name': 'Andrew Cook', 'position': 'Director'}, {'name': 'Gary DiCamillo', 'position': 'Director'}, {'name': 'Claudia Hollingsworth', 'position': 'Director'}, {'name': 'William Kerr', 'position': 'Director'}, {'name': 'James McCann', 'position': 'Director'}, {'name': 'Jay Ripley', 'position': 'Director'}]</t>
  </si>
  <si>
    <t>7 Rye Ridge Plaza, Suite 350 Rye Brook, NY 10573</t>
  </si>
  <si>
    <t>G3934P102</t>
  </si>
  <si>
    <t>KYG3934P1028</t>
  </si>
  <si>
    <t>{'symbol': 'GPACU', 'cusip': 'G3934P110', 'type': 'units', 'isin': 'KYG3934P1101'}</t>
  </si>
  <si>
    <t>GPACU</t>
  </si>
  <si>
    <t>G3934P110</t>
  </si>
  <si>
    <t>KYG3934P1101</t>
  </si>
  <si>
    <t>{'symbol': 'GPACW', 'cusip': 'G3934P128', 'type': 'warrants', 'isin': 'KYG3934P1283'}</t>
  </si>
  <si>
    <t>GPACW</t>
  </si>
  <si>
    <t>G3934P128</t>
  </si>
  <si>
    <t>KYG3934P1283</t>
  </si>
  <si>
    <t>SWETU</t>
  </si>
  <si>
    <t>29fe787b-fed0-4308-91bb-30c08dd777f2</t>
  </si>
  <si>
    <t>Athlon Acquisition Corp.</t>
  </si>
  <si>
    <t>{'symbol': 'SWET', 'cusip': '04748A106', 'type': 'common', 'isin': 'US04748A1060'}</t>
  </si>
  <si>
    <t>https://www.sec.gov/edgar/browse/?CIK=0001828914</t>
  </si>
  <si>
    <t>[{'name': 'Jefferies', 'units': 24000000, 'bookRunningManager': True}]</t>
  </si>
  <si>
    <t>[{'name': 'Chris Hickey', 'position': 'CEO and Director'}, {'name': 'David Poltack', 'position': 'CFO'}, {'name': 'Mark Wan', 'position': 'Chairman and Director'}, {'name': 'Jared Smith', 'position': 'Director'}, {'name': 'Paraag Marathe', 'position': 'Director'}, {'name': 'Daniel Gallagher', 'position': 'Director'}, {'name': 'Daniel Burns', 'position': 'Director'}]</t>
  </si>
  <si>
    <t>c/o Causeway Media Partners  44 Brattle St.  Cambridge, MA 02138</t>
  </si>
  <si>
    <t>Causeway Media Partners</t>
  </si>
  <si>
    <t>04748A106</t>
  </si>
  <si>
    <t>US04748A1060</t>
  </si>
  <si>
    <t>{'symbol': 'SWETU', 'cusip': '04748A205', 'type': 'units', 'isin': 'US04748A2050'}</t>
  </si>
  <si>
    <t>04748A205</t>
  </si>
  <si>
    <t>US04748A2050</t>
  </si>
  <si>
    <t>{'symbol': 'SWETW', 'cusip': '04748A114', 'type': 'warrants', 'isin': 'US04748A1144'}</t>
  </si>
  <si>
    <t>SWETW</t>
  </si>
  <si>
    <t>04748A114</t>
  </si>
  <si>
    <t>US04748A1144</t>
  </si>
  <si>
    <t>VCXB.U</t>
  </si>
  <si>
    <t>ddff7736-cef2-4d58-a7cb-49da10f833f5</t>
  </si>
  <si>
    <t>10X Capital Venture Acquisition Corp. III</t>
  </si>
  <si>
    <t>{'symbol': 'VCXB', 'cusip': '&lt;CUSIP&gt;', 'type': 'common', 'isin': '&lt;ISIN&gt;'}</t>
  </si>
  <si>
    <t>https://www.sec.gov/edgar/browse/?CIK=0001848948</t>
  </si>
  <si>
    <t>&lt;CUSIP&gt;</t>
  </si>
  <si>
    <t>&lt;ISIN&gt;</t>
  </si>
  <si>
    <t>{'symbol': 'VCXB.U', 'cusip': 'G87077122', 'type': 'units', 'isin': 'KYG870771220'}</t>
  </si>
  <si>
    <t>G87077122</t>
  </si>
  <si>
    <t>KYG870771220</t>
  </si>
  <si>
    <t>{'symbol': 'VCXB/W', 'cusip': '&lt;CUSIP&gt;', 'type': 'warrants', 'isin': '&lt;ISIN&gt;'}</t>
  </si>
  <si>
    <t>VCXB/W</t>
  </si>
  <si>
    <t>WAVSU</t>
  </si>
  <si>
    <t>125e941b-d211-4ddb-8736-1a80230d8dd9</t>
  </si>
  <si>
    <t>Western Acquisition Ventures Corp.</t>
  </si>
  <si>
    <t>{'symbol': 'WAVS', 'cusip': '&lt;CUSIP&gt;', 'type': 'common', 'isin': '&lt;ISIN&gt;'}</t>
  </si>
  <si>
    <t>https://www.sec.gov/edgar/browse/?CIK=0001868419</t>
  </si>
  <si>
    <t>[{'name': 'A.G.P', 'units': 10000000, 'bookRunningManager': True}, {'name': 'Brookline Capital Markets', 'units': 1, 'bookRunningManager': False}, {'name': 'The Benchmark Company', 'units': 1, 'bookRunningManager': False}]</t>
  </si>
  <si>
    <t>[{'name': 'Stephen Christoffersen', 'position': 'CEO and Director'}, {'name': 'William Lischak', 'position': 'CFO and Director'}, {'name': 'Ade Okunubi', 'position': 'Director'}, {'name': 'Ali Jahangiri', 'position': 'Director'}, {'name': 'Robin L. Smith', 'position': 'Director'}, {'name': 'Adam K. Stern', 'position': 'Director'}]</t>
  </si>
  <si>
    <t>42 Broadway, 12th Floor, New York, New York 10004</t>
  </si>
  <si>
    <t>{'symbol': 'WAVSU', 'cusip': '95758L206', 'type': 'units', 'isin': 'US95758L2060'}</t>
  </si>
  <si>
    <t>95758L206</t>
  </si>
  <si>
    <t>US95758L2060</t>
  </si>
  <si>
    <t>{'symbol': 'WAVSW', 'cusip': '&lt;CUSIP&gt;', 'type': 'warrants', 'isin': '&lt;ISIN&gt;'}</t>
  </si>
  <si>
    <t>WAVSW</t>
  </si>
  <si>
    <t>DLCAU</t>
  </si>
  <si>
    <t>7815132c-c332-454a-b4e6-fed06f40757d</t>
  </si>
  <si>
    <t>Deep Lake Capital Acquisition Corp.</t>
  </si>
  <si>
    <t>{'symbol': 'DLCA', 'cusip': 'G27029100', 'type': 'common', 'isin': 'KYG270291001'}</t>
  </si>
  <si>
    <t>https://www.sec.gov/edgar/browse/?CIK=0001831928</t>
  </si>
  <si>
    <t>[{'name': 'Citigroup', 'units': 9900000, 'bookRunningManager': True}, {'name': 'Jefferies', 'units': 8100000, 'bookRunningManager': True}]</t>
  </si>
  <si>
    <t>[{'name': 'Mark Lavelle', 'position': 'CEO and Chairman'}, {'name': 'Gary Marino', 'position': 'President and Director'}, {'name': 'Michael Cyrus', 'position': 'CFO and Director'}, {'name': 'Pamela Zuercher Attinger', 'position': 'Director'}, {'name': 'Mark Lenhard', 'position': 'Director'}, {'name': 'David Motley', 'position': 'Director'}, {'name': 'Jeremy Jonker', 'position': 'Director'}]</t>
  </si>
  <si>
    <t>930 Tahoe Blvd, Suite 802 PMB 381 Incline Village, NV 89451</t>
  </si>
  <si>
    <t>G27029100</t>
  </si>
  <si>
    <t>KYG270291001</t>
  </si>
  <si>
    <t>{'symbol': 'DLCAU', 'cusip': 'G27029126', 'type': 'units', 'isin': 'KYG270291266'}</t>
  </si>
  <si>
    <t>G27029126</t>
  </si>
  <si>
    <t>KYG270291266</t>
  </si>
  <si>
    <t>{'symbol': 'DLCAW', 'cusip': 'G27029118', 'type': 'warrants', 'isin': 'KYG270291183'}</t>
  </si>
  <si>
    <t>DLCAW</t>
  </si>
  <si>
    <t>G27029118</t>
  </si>
  <si>
    <t>KYG270291183</t>
  </si>
  <si>
    <t>FCAX.U</t>
  </si>
  <si>
    <t>85012c62-399e-4c83-bca1-e98f31f78be1</t>
  </si>
  <si>
    <t>Fortress Capital Acquisition Corp</t>
  </si>
  <si>
    <t>{'symbol': 'FCAX', 'cusip': 'G36427105', 'type': 'common', 'isin': 'KYG364271059'}</t>
  </si>
  <si>
    <t>https://www.sec.gov/edgar/browse/?CIK=0001823733</t>
  </si>
  <si>
    <t>[{'name': 'Citigroup', 'units': 17850000, 'bookRunningManager': True}, {'name': 'Goldman Sachs', 'units': 17150000, 'bookRunningManager': True}]</t>
  </si>
  <si>
    <t>[{'name': 'Michael Nierenberg', 'position': 'Chief Executive Officer and Chairman'}, {'name': 'Daniel N. Bass', 'position': 'Chief Financial Officer'}, {'name': 'Varun Wadhawan', 'position': 'Chief Operating Officer'}, {'name': 'Debra Coleman', 'position': 'Director'}, {'name': 'Elizabeth Fascitelli', 'position': 'Director'}, {'name': 'Gary Kalk', 'position': 'Director'}]</t>
  </si>
  <si>
    <t>1345 Avenue of the Americas  45th Floor  New York, New York 10105</t>
  </si>
  <si>
    <t>G36427105</t>
  </si>
  <si>
    <t>KYG364271059</t>
  </si>
  <si>
    <t>{'symbol': 'FCAX.U', 'cusip': 'G36427113', 'type': 'units', 'isin': 'KYG364271133'}</t>
  </si>
  <si>
    <t>G36427113</t>
  </si>
  <si>
    <t>KYG364271133</t>
  </si>
  <si>
    <t>{'symbol': 'FCAX/W', 'cusip': 'G36427121', 'type': 'warrants', 'isin': 'KYG364271216'}</t>
  </si>
  <si>
    <t>FCAX/W</t>
  </si>
  <si>
    <t>G36427121</t>
  </si>
  <si>
    <t>KYG364271216</t>
  </si>
  <si>
    <t>FINU</t>
  </si>
  <si>
    <t>62f97466-8782-4a8d-bfee-1c3d485a7c57</t>
  </si>
  <si>
    <t>Marlin Technology Corporation</t>
  </si>
  <si>
    <t>{'symbol': 'FINM', 'cusip': 'G58411102', 'type': 'common', 'isin': 'KYG584111028'}</t>
  </si>
  <si>
    <t>https://www.sec.gov/edgar/browse/?CIK=0001823855</t>
  </si>
  <si>
    <t>[{'name': 'UBS', 'units': 21600000, 'bookRunningManager': True}, {'name': 'Jefferies', 'units': 14400000, 'bookRunningManager': True}]</t>
  </si>
  <si>
    <t>[{'name': 'Pete Spasov', 'position': 'Chairman'}, {'name': 'Nick Kaiser', 'position': 'CEO and Director'}, {'name': 'Michael Nutting', 'position': 'CFO and Director'}, {'name': 'David Donatelli', 'position': 'Director'}, {'name': 'Robert Youngjohns', 'position': 'Director'}]</t>
  </si>
  <si>
    <t>338 Pier Avenue  Hermosa Beach California</t>
  </si>
  <si>
    <t>Marlin Management Company</t>
  </si>
  <si>
    <t>G58411102</t>
  </si>
  <si>
    <t>KYG584111028</t>
  </si>
  <si>
    <t>{'symbol': 'FINMU', 'cusip': 'G58411128', 'type': 'units', 'isin': 'KYG584111283'}</t>
  </si>
  <si>
    <t>FINMU</t>
  </si>
  <si>
    <t>G58411128</t>
  </si>
  <si>
    <t>KYG584111283</t>
  </si>
  <si>
    <t>{'symbol': 'FINMW', 'cusip': 'G58411110', 'type': 'warrants', 'isin': 'KYG584111101'}</t>
  </si>
  <si>
    <t>FINMW</t>
  </si>
  <si>
    <t>G58411110</t>
  </si>
  <si>
    <t>KYG584111101</t>
  </si>
  <si>
    <t>HLAHU</t>
  </si>
  <si>
    <t>45ccf360-fc9f-43bc-903b-9e00afcbd4cb</t>
  </si>
  <si>
    <t>Hamilton Lane Alliance Holdings I, Inc.</t>
  </si>
  <si>
    <t>{'symbol': 'HLAH', 'cusip': '40749M103', 'type': 'common', 'isin': 'US40749M1036'}</t>
  </si>
  <si>
    <t>https://www.sec.gov/edgar/browse/?CIK=0001826814</t>
  </si>
  <si>
    <t>[{'name': 'JP Morgan', 'units': 12000000, 'bookRunningManager': True}, {'name': 'Morgan Stanley', 'units': 12000000, 'bookRunningManager': True}]</t>
  </si>
  <si>
    <t>[{'name': 'Hartley R. Rogers', 'position': 'Chairman'}, {'name': 'Andrea Kramer', 'position': 'CEO and Director'}, {'name': 'Atul Varma', 'position': 'CFO and Treasurer'}, {'name': 'Adam B. Shane', 'position': 'General Counsel and Secretary'}, {'name': 'Thomas Allingham', 'position': 'Director'}, {'name': 'Holly Flanagan', 'position': 'Director'}, {'name': 'Arlene Yocum', 'position': 'Director'}]</t>
  </si>
  <si>
    <t>1 Presidential Blvd., Floor 4 Bala Cynwyd, PA 19004</t>
  </si>
  <si>
    <t>Hamilton Lane</t>
  </si>
  <si>
    <t>40749M103</t>
  </si>
  <si>
    <t>US40749M1036</t>
  </si>
  <si>
    <t>{'symbol': 'HLAHU', 'cusip': '40749M202', 'type': 'units', 'isin': 'US40749M2026'}</t>
  </si>
  <si>
    <t>40749M202</t>
  </si>
  <si>
    <t>US40749M2026</t>
  </si>
  <si>
    <t>{'symbol': 'HLAHW', 'cusip': '40749M111', 'type': 'warrants', 'isin': 'US40749M1119'}</t>
  </si>
  <si>
    <t>HLAHW</t>
  </si>
  <si>
    <t>40749M111</t>
  </si>
  <si>
    <t>US40749M1119</t>
  </si>
  <si>
    <t>PNTM.U</t>
  </si>
  <si>
    <t>8e58b015-315a-4225-9ba8-e778191bbb2b</t>
  </si>
  <si>
    <t>{'symbol': 'PNTM', 'cusip': 'G71707106', 'type': 'common', 'isin': 'KYG717071065'}</t>
  </si>
  <si>
    <t>https://www.sec.gov/edgar/browse/?CIK=0001830392</t>
  </si>
  <si>
    <t>[{'name': 'Credit Suisse', 'units': 36000000, 'bookRunningManager': True}, {'name': 'Guggenheim Securities', 'units': 24000000, 'bookRunningManager': True}]</t>
  </si>
  <si>
    <t>[{'name': 'Hubertus Muehlhaeuser', 'position': 'Chairman and CEO'}, {'name': 'Burak Alici', 'position': 'Lead Director'}, {'name': 'Nina Murphy', 'position': 'CFO'}, {'name': 'Erik Olsson', 'position': 'Director'}, {'name': 'Peter Grosch', 'position': 'Director'}, {'name': 'Luciano Mozzato', 'position': 'Director'}, {'name': 'Robert Bohn', 'position': 'Advisor'}, {'name': 'Rick Caron', 'position': 'Advisor'}, {'name': 'James (Jim) Gentilcore', 'position': 'Advisor'}, {'name': 'Chris Lynch', 'position': 'Advisor'}, {'name': 'Jens-Thomas Pietralla', 'position': 'Advisor'}]</t>
  </si>
  <si>
    <t>1140 Avenue of the Americas, 9th Floor New York, New York, 10036</t>
  </si>
  <si>
    <t>QVIDTVM Management</t>
  </si>
  <si>
    <t>QVIDTVM Management LLC</t>
  </si>
  <si>
    <t>* PNTM will enter into a forward purchase agreement with QVIDTVM Management LLC, an entity affiliated with its sponsor for 15,000,000 units at $10.00 per unit_x000D_
* The number of forward purchase units to be purchased will be subject to the sole discretion of PNTM's lead director, Burak Alici, who has investment control over the capital committed to QVIDTVM Management, but in no event will be less than 5,000,000 forward purchase units_x000D_
* The obligations of QVIDTVM Management under the forward purchase agreement do not depend on whether any Class A ordinary shares held by public shareholders are redeemed by PNTM</t>
  </si>
  <si>
    <t>G71707106</t>
  </si>
  <si>
    <t>KYG717071065</t>
  </si>
  <si>
    <t>{'symbol': 'PNTM.U', 'cusip': 'G71707114', 'type': 'units', 'isin': 'KYG717071149'}</t>
  </si>
  <si>
    <t>G71707114</t>
  </si>
  <si>
    <t>KYG717071149</t>
  </si>
  <si>
    <t>{'symbol': 'PNTM/W', 'cusip': 'G71707122', 'type': 'warrants', 'isin': 'KYG717071222'}</t>
  </si>
  <si>
    <t>PNTM/W</t>
  </si>
  <si>
    <t>G71707122</t>
  </si>
  <si>
    <t>KYG717071222</t>
  </si>
  <si>
    <t>JATT.U</t>
  </si>
  <si>
    <t>7fb13af9-8fb7-4062-a690-261f21367df8</t>
  </si>
  <si>
    <t>JATT Acquisition Corp</t>
  </si>
  <si>
    <t>{'symbol': 'JATT', 'cusip': 'G50752107', 'type': 'common', 'isin': 'KYG507521071'}</t>
  </si>
  <si>
    <t>https://www.sec.gov/edgar/browse/?CIK=0001855644</t>
  </si>
  <si>
    <t>[{'name': 'Raymond James', 'units': 12000000, 'bookRunningManager': True}]</t>
  </si>
  <si>
    <t>[{'name': 'Dr. Someit Sidhu', 'position': 'Chairman and Chief Executive Officer'}, {'name': 'Tauhid Ali', 'position': 'Chief Operating Officer and Director'}, {'name': 'Verender S. Badial', 'position': 'Chief Financial Officer'}, {'name': 'Arnout Ploos van Amstel', 'position': 'Director'}, {'name': 'Javier Cote-Sierra', 'position': 'Director'}, {'name': 'Graeme Sloan', 'position': 'Director'}]</t>
  </si>
  <si>
    <t>c/o Maples Corporate Services Limited, PO Box 309, Ugland House, Grand Cayman, KY1-1104, Cayman Islands</t>
  </si>
  <si>
    <t>Athanor Master Fund and Athanor International Master Fund</t>
  </si>
  <si>
    <t>* Pursuant to the Forward Purchase Agreements, JATT shall issue and sell to the purchasers an aggregate of 7,500,000 forward purchase shares for a purchase price of $10.00 per share, or $75mm in the aggregate. _x000D_
* Each forward purchase share will consist of one Class A ordinary share of JATT. _x000D_
* The Class A ordinary shares would have the same terms as JATTâ€™s publicly traded Class A ordinary shares but will be restricted securities and not be freely tradable until registered with SEC.</t>
  </si>
  <si>
    <t>G50752107</t>
  </si>
  <si>
    <t>KYG507521071</t>
  </si>
  <si>
    <t>{'symbol': 'JATT.U', 'cusip': 'G50752115', 'type': 'units', 'isin': 'KYG507521154'}</t>
  </si>
  <si>
    <t>G50752115</t>
  </si>
  <si>
    <t>KYG507521154</t>
  </si>
  <si>
    <t>{'symbol': 'JATT/W', 'cusip': 'G50752123', 'type': 'warrants', 'isin': 'KYG507521238'}</t>
  </si>
  <si>
    <t>JATT/W</t>
  </si>
  <si>
    <t>G50752123</t>
  </si>
  <si>
    <t>KYG507521238</t>
  </si>
  <si>
    <t>ROSEU</t>
  </si>
  <si>
    <t>ced67da6-4cd7-4ec8-8227-9611aa0f26e9</t>
  </si>
  <si>
    <t>Rose Hill Acquisition Corporation</t>
  </si>
  <si>
    <t>{'symbol': 'ROSE', 'cusip': 'G7637J107', 'type': 'common', 'isin': 'KYG7637J1076'}</t>
  </si>
  <si>
    <t>https://www.sec.gov/edgar/browse/?CIK=0001870129</t>
  </si>
  <si>
    <t>[{'name': 'Cantor Fitzgerald', 'units': 12500000, 'bookRunningManager': True}]</t>
  </si>
  <si>
    <t>[{'name': 'Felipe C. Canales', 'position': 'Co-Chief Executive Officer and Director'}, {'name': 'Marco A. Simental', 'position': 'Co-Chief Executive Officer and Director'}, {'name': 'Jose I. Mujica', 'position': 'Chief Strategy Officer'}, {'name': 'Albert G. Hill IV', 'position': 'Co-Chief Financial Officer and Director'}, {'name': 'Juan Jose Rosas.', 'position': 'Co-Chief Financial Officer and Director'}, {'name': 'Mario Fleck', 'position': 'Director'}, {'name': 'Juan Manuel Fernandez', 'position': 'Director'}, {'name': 'Felipe Morris', 'position': 'Director'}, {'name': 'Cristian Moreno', 'position': 'Director'}, {'name': 'Pedro Molina', 'position': 'Director'}, {'name': 'Katia Bouazza', 'position': 'Director'}]</t>
  </si>
  <si>
    <t>981 Davis Dr NW  Atlanta, GA 30327</t>
  </si>
  <si>
    <t>G7637J107</t>
  </si>
  <si>
    <t>KYG7637J1076</t>
  </si>
  <si>
    <t>{'symbol': 'ROSEU', 'cusip': 'G7637J115', 'type': 'units', 'isin': 'KYG7637J1159'}</t>
  </si>
  <si>
    <t>G7637J115</t>
  </si>
  <si>
    <t>KYG7637J1159</t>
  </si>
  <si>
    <t>{'symbol': 'ROSEW', 'cusip': 'G7637J123', 'type': 'warrants', 'isin': 'KYG7637J1233'}</t>
  </si>
  <si>
    <t>ROSEW</t>
  </si>
  <si>
    <t>G7637J123</t>
  </si>
  <si>
    <t>KYG7637J1233</t>
  </si>
  <si>
    <t>AVHIU</t>
  </si>
  <si>
    <t>f72ed387-ac01-47b5-8261-3cb11d3dec98</t>
  </si>
  <si>
    <t>Achari Ventures Holdings Corp. I</t>
  </si>
  <si>
    <t>{'symbol': 'AVHI', 'cusip': '00444X101', 'type': 'common', 'isin': 'US00444X1019'}</t>
  </si>
  <si>
    <t>https://www.sec.gov/edgar/browse/?CIK=0001844507</t>
  </si>
  <si>
    <t>[{'name': 'Vikas Desai', 'position': 'Chief Executive Officer and Chairman of the Board'}, {'name': 'Merrick Friedman', 'position': 'Chief Investment Officer, Corporate Secretary and Director'}, {'name': 'Mitchell Hara', 'position': 'Chief Operating Officer and Chief Financial Officer'}, {'name': 'Seth Farbman', 'position': 'Director'}, {'name': 'Kevin K. Albert', 'position': 'Director'}, {'name': 'Harry DeMott', 'position': 'Director'}, {'name': 'Mark A. Pelson', 'position': 'Director'}, {'name': 'Timothy J. Seymour', 'position': 'Director'}]</t>
  </si>
  <si>
    <t>60 Walnut Avenue, Suite 400, Clark NJ 07066</t>
  </si>
  <si>
    <t>Achari Ventures</t>
  </si>
  <si>
    <t>00444X101</t>
  </si>
  <si>
    <t>US00444X1019</t>
  </si>
  <si>
    <t>{'symbol': 'AVHIU', 'cusip': '00444X200', 'type': 'units', 'isin': 'US00444X2009'}</t>
  </si>
  <si>
    <t>00444X200</t>
  </si>
  <si>
    <t>US00444X2009</t>
  </si>
  <si>
    <t>{'symbol': 'AVHIW', 'cusip': '00444X119', 'type': 'warrants', 'isin': 'US00444X1191'}</t>
  </si>
  <si>
    <t>AVHIW</t>
  </si>
  <si>
    <t>00444X119</t>
  </si>
  <si>
    <t>US00444X1191</t>
  </si>
  <si>
    <t>FDSPU</t>
  </si>
  <si>
    <t>e4d5e6e8-1606-4c11-ad23-857987559aa5</t>
  </si>
  <si>
    <t>{'symbol': 'FOUN', 'cusip': 'G3661E106', 'type': 'common', 'isin': 'KYG3661E1061'}</t>
  </si>
  <si>
    <t>https://www.sec.gov/edgar/browse/?CIK=0001862068</t>
  </si>
  <si>
    <t>[{'name': 'Jefferies', 'units': 26675000, 'bookRunningManager': True}, {'name': 'Northland Capital Markets', 'units': 825000, 'bookRunningManager': False}]</t>
  </si>
  <si>
    <t>[{'name': 'Hassan Ahmed', 'position': 'Director and Executive Chairman'}, {'name': 'Osman Ahmed', 'position': 'Director and Chief Executive Officer'}, {'name': 'Manpreet Singh', 'position': 'CFO'}, {'name': 'Rob Theis', 'position': 'Director'}, {'name': 'Steve Papa', 'position': 'Director'}, {'name': 'Allen Salmasi', 'position': 'Director'}, {'name': 'Jack Selby', 'position': 'Director'}]</t>
  </si>
  <si>
    <t>800 Capitol St., Suite 2400, Houston, Texas 77002</t>
  </si>
  <si>
    <t>Anchor Investors</t>
  </si>
  <si>
    <t>* FDSP intends to enter into a FPA with the anchor investors, under which the anchor investors will agree to purchase in the aggregate $20mm of forward purchase shares at FDSP's option_x000D_
* Each forward purchase share will be sold at a purchase price determined in accordance with the FPA, and will be sold in a private placement concurrently with the closing of the initial business combination_x000D_
* The terms of the forward purchase shares will generally be identical to the Class A ordinary shares included in the units being sold in this offering, except that they will have registration rights and be subject to certain transfer restrictions, as described herein_x000D_
* At FDSP's option, the anchor investors may purchase less forward purchase shares in accordance with the terms of the FPA</t>
  </si>
  <si>
    <t>[{'symbol': 'RBT', 'type': 'common'}]</t>
  </si>
  <si>
    <t>G3661E106</t>
  </si>
  <si>
    <t>KYG3661E1061</t>
  </si>
  <si>
    <t>{'symbol': 'FOUNU', 'cusip': 'G3661E122', 'type': 'units', 'isin': 'KYG3661E1228'}</t>
  </si>
  <si>
    <t>FOUNU</t>
  </si>
  <si>
    <t>G3661E122</t>
  </si>
  <si>
    <t>KYG3661E1228</t>
  </si>
  <si>
    <t>{'symbol': 'FOUNW', 'cusip': 'G3661E114', 'type': 'warrants', 'isin': 'KYG3661E1145'}</t>
  </si>
  <si>
    <t>FOUNW</t>
  </si>
  <si>
    <t>G3661E114</t>
  </si>
  <si>
    <t>KYG3661E1145</t>
  </si>
  <si>
    <t>MONCU</t>
  </si>
  <si>
    <t>0b26d50a-15af-45b9-ab03-f0e471ddb4be</t>
  </si>
  <si>
    <t>Monument Circle Acquisition Corp.</t>
  </si>
  <si>
    <t>{'symbol': 'MON', 'cusip': '61531M101', 'type': 'common', 'isin': 'US61531M1018'}</t>
  </si>
  <si>
    <t>https://www.sec.gov/edgar/browse/?CIK=0001828325</t>
  </si>
  <si>
    <t>[{'name': 'Cantor Fitzgerald', 'units': 15260000, 'bookRunningManager': True}, {'name': 'Moelis', 'units': 6540000, 'bookRunningManager': True}]</t>
  </si>
  <si>
    <t>[{'name': 'Jeffrey H. Smulyan', 'position': 'Chairman and CEO'}, {'name': 'Patrick Walsh', 'position': 'President, COO and Director'}, {'name': 'Ryan A. Hornaday', 'position': 'EVP, CFO and Treasurer'}, {'name': 'J. Scott Enright', 'position': 'EVP, General Counsel and Secretary'}, {'name': 'Thomas J. "Chase" Rupe', 'position': 'SVP, Strategy and Corporate Development'}, {'name': 'Stanley P. Gold', 'position': 'Director'}, {'name': 'Stephen Goldsmith', 'position': 'Director'}, {'name': 'Traug Keller', 'position': 'Director'}]</t>
  </si>
  <si>
    <t>One EMMIS Plaza 40 Monument Circle, Suite 700 Indianapolis, IN 46204</t>
  </si>
  <si>
    <t>Emmis Communications Corporation</t>
  </si>
  <si>
    <t>61531M101</t>
  </si>
  <si>
    <t>US61531M1018</t>
  </si>
  <si>
    <t>{'symbol': 'MONCU', 'cusip': '61531M200', 'type': 'units', 'isin': 'US61531M2008'}</t>
  </si>
  <si>
    <t>61531M200</t>
  </si>
  <si>
    <t>US61531M2008</t>
  </si>
  <si>
    <t>{'symbol': 'MONCW', 'cusip': '61531M119', 'type': 'warrants', 'isin': 'US61531M1190'}</t>
  </si>
  <si>
    <t>MONCW</t>
  </si>
  <si>
    <t>61531M119</t>
  </si>
  <si>
    <t>US61531M1190</t>
  </si>
  <si>
    <t>SLCRU</t>
  </si>
  <si>
    <t>3c568d13-46cc-4fb6-9a63-ed4058cbc197</t>
  </si>
  <si>
    <t>Silver Crest Acquisition Corp.</t>
  </si>
  <si>
    <t>{'symbol': 'SLCR', 'cusip': 'G81355102', 'type': 'common', 'isin': 'KYG813551028'}</t>
  </si>
  <si>
    <t>https://www.sec.gov/edgar/browse/?CIK=0001826553</t>
  </si>
  <si>
    <t>[{'name': 'Leon Meng', 'position': 'Chairman and Director'}, {'name': 'Christopher Lawrence', 'position': 'Vice Chairman and Director'}, {'name': 'Derek Cheung', 'position': 'Chief Executive Officer and Director'}, {'name': 'Andy Bryant', 'position': 'Director'}, {'name': 'Steeve Hagege', 'position': 'Director'}, {'name': 'Wei Long', 'position': 'Director'}, {'name': 'Mei Tong', 'position': 'Director'}]</t>
  </si>
  <si>
    <t>Suite 3501, 35/F, Jardine House 1 Connaught Place, Central Hong Kong</t>
  </si>
  <si>
    <t>[{'symbol': 'THCH', 'type': 'common'}]</t>
  </si>
  <si>
    <t>G81355102</t>
  </si>
  <si>
    <t>KYG813551028</t>
  </si>
  <si>
    <t>{'symbol': 'SLCRU', 'cusip': 'G81355110', 'type': 'units', 'isin': 'KYG813551101'}</t>
  </si>
  <si>
    <t>G81355110</t>
  </si>
  <si>
    <t>KYG813551101</t>
  </si>
  <si>
    <t>{'symbol': 'SLCRW', 'cusip': 'G81355128', 'type': 'warrants', 'isin': 'KYG813551283'}</t>
  </si>
  <si>
    <t>SLCRW</t>
  </si>
  <si>
    <t>G81355128</t>
  </si>
  <si>
    <t>KYG813551283</t>
  </si>
  <si>
    <t>UPTDU</t>
  </si>
  <si>
    <t>eb4603d1-8c7b-4782-a4f4-11acb8dcbfb1</t>
  </si>
  <si>
    <t>TradeUP Acquisition Corp.</t>
  </si>
  <si>
    <t>{'symbol': 'UPTD', 'cusip': '89268A107', 'type': 'common', 'isin': 'US89268A1079'}</t>
  </si>
  <si>
    <t>https://www.sec.gov/edgar/browse/?CIK=0001844740</t>
  </si>
  <si>
    <t>[{'name': 'US Tiger Securities', 'units': 1900000, 'bookRunningManager': True}, {'name': 'R.F. Lafferty', 'units': 1900000, 'bookRunningManager': True}, {'name': 'EF Hutton', 'units': 200000, 'bookRunningManager': True}]</t>
  </si>
  <si>
    <t>[{'name': 'Jianwei Li', 'position': 'Chairman, Co-Chief Executive Officer'}, {'name': 'Weiguang â€œJamesâ€ Yang', 'position': 'Co-Chief Executive Officer, Director'}, {'name': 'Luqi â€œLuluâ€ Wen', 'position': 'Chief Financial Officer, Secretary'}, {'name': 'Weston Twigg', 'position': 'Director'}, {'name': 'Tao Jiang', 'position': 'Director'}, {'name': 'James Long', 'position': 'Director'}]</t>
  </si>
  <si>
    <t>437 Madison Avenue, 27th Floor New York, NY 10022</t>
  </si>
  <si>
    <t>UP Fintech</t>
  </si>
  <si>
    <t>89268A107</t>
  </si>
  <si>
    <t>US89268A1079</t>
  </si>
  <si>
    <t>{'symbol': 'UPTDU', 'cusip': '89268A206', 'type': 'units', 'isin': 'US89268A2069'}</t>
  </si>
  <si>
    <t>89268A206</t>
  </si>
  <si>
    <t>US89268A2069</t>
  </si>
  <si>
    <t>{'symbol': 'UPTDW', 'cusip': '89268A115', 'type': 'warrants', 'isin': 'US89268A1152'}</t>
  </si>
  <si>
    <t>UPTDW</t>
  </si>
  <si>
    <t>89268A115</t>
  </si>
  <si>
    <t>US89268A1152</t>
  </si>
  <si>
    <t>ADERU</t>
  </si>
  <si>
    <t>8650fd46-f1c0-41dd-9bb2-7202d146f39d</t>
  </si>
  <si>
    <t>26 Capital Acquisition Corp.</t>
  </si>
  <si>
    <t>{'symbol': 'ADER', 'cusip': '90138P100', 'type': 'common', 'isin': 'US90138P1003'}</t>
  </si>
  <si>
    <t>https://www.sec.gov/edgar/browse/?CIK=0001822912</t>
  </si>
  <si>
    <t>[{'name': 'Cantor Fitzgerald', 'units': 24000000, 'bookRunningManager': True}]</t>
  </si>
  <si>
    <t>[{'name': 'Jason Ader', 'position': 'Chief Executive Officer and Chairman'}, {'name': 'John Lewis', 'position': 'Chief Financial Officer'}, {'name': 'Rafi Ashkenazi', 'position': 'Director'}, {'name': 'Joseph Kaminkow', 'position': 'Director'}, {'name': 'J. Randall Waterfield', 'position': 'Director'}]</t>
  </si>
  <si>
    <t>OfficeEdge Miami 701 Brickell Avenue Suite 1550 Miami, Florida 33131</t>
  </si>
  <si>
    <t>SpringOwl Capital Management</t>
  </si>
  <si>
    <t>90138P100</t>
  </si>
  <si>
    <t>US90138P1003</t>
  </si>
  <si>
    <t>{'symbol': 'ADERU', 'cusip': '90138P209', 'type': 'units', 'isin': 'US90138P2092'}</t>
  </si>
  <si>
    <t>90138P209</t>
  </si>
  <si>
    <t>US90138P2092</t>
  </si>
  <si>
    <t>{'symbol': 'ADERW', 'cusip': '90138P118', 'type': 'warrants', 'isin': 'US90138P1185'}</t>
  </si>
  <si>
    <t>ADERW</t>
  </si>
  <si>
    <t>90138P118</t>
  </si>
  <si>
    <t>US90138P1185</t>
  </si>
  <si>
    <t>AEACU</t>
  </si>
  <si>
    <t>1be7c5de-7317-44fc-9692-31acc15e279f</t>
  </si>
  <si>
    <t>Authentic Equity Acquisition Corp.</t>
  </si>
  <si>
    <t>{'symbol': 'AEAC', 'cusip': 'G06607108', 'type': 'common', 'isin': 'KYG066071088'}</t>
  </si>
  <si>
    <t>https://www.sec.gov/edgar/browse/?CIK=0001827392</t>
  </si>
  <si>
    <t>[{'name': 'Jefferies', 'units': 14000000, 'bookRunningManager': True}, {'name': 'BMO Capital Markets', 'units': 6000000, 'bookRunningManager': True}]</t>
  </si>
  <si>
    <t>[{'name': 'David M. Hooper', 'position': 'Chairman and Chief Executive Officer'}, {'name': 'Thomas Flocco', 'position': 'President and Chief Operating Officer, Director'}, {'name': 'Todd Khoury', 'position': 'Chief Financial Officer, Director'}, {'name': 'Kathleen Griffin Stack', 'position': 'Director'}, {'name': 'Tim Oâ€™Connor', 'position': 'Director'}, {'name': 'Michael Weinstein', 'position': 'Director'}, {'name': 'Robert Ernst', 'position': 'Director'}]</t>
  </si>
  <si>
    <t>32 Elm Place, 2nd Floor Rye, NY 10580</t>
  </si>
  <si>
    <t>General Electric Pension Trust</t>
  </si>
  <si>
    <t>* In exchange for $824,500 paid to AEAC at IPO, General Electric Pension Trust ("GEPT") will have the right, in its discretion, to purchase at an initial business combination up to the lesser of_x000D_
    * (i) $50,000,000 of units and_x000D_
    * (ii) 19.99% of the pro forma equity outstanding at the time of the closing of an initial business combination with each unit consisting of one share and 0.425 of one warrant to purchase one share at $11.50 per share for a purchase price of $10.00 per unit_x000D_
*  If GEPT purchases the maximum number of forward purchase units available to it under the Forward Purchase Agreement, in order to help facilitate a business combination, the Sponsor has agreed to forfeit for no consideration a number of Class B ordinary shares and Private Placement Warrants (the â€œSponsor Forfeitureâ€) such that after the Sponsor Forfeiture and the GEPT Issuance, the Sponsor will own_x000D_
    * (i) a number of Class B ordinary shares equal to 87.5% of the Post-Business Combination Class B ordinary shares plus 15,000 Class B ordinary shares, and_x000D_
    * (ii) a number of Private Placement Warrants equal to 87.5% of the Post-Business Combination Private Placement Warrants</t>
  </si>
  <si>
    <t>G06607108</t>
  </si>
  <si>
    <t>KYG066071088</t>
  </si>
  <si>
    <t>{'symbol': 'AEACU', 'cusip': 'G06607116', 'type': 'units', 'isin': 'KYG066071161'}</t>
  </si>
  <si>
    <t>G06607116</t>
  </si>
  <si>
    <t>KYG066071161</t>
  </si>
  <si>
    <t>{'symbol': 'AEACW', 'cusip': 'G06607124', 'type': 'warrants', 'isin': 'KYG066071245'}</t>
  </si>
  <si>
    <t>AEACW</t>
  </si>
  <si>
    <t>G06607124</t>
  </si>
  <si>
    <t>KYG066071245</t>
  </si>
  <si>
    <t>CLAS.U</t>
  </si>
  <si>
    <t>60f984a4-1c87-44c0-8412-c294e4213786</t>
  </si>
  <si>
    <t>Class Acceleration Corp.</t>
  </si>
  <si>
    <t>{'symbol': 'CLAS', 'cusip': '18274B106', 'type': 'common', 'isin': 'US18274B1061'}</t>
  </si>
  <si>
    <t>https://www.sec.gov/edgar/browse/?CIK=0001826855</t>
  </si>
  <si>
    <t>[{'name': 'Oppenheimer', 'units': 22500000, 'bookRunningManager': True}]</t>
  </si>
  <si>
    <t>[{'name': 'Joseph E. Parsons', 'position': 'Co-Executive Chairman, Treasurer and Director'}, {'name': 'Robert C. Daugherty', 'position': 'Co-Executive Chairman, Secretary and Director'}, {'name': 'Michael T. Moe', 'position': 'CEO and Director'}, {'name': 'Joy Chen', 'position': 'Director'}, {'name': 'Rachel Jarosh', 'position': 'Director'}, {'name': 'James W. Runcie', 'position': 'Director'}, {'name': 'Lev Gonick', 'position': 'Director'}]</t>
  </si>
  <si>
    <t>2925 Woodside Road Woodside, CA 94062</t>
  </si>
  <si>
    <t>18274B106</t>
  </si>
  <si>
    <t>US18274B1061</t>
  </si>
  <si>
    <t>{'symbol': 'CLAS.U', 'cusip': '18274B205', 'type': 'units', 'isin': 'US18274B2051'}</t>
  </si>
  <si>
    <t>18274B205</t>
  </si>
  <si>
    <t>US18274B2051</t>
  </si>
  <si>
    <t>{'symbol': 'CLAS/W', 'cusip': '18274B114', 'type': 'warrants', 'isin': 'US18274B1145'}</t>
  </si>
  <si>
    <t>CLAS/W</t>
  </si>
  <si>
    <t>18274B114</t>
  </si>
  <si>
    <t>US18274B1145</t>
  </si>
  <si>
    <t>EACU</t>
  </si>
  <si>
    <t>d63fb867-907a-4bc9-9e43-958b903a4d90</t>
  </si>
  <si>
    <t>Edify Acquisition Corp.</t>
  </si>
  <si>
    <t>{'symbol': 'EAC', 'cusip': '28059Q103', 'type': 'common', 'isin': 'US28059Q1031'}</t>
  </si>
  <si>
    <t>https://www.sec.gov/edgar/browse/?CIK=0001832765</t>
  </si>
  <si>
    <t>[{'name': 'BMO Capital Markets', 'units': 14400000, 'bookRunningManager': True}, {'name': 'B. Riley FBR', 'units': 9600000, 'bookRunningManager': True}]</t>
  </si>
  <si>
    <t>[{'name': 'Ronald H. Schlosser', 'position': 'CEO'}, {'name': 'Morris Beyda', 'position': 'CFO'}, {'name': 'Susan Wolford', 'position': 'Chairman and Director'}, {'name': 'Jason Beckman', 'position': 'Director'}, {'name': 'Jason Colodne', 'position': 'Director'}, {'name': 'Rosamund M. Elsie-Mitchell', 'position': 'Director'}, {'name': 'Ari Horowitz', 'position': 'Director'}]</t>
  </si>
  <si>
    <t>888 7th Avenue, Floor 29  New York, NY 10106</t>
  </si>
  <si>
    <t>Colbeck Capital Management</t>
  </si>
  <si>
    <t>28059Q103</t>
  </si>
  <si>
    <t>US28059Q1031</t>
  </si>
  <si>
    <t>{'symbol': 'EACPU', 'cusip': '28059Q202', 'type': 'units', 'isin': 'US28059Q2021'}</t>
  </si>
  <si>
    <t>EACPU</t>
  </si>
  <si>
    <t>28059Q202</t>
  </si>
  <si>
    <t>US28059Q2021</t>
  </si>
  <si>
    <t>{'symbol': 'EACPW', 'cusip': '28059Q111', 'type': 'warrants', 'isin': 'US28059Q1114'}</t>
  </si>
  <si>
    <t>EACPW</t>
  </si>
  <si>
    <t>28059Q111</t>
  </si>
  <si>
    <t>US28059Q1114</t>
  </si>
  <si>
    <t>GNACU</t>
  </si>
  <si>
    <t>dcaa426f-92ca-4d50-80ad-59149bed26fe</t>
  </si>
  <si>
    <t>Group Nine Acquisition Corp.</t>
  </si>
  <si>
    <t>{'symbol': 'GNAC', 'cusip': '39947R104', 'type': 'common', 'isin': 'US39947R1041'}</t>
  </si>
  <si>
    <t>https://www.sec.gov/edgar/browse/?CIK=0001832250</t>
  </si>
  <si>
    <t>[{'name': 'Barclays', 'units': 12000000, 'bookRunningManager': True}, {'name': 'Code Advisors', 'units': 8000000, 'bookRunningManager': True}]</t>
  </si>
  <si>
    <t>[{'name': 'Ben Lerer', 'position': 'Chief Executive Officer and Chairman'}, {'name': 'Brian Sugar', 'position': 'President and Director'}, {'name': 'Sean Macnew', 'position': 'Chief Financial Officer and Secretary'}, {'name': 'Richard Parsons', 'position': 'Director'}]</t>
  </si>
  <si>
    <t>568 Broadway Floor 10 New York, New York 10012</t>
  </si>
  <si>
    <t>Group Nine Media</t>
  </si>
  <si>
    <t>39947R104</t>
  </si>
  <si>
    <t>US39947R1041</t>
  </si>
  <si>
    <t>{'symbol': 'GNACU', 'cusip': '39947R203', 'type': 'units', 'isin': 'US39947R2031'}</t>
  </si>
  <si>
    <t>39947R203</t>
  </si>
  <si>
    <t>US39947R2031</t>
  </si>
  <si>
    <t>{'symbol': 'GNACW', 'cusip': '39947R112', 'type': 'warrants', 'isin': 'US39947R1124'}</t>
  </si>
  <si>
    <t>GNACW</t>
  </si>
  <si>
    <t>39947R112</t>
  </si>
  <si>
    <t>US39947R1124</t>
  </si>
  <si>
    <t>HCCCU</t>
  </si>
  <si>
    <t>f910caa4-489a-48b1-b66e-57a8d7020434</t>
  </si>
  <si>
    <t>Healthcare Capital Corp.</t>
  </si>
  <si>
    <t>{'symbol': 'HCCC', 'cusip': '42228C101', 'type': 'common', 'isin': 'US42228C1018'}</t>
  </si>
  <si>
    <t>https://www.sec.gov/edgar/browse/?CIK=0001822935</t>
  </si>
  <si>
    <t>[{'name': 'Dr. David Milch', 'position': 'Chairman'}, {'name': 'William Johns', 'position': 'CEO and Director'}, {'name': 'Philip A. Baseil', 'position': 'CFO'}, {'name': 'Dr. Thomas Insel', 'position': 'Director'}, {'name': 'Peter Kash', 'position': 'Director'}, {'name': 'Bruce E. Roberts', 'position': 'Director'}, {'name': 'Ambassador Ido Aharoni', 'position': 'Advisor'}, {'name': 'Dr. Jacob Dagan', 'position': 'Advisor'}, {'name': 'Yair Ephrati', 'position': 'Advisor'}, {'name': 'Dr. Jacob A. Frenkel', 'position': 'Advisor'}, {'name': 'Dr. David Levy', 'position': 'Advisor'}, {'name': 'Dr. Steve Miller', 'position': 'Advisor'}, {'name': 'Edward Neugeboren', 'position': 'Advisor'}]</t>
  </si>
  <si>
    <t>301 North Market Street Suite 1414 Wilmington, DE 19801</t>
  </si>
  <si>
    <t>Healthcare, with a focus on digital and telehealth, life sciences, innovative medical devices, and healthcare technology</t>
  </si>
  <si>
    <t>Alpha Tau</t>
  </si>
  <si>
    <t>DRTS</t>
  </si>
  <si>
    <t>[{'symbol': 'DRTSW', 'type': 'warrants'}, {'symbol': 'DRTS', 'type': 'common'}]</t>
  </si>
  <si>
    <t>HCCC</t>
  </si>
  <si>
    <t>42228C101</t>
  </si>
  <si>
    <t>US42228C1018</t>
  </si>
  <si>
    <t>{'symbol': 'HCCCU', 'cusip': '42228C200', 'type': 'units', 'isin': 'US42228C2008'}</t>
  </si>
  <si>
    <t>42228C200</t>
  </si>
  <si>
    <t>US42228C2008</t>
  </si>
  <si>
    <t>{'symbol': 'HCCCW', 'cusip': '42228C119', 'type': 'warrants', 'isin': 'US42228C1190'}</t>
  </si>
  <si>
    <t>HCCCW</t>
  </si>
  <si>
    <t>42228C119</t>
  </si>
  <si>
    <t>US42228C1190</t>
  </si>
  <si>
    <t>HCICU</t>
  </si>
  <si>
    <t>68beb358-7e24-462c-9436-0d8a6d49e302</t>
  </si>
  <si>
    <t>Hennessy Capital Investment Corp. V</t>
  </si>
  <si>
    <t>{'symbol': 'HCIC', 'cusip': '42589T107', 'type': 'common', 'isin': 'US42589T1079'}</t>
  </si>
  <si>
    <t>https://www.sec.gov/edgar/browse/?CIK=0001829455</t>
  </si>
  <si>
    <t>[{'name': 'Citigroup', 'units': 14700000, 'bookRunningManager': True}, {'name': 'Barclays', 'units': 14700000, 'bookRunningManager': True}, {'name': 'Roth Capital Partners', 'units': 300000, 'bookRunningManager': False}, {'name': 'Loop Capital Markets', 'units': 300000, 'bookRunningManager': False}]</t>
  </si>
  <si>
    <t>[{'name': 'Daniel J. Hennessy', 'position': 'Chairman of the Board of Directors and Chief Executive Officer'}, {'name': 'Greg Ethridge', 'position': 'President and Chief Operating Officer and Director'}, {'name': 'Nicholas A. Petruska', 'position': 'Executive Vice President, Chief Financial Officer and Secretary'}, {'name': 'Jeffrey Immelt', 'position': 'Lead Independent Director'}, {'name': 'Nora Mead Brownell', 'position': 'Independent Director'}, {'name': 'Barbara Byrne', 'position': 'Independent Director'}, {'name': 'Dr. Kurt Lauk', 'position': 'Independent Director'}, {'name': 'Tanguy V. Serra', 'position': 'Independent Director'}]</t>
  </si>
  <si>
    <t>3415 N. Pines Way, Suite 204 Wilson, Wyoming 83014</t>
  </si>
  <si>
    <t>42589T107</t>
  </si>
  <si>
    <t>US42589T1079</t>
  </si>
  <si>
    <t>{'symbol': 'HCICU', 'cusip': '42589T206', 'type': 'units', 'isin': 'US42589T2069'}</t>
  </si>
  <si>
    <t>42589T206</t>
  </si>
  <si>
    <t>US42589T2069</t>
  </si>
  <si>
    <t>{'symbol': 'HCICW', 'cusip': '42589T115', 'type': 'warrants', 'isin': 'US42589T1152'}</t>
  </si>
  <si>
    <t>HCICW</t>
  </si>
  <si>
    <t>42589T115</t>
  </si>
  <si>
    <t>US42589T1152</t>
  </si>
  <si>
    <t>TTACU</t>
  </si>
  <si>
    <t>3eeb5e65-63c4-460c-ae01-b3418692efc7</t>
  </si>
  <si>
    <t>Technology &amp; Telecommunication Acquisition Corporation</t>
  </si>
  <si>
    <t>{'symbol': 'TETE', 'cusip': '&lt;CUSIP&gt;', 'type': 'common', 'isin': '&lt;ISIN&gt;'}</t>
  </si>
  <si>
    <t>https://www.sec.gov/edgar/browse/?CIK=0001900679</t>
  </si>
  <si>
    <t>[{'name': 'EF Hutton', 'units': 800000, 'bookRunningManager': True}, {'name': 'US Tiger Securities', 'units': 2200000, 'bookRunningManager': False}, {'name': 'Tiger Brokers', 'units': 6995000, 'bookRunningManager': False}, {'name': 'Joseph Gunnar', 'units': 5000, 'bookRunningManager': False}]</t>
  </si>
  <si>
    <t>[{'name': 'Tek Che Ng', 'position': 'Chairman and CEO'}, {'name': 'Chow Wing Loke', 'position': 'CFO'}, {'name': 'Raghuvir Ramanadhan', 'position': 'Director'}, {'name': 'Virginia Chan', 'position': 'Director'}, {'name': 'Kiat Wai Du', 'position': 'Director'}]</t>
  </si>
  <si>
    <t>C3-2-23A, Jalan 1/152, Taman OUG Parklane, Off Jalan Kelang Lama, 58200 Kuala Lumpur, Malaysia</t>
  </si>
  <si>
    <t>{'symbol': 'TETEU', 'cusip': 'G87119122', 'type': 'units', 'isin': 'KYG871191220'}</t>
  </si>
  <si>
    <t>TETEU</t>
  </si>
  <si>
    <t>G87119122</t>
  </si>
  <si>
    <t>KYG871191220</t>
  </si>
  <si>
    <t>{'symbol': 'TETEW', 'cusip': '&lt;CUSIP&gt;', 'type': 'warrants', 'isin': '&lt;ISIN&gt;'}</t>
  </si>
  <si>
    <t>TETEW</t>
  </si>
  <si>
    <t>AIBU</t>
  </si>
  <si>
    <t>a1b8394e-be21-421c-883a-ec1ac8e70dfa</t>
  </si>
  <si>
    <t>AIB Acquisition Corporation</t>
  </si>
  <si>
    <t>{'symbol': 'AIB', 'cusip': 'G0R45S109', 'type': 'common', 'isin': 'KYG0R45S1096'}</t>
  </si>
  <si>
    <t>https://www.sec.gov/edgar/browse/?CIK=0001882963</t>
  </si>
  <si>
    <t>[{'name': 'Axel Hoerger', 'position': 'Chairman of Board'}, {'name': 'Eric Chen', 'position': 'CEO and Director'}, {'name': 'Jie Gao', 'position': 'Chief Financial Officer'}, {'name': 'David Adelman', 'position': 'Independent Director'}, {'name': 'Merry Tang', 'position': 'Independent Director'}, {'name': 'David Knower', 'position': 'Independent Director'}]</t>
  </si>
  <si>
    <t>875 3rd Avenue, Suite M204A New York, New York 10022</t>
  </si>
  <si>
    <t>G0R45S109</t>
  </si>
  <si>
    <t>KYG0R45S1096</t>
  </si>
  <si>
    <t>{'symbol': 'AIBBU', 'cusip': 'G0R45S125', 'type': 'units', 'isin': 'KYG0R45S1252'}</t>
  </si>
  <si>
    <t>AIBBU</t>
  </si>
  <si>
    <t>G0R45S125</t>
  </si>
  <si>
    <t>KYG0R45S1252</t>
  </si>
  <si>
    <t>{'symbol': 'AIBBR', 'cusip': 'G0R45S117', 'type': 'rights', 'isin': 'KYG0R45S1179'}</t>
  </si>
  <si>
    <t>AIBBR</t>
  </si>
  <si>
    <t>G0R45S117</t>
  </si>
  <si>
    <t>KYG0R45S1179</t>
  </si>
  <si>
    <t>ACAQ.U</t>
  </si>
  <si>
    <t>89609d66-c4c0-4bc4-a02d-46230e43322d</t>
  </si>
  <si>
    <t>Athena Consumer Acquisition Corp.</t>
  </si>
  <si>
    <t>{'symbol': 'ACAQ', 'cusip': '04684M106', 'type': 'common', 'isin': 'US04684M1062'}</t>
  </si>
  <si>
    <t>https://www.sec.gov/edgar/browse/?CIK=0001869141</t>
  </si>
  <si>
    <t>[{'name': 'Citigroup', 'units': 19200000, 'bookRunningManager': True}, {'name': 'Ladenburg Thalmann', 'units': 800000, 'bookRunningManager': False}]</t>
  </si>
  <si>
    <t>[{'name': 'Isabelle Freidheim', 'position': 'Chairman of the Board of Directors'}, {'name': 'Jane Park', 'position': 'Chief Executive Officer and Director'}, {'name': 'Jennifer Carr-Smith', 'position': 'Chief Operating Officer and President'}, {'name': 'Angelina Smith', 'position': 'Chief Financial Officer'}, {'name': 'Kay Koplovitz', 'position': 'Director'}, {'name': 'Doris Robinson', 'position': 'Director'}, {'name': 'Sarah Kauss', 'position': 'Director'}]</t>
  </si>
  <si>
    <t>442 5th Avenue New York, NY 10018</t>
  </si>
  <si>
    <t>04684M106</t>
  </si>
  <si>
    <t>US04684M1062</t>
  </si>
  <si>
    <t>{'symbol': 'ACAQ.U', 'cusip': '04684M205', 'type': 'units', 'isin': 'US04684M2052'}</t>
  </si>
  <si>
    <t>04684M205</t>
  </si>
  <si>
    <t>US04684M2052</t>
  </si>
  <si>
    <t>{'symbol': 'ACAQ/W', 'cusip': '04684M114', 'type': 'warrants', 'isin': 'US04684M1146'}</t>
  </si>
  <si>
    <t>ACAQ/W</t>
  </si>
  <si>
    <t>04684M114</t>
  </si>
  <si>
    <t>US04684M1146</t>
  </si>
  <si>
    <t>ESACU</t>
  </si>
  <si>
    <t>5acbc365-e826-4a5d-8e0b-e64b8617c9d3</t>
  </si>
  <si>
    <t>ESGEN Acquisition Corporation</t>
  </si>
  <si>
    <t>{'symbol': 'ESAC', 'cusip': 'G3R95N103', 'type': 'common', 'isin': 'KYG3R95N1030'}</t>
  </si>
  <si>
    <t>https://www.sec.gov/edgar/browse/?CIK=0001865506</t>
  </si>
  <si>
    <t>[{'name': 'Citigroup', 'units': 11520000, 'bookRunningManager': True}, {'name': 'Barclays', 'units': 11520000, 'bookRunningManager': True}, {'name': 'Ladenburg Thalmann', 'units': 960000, 'bookRunningManager': False}]</t>
  </si>
  <si>
    <t>[{'name': 'Andrea Bernatova', 'position': 'Chief Executive Officer and Director'}, {'name': 'Nader Daylami', 'position': 'Chief Financial Officer'}, {'name': 'James P Benson', 'position': 'Director (Chairman)'}, {'name': 'Michael C. Mayon', 'position': 'Director'}, {'name': 'Sanjay Bishnoi', 'position': 'Director'}, {'name': 'Larry L. Helm', 'position': 'Director'}, {'name': 'Mark M. Jacobs', 'position': 'Director'}]</t>
  </si>
  <si>
    <t>5956 Sherry Lane Suite 1400 Dallas, Texas 75225</t>
  </si>
  <si>
    <t>Energy Spectrum Securities</t>
  </si>
  <si>
    <t>G3R95N103</t>
  </si>
  <si>
    <t>KYG3R95N1030</t>
  </si>
  <si>
    <t>{'symbol': 'ESACU', 'cusip': 'G3R95N129', 'type': 'units', 'isin': 'KYG3R95N1295'}</t>
  </si>
  <si>
    <t>G3R95N129</t>
  </si>
  <si>
    <t>KYG3R95N1295</t>
  </si>
  <si>
    <t>{'symbol': 'ESACW', 'cusip': 'G3R95N111', 'type': 'warrants', 'isin': 'KYG3R95N1113'}</t>
  </si>
  <si>
    <t>ESACW</t>
  </si>
  <si>
    <t>G3R95N111</t>
  </si>
  <si>
    <t>KYG3R95N1113</t>
  </si>
  <si>
    <t>GMBT.U</t>
  </si>
  <si>
    <t>a94dfcd4-897c-43aa-9dd8-1df500df639d</t>
  </si>
  <si>
    <t>Queenâ€™s Gambit Growth Capital</t>
  </si>
  <si>
    <t>{'symbol': 'GMBT', 'cusip': 'G7315C101', 'type': 'common', 'isin': 'KYG7315C1015'}</t>
  </si>
  <si>
    <t>https://www.sec.gov/edgar/browse/?CIK=0001836190</t>
  </si>
  <si>
    <t>[{'name': 'Barclays', 'units': 28500000, 'bookRunningManager': True}, {'name': 'R. Seelaus', 'units': 750000, 'bookRunningManager': False}, {'name': 'Siebert Williams Shank', 'units': 750000, 'bookRunningManager': False}]</t>
  </si>
  <si>
    <t>[{'name': 'Victoria Grace', 'position': 'CEO and Director'}, {'name': 'Anastasia Nyrkovskaya', 'position': 'CFO'}, {'name': 'Jennifer Barbetta', 'position': 'Director'}, {'name': 'Cheryl Martin, Ph.D.', 'position': 'Director'}, {'name': 'Jill Putman', 'position': 'Director'}, {'name': 'Jeannine Sargent', 'position': 'Director'}, {'name': 'Lone Fonss Schroder', 'position': 'Director'}, {'name': 'Elizabeth K. Weymouth', 'position': 'Director'}]</t>
  </si>
  <si>
    <t>55 Hudson Yards, 44th Floor New York, NY 10001</t>
  </si>
  <si>
    <t>Agility Public Warehousing Company</t>
  </si>
  <si>
    <t>[{'symbol': 'SWVL', 'type': 'common'}]</t>
  </si>
  <si>
    <t>G7315C101</t>
  </si>
  <si>
    <t>KYG7315C1015</t>
  </si>
  <si>
    <t>{'symbol': 'GMBTU', 'cusip': 'G7315C127', 'type': 'units', 'isin': 'KYG7315C1270'}</t>
  </si>
  <si>
    <t>GMBTU</t>
  </si>
  <si>
    <t>G7315C127</t>
  </si>
  <si>
    <t>KYG7315C1270</t>
  </si>
  <si>
    <t>{'symbol': 'GMBTW', 'cusip': 'G7315C119', 'type': 'warrants', 'isin': 'KYG7315C1197'}</t>
  </si>
  <si>
    <t>GMBTW</t>
  </si>
  <si>
    <t>G7315C119</t>
  </si>
  <si>
    <t>KYG7315C1197</t>
  </si>
  <si>
    <t>NCACU</t>
  </si>
  <si>
    <t>f4adb0ea-24df-4c07-acf5-f78e7ba84bee</t>
  </si>
  <si>
    <t>Newcourt Acquisition Corp</t>
  </si>
  <si>
    <t>{'symbol': 'NCAC', 'cusip': 'G6448C103', 'type': 'common', 'isin': 'KYG6448C1033'}</t>
  </si>
  <si>
    <t>https://www.sec.gov/edgar/browse/?CIK=0001849475</t>
  </si>
  <si>
    <t>[{'name': 'Michael Jordaan', 'position': 'Chairman of the Board of Directors'}, {'name': 'Marc Balkin', 'position': 'CEO'}, {'name': 'Daniel Rogers', 'position': 'CFO'}, {'name': 'Simran Aggarwal', 'position': 'Director'}, {'name': 'Rohit Bodas', 'position': 'Director'}, {'name': 'Nicole Farb', 'position': 'Director'}]</t>
  </si>
  <si>
    <t>2201 Broadway Suite 705 Oakland, CA 94612</t>
  </si>
  <si>
    <t>G6448C103</t>
  </si>
  <si>
    <t>KYG6448C1033</t>
  </si>
  <si>
    <t>{'symbol': 'NCACU', 'cusip': 'G6448C111', 'type': 'units', 'isin': 'KYG6448C1116'}</t>
  </si>
  <si>
    <t>G6448C111</t>
  </si>
  <si>
    <t>KYG6448C1116</t>
  </si>
  <si>
    <t>{'symbol': 'NCACW', 'cusip': 'G6448C129', 'type': 'warrants', 'isin': 'KYG6448C1298'}</t>
  </si>
  <si>
    <t>NCACW</t>
  </si>
  <si>
    <t>G6448C129</t>
  </si>
  <si>
    <t>KYG6448C1298</t>
  </si>
  <si>
    <t>OSTRU</t>
  </si>
  <si>
    <t>4a5c95c2-a9fc-4a24-a018-4a023e586ee6</t>
  </si>
  <si>
    <t>Oyster Enterprises Acquisition Corp.</t>
  </si>
  <si>
    <t>{'symbol': 'OSTR', 'cusip': '69242M104', 'type': 'common', 'isin': 'US69242M1045'}</t>
  </si>
  <si>
    <t>https://www.sec.gov/edgar/browse/?CIK=0001834226</t>
  </si>
  <si>
    <t>[{'name': 'Imperial Capital', 'units': 16000000, 'bookRunningManager': True}, {'name': 'I-Bankers Securities', 'units': 4000000, 'bookRunningManager': True}]</t>
  </si>
  <si>
    <t>[{'name': 'Heath B. Freeman', 'position': 'CEO and Vice Chairman'}, {'name': 'Joshua P. Kleban', 'position': 'CFO'}, {'name': 'Michael J. Monticciolo', 'position': 'CLO, COO, Secretary and Director'}, {'name': 'Randall D. Smith', 'position': 'Chairman'}, {'name': 'Maz Akram', 'position': 'Director'}, {'name': 'Martin R. Wade, III', 'position': 'Director'}, {'name': 'Dana Goldsmith Needleman', 'position': 'Director'}]</t>
  </si>
  <si>
    <t>300 Main Street Stamford, Connecticut 06901</t>
  </si>
  <si>
    <t>Alden Global</t>
  </si>
  <si>
    <t>69242M104</t>
  </si>
  <si>
    <t>US69242M1045</t>
  </si>
  <si>
    <t>{'symbol': 'OSTRU', 'cusip': '69242M203', 'type': 'units', 'isin': 'US69242M2035'}</t>
  </si>
  <si>
    <t>69242M203</t>
  </si>
  <si>
    <t>US69242M2035</t>
  </si>
  <si>
    <t>{'symbol': 'OSTRW', 'cusip': '69242M112', 'type': 'warrants', 'isin': 'US69242M1128'}</t>
  </si>
  <si>
    <t>OSTRW</t>
  </si>
  <si>
    <t>69242M112</t>
  </si>
  <si>
    <t>US69242M1128</t>
  </si>
  <si>
    <t>TZPSU</t>
  </si>
  <si>
    <t>e12fec43-e7d1-44e1-b6a9-b05b3bd31a8a</t>
  </si>
  <si>
    <t>TZP Strategies Acquisition Corp.</t>
  </si>
  <si>
    <t>{'symbol': 'TZPS', 'cusip': 'G91595101', 'type': 'common', 'isin': 'KYG915951019'}</t>
  </si>
  <si>
    <t>https://www.sec.gov/edgar/browse/?CIK=0001823481</t>
  </si>
  <si>
    <t>[{'name': 'Credit Suisse', 'units': 25000000, 'bookRunningManager': True}]</t>
  </si>
  <si>
    <t>[{'name': 'Samuel Katz', 'position': 'Chief Executive Officer and Director'}, {'name': 'Sheera Michael', 'position': 'Chief Financial Officer'}, {'name': 'Kenneth Esterow', 'position': 'President and Director'}, {'name': 'JoAnne Kruse', 'position': 'Chief Talent Officer'}, {'name': 'Richard Smith', 'position': 'Director'}, {'name': 'Jamie Easton', 'position': 'Director'}, {'name': 'Stewart Wallace', 'position': 'Director'}]</t>
  </si>
  <si>
    <t>7 Times Square, Suite 4307  New York, New York 10036</t>
  </si>
  <si>
    <t>TZP Group</t>
  </si>
  <si>
    <t>G91595101</t>
  </si>
  <si>
    <t>KYG915951019</t>
  </si>
  <si>
    <t>{'symbol': 'TZPSU', 'cusip': 'G91595127', 'type': 'units', 'isin': 'KYG915951274'}</t>
  </si>
  <si>
    <t>G91595127</t>
  </si>
  <si>
    <t>KYG915951274</t>
  </si>
  <si>
    <t>{'symbol': 'TZPSW', 'cusip': 'G91595119', 'type': 'warrants', 'isin': 'KYG915951191'}</t>
  </si>
  <si>
    <t>TZPSW</t>
  </si>
  <si>
    <t>G91595119</t>
  </si>
  <si>
    <t>KYG915951191</t>
  </si>
  <si>
    <t>GOGN.U</t>
  </si>
  <si>
    <t>a9d1f725-82e5-4761-99c1-ea6e127073a3</t>
  </si>
  <si>
    <t>GoGreen Investments Corporation</t>
  </si>
  <si>
    <t>{'symbol': 'GOGN', 'cusip': 'G9461B101', 'type': 'common', 'isin': 'KYG9461B1014'}</t>
  </si>
  <si>
    <t>https://www.sec.gov/edgar/browse/?CIK=0001852940</t>
  </si>
  <si>
    <t>[{'name': 'Citigroup', 'units': 12000000, 'bookRunningManager': True}, {'name': 'Credit Suisse', 'units': 12000000, 'bookRunningManager': True}]</t>
  </si>
  <si>
    <t>[{'name': 'John Dowd', 'position': 'Chief Executive Officer and Chairman'}, {'name': 'Vikas Anand', 'position': 'Chief Development Officer'}, {'name': 'Dan Foley', 'position': 'Chief Technology Officer'}, {'name': 'Govind Friedland', 'position': 'Chief Operating Officer'}, {'name': 'Sergei Pokrovsky', 'position': 'Chief Decarbonization Officer'}, {'name': 'Michael Sedoy', 'position': 'Chief Financial Officer'}, {'name': 'Vice Admiral Dennis McGinn', 'position': 'Director'}, {'name': 'Neha Palmer', 'position': 'Director'}, {'name': 'Nereida Flannery', 'position': 'Director'}, {'name': 'Greg Hill', 'position': 'Director'}, {'name': 'Livia Mahler', 'position': 'Director'}, {'name': 'Robert Hvide Macleod', 'position': 'Director'}]</t>
  </si>
  <si>
    <t>1021 Main St., Suite #1960, Houston, TX 77002</t>
  </si>
  <si>
    <t>G9461B101</t>
  </si>
  <si>
    <t>KYG9461B1014</t>
  </si>
  <si>
    <t>{'symbol': 'GOGN.U', 'cusip': 'G9461B127', 'type': 'units', 'isin': 'KYG9461B1279'}</t>
  </si>
  <si>
    <t>G9461B127</t>
  </si>
  <si>
    <t>KYG9461B1279</t>
  </si>
  <si>
    <t>{'symbol': 'GOGN/W', 'cusip': 'G9461B119', 'type': 'warrants', 'isin': 'KYG9461B1196'}</t>
  </si>
  <si>
    <t>GOGN/W</t>
  </si>
  <si>
    <t>G9461B119</t>
  </si>
  <si>
    <t>KYG9461B1196</t>
  </si>
  <si>
    <t>THACU</t>
  </si>
  <si>
    <t>53d614b1-4eb2-4bfc-bc19-68f8e58cd973</t>
  </si>
  <si>
    <t>Thrive Acquisition Corporation</t>
  </si>
  <si>
    <t>{'symbol': 'THAC', 'cusip': 'G7158C101', 'type': 'common', 'isin': 'KYG7158C1015'}</t>
  </si>
  <si>
    <t>https://www.sec.gov/edgar/browse/?CIK=0001863685</t>
  </si>
  <si>
    <t>[{'name': 'Charles Jobson', 'position': 'Chief Executive Officer and Director'}, {'name': 'Charles Urbain', 'position': 'Chief Operating Officer, Chief Financial Officer, and Director'}, {'name': 'Benjamin Kao', 'position': 'President and Director'}, {'name': 'Peter Roy', 'position': 'Director'}, {'name': 'James Macon', 'position': 'Director'}, {'name': 'Daniel Germain', 'position': 'Director'}, {'name': 'Peter Graham', 'position': 'Director'}]</t>
  </si>
  <si>
    <t>Riverside Center 275 Grove Street, Suite 2-400 Newton, MA 02466</t>
  </si>
  <si>
    <t>G7158C101</t>
  </si>
  <si>
    <t>KYG7158C1015</t>
  </si>
  <si>
    <t>{'symbol': 'THACU', 'cusip': 'G7158C127', 'type': 'units', 'isin': 'KYG7158C1270'}</t>
  </si>
  <si>
    <t>G7158C127</t>
  </si>
  <si>
    <t>KYG7158C1270</t>
  </si>
  <si>
    <t>{'symbol': 'THACW', 'cusip': 'G7158C119', 'type': 'warrants', 'isin': 'KYG7158C1197'}</t>
  </si>
  <si>
    <t>THACW</t>
  </si>
  <si>
    <t>G7158C119</t>
  </si>
  <si>
    <t>KYG7158C1197</t>
  </si>
  <si>
    <t>JCICU</t>
  </si>
  <si>
    <t>bb6a1eef-fd12-4fb5-ba78-2d1f34ee48fc</t>
  </si>
  <si>
    <t>Jack Creek Investment Corp.</t>
  </si>
  <si>
    <t>{'symbol': 'JCIC', 'cusip': 'G4989X115', 'type': 'common', 'isin': 'KYG4989X1152'}</t>
  </si>
  <si>
    <t>https://www.sec.gov/edgar/browse/?CIK=0001822312</t>
  </si>
  <si>
    <t>[{'name': 'UBS', 'units': 15000000, 'bookRunningManager': True}, {'name': 'JP Morgan', 'units': 15000000, 'bookRunningManager': True}]</t>
  </si>
  <si>
    <t>[{'name': 'Jeffrey E. Kelter', 'position': 'Executive Chairman and Chairman of the board of directors'}, {'name': 'Robert F. Savage', 'position': 'Chief Executive Officer'}, {'name': 'Thomas Jermoluk', 'position': 'President, Director'}, {'name': 'James H. Clark', 'position': 'Chief Technology Officer'}, {'name': 'Lauren D. Ores', 'position': 'Chief Financial Officer'}, {'name': 'Heather Hartnett', 'position': 'Director'}, {'name': 'Samir Kaul', 'position': 'Director'}, {'name': 'Richard Noll', 'position': 'Director'}]</t>
  </si>
  <si>
    <t>386 Park Avenue South, FL 20  New York, NY 10016</t>
  </si>
  <si>
    <t>G4989X115</t>
  </si>
  <si>
    <t>KYG4989X1152</t>
  </si>
  <si>
    <t>{'symbol': 'JCICU', 'cusip': 'G4989X107', 'type': 'units', 'isin': 'KYG4989X1079'}</t>
  </si>
  <si>
    <t>G4989X107</t>
  </si>
  <si>
    <t>KYG4989X1079</t>
  </si>
  <si>
    <t>{'symbol': 'JCICW', 'cusip': 'G4989X123', 'type': 'warrants', 'isin': 'KYG4989X1236'}</t>
  </si>
  <si>
    <t>JCICW</t>
  </si>
  <si>
    <t>G4989X123</t>
  </si>
  <si>
    <t>KYG4989X1236</t>
  </si>
  <si>
    <t>LMACU</t>
  </si>
  <si>
    <t>847ba1fc-e3a0-4f9b-930b-f0d210a97dc3</t>
  </si>
  <si>
    <t>Liberty Media Acquisition Corporation</t>
  </si>
  <si>
    <t>{'symbol': 'LMACA', 'cusip': '53073L104', 'type': 'common', 'isin': 'US53073L1044'}</t>
  </si>
  <si>
    <t>https://www.sec.gov/edgar/browse/?CIK=0001831992</t>
  </si>
  <si>
    <t>[{'name': 'Citigroup', 'units': 18750000, 'bookRunningManager': True}, {'name': 'Morgan Stanley', 'units': 18750000, 'bookRunningManager': True}, {'name': 'Credit Suisse', 'units': 6250000, 'bookRunningManager': True}, {'name': 'Goldman Sachs', 'units': 6250000, 'bookRunningManager': True}]</t>
  </si>
  <si>
    <t>[{'name': 'Gregory B. Maffei', 'position': 'CEO, President and Director'}, {'name': 'Brian J. Wendling', 'position': 'Chief Accounting Officer and Principal Financial Officer'}, {'name': 'Albert E. Rosenthaler', 'position': 'Chief Corporate Development Officer'}, {'name': 'Renee L. Wilm', 'position': 'Chief Legal Officer, Chief Administrative Officer, Director'}, {'name': 'Ajay Menon', 'position': 'Director'}, {'name': 'Geoffrey Y. Yang', 'position': 'Director'}, {'name': 'John E. Welsh III', 'position': 'Director'}]</t>
  </si>
  <si>
    <t>12300 Liberty Boulevard Englewood, CO 80112</t>
  </si>
  <si>
    <t>Liberty Media Corporation</t>
  </si>
  <si>
    <t xml:space="preserve">* LMAC's sponsor will enter into a forward purchase agreement to acquire forward purchase units for $250,000,000, in the aggregate, in connection with our initial business combination_x000D_
* In addition, Liberty Media Corporation and LMAC's sponsor reserve the right to provide incremental funding in connection with an initial business combination by purchasing additional shares of Series B common stock at a purchase price of $10.00 per share_x000D_
* Following a business combination, Series B common stock will be entitled to ten votes per share_x000D_
</t>
  </si>
  <si>
    <t>53073L104</t>
  </si>
  <si>
    <t>US53073L1044</t>
  </si>
  <si>
    <t>{'symbol': 'LMACU', 'cusip': '53073L203', 'type': 'units', 'isin': 'US53073L2034'}</t>
  </si>
  <si>
    <t>53073L203</t>
  </si>
  <si>
    <t>US53073L2034</t>
  </si>
  <si>
    <t>{'symbol': 'LMACW', 'cusip': '53073L112', 'type': 'warrants', 'isin': 'US53073L1127'}</t>
  </si>
  <si>
    <t>LMACW</t>
  </si>
  <si>
    <t>53073L112</t>
  </si>
  <si>
    <t>US53073L1127</t>
  </si>
  <si>
    <t>NAACU</t>
  </si>
  <si>
    <t>a0f4a714-eea5-46f6-bc03-34724d98db72</t>
  </si>
  <si>
    <t>North Atlantic Acquisition Corporation</t>
  </si>
  <si>
    <t>{'symbol': 'NAAC', 'cusip': 'G66139109', 'type': 'common', 'isin': 'KYG661391097'}</t>
  </si>
  <si>
    <t>https://www.sec.gov/edgar/browse/?CIK=0001830063</t>
  </si>
  <si>
    <t>[{'name': 'Wells Fargo', 'units': 16500000, 'bookRunningManager': True}, {'name': 'BTIG', 'units': 16500000, 'bookRunningManager': True}]</t>
  </si>
  <si>
    <t>[{'name': 'Andrew Morgan', 'position': 'Chairman'}, {'name': 'Gary Quin', 'position': 'CEO and Director'}, {'name': 'Patrick Doran', 'position': 'President and Director'}, {'name': 'Mark Keating', 'position': 'CFO'}, {'name': 'Dimitri Panayotopoulos', 'position': 'Director'}, {'name': 'Tamara Sakovska', 'position': 'Director'}]</t>
  </si>
  <si>
    <t>1345 Avenue of the Americas New York, NY 10105</t>
  </si>
  <si>
    <t>* NAAC's sponsor (or its designees) has agreed to enter into a contingent forward purchase contract to purchase up to 10,000,000 units for $10.00 each, in a private placement to occur concurrently with the closing of an initial business combination, for an aggregate purchase price of up to $100,000,000_x000D_
* The contingent forward purchase units and their component securities would be identical to the units being sold in this offering, except that the contingent forward purchase units and their component securities would be subject to transfer restrictions and certain registration rights_x000D_
* The funds from the sale of contingent forward purchase units may be used as part of the consideration to the sellers in the initial business combination</t>
  </si>
  <si>
    <t>G66139109</t>
  </si>
  <si>
    <t>KYG661391097</t>
  </si>
  <si>
    <t>{'symbol': 'NAACU', 'cusip': 'G66139117', 'type': 'units', 'isin': 'KYG661391170'}</t>
  </si>
  <si>
    <t>G66139117</t>
  </si>
  <si>
    <t>KYG661391170</t>
  </si>
  <si>
    <t>{'symbol': 'NAACW', 'cusip': 'G66139125', 'type': 'warrants', 'isin': 'KYG661391253'}</t>
  </si>
  <si>
    <t>NAACW</t>
  </si>
  <si>
    <t>G66139125</t>
  </si>
  <si>
    <t>KYG661391253</t>
  </si>
  <si>
    <t>OPEWU</t>
  </si>
  <si>
    <t>9902df76-6ba7-4475-b019-e336181ee6bf</t>
  </si>
  <si>
    <t>One Equity Partners Open Water I Corp.</t>
  </si>
  <si>
    <t>{'symbol': 'OEPW', 'cusip': '68237L105', 'type': 'common', 'isin': 'US68237L1052'}</t>
  </si>
  <si>
    <t>https://www.sec.gov/edgar/browse/?CIK=0001824677</t>
  </si>
  <si>
    <t>[{'name': 'Credit Suisse', 'units': 20250000, 'bookRunningManager': True}, {'name': 'RBC Capital Markets', 'units': 8250000, 'bookRunningManager': True}, {'name': 'Drexel Hamilton', 'units': 1500000, 'bookRunningManager': False}]</t>
  </si>
  <si>
    <t>[{'name': 'R. Todd Bradley', 'position': 'Co-Chairman of the Board of Directors and Chief Executive Officer'}, {'name': 'James Koven', 'position': 'Co-Chairman of the Board of Directors'}, {'name': 'Jessica Marion', 'position': 'Chief Financial Officer and Secretary'}, {'name': 'Paul (Chip) Schorr', 'position': 'Director'}, {'name': 'David Lippin', 'position': 'Executive Vice President'}, {'name': 'Brad Coppens', 'position': 'Executive Vice President'}, {'name': 'Jordan Lawrie', 'position': 'President'}, {'name': 'Lori Lutey', 'position': 'Director'}, {'name': 'Robert Sivitilli', 'position': 'Director'}, {'name': 'Neil Kurtz, M.D', 'position': 'Director'}, {'name': 'Emiko Higashi', 'position': 'Director'}]</t>
  </si>
  <si>
    <t>c/o OEP Open Water I Holdings LLC 510 Madison Avenue, 19th Floor New York, New York 10022</t>
  </si>
  <si>
    <t>One Equity Partners</t>
  </si>
  <si>
    <t>68237L105</t>
  </si>
  <si>
    <t>US68237L1052</t>
  </si>
  <si>
    <t>{'symbol': 'OEPWU', 'cusip': '68237L204', 'type': 'units', 'isin': 'US68237L2043'}</t>
  </si>
  <si>
    <t>OEPWU</t>
  </si>
  <si>
    <t>68237L204</t>
  </si>
  <si>
    <t>US68237L2043</t>
  </si>
  <si>
    <t>{'symbol': 'OEPWW', 'cusip': '68237L113', 'type': 'warrants', 'isin': 'US68237L1136'}</t>
  </si>
  <si>
    <t>OEPWW</t>
  </si>
  <si>
    <t>68237L113</t>
  </si>
  <si>
    <t>US68237L1136</t>
  </si>
  <si>
    <t>PGSS.U</t>
  </si>
  <si>
    <t>c30bea37-a3d3-4e77-b7fd-5bbf4b72e987</t>
  </si>
  <si>
    <t>Pegasus Digital Mobility Acquisition Corp.</t>
  </si>
  <si>
    <t>{'symbol': 'PGSS', 'cusip': 'G69768102', 'type': 'common', 'isin': 'KYG697681024'}</t>
  </si>
  <si>
    <t>https://www.sec.gov/edgar/browse/?CIK=0001861541</t>
  </si>
  <si>
    <t>[{'name': 'Barclays', 'units': 13800000, 'bookRunningManager': True}, {'name': 'EarlyBirdCapital', 'units': 4600000, 'bookRunningManager': False}, {'name': 'Ladenburg Thalmann', 'units': 800000, 'bookRunningManager': False}, {'name': 'Northland Capital Markets', 'units': 800000, 'bookRunningManager': False}]</t>
  </si>
  <si>
    <t>[{'name': 'Sir Dr. Ralf Speth', 'position': 'CEO and Chairman'}, {'name': 'F. Jeremey Mistry', 'position': 'CFO and Secretary'}, {'name': 'Dr. Stefan Berger', 'position': 'CIO'}, {'name': 'Patrick Miller', 'position': 'Director'}, {'name': 'James Condon', 'position': 'Director'}, {'name': 'Florian Wolf', 'position': 'Director'}, {'name': 'Steve Norris', 'position': 'Director'}, {'name': 'Jeff Foster', 'position': 'Director'}, {'name': 'John Doherty', 'position': 'Director'}]</t>
  </si>
  <si>
    <t>71 Fort Street, George Town, Grand Cayman KY1-1106, Cayman Islands</t>
  </si>
  <si>
    <t>Strategic Capital Management</t>
  </si>
  <si>
    <t>G69768102</t>
  </si>
  <si>
    <t>KYG697681024</t>
  </si>
  <si>
    <t>{'symbol': 'PGSS.U', 'cusip': 'G69768128', 'type': 'units', 'isin': 'KYG697681289'}</t>
  </si>
  <si>
    <t>G69768128</t>
  </si>
  <si>
    <t>KYG697681289</t>
  </si>
  <si>
    <t>{'symbol': 'PGSS/W', 'cusip': 'G69768110', 'type': 'warrants', 'isin': 'KYG697681107'}</t>
  </si>
  <si>
    <t>PGSS/W</t>
  </si>
  <si>
    <t>G69768110</t>
  </si>
  <si>
    <t>KYG697681107</t>
  </si>
  <si>
    <t>PV.U</t>
  </si>
  <si>
    <t>460d7276-9ee7-4d41-ab9e-9ecbd593a834</t>
  </si>
  <si>
    <t>Primavera Capital Acquisition Corporation</t>
  </si>
  <si>
    <t>{'symbol': 'PV', 'cusip': 'G7255E109', 'type': 'common', 'isin': 'KYG7255E1098'}</t>
  </si>
  <si>
    <t>https://www.sec.gov/edgar/browse/?CIK=0001818787</t>
  </si>
  <si>
    <t>[{'name': 'Credit Suisse', 'units': 19800000, 'bookRunningManager': True}, {'name': 'Citigroup', 'units': 16200000, 'bookRunningManager': True}]</t>
  </si>
  <si>
    <t>[{'name': 'Fred Hu', 'position': 'Founder'}, {'name': 'Tong "Max" Chen', 'position': 'CEO, CFO and Director'}, {'name': 'Pearl Yuan-Garg', 'position': 'General Counsel and Vice President'}, {'name': 'Kirtiraj Chauhan', 'position': 'Vice President'}, {'name': 'Chenling Zhang', 'position': 'Director'}, {'name': 'Muktesh Pant', 'position': 'Director'}, {'name': 'Teresa Teague', 'position': 'Director'}, {'name': 'Sonia Cheng', 'position': 'Director'}]</t>
  </si>
  <si>
    <t>41/F Gloucester Tower 15 Queenâ€™s Road Central Hong Kong</t>
  </si>
  <si>
    <t>Primavera Capital Group</t>
  </si>
  <si>
    <t>Aspex Master Fund, Sky Venture Partners L.P.</t>
  </si>
  <si>
    <t>* Aspex Master Fund, a Hong Kong based investor management fund, and Sky Venture Partners L.P., a Chinese investor management group (the "anchor investors") have entered into forward purchase agreements that provide for the purchase of an aggregate of 8,000,000 Class A ordinary shares, plus an aggregate of 2,000,000 redeemable warrants to purchase one Class A ordinary share at $11.50 per share, for an aggregate purchase price of $80,000,000, or $10.00 per Class A ordinary share, in a private placement to close concurrently with the closing of an initial business combination_x000D_
* The obligations under the forward purchase agreements do not depend on whether any Class A ordinary shares are redeemed by public shareholders</t>
  </si>
  <si>
    <t>G7255E109</t>
  </si>
  <si>
    <t>KYG7255E1098</t>
  </si>
  <si>
    <t>{'symbol': 'PV.U', 'cusip': 'G7255E125', 'type': 'units', 'isin': 'KYG7255E1254'}</t>
  </si>
  <si>
    <t>G7255E125</t>
  </si>
  <si>
    <t>KYG7255E1254</t>
  </si>
  <si>
    <t>{'symbol': 'PV/W', 'cusip': 'G7255E117', 'type': 'warrants', 'isin': 'KYG7255E1171'}</t>
  </si>
  <si>
    <t>PV/W</t>
  </si>
  <si>
    <t>G7255E117</t>
  </si>
  <si>
    <t>KYG7255E1171</t>
  </si>
  <si>
    <t>SHACU</t>
  </si>
  <si>
    <t>db002395-3fd7-4f92-ba3f-7d59710ce0e3</t>
  </si>
  <si>
    <t>SCP &amp; CO Healthcare Acquisition Company</t>
  </si>
  <si>
    <t>{'symbol': 'SHAC', 'cusip': '784065104', 'type': 'common', 'isin': 'US7840651043'}</t>
  </si>
  <si>
    <t>https://www.sec.gov/edgar/browse/?CIK=0001820160</t>
  </si>
  <si>
    <t>[{'name': 'Barclays', 'units': 13000000, 'bookRunningManager': True}, {'name': 'Piper Sandler &amp; Co.', 'units': 7000000, 'bookRunningManager': True}]</t>
  </si>
  <si>
    <t>[{'name': 'Scott Feuer', 'position': 'Chief Executive Officer and Director'}, {'name': 'Bryan Crino', 'position': 'President and Director'}, {'name': 'Joseph Passero', 'position': 'Chief Financial Officer'}, {'name': 'Alan Gold', 'position': 'Director'}, {'name': 'Tim Main', 'position': 'Director'}, {'name': 'R. David Kretschmer', 'position': 'Director'}, {'name': 'Randy Parker', 'position': 'Director'}, {'name': 'Dr. Mohit Kaushal', 'position': 'Director'}]</t>
  </si>
  <si>
    <t>2909 W Bay to Bay Blvd., Suite 300  Tampa, FL 33629</t>
  </si>
  <si>
    <t>SCP &amp; CO.</t>
  </si>
  <si>
    <t>US7840651043</t>
  </si>
  <si>
    <t>{'symbol': 'SHACU', 'cusip': '784065203', 'type': 'units', 'isin': 'US7840652033'}</t>
  </si>
  <si>
    <t>US7840652033</t>
  </si>
  <si>
    <t>{'symbol': 'SHACW', 'cusip': '784065112', 'type': 'warrants', 'isin': 'US7840651126'}</t>
  </si>
  <si>
    <t>SHACW</t>
  </si>
  <si>
    <t>US7840651126</t>
  </si>
  <si>
    <t>BLNGU</t>
  </si>
  <si>
    <t>f2512230-9927-4dd2-b48e-4686526ee296</t>
  </si>
  <si>
    <t>Belong Acquisition Corp.</t>
  </si>
  <si>
    <t>{'symbol': 'BLNG', 'cusip': '08069M102', 'type': 'common', 'isin': 'US08069M1027'}</t>
  </si>
  <si>
    <t>https://www.sec.gov/edgar/browse/?CIK=0001842384</t>
  </si>
  <si>
    <t>[{'name': 'Wells Fargo', 'units': 12000000, 'bookRunningManager': True}, {'name': 'Loop Capital Markets', 'units': 1500000, 'bookRunningManager': True}, {'name': 'R. Seelaus', 'units': 500000, 'bookRunningManager': False}, {'name': 'Samuel A. Ramirez &amp; Company', 'units': 500000, 'bookRunningManager': False}, {'name': 'Siebert Williams Shank', 'units': 500000, 'bookRunningManager': False}]</t>
  </si>
  <si>
    <t>[{'name': 'Jennifer Deason', 'position': 'Chairman and CEO'}, {'name': 'Peter Saldarriaga', 'position': 'President and CFO'}, {'name': 'George Arison', 'position': 'Director'}, {'name': 'Jason Park', 'position': 'Director'}, {'name': 'Miyuki Matsumoto', 'position': 'Director'}, {'name': 'Amy Cappellazzo', 'position': 'Director'}, {'name': 'Jennifer Turner', 'position': 'Director'}, {'name': 'Dhani Jones', 'position': 'Director'}]</t>
  </si>
  <si>
    <t>c/o Ledgewood, PC Two Commerce Square 2001 Market Street, Suite 3400 Philadelphia, PA 19103</t>
  </si>
  <si>
    <t>08069M102</t>
  </si>
  <si>
    <t>US08069M1027</t>
  </si>
  <si>
    <t>{'symbol': 'BLNGU', 'cusip': '08069M201', 'type': 'units', 'isin': 'US08069M2017'}</t>
  </si>
  <si>
    <t>08069M201</t>
  </si>
  <si>
    <t>US08069M2017</t>
  </si>
  <si>
    <t>{'symbol': 'BLNGW', 'cusip': '08069M110', 'type': 'warrants', 'isin': 'US08069M1100'}</t>
  </si>
  <si>
    <t>BLNGW</t>
  </si>
  <si>
    <t>08069M110</t>
  </si>
  <si>
    <t>US08069M1100</t>
  </si>
  <si>
    <t>BIOTU</t>
  </si>
  <si>
    <t>792bd4d7-438c-4843-9675-c67f61ae43fa</t>
  </si>
  <si>
    <t>Biotech Acquisition Company</t>
  </si>
  <si>
    <t>{'symbol': 'BIOT', 'cusip': 'G1125A108', 'type': 'common', 'isin': 'KYG1125A1085'}</t>
  </si>
  <si>
    <t>https://www.sec.gov/edgar/browse/?CIK=0001825413</t>
  </si>
  <si>
    <t>[{'name': 'Dr. Michael Shleifer', 'position': 'CEO and Chairman'}, {'name': 'Ivan Jarry', 'position': 'COO'}, {'name': 'Albert F. Hummel', 'position': 'CIO and Director'}, {'name': 'Thomas Fratacci', 'position': 'CFO and Treasurer'}, {'name': 'Bruno Montanari', 'position': 'Director'}, {'name': 'Paul Bernard', 'position': 'Director'}, {'name': 'Aaron Kim', 'position': 'Director'}, {'name': 'Tanguy Serra', 'position': 'Advisor'}]</t>
  </si>
  <si>
    <t>545 West 25th Street, 20th Floor New York, NY 10001</t>
  </si>
  <si>
    <t>SPRIM Global Investments</t>
  </si>
  <si>
    <t>[{'symbol': 'BBTX', 'type': 'common'}]</t>
  </si>
  <si>
    <t>G1125A108</t>
  </si>
  <si>
    <t>KYG1125A1085</t>
  </si>
  <si>
    <t>{'symbol': 'BIOTU', 'cusip': 'G1125A124', 'type': 'units', 'isin': 'KYG1125A1242'}</t>
  </si>
  <si>
    <t>G1125A124</t>
  </si>
  <si>
    <t>KYG1125A1242</t>
  </si>
  <si>
    <t>{'symbol': 'BIOTW', 'cusip': 'G1125A116', 'type': 'warrants', 'isin': 'KYG1125A1168'}</t>
  </si>
  <si>
    <t>BIOTW</t>
  </si>
  <si>
    <t>G1125A116</t>
  </si>
  <si>
    <t>KYG1125A1168</t>
  </si>
  <si>
    <t>4e36f552-74fb-43bc-95f7-414713fd3bb0</t>
  </si>
  <si>
    <t>Bridgetown 2 Holdings Ltd</t>
  </si>
  <si>
    <t>{'symbol': 'BTNB', 'cusip': 'G1355V103', 'type': 'common', 'isin': 'KYG1355V1032'}</t>
  </si>
  <si>
    <t>https://www.sec.gov/edgar/browse/?CIK=0001831236</t>
  </si>
  <si>
    <t>[{'name': 'Citigroup', 'units': 23400000, 'bookRunningManager': True}, {'name': 'BTIG', 'units': 2600000, 'bookRunningManager': True}]</t>
  </si>
  <si>
    <t xml:space="preserve">Pacific Century, Thiel Capital, FWD, PineBridge Investments </t>
  </si>
  <si>
    <t>G1355V103</t>
  </si>
  <si>
    <t>KYG1355V1032</t>
  </si>
  <si>
    <t>DHHCU</t>
  </si>
  <si>
    <t>2ee6573b-a010-4286-9f34-dabefa8c0d86</t>
  </si>
  <si>
    <t>DiamondHead Holdings Corp.</t>
  </si>
  <si>
    <t>{'symbol': 'DHHC', 'cusip': '25278L105', 'type': 'common', 'isin': 'US25278L1052'}</t>
  </si>
  <si>
    <t>https://www.sec.gov/edgar/browse/?CIK=0001830188</t>
  </si>
  <si>
    <t>[{'name': 'David T. Hamamoto', 'position': 'Chairman and CEO'}, {'name': 'Keith Feldman', 'position': 'CFO and Director'}, {'name': 'Judith A. Hannaway', 'position': 'Director'}, {'name': 'Jonathan A. Langer', 'position': 'Director'}, {'name': 'Charles W. Scheonherr', 'position': 'Director'}]</t>
  </si>
  <si>
    <t>DiamondHead Holdings Corp. 250 Park Ave. 7th Floor New York, New York 10177</t>
  </si>
  <si>
    <t>25278L105</t>
  </si>
  <si>
    <t>US25278L1052</t>
  </si>
  <si>
    <t>{'symbol': 'DHHCU', 'cusip': '25278L204', 'type': 'units', 'isin': 'US25278L2043'}</t>
  </si>
  <si>
    <t>25278L204</t>
  </si>
  <si>
    <t>US25278L2043</t>
  </si>
  <si>
    <t>{'symbol': 'DHHCW', 'cusip': '25278L113', 'type': 'warrants', 'isin': 'US25278L1136'}</t>
  </si>
  <si>
    <t>DHHCW</t>
  </si>
  <si>
    <t>25278L113</t>
  </si>
  <si>
    <t>US25278L1136</t>
  </si>
  <si>
    <t>DNZ.U</t>
  </si>
  <si>
    <t>8a471ba1-6f57-4372-ac24-fc2219554cf3</t>
  </si>
  <si>
    <t>D and Z Media Acquisition Corp.</t>
  </si>
  <si>
    <t>{'symbol': 'DNZ', 'cusip': '23305Q106', 'type': 'common', 'isin': 'US23305Q1067'}</t>
  </si>
  <si>
    <t>https://www.sec.gov/edgar/browse/?CIK=0001830374</t>
  </si>
  <si>
    <t>[{'name': 'Goldman Sachs', 'units': 23750000, 'bookRunningManager': True}, {'name': 'Loop Capital Markets', 'units': 1250000, 'bookRunningManager': False}]</t>
  </si>
  <si>
    <t>[{'name': 'Betty Liu', 'position': 'Chairman, President and Chief Executive Officer.'}, {'name': 'Mark Wiltamuth', 'position': 'Chief Financial Officer'}, {'name': 'Brian Grazer', 'position': 'Director'}, {'name': 'Scott Kurnit', 'position': 'Director'}, {'name': 'David Panton', 'position': 'Director'}, {'name': 'Louise Sams', 'position': 'Director'}, {'name': 'Christine Zhao', 'position': 'Director'}, {'name': 'Matt Blank', 'position': 'Special Advisor'}, {'name': 'Jim Reynolds', 'position': 'Special Advisor'}, {'name': 'Daniel L. Rosensweig', 'position': 'Special Advisor'}]</t>
  </si>
  <si>
    <t>2870 Peachtree Road NW, Suite 509 Atlanta, GA 30305</t>
  </si>
  <si>
    <t>Intercontinental Exchange, Navigation Capital, Loop Capital</t>
  </si>
  <si>
    <t>23305Q106</t>
  </si>
  <si>
    <t>US23305Q1067</t>
  </si>
  <si>
    <t>{'symbol': 'DNZ.U', 'cusip': '23305Q205', 'type': 'units', 'isin': 'US23305Q2057'}</t>
  </si>
  <si>
    <t>23305Q205</t>
  </si>
  <si>
    <t>US23305Q2057</t>
  </si>
  <si>
    <t>{'symbol': 'DNZ/W', 'cusip': '23305Q114', 'type': 'warrants', 'isin': 'US23305Q1141'}</t>
  </si>
  <si>
    <t>DNZ/W</t>
  </si>
  <si>
    <t>23305Q114</t>
  </si>
  <si>
    <t>US23305Q1141</t>
  </si>
  <si>
    <t>HCIIU</t>
  </si>
  <si>
    <t>a3eba3c8-42a6-4129-8ef0-7f7b9891be12</t>
  </si>
  <si>
    <t>Hudson Executive Investment Corp. II</t>
  </si>
  <si>
    <t>{'symbol': 'HCII', 'cusip': '443760103', 'type': 'common', 'isin': 'US4437601036'}</t>
  </si>
  <si>
    <t>https://www.sec.gov/edgar/browse/?CIK=0001823033</t>
  </si>
  <si>
    <t>[{'name': 'Citigroup', 'units': 9000000, 'bookRunningManager': True}, {'name': 'JP Morgan', 'units': 9000000, 'bookRunningManager': True}, {'name': 'Barclays', 'units': 4500000, 'bookRunningManager': True}]</t>
  </si>
  <si>
    <t>[{'name': 'Douglas G. Bergeron', 'position': 'CEO and Director'}, {'name': 'Douglas L. Braunstein', 'position': 'President, Chairman and Director'}, {'name': 'Ira Mosberg', 'position': 'CFO'}, {'name': 'Amy Schulman', 'position': 'Director'}, {'name': 'Paul Ormond', 'position': 'Director'}, {'name': 'Douglas Renert', 'position': 'Director'}]</t>
  </si>
  <si>
    <t>570 Lexington Avenue, 35th Floor  New York, NY 10022</t>
  </si>
  <si>
    <t>Hudson Executive Capital</t>
  </si>
  <si>
    <t xml:space="preserve"> HEC Master Fund LP</t>
  </si>
  <si>
    <t>* FPA to purchase 5mm units at business combination_x000D_
* To the extent that the amounts available from the trust account and other financing are sufficient for cash requirements, HEC Master may purchase less than 5,000,000 forward purchase units_x000D_
* HEC Masterâ€™s commitment under the forward purchase agreement will be subject to approval, prior to entering into a definitive agreement for an initial business combination, of its investment committee_x000D_
* HEC Master will have the option to assign its commitment to one of its affiliates</t>
  </si>
  <si>
    <t>US4437601036</t>
  </si>
  <si>
    <t>{'symbol': 'HCIIU', 'cusip': '443760202', 'type': 'units', 'isin': 'US4437602026'}</t>
  </si>
  <si>
    <t>US4437602026</t>
  </si>
  <si>
    <t>{'symbol': 'HCIIW', 'cusip': '443760111', 'type': 'warrants', 'isin': 'US4437601119'}</t>
  </si>
  <si>
    <t>HCIIW</t>
  </si>
  <si>
    <t>US4437601119</t>
  </si>
  <si>
    <t>NSIC.U</t>
  </si>
  <si>
    <t>b5de7b24-0805-4181-b10c-2a51686fe84d</t>
  </si>
  <si>
    <t>Northern Star Investment Corp. II</t>
  </si>
  <si>
    <t>{'symbol': 'NSTB', 'cusip': '66573W107', 'type': 'common', 'isin': 'US66573W1071'}</t>
  </si>
  <si>
    <t>https://www.sec.gov/edgar/browse/?CIK=0001834518</t>
  </si>
  <si>
    <t>[{'name': 'Joanna Coles', 'position': 'Chairperson of the Board and Chief Executive Officer'}, {'name': 'Jonathan J. Ledecky', 'position': 'President and Chief Operating Officer'}, {'name': 'James H.R. Brady', 'position': 'Chief Financial Officer'}, {'name': 'Kirsten A. Green', 'position': 'Director'}, {'name': 'David Shapiro', 'position': 'Director'}, {'name': 'Maryann Turcke', 'position': 'Director'}]</t>
  </si>
  <si>
    <t>c/o Graubard Miller  The Chrysler Building  405 Lexington Avenue</t>
  </si>
  <si>
    <t>66573W107</t>
  </si>
  <si>
    <t>US66573W1071</t>
  </si>
  <si>
    <t>{'symbol': 'NSTB.U', 'cusip': '66573W206', 'type': 'units', 'isin': 'US66573W2061'}</t>
  </si>
  <si>
    <t>NSTB.U</t>
  </si>
  <si>
    <t>66573W206</t>
  </si>
  <si>
    <t>US66573W2061</t>
  </si>
  <si>
    <t>{'symbol': 'NSTB/W', 'cusip': '66573W115', 'type': 'warrants', 'isin': 'US66573W1154'}</t>
  </si>
  <si>
    <t>NSTB/W</t>
  </si>
  <si>
    <t>66573W115</t>
  </si>
  <si>
    <t>US66573W1154</t>
  </si>
  <si>
    <t>SSAAU</t>
  </si>
  <si>
    <t>51a03b84-6d1c-4221-8e23-37f3abab1e9e</t>
  </si>
  <si>
    <t>Science Strategic Acquisition Corp. Alpha</t>
  </si>
  <si>
    <t>{'symbol': 'SSAA', 'cusip': '808641104', 'type': 'common', 'isin': 'US8086411043'}</t>
  </si>
  <si>
    <t>https://www.sec.gov/edgar/browse/?CIK=0001830547</t>
  </si>
  <si>
    <t>[{'name': 'Credit Suisse', 'units': 27000000, 'bookRunningManager': True}]</t>
  </si>
  <si>
    <t>[{'name': 'Michael Jones', 'position': 'Chief Executive Officer and Chairman of the Board of Directors'}, {'name': 'Peter Pham', 'position': 'President'}, {'name': 'Thomas Dare', 'position': 'Chief Financial Officer'}, {'name': 'Greg Gilman', 'position': 'Director'}, {'name': 'Jeff Kearl', 'position': 'Director'}, {'name': 'Jennifer Rubio', 'position': 'Director'}, {'name': 'Colette Taylor', 'position': 'Director'}, {'name': 'Priscilla Guevara', 'position': 'Global Head of Investor Relations'}, {'name': 'April Henry', 'position': 'Executive Vice President, Corporate Development'}]</t>
  </si>
  <si>
    <t>1447 2nd St Santa Monica, CA 90401</t>
  </si>
  <si>
    <t>Science Partners Management</t>
  </si>
  <si>
    <t>US8086411043</t>
  </si>
  <si>
    <t>{'symbol': 'SSAAU', 'cusip': '808641203', 'type': 'units', 'isin': 'US8086412033'}</t>
  </si>
  <si>
    <t>US8086412033</t>
  </si>
  <si>
    <t>{'symbol': 'SSAAW', 'cusip': '808641112', 'type': 'warrants', 'isin': 'US8086411126'}</t>
  </si>
  <si>
    <t>SSAAW</t>
  </si>
  <si>
    <t>US8086411126</t>
  </si>
  <si>
    <t>CLIM.U</t>
  </si>
  <si>
    <t>c9dd9c29-6148-4ce3-993b-dbbc4f218486</t>
  </si>
  <si>
    <t>Climate Real Impact Solutions II Acquisition Corporation</t>
  </si>
  <si>
    <t>{'symbol': 'CLIM', 'cusip': '187171103', 'type': 'common', 'isin': 'US1871711032'}</t>
  </si>
  <si>
    <t>https://www.sec.gov/edgar/browse/?CIK=0001835713</t>
  </si>
  <si>
    <t>[{'name': 'Barclays', 'units': 9870000, 'bookRunningManager': True}, {'name': 'BofA Securities', 'units': 9870000, 'bookRunningManager': True}, {'name': 'Academy Securities', 'units': 210000, 'bookRunningManager': False}, {'name': 'Drexel Hamilton', 'units': 210000, 'bookRunningManager': False}, {'name': 'Loop Capital Markets', 'units': 210000, 'bookRunningManager': False}, {'name': 'R. Seelaus', 'units': 210000, 'bookRunningManager': False}, {'name': 'Roberts and Ryan Investments', 'units': 210000, 'bookRunningManager': False}, {'name': 'Siebert Williams Shank', 'units': 210000, 'bookRunningManager': False}]</t>
  </si>
  <si>
    <t>[{'name': 'David W. Crane', 'position': 'Chief Executive Officer and Director'}, {'name': 'John A. Cavalier', 'position': 'Chief Financial Officer'}, {'name': 'Elizabeth Comstock', 'position': 'Chief Commercial Officer'}, {'name': 'Anne Frank-Shapiro', 'position': 'Chief Operating Officer'}, {'name': 'Richard Kauffman', 'position': 'Director and Chairperson Elect'}, {'name': 'Tanuja Dehne', 'position': 'Director'}, {'name': 'Dawn Lippert', 'position': 'Director'}, {'name': 'Ron Lumbra', 'position': 'Director'}, {'name': 'Jamie Weinstein', 'position': 'Director'}]</t>
  </si>
  <si>
    <t>300 Carnegie Center, Suite 150 Princeton, NJ 08540</t>
  </si>
  <si>
    <t>PIMCO</t>
  </si>
  <si>
    <t>US1871711032</t>
  </si>
  <si>
    <t>{'symbol': 'CLIM.U', 'cusip': '187171202', 'type': 'units', 'isin': 'US1871712022'}</t>
  </si>
  <si>
    <t>US1871712022</t>
  </si>
  <si>
    <t>{'symbol': 'CLIM/W', 'cusip': '187171111', 'type': 'warrants', 'isin': 'US1871711115'}</t>
  </si>
  <si>
    <t>CLIM/W</t>
  </si>
  <si>
    <t>US1871711115</t>
  </si>
  <si>
    <t>CSTA.U</t>
  </si>
  <si>
    <t>a805d4a0-6583-4f08-9f66-8a998878ee8c</t>
  </si>
  <si>
    <t>Constellation Acquisition Corp I</t>
  </si>
  <si>
    <t>{'symbol': 'CSTA', 'cusip': 'G2R18K105', 'type': 'common', 'isin': 'KYG2R18K1053'}</t>
  </si>
  <si>
    <t>https://www.sec.gov/edgar/browse/?CIK=0001834032</t>
  </si>
  <si>
    <t>[{'name': 'Deutsche Bank', 'units': 18000000, 'bookRunningManager': True}, {'name': 'Morgan Stanley', 'units': 12000000, 'bookRunningManager': True}]</t>
  </si>
  <si>
    <t>[{'name': 'Klaus Kleinfeld', 'position': 'CEO and Director'}, {'name': 'Thomas Stapp', 'position': 'CFO'}, {'name': 'Martin Weckwerth', 'position': 'Investment Officer'}, {'name': 'Hugo Banziger', 'position': 'Director'}, {'name': 'Vesna Nevistic', 'position': 'Director'}, {'name': 'Charles Stonehill', 'position': 'Director'}, {'name': 'Stefan Benz', 'position': 'Advisor (Legal)'}, {'name': 'Niklas Einsfeld', 'position': 'Advisor'}, {'name': 'Michael Wunderlich', 'position': 'Advisor'}]</t>
  </si>
  <si>
    <t xml:space="preserve">181 Westchester Avenue   Suite 407A   Port Chester, NY 10573 </t>
  </si>
  <si>
    <t>G2R18K105</t>
  </si>
  <si>
    <t>KYG2R18K1053</t>
  </si>
  <si>
    <t>{'symbol': 'CSTA.U', 'cusip': 'G2R18K121', 'type': 'units', 'isin': 'KYG2R18K1210'}</t>
  </si>
  <si>
    <t>G2R18K121</t>
  </si>
  <si>
    <t>KYG2R18K1210</t>
  </si>
  <si>
    <t>{'symbol': 'CSTA/W', 'cusip': 'G2R18K113', 'type': 'warrants', 'isin': 'KYG2R18K1137'}</t>
  </si>
  <si>
    <t>CSTA/W</t>
  </si>
  <si>
    <t>G2R18K113</t>
  </si>
  <si>
    <t>KYG2R18K1137</t>
  </si>
  <si>
    <t>FSSIU</t>
  </si>
  <si>
    <t>e34d584e-f074-4e34-804a-f601a5d49c92</t>
  </si>
  <si>
    <t>Fortistar Sustainable Solutions Corp.</t>
  </si>
  <si>
    <t>{'symbol': 'FSSI', 'cusip': '34962M106', 'type': 'common', 'isin': 'US34962M1062'}</t>
  </si>
  <si>
    <t>https://www.sec.gov/edgar/browse/?CIK=0001822862</t>
  </si>
  <si>
    <t>[{'name': 'Credit Suisse', 'units': 12375000, 'bookRunningManager': True}, {'name': 'BofA Securities', 'units': 10125000, 'bookRunningManager': True}]</t>
  </si>
  <si>
    <t>[{'name': 'Mark S. Comora', 'position': 'Chairman'}, {'name': 'Nadeem Nisar', 'position': 'CEO and Director'}, {'name': 'Charles D. Bryceland', 'position': 'President'}, {'name': 'Jonathan Maurer', 'position': 'Managing Director'}, {'name': 'Scott Contino', 'position': 'CFO'}, {'name': 'Thomas J. Kelly', 'position': 'Secretary'}, {'name': 'George Coyle', 'position': 'Director'}, {'name': 'Mark M. Little', 'position': 'Director'}]</t>
  </si>
  <si>
    <t>One North Lexington Avenue White Plains, NY 10601</t>
  </si>
  <si>
    <t>Fortistar Capital</t>
  </si>
  <si>
    <t>34962M106</t>
  </si>
  <si>
    <t>US34962M1062</t>
  </si>
  <si>
    <t>{'symbol': 'FSSIU', 'cusip': '34962M205', 'type': 'units', 'isin': 'US34962M2052'}</t>
  </si>
  <si>
    <t>34962M205</t>
  </si>
  <si>
    <t>US34962M2052</t>
  </si>
  <si>
    <t>{'symbol': 'FSSIW', 'cusip': '34962M114', 'type': 'warrants', 'isin': 'US34962M1146'}</t>
  </si>
  <si>
    <t>FSSIW</t>
  </si>
  <si>
    <t>34962M114</t>
  </si>
  <si>
    <t>US34962M1146</t>
  </si>
  <si>
    <t>IOACU</t>
  </si>
  <si>
    <t>aec154fe-5428-4b56-ae0f-2716884995f5</t>
  </si>
  <si>
    <t>Innovative International Acquisition Corp.</t>
  </si>
  <si>
    <t>{'symbol': 'IOAC', 'cusip': 'G4809M109', 'type': 'common', 'isin': 'KYG4809M1096'}</t>
  </si>
  <si>
    <t>https://www.sec.gov/edgar/browse/?CIK=0001854275</t>
  </si>
  <si>
    <t>[{'name': 'Mohan Ananda, Ph.D.', 'position': 'Chairman and Chief Executive Officer'}, {'name': 'Madan Menon', 'position': 'Chief Operating Officer and Director'}, {'name': 'Elaine Price', 'position': 'Chief Financial Officer and Director'}, {'name': 'Fernando Garibay', 'position': 'Director'}, {'name': 'Anuradha â€œAnuâ€ George', 'position': 'Director'}, {'name': 'Nisheet Gupta', 'position': 'Director'}, {'name': 'Valarie Sheppard', 'position': 'Director'}]</t>
  </si>
  <si>
    <t>24681 La Plaza Ste 300, Dana Point, CA 92629</t>
  </si>
  <si>
    <t>G4809M109</t>
  </si>
  <si>
    <t>KYG4809M1096</t>
  </si>
  <si>
    <t>{'symbol': 'IOACU', 'cusip': 'G4809M117', 'type': 'units', 'isin': 'KYG4809M1179'}</t>
  </si>
  <si>
    <t>G4809M117</t>
  </si>
  <si>
    <t>KYG4809M1179</t>
  </si>
  <si>
    <t>{'symbol': 'IOACW', 'cusip': 'G4809M125', 'type': 'warrants', 'isin': 'KYG4809M1252'}</t>
  </si>
  <si>
    <t>IOACW</t>
  </si>
  <si>
    <t>G4809M125</t>
  </si>
  <si>
    <t>KYG4809M1252</t>
  </si>
  <si>
    <t>USCTU</t>
  </si>
  <si>
    <t>b02a0409-c0f4-456a-a8bd-4def5cdf5b1d</t>
  </si>
  <si>
    <t>TKB Critical Technologies 1</t>
  </si>
  <si>
    <t>{'symbol': 'USCT', 'cusip': 'G88935112', 'type': 'common', 'isin': 'KYG889351121'}</t>
  </si>
  <si>
    <t>https://www.sec.gov/edgar/browse/?CIK=0001860514</t>
  </si>
  <si>
    <t>[{'name': 'Jefferies', 'units': 16000000, 'bookRunningManager': True}, {'name': 'JMP Securities', 'units': 4000000, 'bookRunningManager': False}]</t>
  </si>
  <si>
    <t>[{'name': 'Angela Blatteis', 'position': 'Co-Chief Executive Officer, Chief Financial Officer, Director'}, {'name': 'Greg Klein', 'position': 'Co-Chief Executive Officer, Director'}, {'name': 'Philippe Tartavull', 'position': 'Executive Chairman'}, {'name': 'Frank Levinson', 'position': 'Director'}, {'name': 'Michael Herson', 'position': 'Director'}, {'name': 'Ryan Oâ€™Hara', 'position': 'Director'}, {'name': 'William Zerella', 'position': 'Director'}]</t>
  </si>
  <si>
    <t>400 Continental Blvd, Suite 600, El Segundo, CA 9024594065</t>
  </si>
  <si>
    <t>TKB Capital</t>
  </si>
  <si>
    <t>Apollo and Atalaya</t>
  </si>
  <si>
    <t>* USCT has entered into separate forward purchase agreements with certain funds managed by affiliates of Apollo Capital Management and certain funds and accounts managed by or affiliated with Atalaya Capital Management, each of which is, or will be, a member of USTC's sponsor_x000D_
* We refer to Apollo and Atalaya herein as â€œforward purchasersâ€_x000D_
* The FPA provide for the aggregate purchase of up to 9mm Class A ordinary shares and 4.5mm warrants to purchase Class A ordinary shares (up to 9.6mm Class A ordinary shares and 4.8mm warrants to purchase Class A ordinary shares if the underwritersâ€™ over-allotment option is exercised in full) for an aggregate price of $90.0 million or $96.0 million if the underwritersâ€™ over-allotment option is exercised in full ($10.00 for one Class A ordinary share and 1/2 of one warrant), in private placements that will close concurrently with the closing of our initial business combination_x000D_
* Each forward purchaserâ€™s commitment under its FPA is subject to certain conditions including investment committee approval, as described more fully herein_x000D_
* The forward purchase shares and forward purchase warrants will be identical to the Class A ordinary shares and warrants included in the units being sold in this offering, except as described herein</t>
  </si>
  <si>
    <t>G88935112</t>
  </si>
  <si>
    <t>KYG889351121</t>
  </si>
  <si>
    <t>{'symbol': 'USCTU', 'cusip': 'G88935104', 'type': 'units', 'isin': 'KYG889351048'}</t>
  </si>
  <si>
    <t>G88935104</t>
  </si>
  <si>
    <t>KYG889351048</t>
  </si>
  <si>
    <t>{'symbol': 'USCTW', 'cusip': 'G88935120', 'type': 'warrants', 'isin': 'KYG889351204'}</t>
  </si>
  <si>
    <t>USCTW</t>
  </si>
  <si>
    <t>G88935120</t>
  </si>
  <si>
    <t>KYG889351204</t>
  </si>
  <si>
    <t>WRACU</t>
  </si>
  <si>
    <t>a009c81e-651d-4bbc-9699-83c3d3ddab44</t>
  </si>
  <si>
    <t>Williams Rowland Acquisition Corp.</t>
  </si>
  <si>
    <t>{'symbol': 'WRAC', 'cusip': '96951B102', 'type': 'common', 'isin': 'US96951B1026'}</t>
  </si>
  <si>
    <t>https://www.sec.gov/edgar/browse/?CIK=0001855168</t>
  </si>
  <si>
    <t>[{'name': 'Oppenheimer', 'units': 20000000, 'bookRunningManager': True}]</t>
  </si>
  <si>
    <t>[{'name': 'David â€œTigerâ€ Williams', 'position': 'Co-Chief Executive Officer and Director'}, {'name': 'Jonathan David Rowland', 'position': 'Co-Chief Executive Officer and Director'}, {'name': 'Bobby Morovati', 'position': 'Chief Financial Officer'}, {'name': 'Betsy L. Battle', 'position': 'Independent Director'}, {'name': 'Tomago Collins', 'position': 'Independent Director'}, {'name': 'William C. Kunkler', 'position': 'Independent Director'}]</t>
  </si>
  <si>
    <t>450 Post Road East, Suite 120, Westport, CT 06880</t>
  </si>
  <si>
    <t>Williams Trading, Mode Global Holdings</t>
  </si>
  <si>
    <t>96951B102</t>
  </si>
  <si>
    <t>US96951B1026</t>
  </si>
  <si>
    <t>{'symbol': 'WRAC.U', 'cusip': '96951B201', 'type': 'units', 'isin': 'US96951B2016'}</t>
  </si>
  <si>
    <t>WRAC.U</t>
  </si>
  <si>
    <t>96951B201</t>
  </si>
  <si>
    <t>US96951B2016</t>
  </si>
  <si>
    <t>{'symbol': 'WRAC/W', 'cusip': '96951B110', 'type': 'warrants', 'isin': 'US96951B1109'}</t>
  </si>
  <si>
    <t>WRAC/W</t>
  </si>
  <si>
    <t>96951B110</t>
  </si>
  <si>
    <t>US96951B1109</t>
  </si>
  <si>
    <t>MEACU</t>
  </si>
  <si>
    <t>5d5bcd6e-c3e1-4a73-b062-c0dc27db3c32</t>
  </si>
  <si>
    <t>Mercury Ecommerce Acquisition Corp.</t>
  </si>
  <si>
    <t>{'symbol': 'MEAC', 'cusip': '589381102', 'type': 'common', 'isin': 'US5893811027'}</t>
  </si>
  <si>
    <t>https://www.sec.gov/edgar/browse/?CIK=0001849902</t>
  </si>
  <si>
    <t>[{'name': 'Needham', 'units': 17500000, 'bookRunningManager': True}]</t>
  </si>
  <si>
    <t>[{'name': 'M. Blair Garrou', 'position': 'Chairman'}, {'name': 'R. Andrew White', 'position': 'President and Chief Executive Officer, and Director'}, {'name': 'Winston Gilpin', 'position': 'Chief Financial Officer and Secretary'}, {'name': 'Christy Cardenas', 'position': 'Vice President and Chief Strategy Officer'}, {'name': 'Jay Gardner', 'position': 'Director'}, {'name': 'David Magdol', 'position': 'Director'}, {'name': 'Mia Mends', 'position': 'Director'}, {'name': 'Carolyn Rodz', 'position': 'Director'}]</t>
  </si>
  <si>
    <t>3737 Buffalo Speedway, Suite 1750 Houston, TX 77098</t>
  </si>
  <si>
    <t>US5893811027</t>
  </si>
  <si>
    <t>{'symbol': 'MEACU', 'cusip': '589381201', 'type': 'units', 'isin': 'US5893812017'}</t>
  </si>
  <si>
    <t>US5893812017</t>
  </si>
  <si>
    <t>{'symbol': 'MEACW', 'cusip': '589381110', 'type': 'warrants', 'isin': 'US5893811100'}</t>
  </si>
  <si>
    <t>MEACW</t>
  </si>
  <si>
    <t>US5893811100</t>
  </si>
  <si>
    <t>ITHXU</t>
  </si>
  <si>
    <t>7b0876dd-9435-4f77-985b-76730cda98f2</t>
  </si>
  <si>
    <t>{'symbol': 'ITHX', 'cusip': 'G49775102', 'type': 'common', 'isin': 'KYG497751027'}</t>
  </si>
  <si>
    <t>https://www.sec.gov/edgar/browse/?CIK=0001828852</t>
  </si>
  <si>
    <t>[{'name': 'Cantor Fitzgerald', 'units': 21000000, 'bookRunningManager': True}]</t>
  </si>
  <si>
    <t>[{'name': 'Orestes Fintiklis', 'position': 'CEO and Director'}, {'name': 'Dimitrios Athanasopoulos', 'position': 'CFO, Treasurer and Director'}, {'name': 'Carlos N. GuimarÃ£es', 'position': 'Director'}, {'name': 'George Syllantavos', 'position': 'Director'}, {'name': 'Rahul Vir', 'position': 'Director'}]</t>
  </si>
  <si>
    <t>555 Madison Avenue Suite 11A  New York, NY 10022</t>
  </si>
  <si>
    <t>[{'symbol': 'MOND', 'type': 'common'}]</t>
  </si>
  <si>
    <t>G49775102</t>
  </si>
  <si>
    <t>KYG497751027</t>
  </si>
  <si>
    <t>{'symbol': 'ITHXU', 'cusip': 'G49775110', 'type': 'units', 'isin': 'KYG497751100'}</t>
  </si>
  <si>
    <t>G49775110</t>
  </si>
  <si>
    <t>KYG497751100</t>
  </si>
  <si>
    <t>{'symbol': 'ITHXW', 'cusip': 'G49775128', 'type': 'warrants', 'isin': 'KYG497751282'}</t>
  </si>
  <si>
    <t>ITHXW</t>
  </si>
  <si>
    <t>G49775128</t>
  </si>
  <si>
    <t>KYG497751282</t>
  </si>
  <si>
    <t>SCMAU</t>
  </si>
  <si>
    <t>f6ee0c3d-8a09-4b77-a780-50f550442c82</t>
  </si>
  <si>
    <t>Seaport Calibre Materials Acquisition Corp.</t>
  </si>
  <si>
    <t>{'symbol': 'SCMA', 'cusip': '812204105', 'type': 'common', 'isin': 'US8122041051'}</t>
  </si>
  <si>
    <t>https://www.sec.gov/edgar/browse/?CIK=0001863428</t>
  </si>
  <si>
    <t>[{'name': 'Seaport Global Securities', 'units': 13000000, 'bookRunningManager': True}]</t>
  </si>
  <si>
    <t>[{'name': 'Stephen Smith', 'position': 'Chairman of the Board'}, {'name': 'Jim Tumulty', 'position': 'Chief Executive Officer and Director'}, {'name': 'Ed Siegel', 'position': 'Chief Financial Officer'}, {'name': 'Shawn Tumulty', 'position': 'Chief Investment Officer'}, {'name': 'Patrick Murley', 'position': 'Director'}, {'name': 'Robert McMaster', 'position': 'Director'}, {'name': 'Lee Muller', 'position': 'Director'}]</t>
  </si>
  <si>
    <t>EisnerAmper</t>
  </si>
  <si>
    <t>360 Madison Avenue 20th Floor New York, NY 10017</t>
  </si>
  <si>
    <t>Seaport Global Holdings, Calibre Group</t>
  </si>
  <si>
    <t>US8122041051</t>
  </si>
  <si>
    <t>{'symbol': 'SCMAU', 'cusip': '812204204', 'type': 'units', 'isin': 'US8122042042'}</t>
  </si>
  <si>
    <t>US8122042042</t>
  </si>
  <si>
    <t>{'symbol': 'SCMAW', 'cusip': '812204113', 'type': 'warrants', 'isin': 'US8122041135'}</t>
  </si>
  <si>
    <t>SCMAW</t>
  </si>
  <si>
    <t>US8122041135</t>
  </si>
  <si>
    <t>TLGA.U</t>
  </si>
  <si>
    <t>3e23b451-5acc-44c1-aa46-3b14cab5e5df</t>
  </si>
  <si>
    <t>TLG Acquisition One Corp.</t>
  </si>
  <si>
    <t>{'symbol': 'TLGA', 'cusip': '87257M108', 'type': 'common', 'isin': 'US87257M1080'}</t>
  </si>
  <si>
    <t>https://www.sec.gov/edgar/browse/?CIK=0001827871</t>
  </si>
  <si>
    <t>[{'name': 'RBC Capital Markets', 'units': 35000000, 'bookRunningManager': True}]</t>
  </si>
  <si>
    <t>[{'name': 'John Michael Lawrie', 'position': 'CEO, President and Chairman'}, {'name': 'David Johnson', 'position': 'CFO and Director'}, {'name': 'Jonathan Morris', 'position': 'CDO'}, {'name': 'Kristin Muhlner', 'position': 'Director'}, {'name': 'Edward Ho', 'position': 'Director'}, {'name': 'Zainabu Oke', 'position': 'Director'}]</t>
  </si>
  <si>
    <t>515 North Flagler Drive, Suite 520  West Palm Beach, FL 33401</t>
  </si>
  <si>
    <t>TLG Capital Management</t>
  </si>
  <si>
    <t>87257M108</t>
  </si>
  <si>
    <t>US87257M1080</t>
  </si>
  <si>
    <t>{'symbol': 'TLGA.U', 'cusip': '87257M207', 'type': 'units', 'isin': 'US87257M2070'}</t>
  </si>
  <si>
    <t>87257M207</t>
  </si>
  <si>
    <t>US87257M2070</t>
  </si>
  <si>
    <t>{'symbol': 'TLGA/W', 'cusip': '87257M116', 'type': 'warrants', 'isin': 'US87257M1163'}</t>
  </si>
  <si>
    <t>TLGA/W</t>
  </si>
  <si>
    <t>87257M116</t>
  </si>
  <si>
    <t>US87257M1163</t>
  </si>
  <si>
    <t>ARCKU</t>
  </si>
  <si>
    <t>d74dd24e-a838-4b95-88de-db81a56ff823</t>
  </si>
  <si>
    <t>Arbor Rapha Capital Bioholdings Corp. I</t>
  </si>
  <si>
    <t>{'symbol': 'ARCK', 'cusip': '03881F104', 'type': 'common', 'isin': 'US03881F1049'}</t>
  </si>
  <si>
    <t>https://www.sec.gov/edgar/browse/?CIK=0001855886</t>
  </si>
  <si>
    <t>[{'name': 'Cantor Fitzgerald', 'units': 15000000, 'bookRunningManager': True}]</t>
  </si>
  <si>
    <t>[{'name': 'Ivan Kaufman', 'position': 'Chief Executive Officer, President and Director'}, {'name': 'Kevin Slawin', 'position': 'Chief Strategy Officer and Director'}, {'name': 'Paul Elenio', 'position': 'Chief Financial Officer'}, {'name': 'William Connolly', 'position': 'Secretary &amp; Vice President'}, {'name': 'John Natalone', 'position': 'Treasurer'}, {'name': 'Cyrus D. Walker', 'position': 'Director'}, {'name': 'Ralph Mack', 'position': 'Director'}, {'name': 'Avery Modlin', 'position': 'Director'}]</t>
  </si>
  <si>
    <t>333 Earle Ovington Blvd Suite 900 Uniondale, NY 11553</t>
  </si>
  <si>
    <t>Arbor Commercial Mortgage, Rapha Capital Management, RNA Capital Advisors</t>
  </si>
  <si>
    <t>03881F104</t>
  </si>
  <si>
    <t>US03881F1049</t>
  </si>
  <si>
    <t>{'symbol': 'ARCKU', 'cusip': '03881F203', 'type': 'units', 'isin': 'US03881F2039'}</t>
  </si>
  <si>
    <t>03881F203</t>
  </si>
  <si>
    <t>US03881F2039</t>
  </si>
  <si>
    <t>{'symbol': 'ARCKW', 'cusip': '03881F112', 'type': 'warrants', 'isin': 'US03881F1122'}</t>
  </si>
  <si>
    <t>ARCKW</t>
  </si>
  <si>
    <t>03881F112</t>
  </si>
  <si>
    <t>US03881F1122</t>
  </si>
  <si>
    <t>BRAC.U</t>
  </si>
  <si>
    <t>feef3b5e-770e-4a18-861f-420265ba6583</t>
  </si>
  <si>
    <t>BlueRiver Acquisition Corp.</t>
  </si>
  <si>
    <t>{'symbol': 'BLUA', 'cusip': 'G1261Q107', 'type': 'common', 'isin': 'KYG1261Q1073'}</t>
  </si>
  <si>
    <t>https://www.sec.gov/edgar/browse/?CIK=0001831006</t>
  </si>
  <si>
    <t>[{'name': 'John Gregg', 'position': 'Co-Chairman and CEO'}, {'name': 'Randall Mays', 'position': 'Co-Chairman, Co-CEO and CFO'}, {'name': 'Eric Medina', 'position': 'Managing Director, Head of Finance and Corporate Development'}, {'name': 'Anne Farlow', 'position': 'Director'}, {'name': 'Alok Sama', 'position': 'Director'}, {'name': 'John E. Sununu', 'position': 'Director'}]</t>
  </si>
  <si>
    <t>250 West Nottingham Drive, Suite 400 San Antonio, Texas 78209</t>
  </si>
  <si>
    <t>G1261Q107</t>
  </si>
  <si>
    <t>KYG1261Q1073</t>
  </si>
  <si>
    <t>{'symbol': 'BLUA.U', 'cusip': 'G1261Q123', 'type': 'units', 'isin': 'KYG1261Q1230'}</t>
  </si>
  <si>
    <t>BLUA.U</t>
  </si>
  <si>
    <t>G1261Q123</t>
  </si>
  <si>
    <t>KYG1261Q1230</t>
  </si>
  <si>
    <t>{'symbol': 'BLUA/W', 'cusip': 'G1261Q115', 'type': 'warrants', 'isin': 'KYG1261Q1156'}</t>
  </si>
  <si>
    <t>BLUA/W</t>
  </si>
  <si>
    <t>G1261Q115</t>
  </si>
  <si>
    <t>KYG1261Q1156</t>
  </si>
  <si>
    <t>BWAQU</t>
  </si>
  <si>
    <t>a90c2941-9604-4525-b6d3-989674d56fcc</t>
  </si>
  <si>
    <t>Blue World Acquisition Corporation</t>
  </si>
  <si>
    <t>{'symbol': 'BWAQ', 'cusip': '&lt;CUSIP&gt;', 'type': 'common', 'isin': '&lt;ISIN&gt;'}</t>
  </si>
  <si>
    <t>https://www.sec.gov/edgar/browse/?CIK=0001878074</t>
  </si>
  <si>
    <t>[{'name': 'Maxim', 'units': 8000000, 'bookRunningManager': True}]</t>
  </si>
  <si>
    <t>[{'name': 'Liang Shi', 'position': 'Director, Chief Executive Officer, Secretary and Chairman'}, {'name': 'Tianyong Yan', 'position': 'Chief Financial Officer and Director'}, {'name': 'Weixiong (Jeff) Cheong', 'position': 'Chief Operating Officer'}, {'name': 'Alfred â€œTreyâ€ Hickey', 'position': 'Director'}, {'name': 'Buhdy Sin Swee Bok', 'position': 'Director'}, {'name': 'Zhenyu Li', 'position': 'Director'}]</t>
  </si>
  <si>
    <t>244 Fifth Avenue, Suite B-88 New York, NY 10001</t>
  </si>
  <si>
    <t>{'symbol': 'BWAQU', 'cusip': 'G1263E128', 'type': 'units', 'isin': 'KYG1263E1281'}</t>
  </si>
  <si>
    <t>G1263E128</t>
  </si>
  <si>
    <t>KYG1263E1281</t>
  </si>
  <si>
    <t>{'symbol': 'BWAQW', 'cusip': '&lt;CUSIP&gt;', 'type': 'warrants', 'isin': '&lt;ISIN&gt;'}</t>
  </si>
  <si>
    <t>BWAQW</t>
  </si>
  <si>
    <t>{'symbol': 'BWAQR', 'cusip': '&lt;CUSIP&gt;', 'type': 'rights', 'isin': '&lt;ISIN&gt;'}</t>
  </si>
  <si>
    <t>BWAQR</t>
  </si>
  <si>
    <t>CLRMU</t>
  </si>
  <si>
    <t>41590924-869f-40a7-b978-5fd514137857</t>
  </si>
  <si>
    <t>Clarim Acquisition Corp.</t>
  </si>
  <si>
    <t>{'symbol': 'CLRM', 'cusip': '18049C108', 'type': 'common', 'isin': 'US18049C1080'}</t>
  </si>
  <si>
    <t>https://www.sec.gov/edgar/browse/?CIK=0001831937</t>
  </si>
  <si>
    <t>[{'name': 'Jefferies', 'units': 20000000, 'bookRunningManager': True}, {'name': 'BTIG', 'units': 5000000, 'bookRunningManager': True}]</t>
  </si>
  <si>
    <t>[{'name': 'James F. McCann', 'position': 'Chairman and Chief Executive Officer'}, {'name': 'Jaymin Patel', 'position': 'President, Chief Financial Officer and Director'}, {'name': 'Russell Glass', 'position': 'Vice Chairman'}, {'name': 'Paul Stamoulis', 'position': 'Executive Vice President'}, {'name': 'Maria Pinelli', 'position': 'Independent Director'}, {'name': 'Daniel Neely', 'position': 'Independent Director'}]</t>
  </si>
  <si>
    <t>245 Fifth Avenue, Suite 1500 New York, NY 10016</t>
  </si>
  <si>
    <t>18049C108</t>
  </si>
  <si>
    <t>US18049C1080</t>
  </si>
  <si>
    <t>{'symbol': 'CLRMU', 'cusip': '18049C207', 'type': 'units', 'isin': 'US18049C2070'}</t>
  </si>
  <si>
    <t>18049C207</t>
  </si>
  <si>
    <t>US18049C2070</t>
  </si>
  <si>
    <t>{'symbol': 'CLRMW', 'cusip': '18049C116', 'type': 'warrants', 'isin': 'US18049C1163'}</t>
  </si>
  <si>
    <t>CLRMW</t>
  </si>
  <si>
    <t>18049C116</t>
  </si>
  <si>
    <t>US18049C1163</t>
  </si>
  <si>
    <t>EQHA.U</t>
  </si>
  <si>
    <t>8b4d0095-eaec-48f6-8c17-720bc671be92</t>
  </si>
  <si>
    <t>EQ Health Acquisition Corp.</t>
  </si>
  <si>
    <t>{'symbol': 'EQHA', 'cusip': '26886A101', 'type': 'common', 'isin': 'US26886A1016'}</t>
  </si>
  <si>
    <t>https://www.sec.gov/edgar/browse/?CIK=0001826729</t>
  </si>
  <si>
    <t>[{'name': 'Jefferies', 'units': 12434760, 'bookRunningManager': True}, {'name': 'BTIG', 'units': 6695640, 'bookRunningManager': True}]</t>
  </si>
  <si>
    <t>[{'name': 'Lewis N. Little, Jr.', 'position': 'Executive Chairman'}, {'name': 'Andrew Beckman', 'position': 'Vice-Chair'}, {'name': 'William W. Burke', 'position': 'Director'}, {'name': 'Clarke Heidrick', 'position': 'Director'}, {'name': 'Molly Cate', 'position': 'Director'}, {'name': 'Scott Ellyson', 'position': 'Chief Executive Officer, President and Chief Financial Officer'}, {'name': 'Benjamin Hanson', 'position': 'Chief Operating Officer'}, {'name': 'Wendy Arnone', 'position': 'Special Advisor, Co-sponsor'}, {'name': 'Chris Hester', 'position': 'Special Advisor'}, {'name': 'Rushabh Vora', 'position': 'Board Observer'}]</t>
  </si>
  <si>
    <t>4611 Bee Cave Road, Ste. 213 Austin, TX 78746</t>
  </si>
  <si>
    <t>Franklin Square Capital Partners</t>
  </si>
  <si>
    <t>26886A101</t>
  </si>
  <si>
    <t>US26886A1016</t>
  </si>
  <si>
    <t>{'symbol': 'EQHA.U', 'cusip': '26886A200', 'type': 'units', 'isin': 'US26886A2006'}</t>
  </si>
  <si>
    <t>26886A200</t>
  </si>
  <si>
    <t>US26886A2006</t>
  </si>
  <si>
    <t>{'symbol': 'EQHA/W', 'cusip': '26886A119', 'type': 'warrants', 'isin': 'US26886A1198'}</t>
  </si>
  <si>
    <t>EQHA/W</t>
  </si>
  <si>
    <t>26886A119</t>
  </si>
  <si>
    <t>US26886A1198</t>
  </si>
  <si>
    <t>MIT.U</t>
  </si>
  <si>
    <t>ed7f13ab-b56e-4621-b157-a3ed38edcd30</t>
  </si>
  <si>
    <t>Mason Industrial Technology, Inc.</t>
  </si>
  <si>
    <t>{'symbol': 'MIT', 'cusip': '57520Y106', 'type': 'common', 'isin': 'US57520Y1064'}</t>
  </si>
  <si>
    <t>https://www.sec.gov/edgar/browse/?CIK=0001826058</t>
  </si>
  <si>
    <t>[{'name': 'Citigroup', 'units': 22500000, 'bookRunningManager': True}, {'name': 'Jefferies', 'units': 22500000, 'bookRunningManager': True}]</t>
  </si>
  <si>
    <t>[{'name': 'Edward A. Rose III', 'position': 'Chief Executive Officer; Director'}, {'name': 'Derek Satzinger', 'position': 'Chief Financial Officer; Director'}, {'name': 'Michael E. Martino', 'position': 'Chairman of the Board of Directors'}, {'name': 'Phillip B. Whitehead', 'position': 'Vice Chair of the Board; Director'}, {'name': 'Diane M. Parisi', 'position': 'Director'}, {'name': 'James L. Bauman', 'position': 'Director'}, {'name': 'William B. Plummer', 'position': 'Director'}, {'name': 'Marshall Clement â€œMarkâ€ Sanford, Jr.', 'position': 'Director'}, {'name': 'Pamela Chepiga', 'position': 'Director'}]</t>
  </si>
  <si>
    <t>110 E. 59th Street  New York, NY 10022</t>
  </si>
  <si>
    <t>Mason Capital Management, Mill Rock Capital</t>
  </si>
  <si>
    <t>* Sponsor will purchase up to 8,000,000 forward purchase units, consisting of one share of Class A common stock and one-third of one warrant for $10.00 per unit at business combination</t>
  </si>
  <si>
    <t>57520Y106</t>
  </si>
  <si>
    <t>US57520Y1064</t>
  </si>
  <si>
    <t>{'symbol': 'MIT.U', 'cusip': '57520Y205', 'type': 'units', 'isin': 'US57520Y2054'}</t>
  </si>
  <si>
    <t>57520Y205</t>
  </si>
  <si>
    <t>US57520Y2054</t>
  </si>
  <si>
    <t>{'symbol': 'MIT/W', 'cusip': '57520Y114', 'type': 'warrants', 'isin': 'US57520Y1148'}</t>
  </si>
  <si>
    <t>MIT/W</t>
  </si>
  <si>
    <t>57520Y114</t>
  </si>
  <si>
    <t>US57520Y1148</t>
  </si>
  <si>
    <t>SWAGU</t>
  </si>
  <si>
    <t>d9588511-33ae-4dd4-a990-a3733418ace2</t>
  </si>
  <si>
    <t>Software Acquisition Group Inc. III</t>
  </si>
  <si>
    <t>{'symbol': 'SWAG', 'cusip': '83407J103', 'type': 'common', 'isin': 'US83407J1034'}</t>
  </si>
  <si>
    <t>https://www.sec.gov/edgar/browse/?CIK=0001841800</t>
  </si>
  <si>
    <t>[{'name': 'Jonathan S. Huberman', 'position': 'Chairman, Chief Executive Officer and Chief Financial Officer'}, {'name': 'Mike Nikzad', 'position': 'Vice President of Acquisitions and Director'}, {'name': 'Andrew K. Nikou', 'position': 'Director'}, {'name': 'C. Matthew Olton', 'position': 'Director'}, {'name': 'Stephanie Davis', 'position': 'Director'}, {'name': 'Steven Guggenheimer', 'position': 'Director'}, {'name': 'Dr. Peter H. Diamandis', 'position': 'Director'}]</t>
  </si>
  <si>
    <t>1980 Festival Plaza Drive, Ste. 300 Las Vegas, Nevada 89135</t>
  </si>
  <si>
    <t>[{'symbol': 'NOGN', 'type': 'common'}]</t>
  </si>
  <si>
    <t>83407J103</t>
  </si>
  <si>
    <t>US83407J1034</t>
  </si>
  <si>
    <t>{'symbol': 'SWAGU', 'cusip': '83407J202', 'type': 'units', 'isin': 'US83407J2024'}</t>
  </si>
  <si>
    <t>83407J202</t>
  </si>
  <si>
    <t>US83407J2024</t>
  </si>
  <si>
    <t>{'symbol': 'SWAGW', 'cusip': '83407J111', 'type': 'warrants', 'isin': 'US83407J1117'}</t>
  </si>
  <si>
    <t>SWAGW</t>
  </si>
  <si>
    <t>83407J111</t>
  </si>
  <si>
    <t>US83407J1117</t>
  </si>
  <si>
    <t>ZWRKU</t>
  </si>
  <si>
    <t>4efda9c9-39bc-4858-9e01-39ecd2745101</t>
  </si>
  <si>
    <t>Z-Work Acquisition Corp.</t>
  </si>
  <si>
    <t>{'symbol': 'ZWRK', 'cusip': '98880C102', 'type': 'common', 'isin': 'US98880C1027'}</t>
  </si>
  <si>
    <t>https://www.sec.gov/edgar/browse/?CIK=0001828438</t>
  </si>
  <si>
    <t>[{'name': 'Doug Atkin', 'position': 'Co-Chairman'}, {'name': 'Chris Terrill', 'position': 'Co-Chairman'}, {'name': 'Adam Roston', 'position': 'President and CFO'}, {'name': 'Douglas Atkin', 'position': 'Chief Community Advisor and Director'}, {'name': 'Mandy Ginsberg', 'position': 'Director'}, {'name': 'David Niles', 'position': 'Director'}]</t>
  </si>
  <si>
    <t>575 Fifth Avenue  15th Floor  New York, NY 10017</t>
  </si>
  <si>
    <t>98880C102</t>
  </si>
  <si>
    <t>US98880C1027</t>
  </si>
  <si>
    <t>{'symbol': 'ZWRKU', 'cusip': '98880C201', 'type': 'units', 'isin': 'US98880C2017'}</t>
  </si>
  <si>
    <t>98880C201</t>
  </si>
  <si>
    <t>US98880C2017</t>
  </si>
  <si>
    <t>{'symbol': 'ZWRKW', 'cusip': '98880C110', 'type': 'warrants', 'isin': 'US98880C1100'}</t>
  </si>
  <si>
    <t>ZWRKW</t>
  </si>
  <si>
    <t>98880C110</t>
  </si>
  <si>
    <t>US98880C1100</t>
  </si>
  <si>
    <t>AAC.U</t>
  </si>
  <si>
    <t>32a02ec2-1e07-4485-9998-fb7bfaa636a3</t>
  </si>
  <si>
    <t>Ares Acquisition Corporation</t>
  </si>
  <si>
    <t>{'symbol': 'AAC', 'cusip': 'G33032106', 'type': 'common', 'isin': 'KYG330321061'}</t>
  </si>
  <si>
    <t>https://www.sec.gov/edgar/browse/?CIK=0001829432</t>
  </si>
  <si>
    <t>[{'name': 'UBS', 'units': 30450000, 'bookRunningManager': True}, {'name': 'Citigroup', 'units': 30450000, 'bookRunningManager': True}, {'name': 'Morgan Stanley', 'units': 17400000, 'bookRunningManager': False}, {'name': 'Barclays', 'units': 6960000, 'bookRunningManager': False}, {'name': 'CastleOak Securities', 'units': 1740000, 'bookRunningManager': False}]</t>
  </si>
  <si>
    <t>[{'name': 'David B. Kaplan', 'position': 'CEO and Co-Chairman'}, {'name': 'Michael J. Arougheti', 'position': 'Co-Chairman'}, {'name': 'Jarrod Phillips', 'position': 'CFO'}, {'name': 'Allyson Satin', 'position': 'COO'}, {'name': 'Peter Ogilvie', 'position': 'EVP of Strategy'}, {'name': 'Stephen Davis', 'position': 'Director'}, {'name': 'Kathryn Marinello', 'position': 'Director'}, {'name': 'Felicia Thornton', 'position': 'Director'}]</t>
  </si>
  <si>
    <t>c/o Ares Management LLC  245 Park Avenue, 44th Floor  New York, NY 10167</t>
  </si>
  <si>
    <t>Ares Management Corporation</t>
  </si>
  <si>
    <t>G33032106</t>
  </si>
  <si>
    <t>KYG330321061</t>
  </si>
  <si>
    <t>{'symbol': 'AAC.U', 'cusip': 'G33032114', 'type': 'units', 'isin': 'KYG330321145'}</t>
  </si>
  <si>
    <t>G33032114</t>
  </si>
  <si>
    <t>KYG330321145</t>
  </si>
  <si>
    <t>{'symbol': 'AAC/W', 'cusip': 'G33032122', 'type': 'warrants', 'isin': 'KYG330321228'}</t>
  </si>
  <si>
    <t>AAC/W</t>
  </si>
  <si>
    <t>G33032122</t>
  </si>
  <si>
    <t>KYG330321228</t>
  </si>
  <si>
    <t>ACAXU</t>
  </si>
  <si>
    <t>482c7279-908a-45c7-8911-fedd41946877</t>
  </si>
  <si>
    <t>Alset Capital Acquisition Corp.</t>
  </si>
  <si>
    <t>{'symbol': 'ACAX', 'cusip': '&lt;CUSIP&gt;', 'type': 'common', 'isin': '&lt;ISIN&gt;'}</t>
  </si>
  <si>
    <t>https://www.sec.gov/edgar/browse/?CIK=0001897245</t>
  </si>
  <si>
    <t>[{'name': 'EF Hutton', 'units': 1000000, 'bookRunningManager': True}, {'name': 'Tiger Brokers', 'units': 3495000, 'bookRunningManager': False}, {'name': 'US Tiger Securities', 'units': 3000000, 'bookRunningManager': False}, {'name': 'Joseph Gunnar', 'units': 5000, 'bookRunningManager': False}]</t>
  </si>
  <si>
    <t>[{'name': 'Heng Fai Ambrose Chan', 'position': 'Chairman and Chief Executive Officer'}, {'name': 'Rongguo Wei', 'position': 'Chief Financial Officer'}, {'name': 'William Wu', 'position': 'Director'}, {'name': 'Wong Shui Yeung (Frankie)', 'position': 'Director'}, {'name': 'Wong Tat Keung (Aston)', 'position': 'Director'}]</t>
  </si>
  <si>
    <t>4800 Montgomery LN STE 210  Bethesda, MD 20814</t>
  </si>
  <si>
    <t>Alset EHome International Inc., Alset International Limited., Alset Investment Pte Ltd.</t>
  </si>
  <si>
    <t>{'symbol': 'ACAXU', 'cusip': '02115M208', 'type': 'units', 'isin': 'US02115M2089'}</t>
  </si>
  <si>
    <t>02115M208</t>
  </si>
  <si>
    <t>US02115M2089</t>
  </si>
  <si>
    <t>{'symbol': 'ACAXW', 'cusip': '&lt;CUSIP&gt;', 'type': 'warrants', 'isin': '&lt;ISIN&gt;'}</t>
  </si>
  <si>
    <t>ACAXW</t>
  </si>
  <si>
    <t>{'symbol': 'ACAXR', 'cusip': '&lt;CUSIP&gt;', 'type': 'rights', 'isin': '&lt;ISIN&gt;'}</t>
  </si>
  <si>
    <t>ACAXR</t>
  </si>
  <si>
    <t>JWSM.U</t>
  </si>
  <si>
    <t>efe6f45a-1965-4d14-ab39-9e7c09560fe4</t>
  </si>
  <si>
    <t>Jaws Mustang Acquisition Corporation</t>
  </si>
  <si>
    <t>{'symbol': 'JWSM', 'cusip': 'G50737108', 'type': 'common', 'isin': 'KYG507371089'}</t>
  </si>
  <si>
    <t>https://www.sec.gov/edgar/browse/?CIK=0001831359</t>
  </si>
  <si>
    <t>[{'name': 'Credit Suisse', 'units': 36000000, 'bookRunningManager': True}, {'name': 'BofA Securities', 'units': 27000000, 'bookRunningManager': True}, {'name': 'Goldman Sachs', 'units': 27000000, 'bookRunningManager': True}]</t>
  </si>
  <si>
    <t>[{'name': 'Barry Sternlicht', 'position': 'Chairman'}, {'name': 'Andrew Klaber', 'position': 'Chief Executive Officer and Director'}, {'name': 'Matthew Walters', 'position': 'Chief Operating Officer'}, {'name': 'Michael Reidler', 'position': 'Chief Financial Officer'}, {'name': 'John Legere', 'position': 'Director'}, {'name': 'David Helfand', 'position': 'Director'}, {'name': 'Elizabeth Cogan Fascitelli', 'position': 'Director'}]</t>
  </si>
  <si>
    <t>1601 Washington Avenue, Suite 800 Miami Beach, FL 33139</t>
  </si>
  <si>
    <t>Jaws Estates Capital</t>
  </si>
  <si>
    <t>G50737108</t>
  </si>
  <si>
    <t>KYG507371089</t>
  </si>
  <si>
    <t>{'symbol': 'JWSM.U', 'cusip': 'G50737116', 'type': 'units', 'isin': 'KYG507371162'}</t>
  </si>
  <si>
    <t>G50737116</t>
  </si>
  <si>
    <t>KYG507371162</t>
  </si>
  <si>
    <t>{'symbol': 'JWSM/W', 'cusip': 'G50737124', 'type': 'warrants', 'isin': 'KYG507371246'}</t>
  </si>
  <si>
    <t>JWSM/W</t>
  </si>
  <si>
    <t>G50737124</t>
  </si>
  <si>
    <t>KYG507371246</t>
  </si>
  <si>
    <t>MDH.U</t>
  </si>
  <si>
    <t>ea32eb0e-f769-4c7d-a11d-270a456a3f9d</t>
  </si>
  <si>
    <t>MDH Acquisition Corp.</t>
  </si>
  <si>
    <t>{'symbol': 'MDH', 'cusip': '55283P106', 'type': 'common', 'isin': 'US55283P1066'}</t>
  </si>
  <si>
    <t>https://www.sec.gov/edgar/browse/?CIK=0001823143</t>
  </si>
  <si>
    <t>[{'name': 'Stifel Nicolaus', 'units': 16800000, 'bookRunningManager': True}, {'name': 'Oppenheimer', 'units': 7200000, 'bookRunningManager': True}]</t>
  </si>
  <si>
    <t>[{'name': 'Franklin McLarty', 'position': 'Executive Chairman and Director'}, {'name': 'Jim Wilkinson', 'position': 'Vice Chairman and Director'}, {'name': 'Donald â€œBeauâ€ Blair', 'position': 'Chief Executive Officer'}, {'name': 'Brent Whittington', 'position': 'Chief Financial Officer'}, {'name': 'Yavor Efremov', 'position': 'Director'}, {'name': 'Chad Estis', 'position': 'Director'}, {'name': 'Michael Maroone', 'position': 'Director'}, {'name': 'Tim Russi', 'position': 'Director'}, {'name': 'Darrin Williams', 'position': 'Director'}, {'name': 'Thomas F. â€œMackâ€ McLarty III', 'position': 'Senior Advisor'}, {'name': 'Kelly Wallace', 'position': 'Advisor'}, {'name': 'Sarah Grubbs', 'position': 'Advisor'}]</t>
  </si>
  <si>
    <t>600 N. Carroll Ave., Suite 100 Southlake, TX 76092</t>
  </si>
  <si>
    <t>55283P106</t>
  </si>
  <si>
    <t>US55283P1066</t>
  </si>
  <si>
    <t>{'symbol': 'MDH.U', 'cusip': '55283P205', 'type': 'units', 'isin': 'US55283P2056'}</t>
  </si>
  <si>
    <t>55283P205</t>
  </si>
  <si>
    <t>US55283P2056</t>
  </si>
  <si>
    <t>{'symbol': 'MDH/W', 'cusip': '55283P114', 'type': 'warrants', 'isin': 'US55283P1140'}</t>
  </si>
  <si>
    <t>MDH/W</t>
  </si>
  <si>
    <t>55283P114</t>
  </si>
  <si>
    <t>US55283P1140</t>
  </si>
  <si>
    <t>NRACU</t>
  </si>
  <si>
    <t>f9811e1e-baff-4fd8-b882-283a78993e06</t>
  </si>
  <si>
    <t>Noble Rock Acquisition Corporation</t>
  </si>
  <si>
    <t>{'symbol': 'NRAC', 'cusip': 'G6546R101', 'type': 'common', 'isin': 'KYG6546R1011'}</t>
  </si>
  <si>
    <t>https://www.sec.gov/edgar/browse/?CIK=0001831964</t>
  </si>
  <si>
    <t>[{'name': 'Stifel Nicolaus', 'units': 11550000, 'bookRunningManager': True}, {'name': 'Oppenheimer', 'units': 4725000, 'bookRunningManager': True}, {'name': 'William Blair', 'units': 4725000, 'bookRunningManager': True}]</t>
  </si>
  <si>
    <t>[{'name': 'Whitney A. Bower', 'position': 'Chief Executive Officer and Chairman'}, {'name': 'Pete Low', 'position': 'Chief Financial Officer and Director'}, {'name': 'Michael D. Alter', 'position': 'Director'}, {'name': 'David Habiger', 'position': 'Director'}, {'name': 'David Lang', 'position': 'Director'}, {'name': 'Aemish Shah', 'position': 'Director'}]</t>
  </si>
  <si>
    <t>c/o Maples Fiduciary Services (Delaware) Inc. 4001 Kennett Pike, Suite 302 Wilmington, DE 19807</t>
  </si>
  <si>
    <t>Noble Rock Advisors</t>
  </si>
  <si>
    <t>G6546R101</t>
  </si>
  <si>
    <t>KYG6546R1011</t>
  </si>
  <si>
    <t>{'symbol': 'NRACU', 'cusip': 'G6546R127', 'type': 'units', 'isin': 'KYG6546R1276'}</t>
  </si>
  <si>
    <t>G6546R127</t>
  </si>
  <si>
    <t>KYG6546R1276</t>
  </si>
  <si>
    <t>{'symbol': 'NRACW', 'cusip': 'G6546R119', 'type': 'warrants', 'isin': 'KYG6546R1193'}</t>
  </si>
  <si>
    <t>NRACW</t>
  </si>
  <si>
    <t>G6546R119</t>
  </si>
  <si>
    <t>KYG6546R1193</t>
  </si>
  <si>
    <t>GHACU</t>
  </si>
  <si>
    <t>b66efd5f-7a1f-4823-98bc-990b64ba1db4</t>
  </si>
  <si>
    <t>Gaming &amp; Hospitality Acquisition Corp.</t>
  </si>
  <si>
    <t>{'symbol': 'GHAC', 'cusip': '364681106', 'type': 'common', 'isin': 'US3646811063'}</t>
  </si>
  <si>
    <t>https://www.sec.gov/edgar/browse/?CIK=0001806156</t>
  </si>
  <si>
    <t>[{'name': 'Deutsche Bank', 'units': 17500000, 'bookRunningManager': True}]</t>
  </si>
  <si>
    <t>[{'name': 'James J. Zenni, Jr.', 'position': 'Chairman of the Board of Directors'}, {'name': 'Mary Elizabeth Higgins', 'position': 'Chief Executive Officer and Director'}, {'name': 'Eric Fiocco', 'position': 'Chief Operating Officer and Secretary'}, {'name': 'Andrei Scrivens', 'position': 'Chief Financial Officer'}, {'name': 'Daniel A. Cassella', 'position': 'Director'}, {'name': 'Richard Glynn', 'position': 'Director'}, {'name': 'Jan Jones Blackhurst', 'position': 'Director'}, {'name': 'Thomas A. Lettero', 'position': 'Director'}, {'name': 'Daniel H. Scott', 'position': 'Director'}]</t>
  </si>
  <si>
    <t>3755 Breakthrough Way #300  Las Vegas, Nevada 89135</t>
  </si>
  <si>
    <t>Affinity Gaming, Z Capital</t>
  </si>
  <si>
    <t>US3646811063</t>
  </si>
  <si>
    <t>{'symbol': 'GHACU', 'cusip': '364681205', 'type': 'units', 'isin': 'US3646812053'}</t>
  </si>
  <si>
    <t>US3646812053</t>
  </si>
  <si>
    <t>{'symbol': 'GHACW', 'cusip': '364681114', 'type': 'warrants', 'isin': 'US3646811147'}</t>
  </si>
  <si>
    <t>GHACW</t>
  </si>
  <si>
    <t>US3646811147</t>
  </si>
  <si>
    <t>KRNLU</t>
  </si>
  <si>
    <t>3fb301d1-3e65-4f5a-8aa9-b3690be5b45f</t>
  </si>
  <si>
    <t>Kernel Group Holdings, Inc.</t>
  </si>
  <si>
    <t>{'symbol': 'KRNL', 'cusip': 'G5259L103', 'type': 'common', 'isin': 'KYG5259L1032'}</t>
  </si>
  <si>
    <t>https://www.sec.gov/edgar/browse/?CIK=0001832950</t>
  </si>
  <si>
    <t>[{'name': 'Citigroup', 'units': 26500000, 'bookRunningManager': True}]</t>
  </si>
  <si>
    <t>[{'name': 'Mark Gross', 'position': 'CEO and Director'}, {'name': 'Rakesh Tondon', 'position': 'CFO'}, {'name': 'Brett Northart', 'position': 'COO and Director'}, {'name': 'Mike Newbold', 'position': 'CAO'}, {'name': 'Chris Farrell', 'position': 'Director'}, {'name': 'Dee Dee Sklar', 'position': 'Director'}, {'name': 'Ron Meyer', 'position': 'Director'}]</t>
  </si>
  <si>
    <t>2 Rousseau Street San Francisco, California 94112</t>
  </si>
  <si>
    <t>G5259L103</t>
  </si>
  <si>
    <t>KYG5259L1032</t>
  </si>
  <si>
    <t>{'symbol': 'KRNLU', 'cusip': 'G5259L111', 'type': 'units', 'isin': 'KYG5259L1115'}</t>
  </si>
  <si>
    <t>G5259L111</t>
  </si>
  <si>
    <t>KYG5259L1115</t>
  </si>
  <si>
    <t>{'symbol': 'KRNLW', 'cusip': 'G5259L129', 'type': 'warrants', 'isin': 'KYG5259L1297'}</t>
  </si>
  <si>
    <t>KRNLW</t>
  </si>
  <si>
    <t>G5259L129</t>
  </si>
  <si>
    <t>KYG5259L1297</t>
  </si>
  <si>
    <t>MLAIU</t>
  </si>
  <si>
    <t>10e5ca15-f4a1-478a-8d7d-205254a2c164</t>
  </si>
  <si>
    <t>McLaren Technology Acquisition Corp.</t>
  </si>
  <si>
    <t>{'symbol': 'MLAI', 'cusip': '58176U109', 'type': 'common', 'isin': 'US58176U1097'}</t>
  </si>
  <si>
    <t>https://www.sec.gov/edgar/browse/?CIK=0001851625</t>
  </si>
  <si>
    <t>[{'name': 'Mizuho', 'units': 17500000, 'bookRunningManager': True}]</t>
  </si>
  <si>
    <t>[{'name': 'Sajan Pillai', 'position': 'Chairman and Chief Executive Officer'}, {'name': 'John Vilina', 'position': 'President, Secretary and Director'}, {'name': 'Rajeev Nair', 'position': 'Chief Financial Officer'}, {'name': 'Murali Gopalan', 'position': 'Chief Operating Officer'}, {'name': 'Juan Villalonga', 'position': 'Director'}, {'name': 'Sunir Kapoor', 'position': 'Director'}, {'name': 'Christopher Yoshida', 'position': 'Director'}, {'name': 'Secil Tabli Watson', 'position': 'Director'}]</t>
  </si>
  <si>
    <t>2600 Michelson Drive, Suite 2700, Irvine, CA 92612</t>
  </si>
  <si>
    <t>McLaren Strategic Ventures, Season Two Ventures</t>
  </si>
  <si>
    <t>58176U109</t>
  </si>
  <si>
    <t>US58176U1097</t>
  </si>
  <si>
    <t>{'symbol': 'MLAIU', 'cusip': '58176U208', 'type': 'units', 'isin': 'US58176U2087'}</t>
  </si>
  <si>
    <t>58176U208</t>
  </si>
  <si>
    <t>US58176U2087</t>
  </si>
  <si>
    <t>{'symbol': 'MLAIW', 'cusip': '58176U117', 'type': 'warrants', 'isin': 'US58176U1170'}</t>
  </si>
  <si>
    <t>MLAIW</t>
  </si>
  <si>
    <t>58176U117</t>
  </si>
  <si>
    <t>US58176U1170</t>
  </si>
  <si>
    <t>ONYXU</t>
  </si>
  <si>
    <t>30c0f309-9c93-414b-b97f-355e767d955f</t>
  </si>
  <si>
    <t>Onyx Acquisition Co. I</t>
  </si>
  <si>
    <t>{'symbol': 'ONYX', 'cusip': 'G6755Q109', 'type': 'common', 'isin': 'KYG6755Q1091'}</t>
  </si>
  <si>
    <t>https://www.sec.gov/edgar/browse/?CIK=0001849548</t>
  </si>
  <si>
    <t>[{'name': 'BTIG', 'units': 21850000, 'bookRunningManager': True}, {'name': 'I-Bankers Securities', 'units': 1150000, 'bookRunningManager': False}]</t>
  </si>
  <si>
    <t>[{'name': 'Michael Stern', 'position': 'Director, Chairman and Chief Executive Officer'}, {'name': 'Benjamin Lerner', 'position': 'President'}, {'name': 'Matthew Vodola', 'position': 'President'}, {'name': 'Serena Rakhlin', 'position': 'General Counsel'}, {'name': 'Ana Kertesz', 'position': 'Director'}, {'name': 'Michael Lehmann', 'position': 'Director'}, {'name': 'Edmar Prado Lopes Neto', 'position': 'Director'}]</t>
  </si>
  <si>
    <t>104 5th Avenue, New York, New York 10011</t>
  </si>
  <si>
    <t>JDS Development Group</t>
  </si>
  <si>
    <t>G6755Q109</t>
  </si>
  <si>
    <t>KYG6755Q1091</t>
  </si>
  <si>
    <t>{'symbol': 'ONYXU', 'cusip': 'G6755Q125', 'type': 'units', 'isin': 'KYG6755Q1257'}</t>
  </si>
  <si>
    <t>G6755Q125</t>
  </si>
  <si>
    <t>KYG6755Q1257</t>
  </si>
  <si>
    <t>{'symbol': 'ONYXW', 'cusip': 'G6755Q117', 'type': 'warrants', 'isin': 'KYG6755Q1174'}</t>
  </si>
  <si>
    <t>ONYXW</t>
  </si>
  <si>
    <t>G6755Q117</t>
  </si>
  <si>
    <t>KYG6755Q1174</t>
  </si>
  <si>
    <t>PRPC.U</t>
  </si>
  <si>
    <t>6ce392a8-1ee8-4ac0-9758-663d1c176401</t>
  </si>
  <si>
    <t>CC Neuberger Principal Holdings III</t>
  </si>
  <si>
    <t>{'symbol': 'PRPC', 'cusip': 'G1992N100', 'type': 'common', 'isin': 'KYG1992N1007'}</t>
  </si>
  <si>
    <t>https://www.sec.gov/edgar/browse/?CIK=0001821329</t>
  </si>
  <si>
    <t>[{'name': 'Citigroup', 'units': 14000000, 'bookRunningManager': True}, {'name': 'Evercore', 'units': 7000000, 'bookRunningManager': True}, {'name': 'Rothschild', 'units': 4375000, 'bookRunningManager': False}, {'name': 'Houlihan Lokey', 'units': 2625000, 'bookRunningManager': False}, {'name': 'Nomura', 'units': 2625000, 'bookRunningManager': False}, {'name': 'Natixis', 'units': 2625000, 'bookRunningManager': False}, {'name': 'Loop Capital Markets', 'units': 875000, 'bookRunningManager': False}, {'name': 'Academy Securities', 'units': 875000, 'bookRunningManager': False}]</t>
  </si>
  <si>
    <t>[{'name': 'Chinh E. Chu', 'position': 'CEO and Director'}, {'name': 'Matthew Skurbe', 'position': 'CFO'}, {'name': 'Jason K. Giordano', 'position': 'EVP, Corporate Development'}, {'name': 'Douglas Newton', 'position': 'EVP, Corporate Development'}, {'name': 'Charles Kantor', 'position': 'Director'}, {'name': 'Keith W. Abell', 'position': 'Director'}, {'name': 'J. Joel Hackney, Jr.', 'position': 'Director'}]</t>
  </si>
  <si>
    <t>* Neuberger Berman Opportunistic Capital Solutions Master Fund LP ("NBOKS"), a member of the sponsor, has agreed to purchase up to $200,000,000 of units for a purchase price of $10.00 per unit, in a private placement to occur concurrently with the closing of its initial business combination_x000D_
    * Each unit will consist of one Class A ordinary share and three-sixteenths of one warrant to purchase one Class A ordinary share at $11.50 per share_x000D_
* An affiliate of Koch Industries is an anchor investor in NBOKS_x000D_
*  The forward purchase agreement allows NBOKS to be excused from its purchase obligation it does not have sufficient committed capital allocated to the forward purchase agreement_x000D_
* The obligations under the forward purchase agreement do not depend on whether any Class A ordinary shares are redeemed</t>
  </si>
  <si>
    <t>G1992N100</t>
  </si>
  <si>
    <t>KYG1992N1007</t>
  </si>
  <si>
    <t>{'symbol': 'PRPC.U', 'cusip': 'G1992N118', 'type': 'units', 'isin': 'KYG1992N1189'}</t>
  </si>
  <si>
    <t>G1992N118</t>
  </si>
  <si>
    <t>KYG1992N1189</t>
  </si>
  <si>
    <t>{'symbol': 'PRPC/W', 'cusip': 'G1992N126', 'type': 'warrants', 'isin': 'KYG1992N1262'}</t>
  </si>
  <si>
    <t>PRPC/W</t>
  </si>
  <si>
    <t>G1992N126</t>
  </si>
  <si>
    <t>KYG1992N1262</t>
  </si>
  <si>
    <t>TMAC.U</t>
  </si>
  <si>
    <t>27400261-8ad8-479e-a33f-bc052360f778</t>
  </si>
  <si>
    <t>The Music Acquisition Corporation</t>
  </si>
  <si>
    <t>{'symbol': 'TMAC', 'cusip': '62752R100', 'type': 'common', 'isin': 'US62752R1005'}</t>
  </si>
  <si>
    <t>https://www.sec.gov/edgar/browse/?CIK=0001835236</t>
  </si>
  <si>
    <t>[{'name': 'Citigroup', 'units': 12000000, 'bookRunningManager': True}, {'name': 'Cantor Fitzgerald', 'units': 8000000, 'bookRunningManager': True}]</t>
  </si>
  <si>
    <t>[{'name': 'Neil Jacobson', 'position': 'Chairman and CEO'}, {'name': 'Todd Lowen', 'position': 'COO, CFO, Secretary and Director'}, {'name': 'Michael Levitt', 'position': 'Director'}, {'name': 'Ben Silverman', 'position': 'Director'}, {'name': 'Tunde Balogun', 'position': 'Director'}]</t>
  </si>
  <si>
    <t>9000 W. Sunset Blvd #1500 Hollywood, CA 90069</t>
  </si>
  <si>
    <t>62752R100</t>
  </si>
  <si>
    <t>US62752R1005</t>
  </si>
  <si>
    <t>{'symbol': 'TMAC.U', 'cusip': '62752R209', 'type': 'units', 'isin': 'US62752R2094'}</t>
  </si>
  <si>
    <t>62752R209</t>
  </si>
  <si>
    <t>US62752R2094</t>
  </si>
  <si>
    <t>{'symbol': 'TMAC/W', 'cusip': '62752R118', 'type': 'warrants', 'isin': 'US62752R1187'}</t>
  </si>
  <si>
    <t>TMAC/W</t>
  </si>
  <si>
    <t>62752R118</t>
  </si>
  <si>
    <t>US62752R1187</t>
  </si>
  <si>
    <t>MURFU</t>
  </si>
  <si>
    <t>de518707-bc82-4210-ade0-d5e16be5d321</t>
  </si>
  <si>
    <t>Murphy Canyon Acquisition Corp.</t>
  </si>
  <si>
    <t>{'symbol': 'MURF', 'cusip': '&lt;CUSIP&gt;', 'type': 'common', 'isin': '&lt;ISIN&gt;'}</t>
  </si>
  <si>
    <t>https://www.sec.gov/edgar/browse/?CIK=0001896212</t>
  </si>
  <si>
    <t>[{'name': 'A.G.P', 'units': 6500000, 'bookRunningManager': True}, {'name': 'The Benchmark Company', 'units': 5000000, 'bookRunningManager': False}]</t>
  </si>
  <si>
    <t>[{'name': 'Jack K. Heilbron', 'position': 'CEO, President, and Chairman'}, {'name': 'Adam Sragovicz', 'position': 'CFO, Treasurer, and Director'}, {'name': 'Ed Bentzen', 'position': 'Chief Accounting Officer'}, {'name': 'Francis Knuettel II', 'position': 'Director'}, {'name': 'Chele Chiavacci Farley', 'position': 'Director'}, {'name': 'Richard E. Feinberg', 'position': 'Director'}]</t>
  </si>
  <si>
    <t>4995 Murphy Canyon Road, Suite 300 San Diego, CA 92123</t>
  </si>
  <si>
    <t>Presidio Property Trust</t>
  </si>
  <si>
    <t>{'symbol': 'MURFU', 'cusip': '626642201', 'type': 'units', 'isin': 'US6266422012'}</t>
  </si>
  <si>
    <t>US6266422012</t>
  </si>
  <si>
    <t>{'symbol': 'MURFW', 'cusip': '&lt;CUSIP&gt;', 'type': 'warrants', 'isin': '&lt;ISIN&gt;'}</t>
  </si>
  <si>
    <t>MURFW</t>
  </si>
  <si>
    <t>ACII.U</t>
  </si>
  <si>
    <t>e5723e44-af11-4afb-8d7f-67610c550801</t>
  </si>
  <si>
    <t>Atlas Crest Investment Corp. II</t>
  </si>
  <si>
    <t>{'symbol': 'ACII', 'cusip': '049287105', 'type': 'common', 'isin': 'US0492871050'}</t>
  </si>
  <si>
    <t>https://www.sec.gov/edgar/browse/?CIK=0001838614</t>
  </si>
  <si>
    <t>[{'name': 'Kenneth Moelis', 'position': 'Chairman'}, {'name': 'Michael Spellacy', 'position': 'CEO and Director'}, {'name': 'Christopher Callesano', 'position': 'CFO'}, {'name': 'Nicholas Nickerson', 'position': 'Chief Operating Officer'}, {'name': 'Carrie McCabe', 'position': 'Director'}, {'name': 'Todd Lemkin', 'position': 'Director'}, {'name': 'Emanuel Pearlman', 'position': 'Director'}]</t>
  </si>
  <si>
    <t>399 Park Ave. New York, New York 10022</t>
  </si>
  <si>
    <t>Moelis &amp; Company</t>
  </si>
  <si>
    <t>US0492871050</t>
  </si>
  <si>
    <t>{'symbol': 'ACII.U', 'cusip': '049287204', 'type': 'units', 'isin': 'US0492872041'}</t>
  </si>
  <si>
    <t>US0492872041</t>
  </si>
  <si>
    <t>{'symbol': 'ACII/W', 'cusip': '049287113', 'type': 'warrants', 'isin': 'US0492871134'}</t>
  </si>
  <si>
    <t>ACII/W</t>
  </si>
  <si>
    <t>US0492871134</t>
  </si>
  <si>
    <t>ASAXU</t>
  </si>
  <si>
    <t>601f44b0-8740-44b3-b60d-28cc7fe4a9bc</t>
  </si>
  <si>
    <t>Astrea Acquisition Corp.</t>
  </si>
  <si>
    <t>{'symbol': 'ASAX', 'cusip': '04637C106', 'type': 'common', 'isin': 'US04637C1062'}</t>
  </si>
  <si>
    <t>https://www.sec.gov/edgar/browse/?CIK=0001824211</t>
  </si>
  <si>
    <t>[{'name': 'EarlyBirdCapital', 'units': 13000000, 'bookRunningManager': True}, {'name': 'Ladenburg Thalmann', 'units': 2000000, 'bookRunningManager': False}]</t>
  </si>
  <si>
    <t>[{'name': 'Felipe Gonzalez', 'position': 'CEO and Director'}, {'name': 'Jose Louis Cordova', 'position': 'CFO and Director'}, {'name': 'Mohsen Moazami', 'position': 'Chairman'}, {'name': 'Hector F. SepÃºlveda Reyes Retana', 'position': 'Director'}, {'name': 'Juan Santodomingo Diaz', 'position': 'Director'}]</t>
  </si>
  <si>
    <t>55 Ocean Lane Drive, Apt. 3021  Key Biscayne, Florida 33149</t>
  </si>
  <si>
    <t>04637C106</t>
  </si>
  <si>
    <t>US04637C1062</t>
  </si>
  <si>
    <t>{'symbol': 'ASAXU', 'cusip': '04637C205', 'type': 'units', 'isin': 'US04637C2052'}</t>
  </si>
  <si>
    <t>04637C205</t>
  </si>
  <si>
    <t>US04637C2052</t>
  </si>
  <si>
    <t>{'symbol': 'ASAXW', 'cusip': '04637C114', 'type': 'warrants', 'isin': 'US04637C1146'}</t>
  </si>
  <si>
    <t>ASAXW</t>
  </si>
  <si>
    <t>04637C114</t>
  </si>
  <si>
    <t>US04637C1146</t>
  </si>
  <si>
    <t>ITQRU</t>
  </si>
  <si>
    <t>e933b9f8-3deb-4c96-9956-32d1f1d3e9a3</t>
  </si>
  <si>
    <t>Itiquira Acquisition Corp.</t>
  </si>
  <si>
    <t>{'symbol': 'ITQ', 'cusip': 'G49773107', 'type': 'common', 'isin': 'KYG497731078'}</t>
  </si>
  <si>
    <t>https://www.sec.gov/edgar/browse/?CIK=0001805508</t>
  </si>
  <si>
    <t>[{'name': 'Citigroup', 'units': 13000000, 'bookRunningManager': True}, {'name': 'UBS', 'units': 7000000, 'bookRunningManager': True}]</t>
  </si>
  <si>
    <t>[{'name': 'Paulo Carvalho de Gouvea', 'position': 'CEO and Chairman'}, {'name': 'Marcus Leonardo Silberman', 'position': 'CFO'}, {'name': 'Pedro Chomnalez', 'position': 'Co-CIO and Director'}, {'name': 'Maria Alejandra Herrera', 'position': 'Co-CIO and Director'}, {'name': 'Gabriela Yu', 'position': 'Treasurer, Controller and Investor Relations Officer'}, {'name': 'Tainah Salles Mendes', 'position': 'Vice President of Corporate Finance'}, {'name': 'Claudio EugÃªnio Stiller Galeazzi', 'position': 'Director'}, {'name': 'Marcelo Maisonnave', 'position': 'Director'}, {'name': 'Woods Staton', 'position': 'Director'}, {'name': 'Thor BjÃ¶rgÃ³lfsson', 'position': 'Director'}]</t>
  </si>
  <si>
    <t>430 Park Avenue, Suite 202 New York, NY 10022</t>
  </si>
  <si>
    <t>G49773107</t>
  </si>
  <si>
    <t>KYG497731078</t>
  </si>
  <si>
    <t>{'symbol': 'ITQRU', 'cusip': 'G49773123', 'type': 'units', 'isin': 'KYG497731235'}</t>
  </si>
  <si>
    <t>G49773123</t>
  </si>
  <si>
    <t>KYG497731235</t>
  </si>
  <si>
    <t>{'symbol': 'ITQRW', 'cusip': 'G49773115', 'type': 'warrants', 'isin': 'KYG497731151'}</t>
  </si>
  <si>
    <t>ITQRW</t>
  </si>
  <si>
    <t>G49773115</t>
  </si>
  <si>
    <t>KYG497731151</t>
  </si>
  <si>
    <t>LGSTU</t>
  </si>
  <si>
    <t>f193d453-a8e0-4ed3-80af-33b6d1ec14d1</t>
  </si>
  <si>
    <t>Semper Paratus Acquisition Corp</t>
  </si>
  <si>
    <t>{'symbol': 'LGST', 'cusip': 'G8028L107', 'type': 'common', 'isin': 'KYG8028L1077'}</t>
  </si>
  <si>
    <t>https://www.sec.gov/edgar/browse/?CIK=0001860871</t>
  </si>
  <si>
    <t>[{'name': 'Richard N. Peretz', 'position': 'Executive Chairman'}, {'name': 'Hooman Yazhari', 'position': 'Vice Chairman'}, {'name': 'Ben Baldanza', 'position': 'Vice Chairman'}, {'name': 'Jeff Rogers', 'position': 'President'}, {'name': 'Philippe J. Kurzweil', 'position': 'Chief Financial Officer'}, {'name': 'Paul P. Jebely', 'position': 'Independent Director'}, {'name': 'Brad Stewart', 'position': 'Independent Director'}, {'name': 'Parizad Olver Parchi', 'position': 'Independent Director'}]</t>
  </si>
  <si>
    <t>767 Third Avenue, 38th Floor, New York, New York 10017</t>
  </si>
  <si>
    <t>G8028L107</t>
  </si>
  <si>
    <t>KYG8028L1077</t>
  </si>
  <si>
    <t>{'symbol': 'LGSTU', 'cusip': 'G8028L123', 'type': 'units', 'isin': 'KYG8028L1234'}</t>
  </si>
  <si>
    <t>G8028L123</t>
  </si>
  <si>
    <t>KYG8028L1234</t>
  </si>
  <si>
    <t>{'symbol': 'LGSTW', 'cusip': 'G8028L131', 'type': 'warrants', 'isin': 'KYG8028L1317'}</t>
  </si>
  <si>
    <t>LGSTW</t>
  </si>
  <si>
    <t>G8028L131</t>
  </si>
  <si>
    <t>KYG8028L1317</t>
  </si>
  <si>
    <t>MPRAU</t>
  </si>
  <si>
    <t>b51bc471-3ed5-463d-99fb-a575772ee25f</t>
  </si>
  <si>
    <t>Mercato Partners Acquisition Corporation</t>
  </si>
  <si>
    <t>{'symbol': 'MPRA', 'cusip': '58759A108', 'type': 'common', 'isin': 'US58759A1088'}</t>
  </si>
  <si>
    <t>https://www.sec.gov/edgar/browse/?CIK=0001853436</t>
  </si>
  <si>
    <t>[{'name': 'BofA Securities', 'units': 20000000, 'bookRunningManager': True}]</t>
  </si>
  <si>
    <t>[{'name': 'Greg Warnock', 'position': 'Chief Executive Officer and Chair of the Board'}, {'name': 'Scott Klossner', 'position': 'Chief Financial Officer and Secretary'}, {'name': 'Greg Butterfield', 'position': 'Director'}, {'name': 'Joshua James', 'position': 'Director'}, {'name': 'Michael Rosen', 'position': 'Director'}]</t>
  </si>
  <si>
    <t>2750 E. Cottonwood Parkway, Suite 500, Cottonwood Heights, Utah 84121</t>
  </si>
  <si>
    <t>Mercato Management</t>
  </si>
  <si>
    <t>58759A108</t>
  </si>
  <si>
    <t>US58759A1088</t>
  </si>
  <si>
    <t>{'symbol': 'MPRAU', 'cusip': '58759A207', 'type': 'units', 'isin': 'US58759A2078'}</t>
  </si>
  <si>
    <t>58759A207</t>
  </si>
  <si>
    <t>US58759A2078</t>
  </si>
  <si>
    <t>{'symbol': 'MPRAW', 'cusip': '58759A116', 'type': 'warrants', 'isin': 'US58759A1161'}</t>
  </si>
  <si>
    <t>MPRAW</t>
  </si>
  <si>
    <t>58759A116</t>
  </si>
  <si>
    <t>US58759A1161</t>
  </si>
  <si>
    <t>SHCAU</t>
  </si>
  <si>
    <t>f9eeb6ec-7b50-4b99-84c7-542fe5a891c3</t>
  </si>
  <si>
    <t>Spindletop Health Acquisition Corp.</t>
  </si>
  <si>
    <t>{'symbol': 'SHCA', 'cusip': '84854Q103', 'type': 'common', 'isin': 'US84854Q1031'}</t>
  </si>
  <si>
    <t>https://www.sec.gov/edgar/browse/?CIK=0001848558</t>
  </si>
  <si>
    <t>[{'name': 'Barclays', 'units': 13000000, 'bookRunningManager': True}, {'name': 'Stifel Nicolaus', 'units': 7000000, 'bookRunningManager': True}]</t>
  </si>
  <si>
    <t>[{'name': 'Evan S. Melrose, M.D., MBA', 'position': 'Chief Executive Officer, Chief Financial Officer and Director'}, {'name': 'James H. Henry, CPA', 'position': 'Chairman of the Board of Directors'}, {'name': 'Steve Whitlock, MBA', 'position': 'Secretary'}, {'name': 'JD Moore, MBA', 'position': 'Senior Vice President, Corporate Development'}, {'name': 'Kelly Huang, Ph.D.', 'position': 'Chief Operating Officer'}, {'name': 'Craig Cordola, MBA', 'position': 'Director'}, {'name': 'Todd Fruchterman, M.D., Ph.D.', 'position': 'Director'}, {'name': 'David Nash, M.D., MBA', 'position': 'Director'}]</t>
  </si>
  <si>
    <t>3571 Far West Blvd., Suite 108  Austin, TX 78731</t>
  </si>
  <si>
    <t>Spindletop Capital Management</t>
  </si>
  <si>
    <t>84854Q103</t>
  </si>
  <si>
    <t>US84854Q1031</t>
  </si>
  <si>
    <t>{'symbol': 'SHCAU', 'cusip': '84854Q202', 'type': 'units', 'isin': 'US84854Q2021'}</t>
  </si>
  <si>
    <t>84854Q202</t>
  </si>
  <si>
    <t>US84854Q2021</t>
  </si>
  <si>
    <t>{'symbol': 'SHCAW', 'cusip': '84854Q111', 'type': 'warrants', 'isin': 'US84854Q1114'}</t>
  </si>
  <si>
    <t>SHCAW</t>
  </si>
  <si>
    <t>84854Q111</t>
  </si>
  <si>
    <t>US84854Q1114</t>
  </si>
  <si>
    <t>SZZLU</t>
  </si>
  <si>
    <t>3ded1b42-2524-4ce7-a745-4d8cb25585f3</t>
  </si>
  <si>
    <t>Sizzle Acquisition Corp.</t>
  </si>
  <si>
    <t>{'symbol': 'SZZL', 'cusip': '83014E109', 'type': 'common', 'isin': 'US83014E1091'}</t>
  </si>
  <si>
    <t>https://www.sec.gov/edgar/browse/?CIK=0001829322</t>
  </si>
  <si>
    <t>[{'name': 'Cantor Fitzgerald', 'units': 13500000, 'bookRunningManager': True}]</t>
  </si>
  <si>
    <t>[{'name': 'Steve Salis', 'position': 'Chairman of the Board of Directors and Chief Executive Officer'}, {'name': 'Jamie Karson', 'position': 'Non-Executive Vice-Chairman of the Board of Directors'}, {'name': 'Daniel Lee', 'position': 'Head of Business Development'}, {'name': 'Nestor Nova', 'position': 'Chief Financial Officer'}, {'name': 'Karen Kelley', 'position': 'Director'}, {'name': 'Warren Thompson', 'position': 'Director'}, {'name': 'David Perlin', 'position': 'Director'}, {'name': 'Carolyn Trabuco', 'position': 'Director'}]</t>
  </si>
  <si>
    <t>4201 Georgia Avenue NW, Washington DC 20011</t>
  </si>
  <si>
    <t>US83014E1091</t>
  </si>
  <si>
    <t>{'symbol': 'SZZLU', 'cusip': '83014E208', 'type': 'units', 'isin': 'US83014E2081'}</t>
  </si>
  <si>
    <t>US83014E2081</t>
  </si>
  <si>
    <t>{'symbol': 'SZZLW', 'cusip': '83014E117', 'type': 'warrants', 'isin': 'US83014E1174'}</t>
  </si>
  <si>
    <t>SZZLW</t>
  </si>
  <si>
    <t>US83014E1174</t>
  </si>
  <si>
    <t>TOAC.U</t>
  </si>
  <si>
    <t>2d44af5e-616d-4492-bba8-76ccec1c7ad8</t>
  </si>
  <si>
    <t>Talon 1 Acquisition Corp.</t>
  </si>
  <si>
    <t>{'symbol': 'TOAC', 'cusip': 'G86656108', 'type': 'common', 'isin': 'KYG866561080'}</t>
  </si>
  <si>
    <t>https://www.sec.gov/edgar/browse/?CIK=0001860482</t>
  </si>
  <si>
    <t>[{'name': 'Credit Suisse', 'units': 14000000, 'bookRunningManager': True}, {'name': 'EXOS Securities', 'units': 6000000, 'bookRunningManager': True}]</t>
  </si>
  <si>
    <t>[{'name': 'Edward J. Wegel', 'position': 'Chief Executive Officer and Executive Chairman of Board of Directors'}, {'name': 'Ryan Goepel', 'position': 'Chief Financial Officer and Chief Accounting Officer'}, {'name': 'Jeremy Falk', 'position': 'Chief Operating Officer'}, {'name': 'Jeff Zeunik', 'position': 'Chief Commercial Officer'}, {'name': 'Maggie Arvedlund', 'position': 'Director'}, {'name': 'Joseph DaGrosa, Jr.', 'position': 'Director'}, {'name': 'Nathaniel Felsher', 'position': 'Director'}, {'name': 'Abdol Moabery', 'position': 'Director'}]</t>
  </si>
  <si>
    <t>2333 Ponce de Leon Blvd., Suite 630, Coral Gables, FL 33134</t>
  </si>
  <si>
    <t>AVi8 Air Capital</t>
  </si>
  <si>
    <t>G86656108</t>
  </si>
  <si>
    <t>KYG866561080</t>
  </si>
  <si>
    <t>{'symbol': 'TOACU', 'cusip': 'G86656124', 'type': 'units', 'isin': 'KYG866561247'}</t>
  </si>
  <si>
    <t>TOACU</t>
  </si>
  <si>
    <t>G86656124</t>
  </si>
  <si>
    <t>KYG866561247</t>
  </si>
  <si>
    <t>{'symbol': 'TOACW', 'cusip': 'G86656116', 'type': 'warrants', 'isin': 'KYG866561163'}</t>
  </si>
  <si>
    <t>TOACW</t>
  </si>
  <si>
    <t>G86656116</t>
  </si>
  <si>
    <t>KYG866561163</t>
  </si>
  <si>
    <t>ATAKU</t>
  </si>
  <si>
    <t>0c8b1d23-115f-4616-bd0a-c8c898c7d996</t>
  </si>
  <si>
    <t>Aurora Technology Acquisition Corp.</t>
  </si>
  <si>
    <t>{'symbol': 'ATAK', 'cusip': '&lt;CUSIP&gt;', 'type': 'common', 'isin': '&lt;ISIN&gt;'}</t>
  </si>
  <si>
    <t>https://www.sec.gov/edgar/browse/?CIK=0001883788</t>
  </si>
  <si>
    <t>[{'name': 'Maxim', 'units': 16000000, 'bookRunningManager': True}, {'name': 'Ladenburg Thalmann', 'units': 4000000, 'bookRunningManager': False}]</t>
  </si>
  <si>
    <t>[{'name': 'Zachary Wang', 'position': 'CEO and Chairman'}, {'name': 'Cathryn Chen', 'position': 'COO and Co-Vice Chairwoman'}, {'name': 'Yida Gao', 'position': 'CFO and Co-Vice Chairman'}, {'name': 'James C. Woolery', 'position': 'Director'}, {'name': 'Sam Yam', 'position': 'Independent Director'}, {'name': 'Max Baucus', 'position': 'Independent Director'}, {'name': 'Paul Asquith', 'position': 'Independent Director'}, {'name': 'Alec Hartman', 'position': 'Independent Director'}]</t>
  </si>
  <si>
    <t>4 Embarcadero Center Suite 1449, San Francisco, California 94105</t>
  </si>
  <si>
    <t>{'symbol': 'ATAKU', 'cusip': 'G06984101', 'type': 'units', 'isin': 'KYG069841016'}</t>
  </si>
  <si>
    <t>G06984101</t>
  </si>
  <si>
    <t>KYG069841016</t>
  </si>
  <si>
    <t>{'symbol': 'ATAKW', 'cusip': '&lt;CUSIP&gt;', 'type': 'warrants', 'isin': '&lt;ISIN&gt;'}</t>
  </si>
  <si>
    <t>ATAKW</t>
  </si>
  <si>
    <t>{'symbol': 'ATAKR', 'cusip': '&lt;CUSIP&gt;', 'type': 'rights', 'isin': '&lt;ISIN&gt;'}</t>
  </si>
  <si>
    <t>ATAKR</t>
  </si>
  <si>
    <t>COVAU</t>
  </si>
  <si>
    <t>8a9941a7-2a62-4c00-a0ee-1565e0a8ffb4</t>
  </si>
  <si>
    <t>COVA Acquisition Corp.</t>
  </si>
  <si>
    <t>{'symbol': 'COVA', 'cusip': 'G2554Y104', 'type': 'common', 'isin': 'KYG2554Y1044'}</t>
  </si>
  <si>
    <t>https://www.sec.gov/edgar/browse/?CIK=0001837160</t>
  </si>
  <si>
    <t>[{'name': 'Cantor Fitzgerald', 'units': 22185000, 'bookRunningManager': True}, {'name': 'Odeon Capital Group', 'units': 3915000, 'bookRunningManager': False}]</t>
  </si>
  <si>
    <t>[{'name': 'Jun Hong Heng', 'position': 'Chairman, Chief Executive Officer, Chief Financial Officer'}, {'name': 'Karanveer â€œK.V.â€ Dhillon', 'position': 'President and Director'}, {'name': 'Pandu Sjahrir', 'position': 'Director'}, {'name': 'Alvin W. Sariaatmadja', 'position': 'Director'}, {'name': 'Jack Smith', 'position': 'Director'}]</t>
  </si>
  <si>
    <t>530 Bush Street, Suite 703 San Francisco, California 94108</t>
  </si>
  <si>
    <t>Crescent Cove Advisors</t>
  </si>
  <si>
    <t>G2554Y104</t>
  </si>
  <si>
    <t>KYG2554Y1044</t>
  </si>
  <si>
    <t>{'symbol': 'COVAU', 'cusip': 'G2554Y112', 'type': 'units', 'isin': 'KYG2554Y1127'}</t>
  </si>
  <si>
    <t>G2554Y112</t>
  </si>
  <si>
    <t>KYG2554Y1127</t>
  </si>
  <si>
    <t>{'symbol': 'COVAW', 'cusip': 'G2554Y120', 'type': 'warrants', 'isin': 'KYG2554Y1200'}</t>
  </si>
  <si>
    <t>COVAW</t>
  </si>
  <si>
    <t>G2554Y120</t>
  </si>
  <si>
    <t>KYG2554Y1200</t>
  </si>
  <si>
    <t>CPUH.U</t>
  </si>
  <si>
    <t>b74af8f2-9d08-49de-8333-cc804ee6f3b2</t>
  </si>
  <si>
    <t>Compute Health Acquisition Corp.</t>
  </si>
  <si>
    <t>{'symbol': 'CPUH', 'cusip': '204833107', 'type': 'common', 'isin': 'US2048331076'}</t>
  </si>
  <si>
    <t>https://www.sec.gov/edgar/browse/?CIK=0001828608</t>
  </si>
  <si>
    <t>[{'name': 'Goldman Sachs', 'units': 75000000, 'bookRunningManager': True}]</t>
  </si>
  <si>
    <t>[{'name': 'Omar Ishrak', 'position': 'Chairman and Director'}, {'name': 'Jean NehmÃ©', 'position': 'Co-CEO, Director'}, {'name': 'Joshua Fink', 'position': 'Co-CEO, Director'}, {'name': 'Hani Barhoush', 'position': 'Director'}, {'name': 'Gwendolyn A. Watanabe', 'position': 'Director'}, {'name': 'Osama Alswailem, MD, MA', 'position': 'Director'}, {'name': 'Michael Harsh', 'position': 'Director'}]</t>
  </si>
  <si>
    <t>1105 North Market Street, Suite 1300 Wilmington, DE 19801</t>
  </si>
  <si>
    <t>US2048331076</t>
  </si>
  <si>
    <t>{'symbol': 'CPUH.U', 'cusip': '204833206', 'type': 'units', 'isin': 'US2048332066'}</t>
  </si>
  <si>
    <t>US2048332066</t>
  </si>
  <si>
    <t>{'symbol': 'CPUH/W', 'cusip': '204833115', 'type': 'warrants', 'isin': 'US2048331159'}</t>
  </si>
  <si>
    <t>CPUH/W</t>
  </si>
  <si>
    <t>US2048331159</t>
  </si>
  <si>
    <t>GSQD.U</t>
  </si>
  <si>
    <t>9f7d705f-623e-4b5b-bc0a-a108cb1cd746</t>
  </si>
  <si>
    <t>G Squared Ascend I Inc.</t>
  </si>
  <si>
    <t>{'symbol': 'GSQD', 'cusip': 'G4204R109', 'type': 'common', 'isin': 'KYG4204R1092'}</t>
  </si>
  <si>
    <t>https://www.sec.gov/edgar/browse/?CIK=0001837207</t>
  </si>
  <si>
    <t>[{'name': 'Larry Aschebrook', 'position': 'Chairman of the Board'}, {'name': 'Ward Davis', 'position': 'Chief Executive Officer and Director'}, {'name': 'Tom Hoban', 'position': 'Chief Financial Officer'}, {'name': 'Thomas Evans', 'position': 'Director'}, {'name': 'Heather Hasson', 'position': 'Director'}, {'name': 'Lauri M. Shanahan', 'position': 'Director'}]</t>
  </si>
  <si>
    <t>205 N Michigan Ave Suite 3770 Chicago, IL 60601</t>
  </si>
  <si>
    <t>G Squared Equity Management</t>
  </si>
  <si>
    <t>* Sponsor or an affiliate of the sponsor will purchase, in the aggregate, of 10,000,000 forward purchase securities, for an aggregate purchase price ofâ€‰ $100,000,000, with each forward purchase security consisting of one Class A ordinary share and one-fifth of one redeemable warrant</t>
  </si>
  <si>
    <t>[{'symbol': 'TF', 'type': 'common'}]</t>
  </si>
  <si>
    <t>G4204R109</t>
  </si>
  <si>
    <t>KYG4204R1092</t>
  </si>
  <si>
    <t>{'symbol': 'GSQD.U', 'cusip': 'G4204R125', 'type': 'units', 'isin': 'KYG4204R1258'}</t>
  </si>
  <si>
    <t>G4204R125</t>
  </si>
  <si>
    <t>KYG4204R1258</t>
  </si>
  <si>
    <t>{'symbol': 'GSQD/W', 'cusip': 'G4204R117', 'type': 'warrants', 'isin': 'KYG4204R1175'}</t>
  </si>
  <si>
    <t>GSQD/W</t>
  </si>
  <si>
    <t>G4204R117</t>
  </si>
  <si>
    <t>KYG4204R1175</t>
  </si>
  <si>
    <t>HHLA.U</t>
  </si>
  <si>
    <t>a48fe3cb-2082-41dc-bfa2-c59cfffcc8ae</t>
  </si>
  <si>
    <t>{'symbol': 'HHLA', 'cusip': 'G39714103', 'type': 'common', 'isin': 'KYG397141030'}</t>
  </si>
  <si>
    <t>https://www.sec.gov/edgar/browse/?CIK=0001824185</t>
  </si>
  <si>
    <t>[{'name': 'Goldman Sachs', 'units': 21600000, 'bookRunningManager': True}, {'name': 'Credit Suisse', 'units': 14400000, 'bookRunningManager': True}]</t>
  </si>
  <si>
    <t>[{'name': 'Kenneth W. Hitchner', 'position': 'Chairman'}, {'name': 'Richard Qi Li', 'position': 'CEO and Director'}, {'name': 'Huanan Yang', 'position': 'CEO and Director'}, {'name': 'Yingjie (Christina) Zhong', 'position': 'CFO'}, {'name': 'Qingjun Jin', 'position': 'Director'}, {'name': 'Dr. Jingwu Zhang Zang', 'position': 'Director'}, {'name': 'Professor Frederick Si Hang Ma', 'position': 'Director'}, {'name': 'Fenglei Fang', 'position': 'Advisor'}]</t>
  </si>
  <si>
    <t>Suite 3508, One Exchange Square 8 Connaught Place Central, Hong Kong</t>
  </si>
  <si>
    <t>G39714103</t>
  </si>
  <si>
    <t>KYG397141030</t>
  </si>
  <si>
    <t>{'symbol': 'HHLA.U', 'cusip': 'G39714111', 'type': 'units', 'isin': 'KYG397141113'}</t>
  </si>
  <si>
    <t>G39714111</t>
  </si>
  <si>
    <t>KYG397141113</t>
  </si>
  <si>
    <t>{'symbol': 'HHLA/W', 'cusip': 'G39714129', 'type': 'warrants', 'isin': 'KYG397141295'}</t>
  </si>
  <si>
    <t>HHLA/W</t>
  </si>
  <si>
    <t>G39714129</t>
  </si>
  <si>
    <t>KYG397141295</t>
  </si>
  <si>
    <t>IQMDU</t>
  </si>
  <si>
    <t>e7355cfa-9fe6-4b00-a5a0-12232c7491f0</t>
  </si>
  <si>
    <t>Intelligent Medicine Acquisition Corp.</t>
  </si>
  <si>
    <t>{'symbol': 'IQMD', 'cusip': '45828D106', 'type': 'common', 'isin': 'US45828D1063'}</t>
  </si>
  <si>
    <t>https://www.sec.gov/edgar/browse/?CIK=0001850051</t>
  </si>
  <si>
    <t>[{'name': 'Cantor Fitzgerald', 'units': 18000000, 'bookRunningManager': True}]</t>
  </si>
  <si>
    <t>[{'name': 'Gregory C. Simon', 'position': 'Chief Executive Officer, Chief Financial Officer and Director'}, {'name': 'Jack D. Hidary', 'position': 'Chairman'}, {'name': 'Joseph L. Schocken', 'position': 'Director'}, {'name': 'Patience Marime-Ball', 'position': 'Director'}, {'name': 'Kavita Patel', 'position': 'Director'}]</t>
  </si>
  <si>
    <t>9001 Burdette Rd. Bethesda, MD 20817</t>
  </si>
  <si>
    <t>45828D106</t>
  </si>
  <si>
    <t>US45828D1063</t>
  </si>
  <si>
    <t>{'symbol': 'IQMDU', 'cusip': '45828D205', 'type': 'units', 'isin': 'US45828D2053'}</t>
  </si>
  <si>
    <t>45828D205</t>
  </si>
  <si>
    <t>US45828D2053</t>
  </si>
  <si>
    <t>{'symbol': 'IQMDW', 'cusip': '45828D114', 'type': 'warrants', 'isin': 'US45828D1147'}</t>
  </si>
  <si>
    <t>IQMDW</t>
  </si>
  <si>
    <t>45828D114</t>
  </si>
  <si>
    <t>US45828D1147</t>
  </si>
  <si>
    <t>JOFFU</t>
  </si>
  <si>
    <t>a4a6a6c9-68d5-490d-8d9d-6f5852639711</t>
  </si>
  <si>
    <t>JOFF Fintech Acquisition Corp.</t>
  </si>
  <si>
    <t>{'symbol': 'JOFF', 'cusip': '46592C100', 'type': 'common', 'isin': 'US46592C1009'}</t>
  </si>
  <si>
    <t>https://www.sec.gov/edgar/browse/?CIK=0001824149</t>
  </si>
  <si>
    <t>[{'name': 'RBC Capital Markets', 'units': 36000000, 'bookRunningManager': True}]</t>
  </si>
  <si>
    <t>[{'name': 'Joel Leonoff', 'position': 'Chief Executive Officer and Director'}, {'name': 'Hillel Frankel', 'position': 'President, Secretary and Director'}, {'name': 'Peter J.S. Smith', 'position': 'Chief Financial Officer'}, {'name': 'Fraz Ahmed', 'position': 'Senior Vice President of Corporate and Business Development'}, {'name': 'Michelle Ann Gitlitz', 'position': 'Director'}, {'name': 'Billy Goldstein', 'position': 'Director'}, {'name': 'Jay Itzkowitz', 'position': 'Director'}, {'name': 'Alok Sama', 'position': 'Director'}, {'name': 'Paul Wharshavsky', 'position': 'Director'}]</t>
  </si>
  <si>
    <t>46592C100</t>
  </si>
  <si>
    <t>US46592C1009</t>
  </si>
  <si>
    <t>{'symbol': 'JOFFU', 'cusip': '46592C209', 'type': 'units', 'isin': 'US46592C2098'}</t>
  </si>
  <si>
    <t>46592C209</t>
  </si>
  <si>
    <t>US46592C2098</t>
  </si>
  <si>
    <t>{'symbol': 'JOFFW', 'cusip': '46592C118', 'type': 'warrants', 'isin': 'US46592C1181'}</t>
  </si>
  <si>
    <t>JOFFW</t>
  </si>
  <si>
    <t>46592C118</t>
  </si>
  <si>
    <t>US46592C1181</t>
  </si>
  <si>
    <t>MCIAU</t>
  </si>
  <si>
    <t>1c274378-59ee-4b30-b13f-5692a1c9d064</t>
  </si>
  <si>
    <t>Mountain &amp; Co. I Acquisition Corp.</t>
  </si>
  <si>
    <t>{'symbol': 'MCAA', 'cusip': 'G6301J104', 'type': 'common', 'isin': 'KYG6301J1040'}</t>
  </si>
  <si>
    <t>https://www.sec.gov/edgar/browse/?CIK=0001856995</t>
  </si>
  <si>
    <t>[{'name': 'Dr. Cornelius Boersch', 'position': 'Chief Executive Officer and Director'}, {'name': 'Daniel Wenzel', 'position': 'Chief Investment Officer'}, {'name': 'Alexander Hornung', 'position': 'Chief Financial Officer'}, {'name': 'Prof. Dr. Utz Claassen', 'position': 'Chief Operating Officer and Director'}, {'name': 'Miles Gilburne', 'position': 'Director'}, {'name': 'Winston Ma', 'position': 'Director'}, {'name': 'Dr. Phillip RÃ¶sler', 'position': 'Director'}]</t>
  </si>
  <si>
    <t>4001 Kennett Pike, Suite 302 Wilmington, Delaware 19807</t>
  </si>
  <si>
    <t>Mountain Partners AG</t>
  </si>
  <si>
    <t>G6301J104</t>
  </si>
  <si>
    <t>KYG6301J1040</t>
  </si>
  <si>
    <t>{'symbol': 'MCAAU', 'cusip': 'G6301J120', 'type': 'units', 'isin': 'KYG6301J1206'}</t>
  </si>
  <si>
    <t>MCAAU</t>
  </si>
  <si>
    <t>G6301J120</t>
  </si>
  <si>
    <t>KYG6301J1206</t>
  </si>
  <si>
    <t>{'symbol': 'MCAAW', 'cusip': 'G6301J112', 'type': 'warrants', 'isin': 'KYG6301J1123'}</t>
  </si>
  <si>
    <t>MCAAW</t>
  </si>
  <si>
    <t>G6301J112</t>
  </si>
  <si>
    <t>KYG6301J1123</t>
  </si>
  <si>
    <t>RMGCU</t>
  </si>
  <si>
    <t>a8eac112-6428-48a9-a4d4-1cc2098ab2ac</t>
  </si>
  <si>
    <t>RMG Acquisition Corp. III</t>
  </si>
  <si>
    <t>{'symbol': 'RMGC', 'cusip': 'G76088106', 'type': 'common', 'isin': 'KYG760881063'}</t>
  </si>
  <si>
    <t>https://www.sec.gov/edgar/browse/?CIK=0001838108</t>
  </si>
  <si>
    <t>[{'name': 'BofA Securities', 'units': 25200000, 'bookRunningManager': True}, {'name': 'Barclays', 'units': 16800000, 'bookRunningManager': True}]</t>
  </si>
  <si>
    <t>[{'name': 'D. James Carpenter', 'position': 'Chairman and Director'}, {'name': 'Robert S. Mancini', 'position': 'Chief Executive Officer and Director'}, {'name': 'Philip Kassin', 'position': 'President, Chief Operating Officer and Director'}, {'name': 'Wesley Sima', 'position': 'Chief Financial Officer'}, {'name': 'W. Grant Gregory', 'position': 'Director'}, {'name': 'Craig Broderick', 'position': 'Director'}, {'name': 'W. Thaddaeus Miller', 'position': 'Director'}, {'name': 'Catherine D. Rice', 'position': 'Director'}, {'name': 'Christina Alfandary', 'position': 'Advisor'}, {'name': 'Jeffrey S. Bornstein', 'position': 'Advisor'}, {'name': 'Banks Bourne', 'position': 'Advisor'}, {'name': 'Steven P. Buffone', 'position': 'Advisor'}, {'name': 'Jane P. Chwick', 'position': 'Advisor'}, {'name': 'Randel A. Falco', 'position': 'Advisor'}, {'name': 'Steven J. Gilbert', 'position': 'Advisor'}, {'name': 'Jeff Laborsky', 'position': 'Advisor'}, {'name': 'Trae Stephens', 'position': 'Advisor'}, {'name': 'J. Eric Smith', 'position': 'Advisor'}, {'name': 'Eddy Zervigon', 'position': 'Advisor'}, {'name': 'George Wellde', 'position': 'Advisor'}, {'name': 'Edward Forst', 'position': 'Advisor'}, {'name': 'Rob Leary', 'position': 'Advisor'}]</t>
  </si>
  <si>
    <t>RMG Acquisition Corp. III 50 West Street, Suite 40C New York, NY 10006</t>
  </si>
  <si>
    <t>Riverside Management Group</t>
  </si>
  <si>
    <t>G76088106</t>
  </si>
  <si>
    <t>KYG760881063</t>
  </si>
  <si>
    <t>{'symbol': 'RMGCU', 'cusip': 'G76088114', 'type': 'units', 'isin': 'KYG760881147'}</t>
  </si>
  <si>
    <t>G76088114</t>
  </si>
  <si>
    <t>KYG760881147</t>
  </si>
  <si>
    <t>{'symbol': 'RMGCW', 'cusip': 'G76088122', 'type': 'warrants', 'isin': 'KYG760881220'}</t>
  </si>
  <si>
    <t>RMGCW</t>
  </si>
  <si>
    <t>G76088122</t>
  </si>
  <si>
    <t>KYG760881220</t>
  </si>
  <si>
    <t>SDACU</t>
  </si>
  <si>
    <t>86b20050-eb30-4fd5-bdf7-bed6aaf43c2a</t>
  </si>
  <si>
    <t>Sustainable Development Acquisition I Corp.</t>
  </si>
  <si>
    <t>{'symbol': 'SDAC', 'cusip': '86934L103', 'type': 'common', 'isin': 'US86934L1035'}</t>
  </si>
  <si>
    <t>https://www.sec.gov/edgar/browse/?CIK=0001837248</t>
  </si>
  <si>
    <t>[{'name': 'Barclays', 'units': 15125000, 'bookRunningManager': True}, {'name': 'BofA Securities', 'units': 12375000, 'bookRunningManager': True}]</t>
  </si>
  <si>
    <t>[{'name': 'Nicole Neeman Brady', 'position': 'CEO and Director'}, {'name': 'Eric Techel', 'position': 'CFO'}, {'name': 'Robert Schultz', 'position': 'Chairman'}, {'name': 'Kathleen Brown', 'position': 'Director'}, {'name': 'Andrew Kassoy', 'position': 'Director'}, {'name': 'Annette Rodriguez-Ferrer', 'position': 'Director'}, {'name': 'Anthony T. Abbenante', 'position': 'Operating Partner'}, {'name': 'William Orum', 'position': 'Operating Partner'}, {'name': 'Jason Scott', 'position': 'Operating Partner'}]</t>
  </si>
  <si>
    <t>113 S. La Brea Avenue., 3rd Floor Los Angeles, CA 90036</t>
  </si>
  <si>
    <t>Capricorn Investment Group, RRG Capital Management</t>
  </si>
  <si>
    <t>86934L103</t>
  </si>
  <si>
    <t>US86934L1035</t>
  </si>
  <si>
    <t>{'symbol': 'SDACU', 'cusip': '86934L202', 'type': 'units', 'isin': 'US86934L2025'}</t>
  </si>
  <si>
    <t>86934L202</t>
  </si>
  <si>
    <t>US86934L2025</t>
  </si>
  <si>
    <t>{'symbol': 'SDACW', 'cusip': '86934L111', 'type': 'warrants', 'isin': 'US86934L1118'}</t>
  </si>
  <si>
    <t>SDACW</t>
  </si>
  <si>
    <t>86934L111</t>
  </si>
  <si>
    <t>US86934L1118</t>
  </si>
  <si>
    <t>TBCPU</t>
  </si>
  <si>
    <t>da99fe73-923f-45bd-9c74-4883030482e6</t>
  </si>
  <si>
    <t>Thunder Bridge Capital Partners III Inc.</t>
  </si>
  <si>
    <t>{'symbol': 'TBCP', 'cusip': '88605T100', 'type': 'common', 'isin': 'US88605T1007'}</t>
  </si>
  <si>
    <t>https://www.sec.gov/edgar/browse/?CIK=0001815753</t>
  </si>
  <si>
    <t>[{'name': 'Morgan Stanley', 'units': 36000000, 'bookRunningManager': True}]</t>
  </si>
  <si>
    <t>[{'name': 'Gary A. Simanson', 'position': 'President, CEO and Director'}, {'name': 'William A. Houlihan', 'position': 'CFO'}, {'name': 'David E. Mangum', 'position': 'Director'}, {'name': 'Mary Anne Gillespie', 'position': 'Director'}, {'name': 'Robert Hartheimer', 'position': 'Director'}, {'name': 'Stewart J. Paperin', 'position': 'Director'}, {'name': 'Allerd D. Stikker', 'position': 'Director'}, {'name': 'Peter â€œPeteâ€ J. Kight', 'position': 'Advisor'}, {'name': 'Seymour â€œSyâ€ Jacobs/Jacobs Asset Management', 'position': 'Advisor'}]</t>
  </si>
  <si>
    <t>9912 Georgetown Pike Suite D203 Great Falls, Virginia 22066</t>
  </si>
  <si>
    <t>88605T100</t>
  </si>
  <si>
    <t>US88605T1007</t>
  </si>
  <si>
    <t>{'symbol': 'TBCPU', 'cusip': '88605T209', 'type': 'units', 'isin': 'US88605T2096'}</t>
  </si>
  <si>
    <t>88605T209</t>
  </si>
  <si>
    <t>US88605T2096</t>
  </si>
  <si>
    <t>{'symbol': 'TBCPW', 'cusip': '88605T118', 'type': 'warrants', 'isin': 'US88605T1189'}</t>
  </si>
  <si>
    <t>TBCPW</t>
  </si>
  <si>
    <t>88605T118</t>
  </si>
  <si>
    <t>US88605T1189</t>
  </si>
  <si>
    <t>ROCGU</t>
  </si>
  <si>
    <t>78ef612d-33d3-439e-b064-2fd945eac29f</t>
  </si>
  <si>
    <t>Roth CH Acquisition IV Co.</t>
  </si>
  <si>
    <t>{'symbol': 'ROCG', 'cusip': '77867P104', 'type': 'common', 'isin': 'US77867P1049'}</t>
  </si>
  <si>
    <t>https://www.sec.gov/edgar/browse/?CIK=0001855447</t>
  </si>
  <si>
    <t>[{'name': 'Craig-Hallum Capital Group', 'units': 5000000, 'bookRunningManager': True}, {'name': 'Roth Capital Partners', 'units': 5000000, 'bookRunningManager': True}]</t>
  </si>
  <si>
    <t>[{'name': 'Byron Roth', 'position': 'Co-Chief Executive Officer and Chairman of the Board'}, {'name': 'Gordon Roth', 'position': 'Chief Financial Officer'}, {'name': 'Rick Hartfiel', 'position': 'Co-President'}, {'name': 'John Lipman', 'position': 'Co-Chief Executive Officer and Director'}, {'name': 'Aaron Gurewitz', 'position': 'Co-President'}, {'name': 'Andrew Costa', 'position': 'Co-Chief Operating Officer'}, {'name': 'Matthew Day', 'position': 'Co-Chief Operating Officer'}, {'name': 'Molly Montgomery', 'position': 'Director'}, {'name': 'Daniel M. Friedberg', 'position': 'Director'}, {'name': 'Adam Rothstein', 'position': 'Director'}, {'name': 'Sam Chawla', 'position': 'Director'}]</t>
  </si>
  <si>
    <t>888 San Clemente Drive, Suite 400  Newport Beach, CA 92660</t>
  </si>
  <si>
    <t>Roth Capital Partners, Craig-Hallum Capital Group</t>
  </si>
  <si>
    <t>77867P104</t>
  </si>
  <si>
    <t>US77867P1049</t>
  </si>
  <si>
    <t>{'symbol': 'ROCGU', 'cusip': '77867P203', 'type': 'units', 'isin': 'US77867P2039'}</t>
  </si>
  <si>
    <t>77867P203</t>
  </si>
  <si>
    <t>US77867P2039</t>
  </si>
  <si>
    <t>{'symbol': 'ROCGW', 'cusip': '77867P112', 'type': 'warrants', 'isin': 'US77867P1122'}</t>
  </si>
  <si>
    <t>ROCGW</t>
  </si>
  <si>
    <t>77867P112</t>
  </si>
  <si>
    <t>US77867P1122</t>
  </si>
  <si>
    <t>RVACU</t>
  </si>
  <si>
    <t>006557e3-2436-44a3-87c3-86eee889586e</t>
  </si>
  <si>
    <t>Riverview Acquisition Corp.</t>
  </si>
  <si>
    <t>{'symbol': 'RVAC', 'cusip': '769395104', 'type': 'common', 'isin': 'US7693951045'}</t>
  </si>
  <si>
    <t>https://www.sec.gov/edgar/browse/?CIK=0001846136</t>
  </si>
  <si>
    <t>[{'name': 'Cantor Fitzgerald', 'units': 25000000, 'bookRunningManager': True}, {'name': 'Stephens', 'units': 1, 'bookRunningManager': False}]</t>
  </si>
  <si>
    <t>[{'name': 'R. Brad Martin', 'position': 'Chairman and Chief Executive Officer'}, {'name': 'Charles K. Slatery', 'position': 'President, Chief Investment Officer and Director'}, {'name': 'William V. Thompson III', 'position': 'Treasurer, Secretary and Chief Financial Officer'}, {'name': 'Anderee Berengian', 'position': 'Vice President'}, {'name': 'Leslie Starr Keating', 'position': 'Independent Director'}, {'name': 'Mark Edmunds', 'position': 'Independent Director'}, {'name': 'Willie Gregory', 'position': 'Independent Director'}]</t>
  </si>
  <si>
    <t>510 South Mendenhall Road, Suite 200, Memphis, TN 38117</t>
  </si>
  <si>
    <t>US7693951045</t>
  </si>
  <si>
    <t>{'symbol': 'RVACU', 'cusip': '769395203', 'type': 'units', 'isin': 'US7693952035'}</t>
  </si>
  <si>
    <t>US7693952035</t>
  </si>
  <si>
    <t>{'symbol': 'RVACW', 'cusip': '769395112', 'type': 'warrants', 'isin': 'US7693951128'}</t>
  </si>
  <si>
    <t>RVACW</t>
  </si>
  <si>
    <t>US7693951128</t>
  </si>
  <si>
    <t>ADRA.U</t>
  </si>
  <si>
    <t>6987f990-539f-43b4-a528-d38422acffdb</t>
  </si>
  <si>
    <t>Adara Acquisition Corp.</t>
  </si>
  <si>
    <t>{'symbol': 'ADRA', 'cusip': '00653H102', 'type': 'common', 'isin': 'US00653H1023'}</t>
  </si>
  <si>
    <t>https://www.sec.gov/edgar/browse/?CIK=0001823584</t>
  </si>
  <si>
    <t>[{'name': 'ThinkEquity', 'units': 5000000, 'bookRunningManager': True}, {'name': 'Bancroft', 'units': 3000000, 'bookRunningManager': False}, {'name': 'Ingalls &amp; Snyder', 'units': 1500000, 'bookRunningManager': False}, {'name': 'R.F. Lafferty', 'units': 500000, 'bookRunningManager': False}]</t>
  </si>
  <si>
    <t>[{'name': 'Thomas Finke', 'position': 'Chairman'}, {'name': 'Martin A. Sumichrast', 'position': 'CEO and Director'}, {'name': 'Paul G. Porter', 'position': 'CFO'}, {'name': 'W. Tom Donaldson III', 'position': 'Director'}, {'name': 'Frank Quintero', 'position': 'Director'}, {'name': 'Dylan Glenn', 'position': 'Director'}, {'name': 'Beatriz Acevedo-Greiff', 'position': 'Director'}]</t>
  </si>
  <si>
    <t>8845 Red Oak Boulevard  Charlotte, NC 28217</t>
  </si>
  <si>
    <t>00653H102</t>
  </si>
  <si>
    <t>US00653H1023</t>
  </si>
  <si>
    <t>{'symbol': 'ADRA.U', 'cusip': '00653H201', 'type': 'units', 'isin': 'US00653H2013'}</t>
  </si>
  <si>
    <t>00653H201</t>
  </si>
  <si>
    <t>US00653H2013</t>
  </si>
  <si>
    <t>{'symbol': 'ADRA/W', 'cusip': '00653H110', 'type': 'warrants', 'isin': 'US00653H1106'}</t>
  </si>
  <si>
    <t>ADRA/W</t>
  </si>
  <si>
    <t>00653H110</t>
  </si>
  <si>
    <t>US00653H1106</t>
  </si>
  <si>
    <t>CPAQU</t>
  </si>
  <si>
    <t>96f92030-aa89-43ab-8917-a88745517c9a</t>
  </si>
  <si>
    <t>Counter Press Acquisition Corp</t>
  </si>
  <si>
    <t>{'symbol': 'CPAQ', 'cusip': '&lt;CUSIP&gt;', 'type': 'common', 'isin': '&lt;ISIN&gt;'}</t>
  </si>
  <si>
    <t>https://www.sec.gov/edgar/browse/?CIK=0001873964</t>
  </si>
  <si>
    <t>[{'name': 'BTIG', 'units': 3750000, 'bookRunningManager': True}, {'name': 'EarlyBirdCapital', 'units': 3750000, 'bookRunningManager': True}]</t>
  </si>
  <si>
    <t>[{'name': 'Paul Conway', 'position': 'Chief Executive Officer, Director'}, {'name': 'Michael Kalt', 'position': 'Chief Financial Officer, Director'}, {'name': 'Randy Frankel', 'position': 'Chairman'}, {'name': 'Andrew Friedman', 'position': 'Director'}, {'name': 'Julie Uhrman', 'position': 'Director'}]</t>
  </si>
  <si>
    <t>1981 Marcus Avenue, Suite 227   Lake Success, NY 11042</t>
  </si>
  <si>
    <t>{'symbol': 'CPAQU', 'cusip': 'G2542B109', 'type': 'units', 'isin': 'KYG2542B1095'}</t>
  </si>
  <si>
    <t>G2542B109</t>
  </si>
  <si>
    <t>KYG2542B1095</t>
  </si>
  <si>
    <t>{'symbol': 'CPAQW', 'cusip': '&lt;CUSIP&gt;', 'type': 'warrants', 'isin': '&lt;ISIN&gt;'}</t>
  </si>
  <si>
    <t>CPAQW</t>
  </si>
  <si>
    <t>CPTK.U</t>
  </si>
  <si>
    <t>e1763f79-31c0-4bad-ad3d-671d2b76a874</t>
  </si>
  <si>
    <t>Crown PropTech Acquisitions</t>
  </si>
  <si>
    <t>{'symbol': 'CPTK', 'cusip': 'G25741102', 'type': 'common', 'isin': 'KYG257411028'}</t>
  </si>
  <si>
    <t>https://www.sec.gov/edgar/browse/?CIK=0001827899</t>
  </si>
  <si>
    <t>[{'name': 'RBC Capital Markets', 'units': 24000000, 'bookRunningManager': True}]</t>
  </si>
  <si>
    <t>[{'name': 'Richard Chera', 'position': 'CEO and Director'}, {'name': 'Pius Sprenger, Ph.D.', 'position': 'CFO and Director'}, {'name': 'Dr. Martin Enderle', 'position': 'Director'}, {'name': 'Melissa "Lisa" Holladay', 'position': 'Director'}, {'name': 'Stephen Siegel', 'position': 'Director'}, {'name': 'Frits van Paasschen', 'position': 'Director'}]</t>
  </si>
  <si>
    <t>667 Madison Avenue  12th Floor New York, NY 10065</t>
  </si>
  <si>
    <t>[{'symbol': 'BRVS', 'type': 'common'}]</t>
  </si>
  <si>
    <t>G25741102</t>
  </si>
  <si>
    <t>KYG257411028</t>
  </si>
  <si>
    <t>{'symbol': 'CPTK.U', 'cusip': 'G25741128', 'type': 'units', 'isin': 'KYG257411283'}</t>
  </si>
  <si>
    <t>G25741128</t>
  </si>
  <si>
    <t>KYG257411283</t>
  </si>
  <si>
    <t>{'symbol': 'CPTK/W', 'cusip': 'G25741110', 'type': 'warrants', 'isin': 'KYG257411101'}</t>
  </si>
  <si>
    <t>CPTK/W</t>
  </si>
  <si>
    <t>G25741110</t>
  </si>
  <si>
    <t>KYG257411101</t>
  </si>
  <si>
    <t>EVGRU</t>
  </si>
  <si>
    <t>5e3ccd58-8a5e-45a0-904f-ceafe71e1843</t>
  </si>
  <si>
    <t>{'symbol': 'EVGR', 'cusip': '&lt;CUSIP&gt;', 'type': 'common', 'isin': '&lt;ISIN&gt;'}</t>
  </si>
  <si>
    <t>https://www.sec.gov/edgar/browse/?CIK=0001900402</t>
  </si>
  <si>
    <t>[{'name': 'EF Hutton', 'units': 995000, 'bookRunningManager': True}, {'name': 'US Tiger Securities', 'units': 3000000, 'bookRunningManager': False}, {'name': 'Tiger Brokers', 'units': 6000000, 'bookRunningManager': False}, {'name': 'Joseph Gunnar', 'units': 5000, 'bookRunningManager': False}]</t>
  </si>
  <si>
    <t>[{'name': 'Liew Choon Lian', 'position': 'Chairman and CEO'}, {'name': 'Izmet Iskandar Bin Mohd Ramli', 'position': 'CFO and Director'}, {'name': 'Lim Wai Loong (Alan)', 'position': 'Director'}, {'name': 'Dr. Mohamad Zabidi Bin Ahmad', 'position': 'Director'}, {'name': 'Alberto Coronado Santos', 'position': 'Director'}]</t>
  </si>
  <si>
    <t>15-04, The Pinnacle, Persiaran Lagoon, Bandar Sunway, Petaling Jaya, Selangor, Malaysia</t>
  </si>
  <si>
    <t>{'symbol': 'EVGRU', 'cusip': 'G3312W125', 'type': 'units', 'isin': 'KYG3312W1252'}</t>
  </si>
  <si>
    <t>G3312W125</t>
  </si>
  <si>
    <t>KYG3312W1252</t>
  </si>
  <si>
    <t>{'symbol': 'EVGRW', 'cusip': '&lt;CUSIP&gt;', 'type': 'warrants', 'isin': '&lt;ISIN&gt;'}</t>
  </si>
  <si>
    <t>EVGRW</t>
  </si>
  <si>
    <t>EVOJU</t>
  </si>
  <si>
    <t>adef929a-e264-492b-893f-550d2a58efc8</t>
  </si>
  <si>
    <t>Evo Acquisition Corp.</t>
  </si>
  <si>
    <t>{'symbol': 'EVOJ', 'cusip': '30052G108', 'type': 'common', 'isin': 'US30052G1085'}</t>
  </si>
  <si>
    <t>https://www.sec.gov/edgar/browse/?CIK=0001834342</t>
  </si>
  <si>
    <t>[{'name': 'B. Riley FBR', 'units': 8696000, 'bookRunningManager': True}, {'name': 'SMBC', 'units': 2174000, 'bookRunningManager': True}]</t>
  </si>
  <si>
    <t>[{'name': 'Michael Lerch', 'position': 'Chairman'}, {'name': 'Richard Chisholm', 'position': 'CEO and Director'}, {'name': 'Adrian Brindle', 'position': 'CFO'}, {'name': 'Kazuko Miyashita', 'position': 'Director'}, {'name': 'Malcolm F. MacLean IV', 'position': 'Director'}, {'name': 'Robert J. Valentine', 'position': 'Director'}, {'name': 'Shigeo Kashiwagi', 'position': 'Director'}, {'name': 'Takahiro Fushimi', 'position': 'Director'}]</t>
  </si>
  <si>
    <t>10 Stateline Road Crystal Bay, Nevada 89402</t>
  </si>
  <si>
    <t>30052G108</t>
  </si>
  <si>
    <t>US30052G1085</t>
  </si>
  <si>
    <t>{'symbol': 'EVOJU', 'cusip': '30052G207', 'type': 'units', 'isin': 'US30052G2075'}</t>
  </si>
  <si>
    <t>30052G207</t>
  </si>
  <si>
    <t>US30052G2075</t>
  </si>
  <si>
    <t>{'symbol': 'EVOJW', 'cusip': '30052G116', 'type': 'warrants', 'isin': 'US30052G1168'}</t>
  </si>
  <si>
    <t>EVOJW</t>
  </si>
  <si>
    <t>30052G116</t>
  </si>
  <si>
    <t>US30052G1168</t>
  </si>
  <si>
    <t>PICC.U</t>
  </si>
  <si>
    <t>e2e99923-fdc4-4b2a-bc97-3464671fa869</t>
  </si>
  <si>
    <t>Pivotal Investment Corporation III</t>
  </si>
  <si>
    <t>{'symbol': 'PICC', 'cusip': '72582M106', 'type': 'common', 'isin': 'US72582M1062'}</t>
  </si>
  <si>
    <t>https://www.sec.gov/edgar/browse/?CIK=0001835800</t>
  </si>
  <si>
    <t>[{'name': 'Cantor Fitzgerald', 'units': 14400000, 'bookRunningManager': True}, {'name': 'Citigroup', 'units': 9600000, 'bookRunningManager': True}]</t>
  </si>
  <si>
    <t>[{'name': 'Jonathan J. Ledecky', 'position': 'CEO and Chairman'}, {'name': 'James H.R. Brady', 'position': 'CFO'}, {'name': 'Kevin Griffin', 'position': 'CEO and President'}, {'name': 'Greg Racz', 'position': 'COO'}, {'name': 'Katrina Adams', 'position': 'Director'}, {'name': 'Sarah Slcarsic', 'position': 'Director'}, {'name': 'Katherine Oliver', 'position': 'Director'}, {'name': 'Kristen Garcia Dumont', 'position': 'Director'}]</t>
  </si>
  <si>
    <t>c/o Graubard Miller  The Chrysler Building  405 Lexington Avenue  New York, New York 10174</t>
  </si>
  <si>
    <t>MMG Investment Group</t>
  </si>
  <si>
    <t>72582M106</t>
  </si>
  <si>
    <t>US72582M1062</t>
  </si>
  <si>
    <t>{'symbol': 'PICC.U', 'cusip': '72582M205', 'type': 'units', 'isin': 'US72582M2052'}</t>
  </si>
  <si>
    <t>72582M205</t>
  </si>
  <si>
    <t>US72582M2052</t>
  </si>
  <si>
    <t>{'symbol': 'PICC/W', 'cusip': '72582M114', 'type': 'warrants', 'isin': 'US72582M1146'}</t>
  </si>
  <si>
    <t>PICC/W</t>
  </si>
  <si>
    <t>72582M114</t>
  </si>
  <si>
    <t>US72582M1146</t>
  </si>
  <si>
    <t>PMGMU</t>
  </si>
  <si>
    <t>b48c7c7c-8b72-485a-8736-46a39d482c87</t>
  </si>
  <si>
    <t>Priveterra Acquisition Corp.</t>
  </si>
  <si>
    <t>{'symbol': 'PMGM', 'cusip': '74275N102', 'type': 'common', 'isin': 'US74275N1028'}</t>
  </si>
  <si>
    <t>https://www.sec.gov/edgar/browse/?CIK=0001837607</t>
  </si>
  <si>
    <t>[{'name': 'Wells Fargo', 'units': 11520000, 'bookRunningManager': True}, {'name': 'Guggenheim Securities', 'units': 9360000, 'bookRunningManager': True}, {'name': 'Odeon Capital Group', 'units': 3120000, 'bookRunningManager': False}]</t>
  </si>
  <si>
    <t>[{'name': 'Robert Palmisano', 'position': 'Chairman and Chief Executive Officer'}, {'name': 'Vikram Malik', 'position': 'President and Director'}, {'name': 'Oleg Grodnensky', 'position': 'Chief Operating Officer and Chief Financial Officer'}, {'name': 'David Meredith', 'position': 'Chief Legal Officer and Secretary'}, {'name': 'Lance A. Berry', 'position': 'Director'}, {'name': 'James A. Lightman', 'position': 'Director'}, {'name': 'Julie B. Andrews', 'position': 'Director'}]</t>
  </si>
  <si>
    <t>300 SE 2nd Street, Suite 600 Fort Lauderdale, Florida 33301</t>
  </si>
  <si>
    <t>74275N102</t>
  </si>
  <si>
    <t>US74275N1028</t>
  </si>
  <si>
    <t>{'symbol': 'PMGMU', 'cusip': '74275N201', 'type': 'units', 'isin': 'US74275N2018'}</t>
  </si>
  <si>
    <t>74275N201</t>
  </si>
  <si>
    <t>US74275N2018</t>
  </si>
  <si>
    <t>{'symbol': 'PMGMW', 'cusip': '74275N110', 'type': 'warrants', 'isin': 'US74275N1101'}</t>
  </si>
  <si>
    <t>PMGMW</t>
  </si>
  <si>
    <t>74275N110</t>
  </si>
  <si>
    <t>US74275N1101</t>
  </si>
  <si>
    <t>SPAQ3</t>
  </si>
  <si>
    <t>efca7121-fcaf-4065-a84d-a557b8e56876</t>
  </si>
  <si>
    <t>Spartan Acquisition Corp. III</t>
  </si>
  <si>
    <t>{'symbol': 'SPAQ', 'cusip': '84677R106', 'type': 'common', 'isin': 'US84677R1068'}</t>
  </si>
  <si>
    <t>https://www.sec.gov/edgar/browse/?CIK=0001838527</t>
  </si>
  <si>
    <t>[{'name': 'Credit Suisse', 'units': 12480000, 'bookRunningManager': True}, {'name': 'Citigroup', 'units': 9120000, 'bookRunningManager': True}, {'name': 'Cowen', 'units': 9120000, 'bookRunningManager': True}, {'name': 'Morgan Stanley', 'units': 4320000, 'bookRunningManager': True}, {'name': 'Barclays', 'units': 4200000, 'bookRunningManager': True}, {'name': 'RBC Capital Markets', 'units': 4200000, 'bookRunningManager': True}, {'name': 'TD Securities', 'units': 1920000, 'bookRunningManager': False}, {'name': 'MUFG Securities', 'units': 1320000, 'bookRunningManager': False}, {'name': 'Siebert Williams Shank', 'units': 1320000, 'bookRunningManager': False}]</t>
  </si>
  <si>
    <t>[{'name': 'Geoffrey Strong', 'position': 'CEO and Chairman'}, {'name': 'James Crossen', 'position': 'CFO and CAO'}, {'name': 'Olivia Wassenaar', 'position': 'Director'}, {'name': 'Wilson Handler', 'position': 'Director'}, {'name': 'Christine Hommes', 'position': 'Director'}, {'name': 'Joseph Romeo', 'position': 'Director'}, {'name': 'Jan C. Wilson', 'position': 'Director'}, {'name': 'John M. Stice', 'position': 'Director'}, {'name': 'Matthew J. Smith', 'position': 'Director'}]</t>
  </si>
  <si>
    <t>Apollo Global Management, Inc</t>
  </si>
  <si>
    <t>[{'symbol': 'ALLG', 'type': 'common'}]</t>
  </si>
  <si>
    <t>84677R106</t>
  </si>
  <si>
    <t>US84677R1068</t>
  </si>
  <si>
    <t>{'symbol': 'SPAQ.U', 'cusip': '84677R205', 'type': 'units', 'isin': 'US84677R2058'}</t>
  </si>
  <si>
    <t>SPAQ.U</t>
  </si>
  <si>
    <t>84677R205</t>
  </si>
  <si>
    <t>US84677R2058</t>
  </si>
  <si>
    <t>{'symbol': 'SPAQ/W', 'cusip': '84677R114', 'type': 'warrants', 'isin': 'US84677R1142'}</t>
  </si>
  <si>
    <t>SPAQ/W</t>
  </si>
  <si>
    <t>84677R114</t>
  </si>
  <si>
    <t>US84677R1142</t>
  </si>
  <si>
    <t>AHPA2</t>
  </si>
  <si>
    <t>79f3dc0e-ede8-402d-94f5-0572299a95a6</t>
  </si>
  <si>
    <t>Avista Public Acquisition Corp. II</t>
  </si>
  <si>
    <t>{'symbol': 'AHPA', 'cusip': 'G07247102', 'type': 'common', 'isin': 'KYG072471025'}</t>
  </si>
  <si>
    <t>https://www.sec.gov/edgar/browse/?CIK=0001846253</t>
  </si>
  <si>
    <t>[{'name': 'Thompson Dean', 'position': 'Executive Chairman and Director'}, {'name': 'David Burgstahler', 'position': 'President, Chief Executive Officer and Director'}, {'name': 'Sriram Venkataraman', 'position': 'Executive Vice President'}, {'name': 'Robert Girardi', 'position': 'Executive Vice President'}, {'name': 'Amanda Heravi', 'position': 'Investor Relations Officer'}, {'name': 'John Cafasso', 'position': 'Chief Financial Officer'}, {'name': 'Benjamin Silbert', 'position': 'General Counsel'}, {'name': 'William E. Klitgaard', 'position': 'Director'}, {'name': 'LÃ¢le White', 'position': 'Director'}, {'name': 'Wendel Barr', 'position': 'Director'}]</t>
  </si>
  <si>
    <t>65 East 55th Street 18th Floor New York, NY 10022</t>
  </si>
  <si>
    <t>Avista Capital Holdings</t>
  </si>
  <si>
    <t>Avista Acquisition LP II</t>
  </si>
  <si>
    <t>* AHPA will enter into a forward purchase agreement with AHPA's sponsor, Avista Acquisition LP II, a Cayman Islands exempted limited partnership, which provides for the purchase of an aggregate of 10mm Class A ordinary shares plus an aggregate of 3,333,333 redeemable warrants to purchase Class A ordinary shares at $11.50 per share, for an aggregate purchase price of $100mm, in a private placement to occur concurrently with the closing of the initial business combination. _x000D_
* The obligations under the forward purchase agreement do not depend on whether any Class A ordinary shares are redeemed by AHPA's public shareholders.</t>
  </si>
  <si>
    <t>G07247102</t>
  </si>
  <si>
    <t>KYG072471025</t>
  </si>
  <si>
    <t>{'symbol': 'AHPAU', 'cusip': 'G07247110', 'type': 'units', 'isin': 'KYG072471108'}</t>
  </si>
  <si>
    <t>AHPAU</t>
  </si>
  <si>
    <t>G07247110</t>
  </si>
  <si>
    <t>KYG072471108</t>
  </si>
  <si>
    <t>{'symbol': 'AHPAW', 'cusip': 'G07247128', 'type': 'warrants', 'isin': 'KYG072471280'}</t>
  </si>
  <si>
    <t>AHPAW</t>
  </si>
  <si>
    <t>G07247128</t>
  </si>
  <si>
    <t>KYG072471280</t>
  </si>
  <si>
    <t>APGB.U</t>
  </si>
  <si>
    <t>1bb81575-6376-41c0-a543-e6fecdf99b0b</t>
  </si>
  <si>
    <t>Apollo Strategic Growth Capital II</t>
  </si>
  <si>
    <t>{'symbol': 'APGB', 'cusip': 'G0412A102', 'type': 'common', 'isin': 'KYG0412A1022'}</t>
  </si>
  <si>
    <t>https://www.sec.gov/edgar/browse/?CIK=0001838337</t>
  </si>
  <si>
    <t>[{'name': 'Deutsche Bank', 'units': 18000000, 'bookRunningManager': True}, {'name': 'Barclays', 'units': 12000000, 'bookRunningManager': True}, {'name': 'Credit Suisse', 'units': 12000000, 'bookRunningManager': True}, {'name': 'Apollo Global Securities', 'units': 12000000, 'bookRunningManager': False}, {'name': 'RBC Capital Markets', 'units': 4200000, 'bookRunningManager': False}, {'name': 'Siebert Williams Shank', 'units': 1200000, 'bookRunningManager': False}, {'name': 'Academy Securities', 'units': 600000, 'bookRunningManager': False}]</t>
  </si>
  <si>
    <t>[{'name': 'Sanjay Patel', 'position': 'CEO and Director'}, {'name': 'James Crossen', 'position': 'CFO and CAO'}, {'name': 'Scott Kleinman', 'position': 'Chairman'}, {'name': 'Angela Sun', 'position': 'Director'}, {'name': 'Melvin Parker', 'position': 'Director'}, {'name': 'Nathaniel Lipman', 'position': 'Director'}]</t>
  </si>
  <si>
    <t>Apollo Global Management</t>
  </si>
  <si>
    <t>G0412A102</t>
  </si>
  <si>
    <t>KYG0412A1022</t>
  </si>
  <si>
    <t>{'symbol': 'APGB.U', 'cusip': 'G0412A110', 'type': 'units', 'isin': 'KYG0412A1105'}</t>
  </si>
  <si>
    <t>G0412A110</t>
  </si>
  <si>
    <t>KYG0412A1105</t>
  </si>
  <si>
    <t>{'symbol': 'APGB/W', 'cusip': 'G0412A128', 'type': 'warrants', 'isin': 'KYG0412A1287'}</t>
  </si>
  <si>
    <t>APGB/W</t>
  </si>
  <si>
    <t>G0412A128</t>
  </si>
  <si>
    <t>KYG0412A1287</t>
  </si>
  <si>
    <t>APN.U</t>
  </si>
  <si>
    <t>9306f213-0ff1-49e5-858e-a8a3d5a56606</t>
  </si>
  <si>
    <t>Apeiron Capital Investment Corp.</t>
  </si>
  <si>
    <t>{'symbol': 'APN', 'cusip': '03752A101', 'type': 'common', 'isin': 'US03752A1016'}</t>
  </si>
  <si>
    <t>https://www.sec.gov/edgar/browse/?CIK=0001849011</t>
  </si>
  <si>
    <t>[{'name': 'Joel Shulman', 'position': 'Chairman and Chief Executive Officer'}, {'name': 'Eva Adosoglou', 'position': 'Chief Operating Officer'}, {'name': 'Grant Grigorian', 'position': 'Chief Financial Officer'}, {'name': 'Kevin Cramton', 'position': 'Director'}, {'name': 'Siamak Taghaddos', 'position': 'Director'}, {'name': 'Jeffrey Mortimer', 'position': 'Director'}]</t>
  </si>
  <si>
    <t>175 Federal Street, Suite 875, Boston, Massachusetts 02110</t>
  </si>
  <si>
    <t>03752A101</t>
  </si>
  <si>
    <t>US03752A1016</t>
  </si>
  <si>
    <t>{'symbol': 'APN.U', 'cusip': '03752A200', 'type': 'units', 'isin': 'US03752A2006'}</t>
  </si>
  <si>
    <t>03752A200</t>
  </si>
  <si>
    <t>US03752A2006</t>
  </si>
  <si>
    <t>{'symbol': 'APN/W', 'cusip': '03752A119', 'type': 'warrants', 'isin': 'US03752A1198'}</t>
  </si>
  <si>
    <t>APN/W</t>
  </si>
  <si>
    <t>03752A119</t>
  </si>
  <si>
    <t>US03752A1198</t>
  </si>
  <si>
    <t>GVCIU</t>
  </si>
  <si>
    <t>70eb2750-947a-419f-8f66-bcc6c5701e2d</t>
  </si>
  <si>
    <t>Green Visor Financial Technology Acquisition Corp. I</t>
  </si>
  <si>
    <t>{'symbol': 'GVCI', 'cusip': 'G4166K100', 'type': 'common', 'isin': 'KYG4166K1004'}</t>
  </si>
  <si>
    <t>https://www.sec.gov/edgar/browse/?CIK=0001858503</t>
  </si>
  <si>
    <t>[{'name': 'Mizuho', 'units': 17400000, 'bookRunningManager': True}]</t>
  </si>
  <si>
    <t>[{'name': 'Joe Saunders', 'position': 'Chief Executive Officer and Chairman of the Board'}, {'name': 'Ellen Richey', 'position': 'Executive Vice President and Director'}, {'name': 'Sam Wen', 'position': 'Vice President and Chief Technology Officer'}, {'name': 'Richard Kim', 'position': 'Vice President and Chief Financial Officer'}, {'name': 'Evan Marwell', 'position': 'Director'}, {'name': 'Kate Cassino', 'position': 'Director'}, {'name': 'Chris Wendel', 'position': 'Director'}]</t>
  </si>
  <si>
    <t>88 Kearny Street, Suite 850, San Francisco, CA 94108</t>
  </si>
  <si>
    <t>Green Visor Capital Management Company</t>
  </si>
  <si>
    <t>G4166K100</t>
  </si>
  <si>
    <t>KYG4166K1004</t>
  </si>
  <si>
    <t>{'symbol': 'GVCIU', 'cusip': 'G4166K118', 'type': 'units', 'isin': 'KYG4166K1186'}</t>
  </si>
  <si>
    <t>G4166K118</t>
  </si>
  <si>
    <t>KYG4166K1186</t>
  </si>
  <si>
    <t>{'symbol': 'GVCIW', 'cusip': 'G4166K126', 'type': 'warrants', 'isin': 'KYG4166K1269'}</t>
  </si>
  <si>
    <t>GVCIW</t>
  </si>
  <si>
    <t>G4166K126</t>
  </si>
  <si>
    <t>KYG4166K1269</t>
  </si>
  <si>
    <t>LGACU</t>
  </si>
  <si>
    <t>bc256f18-7050-451d-938f-dde8124ca024</t>
  </si>
  <si>
    <t>Lazard Growth Acquisition Corp. I</t>
  </si>
  <si>
    <t>{'symbol': 'LGAC', 'cusip': 'G54035103', 'type': 'common', 'isin': 'KYG540351031'}</t>
  </si>
  <si>
    <t>https://www.sec.gov/edgar/browse/?CIK=0001836337</t>
  </si>
  <si>
    <t>[{'name': 'Alexander Stern', 'position': 'Executive Chairman of the Board and Director'}, {'name': 'Eyal Ofir', 'position': 'Chief Executive Officer and Director'}, {'name': 'Mary Ann Deignan', 'position': 'Chief Financial Officer and Director'}, {'name': 'Adam Berlew', 'position': 'Director'}, {'name': 'Pierre-Yves Cros', 'position': 'Director'}, {'name': 'Philip Hadley', 'position': 'Director'}, {'name': 'Noreen Roth Henig', 'position': 'Director'}, {'name': 'Selina Tobaccowala', 'position': 'Director'}]</t>
  </si>
  <si>
    <t>30 Rockefeller Plaza  New York, New York 10112</t>
  </si>
  <si>
    <t>Lazard</t>
  </si>
  <si>
    <t>G54035103</t>
  </si>
  <si>
    <t>KYG540351031</t>
  </si>
  <si>
    <t>{'symbol': 'LGACU', 'cusip': 'G54035129', 'type': 'units', 'isin': 'KYG540351296'}</t>
  </si>
  <si>
    <t>G54035129</t>
  </si>
  <si>
    <t>KYG540351296</t>
  </si>
  <si>
    <t>{'symbol': 'LGACW', 'cusip': 'G54035111', 'type': 'warrants', 'isin': 'KYG540351114'}</t>
  </si>
  <si>
    <t>LGACW</t>
  </si>
  <si>
    <t>G54035111</t>
  </si>
  <si>
    <t>KYG540351114</t>
  </si>
  <si>
    <t>OLITU</t>
  </si>
  <si>
    <t>14f0c169-6c5d-4c9e-98a1-6749a24fca5b</t>
  </si>
  <si>
    <t>OmniLit Acquisition Corp.</t>
  </si>
  <si>
    <t>{'symbol': 'OLIT', 'cusip': '68218C108', 'type': 'common', 'isin': 'US68218C1080'}</t>
  </si>
  <si>
    <t>https://www.sec.gov/edgar/browse/?CIK=0001866816</t>
  </si>
  <si>
    <t>[{'name': 'Imperial Capital', 'units': 10000000, 'bookRunningManager': True}, {'name': 'I-Bankers Securities', 'units': 2500000, 'bookRunningManager': True}]</t>
  </si>
  <si>
    <t>[{'name': 'Al Kapoor', 'position': 'Chief Executive Officer and Chairman of the Board of Directors'}, {'name': 'Robert O. Nelson II', 'position': 'Chief Financial Officer'}, {'name': 'Skylar M. Jacobs', 'position': 'Chief Operating Officer'}, {'name': 'Kent R. Weldon', 'position': 'Director'}, {'name': 'Mark D. Norman', 'position': 'Director'}, {'name': 'Brian F. Hughes', 'position': 'Director'}, {'name': 'James M. Jenkins', 'position': 'Director'}]</t>
  </si>
  <si>
    <t>1111 Lincoln Road, Suite 500 Miami Beach, FL 33139</t>
  </si>
  <si>
    <t>68218C108</t>
  </si>
  <si>
    <t>US68218C1080</t>
  </si>
  <si>
    <t>{'symbol': 'OLITU', 'cusip': '68218C207', 'type': 'units', 'isin': 'US68218C2070'}</t>
  </si>
  <si>
    <t>68218C207</t>
  </si>
  <si>
    <t>US68218C2070</t>
  </si>
  <si>
    <t>{'symbol': 'OLITW', 'cusip': '68218C116', 'type': 'warrants', 'isin': 'US68218C1163'}</t>
  </si>
  <si>
    <t>OLITW</t>
  </si>
  <si>
    <t>68218C116</t>
  </si>
  <si>
    <t>US68218C1163</t>
  </si>
  <si>
    <t>SCOBU</t>
  </si>
  <si>
    <t>299c2721-71e7-4a74-821d-ca6925307f0f</t>
  </si>
  <si>
    <t>{'symbol': 'SCOB', 'cusip': 'G31070108', 'type': 'common', 'isin': 'KYG310701084'}</t>
  </si>
  <si>
    <t>https://www.sec.gov/edgar/browse/?CIK=0001838431</t>
  </si>
  <si>
    <t>[{'name': 'Citigroup', 'units': 30000000, 'bookRunningManager': True}]</t>
  </si>
  <si>
    <t>[{'name': 'Andrea Pignataro', 'position': 'Chairman and Director'}, {'name': 'Mathew J. Cestar', 'position': 'CEO and Director'}, {'name': 'Alex Triplett', 'position': 'CFO'}, {'name': 'Sheila Hooda', 'position': 'Director'}, {'name': 'John Woyton', 'position': 'Director'}, {'name': 'Kenneth T. Schiciano', 'position': 'Director'}]</t>
  </si>
  <si>
    <t>G31070108</t>
  </si>
  <si>
    <t>KYG310701084</t>
  </si>
  <si>
    <t>{'symbol': 'SCOBU', 'cusip': 'G31070124', 'type': 'units', 'isin': 'KYG310701241'}</t>
  </si>
  <si>
    <t>G31070124</t>
  </si>
  <si>
    <t>KYG310701241</t>
  </si>
  <si>
    <t>{'symbol': 'SCOBW', 'cusip': 'G31070116', 'type': 'warrants', 'isin': 'KYG310701167'}</t>
  </si>
  <si>
    <t>SCOBW</t>
  </si>
  <si>
    <t>G31070116</t>
  </si>
  <si>
    <t>KYG310701167</t>
  </si>
  <si>
    <t>DCRDU</t>
  </si>
  <si>
    <t>98e69f8c-85e8-4d75-8c79-952978bcaf5b</t>
  </si>
  <si>
    <t>Decarbonization Plus Acquisition Corporation IV</t>
  </si>
  <si>
    <t>{'symbol': 'DCRD', 'cusip': 'G2773W103', 'type': 'common', 'isin': 'KYG2773W1033'}</t>
  </si>
  <si>
    <t>https://www.sec.gov/edgar/browse/?CIK=0001848959</t>
  </si>
  <si>
    <t>[{'name': 'Credit Suisse', 'units': 13750000, 'bookRunningManager': True}, {'name': 'Citigroup', 'units': 13750000, 'bookRunningManager': True}]</t>
  </si>
  <si>
    <t>[{'name': 'Erik Anderson', 'position': 'Chief Executive Officer and Director Nominee'}, {'name': 'Peter Haskopoulos', 'position': 'Chief Financial Officer, Chief Accounting Officer and Secretary'}, {'name': 'Robert Tichio', 'position': 'Chairman and Director'}, {'name': 'Dr. Jennifer Aaker', 'position': 'Director'}, {'name': 'Jane Kearns', 'position': 'Director'}, {'name': 'Pierre Lapeyre, Jr.', 'position': 'Director'}, {'name': 'David Leuschen', 'position': 'Director'}, {'name': 'James AC McDermott', 'position': 'Director'}, {'name': 'Jeffrey H. Tepper', 'position': 'Director'}]</t>
  </si>
  <si>
    <t>2744 Sand Hill Road, Suite 100, Menlo Park, CA 94025</t>
  </si>
  <si>
    <t>Riverstone Investment Group</t>
  </si>
  <si>
    <t>G2773W103</t>
  </si>
  <si>
    <t>KYG2773W1033</t>
  </si>
  <si>
    <t>{'symbol': 'DCRDU', 'cusip': 'G2773W129', 'type': 'units', 'isin': 'KYG2773W1298'}</t>
  </si>
  <si>
    <t>G2773W129</t>
  </si>
  <si>
    <t>KYG2773W1298</t>
  </si>
  <si>
    <t>{'symbol': 'DCRDW', 'cusip': 'G2773W111', 'type': 'warrants', 'isin': 'KYG2773W1116'}</t>
  </si>
  <si>
    <t>DCRDW</t>
  </si>
  <si>
    <t>G2773W111</t>
  </si>
  <si>
    <t>KYG2773W1116</t>
  </si>
  <si>
    <t>WQGA.U</t>
  </si>
  <si>
    <t>a099fedc-5543-4758-9c34-805ead3eefe7</t>
  </si>
  <si>
    <t>World Quantum Growth Acquisition Corp.</t>
  </si>
  <si>
    <t>{'symbol': 'WQGA', 'cusip': 'G5596W119', 'type': 'common', 'isin': 'KYG5596W1015'}</t>
  </si>
  <si>
    <t>https://www.sec.gov/edgar/browse/?CIK=0001851174</t>
  </si>
  <si>
    <t>[{'name': 'Xavier Rolet', 'position': 'Chief Executive Officer and Chairman'}, {'name': 'Serge Harry', 'position': 'Chief Financial Officer and Director'}, {'name': 'Antoine Shagoury', 'position': 'Chief Information Officer'}, {'name': 'Michel Brogard', 'position': 'Chief Development Officer'}, {'name': 'Sharda Cherwoo', 'position': 'Director'}, {'name': 'Peter Lenardos', 'position': 'Director'}, {'name': 'Emer Timmons', 'position': 'Director'}]</t>
  </si>
  <si>
    <t>PO Box 309, Ugland House, Grand Cayman KY1-1104</t>
  </si>
  <si>
    <t>G5596W119</t>
  </si>
  <si>
    <t>KYG5596W1015</t>
  </si>
  <si>
    <t>{'symbol': 'WQGA.U', 'cusip': 'G5596W119', 'type': 'units', 'isin': 'KYG5596W1197'}</t>
  </si>
  <si>
    <t>KYG5596W1197</t>
  </si>
  <si>
    <t>{'symbol': 'WQGA/W', 'cusip': 'G5596W127', 'type': 'warrants', 'isin': 'KYG5596W1270'}</t>
  </si>
  <si>
    <t>WQGA/W</t>
  </si>
  <si>
    <t>G5596W127</t>
  </si>
  <si>
    <t>KYG5596W1270</t>
  </si>
  <si>
    <t>ACND3</t>
  </si>
  <si>
    <t>20501a59-6130-48ff-866a-18fb42b882a8</t>
  </si>
  <si>
    <t>Ascendant Digital Acquisition Corp. III</t>
  </si>
  <si>
    <t>{'symbol': 'ACDI', 'cusip': 'G05157105', 'type': 'common', 'isin': 'KYG051571050'}</t>
  </si>
  <si>
    <t>https://www.sec.gov/edgar/browse/?CIK=0001850316</t>
  </si>
  <si>
    <t>[{'name': 'Goldman Sachs', 'units': 18270000, 'bookRunningManager': True}, {'name': 'Odeon Capital Group', 'units': 7830000, 'bookRunningManager': False}]</t>
  </si>
  <si>
    <t>[{'name': 'Mark Gerhard', 'position': 'Chief Executive Officer and Director'}, {'name': 'Riaan Hodgson', 'position': 'Chief Operating Officer and Director'}, {'name': 'David Gomberg', 'position': 'President and Director'}, {'name': 'Mickie Rosen', 'position': 'Director'}, {'name': 'Michael Jesselson', 'position': 'Director'}, {'name': 'Diane Nelson', 'position': 'Director'}, {'name': 'Robert Foresman', 'position': 'Director'}]</t>
  </si>
  <si>
    <t>667 Madison Avenue  5th Floor  New York, New York 10065</t>
  </si>
  <si>
    <t>NEXON Co. Ltd</t>
  </si>
  <si>
    <t>* ACDI has entered into a forward purchase agreement with NEXON Co. Ltd., a Japanese corporation ("Nexon"), pursuant to which Nexon has subscribed to purchase up to 9,000,000 forward purchase units, consisting of one Class A ordinary share and one-third of one warrant to purchase one Class A ordinary share for $10.00 per unit, for an aggregate amount of up to $90,000,000, in a private placement that will close concurrently with the closing of ACDI's initial business combination. _x000D_
* Nexon's commitment under its forward purchase agreement is subject to, among other conditions, the approval of its investment committee. _x000D_
* The forward purchase shares and forward purchase warrants will be identical to the Class A ordinary shares and warrants, respectively, included in the units being sold in this offering, except that they will be subject to certain transfer restrictions and registration rights.</t>
  </si>
  <si>
    <t>G05157105</t>
  </si>
  <si>
    <t>KYG051571050</t>
  </si>
  <si>
    <t>{'symbol': 'ACDI.U', 'cusip': 'G05157121', 'type': 'units', 'isin': 'KYG051571217'}</t>
  </si>
  <si>
    <t>ACDI.U</t>
  </si>
  <si>
    <t>G05157121</t>
  </si>
  <si>
    <t>KYG051571217</t>
  </si>
  <si>
    <t>{'symbol': 'ACDI/W', 'cusip': 'G05157113', 'type': 'warrants', 'isin': 'KYG051571134'}</t>
  </si>
  <si>
    <t>ACDI/W</t>
  </si>
  <si>
    <t>G05157113</t>
  </si>
  <si>
    <t>KYG051571134</t>
  </si>
  <si>
    <t>AFACU</t>
  </si>
  <si>
    <t>c0155466-245a-4308-9c08-cc4fc839d3a3</t>
  </si>
  <si>
    <t>Arena Fortify Acquisition Corp.</t>
  </si>
  <si>
    <t>{'symbol': 'AFAC', 'cusip': '04005A104', 'type': 'common', 'isin': 'US04005A1043'}</t>
  </si>
  <si>
    <t>https://www.sec.gov/edgar/browse/?CIK=0001849489</t>
  </si>
  <si>
    <t>[{'name': 'Cowen', 'units': 7500000, 'bookRunningManager': True}, {'name': 'Intrepid Partners', 'units': 7500000, 'bookRunningManager': True}]</t>
  </si>
  <si>
    <t>[{'name': 'Daniel Zwirn', 'position': 'Chief Executive Officer and Director'}, {'name': 'Greg White', 'position': 'President'}, {'name': 'Kieran Goodwin', 'position': 'Chief Financial Officer and Director'}, {'name': 'Franklin S. Edmonds, Jr.', 'position': 'Director'}, {'name': 'Marc McCarthy', 'position': 'Director'}, {'name': 'James Crockard', 'position': 'Director'}]</t>
  </si>
  <si>
    <t>405 Lexington Avenue, 59th Floor  New York, NY 10174</t>
  </si>
  <si>
    <t>Fortify Energy Management</t>
  </si>
  <si>
    <t>04005A104</t>
  </si>
  <si>
    <t>US04005A1043</t>
  </si>
  <si>
    <t>{'symbol': 'AFACU', 'cusip': '04005A203', 'type': 'units', 'isin': 'US04005A2033'}</t>
  </si>
  <si>
    <t>04005A203</t>
  </si>
  <si>
    <t>US04005A2033</t>
  </si>
  <si>
    <t>{'symbol': 'AFACW', 'cusip': '04005A112', 'type': 'warrants', 'isin': 'US04005A1126'}</t>
  </si>
  <si>
    <t>AFACW</t>
  </si>
  <si>
    <t>04005A112</t>
  </si>
  <si>
    <t>US04005A1126</t>
  </si>
  <si>
    <t>HNRAU</t>
  </si>
  <si>
    <t>680827c5-0638-4a93-b6a6-d2a754fc41b9</t>
  </si>
  <si>
    <t>HNR Acquisition Corp</t>
  </si>
  <si>
    <t>{'symbol': 'HNRA', 'cusip': '&lt;CUSIP&gt;', 'type': 'common', 'isin': '&lt;ISIN&gt;'}</t>
  </si>
  <si>
    <t>https://www.sec.gov/edgar/browse/?CIK=0001842556</t>
  </si>
  <si>
    <t>[{'name': 'EF Hutton', 'units': 40000, 'bookRunningManager': True}, {'name': 'Drexel Hamilton', 'units': 6045000, 'bookRunningManager': False}, {'name': 'Ingalls &amp; Snyder', 'units': 1410000, 'bookRunningManager': False}, {'name': 'Joseph Gunnar', 'units': 5000, 'bookRunningManager': False}]</t>
  </si>
  <si>
    <t>[{'name': 'Donald H. Goree', 'position': 'CEO, Chairman and Director'}, {'name': 'Donald W. Orr', 'position': 'President'}, {'name': 'Joseph V. Salvucci, Sr.', 'position': 'Director'}, {'name': 'Diego Rojas', 'position': 'Director'}, {'name': 'Joseph V. Salvucci, Jr.', 'position': 'Director'}]</t>
  </si>
  <si>
    <t>3730 Kirby Drive, Suite 1200 Houston, TX 77098</t>
  </si>
  <si>
    <t>{'symbol': 'HNRA.U', 'cusip': '40472A201', 'type': 'units', 'isin': 'US40472A2015'}</t>
  </si>
  <si>
    <t>HNRA.U</t>
  </si>
  <si>
    <t>40472A201</t>
  </si>
  <si>
    <t>US40472A2015</t>
  </si>
  <si>
    <t>{'symbol': 'HNRA/W', 'cusip': '&lt;CUSIP&gt;', 'type': 'warrants', 'isin': '&lt;ISIN&gt;'}</t>
  </si>
  <si>
    <t>HNRA/W</t>
  </si>
  <si>
    <t>RACYU</t>
  </si>
  <si>
    <t>fd27abdb-0333-4eab-807b-30a7989d7ca4</t>
  </si>
  <si>
    <t>Relativity Acquisition Corp.</t>
  </si>
  <si>
    <t>{'symbol': 'RACY', 'cusip': '&lt;CUSIP&gt;', 'type': 'common', 'isin': '&lt;ISIN&gt;'}</t>
  </si>
  <si>
    <t>https://www.sec.gov/edgar/browse/?CIK=0001860484</t>
  </si>
  <si>
    <t>[{'name': 'A.G.P', 'units': 7000000, 'bookRunningManager': True}, {'name': 'Brookline Capital Markets', 'units': 500000, 'bookRunningManager': False}, {'name': 'The Benchmark Company', 'units': 5000000, 'bookRunningManager': False}]</t>
  </si>
  <si>
    <t>[{'name': 'Tarek Tabsh', 'position': 'CEO and Director'}, {'name': 'Steven Berg', 'position': 'CFO'}, {'name': 'John Anthony Quelch', 'position': 'Director'}, {'name': 'Emily Paxhia', 'position': 'Director'}, {'name': 'Francis Knuettel II', 'position': 'Director'}]</t>
  </si>
  <si>
    <t>3753 Howard Hughes Pkwy, Suite 200, Las Vegas, NV 89169</t>
  </si>
  <si>
    <t>{'symbol': 'RACYU', 'cusip': '75944B205', 'type': 'units', 'isin': 'US75944B2051'}</t>
  </si>
  <si>
    <t>75944B205</t>
  </si>
  <si>
    <t>US75944B2051</t>
  </si>
  <si>
    <t>{'symbol': 'RACYW', 'cusip': '&lt;CUSIP&gt;', 'type': 'warrants', 'isin': '&lt;ISIN&gt;'}</t>
  </si>
  <si>
    <t>RACYW</t>
  </si>
  <si>
    <t>PUCKU</t>
  </si>
  <si>
    <t>75c9925f-226b-4bef-9233-9d0d46df5340</t>
  </si>
  <si>
    <t>{'symbol': 'PUCK', 'cusip': '38021H107', 'type': 'common', 'isin': 'US38021H1077'}</t>
  </si>
  <si>
    <t>https://www.sec.gov/edgar/browse/?CIK=0001836100</t>
  </si>
  <si>
    <t>[{'name': 'EarlyBirdCapital', 'units': 12950000, 'bookRunningManager': True}, {'name': 'B. Riley FBR', 'units': 5000000, 'bookRunningManager': False}, {'name': 'Ladenburg Thalmann', 'units': 4000000, 'bookRunningManager': False}, {'name': 'Ingalls &amp; Snyder', 'units': 500000, 'bookRunningManager': False}, {'name': 'Joseph Gunnar', 'units': 50000, 'bookRunningManager': False}]</t>
  </si>
  <si>
    <t>[{'name': 'Harvey Schiller', 'position': 'CEO'}, {'name': 'William T. Duffy', 'position': 'CFO, COO'}, {'name': 'David Falk', 'position': 'Director, Senior Advisor'}, {'name': 'Donna Orender', 'position': 'Director'}, {'name': 'Kennth L. Shropshire', 'position': 'Director'}]</t>
  </si>
  <si>
    <t>Goal Acquisitions Corp.  13001 W. Hwy 71, Suite 201  Austin Texas 78738</t>
  </si>
  <si>
    <t>38021H107</t>
  </si>
  <si>
    <t>US38021H1077</t>
  </si>
  <si>
    <t>{'symbol': 'PUCKU', 'cusip': '38021H206', 'type': 'units', 'isin': 'US38021H2067'}</t>
  </si>
  <si>
    <t>38021H206</t>
  </si>
  <si>
    <t>US38021H2067</t>
  </si>
  <si>
    <t>{'symbol': 'PUCKW', 'cusip': '38021H115', 'type': 'warrants', 'isin': 'US38021H1150'}</t>
  </si>
  <si>
    <t>PUCKW</t>
  </si>
  <si>
    <t>38021H115</t>
  </si>
  <si>
    <t>US38021H1150</t>
  </si>
  <si>
    <t>caa4eb63-a3fd-4942-8c48-07498a0c6173</t>
  </si>
  <si>
    <t>A SPAC I Acquisition Corp.</t>
  </si>
  <si>
    <t>{'symbol': 'ASCA', 'cusip': '&lt;CUSIP&gt;', 'type': 'common', 'isin': '&lt;ISIN&gt;'}</t>
  </si>
  <si>
    <t>https://www.sec.gov/edgar/browse/?CIK=0001868775</t>
  </si>
  <si>
    <t>[{'name': 'Claudius Tsang', 'position': 'Chief Executive Officer, Chief Financial Officer and Director'}, {'name': 'Abuzzal Abusaeri', 'position': 'Director'}, {'name': 'Giang Nguyen Hoang', 'position': 'Director'}, {'name': 'John Brebeck', 'position': 'Director'}]</t>
  </si>
  <si>
    <t>Bernstein &amp; Pinchuk</t>
  </si>
  <si>
    <t>Level 39, Marina Bay Financial Centre, Tower 2, 10 Marina Boulevard, Singapore 018983</t>
  </si>
  <si>
    <t>{'symbol': 'ASCAU', 'cusip': 'G0542S122', 'type': 'units', 'isin': 'VGG0542S1222'}</t>
  </si>
  <si>
    <t>ASCAU</t>
  </si>
  <si>
    <t>G0542S122</t>
  </si>
  <si>
    <t>VGG0542S1222</t>
  </si>
  <si>
    <t>{'symbol': 'ASCAW', 'cusip': '&lt;CUSIP&gt;', 'type': 'warrants', 'isin': '&lt;ISIN&gt;'}</t>
  </si>
  <si>
    <t>ASCAW</t>
  </si>
  <si>
    <t>{'symbol': 'ASCAR', 'cusip': '&lt;CUSIP&gt;', 'type': 'rights', 'isin': '&lt;ISIN&gt;'}</t>
  </si>
  <si>
    <t>ASCAR</t>
  </si>
  <si>
    <t>BITE.U</t>
  </si>
  <si>
    <t>59d843c1-a7e3-4aee-a2cf-92832b8f0e04</t>
  </si>
  <si>
    <t>Bite Acquisition Corp.</t>
  </si>
  <si>
    <t>{'symbol': 'BITE', 'cusip': '09175K105', 'type': 'common', 'isin': 'US09175K1051'}</t>
  </si>
  <si>
    <t>https://www.sec.gov/edgar/browse/?CIK=0001831270</t>
  </si>
  <si>
    <t>[{'name': 'EarlyBirdCapital', 'units': 17500000, 'bookRunningManager': True}]</t>
  </si>
  <si>
    <t>[{'name': 'Rafael Felipe de JesÃºs Aguirre GÃ³mez', 'position': 'Chairman of the Board'}, {'name': 'Alberto Ardura GonzÃ¡lez', 'position': 'Chief Executive Officer'}, {'name': 'Axel Molet Warschawski', 'position': 'Chief Financial Officer'}, {'name': 'Randall Hiatt', 'position': 'Independent Director'}, {'name': 'Joseph C. Essa', 'position': 'Independent Director'}, {'name': 'Julia A. Stewart', 'position': 'Independent Director'}]</t>
  </si>
  <si>
    <t>30 West Street, No. 28F  New York, NY 10004</t>
  </si>
  <si>
    <t>09175K105</t>
  </si>
  <si>
    <t>US09175K1051</t>
  </si>
  <si>
    <t>{'symbol': 'BITE.U', 'cusip': '09175K204', 'type': 'units', 'isin': 'US09175K2042'}</t>
  </si>
  <si>
    <t>09175K204</t>
  </si>
  <si>
    <t>US09175K2042</t>
  </si>
  <si>
    <t>{'symbol': 'BITE/W', 'cusip': '09175K113', 'type': 'warrants', 'isin': 'US09175K1135'}</t>
  </si>
  <si>
    <t>BITE/W</t>
  </si>
  <si>
    <t>09175K113</t>
  </si>
  <si>
    <t>US09175K1135</t>
  </si>
  <si>
    <t>CCC7.U</t>
  </si>
  <si>
    <t>f2f572c8-6d34-4a8f-aec8-e11e5927b5c2</t>
  </si>
  <si>
    <t>Churchill Capital Corp VII</t>
  </si>
  <si>
    <t>{'symbol': 'CVII', 'cusip': '17144M102', 'type': 'common', 'isin': 'US17144M1027'}</t>
  </si>
  <si>
    <t>https://www.sec.gov/edgar/browse/?CIK=0001828248</t>
  </si>
  <si>
    <t>[{'name': 'Citigroup', 'units': 39750000, 'bookRunningManager': True}, {'name': 'JP Morgan', 'units': 39750000, 'bookRunningManager': True}, {'name': 'Goldman Sachs', 'units': 17850000, 'bookRunningManager': True}, {'name': 'BofA Securities', 'units': 17850000, 'bookRunningManager': True}, {'name': 'B. Riley FBR', 'units': 3600000, 'bookRunningManager': False}, {'name': 'Academy Securities', 'units': 300000, 'bookRunningManager': False}, {'name': 'Drexel Hamilton', 'units': 300000, 'bookRunningManager': False}, {'name': 'Tigress Financial Partners', 'units': 300000, 'bookRunningManager': False}, {'name': 'Farvahar Capital', 'units': 300000, 'bookRunningManager': False}]</t>
  </si>
  <si>
    <t>[{'name': 'Michael Klein', 'position': 'CEO, President and Chairman'}, {'name': 'Jay Taragin', 'position': 'CFO and Director'}, {'name': 'Alan M. Schrager', 'position': 'Director'}, {'name': 'Bonnie Jonas', 'position': 'Director'}, {'name': 'Mark Klein', 'position': 'Director'}, {'name': 'Malcolm S. McDermid', 'position': 'Director'}, {'name': 'Karen G. Mills', 'position': 'Director'}, {'name': 'Andrew Frankle', 'position': 'Director'}, {'name': 'Stephen Murphy', 'position': 'Director'}]</t>
  </si>
  <si>
    <t>17144M102</t>
  </si>
  <si>
    <t>US17144M1027</t>
  </si>
  <si>
    <t>{'symbol': 'CVII.U', 'cusip': '17144M201', 'type': 'units', 'isin': 'US17144M2017'}</t>
  </si>
  <si>
    <t>CVII.U</t>
  </si>
  <si>
    <t>17144M201</t>
  </si>
  <si>
    <t>US17144M2017</t>
  </si>
  <si>
    <t>{'symbol': 'CVII/W', 'cusip': '17144M110', 'type': 'warrants', 'isin': 'US17144M1100'}</t>
  </si>
  <si>
    <t>CVII/W</t>
  </si>
  <si>
    <t>17144M110</t>
  </si>
  <si>
    <t>US17144M1100</t>
  </si>
  <si>
    <t>CCVI.U</t>
  </si>
  <si>
    <t>3d04901a-f103-4b90-a61b-2a6a0684f6de</t>
  </si>
  <si>
    <t>Churchill Capital Corp VI</t>
  </si>
  <si>
    <t>{'symbol': 'CCVI', 'cusip': '17143W101', 'type': 'common', 'isin': 'US17143W1018'}</t>
  </si>
  <si>
    <t>https://www.sec.gov/edgar/browse/?CIK=0001828250</t>
  </si>
  <si>
    <t>[{'name': 'JP Morgan', 'units': 15900000, 'bookRunningManager': True}, {'name': 'Citigroup', 'units': 15900000, 'bookRunningManager': True}, {'name': 'Goldman Sachs', 'units': 7140000, 'bookRunningManager': True}, {'name': 'BofA Securities', 'units': 7140000, 'bookRunningManager': True}, {'name': 'B. Riley FBR', 'units': 1440000, 'bookRunningManager': False}, {'name': 'Academy Securities', 'units': 120000, 'bookRunningManager': False}, {'name': 'Drexel Hamilton', 'units': 120000, 'bookRunningManager': False}, {'name': 'Tigress Financial Partners', 'units': 120000, 'bookRunningManager': False}, {'name': 'Farvahar Capital', 'units': 120000, 'bookRunningManager': False}]</t>
  </si>
  <si>
    <t>[{'name': 'Michael Klein', 'position': 'CEO, President and Chairman'}, {'name': 'Jay Taragin', 'position': 'CFO'}, {'name': 'Samuel H. Altman', 'position': 'Director'}, {'name': 'Alan M. Schrager', 'position': 'Director'}, {'name': 'Bonnie Jonas', 'position': 'Director'}, {'name': 'Mark Klein', 'position': 'Director'}, {'name': 'Malcolm S. McDermid', 'position': 'Director'}, {'name': 'Karen G. Mills', 'position': 'Director'}]</t>
  </si>
  <si>
    <t>17143W101</t>
  </si>
  <si>
    <t>US17143W1018</t>
  </si>
  <si>
    <t>{'symbol': 'CCVI.U', 'cusip': '17143W200', 'type': 'units', 'isin': 'US17143W2008'}</t>
  </si>
  <si>
    <t>17143W200</t>
  </si>
  <si>
    <t>US17143W2008</t>
  </si>
  <si>
    <t>{'symbol': 'CCVI/W', 'cusip': '17143W119', 'type': 'warrants', 'isin': 'US17143W1190'}</t>
  </si>
  <si>
    <t>CCVI/W</t>
  </si>
  <si>
    <t>17143W119</t>
  </si>
  <si>
    <t>US17143W1190</t>
  </si>
  <si>
    <t>CHIC.U</t>
  </si>
  <si>
    <t>96035d71-58e6-40d1-9653-db18835d3f7f</t>
  </si>
  <si>
    <t>{'symbol': 'CHAA', 'cusip': 'G1962Y102', 'type': 'common', 'isin': 'KYG1962Y1026'}</t>
  </si>
  <si>
    <t>https://www.sec.gov/edgar/browse/?CIK=0001838293</t>
  </si>
  <si>
    <t>[{'name': 'JP Morgan', 'units': 27500000, 'bookRunningManager': True}]</t>
  </si>
  <si>
    <t>[{'name': 'Patrick Grove', 'position': 'Chairman and CEO'}, {'name': 'Luke Elliot', 'position': 'President and Director'}, {'name': 'Wai Kit Wong', 'position': 'CFO'}, {'name': 'James Graf', 'position': 'Director'}, {'name': 'Rick Hess', 'position': 'Director'}, {'name': 'Yaniv Ghatis', 'position': 'Director'}]</t>
  </si>
  <si>
    <t>45-7 the Boulevard,  Mid Valley City, 592005  Kuala Lumpur, Malaysia</t>
  </si>
  <si>
    <t>G1962Y102</t>
  </si>
  <si>
    <t>KYG1962Y1026</t>
  </si>
  <si>
    <t>{'symbol': 'CHAA.U', 'cusip': 'G1962Y128', 'type': 'units', 'isin': 'KYG1962Y1281'}</t>
  </si>
  <si>
    <t>CHAA.U</t>
  </si>
  <si>
    <t>G1962Y128</t>
  </si>
  <si>
    <t>KYG1962Y1281</t>
  </si>
  <si>
    <t>{'symbol': 'CHAA/W', 'cusip': 'G1962Y110', 'type': 'warrants', 'isin': 'KYG1962Y1109'}</t>
  </si>
  <si>
    <t>CHAA/W</t>
  </si>
  <si>
    <t>G1962Y110</t>
  </si>
  <si>
    <t>KYG1962Y1109</t>
  </si>
  <si>
    <t>GENQU</t>
  </si>
  <si>
    <t>945015d6-c33a-43f1-81a8-91e585c701e8</t>
  </si>
  <si>
    <t>Genesis Unicorn Capital Corp.</t>
  </si>
  <si>
    <t>{'symbol': 'GENQ', 'cusip': '&lt;CUSIP&gt;', 'type': 'common', 'isin': '&lt;ISIN&gt;'}</t>
  </si>
  <si>
    <t>https://www.sec.gov/edgar/browse/?CIK=0001853112</t>
  </si>
  <si>
    <t>[{'name': 'Adeoye Olukotun', 'position': 'Chief Executive Officer'}, {'name': 'Samuel Lui', 'position': 'President, Chief Financial Officer, Director'}, {'name': 'Niel Starksen', 'position': 'Chief Scientific Officer'}, {'name': 'Juan Fernandez Pascual', 'position': 'Chief Operating Officer'}, {'name': 'Grainne Coen', 'position': 'Director and Co-Chairman'}, {'name': 'Ernest Fong', 'position': 'Director and Co-Chairman'}, {'name': 'Chung Fan Cheng', 'position': 'Director'}, {'name': 'Teck-Yong Heng', 'position': 'Director'}]</t>
  </si>
  <si>
    <t>281 Witherspoon Street,  Suite 120  Princeton, NJ, 08540</t>
  </si>
  <si>
    <t>{'symbol': 'GENQU', 'cusip': '37187C209', 'type': 'units', 'isin': 'US37187C2098'}</t>
  </si>
  <si>
    <t>37187C209</t>
  </si>
  <si>
    <t>US37187C2098</t>
  </si>
  <si>
    <t>{'symbol': 'GENQW', 'cusip': '&lt;CUSIP&gt;', 'type': 'warrants', 'isin': '&lt;ISIN&gt;'}</t>
  </si>
  <si>
    <t>GENQW</t>
  </si>
  <si>
    <t>RCLF.U</t>
  </si>
  <si>
    <t>90fdcc2e-d6c3-414f-aced-9c5f39f2e259</t>
  </si>
  <si>
    <t xml:space="preserve">Rosecliff Acquisition Corp I </t>
  </si>
  <si>
    <t>{'symbol': 'RCLF', 'cusip': '77732R103', 'type': 'common', 'isin': 'US77732R1032'}</t>
  </si>
  <si>
    <t>https://www.sec.gov/edgar/browse/?CIK=0001833498</t>
  </si>
  <si>
    <t>[{'name': 'BTIG', 'units': 20900000, 'bookRunningManager': True}, {'name': 'I-Bankers Securities', 'units': 1100000, 'bookRunningManager': False}]</t>
  </si>
  <si>
    <t>[{'name': 'Michael Murphy', 'position': 'CEO and Director'}, {'name': 'Jordan Zimmerman', 'position': 'President and Director'}, {'name': 'Kieran Goodwin', 'position': 'CFO'}, {'name': 'Brian Radecki', 'position': 'Director'}, {'name': 'Frank S. Edmonds', 'position': 'Director'}, {'name': 'Heather Bellini', 'position': 'Director'}]</t>
  </si>
  <si>
    <t>767 5th Avenue 34th Floor New York, New York 10153</t>
  </si>
  <si>
    <t>Rosecliff Venture Management</t>
  </si>
  <si>
    <t>77732R103</t>
  </si>
  <si>
    <t>US77732R1032</t>
  </si>
  <si>
    <t>{'symbol': 'RCLFU', 'cusip': '77732R202', 'type': 'units', 'isin': 'US77732R2022'}</t>
  </si>
  <si>
    <t>RCLFU</t>
  </si>
  <si>
    <t>77732R202</t>
  </si>
  <si>
    <t>US77732R2022</t>
  </si>
  <si>
    <t>{'symbol': 'RCLFW', 'cusip': '77732R111', 'type': 'warrants', 'isin': 'US77732R1115'}</t>
  </si>
  <si>
    <t>RCLFW</t>
  </si>
  <si>
    <t>77732R111</t>
  </si>
  <si>
    <t>US77732R1115</t>
  </si>
  <si>
    <t>SCLEU</t>
  </si>
  <si>
    <t>5c186fd0-9743-4acc-8742-68a42efeef80</t>
  </si>
  <si>
    <t>Broadscale Acquisition Corp.</t>
  </si>
  <si>
    <t>{'symbol': 'SCLE', 'cusip': '11134Y101', 'type': 'common', 'isin': 'US11134Y1010'}</t>
  </si>
  <si>
    <t>https://www.sec.gov/edgar/browse/?CIK=0001838697</t>
  </si>
  <si>
    <t>[{'name': 'Morgan Stanley', 'units': 30000000, 'bookRunningManager': True}]</t>
  </si>
  <si>
    <t>[{'name': 'Andrew L. Shapiro', 'position': 'Chairman and CEO'}, {'name': 'Edward E. Cohen', 'position': 'Vice Chairman'}, {'name': 'John P. Hanna', 'position': 'CFO and Head of Acquisitions'}, {'name': 'Jeffrey F. Brotman', 'position': 'Chief Legal Officer and Secretary'}, {'name': 'Georgia Levenson Keohane', 'position': 'Director'}, {'name': 'Alexander Karsner', 'position': 'Director'}, {'name': 'Lisa Coca', 'position': 'Director'}, {'name': 'Dan Leff', 'position': 'Senior Operating Partner'}, {'name': 'Betsy Z. Cohen', 'position': 'Senior Advisor'}, {'name': 'Stephan Dolezalek', 'position': 'Senior Advisor'}, {'name': 'Raymond J. Lane', 'position': 'Senior Advisor'}, {'name': 'Heather Zichal', 'position': 'Senior Advisor'}]</t>
  </si>
  <si>
    <t>845 Walnut Street Suite 1111 Philadelphia, PA 19103</t>
  </si>
  <si>
    <t>Broadscale Group, HEPCO Capital Management</t>
  </si>
  <si>
    <t>[{'symbol': 'VLTS', 'type': 'common'}]</t>
  </si>
  <si>
    <t>11134Y101</t>
  </si>
  <si>
    <t>US11134Y1010</t>
  </si>
  <si>
    <t>{'symbol': 'SCLEU', 'cusip': '11134Y200', 'type': 'units', 'isin': 'US11134Y2000'}</t>
  </si>
  <si>
    <t>11134Y200</t>
  </si>
  <si>
    <t>US11134Y2000</t>
  </si>
  <si>
    <t>{'symbol': 'SCLEW', 'cusip': '11134Y119', 'type': 'warrants', 'isin': 'US11134Y1192'}</t>
  </si>
  <si>
    <t>SCLEW</t>
  </si>
  <si>
    <t>11134Y119</t>
  </si>
  <si>
    <t>US11134Y1192</t>
  </si>
  <si>
    <t>SLAC.U</t>
  </si>
  <si>
    <t>5a223907-16e0-4667-b6e6-f2649fab53e2</t>
  </si>
  <si>
    <t>Social Leverage Acquisition Corp I</t>
  </si>
  <si>
    <t>{'symbol': 'SLAC', 'cusip': '83363K102', 'type': 'common', 'isin': 'US83363K1025'}</t>
  </si>
  <si>
    <t>https://www.sec.gov/edgar/browse/?CIK=0001834755</t>
  </si>
  <si>
    <t>[{'name': 'Barclays', 'units': 16500000, 'bookRunningManager': True}, {'name': 'BofA Securities', 'units': 13500000, 'bookRunningManager': True}]</t>
  </si>
  <si>
    <t>[{'name': 'Howard Lindzon', 'position': 'Chief Executive Officer and Director'}, {'name': 'Douglas Horlick', 'position': 'President and Chief Operating Officer'}, {'name': 'Paul Grinberg', 'position': 'Chairman of the Board of Directors'}, {'name': 'Michael Lazerow', 'position': 'Director'}, {'name': 'Michael Marquez', 'position': 'Director'}, {'name': 'Ross Mason', 'position': 'Director'}, {'name': 'Brian Norgard', 'position': 'Director'}, {'name': 'Katherine Rosa', 'position': 'Director'}]</t>
  </si>
  <si>
    <t>8390 E. Via de Ventura, Suite F110-207 Scottsdale, Arizona 85258</t>
  </si>
  <si>
    <t>Social Leverage</t>
  </si>
  <si>
    <t>83363K102</t>
  </si>
  <si>
    <t>US83363K1025</t>
  </si>
  <si>
    <t>{'symbol': 'SLAC.U', 'cusip': '83363K201', 'type': 'units', 'isin': 'US83363K2015'}</t>
  </si>
  <si>
    <t>83363K201</t>
  </si>
  <si>
    <t>US83363K2015</t>
  </si>
  <si>
    <t>{'symbol': 'SLAC/W', 'cusip': '83363K110', 'type': 'warrants', 'isin': 'US83363K1108'}</t>
  </si>
  <si>
    <t>SLAC/W</t>
  </si>
  <si>
    <t>83363K110</t>
  </si>
  <si>
    <t>US83363K1108</t>
  </si>
  <si>
    <t>TCACU</t>
  </si>
  <si>
    <t>207631ef-59b1-4560-956e-70d57db0cb81</t>
  </si>
  <si>
    <t>Tuatara Capital Acquisition Corp</t>
  </si>
  <si>
    <t>{'symbol': 'TCAC', 'cusip': 'G9118J101', 'type': 'common', 'isin': 'KYG9118J1013'}</t>
  </si>
  <si>
    <t>https://www.sec.gov/edgar/browse/?CIK=0001801602</t>
  </si>
  <si>
    <t>[{'name': 'JP Morgan', 'units': 10500000, 'bookRunningManager': True}, {'name': 'BMO Capital Markets', 'units': 7000000, 'bookRunningManager': True}]</t>
  </si>
  <si>
    <t>[{'name': 'Albert Foreman', 'position': 'Chief Executive Officer and Director'}, {'name': 'Mark Zittman', 'position': 'Chief Operating Officer and Director'}, {'name': 'Sergey Sherman', 'position': 'Chief Financial Officer'}, {'name': 'Jeffrey Bornstein', 'position': 'Director'}, {'name': 'Aris Kekedjian', 'position': 'Director'}, {'name': 'Richard Taney', 'position': 'Director and Chairman'}, {'name': 'Michael Finkelman', 'position': 'Director'}]</t>
  </si>
  <si>
    <t>655 Third Avenue, 8th Floor   New York, New York, 10017  United States of America</t>
  </si>
  <si>
    <t>Tuatara Capital</t>
  </si>
  <si>
    <t>[{'symbol': 'SBIG', 'type': 'common'}]</t>
  </si>
  <si>
    <t>G9118J101</t>
  </si>
  <si>
    <t>KYG9118J1013</t>
  </si>
  <si>
    <t>{'symbol': 'TCACU', 'cusip': 'G9118J127', 'type': 'units', 'isin': 'KYG9118J1278'}</t>
  </si>
  <si>
    <t>G9118J127</t>
  </si>
  <si>
    <t>KYG9118J1278</t>
  </si>
  <si>
    <t>{'symbol': 'TCACW', 'cusip': 'G9118J119', 'type': 'warrants', 'isin': 'KYG9118J1195'}</t>
  </si>
  <si>
    <t>TCACW</t>
  </si>
  <si>
    <t>G9118J119</t>
  </si>
  <si>
    <t>KYG9118J1195</t>
  </si>
  <si>
    <t>TSIBU</t>
  </si>
  <si>
    <t>9243242c-db66-4126-a368-ecb6cd94eaf2</t>
  </si>
  <si>
    <t>Tishman Speyer Innovation Corp. II</t>
  </si>
  <si>
    <t>{'symbol': 'TSIB', 'cusip': '88825H100', 'type': 'common', 'isin': 'US88825H1005'}</t>
  </si>
  <si>
    <t>https://www.sec.gov/edgar/browse/?CIK=0001832737</t>
  </si>
  <si>
    <t>[{'name': 'BofA Securities', 'units': 15000000, 'bookRunningManager': True}, {'name': 'Allen &amp; Company', 'units': 15000000, 'bookRunningManager': True}]</t>
  </si>
  <si>
    <t>[{'name': 'Robert J. Speyer', 'position': 'CEO and Chairman'}, {'name': 'Paul A. Galiano', 'position': 'COO, CFO and Director'}, {'name': 'Jenny Wong', 'position': 'CIO and Director'}, {'name': 'Joshua Kazam', 'position': 'Directof'}, {'name': 'Jennifer Rubio', 'position': 'Director'}, {'name': 'Ned Segal', 'position': 'Director'}, {'name': 'Michelangelo Volpi', 'position': 'Director'}]</t>
  </si>
  <si>
    <t>Rockefeller Center  45 Rockefeller Plaza  New York, New York 10111</t>
  </si>
  <si>
    <t>Tishman Speyer Properties</t>
  </si>
  <si>
    <t>88825H100</t>
  </si>
  <si>
    <t>US88825H1005</t>
  </si>
  <si>
    <t>{'symbol': 'TSIBU', 'cusip': '88825H209', 'type': 'units', 'isin': 'US88825H2094'}</t>
  </si>
  <si>
    <t>88825H209</t>
  </si>
  <si>
    <t>US88825H2094</t>
  </si>
  <si>
    <t>{'symbol': 'TSIBW', 'cusip': '88825H118', 'type': 'warrants', 'isin': 'US88825H1187'}</t>
  </si>
  <si>
    <t>TSIBW</t>
  </si>
  <si>
    <t>88825H118</t>
  </si>
  <si>
    <t>US88825H1187</t>
  </si>
  <si>
    <t>AXAC.U</t>
  </si>
  <si>
    <t>b2aefed2-9cb3-43dc-b4f1-00b2d8b6ec37</t>
  </si>
  <si>
    <t>AXIOS Sustainable Growth Acquisition Corp</t>
  </si>
  <si>
    <t>{'symbol': 'AXAC', 'cusip': '&lt;CUSIP&gt;', 'type': 'common', 'isin': '&lt;ISIN&gt;'}</t>
  </si>
  <si>
    <t>https://www.sec.gov/edgar/browse/?CIK=0001898019</t>
  </si>
  <si>
    <t>[{'name': 'I-Bankers Securities', 'units': 14950000, 'bookRunningManager': True}, {'name': 'BTIG', 'units': 50000, 'bookRunningManager': False}]</t>
  </si>
  <si>
    <t>[{'name': 'Benedikt FÃ¶rtig', 'position': 'CEO and Director'}, {'name': 'Dr. Ram BÃ¼rgi-Krishnamurthy', 'position': 'CFO'}, {'name': 'Anthony V. Raftopol', 'position': 'COO'}, {'name': 'Prof. Dr. h.c. Martin Richenhagen', 'position': 'Director'}, {'name': 'Dr. Uwe Nickel', 'position': 'Director'}, {'name': 'Jeffrey B. Kamins', 'position': 'Director'}, {'name': 'Hans-Bernd Veltmaat', 'position': 'Director'}, {'name': 'K. Lance Anderson', 'position': 'Director'}, {'name': 'Matthias A. KrÃ¶n', 'position': 'Director'}, {'name': 'Dr. Thomas Berger', 'position': 'Director'}, {'name': 'Matthijs P. Mondria', 'position': 'Director'}]</t>
  </si>
  <si>
    <t>Hidden Pines Farm, 14090, Hopewell Road, Alpharetta, Georgia 30004</t>
  </si>
  <si>
    <t>{'symbol': 'AXAC.U', 'cusip': 'G0703K132', 'type': 'units', 'isin': 'KYG0703K1325'}</t>
  </si>
  <si>
    <t>G0703K132</t>
  </si>
  <si>
    <t>KYG0703K1325</t>
  </si>
  <si>
    <t>{'symbol': 'AXAC/W', 'cusip': '&lt;CUSIP&gt;', 'type': 'warrants', 'isin': '&lt;ISIN&gt;'}</t>
  </si>
  <si>
    <t>AXAC/W</t>
  </si>
  <si>
    <t>{'symbol': 'AXAC/R', 'cusip': '&lt;CUSIP&gt;', 'type': 'rights', 'isin': '&lt;ISIN&gt;'}</t>
  </si>
  <si>
    <t>AXAC/R</t>
  </si>
  <si>
    <t>FTIIU</t>
  </si>
  <si>
    <t>6247f1d8-0fff-47b0-b5a9-8ae5e0a298c7</t>
  </si>
  <si>
    <t>Future Tech II Acquisition Corp.</t>
  </si>
  <si>
    <t>{'symbol': 'FTII', 'cusip': '&lt;CUSIP&gt;', 'type': 'common', 'isin': '&lt;ISIN&gt;'}</t>
  </si>
  <si>
    <t>https://www.sec.gov/edgar/browse/?CIK=0001889450</t>
  </si>
  <si>
    <t>[{'name': 'EF Hutton', 'units': 945000, 'bookRunningManager': True}, {'name': 'Tiger Brokers', 'units': 6050000, 'bookRunningManager': False}, {'name': 'US Tiger Securities', 'units': 3000000, 'bookRunningManager': False}, {'name': 'Joseph Gunnar', 'units': 5000, 'bookRunningManager': False}]</t>
  </si>
  <si>
    <t>[{'name': 'Yuquan Wang', 'position': 'Chief Executive Officer and Director'}, {'name': 'Michael Greenall', 'position': 'Chief Financial Officer and Director'}, {'name': 'Neil Bush', 'position': 'Director'}, {'name': 'Aroop Zutshi', 'position': 'Director'}, {'name': 'Jeffrey Moseley', 'position': 'Director'}]</t>
  </si>
  <si>
    <t>Seward &amp; Kissel</t>
  </si>
  <si>
    <t>128 Gail Drive  New Rochelle, NY 10805</t>
  </si>
  <si>
    <t>{'symbol': 'FTIIU', 'cusip': '36119D202', 'type': 'units', 'isin': 'US36119D2027'}</t>
  </si>
  <si>
    <t>36119D202</t>
  </si>
  <si>
    <t>US36119D2027</t>
  </si>
  <si>
    <t>{'symbol': 'FTIIW', 'cusip': '&lt;CUSIP&gt;', 'type': 'warrants', 'isin': '&lt;ISIN&gt;'}</t>
  </si>
  <si>
    <t>FTIIW</t>
  </si>
  <si>
    <t>MSACU</t>
  </si>
  <si>
    <t>ead0e12c-43c8-47be-b575-efa370b3a543</t>
  </si>
  <si>
    <t>Medicus Sciences Acquisition Corp.</t>
  </si>
  <si>
    <t>{'symbol': 'MSAC', 'cusip': 'G5960S108', 'type': 'common', 'isin': 'KYG5960S1084'}</t>
  </si>
  <si>
    <t>https://www.sec.gov/edgar/browse/?CIK=0001836517</t>
  </si>
  <si>
    <t>[{'name': 'Jacob Gottlieb, M.D.', 'position': 'Executive Chairman'}, {'name': 'Michael Castor, M.D.', 'position': 'Chief Executive Officer &amp; Director'}, {'name': 'Eric Cheng', 'position': 'Chief Business Officer'}, {'name': 'Judah Drillick', 'position': 'Chief Financial Officer'}, {'name': 'Kenneth Berkovitz, M.D., F.A.C.C.', 'position': 'Director'}, {'name': 'Christopher Kaster', 'position': 'Director'}, {'name': 'Ross Levine, M.D.', 'position': 'Director'}, {'name': 'Joseph Gulfo, M.D.', 'position': 'Advisor'}, {'name': 'Victor Gezunterman', 'position': 'Advisor'}, {'name': 'Eric Song, Ph.D.', 'position': 'Advisor'}]</t>
  </si>
  <si>
    <t>152 West 57th Street, Floor 20 New York, New York 10019</t>
  </si>
  <si>
    <t>Altium Capital Management, Sio Capital Management</t>
  </si>
  <si>
    <t>* Altium Capital Management, LP and Sio Capital Management, LLC ("Forward Purchasers") will agree to purchase an aggregate of up to $16,000,000 of units which will have a purchase price of $10.00 per unit and consist of one Class A ordinary share and one-third of one warrant_x000D_
* The Forward Purchasers have no obligation to purchase the Forward Purchase Units unless proceeds from sale of the Forward Purchase Units are necessary to enable MSAC to complete an initial business combination</t>
  </si>
  <si>
    <t>G5960S108</t>
  </si>
  <si>
    <t>KYG5960S1084</t>
  </si>
  <si>
    <t>{'symbol': 'MSACU', 'cusip': 'G5960S116', 'type': 'units', 'isin': 'KYG5960S1167'}</t>
  </si>
  <si>
    <t>G5960S116</t>
  </si>
  <si>
    <t>KYG5960S1167</t>
  </si>
  <si>
    <t>{'symbol': 'MSACW', 'cusip': 'G5960S124', 'type': 'warrants', 'isin': 'KYG5960S1241'}</t>
  </si>
  <si>
    <t>MSACW</t>
  </si>
  <si>
    <t>G5960S124</t>
  </si>
  <si>
    <t>KYG5960S1241</t>
  </si>
  <si>
    <t>1e5bcbe3-d852-4a9e-86d9-33454a5fc10e</t>
  </si>
  <si>
    <t>ABG Acquisition Corp. I</t>
  </si>
  <si>
    <t>{'symbol': 'ABGI', 'cusip': 'G00496102', 'type': 'common', 'isin': 'KYG004961028'}</t>
  </si>
  <si>
    <t>https://www.sec.gov/edgar/browse/?CIK=0001833764</t>
  </si>
  <si>
    <t>[{'name': 'Jefferies', 'units': 13100000, 'bookRunningManager': True}]</t>
  </si>
  <si>
    <t>[{'name': 'Fan (Frank) Yu', 'position': 'Chief Executive Officer and Director'}, {'name': 'Daniel Johnson', 'position': 'Chief Financial Officer and Director'}, {'name': 'Jean-Pierre Sommadossi', 'position': 'Director'}, {'name': 'Stuart Chaffee', 'position': 'Director'}, {'name': 'Robert Castro', 'position': 'Director'}]</t>
  </si>
  <si>
    <t>30 Park Avenue, 12th Floor  New York, NY 10022</t>
  </si>
  <si>
    <t>Ally Bridge Group</t>
  </si>
  <si>
    <t>G00496102</t>
  </si>
  <si>
    <t>KYG004961028</t>
  </si>
  <si>
    <t>LFACU2</t>
  </si>
  <si>
    <t>1e1cf6f9-b523-458f-94cd-22308f9183e5</t>
  </si>
  <si>
    <t>LF Capital Acquisition Corp. II</t>
  </si>
  <si>
    <t>{'symbol': 'LFAC', 'cusip': '50202D102', 'type': 'common', 'isin': 'US50202D1028'}</t>
  </si>
  <si>
    <t>https://www.sec.gov/edgar/browse/?CIK=0001851266</t>
  </si>
  <si>
    <t>[{'name': 'Jefferies', 'units': 22500000, 'bookRunningManager': True}]</t>
  </si>
  <si>
    <t>[{'name': 'Elias Farhat', 'position': 'Executive Chairman of the Board'}, {'name': 'Baudouin Prot', 'position': 'Non-Executive Chairman of the Board'}, {'name': 'Scott Reed', 'position': 'President, CEO and Director'}, {'name': 'Alberto Bianchinotti', 'position': 'CFO'}, {'name': 'Steve Reed', 'position': 'Vice President and Managing Director'}, {'name': 'Robert Black', 'position': 'Director'}, {'name': 'James Hodge', 'position': 'Director'}, {'name': 'Habib Kairouz', 'position': 'Director'}, {'name': 'Jodi Shelton', 'position': 'Director'}, {'name': 'Djemi Traboulsi', 'position': 'Director'}]</t>
  </si>
  <si>
    <t>1909 Woodall Rodgers Freeway, Suite 500, Dallas, Texas 75201</t>
  </si>
  <si>
    <t>BankCap</t>
  </si>
  <si>
    <t>50202D102</t>
  </si>
  <si>
    <t>US50202D1028</t>
  </si>
  <si>
    <t>{'symbol': 'LFACU', 'cusip': '50202D201', 'type': 'units', 'isin': 'US50202D2018'}</t>
  </si>
  <si>
    <t>LFACU</t>
  </si>
  <si>
    <t>50202D201</t>
  </si>
  <si>
    <t>US50202D2018</t>
  </si>
  <si>
    <t>{'symbol': 'LFACW', 'cusip': '50202D110', 'type': 'warrants', 'isin': 'US50202D1101'}</t>
  </si>
  <si>
    <t>LFACW</t>
  </si>
  <si>
    <t>50202D110</t>
  </si>
  <si>
    <t>US50202D1101</t>
  </si>
  <si>
    <t>MACAU</t>
  </si>
  <si>
    <t>ccea7455-2840-4d31-a05f-0f88625d2b28</t>
  </si>
  <si>
    <t>Moringa Acquisition Corp</t>
  </si>
  <si>
    <t>{'symbol': 'MACA', 'cusip': 'G6S23K108', 'type': 'common', 'isin': 'KYG6S23K1085'}</t>
  </si>
  <si>
    <t>https://www.sec.gov/edgar/browse/?CIK=0001835416</t>
  </si>
  <si>
    <t>[{'name': 'EarlyBirdCapital', 'units': 4750000, 'bookRunningManager': True}, {'name': 'Moelis', 'units': 4750000, 'bookRunningManager': True}, {'name': 'R.F. Lafferty', 'units': 500000, 'bookRunningManager': False}]</t>
  </si>
  <si>
    <t>[{'name': 'Ilan Levin', 'position': 'Chairman of the Board and Chief Executive Officer'}, {'name': 'Gil Maman', 'position': 'Chief Financial Officer'}, {'name': 'Dan Yalon', 'position': 'Advisor'}, {'name': 'Craig Marshak', 'position': 'Vice Chairman'}, {'name': 'Ruth Alon', 'position': 'Director'}, {'name': 'Michael Basch', 'position': 'Director'}, {'name': 'Eric Brachfeld', 'position': 'Director'}]</t>
  </si>
  <si>
    <t>Kesselman &amp; Kesselman</t>
  </si>
  <si>
    <t>250 Park Avenue, 7th Floor  New York, NY 10177</t>
  </si>
  <si>
    <t>G6S23K108</t>
  </si>
  <si>
    <t>KYG6S23K1085</t>
  </si>
  <si>
    <t>{'symbol': 'MACAU', 'cusip': 'G6S23K116', 'type': 'units', 'isin': 'KYG6S23K1168'}</t>
  </si>
  <si>
    <t>G6S23K116</t>
  </si>
  <si>
    <t>KYG6S23K1168</t>
  </si>
  <si>
    <t>{'symbol': 'MACAW', 'cusip': 'G6S23K124', 'type': 'warrants', 'isin': 'KYG6S23K1242'}</t>
  </si>
  <si>
    <t>MACAW</t>
  </si>
  <si>
    <t>G6S23K124</t>
  </si>
  <si>
    <t>KYG6S23K1242</t>
  </si>
  <si>
    <t>2f317bb2-8dc5-4274-8862-a3fa0faf7299</t>
  </si>
  <si>
    <t>Nabors Energy Transition Corp.</t>
  </si>
  <si>
    <t>{'symbol': 'NETC', 'cusip': '629567108', 'type': 'common', 'isin': 'US6295671084'}</t>
  </si>
  <si>
    <t>https://www.sec.gov/edgar/browse/?CIK=0001854458</t>
  </si>
  <si>
    <t>[{'name': 'Citigroup', 'units': 12000000, 'bookRunningManager': True}, {'name': 'Wells Fargo', 'units': 12000000, 'bookRunningManager': True}]</t>
  </si>
  <si>
    <t>[{'name': 'Anthony G. Petrello', 'position': 'President, CEO, Secretary &amp; Chairman'}, {'name': 'William J. Restrepo', 'position': 'CFO'}, {'name': 'Guillermo Sierra', 'position': 'Vice President, Strategic Initiativesâ€”Energy Transition'}, {'name': 'Siggi Meissner', 'position': 'President, Engineering and Technology'}, {'name': 'John Yearwood', 'position': 'Director'}, {'name': 'Maria Jelescu Dreyfus', 'position': 'Director'}, {'name': 'Colleen Calhoun', 'position': 'Director'}, {'name': 'Jennifer Gill Roberts', 'position': 'Director'}]</t>
  </si>
  <si>
    <t>515 West Greens Road, Suite 1200 Houston, Texas 77067</t>
  </si>
  <si>
    <t>Nabors Industries</t>
  </si>
  <si>
    <t>US6295671084</t>
  </si>
  <si>
    <t>{'symbol': 'NETC.U', 'cusip': '629567207', 'type': 'units', 'isin': 'US6295672074'}</t>
  </si>
  <si>
    <t>NETC.U</t>
  </si>
  <si>
    <t>US6295672074</t>
  </si>
  <si>
    <t>{'symbol': 'NETC/W', 'cusip': '629567116', 'type': 'warrants', 'isin': 'US6295671167'}</t>
  </si>
  <si>
    <t>NETC/W</t>
  </si>
  <si>
    <t>US6295671167</t>
  </si>
  <si>
    <t>NVSAU</t>
  </si>
  <si>
    <t>d3718476-b13a-4b74-9db8-f2403f0a10aa</t>
  </si>
  <si>
    <t>New Vista Acquisition Corp</t>
  </si>
  <si>
    <t>{'symbol': 'NVSA', 'cusip': 'G6529L105', 'type': 'common', 'isin': 'KYG6529L1059'}</t>
  </si>
  <si>
    <t>https://www.sec.gov/edgar/browse/?CIK=0001838433</t>
  </si>
  <si>
    <t>[{'name': 'Citigroup', 'units': 12000000, 'bookRunningManager': True}, {'name': 'Jefferies', 'units': 12000000, 'bookRunningManager': True}]</t>
  </si>
  <si>
    <t>[{'name': 'Dennis A. Muilenburg', 'position': 'Chairman of the Board of Directors and Chief Executive Officer'}, {'name': 'Kirsten Bartok Touw', 'position': 'Co-President, Chief Operating Officer and Director'}, {'name': 'Travis S. Nelson', 'position': 'Co-President, Chief Financial Officer and Director'}, {'name': 'Marion Blakey', 'position': 'Director'}, {'name': 'Howard L. Lance', 'position': 'Director'}, {'name': 'Christopher B. Lofgren', 'position': 'Director'}, {'name': 'Stephen W. Wilson', 'position': 'Director'}]</t>
  </si>
  <si>
    <t>125 South Wacker Drive, Suite 300 Chicago, IL 60606</t>
  </si>
  <si>
    <t>G6529L105</t>
  </si>
  <si>
    <t>KYG6529L1059</t>
  </si>
  <si>
    <t>{'symbol': 'NVSAU', 'cusip': 'G6529L113', 'type': 'units', 'isin': 'KYG6529L1133'}</t>
  </si>
  <si>
    <t>G6529L113</t>
  </si>
  <si>
    <t>KYG6529L1133</t>
  </si>
  <si>
    <t>{'symbol': 'NVSAW', 'cusip': 'G6529L121', 'type': 'warrants', 'isin': 'KYG6529L1216'}</t>
  </si>
  <si>
    <t>NVSAW</t>
  </si>
  <si>
    <t>G6529L121</t>
  </si>
  <si>
    <t>KYG6529L1216</t>
  </si>
  <si>
    <t>PFDRU</t>
  </si>
  <si>
    <t>ea134eb1-e0c9-470c-aebc-b8e263989c0f</t>
  </si>
  <si>
    <t>Pathfinder Acquisition Corporation</t>
  </si>
  <si>
    <t>{'symbol': 'PFDR', 'cusip': 'G04119106', 'type': 'common', 'isin': 'KYG041191068'}</t>
  </si>
  <si>
    <t>https://www.sec.gov/edgar/browse/?CIK=0001839132</t>
  </si>
  <si>
    <t>[{'name': 'Deutsche Bank', 'units': 16500000, 'bookRunningManager': True}, {'name': 'Stifel Nicolaus', 'units': 6750000, 'bookRunningManager': True}, {'name': 'RBC Capital Markets', 'units': 6750000, 'bookRunningManager': True}]</t>
  </si>
  <si>
    <t>[{'name': 'Richard Lawson', 'position': 'Chairman'}, {'name': 'David Chung', 'position': 'CEO and Director'}, {'name': 'Lindsay Sharma', 'position': 'CIO and director'}, {'name': 'Lance Taylor', 'position': 'CFO'}, {'name': 'J. Steven Young', 'position': 'Director'}, {'name': 'Hans Swildens', 'position': 'Director'}, {'name': 'Steve Walske', 'position': 'Director'}]</t>
  </si>
  <si>
    <t>1950 University Avenue Suite 350 Palo Alto, CA 94303</t>
  </si>
  <si>
    <t>HGGC, Industry Ventures</t>
  </si>
  <si>
    <t>G04119106</t>
  </si>
  <si>
    <t>KYG041191068</t>
  </si>
  <si>
    <t>{'symbol': 'PFDRU', 'cusip': 'G04119114', 'type': 'units', 'isin': 'KYG041191142'}</t>
  </si>
  <si>
    <t>G04119114</t>
  </si>
  <si>
    <t>KYG041191142</t>
  </si>
  <si>
    <t>{'symbol': 'PFDRW', 'cusip': 'G04119122', 'type': 'warrants', 'isin': 'KYG041191225'}</t>
  </si>
  <si>
    <t>PFDRW</t>
  </si>
  <si>
    <t>G04119122</t>
  </si>
  <si>
    <t>KYG041191225</t>
  </si>
  <si>
    <t>SGIIU</t>
  </si>
  <si>
    <t>2c5f58f6-c558-42f7-a9a4-5544842641de</t>
  </si>
  <si>
    <t>Seaport Global Acquisition II Corp.</t>
  </si>
  <si>
    <t>{'symbol': 'SGII', 'cusip': '81221H105', 'type': 'common', 'isin': 'US81221H1059'}</t>
  </si>
  <si>
    <t>https://www.sec.gov/edgar/browse/?CIK=0001869824</t>
  </si>
  <si>
    <t>[{'name': 'B. Riley FBR', 'units': 12500000, 'bookRunningManager': True}]</t>
  </si>
  <si>
    <t>[{'name': 'Stephen C. Smith', 'position': 'Chairman of the Board and Chief Executive Officer'}, {'name': 'Jay Burnham', 'position': 'Chief Financial Officer and Director'}, {'name': 'Salvatore Bonomo', 'position': 'Chief Operating Officer'}, {'name': 'Edward Heim', 'position': 'Secretary'}, {'name': 'Shelley Greenhaus', 'position': 'Director'}, {'name': 'Jeremy Hedberg', 'position': 'Director'}, {'name': 'Charles Yamarone', 'position': 'Director'}]</t>
  </si>
  <si>
    <t>360 Madison Avenue, 20th Floor New York, NY 10017</t>
  </si>
  <si>
    <t>Seaport Global Holdings</t>
  </si>
  <si>
    <t>81221H105</t>
  </si>
  <si>
    <t>US81221H1059</t>
  </si>
  <si>
    <t>{'symbol': 'SGIIU', 'cusip': '81221H204', 'type': 'units', 'isin': 'US81221H2040'}</t>
  </si>
  <si>
    <t>81221H204</t>
  </si>
  <si>
    <t>US81221H2040</t>
  </si>
  <si>
    <t>{'symbol': 'SGIIW', 'cusip': '81221H113', 'type': 'warrants', 'isin': 'US81221H1133'}</t>
  </si>
  <si>
    <t>SGIIW</t>
  </si>
  <si>
    <t>81221H113</t>
  </si>
  <si>
    <t>US81221H1133</t>
  </si>
  <si>
    <t>SPTKU</t>
  </si>
  <si>
    <t>6e5ae8e0-3f2e-4d4e-807b-067010069393</t>
  </si>
  <si>
    <t>SportsTek Acquisition Corp.</t>
  </si>
  <si>
    <t>{'symbol': 'SPTK', 'cusip': '849196100', 'type': 'common', 'isin': 'US8491961004'}</t>
  </si>
  <si>
    <t>https://www.sec.gov/edgar/browse/?CIK=0001836259</t>
  </si>
  <si>
    <t>[{'name': 'Stifel Nicolaus', 'units': 15000000, 'bookRunningManager': True}]</t>
  </si>
  <si>
    <t>[{'name': 'Timothy W. Clark', 'position': 'CFO, COO and Director'}, {'name': 'C. Tavo Hellmund', 'position': 'Co-CEO and Director'}, {'name': 'Jeffrey Luhnow', 'position': 'Chairman and Co-CEO'}, {'name': 'Sashi Brown', 'position': 'Director'}, {'name': 'Endre Holen', 'position': 'Director'}, {'name': 'Joyce C. Johnson', 'position': 'Director'}, {'name': 'Sebastian Park', 'position': 'Director'}, {'name': 'R.C. Buford', 'position': 'Advisor'}, {'name': 'James Carney', 'position': 'Advisor'}, {'name': 'Hugh Forrest', 'position': 'Advisor'}]</t>
  </si>
  <si>
    <t>2200 S. Utica Place Suite 450 Tulsa, OK 74114</t>
  </si>
  <si>
    <t>US8491961004</t>
  </si>
  <si>
    <t>{'symbol': 'SPTKU', 'cusip': '849196209', 'type': 'units', 'isin': 'US8491962093'}</t>
  </si>
  <si>
    <t>US8491962093</t>
  </si>
  <si>
    <t>{'symbol': 'SPTKW', 'cusip': '849196118', 'type': 'warrants', 'isin': 'US8491961186'}</t>
  </si>
  <si>
    <t>SPTKW</t>
  </si>
  <si>
    <t>US8491961186</t>
  </si>
  <si>
    <t>FSRXU</t>
  </si>
  <si>
    <t>131f4df4-9d30-453c-9ecb-fa577f60335b</t>
  </si>
  <si>
    <t>Finserv Acquisition Corp. II</t>
  </si>
  <si>
    <t>{'symbol': 'FSRX', 'cusip': '31809Y103', 'type': 'common', 'isin': 'US31809Y1038'}</t>
  </si>
  <si>
    <t>https://www.sec.gov/edgar/browse/?CIK=0001834336</t>
  </si>
  <si>
    <t>[{'name': 'Citigroup', 'units': 14575000, 'bookRunningManager': True}, {'name': 'Barclays', 'units': 11925000, 'bookRunningManager': True}]</t>
  </si>
  <si>
    <t>[{'name': 'Lee Einbinder', 'position': 'Chief Executive Officer and Director'}, {'name': 'Howard Kurz', 'position': 'President and Director'}, {'name': 'Steven Handwerker', 'position': 'Chief Financial Officer'}, {'name': 'Robert Matza', 'position': 'Director'}, {'name': 'David Smilow', 'position': 'Director'}, {'name': 'Val Soranno Keating', 'position': 'Director'}, {'name': 'Michael Vaughan', 'position': 'Director'}]</t>
  </si>
  <si>
    <t>31809Y103</t>
  </si>
  <si>
    <t>US31809Y1038</t>
  </si>
  <si>
    <t>{'symbol': 'FSRXU', 'cusip': '31809Y202', 'type': 'units', 'isin': 'US31809Y2028'}</t>
  </si>
  <si>
    <t>31809Y202</t>
  </si>
  <si>
    <t>US31809Y2028</t>
  </si>
  <si>
    <t>{'symbol': 'FSRXW', 'cusip': '31809Y111', 'type': 'warrants', 'isin': 'US31809Y1111'}</t>
  </si>
  <si>
    <t>FSRXW</t>
  </si>
  <si>
    <t>31809Y111</t>
  </si>
  <si>
    <t>US31809Y1111</t>
  </si>
  <si>
    <t>KAIIU</t>
  </si>
  <si>
    <t>a7b556e9-c78c-4c40-b51c-2ff0e50f1c4d</t>
  </si>
  <si>
    <t>Kismet Acquisition Two Corp.</t>
  </si>
  <si>
    <t>{'symbol': 'KAII', 'cusip': 'G52807107', 'type': 'common', 'isin': 'KYG528071072'}</t>
  </si>
  <si>
    <t>https://www.sec.gov/edgar/browse/?CIK=0001825962</t>
  </si>
  <si>
    <t>[{'name': 'Citigroup', 'units': 7000000, 'bookRunningManager': True}, {'name': 'Credit Suisse', 'units': 7000000, 'bookRunningManager': True}, {'name': 'BofA Securities', 'units': 6000000, 'bookRunningManager': True}]</t>
  </si>
  <si>
    <t>[{'name': 'Ivan Tavrin', 'position': 'Chairman and CEO'}, {'name': 'Verdi Israelyan', 'position': 'Director'}, {'name': 'Clifford Tompsett', 'position': 'Director'}, {'name': 'Leonid Zilber', 'position': 'Director'}, {'name': 'Evgeny Fridman', 'position': 'Affiliated Investment Partner'}, {'name': 'Svetlana Ushakova', 'position': 'Affiliated Investment Partner'}, {'name': 'Oleg Bibergan', 'position': 'Affiliated Investment Partner'}]</t>
  </si>
  <si>
    <t>850 Library Avenue, Suite 204 Newark, Delaware 19715</t>
  </si>
  <si>
    <t>Kismet Capital Group</t>
  </si>
  <si>
    <t xml:space="preserve">* KAII will enter into a forward purchase agreement with its sponsor (either directly or through an affiliate), which provides for the purchase of $20,000,000 of units, which at the option of the sponsor can be increased to up to $50,000,000_x000D_
* The warrants issuable pursuant to the forward purchase agreement will be redeemable on the same terms as the warrants offered as part of the units being sold at IPO_x000D_
* The purchase under the forward purchase agreement is required to be made regardless of whether any Class A ordinary shares are redeemed by public shareholders_x000D_
</t>
  </si>
  <si>
    <t>G52807107</t>
  </si>
  <si>
    <t>KYG528071072</t>
  </si>
  <si>
    <t>{'symbol': 'KAIIU', 'cusip': 'G52807123', 'type': 'units', 'isin': 'KYG528071239'}</t>
  </si>
  <si>
    <t>G52807123</t>
  </si>
  <si>
    <t>KYG528071239</t>
  </si>
  <si>
    <t>{'symbol': 'KAIIW', 'cusip': 'G52807115', 'type': 'warrants', 'isin': 'KYG528071155'}</t>
  </si>
  <si>
    <t>KAIIW</t>
  </si>
  <si>
    <t>G52807115</t>
  </si>
  <si>
    <t>KYG528071155</t>
  </si>
  <si>
    <t>KIIIU</t>
  </si>
  <si>
    <t>93f60479-beff-4fb2-b85b-280c611b5ac0</t>
  </si>
  <si>
    <t>Kismet Acquisition Three Corp.</t>
  </si>
  <si>
    <t>{'symbol': 'KIII', 'cusip': 'G5276C110', 'type': 'common', 'isin': 'KYG5276C1107'}</t>
  </si>
  <si>
    <t>https://www.sec.gov/edgar/browse/?CIK=0001826059</t>
  </si>
  <si>
    <t>[{'name': 'Credit Suisse', 'units': 8750000, 'bookRunningManager': True}, {'name': 'Citigroup', 'units': 8750000, 'bookRunningManager': True}, {'name': 'BofA Securities', 'units': 7500000, 'bookRunningManager': True}]</t>
  </si>
  <si>
    <t>[{'name': 'Ivan Tavrin', 'position': 'Chairman and CEO'}, {'name': 'Martin Avetisyan', 'position': 'Director'}, {'name': 'Clifford Tompsett', 'position': 'Director'}, {'name': 'Ross Z. Lukatsevich', 'position': 'Director'}, {'name': 'Evgeny Fridman', 'position': 'Affiliated Investment Partner'}, {'name': 'Svetlana Ushakova', 'position': 'Affiliated Investment Partner'}, {'name': 'Oleg Bibergan', 'position': 'Affiliated Investment Partner'}]</t>
  </si>
  <si>
    <t xml:space="preserve">* KIIIU will enter into a forward purchase agreement with its sponsor (either directly or through an affiliate), which provides for the purchase of $20,000,000 of units, which at the option of the sponsor can be increased to up to $50,000,000_x000D_
* The warrants issuable pursuant to the forward purchase agreement will be redeemable on the same terms as the warrants offered as part of the units being sold at IPO_x000D_
* The purchase under the forward purchase agreement is required to be made regardless of whether any Class A ordinary shares are redeemed by public shareholders_x000D_
_x000D_
</t>
  </si>
  <si>
    <t>G5276C110</t>
  </si>
  <si>
    <t>KYG5276C1107</t>
  </si>
  <si>
    <t>{'symbol': 'KIIIU', 'cusip': 'G5276C128', 'type': 'units', 'isin': 'KYG5276C1289'}</t>
  </si>
  <si>
    <t>G5276C128</t>
  </si>
  <si>
    <t>KYG5276C1289</t>
  </si>
  <si>
    <t>{'symbol': 'KIIIW', 'cusip': 'G5276C102', 'type': 'warrants', 'isin': 'KYG5276C1024'}</t>
  </si>
  <si>
    <t>KIIIW</t>
  </si>
  <si>
    <t>G5276C102</t>
  </si>
  <si>
    <t>KYG5276C1024</t>
  </si>
  <si>
    <t>ALORU</t>
  </si>
  <si>
    <t>a230d702-cf2c-46f9-afc0-40eea512e650</t>
  </si>
  <si>
    <t>ALSP Orchid Acquisition Corporation I</t>
  </si>
  <si>
    <t>{'symbol': 'ALOR', 'cusip': 'G0231L107', 'type': 'common', 'isin': 'KYG0231L1077'}</t>
  </si>
  <si>
    <t>https://www.sec.gov/edgar/browse/?CIK=0001883962</t>
  </si>
  <si>
    <t>[{'name': 'Stifel Nicolaus', 'units': 9750000, 'bookRunningManager': True}, {'name': 'Nomura', 'units': 5250000, 'bookRunningManager': True}]</t>
  </si>
  <si>
    <t>[{'name': 'Thong Q. Le', 'position': 'CEO, President and Director'}, {'name': 'Ian A. W. Howes', 'position': 'CFO and Director'}, {'name': 'Kendall M. Mohler, Ph.D.', 'position': 'Chief Development Officer'}, {'name': 'Andras T. Forgacs', 'position': 'Chief Operating Officer'}, {'name': 'Kevin T. Chow, Ph.D.', 'position': 'Chief Business Officer'}, {'name': 'Bruce L.A. Carter, Ph.D.', 'position': 'Chairman of the Board of Directors'}, {'name': 'Mark W. Hahn', 'position': 'Director Committee Chair'}, {'name': 'Sundar R. Kodiyalam', 'position': 'Director'}, {'name': 'Stephanie C. Read', 'position': 'Director'}, {'name': 'Eugene W. Yeo, Ph.D.', 'position': 'Director'}]</t>
  </si>
  <si>
    <t>2815 Eastlake Avenue East  Suite 300  Seattle, WA 98102</t>
  </si>
  <si>
    <t>Accelerator Life Science Partners</t>
  </si>
  <si>
    <t>G0231L107</t>
  </si>
  <si>
    <t>KYG0231L1077</t>
  </si>
  <si>
    <t>{'symbol': 'ALORU', 'cusip': 'G0231L115', 'type': 'units', 'isin': 'KYG0231L1150'}</t>
  </si>
  <si>
    <t>G0231L115</t>
  </si>
  <si>
    <t>KYG0231L1150</t>
  </si>
  <si>
    <t>{'symbol': 'ALORW', 'cusip': 'G0231L123', 'type': 'warrants', 'isin': 'KYG0231L1234'}</t>
  </si>
  <si>
    <t>ALORW</t>
  </si>
  <si>
    <t>G0231L123</t>
  </si>
  <si>
    <t>KYG0231L1234</t>
  </si>
  <si>
    <t>ASPCU</t>
  </si>
  <si>
    <t>c0ea4762-9263-4866-89d9-03865e7872e9</t>
  </si>
  <si>
    <t>Alpha Capital Acquisition Company</t>
  </si>
  <si>
    <t>{'symbol': 'ASPC', 'cusip': 'G0316P130', 'type': 'common', 'isin': 'KYG0316P1303'}</t>
  </si>
  <si>
    <t>https://www.sec.gov/edgar/browse/?CIK=0001836547</t>
  </si>
  <si>
    <t>[{'name': 'Citigroup', 'units': 11400000, 'bookRunningManager': True}, {'name': 'BofA Securities', 'units': 8600000, 'bookRunningManager': True}]</t>
  </si>
  <si>
    <t>[{'name': 'Alec Oxenford', 'position': 'Chief Executive Officer and Chairman'}, {'name': 'Rafael Steinhauser', 'position': 'President and Director'}, {'name': 'Rahim Lakhani', 'position': 'Chief Financial Officer'}, {'name': 'Alfredo Capote', 'position': 'Chief Strategy Officer'}, {'name': 'David LoriÃ©', 'position': 'Director'}, {'name': 'Amos Genish', 'position': 'Director'}, {'name': 'Ariel Lebowits', 'position': 'Director'}]</t>
  </si>
  <si>
    <t>1230 Avenue of the Americas, 16 Fl.  New York, NY 10020</t>
  </si>
  <si>
    <t>Innova Capital, JF Labs</t>
  </si>
  <si>
    <t>[{'symbol': 'STIX', 'type': 'common'}]</t>
  </si>
  <si>
    <t>G0316P130</t>
  </si>
  <si>
    <t>KYG0316P1303</t>
  </si>
  <si>
    <t>{'symbol': 'ASPCU', 'cusip': 'G0316P114', 'type': 'units', 'isin': 'KYG0316P1147'}</t>
  </si>
  <si>
    <t>G0316P114</t>
  </si>
  <si>
    <t>KYG0316P1147</t>
  </si>
  <si>
    <t>{'symbol': 'ASPCW', 'cusip': 'G0316P122', 'type': 'warrants', 'isin': 'KYG0316P1220'}</t>
  </si>
  <si>
    <t>ASPCW</t>
  </si>
  <si>
    <t>G0316P122</t>
  </si>
  <si>
    <t>KYG0316P1220</t>
  </si>
  <si>
    <t>BRPM2.U</t>
  </si>
  <si>
    <t>97d46862-9f0f-4da8-9a5b-02fea45fdd9f</t>
  </si>
  <si>
    <t>B. Riley Principal 150 Merger Corp.</t>
  </si>
  <si>
    <t>{'symbol': 'BRPM', 'cusip': '05601V103', 'type': 'common', 'isin': 'US05601V1035'}</t>
  </si>
  <si>
    <t>https://www.sec.gov/edgar/browse/?CIK=0001839360</t>
  </si>
  <si>
    <t>[{'name': 'B. Riley FBR', 'units': 15000000, 'bookRunningManager': True}]</t>
  </si>
  <si>
    <t>[{'name': 'Daniel Shribman', 'position': 'CEO, CFO and Director'}, {'name': 'Bryant Riley', 'position': 'Chairman'}, {'name': 'Nicholas Hammerschlag', 'position': 'Director'}, {'name': 'Samuel McBride', 'position': 'Director'}, {'name': 'Ross Levinsohn', 'position': 'Director'}, {'name': 'Timothy Presutti', 'position': 'Director'}]</t>
  </si>
  <si>
    <t>299 Park Avenue 21st Floor New York, New York 10171</t>
  </si>
  <si>
    <t>B. Riley Financial</t>
  </si>
  <si>
    <t>[{'symbol': 'FAZE', 'type': 'common'}]</t>
  </si>
  <si>
    <t>05601V103</t>
  </si>
  <si>
    <t>US05601V1035</t>
  </si>
  <si>
    <t>{'symbol': 'BRPMU', 'cusip': '05601V202', 'type': 'units', 'isin': 'US05601V2025'}</t>
  </si>
  <si>
    <t>BRPMU</t>
  </si>
  <si>
    <t>05601V202</t>
  </si>
  <si>
    <t>US05601V2025</t>
  </si>
  <si>
    <t>{'symbol': 'BRPMW', 'cusip': '05601V111', 'type': 'warrants', 'isin': 'US05601V1118'}</t>
  </si>
  <si>
    <t>BRPMW</t>
  </si>
  <si>
    <t>05601V111</t>
  </si>
  <si>
    <t>US05601V1118</t>
  </si>
  <si>
    <t>CFVIU</t>
  </si>
  <si>
    <t>01d90b58-83aa-48f9-8c17-e649b07518ea</t>
  </si>
  <si>
    <t>CF Acquisition Corp. VI</t>
  </si>
  <si>
    <t>{'symbol': 'CFVI', 'cusip': '12521J103', 'type': 'common', 'isin': 'US12521J1034'}</t>
  </si>
  <si>
    <t>https://www.sec.gov/edgar/browse/?CIK=0001830081</t>
  </si>
  <si>
    <t>[{'name': 'Howard W. Lutnick', 'position': 'Chairman and Chief Executive Officer'}, {'name': 'Anshu Jain', 'position': 'President and Director'}, {'name': 'Jane Novak', 'position': 'CFO'}, {'name': 'Douglas Barnard', 'position': 'Director'}, {'name': 'Harry J. Elam, Jr.', 'position': 'Director'}, {'name': 'Steven Bisgay', 'position': 'Director'}, {'name': 'Natasha Cornstein', 'position': 'Director'}]</t>
  </si>
  <si>
    <t xml:space="preserve"> * CFVI's sponsor has committed to purchase, in a private placement for gross proceeds of $15,000,000 to occur concurrently with the consummation of an initial business combination, 1,500,000 of units on substantially the same terms as the sale of units at IPO at $10.00 per unit, and 375,000 shares of Class A common stock</t>
  </si>
  <si>
    <t>12521J103</t>
  </si>
  <si>
    <t>US12521J1034</t>
  </si>
  <si>
    <t>{'symbol': 'CFVIU', 'cusip': '12521J202', 'type': 'units', 'isin': 'US12521J2024'}</t>
  </si>
  <si>
    <t>12521J202</t>
  </si>
  <si>
    <t>US12521J2024</t>
  </si>
  <si>
    <t>{'symbol': 'CFVIW', 'cusip': '12521J111', 'type': 'warrants', 'isin': 'US12521J1117'}</t>
  </si>
  <si>
    <t>CFVIW</t>
  </si>
  <si>
    <t>12521J111</t>
  </si>
  <si>
    <t>US12521J1117</t>
  </si>
  <si>
    <t>FACA.U</t>
  </si>
  <si>
    <t>e9eb155d-5a95-4eef-8ba5-b8d886d73955</t>
  </si>
  <si>
    <t>Figure Acquisition Corp. I</t>
  </si>
  <si>
    <t>{'symbol': 'FACA', 'cusip': '302438106', 'type': 'common', 'isin': 'US3024381069'}</t>
  </si>
  <si>
    <t>https://www.sec.gov/edgar/browse/?CIK=0001839550</t>
  </si>
  <si>
    <t>[{'name': 'Citigroup', 'units': 24500000, 'bookRunningManager': True}, {'name': 'Piper Sandler &amp; Co.', 'units': 500000, 'bookRunningManager': False}]</t>
  </si>
  <si>
    <t>[{'name': 'Michael Cagney', 'position': 'Chairman of the Board of Directors'}, {'name': 'Christopher D. Davies', 'position': 'Chief Executive Officer and Director'}, {'name': 'Asiff Hirji', 'position': 'President'}, {'name': 'Thomas J. Milani', 'position': 'Chief Financial Officer'}, {'name': 'David Chao', 'position': 'Director'}, {'name': 'David J. Miller', 'position': 'Director'}, {'name': 'Annette L. Nazareth', 'position': 'Director'}]</t>
  </si>
  <si>
    <t xml:space="preserve">650 California Street, Suite 2700    San Francisco, CA 94108 </t>
  </si>
  <si>
    <t>Figure Technologies, Ellington Management Group</t>
  </si>
  <si>
    <t>US3024381069</t>
  </si>
  <si>
    <t>{'symbol': 'FACA.U', 'cusip': '302438205', 'type': 'units', 'isin': 'US3024382059'}</t>
  </si>
  <si>
    <t>US3024382059</t>
  </si>
  <si>
    <t>{'symbol': 'FACA/W', 'cusip': '302438114', 'type': 'warrants', 'isin': 'US3024381143'}</t>
  </si>
  <si>
    <t>FACA/W</t>
  </si>
  <si>
    <t>US3024381143</t>
  </si>
  <si>
    <t>SPGS.U</t>
  </si>
  <si>
    <t>39a0c6d6-20cd-4dc8-a6d9-1784f0a98b75</t>
  </si>
  <si>
    <t>Simon Property Group Acquisition Holdings, Inc.</t>
  </si>
  <si>
    <t>{'symbol': 'SPGS', 'cusip': '82880R103', 'type': 'common', 'isin': 'US82880R1032'}</t>
  </si>
  <si>
    <t>https://www.sec.gov/edgar/browse/?CIK=0001839127</t>
  </si>
  <si>
    <t>[{'name': 'David Simon', 'position': 'Chairman of the Board and Director'}, {'name': 'Eli Simon', 'position': 'Chief Executive Officer and Director'}, {'name': 'Brian J. McDade', 'position': 'Chief Financial Officer'}, {'name': 'Steven E. Fivel', 'position': 'Vice President'}, {'name': 'Stanley Shashoua', 'position': 'Vice President'}, {'name': 'Scarlett Oâ€™Sullivan', 'position': 'Director'}, {'name': 'Bippy Siegal', 'position': 'Director'}, {'name': 'Ben Weprin', 'position': 'Director'}]</t>
  </si>
  <si>
    <t>225 West Washington Street Indianapolis, Indiana 46204</t>
  </si>
  <si>
    <t>Simon Property Group</t>
  </si>
  <si>
    <t>82880R103</t>
  </si>
  <si>
    <t>US82880R1032</t>
  </si>
  <si>
    <t>{'symbol': 'SPGS.U', 'cusip': '82880R202', 'type': 'units', 'isin': 'US82880R2022'}</t>
  </si>
  <si>
    <t>82880R202</t>
  </si>
  <si>
    <t>US82880R2022</t>
  </si>
  <si>
    <t>{'symbol': 'SPGS/W', 'cusip': '82880R111', 'type': 'warrants', 'isin': 'US82880R1115'}</t>
  </si>
  <si>
    <t>SPGS/W</t>
  </si>
  <si>
    <t>82880R111</t>
  </si>
  <si>
    <t>US82880R1115</t>
  </si>
  <si>
    <t>TWIA.U</t>
  </si>
  <si>
    <t>a646a4bd-8280-45df-ad5f-b2796e4ab774</t>
  </si>
  <si>
    <t>Tailwind International Acquisition Corp.</t>
  </si>
  <si>
    <t>{'symbol': 'TWNI', 'cusip': 'G8662F101', 'type': 'common', 'isin': 'KYG8662F1019'}</t>
  </si>
  <si>
    <t>https://www.sec.gov/edgar/browse/?CIK=0001835881</t>
  </si>
  <si>
    <t>[{'name': 'Pierre Denis', 'position': 'Chief Executive Officer and Director'}, {'name': 'Nathalie Gaveau', 'position': 'President and Director'}, {'name': 'Constantin Eis', 'position': 'Chief Financial Officer and Director'}, {'name': 'Tommy Stadlen', 'position': 'Director (Chairman)'}, {'name': 'Alan Sheriff', 'position': 'Director'}, {'name': 'Spencer Crawley', 'position': 'Director'}, {'name': 'Matt Eby', 'position': 'Director'}, {'name': 'Moujan Kazerani', 'position': 'Director'}]</t>
  </si>
  <si>
    <t>150 Greenwich Street, 29th Floor New York, New York 10006</t>
  </si>
  <si>
    <t>G8662F101</t>
  </si>
  <si>
    <t>KYG8662F1019</t>
  </si>
  <si>
    <t>{'symbol': 'TWNI.U', 'cusip': 'G8662F127', 'type': 'units', 'isin': 'KYG8662F1274'}</t>
  </si>
  <si>
    <t>TWNI.U</t>
  </si>
  <si>
    <t>G8662F127</t>
  </si>
  <si>
    <t>KYG8662F1274</t>
  </si>
  <si>
    <t>{'symbol': 'TWNI/W', 'cusip': 'G8662F119', 'type': 'warrants', 'isin': 'KYG8662F1191'}</t>
  </si>
  <si>
    <t>TWNI/W</t>
  </si>
  <si>
    <t>G8662F119</t>
  </si>
  <si>
    <t>KYG8662F1191</t>
  </si>
  <si>
    <t>LGTOU</t>
  </si>
  <si>
    <t>87327535-ea21-4668-8afb-135085af714e</t>
  </si>
  <si>
    <t>Legato Merger Corp. II</t>
  </si>
  <si>
    <t>{'symbol': 'LGTO', 'cusip': '52473Y104', 'type': 'common', 'isin': 'US52473Y1047'}</t>
  </si>
  <si>
    <t>https://www.sec.gov/edgar/browse/?CIK=0001883814</t>
  </si>
  <si>
    <t>[{'name': 'EarlyBirdCapital', 'units': 20000000, 'bookRunningManager': True}, {'name': 'Ladenburg Thalmann', 'units': 4000000, 'bookRunningManager': False}]</t>
  </si>
  <si>
    <t>[{'name': 'Gregory Monahan', 'position': 'CEO and Director'}, {'name': 'Eric S. Rosenfeld', 'position': 'Chief SPAC Officer'}, {'name': 'Adam Jaffe', 'position': 'CFO and Secretary'}, {'name': 'Brian Pratt', 'position': 'Non-Executive Chairman and Director'}, {'name': 'David D. Sgro', 'position': 'Non-Executive Vice Chairman and Director'}, {'name': 'Adam J. Semler', 'position': 'Director'}, {'name': 'D. Blair Baker', 'position': 'Director'}, {'name': 'Ryan Hummer', 'position': 'Director'}, {'name': 'Craig Martin', 'position': 'Director'}, {'name': 'John Ing', 'position': 'Director'}]</t>
  </si>
  <si>
    <t>777 Third Avenue, 37th Floor New York, New York 10017</t>
  </si>
  <si>
    <t>52473Y104</t>
  </si>
  <si>
    <t>US52473Y1047</t>
  </si>
  <si>
    <t>{'symbol': 'LGTOU', 'cusip': '52473Y203', 'type': 'units', 'isin': 'US52473Y2037'}</t>
  </si>
  <si>
    <t>52473Y203</t>
  </si>
  <si>
    <t>US52473Y2037</t>
  </si>
  <si>
    <t>{'symbol': 'LGTOW', 'cusip': '52473Y112', 'type': 'warrants', 'isin': 'US52473Y1120'}</t>
  </si>
  <si>
    <t>LGTOW</t>
  </si>
  <si>
    <t>52473Y112</t>
  </si>
  <si>
    <t>US52473Y1120</t>
  </si>
  <si>
    <t>ANAC.U</t>
  </si>
  <si>
    <t>06e03d1e-254b-402f-bafa-448eeecde3eb</t>
  </si>
  <si>
    <t xml:space="preserve">Arctos NorthStar Acquisition Corp. </t>
  </si>
  <si>
    <t>{'symbol': 'ANAC', 'cusip': 'G0477L100', 'type': 'common', 'isin': 'KYG0477L1005'}</t>
  </si>
  <si>
    <t>https://www.sec.gov/edgar/browse/?CIK=0001829558</t>
  </si>
  <si>
    <t>[{'name': 'Citigroup', 'units': 27500000, 'bookRunningManager': True}]</t>
  </si>
  <si>
    <t>[{'name': "David O'Connor", 'position': 'Chairman and Director'}, {'name': 'Theo Epstein', 'position': 'CEO and Director'}, {'name': 'Ian Charles', 'position': 'Director'}, {'name': 'John Vedro', 'position': 'CFO'}, {'name': 'Tomago Collins', 'position': 'Director'}, {'name': 'Xavier Gutierrez', 'position': 'Director'}, {'name': 'Meredith McPherron', 'position': 'Director'}, {'name': 'Jared Smith', 'position': 'Director'}]</t>
  </si>
  <si>
    <t>2021 McKinney Avenue, #200  Dallas, Texas 75201</t>
  </si>
  <si>
    <t>Arctos Sports Partners</t>
  </si>
  <si>
    <t>Unspecified affiliate of sponsor</t>
  </si>
  <si>
    <t>* ANAC will enter into a forward purchase agreement with an affiliate of its sponsor, pursuant to which such affiliate will commit that it will purchase up to 7,500,000 forward purchase units, consisting of one Class A ordinary share, or a forward purchase share, and one-third of one warrant to purchase one Class A ordinary share, or a forward purchase warrant, for $10.00 per unit, or an aggregate amount of up to $75,000,000, in a private placement that will close concurrently with the closing of an initial business combination_x000D_
* To the extent that the amounts available from the trust account and other financing are sufficient for such cash requirements, the affiliate may purchase less than 7,500,000 forward purchase units_x000D_
* In addition, such affiliateâ€™s commitment under the forward purchase agreement will be subject to approval of its investment committee as well as customary closing conditions under the forward purchase agreement</t>
  </si>
  <si>
    <t>G0477L100</t>
  </si>
  <si>
    <t>KYG0477L1005</t>
  </si>
  <si>
    <t>{'symbol': 'ANAC.U', 'cusip': 'G0477L118', 'type': 'units', 'isin': 'KYG0477L1187'}</t>
  </si>
  <si>
    <t>G0477L118</t>
  </si>
  <si>
    <t>KYG0477L1187</t>
  </si>
  <si>
    <t>{'symbol': 'ANAC/W', 'cusip': 'G0477L126', 'type': 'warrants', 'isin': 'KYG0477L1260'}</t>
  </si>
  <si>
    <t>ANAC/W</t>
  </si>
  <si>
    <t>G0477L126</t>
  </si>
  <si>
    <t>KYG0477L1260</t>
  </si>
  <si>
    <t>FTAC2</t>
  </si>
  <si>
    <t>d6899c1b-3551-439a-8b81-6d870e7fa2ee</t>
  </si>
  <si>
    <t>FTAC Athena Acquisition Corp.</t>
  </si>
  <si>
    <t>{'symbol': 'FTAA', 'cusip': 'G37283101', 'type': 'common', 'isin': 'KYG372831019'}</t>
  </si>
  <si>
    <t>https://www.sec.gov/edgar/browse/?CIK=0001832696</t>
  </si>
  <si>
    <t>[{'name': 'Betsy Z. Cohen', 'position': 'Chairman'}, {'name': 'Amanda J. Abrams', 'position': 'President and CEO'}, {'name': 'Douglas Listman', 'position': 'CFO'}, {'name': 'Daniela A. Mielke', 'position': 'Director'}, {'name': 'Jewelle W. Bickford', 'position': 'Director'}, {'name': 'Leah A. Popwich', 'position': 'Director'}, {'name': 'Mei-Mei Tuan', 'position': 'Director'}, {'name': 'Candice N. Bednar', 'position': 'Director'}]</t>
  </si>
  <si>
    <t>2929 Arch Street, Suite 1703 Philadelphia, PA 19104</t>
  </si>
  <si>
    <t>G37283101</t>
  </si>
  <si>
    <t>KYG372831019</t>
  </si>
  <si>
    <t>{'symbol': 'FTAAU', 'cusip': 'G37283127', 'type': 'units', 'isin': 'KYG372831274'}</t>
  </si>
  <si>
    <t>FTAAU</t>
  </si>
  <si>
    <t>G37283127</t>
  </si>
  <si>
    <t>KYG372831274</t>
  </si>
  <si>
    <t>{'symbol': 'FTAAW', 'cusip': 'G37283119', 'type': 'warrants', 'isin': 'KYG372831191'}</t>
  </si>
  <si>
    <t>FTAAW</t>
  </si>
  <si>
    <t>G37283119</t>
  </si>
  <si>
    <t>KYG372831191</t>
  </si>
  <si>
    <t>GSEVU</t>
  </si>
  <si>
    <t>21cfa15c-be94-4715-8ae6-99030185e272</t>
  </si>
  <si>
    <t>Gores Holdings VII Inc.</t>
  </si>
  <si>
    <t>{'symbol': 'GSEV', 'cusip': '38286T101', 'type': 'common', 'isin': 'US38286T1016'}</t>
  </si>
  <si>
    <t>https://www.sec.gov/edgar/browse/?CIK=0001828096</t>
  </si>
  <si>
    <t>[{'name': 'Deutsche Bank', 'units': 36000000, 'bookRunningManager': True}, {'name': 'Morgan Stanley', 'units': 12000000, 'bookRunningManager': True}]</t>
  </si>
  <si>
    <t>[{'name': 'Alec Gores', 'position': 'Chairman'}, {'name': 'Mark R. Stone', 'position': 'Chief Executive Officer'}, {'name': 'Andrew McBride', 'position': 'Chief Financial Officer and Secretary'}, {'name': 'Randall Bort', 'position': 'Director'}, {'name': 'Keith Covington', 'position': 'Director'}, {'name': 'Elizabeth Marcellino', 'position': 'Director'}]</t>
  </si>
  <si>
    <t>6260 Lookout Road  Boulder, CO 80301</t>
  </si>
  <si>
    <t>The Gores Group</t>
  </si>
  <si>
    <t>38286T101</t>
  </si>
  <si>
    <t>US38286T1016</t>
  </si>
  <si>
    <t>{'symbol': 'GSEVU', 'cusip': '38286T200', 'type': 'units', 'isin': 'US38286T2006'}</t>
  </si>
  <si>
    <t>38286T200</t>
  </si>
  <si>
    <t>US38286T2006</t>
  </si>
  <si>
    <t>{'symbol': 'GSEVW', 'cusip': '38286T119', 'type': 'warrants', 'isin': 'US38286T1198'}</t>
  </si>
  <si>
    <t>GSEVW</t>
  </si>
  <si>
    <t>38286T119</t>
  </si>
  <si>
    <t>US38286T1198</t>
  </si>
  <si>
    <t>SLAMU</t>
  </si>
  <si>
    <t>a2f032dd-c136-40a1-abca-2f8b75de3692</t>
  </si>
  <si>
    <t>{'symbol': 'SLAM', 'cusip': 'G8210L105', 'type': 'common', 'isin': 'KYG8210L1059'}</t>
  </si>
  <si>
    <t>https://www.sec.gov/edgar/browse/?CIK=0001421494</t>
  </si>
  <si>
    <t>[{'name': 'Goldman Sachs', 'units': 35000000, 'bookRunningManager': True}, {'name': 'BTIG', 'units': 15000000, 'bookRunningManager': True}]</t>
  </si>
  <si>
    <t>[{'name': 'Alex Rodriguez', 'position': 'CEO and Director'}, {'name': 'Himanshu Gulati', 'position': 'Chairman'}, {'name': 'Kally Laferriere', 'position': 'President'}, {'name': 'Chetan Bansal', 'position': 'Chief Development Officer and Director'}, {'name': 'Joseph Taeid', 'position': 'CFO'}, {'name': 'Reggie Hudlin', 'position': 'Director'}, {'name': 'Desiree Gruber', 'position': 'Director'}, {'name': 'Barbara Byrne', 'position': 'Director'}, {'name': 'Marc Lore', 'position': 'Advisor'}]</t>
  </si>
  <si>
    <t>500 Fifth Avenue  New York, New York 10110</t>
  </si>
  <si>
    <t>G8210L105</t>
  </si>
  <si>
    <t>KYG8210L1059</t>
  </si>
  <si>
    <t>{'symbol': 'SLAMU', 'cusip': 'G8210L113', 'type': 'units', 'isin': 'KYG8210L1133'}</t>
  </si>
  <si>
    <t>G8210L113</t>
  </si>
  <si>
    <t>KYG8210L1133</t>
  </si>
  <si>
    <t>{'symbol': 'SLAMW', 'cusip': 'G8210L121', 'type': 'warrants', 'isin': 'KYG8210L1216'}</t>
  </si>
  <si>
    <t>SLAMW</t>
  </si>
  <si>
    <t>G8210L121</t>
  </si>
  <si>
    <t>KYG8210L1216</t>
  </si>
  <si>
    <t>VELOU</t>
  </si>
  <si>
    <t>2461144f-7423-42bb-b3ee-8fefc04884d5</t>
  </si>
  <si>
    <t>Velocity Acquisition Corp.</t>
  </si>
  <si>
    <t>{'symbol': 'VELO', 'cusip': '92259E104', 'type': 'common', 'isin': 'US92259E1047'}</t>
  </si>
  <si>
    <t>https://www.sec.gov/edgar/browse/?CIK=0001832371</t>
  </si>
  <si>
    <t>[{'name': 'Citigroup', 'units': 12000000, 'bookRunningManager': True}, {'name': 'Canaccord Genuity', 'units': 8000000, 'bookRunningManager': True}]</t>
  </si>
  <si>
    <t>[{'name': 'Adrian Covey', 'position': 'Chief Executive Officer and Director'}, {'name': 'Judge Graham', 'position': 'Chief Digital Officer'}, {'name': 'Nicolas Brien', 'position': 'Chief Strategy Officer'}, {'name': 'Garrett Schreiber', 'position': 'Chief Financial Officer'}, {'name': 'Sanjay Chadda', 'position': 'Chairman and Director'}, {'name': 'Carla Hendra', 'position': 'Director'}, {'name': 'Michael Lastoria', 'position': 'Director'}, {'name': 'Steve Kassin', 'position': 'Director'}, {'name': 'Ramin Arani', 'position': 'Director'}]</t>
  </si>
  <si>
    <t>109 Old Branchville Road  Ridgefield, CT 06877</t>
  </si>
  <si>
    <t>US92259E1047</t>
  </si>
  <si>
    <t>{'symbol': 'VELOU', 'cusip': '92259E203', 'type': 'units', 'isin': 'US92259E2037'}</t>
  </si>
  <si>
    <t>US92259E2037</t>
  </si>
  <si>
    <t>{'symbol': 'VELOW', 'cusip': '92259E112', 'type': 'warrants', 'isin': 'US92259E1120'}</t>
  </si>
  <si>
    <t>VELOW</t>
  </si>
  <si>
    <t>US92259E1120</t>
  </si>
  <si>
    <t>BOAS.U</t>
  </si>
  <si>
    <t>2cf5db8d-8454-469a-ab0e-296bff9b163a</t>
  </si>
  <si>
    <t>BOA Acquisition Corp.</t>
  </si>
  <si>
    <t>{'symbol': 'BOAS', 'cusip': '05601A109', 'type': 'common', 'isin': 'US05601A1097'}</t>
  </si>
  <si>
    <t>https://www.sec.gov/edgar/browse/?CIK=0001838544</t>
  </si>
  <si>
    <t>[{'name': 'BTIG', 'units': 19000000, 'bookRunningManager': True}, {'name': 'I-Bankers Securities', 'units': 1000000, 'bookRunningManager': False}]</t>
  </si>
  <si>
    <t>[{'name': 'Brian Friedman', 'position': 'Chairman, CEO, CIO and Director'}, {'name': 'Benjamin Friedman', 'position': 'CFO, Head of Investor Relations and Director'}, {'name': 'Stephanie Zimmerman', 'position': 'Treasurer'}, {'name': 'Srikanth Batchu', 'position': 'Director'}, {'name': 'Shane Battier', 'position': 'Director'}, {'name': 'Lorron James', 'position': 'Director'}, {'name': 'Anthony Wanger', 'position': 'Director'}, {'name': 'Jenny Abramson', 'position': 'Director'}, {'name': 'David Glazer', 'position': 'Strategic Advisor'}, {'name': 'Sam Beznos', 'position': 'Strategic Advisor'}, {'name': 'Dennis Ratner', 'position': 'Strategic Advisor'}]</t>
  </si>
  <si>
    <t>2600 Virginia Ave NW, Suite T23 Management Office Washington, D.C. 20037</t>
  </si>
  <si>
    <t>Seligman Group</t>
  </si>
  <si>
    <t>[{'symbol': 'SLNA', 'type': 'common'}]</t>
  </si>
  <si>
    <t>05601A109</t>
  </si>
  <si>
    <t>US05601A1097</t>
  </si>
  <si>
    <t>{'symbol': 'BOAS.U', 'cusip': '05601A208', 'type': 'units', 'isin': 'US05601A2087'}</t>
  </si>
  <si>
    <t>05601A208</t>
  </si>
  <si>
    <t>US05601A2087</t>
  </si>
  <si>
    <t>{'symbol': 'BOAS/W', 'cusip': '05601A117', 'type': 'warrants', 'isin': 'US05601A1170'}</t>
  </si>
  <si>
    <t>BOAS/W</t>
  </si>
  <si>
    <t>05601A117</t>
  </si>
  <si>
    <t>US05601A1170</t>
  </si>
  <si>
    <t>COLIU</t>
  </si>
  <si>
    <t>5fc011e6-bcbf-42de-ae6b-1ae742b01b43</t>
  </si>
  <si>
    <t>Colicity Inc.</t>
  </si>
  <si>
    <t>{'symbol': 'COLI', 'cusip': '194170106', 'type': 'common', 'isin': 'US1941701062'}</t>
  </si>
  <si>
    <t>https://www.sec.gov/edgar/browse/?CIK=0001829615</t>
  </si>
  <si>
    <t>[{'name': 'Goldman Sachs', 'units': 21000000, 'bookRunningManager': True}, {'name': 'PJT Partners', 'units': 9000000, 'bookRunningManager': True}]</t>
  </si>
  <si>
    <t>[{'name': 'Craig McCaw', 'position': 'Chairman, Chief Executive Officer and Director'}, {'name': 'Randy Russell', 'position': 'Chief Investment Officer'}, {'name': 'Steve Ednie', 'position': 'Chief Financial Officer and Secretary'}, {'name': 'R. Gerard Salemme', 'position': 'Director'}, {'name': 'Dennis Weibling', 'position': 'Director'}, {'name': 'Wayne Perry', 'position': 'Director'}, {'name': 'Cathleen A. Massey', 'position': 'Director'}]</t>
  </si>
  <si>
    <t>2300 Carillon Point Kirkland, WA 98033</t>
  </si>
  <si>
    <t>Pendrell Corporation</t>
  </si>
  <si>
    <t>US1941701062</t>
  </si>
  <si>
    <t>{'symbol': 'COLIU', 'cusip': '194170205', 'type': 'units', 'isin': 'US1941702052'}</t>
  </si>
  <si>
    <t>US1941702052</t>
  </si>
  <si>
    <t>{'symbol': 'COLIW', 'cusip': '194170114', 'type': 'warrants', 'isin': 'US1941701146'}</t>
  </si>
  <si>
    <t>COLIW</t>
  </si>
  <si>
    <t>US1941701146</t>
  </si>
  <si>
    <t>GLBLU</t>
  </si>
  <si>
    <t>915d267c-aa4f-4235-8a60-ed8c9699c613</t>
  </si>
  <si>
    <t>Cartesian Growth Corporation</t>
  </si>
  <si>
    <t>{'symbol': 'GLBL', 'cusip': 'G19276107', 'type': 'common', 'isin': 'KYG192761073'}</t>
  </si>
  <si>
    <t>https://www.sec.gov/edgar/browse/?CIK=0001838615</t>
  </si>
  <si>
    <t>[{'name': 'Cantor Fitzgerald', 'units': 28500000, 'bookRunningManager': True}, {'name': 'Spartan Capital', 'units': 1500000, 'bookRunningManager': False}]</t>
  </si>
  <si>
    <t>[{'name': 'Peter Yu', 'position': 'Chairman and CEO'}, {'name': 'Gregory Armstrong', 'position': 'CFO and Director'}, {'name': 'Elias Diaz Sese', 'position': 'Director'}, {'name': 'Bertrand Grabowski', 'position': 'Director'}, {'name': 'Daniel Karp', 'position': 'Director'}]</t>
  </si>
  <si>
    <t>505 Fifth Avenue, 15th Floor New York, New York 10017</t>
  </si>
  <si>
    <t>Cartesian Capital Group</t>
  </si>
  <si>
    <t>G19276107</t>
  </si>
  <si>
    <t>KYG192761073</t>
  </si>
  <si>
    <t>{'symbol': 'GLBLU', 'cusip': 'G19276123', 'type': 'units', 'isin': 'KYG192761230'}</t>
  </si>
  <si>
    <t>G19276123</t>
  </si>
  <si>
    <t>KYG192761230</t>
  </si>
  <si>
    <t>{'symbol': 'GLBLW', 'cusip': 'G19276115', 'type': 'warrants', 'isin': 'KYG192761156'}</t>
  </si>
  <si>
    <t>GLBLW</t>
  </si>
  <si>
    <t>G19276115</t>
  </si>
  <si>
    <t>KYG192761156</t>
  </si>
  <si>
    <t>HIIIU</t>
  </si>
  <si>
    <t>8ffecd32-5afb-46e3-bec0-85c85c42056e</t>
  </si>
  <si>
    <t>Hudson Executive Investment Corp. III</t>
  </si>
  <si>
    <t>{'symbol': 'HIII', 'cusip': '44376L107', 'type': 'common', 'isin': 'US44376L1070'}</t>
  </si>
  <si>
    <t>https://www.sec.gov/edgar/browse/?CIK=0001823034</t>
  </si>
  <si>
    <t>[{'name': 'Citigroup', 'units': 21000000, 'bookRunningManager': True}, {'name': 'JP Morgan', 'units': 21000000, 'bookRunningManager': True}, {'name': 'Barclays', 'units': 10500000, 'bookRunningManager': True}]</t>
  </si>
  <si>
    <t>[{'name': 'Douglas G. Bergeron', 'position': 'Chief Executive Officer and Director'}, {'name': 'Douglas L. Braunstein', 'position': 'President, Chairman and Director'}, {'name': 'Jonathan Dobres', 'position': 'Chief Financial Officer'}, {'name': 'Barry L. Zubrow', 'position': 'Director'}, {'name': 'Ashley Dombkowski', 'position': 'Director'}, {'name': 'Douglas Renert', 'position': 'Director'}]</t>
  </si>
  <si>
    <t>* HEC Master Fund will purchase up to 5,000,000 forward purchase units, consisting of one share and one-fifth warrant, for an aggregate $50,000,000 concurrently with the closing of a business combination_x000D_
* The proceeds from the sale of the forward purchase units, together with the amounts available from the trust account and any other equity or debt financing obtained in connection with the business combination, will be used to satisfy the cash requirements of the business combination_x000D_
* To the extent that the amounts available from the trust account and other financing are sufficient for such cash requirements, HEC Master may purchase less than 5,000,000 forward purchase units_x000D_
* HEC Masterâ€™s commitment under the forward purchase agreement will be subject to approval, prior to entering into a definitive agreement for an initial business combination, of its investment committee_x000D_
* HEC Master will have the option to assign its commitment to one of its affiliates</t>
  </si>
  <si>
    <t>44376L107</t>
  </si>
  <si>
    <t>US44376L1070</t>
  </si>
  <si>
    <t>{'symbol': 'HIIIU', 'cusip': '44376L206', 'type': 'units', 'isin': 'US44376L2060'}</t>
  </si>
  <si>
    <t>44376L206</t>
  </si>
  <si>
    <t>US44376L2060</t>
  </si>
  <si>
    <t>{'symbol': 'HIIIW', 'cusip': '44376L115', 'type': 'warrants', 'isin': 'US44376L1153'}</t>
  </si>
  <si>
    <t>HIIIW</t>
  </si>
  <si>
    <t>44376L115</t>
  </si>
  <si>
    <t>US44376L1153</t>
  </si>
  <si>
    <t>VHNAU</t>
  </si>
  <si>
    <t>76a8fff2-a0c0-4fd7-af53-ac966af9a8b7</t>
  </si>
  <si>
    <t>Vahanna Tech Edge Acquisition I Corp.</t>
  </si>
  <si>
    <t>{'symbol': 'VHNA', 'cusip': 'G9320Z109', 'type': 'common', 'isin': 'VGG9320Z1099'}</t>
  </si>
  <si>
    <t>https://www.sec.gov/edgar/browse/?CIK=0001868640</t>
  </si>
  <si>
    <t>[{'name': 'Karan Puri', 'position': 'CEO'}, {'name': 'Saurav Adhikari', 'position': 'Chairman'}, {'name': 'Raahim Don', 'position': 'CFO'}, {'name': 'Ajay Shah', 'position': 'Director'}, {'name': 'Diane B. Glossman', 'position': 'Director'}, {'name': 'Abha Kumar', 'position': 'Director'}, {'name': 'Rangarajan Sundaram', 'position': 'Director'}]</t>
  </si>
  <si>
    <t>1230 Avenue of the Americas, 16th Floor  New York, NY 10020</t>
  </si>
  <si>
    <t>G9320Z109</t>
  </si>
  <si>
    <t>VGG9320Z1099</t>
  </si>
  <si>
    <t>{'symbol': 'VHNAU', 'cusip': 'G9320Z125', 'type': 'units', 'isin': 'VGG9320Z1255'}</t>
  </si>
  <si>
    <t>G9320Z125</t>
  </si>
  <si>
    <t>VGG9320Z1255</t>
  </si>
  <si>
    <t>{'symbol': 'VHNAW', 'cusip': 'G9320Z117', 'type': 'warrants', 'isin': 'VGG9320Z1172'}</t>
  </si>
  <si>
    <t>VHNAW</t>
  </si>
  <si>
    <t>G9320Z117</t>
  </si>
  <si>
    <t>VGG9320Z1172</t>
  </si>
  <si>
    <t>EJFAU</t>
  </si>
  <si>
    <t>b89c916b-36c0-4434-a0b0-dab7bc252cfe</t>
  </si>
  <si>
    <t>EJF Acquisition Corp.</t>
  </si>
  <si>
    <t>{'symbol': 'EJFA', 'cusip': 'G2955B109', 'type': 'common', 'isin': 'KYG2955B1095'}</t>
  </si>
  <si>
    <t>https://www.sec.gov/edgar/browse/?CIK=0001839434</t>
  </si>
  <si>
    <t>[{'name': 'UBS', 'units': 13750000, 'bookRunningManager': True}, {'name': 'Barclays', 'units': 11250000, 'bookRunningManager': True}]</t>
  </si>
  <si>
    <t>[{'name': 'Emanuel J. Friedman', 'position': 'Chairman'}, {'name': 'Neal Wilson', 'position': 'Vice Chairman and Director'}, {'name': 'Kevin Stein', 'position': 'CEO and Director'}, {'name': 'Thomas Mayrhofer', 'position': 'CFO'}, {'name': 'Erika Gray', 'position': 'CAO'}, {'name': 'Brian P. Brooks', 'position': 'Director'}, {'name': 'Joan C. Conley', 'position': 'Director'}, {'name': 'Campbell R. Dyer', 'position': 'Director'}, {'name': 'Robert Wolf', 'position': 'Director'}, {'name': 'Mark Hendricks', 'position': 'Advisor'}, {'name': 'Edward (Ted) Goldthorpe', 'position': 'Advisor'}, {'name': 'Colvin W. Grannum', 'position': 'Advisor'}, {'name': 'Timothy J. Mayopoulos', 'position': 'Advisor'}]</t>
  </si>
  <si>
    <t>2107 Wilson Boulevard, Suite 410  Arlington, Virginia 22201</t>
  </si>
  <si>
    <t>EJF Capital</t>
  </si>
  <si>
    <t>G2955B109</t>
  </si>
  <si>
    <t>KYG2955B1095</t>
  </si>
  <si>
    <t>{'symbol': 'EJFAU', 'cusip': 'G2955B117', 'type': 'units', 'isin': 'KYG2955B1178'}</t>
  </si>
  <si>
    <t>G2955B117</t>
  </si>
  <si>
    <t>KYG2955B1178</t>
  </si>
  <si>
    <t>{'symbol': 'EJFAW', 'cusip': 'G2955B125', 'type': 'warrants', 'isin': 'KYG2955B1251'}</t>
  </si>
  <si>
    <t>EJFAW</t>
  </si>
  <si>
    <t>G2955B125</t>
  </si>
  <si>
    <t>KYG2955B1251</t>
  </si>
  <si>
    <t>FLME.U</t>
  </si>
  <si>
    <t>aedde419-94ff-4bed-8923-b15071d0d67b</t>
  </si>
  <si>
    <t>Flame Acquisition Corp.</t>
  </si>
  <si>
    <t>{'symbol': 'FLME', 'cusip': '33850F108', 'type': 'common', 'isin': 'US33850F1084'}</t>
  </si>
  <si>
    <t>https://www.sec.gov/edgar/browse/?CIK=0001831481</t>
  </si>
  <si>
    <t>[{'name': 'Cowen', 'units': 12500000, 'bookRunningManager': True}, {'name': 'Intrepid Partners', 'units': 12500000, 'bookRunningManager': True}]</t>
  </si>
  <si>
    <t>[{'name': 'James C. Flores', 'position': 'Chairman, Chief Executive Officer and President'}, {'name': 'Gregory D. Patrinely', 'position': 'Chief Financial Officer and Secretary'}, {'name': 'Michael E. Dillard', 'position': 'Director'}, {'name': 'Gregory P. Pipkin', 'position': 'Director'}, {'name': 'Christopher B. Sarofim', 'position': 'Director'}]</t>
  </si>
  <si>
    <t>700 Milam Street Suite 3300 Houston, TX 77002</t>
  </si>
  <si>
    <t>33850F108</t>
  </si>
  <si>
    <t>US33850F1084</t>
  </si>
  <si>
    <t>{'symbol': 'FLME.U', 'cusip': '33850F207', 'type': 'units', 'isin': 'US33850F2074'}</t>
  </si>
  <si>
    <t>33850F207</t>
  </si>
  <si>
    <t>US33850F2074</t>
  </si>
  <si>
    <t>{'symbol': 'FLME/W', 'cusip': '33850F116', 'type': 'warrants', 'isin': 'US33850F1167'}</t>
  </si>
  <si>
    <t>FLME/W</t>
  </si>
  <si>
    <t>33850F116</t>
  </si>
  <si>
    <t>US33850F1167</t>
  </si>
  <si>
    <t>GIIXU</t>
  </si>
  <si>
    <t>822c6a0f-e409-467a-9d77-3eb56e7149b9</t>
  </si>
  <si>
    <t>Gores Holdings VIII Inc.</t>
  </si>
  <si>
    <t>{'symbol': 'GIIX', 'cusip': '382863108', 'type': 'common', 'isin': 'US3828631081'}</t>
  </si>
  <si>
    <t>https://www.sec.gov/edgar/browse/?CIK=0001841080</t>
  </si>
  <si>
    <t>[{'name': 'Deutsche Bank', 'units': 30000000, 'bookRunningManager': True}]</t>
  </si>
  <si>
    <t>[{'name': 'Alec Gores', 'position': 'Chairman'}, {'name': 'Mark R. Stone', 'position': 'Chief Executive Officer'}, {'name': 'Andrew McBride', 'position': 'Chief Financial Officer and Secretary'}, {'name': 'Randall Bort', 'position': 'Director'}, {'name': 'William Patton', 'position': 'Director'}, {'name': 'Jeffrey Rea', 'position': 'Director'}]</t>
  </si>
  <si>
    <t>US3828631081</t>
  </si>
  <si>
    <t>{'symbol': 'GIIXU', 'cusip': '382863207', 'type': 'units', 'isin': 'US3828632071'}</t>
  </si>
  <si>
    <t>US3828632071</t>
  </si>
  <si>
    <t>{'symbol': 'GIIXW', 'cusip': '382863116', 'type': 'warrants', 'isin': 'US3828631164'}</t>
  </si>
  <si>
    <t>GIIXW</t>
  </si>
  <si>
    <t>US3828631164</t>
  </si>
  <si>
    <t>HUGSU</t>
  </si>
  <si>
    <t>f6e6b6b8-6102-4e0f-964e-4b14a258ec82</t>
  </si>
  <si>
    <t>USHG Acquisition Corp.</t>
  </si>
  <si>
    <t>{'symbol': 'HUGS', 'cusip': '91748P100', 'type': 'common', 'isin': 'US91748P1003'}</t>
  </si>
  <si>
    <t>https://www.sec.gov/edgar/browse/?CIK=0001836894</t>
  </si>
  <si>
    <t>[{'name': 'Goldman Sachs', 'units': 17500000, 'bookRunningManager': True}, {'name': 'Piper Sandler &amp; Co.', 'units': 7500000, 'bookRunningManager': True}]</t>
  </si>
  <si>
    <t>[{'name': 'Danny Meyer', 'position': 'Chairman'}, {'name': 'Adam D. Sokoloff', 'position': 'CEO and Director'}, {'name': 'Tiffany F. Daniele', 'position': 'CFO'}, {'name': 'J. Kristofer Galashan', 'position': 'Director'}, {'name': 'Lisa Skeete Tatum', 'position': 'Director'}, {'name': 'Mark Leavitt', 'position': 'Director'}, {'name': 'Walter Robb', 'position': 'Director'}, {'name': 'Randy Garutti', 'position': 'Director'}, {'name': 'Heidi Messer', 'position': 'Director'}, {'name': 'Robert K. Steel', 'position': 'Director'}]</t>
  </si>
  <si>
    <t>853 Broadway  17th Floor  New York, NY 10003</t>
  </si>
  <si>
    <t>Union Square Hospitality Group</t>
  </si>
  <si>
    <t>91748P100</t>
  </si>
  <si>
    <t>US91748P1003</t>
  </si>
  <si>
    <t>{'symbol': 'HUGS.U', 'cusip': '91748P209', 'type': 'units', 'isin': 'US91748P2092'}</t>
  </si>
  <si>
    <t>HUGS.U</t>
  </si>
  <si>
    <t>91748P209</t>
  </si>
  <si>
    <t>US91748P2092</t>
  </si>
  <si>
    <t>{'symbol': 'HUGS/W', 'cusip': '91748P118', 'type': 'warrants', 'isin': 'US91748P1185'}</t>
  </si>
  <si>
    <t>HUGS/W</t>
  </si>
  <si>
    <t>91748P118</t>
  </si>
  <si>
    <t>US91748P1185</t>
  </si>
  <si>
    <t>MNTN.U</t>
  </si>
  <si>
    <t>a931c3dd-eafd-4894-bad9-f0663eaa6ac2</t>
  </si>
  <si>
    <t>Everest Consolidator Acquisition Corporation</t>
  </si>
  <si>
    <t>{'symbol': 'MNTN', 'cusip': '29978K102', 'type': 'common', 'isin': 'US29978K1025'}</t>
  </si>
  <si>
    <t>https://www.sec.gov/edgar/browse/?CIK=0001863719</t>
  </si>
  <si>
    <t>[{'name': 'BofA Securities', 'units': 15000000, 'bookRunningManager': True}]</t>
  </si>
  <si>
    <t>[{'name': 'Adam Dooley', 'position': 'Chairman, Chief Executive Officer, President, Treasurer, Secretary and Director'}, {'name': 'Jacqueline S. Shoback', 'position': 'Chief Operating Officer and Director'}, {'name': 'W. Brian Maillian', 'position': 'Director'}, {'name': 'Elizabeth Mora', 'position': 'Director'}, {'name': 'Peter K. Scaturro', 'position': 'Director'}]</t>
  </si>
  <si>
    <t>4041 MacArthur Blvd  Newport Beach, CA 92660</t>
  </si>
  <si>
    <t>Belay Associates</t>
  </si>
  <si>
    <t>29978K102</t>
  </si>
  <si>
    <t>US29978K1025</t>
  </si>
  <si>
    <t>{'symbol': 'MNTN.U', 'cusip': '29978K201', 'type': 'units', 'isin': 'US29978K2015'}</t>
  </si>
  <si>
    <t>29978K201</t>
  </si>
  <si>
    <t>US29978K2015</t>
  </si>
  <si>
    <t>{'symbol': 'MNTN/W', 'cusip': '29978K110', 'type': 'warrants', 'isin': 'US29978K1108'}</t>
  </si>
  <si>
    <t>MNTN/W</t>
  </si>
  <si>
    <t>29978K110</t>
  </si>
  <si>
    <t>US29978K1108</t>
  </si>
  <si>
    <t>AGAC.U</t>
  </si>
  <si>
    <t>3ef9f0c5-69fb-4d32-a153-a1007b186d46</t>
  </si>
  <si>
    <t>African Gold Acquisition Corporation</t>
  </si>
  <si>
    <t>{'symbol': 'AGAC', 'cusip': 'G0112R108', 'type': 'common', 'isin': 'KYG0112R1083'}</t>
  </si>
  <si>
    <t>https://www.sec.gov/edgar/browse/?CIK=0001833909</t>
  </si>
  <si>
    <t>[{'name': 'B. Riley FBR', 'units': 36000000, 'bookRunningManager': True}]</t>
  </si>
  <si>
    <t>[{'name': 'Robert Hersov', 'position': 'Chairman'}, {'name': 'Brian Hinchcliffe', 'position': 'Vice Chairman'}, {'name': 'Christopher Chadwick', 'position': 'CEO and Director'}, {'name': 'Cooper Morgenthau', 'position': 'CFO and Director'}, {'name': 'Izak Marais', 'position': 'COO and Director'}, {'name': 'Koosum Kalyan', 'position': 'Director'}, {'name': 'Bradley Doig', 'position': 'Director'}, {'name': 'Zolani Kgosietsile Matthews', 'position': 'Director'}]</t>
  </si>
  <si>
    <t>322 West 52nd Street, #2322 New York, NY 10019-9998</t>
  </si>
  <si>
    <t>G0112R108</t>
  </si>
  <si>
    <t>KYG0112R1083</t>
  </si>
  <si>
    <t>{'symbol': 'AGAC.U', 'cusip': 'G0112R116', 'type': 'units', 'isin': 'KYG0112R1166'}</t>
  </si>
  <si>
    <t>G0112R116</t>
  </si>
  <si>
    <t>KYG0112R1166</t>
  </si>
  <si>
    <t>{'symbol': 'AGAC/W', 'cusip': 'G0112R124', 'type': 'warrants', 'isin': 'KYG0112R1240'}</t>
  </si>
  <si>
    <t>AGAC/W</t>
  </si>
  <si>
    <t>G0112R124</t>
  </si>
  <si>
    <t>KYG0112R1240</t>
  </si>
  <si>
    <t>5ab316b8-2f4d-40dd-a404-0298dbdbeb28</t>
  </si>
  <si>
    <t>ARYA Sciences Acquisition Corp IV</t>
  </si>
  <si>
    <t>{'symbol': 'ARYD', 'cusip': 'G31659108', 'type': 'common', 'isin': 'KYG316591083'}</t>
  </si>
  <si>
    <t>https://www.sec.gov/edgar/browse/?CIK=0001838821</t>
  </si>
  <si>
    <t>[{'name': 'Goldman Sachs', 'units': 6500000, 'bookRunningManager': True}, {'name': 'Jefferies', 'units': 6500000, 'bookRunningManager': True}]</t>
  </si>
  <si>
    <t>[{'name': 'Joseph Edelman', 'position': 'Chairman'}, {'name': 'Adam Stone', 'position': 'Chief Executive Officer and Director'}, {'name': 'Michael Altman', 'position': 'Chief Financial Officer and Director'}, {'name': 'Konstantin Poukalov', 'position': 'Chief Business Officer'}, {'name': 'Todd Wider', 'position': 'Director'}, {'name': 'Leslie Trigg', 'position': 'Director'}, {'name': 'Michael Henderson', 'position': 'Director'}]</t>
  </si>
  <si>
    <t>51 Astor Place, 10th Floor New York, New York 10003</t>
  </si>
  <si>
    <t>Perceptive Advisors</t>
  </si>
  <si>
    <t>G31659108</t>
  </si>
  <si>
    <t>KYG316591083</t>
  </si>
  <si>
    <t>ASZ.U</t>
  </si>
  <si>
    <t>06f1e59a-cd03-46b3-a89c-bf5eeb3633e2</t>
  </si>
  <si>
    <t>Austerlitz Acquisition Corporation II</t>
  </si>
  <si>
    <t>{'symbol': 'ASZ', 'cusip': 'G0633U101', 'type': 'common', 'isin': 'KYG0633U1013'}</t>
  </si>
  <si>
    <t>https://www.sec.gov/edgar/browse/?CIK=0001839191</t>
  </si>
  <si>
    <t>[{'name': 'Credit Suisse', 'units': 60000000, 'bookRunningManager': True}, {'name': 'JP Morgan', 'units': 36000000, 'bookRunningManager': True}, {'name': 'BofA Securities', 'units': 24000000, 'bookRunningManager': True}]</t>
  </si>
  <si>
    <t>[{'name': 'William P. Foley, II', 'position': 'Founder'}, {'name': 'Richard N. Massey', 'position': 'CEO and Director'}, {'name': 'David W. Ducommun', 'position': 'President'}, {'name': 'Bryan D. Coy', 'position': 'CFO'}, {'name': 'Ryan R. Caswell', 'position': 'Senior VP of Corporate Finance'}, {'name': 'Michael L. Gravelle', 'position': 'General Counsel and Corporate Secretary'}, {'name': 'Hugh R. Harris', 'position': 'Director'}, {'name': 'Mark D. Linehan', 'position': 'Director'}, {'name': 'Erika Meinhardt', 'position': 'Director'}, {'name': 'Frank P. Willey', 'position': 'Director'}]</t>
  </si>
  <si>
    <t>1701 Village Center Circle  Las Vegas, NV 89134</t>
  </si>
  <si>
    <t>Trasimene Capital Management</t>
  </si>
  <si>
    <t>Cannae Holdings</t>
  </si>
  <si>
    <t>* Cannae Holdings is expected to enter into a forward purchase agreement with us which will provide for the purchase of Class A ordinary shares in an aggregate share amount equal to 12,500,000 Class A ordinary shares, plus an aggregate of 3,125,000 redeemable warrants to purchase one Class A ordinary share at $11.50 per share, for an aggregate purchase price of $125,000,000, or $10.00 for one Class A ordinary share and one-fourth of one warrant, in a private placement to occur concurrently with the closing of an initial business combination_x000D_
* The obligations under the forward purchase agreement will not depend on whether any Class A ordinary shares are redeemed by our public shareholders</t>
  </si>
  <si>
    <t>G0633U101</t>
  </si>
  <si>
    <t>KYG0633U1013</t>
  </si>
  <si>
    <t>{'symbol': 'ASZ.U', 'cusip': 'G0633U119', 'type': 'units', 'isin': 'KYG0633U1195'}</t>
  </si>
  <si>
    <t>G0633U119</t>
  </si>
  <si>
    <t>KYG0633U1195</t>
  </si>
  <si>
    <t>{'symbol': 'ASZ/W', 'cusip': 'G0633U127', 'type': 'warrants', 'isin': 'KYG0633U1278'}</t>
  </si>
  <si>
    <t>ASZ/W</t>
  </si>
  <si>
    <t>G0633U127</t>
  </si>
  <si>
    <t>KYG0633U1278</t>
  </si>
  <si>
    <t>AUS.U</t>
  </si>
  <si>
    <t>37e0b730-19b8-4a3e-a21f-903a1cb6d8b5</t>
  </si>
  <si>
    <t>Austerlitz Acquisition Corporation I</t>
  </si>
  <si>
    <t>{'symbol': 'AUS', 'cusip': 'G0633D109', 'type': 'common', 'isin': 'KYG0633D1097'}</t>
  </si>
  <si>
    <t>https://www.sec.gov/edgar/browse/?CIK=0001838207</t>
  </si>
  <si>
    <t>[{'name': 'Credit Suisse', 'units': 30000000, 'bookRunningManager': True}, {'name': 'JP Morgan', 'units': 18000000, 'bookRunningManager': True}, {'name': 'BofA Securities', 'units': 12000000, 'bookRunningManager': True}]</t>
  </si>
  <si>
    <t>[{'name': 'William P. Foley, II', 'position': 'Founder'}, {'name': 'Richard N. Massey', 'position': 'CEO and Director'}, {'name': 'David W. Ducommun', 'position': 'President'}, {'name': 'Bryan D. Coy', 'position': 'CFO'}, {'name': 'Ryan R. Caswell', 'position': 'Senior VP of Corporate Finance'}, {'name': 'Michael L. Gravelle', 'position': 'General Counsel and Corporate Secretary'}, {'name': 'Hugh R. Harris', 'position': 'Director'}, {'name': 'Mark D. Linehan', 'position': 'Director'}, {'name': 'Erika Meinhardt', 'position': 'Director'}, {'name': 'Dexter Fowler', 'position': 'Director'}]</t>
  </si>
  <si>
    <t>* Cannae Holdings, Inc. is a diversified holding company which is externally managed by Trasimene Capital Management, LLC but is not an affiliate of us or AUS's sponsor_x000D_
* Cannae Holdings is expected to enter into a forward purchase agreement with AUS which will provide for the purchase by Cannae Holdings respectively of Class A ordinary shares in an aggregate share amount equal to 5,000,000 Class A ordinary shares, plus an aggregate of 1,250,000 redeemable warrants to purchase one Class A ordinary share at $11.50 per share, for an aggregate purchase price of $50,000,000, or $10.00 for one Class A ordinary share and one-fourth of one warrant, in a private placement to occur concurrently with the closing of an initial business combination_x000D_
* The terms and provisions of the warrants to be issued as part of the forward purchase agreement will be identical to those of the private placement warrants_x000D_
* The obligations under the forward purchase agreement will not depend on whether any Class A ordinary shares are redeemed by public shareholders_x000D_
* An affiliate of Cannae Holdings will have a limited partnership interest in Austerlitz Acquisition Sponsor, LP I and, as a result, each has an indirect economic interest in a portion of the founder shares and private placement warrants owned by our sponsor after IPO</t>
  </si>
  <si>
    <t>G0633D109</t>
  </si>
  <si>
    <t>KYG0633D1097</t>
  </si>
  <si>
    <t>{'symbol': 'AUS.U', 'cusip': 'G0633D117', 'type': 'units', 'isin': 'KYG0633D1170'}</t>
  </si>
  <si>
    <t>G0633D117</t>
  </si>
  <si>
    <t>KYG0633D1170</t>
  </si>
  <si>
    <t>{'symbol': 'AUS/W', 'cusip': 'G0633D125', 'type': 'warrants', 'isin': 'KYG0633D1253'}</t>
  </si>
  <si>
    <t>AUS/W</t>
  </si>
  <si>
    <t>G0633D125</t>
  </si>
  <si>
    <t>KYG0633D1253</t>
  </si>
  <si>
    <t>CCAI.U</t>
  </si>
  <si>
    <t>7da9dde8-4078-455b-b16f-fa8c32156b94</t>
  </si>
  <si>
    <t>Cascadia Acquisition Corp.</t>
  </si>
  <si>
    <t>{'symbol': 'CCAI', 'cusip': '14739D100', 'type': 'common', 'isin': 'US14739D1000'}</t>
  </si>
  <si>
    <t>https://www.sec.gov/edgar/browse/?CIK=0001846968</t>
  </si>
  <si>
    <t>[{'name': 'Michael Butler', 'position': 'Chairman of the Board'}, {'name': 'Jamie Boyd', 'position': 'Director, CEO, CFO'}, {'name': 'Edgar Lee', 'position': 'Director'}, {'name': 'Scott Prince', 'position': 'Director'}, {'name': 'Arun Venkatadri', 'position': 'Director'}]</t>
  </si>
  <si>
    <t>1000 2nd Avenue, Suite 1200, Seattle, WA 98104</t>
  </si>
  <si>
    <t>Cascadia Capital</t>
  </si>
  <si>
    <t>14739D100</t>
  </si>
  <si>
    <t>US14739D1000</t>
  </si>
  <si>
    <t>{'symbol': 'CCAIU', 'cusip': '14739D209', 'type': 'units', 'isin': 'US14739D2099'}</t>
  </si>
  <si>
    <t>CCAIU</t>
  </si>
  <si>
    <t>14739D209</t>
  </si>
  <si>
    <t>US14739D2099</t>
  </si>
  <si>
    <t>{'symbol': 'CCAIW', 'cusip': '14739D118', 'type': 'warrants', 'isin': 'US14739D1182'}</t>
  </si>
  <si>
    <t>CCAIW</t>
  </si>
  <si>
    <t>14739D118</t>
  </si>
  <si>
    <t>US14739D1182</t>
  </si>
  <si>
    <t>FACT.U</t>
  </si>
  <si>
    <t>1e977fd9-2a95-4d3d-9369-36bfe96efa56</t>
  </si>
  <si>
    <t>Freedom Acquisition I Corp.</t>
  </si>
  <si>
    <t>{'symbol': 'FACT', 'cusip': 'G3663X110', 'type': 'common', 'isin': 'KYG3663X1108'}</t>
  </si>
  <si>
    <t>https://www.sec.gov/edgar/browse/?CIK=0001838987</t>
  </si>
  <si>
    <t>[{'name': 'JP Morgan', 'units': 16500000, 'bookRunningManager': True}, {'name': 'Deutsche Bank', 'units': 6000000, 'bookRunningManager': True}, {'name': 'Morgan Stanley', 'units': 6000000, 'bookRunningManager': True}, {'name': 'Academy Securities', 'units': 300000, 'bookRunningManager': False}, {'name': 'Drexel Hamilton', 'units': 300000, 'bookRunningManager': False}, {'name': 'Loop Capital Markets', 'units': 300000, 'bookRunningManager': False}, {'name': 'R. Seelaus', 'units': 300000, 'bookRunningManager': False}, {'name': 'Siebert Williams Shank', 'units': 300000, 'bookRunningManager': False}]</t>
  </si>
  <si>
    <t>[{'name': 'Tidjane Thiam', 'position': 'Executive Chairman'}, {'name': 'Adam Gishen', 'position': 'Chief Executive Officer and Board Observer'}, {'name': 'Jamie Weinstein', 'position': 'Director'}, {'name': 'Noreen Doyle', 'position': 'Director'}, {'name': 'William Janetschek', 'position': 'Director'}, {'name': 'David Poritz', 'position': 'Director'}]</t>
  </si>
  <si>
    <t xml:space="preserve">14 Wall Street, 20th Floor   New York, NY 10005 </t>
  </si>
  <si>
    <t>G3663X110</t>
  </si>
  <si>
    <t>KYG3663X1108</t>
  </si>
  <si>
    <t>{'symbol': 'FACT.U', 'cusip': 'G3663X102', 'type': 'units', 'isin': 'KYG3663X1025'}</t>
  </si>
  <si>
    <t>G3663X102</t>
  </si>
  <si>
    <t>KYG3663X1025</t>
  </si>
  <si>
    <t>{'symbol': 'FACT/W', 'cusip': 'G3663X128', 'type': 'warrants', 'isin': 'KYG3663X1280'}</t>
  </si>
  <si>
    <t>FACT/W</t>
  </si>
  <si>
    <t>G3663X128</t>
  </si>
  <si>
    <t>KYG3663X1280</t>
  </si>
  <si>
    <t>FSNB.U</t>
  </si>
  <si>
    <t>638b6a69-6dc6-429a-8159-793f5ef486b4</t>
  </si>
  <si>
    <t>Fusion Acquisition Corp. II</t>
  </si>
  <si>
    <t>{'symbol': 'FSNB', 'cusip': '36118N102', 'type': 'common', 'isin': 'US36118N1028'}</t>
  </si>
  <si>
    <t>https://www.sec.gov/edgar/browse/?CIK=0001840225</t>
  </si>
  <si>
    <t>[{'name': 'Cantor Fitzgerald', 'units': 34200000, 'bookRunningManager': True}, {'name': 'Odeon Capital Group', 'units': 9300000, 'bookRunningManager': False}]</t>
  </si>
  <si>
    <t>[{'name': 'Jim Ross', 'position': 'Chairman'}, {'name': 'John James', 'position': 'CEO and Director'}, {'name': 'Erik Thoresen', 'position': 'CFO and Director'}, {'name': 'Kelly Driscoll', 'position': 'Director'}, {'name': 'Ben Buettell', 'position': 'Director'}]</t>
  </si>
  <si>
    <t>667 Madison Avenue, 5th Floor New York, New York 10065</t>
  </si>
  <si>
    <t>36118N102</t>
  </si>
  <si>
    <t>US36118N1028</t>
  </si>
  <si>
    <t>{'symbol': 'FSNB.U', 'cusip': '36118N201', 'type': 'units', 'isin': 'US36118N2018'}</t>
  </si>
  <si>
    <t>36118N201</t>
  </si>
  <si>
    <t>US36118N2018</t>
  </si>
  <si>
    <t>{'symbol': 'FSNB/W', 'cusip': '36118N110', 'type': 'warrants', 'isin': 'US36118N1101'}</t>
  </si>
  <si>
    <t>FSNB/W</t>
  </si>
  <si>
    <t>36118N110</t>
  </si>
  <si>
    <t>US36118N1101</t>
  </si>
  <si>
    <t>IBERU</t>
  </si>
  <si>
    <t>a9155f43-077f-41db-8f13-1162960bf0cd</t>
  </si>
  <si>
    <t>Ibere Pharmaceuticals</t>
  </si>
  <si>
    <t>{'symbol': 'IBER', 'cusip': 'G46843101', 'type': 'common', 'isin': 'KYG468431013'}</t>
  </si>
  <si>
    <t>https://www.sec.gov/edgar/browse/?CIK=0001835205</t>
  </si>
  <si>
    <t>[{'name': 'Osagie Imasogie', 'position': 'Chairman, Chief Executive Officer and Director'}, {'name': 'Lisa Gray', 'position': 'Chief Financial Officer, Executive Vice President and Director'}, {'name': 'Zoltan Kerekes', 'position': 'Chief Operating Officer, Executive Vice President and Director'}, {'name': 'Louis J. Vollmer', 'position': 'Director'}, {'name': 'Elaine V. Jones', 'position': 'Director'}, {'name': 'Henrietta Ukwu', 'position': 'Director'}, {'name': 'Calvin B. Johnson', 'position': 'Director'}]</t>
  </si>
  <si>
    <t>2005 Market Street, Suite 2030 Philadelphia, PA 19103</t>
  </si>
  <si>
    <t>Phoenix IP Ventures</t>
  </si>
  <si>
    <t>G46843101</t>
  </si>
  <si>
    <t>KYG468431013</t>
  </si>
  <si>
    <t>{'symbol': 'IBER.U', 'cusip': 'G46843127', 'type': 'units', 'isin': 'KYG468431278'}</t>
  </si>
  <si>
    <t>IBER.U</t>
  </si>
  <si>
    <t>G46843127</t>
  </si>
  <si>
    <t>KYG468431278</t>
  </si>
  <si>
    <t>{'symbol': 'IBER/W', 'cusip': 'G46843119', 'type': 'warrants', 'isin': 'KYG468431195'}</t>
  </si>
  <si>
    <t>IBER/W</t>
  </si>
  <si>
    <t>G46843119</t>
  </si>
  <si>
    <t>KYG468431195</t>
  </si>
  <si>
    <t>SWSSU</t>
  </si>
  <si>
    <t>c0fca713-9e30-4961-82a0-7e8b2bdc52fa</t>
  </si>
  <si>
    <t>Springwater Special Situations Corp.</t>
  </si>
  <si>
    <t>{'symbol': 'SWSS', 'cusip': '85205U107', 'type': 'common', 'isin': 'US85205U1079'}</t>
  </si>
  <si>
    <t>https://www.sec.gov/edgar/browse/?CIK=0001838000</t>
  </si>
  <si>
    <t>[{'name': 'EarlyBirdCapital', 'units': 11300000, 'bookRunningManager': True}, {'name': 'JonesTrading', 'units': 3000000, 'bookRunningManager': False}, {'name': 'Ingalls &amp; Snyder', 'units': 500000, 'bookRunningManager': False}, {'name': 'I-Bankers Securities', 'units': 200000, 'bookRunningManager': False}]</t>
  </si>
  <si>
    <t>[{'name': 'Martin Gruschka', 'position': 'CEO &amp; Director'}, {'name': 'Ignacio Casanova', 'position': 'CFO &amp; Director'}, {'name': 'Angel Pendas', 'position': 'Secretary and Director'}, {'name': 'Eduardo Montes', 'position': 'Director'}, {'name': 'Alexander H. Hamilton', 'position': 'Director'}, {'name': 'Alex Greystoke', 'position': 'Director'}, {'name': 'Hans H. Brandl', 'position': 'Director'}]</t>
  </si>
  <si>
    <t>c/o Graubard Miller 405 Lexington Avenue, 11th Floor New York, New York 10174</t>
  </si>
  <si>
    <t>Springwater Capital</t>
  </si>
  <si>
    <t>85205U107</t>
  </si>
  <si>
    <t>US85205U1079</t>
  </si>
  <si>
    <t>{'symbol': 'SWSSU', 'cusip': '85205U206', 'type': 'units', 'isin': 'US85205U2069'}</t>
  </si>
  <si>
    <t>85205U206</t>
  </si>
  <si>
    <t>US85205U2069</t>
  </si>
  <si>
    <t>{'symbol': 'SWSSW', 'cusip': '85205U115', 'type': 'warrants', 'isin': 'US85205U1152'}</t>
  </si>
  <si>
    <t>SWSSW</t>
  </si>
  <si>
    <t>85205U115</t>
  </si>
  <si>
    <t>US85205U1152</t>
  </si>
  <si>
    <t>TWLV2</t>
  </si>
  <si>
    <t>8db2c6cd-5b0d-43a1-8750-21f81b0ed05a</t>
  </si>
  <si>
    <t>Twelve Seas Investment Company II</t>
  </si>
  <si>
    <t>{'symbol': 'TWLV', 'cusip': '90118T106', 'type': 'common', 'isin': 'US90118T1060'}</t>
  </si>
  <si>
    <t>https://www.sec.gov/edgar/browse/?CIK=0001819498</t>
  </si>
  <si>
    <t>[{'name': 'Mizuho', 'units': 25500000, 'bookRunningManager': True}, {'name': 'Xtellus Capital', 'units': 3000000, 'bookRunningManager': False}, {'name': 'Beech Hill', 'units': 1500000, 'bookRunningManager': False}]</t>
  </si>
  <si>
    <t>[{'name': 'Neil Richardson', 'position': 'Chairman'}, {'name': 'Dimitri Elkin', 'position': 'CEO and Director'}, {'name': 'Jonathan Morris', 'position': 'CFO and Director'}, {'name': 'Anthony Steains', 'position': 'Director'}, {'name': 'Bob Foresman', 'position': 'Independent Director'}]</t>
  </si>
  <si>
    <t>2685 Nottingham Avenue Los Angeles, CA 90027</t>
  </si>
  <si>
    <t>90118T106</t>
  </si>
  <si>
    <t>US90118T1060</t>
  </si>
  <si>
    <t>{'symbol': 'TWLVU', 'cusip': '90118T205', 'type': 'units', 'isin': 'US90118T2050'}</t>
  </si>
  <si>
    <t>TWLVU</t>
  </si>
  <si>
    <t>90118T205</t>
  </si>
  <si>
    <t>US90118T2050</t>
  </si>
  <si>
    <t>{'symbol': 'TWLVW', 'cusip': '90118T114', 'type': 'warrants', 'isin': 'US90118T1144'}</t>
  </si>
  <si>
    <t>TWLVW</t>
  </si>
  <si>
    <t>90118T114</t>
  </si>
  <si>
    <t>US90118T1144</t>
  </si>
  <si>
    <t>CMCAU</t>
  </si>
  <si>
    <t>16a60e1d-7032-44ac-95d6-254644270c13</t>
  </si>
  <si>
    <t>Capitalworks Emerging Markets Acquisition Corp</t>
  </si>
  <si>
    <t>{'symbol': 'CMCA', 'cusip': 'G1889L100', 'type': 'common', 'isin': 'KYG1889L1005'}</t>
  </si>
  <si>
    <t>https://www.sec.gov/edgar/browse/?CIK=0001865248</t>
  </si>
  <si>
    <t>[{'name': 'Barclays', 'units': 20000000, 'bookRunningManager': True}]</t>
  </si>
  <si>
    <t>[{'name': 'Roberta Brzezinski', 'position': 'Chief Executive Officer and Director'}, {'name': 'Olivia Ouyang', 'position': 'Senior Advisor and Director'}, {'name': 'Herman G. KotzÃ©', 'position': 'Chief Financial Officer'}, {'name': 'Whitney Baker', 'position': 'Director'}, {'name': 'Michael Faber', 'position': 'Director'}, {'name': 'Neil Harper', 'position': 'Director'}, {'name': 'Darius James Roth', 'position': 'Director'}]</t>
  </si>
  <si>
    <t>25 West 39th Street, Suite 700 New York, New York 10018</t>
  </si>
  <si>
    <t>Capitalworks Investment Partners International Limited</t>
  </si>
  <si>
    <t>Camber Base, LLC</t>
  </si>
  <si>
    <t>* CMCA has entered into a forward purchase agreement with Camber Base, LLC, an affiliate of Brown University pursuant to which the forward purchase investor or a subsidiary or affiliate thereof, as determined by the forward purchase investor will purchase $20mm of units consisting of one Class A ordinary share and one-half of one warrant for $10.00 per forward purchase unit, in a private placement that will close substantially concurrently with the closing of the initial business combination. _x000D_
* The forward purchase investor has agreed that the forward purchaser will not redeem any Class A ordinary shares held by it in connection with the initial business combination. _x000D_
* Each whole forward purchase warrant is exercisable to purchase one Class A ordinary share at $11.50 per share._x000D_
* The forward purchase warrants will have the same terms as the public warrants and the forward purchase shares will be identical to the Class A ordinary shares included in the public units being sold in this offering, except the forward purchase shares will be subject to transfer restrictions and certain registration rights and the forward purchase units will consist of only one-half of one forward purchase warrant. _x000D_
* The purchase of the forward purchase securities will be made regardless of whether any of CMCA's Class A ordinary shares are redeemed by the public shareholders and are intended to provide CMCA with a minimum funding level for the initial business combination. _x000D_
* The proceeds from the sale of forward purchase securities may be used as part of the consideration to the sellers in the initial business combination, expenses in connection with the initial business combination and for working capital in the post-transaction company.</t>
  </si>
  <si>
    <t>G1889L100</t>
  </si>
  <si>
    <t>KYG1889L1005</t>
  </si>
  <si>
    <t>{'symbol': 'CMCAU', 'cusip': 'G1889L118', 'type': 'units', 'isin': 'KYG1889L1187'}</t>
  </si>
  <si>
    <t>G1889L118</t>
  </si>
  <si>
    <t>KYG1889L1187</t>
  </si>
  <si>
    <t>{'symbol': 'CMCAW', 'cusip': 'G1889L126', 'type': 'warrants', 'isin': 'KYG1889L1260'}</t>
  </si>
  <si>
    <t>CMCAW</t>
  </si>
  <si>
    <t>G1889L126</t>
  </si>
  <si>
    <t>KYG1889L1260</t>
  </si>
  <si>
    <t>TLGY.U</t>
  </si>
  <si>
    <t>9f3277c8-803c-4430-bac8-a01cdae87ab1</t>
  </si>
  <si>
    <t>TLGY Acquisition Corporation</t>
  </si>
  <si>
    <t>{'symbol': 'TLGY', 'cusip': 'G8656T109', 'type': 'common', 'isin': 'KYG8656T1094'}</t>
  </si>
  <si>
    <t>https://www.sec.gov/edgar/browse/?CIK=0001879814</t>
  </si>
  <si>
    <t>[{'name': 'Mizuho', 'units': 18000000, 'bookRunningManager': True}, {'name': 'Baird', 'units': 2000000, 'bookRunningManager': False}]</t>
  </si>
  <si>
    <t>[{'name': 'Jin-Goon Kim', 'position': 'Founder, Chairman and CEO'}, {'name': 'Theron E. Odlaug', 'position': 'Co-President'}, {'name': 'Steven Norman', 'position': 'Co-President, CFO, Executive Director'}, {'name': 'Shrijay Vijayan', 'position': 'Director'}, {'name': 'Donghyun Han', 'position': 'Director'}, {'name': 'Hyunchan Cho', 'position': 'Director'}]</t>
  </si>
  <si>
    <t>4001 Kennett Pike, Suite 302  Wilmington, DE 19807</t>
  </si>
  <si>
    <t>TLGY Holdings</t>
  </si>
  <si>
    <t>G8656T109</t>
  </si>
  <si>
    <t>KYG8656T1094</t>
  </si>
  <si>
    <t>{'symbol': 'TLGYU', 'cusip': 'G8656T117', 'type': 'units', 'isin': 'KYG8656T1177'}</t>
  </si>
  <si>
    <t>TLGYU</t>
  </si>
  <si>
    <t>G8656T117</t>
  </si>
  <si>
    <t>KYG8656T1177</t>
  </si>
  <si>
    <t>{'symbol': 'TLGYW', 'cusip': 'G8656T125', 'type': 'warrants', 'isin': 'KYG8656T1250'}</t>
  </si>
  <si>
    <t>TLGYW</t>
  </si>
  <si>
    <t>G8656T125</t>
  </si>
  <si>
    <t>KYG8656T1250</t>
  </si>
  <si>
    <t>AMPI.U</t>
  </si>
  <si>
    <t>180ea90c-eda4-479a-a276-99dceb77a223</t>
  </si>
  <si>
    <t>Advanced Merger Partners, Inc.</t>
  </si>
  <si>
    <t>{'symbol': 'AMPI', 'cusip': '00777J109', 'type': 'common', 'isin': 'US00777J1097'}</t>
  </si>
  <si>
    <t>https://www.sec.gov/edgar/browse/?CIK=0001835636</t>
  </si>
  <si>
    <t>[{'name': 'Goldman Sachs', 'units': 24500000, 'bookRunningManager': True}, {'name': 'Roberts and Ryan Investments', 'units': 500000, 'bookRunningManager': False}]</t>
  </si>
  <si>
    <t>[{'name': 'John Mavredakis', 'position': 'Chairman'}, {'name': 'Roy J. Katzovicz', 'position': 'CEO and Director'}, {'name': 'Stephen Katchur', 'position': 'CFO'}, {'name': 'Gregory S. Lyss', 'position': 'COO'}, {'name': 'Irwin Gold', 'position': 'Director'}, {'name': 'Ann Daley', 'position': 'Director'}, {'name': 'James Ellis', 'position': 'Director'}, {'name': 'Alejandro Santo Domingo', 'position': 'Director'}, {'name': 'Bruce Zimmerman', 'position': 'Director'}]</t>
  </si>
  <si>
    <t>c/o Saddle Point Management, L.P.  555 West 57th Street, Suite 1326  New York, NY 10019</t>
  </si>
  <si>
    <t>Houlihan Lokey, Saddle Point Management</t>
  </si>
  <si>
    <t>00777J109</t>
  </si>
  <si>
    <t>US00777J1097</t>
  </si>
  <si>
    <t>{'symbol': 'AMPI.U', 'cusip': '00777J208', 'type': 'units', 'isin': 'US00777J2087'}</t>
  </si>
  <si>
    <t>00777J208</t>
  </si>
  <si>
    <t>US00777J2087</t>
  </si>
  <si>
    <t>{'symbol': 'AMPI/W', 'cusip': '00777J117', 'type': 'warrants', 'isin': 'US00777J1170'}</t>
  </si>
  <si>
    <t>AMPI/W</t>
  </si>
  <si>
    <t>00777J117</t>
  </si>
  <si>
    <t>US00777J1170</t>
  </si>
  <si>
    <t>ANZUU</t>
  </si>
  <si>
    <t>3714d05b-6fb3-4a1c-87c1-ccc2ba1e63d7</t>
  </si>
  <si>
    <t>Anzu Special Acquisition Corp I</t>
  </si>
  <si>
    <t>{'symbol': 'ANZU', 'cusip': '03737A101', 'type': 'common', 'isin': 'US03737A1016'}</t>
  </si>
  <si>
    <t>https://www.sec.gov/edgar/browse/?CIK=0001840877</t>
  </si>
  <si>
    <t>[{'name': 'William Wulfsohn', 'position': 'Chairman'}, {'name': 'Dr. Whitney Haring-Smith', 'position': 'CEO and Director'}, {'name': 'John W. Joy', 'position': 'CFO'}, {'name': 'Peter J. Ganz', 'position': 'General Counsel and Corporate Secretary'}, {'name': 'Teresa A. Harris', 'position': 'Director'}, {'name': 'Priya Cherian Huskins', 'position': 'Director'}, {'name': 'Susan J. Kantor', 'position': 'Director'}, {'name': 'Arindam Bhattacharya', 'position': 'Advisor'}, {'name': 'Adm. (ret.) David Buss', 'position': 'Advisor'}, {'name': 'Steve Chai', 'position': 'Advisor'}, {'name': 'Michael Danaher', 'position': 'Advisor'}, {'name': 'David Dean', 'position': 'Advisor'}, {'name': 'Carl Eibl', 'position': 'Advisor'}, {'name': 'Bob Galyen', 'position': 'Advisor'}, {'name': 'Curtis Maas', 'position': 'Advisor'}, {'name': 'Takashi Mitachi', 'position': 'Advisor'}, {'name': 'Ron Nicol', 'position': 'Advisor'}, {'name': 'Stacey Olson', 'position': 'Advisor'}, {'name': 'Dr. Norah Shire', 'position': 'Advisor'}, {'name': 'Dr. Jimmy Williams', 'position': 'Advisor'}]</t>
  </si>
  <si>
    <t>12610 Race Track Road, Suite 250 Tampa, FL 33626</t>
  </si>
  <si>
    <t>Anzu Partners</t>
  </si>
  <si>
    <t>Arena Capital Advisors, LLC and Fir Tree Partners</t>
  </si>
  <si>
    <t>* On 12/6/2021, ANZU entered into Forward Purchase Agreements with certain institutional investors and anchored by Arena Capital Advisors, LLC and Fir Tree Partners, pursuant to which the forward purchasers have agreed, subject to certain conditions, to purchase the following:_x000D_
   * up to an aggregate of $80mm of unsecured convertible notes of ANZU immediately prior to the closing_x000D_
      * The terms of the Convertible Notes, including the terms on which the Convertible Notes will convert into ANZU's shares will be negotiated by ANZU and the forward purchasers, each acting in its sole discretion, prior to the issuance of the Convertible Notes._x000D_
      * The aggregate total of up to $80mm from the issuance of the Convertible Notes would be received by ANZU upon closing._x000D_
   * up to an aggregate of 4mm forward purchase securities for $10.00 per forward purchase security, or an aggregate total of up to $40mm, immediately prior to closing._x000D_
      * Each forward purchase security would consist of one share of Class A Common Stock issued and sold by ANZU and one-sixth of one warrant transferred by ANZU's sponsor for no value, with each whole redeemable warrant exercisable to purchase one share of Class A Common Stock for $11.50 per share._x000D_
      * The aggregate total of up to $40mm from the issuance of the forward purchase securities would be received by ANZU upon closing._x000D_
* In addition, if ANZU determines to raise capital by the private placement of equity securities in connection with the business combination closing, ANZU shall first make an offer to the forward purchasers to purchase the securities, in an aggregate amount of up to $120mm.</t>
  </si>
  <si>
    <t>03737A101</t>
  </si>
  <si>
    <t>US03737A1016</t>
  </si>
  <si>
    <t>{'symbol': 'ANZUU', 'cusip': '03737A200', 'type': 'units', 'isin': 'US03737A2006'}</t>
  </si>
  <si>
    <t>03737A200</t>
  </si>
  <si>
    <t>US03737A2006</t>
  </si>
  <si>
    <t>{'symbol': 'ANZUW', 'cusip': '03737A119', 'type': 'warrants', 'isin': 'US03737A1198'}</t>
  </si>
  <si>
    <t>ANZUW</t>
  </si>
  <si>
    <t>03737A119</t>
  </si>
  <si>
    <t>US03737A1198</t>
  </si>
  <si>
    <t>ARRWU</t>
  </si>
  <si>
    <t>9eef0ee3-7e3d-4af2-aa72-140f641ff673</t>
  </si>
  <si>
    <t>Arrowroot Acquisition Corp.</t>
  </si>
  <si>
    <t>{'symbol': 'ARRW', 'cusip': '04282M102', 'type': 'common', 'isin': 'US04282M1027'}</t>
  </si>
  <si>
    <t>https://www.sec.gov/edgar/browse/?CIK=0001835972</t>
  </si>
  <si>
    <t>[{'name': 'Cantor Fitzgerald', 'units': 25000000, 'bookRunningManager': True}]</t>
  </si>
  <si>
    <t>[{'name': 'Matthew Safaii', 'position': 'Chief Executive Officer and Chairman of the Board'}, {'name': 'Thomas Olivier', 'position': 'President, Chief Financial Officer and Vice Chairman'}, {'name': 'Dixon Doll', 'position': 'Director'}, {'name': 'Will Semple', 'position': 'Director'}]</t>
  </si>
  <si>
    <t>4553 Glencoe Ave Suite 200 Marina Del Rey, CA 90292</t>
  </si>
  <si>
    <t>Arrowroot Capital</t>
  </si>
  <si>
    <t>04282M102</t>
  </si>
  <si>
    <t>US04282M1027</t>
  </si>
  <si>
    <t>{'symbol': 'ARRWU', 'cusip': '04282M201', 'type': 'units', 'isin': 'US04282M2017'}</t>
  </si>
  <si>
    <t>04282M201</t>
  </si>
  <si>
    <t>US04282M2017</t>
  </si>
  <si>
    <t>{'symbol': 'ARRWW', 'cusip': '04282M110', 'type': 'warrants', 'isin': 'US04282M1100'}</t>
  </si>
  <si>
    <t>ARRWW</t>
  </si>
  <si>
    <t>04282M110</t>
  </si>
  <si>
    <t>US04282M1100</t>
  </si>
  <si>
    <t>DHBCU</t>
  </si>
  <si>
    <t>26cd4e53-6697-49d7-9690-b2a7030a3dbf</t>
  </si>
  <si>
    <t>DHB Capital Corp.</t>
  </si>
  <si>
    <t>{'symbol': 'DHBC', 'cusip': '23291W109', 'type': 'common', 'isin': 'US23291W1099'}</t>
  </si>
  <si>
    <t>https://www.sec.gov/edgar/browse/?CIK=0001838176</t>
  </si>
  <si>
    <t>[{'name': 'BofA Securities', 'units': 15000000, 'bookRunningManager': True}, {'name': 'RBC Capital Markets', 'units': 10000000, 'bookRunningManager': True}]</t>
  </si>
  <si>
    <t>[{'name': 'Richard M. DeMartini', 'position': 'Co-Executive Chairman'}, {'name': 'Robert J. Hurst', 'position': 'Co-Executive Chairman'}, {'name': 'Alex Binderow', 'position': 'Chief Executive Officer, President and Director'}, {'name': 'R. Eugene Taylor', 'position': 'Director'}, {'name': 'Vinay Nair', 'position': 'Director'}, {'name': 'Marshall Lux', 'position': 'Director'}, {'name': 'Sharon French', 'position': 'Director'}]</t>
  </si>
  <si>
    <t>5 Brewster Street #2105  Glen Cove, NY 11542</t>
  </si>
  <si>
    <t>23291W109</t>
  </si>
  <si>
    <t>US23291W1099</t>
  </si>
  <si>
    <t>{'symbol': 'DHBCU', 'cusip': '23291W208', 'type': 'units', 'isin': 'US23291W2089'}</t>
  </si>
  <si>
    <t>23291W208</t>
  </si>
  <si>
    <t>US23291W2089</t>
  </si>
  <si>
    <t>{'symbol': 'DHBCW', 'cusip': '23291W117', 'type': 'warrants', 'isin': 'US23291W1172'}</t>
  </si>
  <si>
    <t>DHBCW</t>
  </si>
  <si>
    <t>23291W117</t>
  </si>
  <si>
    <t>US23291W1172</t>
  </si>
  <si>
    <t>DHCAU</t>
  </si>
  <si>
    <t>c290100e-1567-4167-9d4a-0d4d23ce4eb1</t>
  </si>
  <si>
    <t>DHC Acquisition Corp.</t>
  </si>
  <si>
    <t>{'symbol': 'DHCA', 'cusip': 'G2758T109', 'type': 'common', 'isin': 'KYG2758T1094'}</t>
  </si>
  <si>
    <t>https://www.sec.gov/edgar/browse/?CIK=0001838163</t>
  </si>
  <si>
    <t>[{'name': 'Citigroup', 'units': 28800000, 'bookRunningManager': True}, {'name': 'Drexel Hamilton', 'units': 600000, 'bookRunningManager': False}, {'name': 'Roberts and Ryan Investments', 'units': 600000, 'bookRunningManager': False}]</t>
  </si>
  <si>
    <t>[{'name': 'Christopher Gaertner', 'position': 'Co-Chief Executive Officer, Chief Financial Officer and Director'}, {'name': 'Thomas Morgan, Jr.', 'position': 'Co-Chief Executive Officer'}, {'name': 'Joseph DePinto', 'position': 'Director'}, {'name': 'Richard Dauch', 'position': 'Director'}, {'name': 'Kathleen Hildreth', 'position': 'Director'}]</t>
  </si>
  <si>
    <t>535 Silicon Drive  Suite 100  Southlake, TX 76092</t>
  </si>
  <si>
    <t>G2758T109</t>
  </si>
  <si>
    <t>KYG2758T1094</t>
  </si>
  <si>
    <t>{'symbol': 'DHCAU', 'cusip': 'G2758T125', 'type': 'units', 'isin': 'KYG2758T1250'}</t>
  </si>
  <si>
    <t>G2758T125</t>
  </si>
  <si>
    <t>KYG2758T1250</t>
  </si>
  <si>
    <t>{'symbol': 'DHCAW', 'cusip': 'G2758T117', 'type': 'warrants', 'isin': 'KYG2758T1177'}</t>
  </si>
  <si>
    <t>DHCAW</t>
  </si>
  <si>
    <t>G2758T117</t>
  </si>
  <si>
    <t>KYG2758T1177</t>
  </si>
  <si>
    <t>FTEV.U</t>
  </si>
  <si>
    <t>b947ec8e-9474-456b-9027-5574dffabef3</t>
  </si>
  <si>
    <t>FinTech Evolution Acquisition Group</t>
  </si>
  <si>
    <t>{'symbol': 'FTEV', 'cusip': 'G3R19A104', 'type': 'common', 'isin': 'KYG3R19A1046'}</t>
  </si>
  <si>
    <t>https://www.sec.gov/edgar/browse/?CIK=0001839569</t>
  </si>
  <si>
    <t>[{'name': 'UBS', 'units': 24000000, 'bookRunningManager': True}]</t>
  </si>
  <si>
    <t>[{'name': 'Rohit Bhagat', 'position': 'Chief Executive Officer and Director'}, {'name': 'Michael Latham', 'position': 'Chief Operating Officer and Director'}, {'name': 'Charles Goldman', 'position': 'Non-Executive Chairman of the Board/Director'}, {'name': 'Chris Gaertner', 'position': 'Director'}, {'name': 'Cary Grace', 'position': 'Director'}, {'name': 'Blake Grossman', 'position': 'Senior Advisor'}, {'name': 'Jonathan Huberman', 'position': 'Senior Advisor'}]</t>
  </si>
  <si>
    <t>c/o 1345 Avenue of the Americas New York, NY 10105</t>
  </si>
  <si>
    <t>G3R19A104</t>
  </si>
  <si>
    <t>KYG3R19A1046</t>
  </si>
  <si>
    <t>{'symbol': 'FTEV.U', 'cusip': 'G3R19A112', 'type': 'units', 'isin': 'KYG3R19A1129'}</t>
  </si>
  <si>
    <t>G3R19A112</t>
  </si>
  <si>
    <t>KYG3R19A1129</t>
  </si>
  <si>
    <t>{'symbol': 'FTEV/W', 'cusip': 'G3R19A120', 'type': 'warrants', 'isin': 'KYG3R19A1202'}</t>
  </si>
  <si>
    <t>FTEV/W</t>
  </si>
  <si>
    <t>G3R19A120</t>
  </si>
  <si>
    <t>KYG3R19A1202</t>
  </si>
  <si>
    <t>HYAC3</t>
  </si>
  <si>
    <t>8aec6bf3-81f6-4237-96d0-339e42bfa9da</t>
  </si>
  <si>
    <t>Haymaker Acquisition Corp. III</t>
  </si>
  <si>
    <t>{'symbol': 'HYAC', 'cusip': '42087R108', 'type': 'common', 'isin': 'US42087R1086'}</t>
  </si>
  <si>
    <t>https://www.sec.gov/edgar/browse/?CIK=0001819253</t>
  </si>
  <si>
    <t>[{'name': 'Citigroup', 'units': 18000000, 'bookRunningManager': True}, {'name': 'Cantor Fitzgerald', 'units': 12000000, 'bookRunningManager': True}]</t>
  </si>
  <si>
    <t>[{'name': 'Steven J. Heyer', 'position': 'Chief Executive Officer and Director'}, {'name': 'Andrew R. Heyer', 'position': 'President and Director'}, {'name': 'Christopher Bradley', 'position': 'Chief Financial Officer and Secretary'}, {'name': 'Joseph M. Tonnos', 'position': 'Senior Vice President'}, {'name': 'Roger Meltzer', 'position': 'Director'}, {'name': 'Frederic H. Mayerson', 'position': 'Director'}, {'name': 'Stephen W. Powell', 'position': 'Director'}]</t>
  </si>
  <si>
    <t>501 Madison Avenue, Floor 12  New York, NY 10022</t>
  </si>
  <si>
    <t>[{'symbol': 'BTMD', 'type': 'common'}]</t>
  </si>
  <si>
    <t>42087R108</t>
  </si>
  <si>
    <t>US42087R1086</t>
  </si>
  <si>
    <t>{'symbol': 'HYACU', 'cusip': '42087R207', 'type': 'units', 'isin': 'US42087R2076'}</t>
  </si>
  <si>
    <t>HYACU</t>
  </si>
  <si>
    <t>42087R207</t>
  </si>
  <si>
    <t>US42087R2076</t>
  </si>
  <si>
    <t>{'symbol': 'HYACW', 'cusip': '42087R116', 'type': 'warrants', 'isin': 'US42087R1169'}</t>
  </si>
  <si>
    <t>HYACW</t>
  </si>
  <si>
    <t>42087R116</t>
  </si>
  <si>
    <t>US42087R1169</t>
  </si>
  <si>
    <t>LOKM.U</t>
  </si>
  <si>
    <t>46850ec8-15c4-49cf-acf2-ee8f4021e766</t>
  </si>
  <si>
    <t>Live Oak Mobility Acquisition Corp.</t>
  </si>
  <si>
    <t>{'symbol': 'LOKM', 'cusip': '538126103', 'type': 'common', 'isin': 'US5381261032'}</t>
  </si>
  <si>
    <t>https://www.sec.gov/edgar/browse/?CIK=0001841585</t>
  </si>
  <si>
    <t>[{'name': 'Jefferies', 'units': 15400000, 'bookRunningManager': True}, {'name': 'BofA Securities', 'units': 6600000, 'bookRunningManager': True}]</t>
  </si>
  <si>
    <t>[{'name': 'Bob Ferguson', 'position': 'Chairman'}, {'name': 'John P. Amboian', 'position': 'Director'}, {'name': 'Tim Lee', 'position': 'Director'}, {'name': 'Richard J. Hendrix', 'position': 'CEO and Director'}, {'name': 'Gary K. Wunderlich, Jr.', 'position': 'President, CFO and Director'}, {'name': 'Adam J. Fishman', 'position': 'COO'}]</t>
  </si>
  <si>
    <t>4921 William Arnold Road  Memphis, TN 38117</t>
  </si>
  <si>
    <t>Atalaya Capital</t>
  </si>
  <si>
    <t>US5381261032</t>
  </si>
  <si>
    <t>{'symbol': 'LOKM.U', 'cusip': '538126202', 'type': 'units', 'isin': 'US5381262022'}</t>
  </si>
  <si>
    <t>US5381262022</t>
  </si>
  <si>
    <t>{'symbol': 'LOKM/W', 'cusip': '538126111', 'type': 'warrants', 'isin': 'US5381261115'}</t>
  </si>
  <si>
    <t>LOKM/W</t>
  </si>
  <si>
    <t>US5381261115</t>
  </si>
  <si>
    <t>NAPA.U</t>
  </si>
  <si>
    <t>b74586e6-c04e-41b4-a703-1c90b28178c7</t>
  </si>
  <si>
    <t>TCW Special Purpose Acquisition Corp.</t>
  </si>
  <si>
    <t>{'symbol': 'TSPQ', 'cusip': '87301L106', 'type': 'common', 'isin': 'US87301L1061'}</t>
  </si>
  <si>
    <t>https://www.sec.gov/edgar/browse/?CIK=0001838219</t>
  </si>
  <si>
    <t>[{'name': 'Citigroup', 'units': 27000000, 'bookRunningManager': True}, {'name': 'Barclays', 'units': 18000000, 'bookRunningManager': True}]</t>
  </si>
  <si>
    <t>[{'name': 'Joseph R. Shaposhnik', 'position': 'Chairman and CEO'}, {'name': 'Richard Villa', 'position': 'CFO and Secretary'}, {'name': 'Meredith Jackson', 'position': 'Director'}, {'name': 'Carol P. Lowe', 'position': 'Director'}, {'name': 'Leo L. Chan', 'position': 'Director'}, {'name': 'Brian Lee', 'position': 'Director'}, {'name': 'David Rye', 'position': 'Director'}, {'name': 'Brad Buss', 'position': 'Advisor'}, {'name': 'Thomas Tippl', 'position': 'Advisor'}, {'name': 'Simon Gallagher', 'position': 'Advisor'}]</t>
  </si>
  <si>
    <t>865 S. Figueroa St., Suite 1800 Los Angeles, CA 90017</t>
  </si>
  <si>
    <t>The TCW Group</t>
  </si>
  <si>
    <t>87301L106</t>
  </si>
  <si>
    <t>US87301L1061</t>
  </si>
  <si>
    <t>{'symbol': 'TSPQ.U', 'cusip': '87301L205', 'type': 'units', 'isin': 'US87301L2051'}</t>
  </si>
  <si>
    <t>TSPQ.U</t>
  </si>
  <si>
    <t>87301L205</t>
  </si>
  <si>
    <t>US87301L2051</t>
  </si>
  <si>
    <t>{'symbol': 'TSPQ/W', 'cusip': '87301L114', 'type': 'warrants', 'isin': 'US87301L1145'}</t>
  </si>
  <si>
    <t>TSPQ/W</t>
  </si>
  <si>
    <t>87301L114</t>
  </si>
  <si>
    <t>US87301L1145</t>
  </si>
  <si>
    <t>NDACU</t>
  </si>
  <si>
    <t>7ef5dfca-9ff1-4bb3-801e-822ecc6e22a8</t>
  </si>
  <si>
    <t>NightDragon Acquisition Corp.</t>
  </si>
  <si>
    <t>{'symbol': 'NDAC', 'cusip': '65413D105', 'type': 'common', 'isin': 'US65413D1054'}</t>
  </si>
  <si>
    <t>https://www.sec.gov/edgar/browse/?CIK=0001837067</t>
  </si>
  <si>
    <t>[{'name': 'Morgan Stanley', 'units': 29100000, 'bookRunningManager': True}, {'name': 'Drexel Hamilton', 'units': 900000, 'bookRunningManager': False}]</t>
  </si>
  <si>
    <t>[{'name': 'David G. DeWalt', 'position': 'Director, Chairman of the Board of Directors'}, {'name': 'Mark Garrett', 'position': 'Director, Vice Chairman of the Board of Directors'}, {'name': 'Morgan Kyauk', 'position': 'Chief Executive Officer and Corporate Secretary'}, {'name': 'Steve Simonian', 'position': 'Chief Financial Officer'}, {'name': 'Ken Gonzalez', 'position': 'Director'}, {'name': 'Barbara Massa', 'position': 'Director'}, {'name': 'Kara Wilson', 'position': 'Advisor'}]</t>
  </si>
  <si>
    <t>101 Second Street, Suite 1275  San Francisco, California 94105</t>
  </si>
  <si>
    <t>65413D105</t>
  </si>
  <si>
    <t>US65413D1054</t>
  </si>
  <si>
    <t>{'symbol': 'NDACU', 'cusip': '65413D204', 'type': 'units', 'isin': 'US65413D2045'}</t>
  </si>
  <si>
    <t>65413D204</t>
  </si>
  <si>
    <t>US65413D2045</t>
  </si>
  <si>
    <t>{'symbol': 'NDACW', 'cusip': '65413D113', 'type': 'warrants', 'isin': 'US65413D1138'}</t>
  </si>
  <si>
    <t>NDACW</t>
  </si>
  <si>
    <t>65413D113</t>
  </si>
  <si>
    <t>US65413D1138</t>
  </si>
  <si>
    <t>NSTC.U</t>
  </si>
  <si>
    <t>5f05e2d9-477b-40fb-bedc-605cfff24364</t>
  </si>
  <si>
    <t>Northern Star Investment Corp. III</t>
  </si>
  <si>
    <t>{'symbol': 'NSTC', 'cusip': '66574L100', 'type': 'common', 'isin': 'US66574L1008'}</t>
  </si>
  <si>
    <t>https://www.sec.gov/edgar/browse/?CIK=0001835817</t>
  </si>
  <si>
    <t>[{'name': 'Joanna Coles', 'position': 'Chairperson and CEO'}, {'name': 'Jonathan J. Ledecky', 'position': 'President, COO, and director'}, {'name': 'James H.R. Brady', 'position': 'CFO'}, {'name': 'Justine Cheng', 'position': 'Director'}, {'name': 'Dasha Smith', 'position': 'Director'}, {'name': 'James Vincent', 'position': 'Director'}]</t>
  </si>
  <si>
    <t>66574L100</t>
  </si>
  <si>
    <t>US66574L1008</t>
  </si>
  <si>
    <t>{'symbol': 'NSTC.U', 'cusip': '66574L209', 'type': 'units', 'isin': 'US66574L2097'}</t>
  </si>
  <si>
    <t>66574L209</t>
  </si>
  <si>
    <t>US66574L2097</t>
  </si>
  <si>
    <t>{'symbol': 'NSTC/W', 'cusip': '66574L118', 'type': 'warrants', 'isin': 'US66574L1180'}</t>
  </si>
  <si>
    <t>NSTC/W</t>
  </si>
  <si>
    <t>66574L118</t>
  </si>
  <si>
    <t>US66574L1180</t>
  </si>
  <si>
    <t>NSTD.U</t>
  </si>
  <si>
    <t>4ef56fbf-3e98-4152-a804-e9e8fdece7bf</t>
  </si>
  <si>
    <t>Northern Star Investment Corp. IV</t>
  </si>
  <si>
    <t>{'symbol': 'NSTD', 'cusip': '66575B101', 'type': 'common', 'isin': 'US66575B1017'}</t>
  </si>
  <si>
    <t>https://www.sec.gov/edgar/browse/?CIK=0001835814</t>
  </si>
  <si>
    <t>[{'name': 'Joanna Coles', 'position': 'Chairperson and CEO'}, {'name': 'Jonathan J. Ledecky', 'position': 'President, COO, and director'}, {'name': 'James H.R. Brady', 'position': 'CFO'}, {'name': 'Emily White', 'position': 'Director'}, {'name': 'Kirsten A. Green', 'position': 'Director'}, {'name': 'Jonathan Mildenhall', 'position': 'Director'}]</t>
  </si>
  <si>
    <t>66575B101</t>
  </si>
  <si>
    <t>US66575B1017</t>
  </si>
  <si>
    <t>{'symbol': 'NSTD.U', 'cusip': '66575B200', 'type': 'units', 'isin': 'US66575B2007'}</t>
  </si>
  <si>
    <t>66575B200</t>
  </si>
  <si>
    <t>US66575B2007</t>
  </si>
  <si>
    <t>{'symbol': 'NSTD/W', 'cusip': '66575B119', 'type': 'warrants', 'isin': 'US66575B1199'}</t>
  </si>
  <si>
    <t>NSTD/W</t>
  </si>
  <si>
    <t>66575B119</t>
  </si>
  <si>
    <t>US66575B1199</t>
  </si>
  <si>
    <t>OHPAU</t>
  </si>
  <si>
    <t>5dcb170c-42c7-4784-b690-3a3d529afd3f</t>
  </si>
  <si>
    <t>Orion Acquisition Corp.</t>
  </si>
  <si>
    <t>{'symbol': 'OHPA', 'cusip': '68626A108', 'type': 'common', 'isin': 'US68626A1088'}</t>
  </si>
  <si>
    <t>https://www.sec.gov/edgar/browse/?CIK=0001836129</t>
  </si>
  <si>
    <t>[{'name': 'Beau Garverick', 'position': 'Chief Executive Officer, Chief Financial Officer and Director'}, {'name': 'Randy Simpson', 'position': 'Director'}, {'name': 'Kenneth A. Burdick', 'position': 'Chairman'}, {'name': 'Rhonda R. Mims', 'position': 'Director'}, {'name': 'Stephen Schlegel', 'position': 'Director'}]</t>
  </si>
  <si>
    <t>767 3rd Avenue, 11th Floor New York, NY 10017</t>
  </si>
  <si>
    <t>68626A108</t>
  </si>
  <si>
    <t>US68626A1088</t>
  </si>
  <si>
    <t>{'symbol': 'OHPAU', 'cusip': '68626A207', 'type': 'units', 'isin': 'US68626A2078'}</t>
  </si>
  <si>
    <t>68626A207</t>
  </si>
  <si>
    <t>US68626A2078</t>
  </si>
  <si>
    <t>{'symbol': 'OHPAW', 'cusip': '68626A116', 'type': 'warrants', 'isin': 'US68626A1161'}</t>
  </si>
  <si>
    <t>OHPAW</t>
  </si>
  <si>
    <t>68626A116</t>
  </si>
  <si>
    <t>US68626A1161</t>
  </si>
  <si>
    <t>MNAC.U</t>
  </si>
  <si>
    <t>6b4978c6-4824-4676-b7d2-2aeb4e0898fa</t>
  </si>
  <si>
    <t>Mission Advancement Corp.</t>
  </si>
  <si>
    <t>{'symbol': 'MACC', 'cusip': '60501L101', 'type': 'common', 'isin': 'US60501L1017'}</t>
  </si>
  <si>
    <t>https://www.sec.gov/edgar/browse/?CIK=0001840148</t>
  </si>
  <si>
    <t>[{'name': 'Cantor Fitzgerald', 'units': 21000000, 'bookRunningManager': True}, {'name': 'Moelis', 'units': 6000000, 'bookRunningManager': True}, {'name': 'Loop Capital Markets', 'units': 3000000, 'bookRunningManager': False}]</t>
  </si>
  <si>
    <t>[{'name': 'Jahm Najafi', 'position': 'Chief Executive Officer and Co-Chairman'}, {'name': 'Peter Keane', 'position': 'Chief Financial Officer'}, {'name': 'Dean Schnider', 'position': 'COO and Head of Business Development'}, {'name': 'Colin Kaepernick', 'position': 'Co-Chairman'}, {'name': 'Tina Rhodes-Hall', 'position': 'Treasurer'}, {'name': 'Katia Beauchamp', 'position': 'Director'}, {'name': 'Stacie Olivares', 'position': 'Director'}, {'name': 'Omar Johnson', 'position': 'Director'}, {'name': 'Attica Jaques', 'position': 'Director'}]</t>
  </si>
  <si>
    <t>2525 E Camelback Rd, Ste 850 Phoenix, AZ 85016</t>
  </si>
  <si>
    <t>The Najafi Companies</t>
  </si>
  <si>
    <t>60501L101</t>
  </si>
  <si>
    <t>US60501L1017</t>
  </si>
  <si>
    <t>{'symbol': 'MACC.U', 'cusip': '60501L200', 'type': 'units', 'isin': 'US60501L2007'}</t>
  </si>
  <si>
    <t>MACC.U</t>
  </si>
  <si>
    <t>60501L200</t>
  </si>
  <si>
    <t>US60501L2007</t>
  </si>
  <si>
    <t>{'symbol': 'MACC/W', 'cusip': '60501L119', 'type': 'warrants', 'isin': 'US60501L1199'}</t>
  </si>
  <si>
    <t>MACC/W</t>
  </si>
  <si>
    <t>60501L119</t>
  </si>
  <si>
    <t>US60501L1199</t>
  </si>
  <si>
    <t>GEEXU</t>
  </si>
  <si>
    <t>1a320b0f-e692-429e-a5a8-62e5c1439a8c</t>
  </si>
  <si>
    <t>Games &amp; Esports Experience Acquisition Corp.</t>
  </si>
  <si>
    <t>{'symbol': 'GEEX', 'cusip': 'G3731J119', 'type': 'common', 'isin': 'KYG3731J1195'}</t>
  </si>
  <si>
    <t>https://www.sec.gov/edgar/browse/?CIK=0001856774</t>
  </si>
  <si>
    <t>[{'name': 'JP Morgan', 'units': 10500000, 'bookRunningManager': True}, {'name': 'William Blair', 'units': 7000000, 'bookRunningManager': True}]</t>
  </si>
  <si>
    <t>[{'name': 'Ari Segal', 'position': 'Chief Executive Officer and Director'}, {'name': 'Tomi Kovanen', 'position': 'Chief Operating Officer and Director'}, {'name': 'Margaret C. Whitman', 'position': 'Director'}, {'name': 'Steven A. Cohen', 'position': 'Director'}]</t>
  </si>
  <si>
    <t>7381 La Tijera Blvd. P.O. Box 452118, Los Angeles, California 90045</t>
  </si>
  <si>
    <t>G3731J119</t>
  </si>
  <si>
    <t>KYG3731J1195</t>
  </si>
  <si>
    <t>{'symbol': 'GEEXU', 'cusip': 'G3731J101', 'type': 'units', 'isin': 'KYG3731J1013'}</t>
  </si>
  <si>
    <t>G3731J101</t>
  </si>
  <si>
    <t>KYG3731J1013</t>
  </si>
  <si>
    <t>{'symbol': 'GEEXW', 'cusip': 'G3731J127', 'type': 'warrants', 'isin': 'KYG3731J1278'}</t>
  </si>
  <si>
    <t>GEEXW</t>
  </si>
  <si>
    <t>G3731J127</t>
  </si>
  <si>
    <t>KYG3731J1278</t>
  </si>
  <si>
    <t>INAQ.U</t>
  </si>
  <si>
    <t>b17a21c9-2a32-4dc7-8601-88f410b149fa</t>
  </si>
  <si>
    <t>Insight Acquisition Corp.</t>
  </si>
  <si>
    <t>{'symbol': 'INAQ', 'cusip': '45784L100', 'type': 'common', 'isin': 'US45784L1008'}</t>
  </si>
  <si>
    <t>https://www.sec.gov/edgar/browse/?CIK=0001862463</t>
  </si>
  <si>
    <t>[{'name': 'Cantor Fitzgerald', 'units': 16800000, 'bookRunningManager': True}, {'name': 'Odeon Capital Group', 'units': 7200000, 'bookRunningManager': False}]</t>
  </si>
  <si>
    <t>[{'name': 'Michael Singer', 'position': 'Executive Chairman'}, {'name': 'Jeffrey Gary', 'position': 'Chief Executive Officer, Chief Financial Officer and Director'}, {'name': 'David Brosgol', 'position': 'Director'}, {'name': 'Victor Pascucci, III', 'position': 'Director'}, {'name': 'William Ullman', 'position': 'Director'}]</t>
  </si>
  <si>
    <t>333 East 91st Street  New York, New York 10128</t>
  </si>
  <si>
    <t>45784L100</t>
  </si>
  <si>
    <t>US45784L1008</t>
  </si>
  <si>
    <t>{'symbol': 'INAQ.U', 'cusip': '45784L209', 'type': 'units', 'isin': 'US45784L2097'}</t>
  </si>
  <si>
    <t>45784L209</t>
  </si>
  <si>
    <t>US45784L2097</t>
  </si>
  <si>
    <t>{'symbol': 'INAQ/W', 'cusip': '45784L118', 'type': 'warrants', 'isin': 'US45784L1180'}</t>
  </si>
  <si>
    <t>INAQ/W</t>
  </si>
  <si>
    <t>45784L118</t>
  </si>
  <si>
    <t>US45784L1180</t>
  </si>
  <si>
    <t>ACAHU</t>
  </si>
  <si>
    <t>3bc5284a-f075-478b-8f67-56ba2bfaf835</t>
  </si>
  <si>
    <t>Atlantic Coastal Acquisition Corp.</t>
  </si>
  <si>
    <t>{'symbol': 'ACAH', 'cusip': '048453104', 'type': 'common', 'isin': 'US0484531043'}</t>
  </si>
  <si>
    <t>https://www.sec.gov/edgar/browse/?CIK=0001836274</t>
  </si>
  <si>
    <t>[{'name': 'BTIG', 'units': 29100000, 'bookRunningManager': True}, {'name': 'Academy Securities', 'units': 300000, 'bookRunningManager': False}, {'name': 'Loop Capital Markets', 'units': 300000, 'bookRunningManager': False}, {'name': 'Siebert Williams Shank', 'units': 300000, 'bookRunningManager': False}]</t>
  </si>
  <si>
    <t>[{'name': 'Shahraab Ahmad', 'position': 'Chief Executive Officer and Chairman of the Board of Directors'}, {'name': 'Burt Jordan', 'position': 'President and Director'}, {'name': 'Anthony D. Eisenberg', 'position': 'Chief Strategy Officer and Director'}, {'name': 'Ronald C. Warrington', 'position': 'Chief Financial Officer'}, {'name': 'Ned Sizer', 'position': 'Chief Operating Officer'}, {'name': 'Joanna Lord', 'position': 'Director'}, {'name': 'Bryan Dove', 'position': 'Director'}, {'name': 'Iqbaljit Kahlon', 'position': 'Director'}, {'name': 'Daniel M. Tapiero', 'position': 'Director'}, {'name': 'Apeiron Investment Group', 'position': 'Special Advisor'}]</t>
  </si>
  <si>
    <t>6 St Johns Lane, Floor 5 New York, NY 10013</t>
  </si>
  <si>
    <t>US0484531043</t>
  </si>
  <si>
    <t>{'symbol': 'ACAHU', 'cusip': '048453203', 'type': 'units', 'isin': 'US0484532033'}</t>
  </si>
  <si>
    <t>US0484532033</t>
  </si>
  <si>
    <t>{'symbol': 'ACAHW', 'cusip': '048453112', 'type': 'warrants', 'isin': 'US0484531126'}</t>
  </si>
  <si>
    <t>ACAHW</t>
  </si>
  <si>
    <t>US0484531126</t>
  </si>
  <si>
    <t>ATAQU</t>
  </si>
  <si>
    <t>00d71284-bbd9-4e4c-8671-d4ed6d23e387</t>
  </si>
  <si>
    <t>Altimar Acquisition Corp. III</t>
  </si>
  <si>
    <t>{'symbol': 'ATAQ', 'cusip': 'G0370U108', 'type': 'common', 'isin': 'KYG0370U1085'}</t>
  </si>
  <si>
    <t>https://www.sec.gov/edgar/browse/?CIK=0001841004</t>
  </si>
  <si>
    <t>[{'name': 'Goldman Sachs', 'units': 6750000, 'bookRunningManager': True}, {'name': 'JP Morgan', 'units': 6750000, 'bookRunningManager': True}]</t>
  </si>
  <si>
    <t>[{'name': 'Tom Wasserman', 'position': 'CEO and Chairman'}, {'name': 'Wendy Lai', 'position': 'CFO'}, {'name': 'Payne D. Brown', 'position': 'Director'}, {'name': 'Richard M. Jelinek', 'position': 'Director'}, {'name': 'Roma Khanna', 'position': 'Director'}, {'name': 'Michael Rubenstein', 'position': 'Director'}, {'name': 'Vijay K. Sondhi', 'position': 'Director'}, {'name': 'Michael Vorhaus', 'position': 'Director'}]</t>
  </si>
  <si>
    <t>40 West 57th Street  33rd Floor  New York, New York 10019</t>
  </si>
  <si>
    <t>HPS Investment Partners</t>
  </si>
  <si>
    <t>G0370U108</t>
  </si>
  <si>
    <t>KYG0370U1085</t>
  </si>
  <si>
    <t>{'symbol': 'ATAQ.U', 'cusip': 'G0370U124', 'type': 'units', 'isin': 'KYG0370U1242'}</t>
  </si>
  <si>
    <t>ATAQ.U</t>
  </si>
  <si>
    <t>G0370U124</t>
  </si>
  <si>
    <t>KYG0370U1242</t>
  </si>
  <si>
    <t>{'symbol': 'ATAQ/W', 'cusip': 'G0370U116', 'type': 'warrants', 'isin': 'KYG0370U1168'}</t>
  </si>
  <si>
    <t>ATAQ/W</t>
  </si>
  <si>
    <t>G0370U116</t>
  </si>
  <si>
    <t>KYG0370U1168</t>
  </si>
  <si>
    <t>AURC.U</t>
  </si>
  <si>
    <t>fe394c1f-a3f1-4500-a831-bc2a3b6b9738</t>
  </si>
  <si>
    <t>Aurora Acquisition Corp.</t>
  </si>
  <si>
    <t>{'symbol': 'AURC', 'cusip': 'G0698L103', 'type': 'common', 'isin': 'KYG0698L1032'}</t>
  </si>
  <si>
    <t>https://www.sec.gov/edgar/browse/?CIK=0001835856</t>
  </si>
  <si>
    <t>[{'name': 'Barclays', 'units': 22000000, 'bookRunningManager': True}]</t>
  </si>
  <si>
    <t>[{'name': 'Thor BjÃ¶rgÃ³lfsson', 'position': 'Chairman of the Board and Director'}, {'name': 'Arnaud Massenet', 'position': 'Chief Executive Officer'}, {'name': 'Prabhu Narasimhan', 'position': 'Chief Investment Officer and Head of Legal'}, {'name': 'Caroline Harding', 'position': 'Chief Financial Officer and Director'}, {'name': 'Michael Edelstein', 'position': 'Director'}, {'name': 'Shravin Mittal', 'position': 'Director'}, {'name': 'Sangeeta Desai', 'position': 'Director'}]</t>
  </si>
  <si>
    <t>20 North Audley Street, London W1K 6LX, United Kingdom</t>
  </si>
  <si>
    <t xml:space="preserve">Novator Capital </t>
  </si>
  <si>
    <t>G0698L103</t>
  </si>
  <si>
    <t>KYG0698L1032</t>
  </si>
  <si>
    <t>{'symbol': 'AURCU', 'cusip': 'G0698L111', 'type': 'units', 'isin': 'KYG0698L1115'}</t>
  </si>
  <si>
    <t>AURCU</t>
  </si>
  <si>
    <t>G0698L111</t>
  </si>
  <si>
    <t>KYG0698L1115</t>
  </si>
  <si>
    <t>{'symbol': 'AURCW', 'cusip': 'G0698L129', 'type': 'warrants', 'isin': 'KYG0698L1297'}</t>
  </si>
  <si>
    <t>AURCW</t>
  </si>
  <si>
    <t>G0698L129</t>
  </si>
  <si>
    <t>KYG0698L1297</t>
  </si>
  <si>
    <t>HERAU</t>
  </si>
  <si>
    <t>dd3f6bfd-9829-4f7e-a309-176857c9f36e</t>
  </si>
  <si>
    <t>FTAC Hera Acquisition Corp.</t>
  </si>
  <si>
    <t>{'symbol': 'HERA', 'cusip': 'G3728Y103', 'type': 'common', 'isin': 'KYG3728Y1035'}</t>
  </si>
  <si>
    <t>https://www.sec.gov/edgar/browse/?CIK=0001842912</t>
  </si>
  <si>
    <t>[{'name': 'Citigroup', 'units': 42000000, 'bookRunningManager': True}, {'name': 'JP Morgan', 'units': 38000000, 'bookRunningManager': True}]</t>
  </si>
  <si>
    <t>[{'name': 'Betsy Z. Cohen', 'position': 'Chairman'}, {'name': 'Daniel G. Cohen', 'position': 'President and CEO'}, {'name': 'Douglas Listman', 'position': 'CFO'}, {'name': 'Brittain Ezzes', 'position': 'Director'}, {'name': 'Mei-Mei Tuan', 'position': 'Director'}, {'name': 'Jan Zubrow', 'position': 'Director'}, {'name': 'Jewelle Bickford', 'position': 'Director'}, {'name': 'Leah Popowich', 'position': 'Director'}]</t>
  </si>
  <si>
    <t>G3728Y103</t>
  </si>
  <si>
    <t>KYG3728Y1035</t>
  </si>
  <si>
    <t>{'symbol': 'HERAU', 'cusip': 'G3728Y129', 'type': 'units', 'isin': 'KYG3728Y1290'}</t>
  </si>
  <si>
    <t>G3728Y129</t>
  </si>
  <si>
    <t>KYG3728Y1290</t>
  </si>
  <si>
    <t>{'symbol': 'HERAW', 'cusip': 'G3728Y111', 'type': 'warrants', 'isin': 'KYG3728Y1118'}</t>
  </si>
  <si>
    <t>HERAW</t>
  </si>
  <si>
    <t>G3728Y111</t>
  </si>
  <si>
    <t>KYG3728Y1118</t>
  </si>
  <si>
    <t>cf2b09c7-7342-4366-9bb3-83a3e0bc5252</t>
  </si>
  <si>
    <t>Khosla Ventures Acquisition Co.</t>
  </si>
  <si>
    <t>{'symbol': 'KVSA', 'cusip': '482504107', 'type': 'common', 'isin': 'US4825041076'}</t>
  </si>
  <si>
    <t>https://www.sec.gov/edgar/browse/?CIK=0001841873</t>
  </si>
  <si>
    <t>[{'name': 'Goldman Sachs', 'units': 27000000, 'bookRunningManager': True}, {'name': 'Piper Sandler &amp; Co.', 'units': 3000000, 'bookRunningManager': True}]</t>
  </si>
  <si>
    <t>[{'name': 'Vinod Khosla', 'position': 'Founder'}, {'name': 'Samir Kaul', 'position': 'Chief Executive Officer, Director'}, {'name': 'Peter Buckland', 'position': 'Chief Operating Officer, Chief Financial Officer, Treasurer and Secretary'}, {'name': 'Rajiv J. Shah', 'position': 'Director'}, {'name': 'Derek Anthony West', 'position': 'Director'}, {'name': 'Molly Coye', 'position': 'Director'}, {'name': 'Mario Schlosser', 'position': 'Director'}, {'name': 'Dmitri Shklovsky', 'position': 'Director'}]</t>
  </si>
  <si>
    <t>2128 Sand Hill Road  Menlo Park, CA 94025</t>
  </si>
  <si>
    <t>Khosla Ventures</t>
  </si>
  <si>
    <t>US4825041076</t>
  </si>
  <si>
    <t>MBAC.U</t>
  </si>
  <si>
    <t>4d8291cb-d5ec-4a7e-b972-a324d083e6cb</t>
  </si>
  <si>
    <t>M3-Brigade Acquisition II Corp.</t>
  </si>
  <si>
    <t>{'symbol': 'MBAC', 'cusip': '553800103', 'type': 'common', 'isin': 'US5538001034'}</t>
  </si>
  <si>
    <t>https://www.sec.gov/edgar/browse/?CIK=0001839175</t>
  </si>
  <si>
    <t>[{'name': 'Cantor Fitzgerald', 'units': 40000000, 'bookRunningManager': True}]</t>
  </si>
  <si>
    <t>[{'name': 'Mohsin Meghji', 'position': 'Chairman and CEO'}, {'name': 'William Gallagher', 'position': 'Executive VP'}, {'name': 'Charles Garner', 'position': 'Executive VP and Secretary'}, {'name': 'Brian Griffith', 'position': 'CFO'}, {'name': 'Frank M. Garrison, Jr.', 'position': 'Director'}, {'name': 'Steven Fincent', 'position': 'Director'}, {'name': 'Aaron Yeary', 'position': 'Director'}, {'name': 'Matthew Perkal', 'position': 'Director'}, {'name': 'Dale R. Gerard', 'position': 'Director'}, {'name': 'John Paul Roehm', 'position': 'Director'}]</t>
  </si>
  <si>
    <t>US5538001034</t>
  </si>
  <si>
    <t>{'symbol': 'MBAC.U', 'cusip': '553800202', 'type': 'units', 'isin': 'US5538002024'}</t>
  </si>
  <si>
    <t>US5538002024</t>
  </si>
  <si>
    <t>{'symbol': 'MBAC/W', 'cusip': '553800111', 'type': 'warrants', 'isin': 'US5538001117'}</t>
  </si>
  <si>
    <t>MBAC/W</t>
  </si>
  <si>
    <t>US5538001117</t>
  </si>
  <si>
    <t>OXUSU</t>
  </si>
  <si>
    <t>8f64171f-7975-4bf6-9974-37fc944e0720</t>
  </si>
  <si>
    <t>Oxus Acquisition Corp.</t>
  </si>
  <si>
    <t>{'symbol': 'OXUS', 'cusip': 'G6859L105', 'type': 'common', 'isin': 'KYG6859L1059'}</t>
  </si>
  <si>
    <t>https://www.sec.gov/edgar/browse/?CIK=0001852973</t>
  </si>
  <si>
    <t>[{'name': 'EarlyBirdCapital', 'units': 7125000, 'bookRunningManager': True}, {'name': 'Sova Capital', 'units': 7125000, 'bookRunningManager': True}, {'name': 'I-Bankers Securities', 'units': 750000, 'bookRunningManager': False}]</t>
  </si>
  <si>
    <t>[{'name': 'Kenges Rakishev', 'position': 'Non-executive Chairman and Director'}, {'name': 'Kanat Mynzhanov', 'position': 'Chief Executive Officer and Director'}, {'name': 'Askar Mametov', 'position': 'Chief Financial Officer'}, {'name': 'Christophe Charlier', 'position': 'Director'}, {'name': 'Sergey Ivashkovsky', 'position': 'Director'}, {'name': 'Shiv Vikram Khemka', 'position': 'Director'}]</t>
  </si>
  <si>
    <t>77/2 Al-Farabi Avenue Almaty 050040 Kazakhstan</t>
  </si>
  <si>
    <t>G6859L105</t>
  </si>
  <si>
    <t>KYG6859L1059</t>
  </si>
  <si>
    <t>{'symbol': 'OXUSU', 'cusip': 'G6859L113', 'type': 'units', 'isin': 'KYG6859L1133'}</t>
  </si>
  <si>
    <t>G6859L113</t>
  </si>
  <si>
    <t>KYG6859L1133</t>
  </si>
  <si>
    <t>{'symbol': 'OXUSW', 'cusip': 'G6859L121', 'type': 'warrants', 'isin': 'KYG6859L1216'}</t>
  </si>
  <si>
    <t>OXUSW</t>
  </si>
  <si>
    <t>G6859L121</t>
  </si>
  <si>
    <t>KYG6859L1216</t>
  </si>
  <si>
    <t>PSAGU</t>
  </si>
  <si>
    <t>77f8c310-267a-45b4-abd2-201c1db7594c</t>
  </si>
  <si>
    <t>Property Solutions Acquisition Corp. II</t>
  </si>
  <si>
    <t>{'symbol': 'PSAG', 'cusip': '74350A108', 'type': 'common', 'isin': 'US74350A1088'}</t>
  </si>
  <si>
    <t>https://www.sec.gov/edgar/browse/?CIK=0001833235</t>
  </si>
  <si>
    <t>[{'name': 'EarlyBirdCapital', 'units': 20000000, 'bookRunningManager': True}, {'name': 'Ladenburg Thalmann', 'units': 10000000, 'bookRunningManager': False}]</t>
  </si>
  <si>
    <t>[{'name': 'Jordan Vogel', 'position': 'Chairman, Co-CEO and Secretary'}, {'name': 'Aaron Feldman', 'position': 'Co-CEO, Treasurer and Director'}, {'name': 'David Amsterdam', 'position': 'Director'}, {'name': 'Avi Savar', 'position': 'Director'}, {'name': 'Eduardo Abush', 'position': 'Director'}]</t>
  </si>
  <si>
    <t>654 Madison Avenue, Suite 1009 New York, New York 10065</t>
  </si>
  <si>
    <t>74350A108</t>
  </si>
  <si>
    <t>US74350A1088</t>
  </si>
  <si>
    <t>{'symbol': 'PSAGU', 'cusip': '74350A207', 'type': 'units', 'isin': 'US74350A2078'}</t>
  </si>
  <si>
    <t>74350A207</t>
  </si>
  <si>
    <t>US74350A2078</t>
  </si>
  <si>
    <t>{'symbol': 'PSAGW', 'cusip': '74350A116', 'type': 'warrants', 'isin': 'US74350A1161'}</t>
  </si>
  <si>
    <t>PSAGW</t>
  </si>
  <si>
    <t>74350A116</t>
  </si>
  <si>
    <t>US74350A1161</t>
  </si>
  <si>
    <t>RXRAU</t>
  </si>
  <si>
    <t>12124435-7e37-4b6d-8d96-b593e847f0b7</t>
  </si>
  <si>
    <t>RXR Acquisition Corp.</t>
  </si>
  <si>
    <t>{'symbol': 'RXRA', 'cusip': '74981W107', 'type': 'common', 'isin': 'US74981W1071'}</t>
  </si>
  <si>
    <t>https://www.sec.gov/edgar/browse/?CIK=0001840463</t>
  </si>
  <si>
    <t>[{'name': 'Goldman Sachs', 'units': 19500000, 'bookRunningManager': True}, {'name': 'BofA Securities', 'units': 10500000, 'bookRunningManager': True}]</t>
  </si>
  <si>
    <t>[{'name': 'Scott Rechler', 'position': 'Chief Executive Officer and Chairman and Director'}, {'name': 'Michael Maturo', 'position': 'Chief Financial Officer and Director'}, {'name': 'Jason Barnett', 'position': 'General Counsel and Director'}, {'name': 'Matthew Boras', 'position': 'Senior Vice President â€” Investments'}, {'name': 'Richard Florida', 'position': 'Director'}, {'name': 'Magalie Laguerre-Wilkinson', 'position': 'Director'}, {'name': 'Richard Saltzman', 'position': 'Director'}, {'name': 'Martin Luther King III', 'position': 'Director'}]</t>
  </si>
  <si>
    <t>625 RXR Plaza, Uniondale, NY 11556</t>
  </si>
  <si>
    <t>RXR Realty</t>
  </si>
  <si>
    <t>74981W107</t>
  </si>
  <si>
    <t>US74981W1071</t>
  </si>
  <si>
    <t>{'symbol': 'RXRAU', 'cusip': '74981W206', 'type': 'units', 'isin': 'US74981W2061'}</t>
  </si>
  <si>
    <t>74981W206</t>
  </si>
  <si>
    <t>US74981W2061</t>
  </si>
  <si>
    <t>{'symbol': 'RXRAW', 'cusip': '74981W115', 'type': 'warrants', 'isin': 'US74981W1154'}</t>
  </si>
  <si>
    <t>RXRAW</t>
  </si>
  <si>
    <t>74981W115</t>
  </si>
  <si>
    <t>US74981W1154</t>
  </si>
  <si>
    <t>TRCA.U</t>
  </si>
  <si>
    <t>2f5ff519-8718-4193-a0a8-2f4ec9ec98fb</t>
  </si>
  <si>
    <t>Twin Ridge Capital Acquisition Corp.</t>
  </si>
  <si>
    <t>{'symbol': 'TRCA', 'cusip': 'G9151L104', 'type': 'common', 'isin': 'KYG9151L1041'}</t>
  </si>
  <si>
    <t>https://www.sec.gov/edgar/browse/?CIK=0001840353</t>
  </si>
  <si>
    <t>[{'name': 'Barclays', 'units': 10000000, 'bookRunningManager': True}, {'name': 'Evercore', 'units': 10000000, 'bookRunningManager': True}]</t>
  </si>
  <si>
    <t>[{'name': 'Dale Morrison', 'position': 'Chairman of the Board of Directors'}, {'name': 'Sanjay K. Morey', 'position': 'Co-Chief Executive Officer, President and Director'}, {'name': 'William P. Russell, Jr.', 'position': 'Co-Chief Executive Officer, Chief Financial Officer and Director'}, {'name': 'Tom BenÃ©', 'position': 'Industry Advisor'}, {'name': 'John Bryant', 'position': 'Industry Advisor'}, {'name': 'Mike Duffy', 'position': 'Industry Advisor'}, {'name': 'Steve Louden', 'position': 'Industry Advisor'}, {'name': 'Christopher Oâ€™Leary', 'position': 'Industry Advisor'}, {'name': 'Bill Toler', 'position': 'Industry Advisor'}, {'name': 'Alison Burns', 'position': 'Director'}]</t>
  </si>
  <si>
    <t>707 Menlo Avenue, Suite 110 Menlo Park CA 94025</t>
  </si>
  <si>
    <t>Twin Ridge Capital Management, HPS Investment Partners</t>
  </si>
  <si>
    <t>G9151L104</t>
  </si>
  <si>
    <t>KYG9151L1041</t>
  </si>
  <si>
    <t>{'symbol': 'TRCA.U', 'cusip': 'G9151L112', 'type': 'units', 'isin': 'KYG9151L1124'}</t>
  </si>
  <si>
    <t>G9151L112</t>
  </si>
  <si>
    <t>KYG9151L1124</t>
  </si>
  <si>
    <t>{'symbol': 'TRCA/W', 'cusip': 'G9151L120', 'type': 'warrants', 'isin': 'KYG9151L1207'}</t>
  </si>
  <si>
    <t>TRCA/W</t>
  </si>
  <si>
    <t>G9151L120</t>
  </si>
  <si>
    <t>KYG9151L1207</t>
  </si>
  <si>
    <t>APXIU</t>
  </si>
  <si>
    <t>cab49b5e-ae17-4c55-82d5-9af73d5b06fc</t>
  </si>
  <si>
    <t>APx Acquisition Corp. I</t>
  </si>
  <si>
    <t>{'symbol': 'APXI', 'cusip': 'G0440J109', 'type': 'common', 'isin': 'KYG0440J1094'}</t>
  </si>
  <si>
    <t>https://www.sec.gov/edgar/browse/?CIK=0001868573</t>
  </si>
  <si>
    <t>[{'name': 'Daniel Braatz', 'position': 'Chief Executive Officer, Chairman of the Board'}, {'name': 'Xavier Martinez', 'position': 'Chief Financial Officer'}, {'name': 'Alfredo Vara Alonso', 'position': 'Director'}, {'name': 'Angel Losada Moreno', 'position': 'Director'}, {'name': 'David Proman', 'position': 'Director'}, {'name': 'Diego Dayenoff', 'position': 'Director'}]</t>
  </si>
  <si>
    <t xml:space="preserve">Juan Salvador Agraz 65  Contadero, Cuajimalpa de Morelos  05370, Mexico City, Mexico </t>
  </si>
  <si>
    <t>APx Capital</t>
  </si>
  <si>
    <t>G0440J109</t>
  </si>
  <si>
    <t>KYG0440J1094</t>
  </si>
  <si>
    <t>{'symbol': 'APXIU', 'cusip': 'G0440J117', 'type': 'units', 'isin': 'KYG0440J1177'}</t>
  </si>
  <si>
    <t>G0440J117</t>
  </si>
  <si>
    <t>KYG0440J1177</t>
  </si>
  <si>
    <t>{'symbol': 'APXIW', 'cusip': 'G0440J125', 'type': 'warrants', 'isin': 'KYG0440J1250'}</t>
  </si>
  <si>
    <t>APXIW</t>
  </si>
  <si>
    <t>G0440J125</t>
  </si>
  <si>
    <t>KYG0440J1250</t>
  </si>
  <si>
    <t>ATVCU</t>
  </si>
  <si>
    <t>b1ad4b0b-8201-44a4-aa3c-217066a5d872</t>
  </si>
  <si>
    <t>{'symbol': 'ATVC', 'cusip': '89601Y101', 'type': 'common', 'isin': 'US89601Y1010'}</t>
  </si>
  <si>
    <t>https://www.sec.gov/edgar/browse/?CIK=0001831874</t>
  </si>
  <si>
    <t>[{'name': 'Arjun Sethi', 'position': 'Chairman and CEO'}, {'name': 'Omar Chohan', 'position': 'CFO'}, {'name': 'Sumit Mehta', 'position': 'VP'}, {'name': 'Ted Maidenberg', 'position': 'Secretary'}, {'name': 'Rohit Nanani', 'position': 'Director'}, {'name': 'Richard Peretz', 'position': 'Director'}, {'name': 'Henry Ward', 'position': 'Director'}, {'name': 'Duriya Farooqui', 'position': 'Director'}, {'name': 'Kat Cole', 'position': 'Advisor'}, {'name': 'Shyam K. Reddy', 'position': 'Advisor'}, {'name': 'Debbie Markowitz', 'position': 'Advisor'}, {'name': 'Anthony Pompliano', 'position': 'Advisor'}, {'name': 'Romeen Sheth', 'position': 'Advisor'}]</t>
  </si>
  <si>
    <t>2700 19th Street San Francisco, CA 94110</t>
  </si>
  <si>
    <t>Arrow Capital, Tribe Capital Management</t>
  </si>
  <si>
    <t>89601Y101</t>
  </si>
  <si>
    <t>US89601Y1010</t>
  </si>
  <si>
    <t>{'symbol': 'ATVCU', 'cusip': '89601Y200', 'type': 'units', 'isin': 'US89601Y2000'}</t>
  </si>
  <si>
    <t>89601Y200</t>
  </si>
  <si>
    <t>US89601Y2000</t>
  </si>
  <si>
    <t>{'symbol': 'ATVCW', 'cusip': '89601Y119', 'type': 'warrants', 'isin': 'US89601Y1192'}</t>
  </si>
  <si>
    <t>ATVCW</t>
  </si>
  <si>
    <t>89601Y119</t>
  </si>
  <si>
    <t>US89601Y1192</t>
  </si>
  <si>
    <t>FRSGU</t>
  </si>
  <si>
    <t>54f45ae4-dc64-4c45-89f2-90eca83a07f8</t>
  </si>
  <si>
    <t>First Reserve Sustainable Growth Corp.</t>
  </si>
  <si>
    <t>{'symbol': 'FRSG', 'cusip': '336169107', 'type': 'common', 'isin': 'US3361691070'}</t>
  </si>
  <si>
    <t>https://www.sec.gov/edgar/browse/?CIK=0001842883</t>
  </si>
  <si>
    <t>[{'name': 'Barclays', 'units': 10000000, 'bookRunningManager': True}, {'name': 'Goldman Sachs', 'units': 10000000, 'bookRunningManager': True}]</t>
  </si>
  <si>
    <t>[{'name': 'Alex T. Krueger', 'position': 'Chairman'}, {'name': 'Neil A. Wizel', 'position': 'CEO and Director'}, {'name': 'Thomas S. Amburgey', 'position': 'CFO and Director'}, {'name': 'Gary D. Reaves', 'position': 'Director'}, {'name': 'E. Perot Bissell', 'position': 'Director'}, {'name': 'Mary Anne Brelinsky', 'position': 'Director'}, {'name': 'Amy Francetic', 'position': 'Director'}, {'name': 'Adam Grosser', 'position': 'Director'}, {'name': 'Marvin Odum', 'position': 'Director'}]</t>
  </si>
  <si>
    <t>290 Harbor Drive, Fifth Floor, Stamford, CT 06902</t>
  </si>
  <si>
    <t>First Reserve Management</t>
  </si>
  <si>
    <t>[{'symbol': 'EOC', 'type': 'common'}]</t>
  </si>
  <si>
    <t>US3361691070</t>
  </si>
  <si>
    <t>{'symbol': 'FRSGU', 'cusip': '336169206', 'type': 'units', 'isin': 'US3361692060'}</t>
  </si>
  <si>
    <t>US3361692060</t>
  </si>
  <si>
    <t>{'symbol': 'FRSGW', 'cusip': '336169115', 'type': 'warrants', 'isin': 'US3361691153'}</t>
  </si>
  <si>
    <t>FRSGW</t>
  </si>
  <si>
    <t>US3361691153</t>
  </si>
  <si>
    <t>GLLIU</t>
  </si>
  <si>
    <t>283a2caf-6da9-401d-b982-ce8e84f71238</t>
  </si>
  <si>
    <t>Globalink Investment Inc.</t>
  </si>
  <si>
    <t>{'symbol': 'GLLI', 'cusip': '37892F109', 'type': 'common', 'isin': 'US37892F1093'}</t>
  </si>
  <si>
    <t>https://www.sec.gov/edgar/browse/?CIK=0001888734</t>
  </si>
  <si>
    <t>[{'name': 'Say Leong Lim', 'position': 'Chairman of the Board of Directors and CEO'}, {'name': 'Cliff (Ming Hang) Chong', 'position': 'CFO'}, {'name': 'Hong Shien Beh', 'position': 'Independent Director'}, {'name': 'Kian Huat Lai', 'position': 'Independent Director'}, {'name': 'Hui Liang Wong', 'position': 'Independent Director'}]</t>
  </si>
  <si>
    <t>1180 Avenue of the Americas, 8th Floor, New York, NY 10036</t>
  </si>
  <si>
    <t>37892F109</t>
  </si>
  <si>
    <t>US37892F1093</t>
  </si>
  <si>
    <t>{'symbol': 'GLLIU', 'cusip': '37892F208', 'type': 'units', 'isin': 'US37892F2083'}</t>
  </si>
  <si>
    <t>37892F208</t>
  </si>
  <si>
    <t>US37892F2083</t>
  </si>
  <si>
    <t>{'symbol': 'GLLIW', 'cusip': '37892F125', 'type': 'warrants', 'isin': 'US37892F1259'}</t>
  </si>
  <si>
    <t>GLLIW</t>
  </si>
  <si>
    <t>37892F125</t>
  </si>
  <si>
    <t>US37892F1259</t>
  </si>
  <si>
    <t>{'symbol': 'GLLIR', 'cusip': '37892F117', 'type': 'rights', 'isin': 'US37892F1176'}</t>
  </si>
  <si>
    <t>GLLIR</t>
  </si>
  <si>
    <t>37892F117</t>
  </si>
  <si>
    <t>US37892F1176</t>
  </si>
  <si>
    <t>IPVA.U</t>
  </si>
  <si>
    <t>486c0526-a050-4c2b-9071-a11c0ab973cb</t>
  </si>
  <si>
    <t>InterPrivate II Acquisition Corp.</t>
  </si>
  <si>
    <t>{'symbol': 'IPVA', 'cusip': '46064Q108', 'type': 'common', 'isin': 'US46064Q1085'}</t>
  </si>
  <si>
    <t>https://www.sec.gov/edgar/browse/?CIK=0001839608</t>
  </si>
  <si>
    <t>[{'name': 'Morgan Stanley', 'units': 11250000, 'bookRunningManager': True}, {'name': 'EarlyBirdCapital', 'units': 11250000, 'bookRunningManager': True}]</t>
  </si>
  <si>
    <t>[{'name': 'Ahmed Fattouh', 'position': 'Chairman and CEO'}, {'name': 'Brian Q. Pham', 'position': 'Executive VP'}, {'name': 'Alan Pinto', 'position': 'Executive VP'}, {'name': 'Brandon Bentley', 'position': 'General Counsel and Director'}, {'name': 'James Pipe', 'position': 'Vice President'}, {'name': 'Jeffrey Harris', 'position': 'Director'}, {'name': 'Matthew Luckett', 'position': 'Director'}, {'name': 'Tracey Brophy Warson', 'position': 'Director'}]</t>
  </si>
  <si>
    <t>1350 Avenue of the Americas, 2nd Floor New York, NY 10019</t>
  </si>
  <si>
    <t>46064Q108</t>
  </si>
  <si>
    <t>US46064Q1085</t>
  </si>
  <si>
    <t>{'symbol': 'IPVA.U', 'cusip': '46064Q207', 'type': 'units', 'isin': 'US46064Q2075'}</t>
  </si>
  <si>
    <t>46064Q207</t>
  </si>
  <si>
    <t>US46064Q2075</t>
  </si>
  <si>
    <t>{'symbol': 'IPVA/W', 'cusip': '46064Q116', 'type': 'warrants', 'isin': 'US46064Q1168'}</t>
  </si>
  <si>
    <t>IPVA/W</t>
  </si>
  <si>
    <t>46064Q116</t>
  </si>
  <si>
    <t>US46064Q1168</t>
  </si>
  <si>
    <t>IPVF.U</t>
  </si>
  <si>
    <t>6c4dbfb3-fb77-4d81-9330-001203015a07</t>
  </si>
  <si>
    <t>InterPrivate III Financial Partners Inc.</t>
  </si>
  <si>
    <t>{'symbol': 'IPVF', 'cusip': '46064R106', 'type': 'common', 'isin': 'US46064R1068'}</t>
  </si>
  <si>
    <t>https://www.sec.gov/edgar/browse/?CIK=0001839610</t>
  </si>
  <si>
    <t>[{'name': 'Ahmed Fattouh', 'position': 'Chairman and CEO'}, {'name': 'Sunil Kappagoda', 'position': 'Vice Chairman'}, {'name': 'Nicholaos Krenteras', 'position': 'President and Director'}, {'name': 'Brandon Bentley', 'position': 'General Counsel'}, {'name': 'Minesh Patel', 'position': 'Vice President'}, {'name': 'Gordy Holterman', 'position': 'Director'}, {'name': 'Rich McGinn', 'position': 'Director'}, {'name': 'Howard Newman', 'position': 'Director'}, {'name': 'John McCoy', 'position': 'Director'}]</t>
  </si>
  <si>
    <t>[{'symbol': 'ASP', 'type': 'common'}]</t>
  </si>
  <si>
    <t>46064R106</t>
  </si>
  <si>
    <t>US46064R1068</t>
  </si>
  <si>
    <t>{'symbol': 'IPVF.U', 'cusip': '46064R205', 'type': 'units', 'isin': 'US46064R2058'}</t>
  </si>
  <si>
    <t>46064R205</t>
  </si>
  <si>
    <t>US46064R2058</t>
  </si>
  <si>
    <t>{'symbol': 'IPVF/W', 'cusip': '46064R114', 'type': 'warrants', 'isin': 'US46064R1142'}</t>
  </si>
  <si>
    <t>IPVF/W</t>
  </si>
  <si>
    <t>46064R114</t>
  </si>
  <si>
    <t>US46064R1142</t>
  </si>
  <si>
    <t>IPVIU</t>
  </si>
  <si>
    <t>6f54b85e-28da-4857-80d9-93542a9a7533</t>
  </si>
  <si>
    <t>InterPrivate IV InfraTech Partners Inc.</t>
  </si>
  <si>
    <t>{'symbol': 'IPVI', 'cusip': '46064T102', 'type': 'common', 'isin': 'US46064T1025'}</t>
  </si>
  <si>
    <t>https://www.sec.gov/edgar/browse/?CIK=0001839611</t>
  </si>
  <si>
    <t>[{'name': 'Morgan Stanley', 'units': 11250000, 'bookRunningManager': True}, {'name': 'Wells Fargo', 'units': 11250000, 'bookRunningManager': True}, {'name': 'EarlyBirdCapital', 'units': 2500000, 'bookRunningManager': False}]</t>
  </si>
  <si>
    <t>[{'name': 'Kevin Timmons', 'position': 'CEO and Director'}, {'name': 'David Withers', 'position': 'President'}, {'name': 'Brandon Bentley', 'position': 'General Counsel'}, {'name': 'Nina Fairbairn', 'position': 'Vice President'}, {'name': 'Ahmed Fattouh', 'position': 'Chairman'}, {'name': 'Peter Gross', 'position': 'Director'}, {'name': 'Gary Wojtaszek', 'position': 'Director'}, {'name': 'Michael Perone', 'position': 'Director'}, {'name': 'James Eisenstein', 'position': 'Director'}]</t>
  </si>
  <si>
    <t>46064T102</t>
  </si>
  <si>
    <t>US46064T1025</t>
  </si>
  <si>
    <t>{'symbol': 'IPVIU', 'cusip': '46064T201', 'type': 'units', 'isin': 'US46064T2015'}</t>
  </si>
  <si>
    <t>46064T201</t>
  </si>
  <si>
    <t>US46064T2015</t>
  </si>
  <si>
    <t>{'symbol': 'IPVIW', 'cusip': '46064T110', 'type': 'warrants', 'isin': 'US46064T1108'}</t>
  </si>
  <si>
    <t>IPVIW</t>
  </si>
  <si>
    <t>46064T110</t>
  </si>
  <si>
    <t>US46064T1108</t>
  </si>
  <si>
    <t>LHAAU</t>
  </si>
  <si>
    <t>96536884-dc6d-4453-92c8-57a5b657b00c</t>
  </si>
  <si>
    <t>Lerer Hippeau Acquisition Corp.</t>
  </si>
  <si>
    <t>{'symbol': 'LHAA', 'cusip': '526749106', 'type': 'common', 'isin': 'US5267491067'}</t>
  </si>
  <si>
    <t>https://www.sec.gov/edgar/browse/?CIK=0001841948</t>
  </si>
  <si>
    <t>[{'name': 'Barclays', 'units': 15800000, 'bookRunningManager': True}, {'name': 'Code Advisors', 'units': 3800000, 'bookRunningManager': True}, {'name': 'Drexel Hamilton', 'units': 400000, 'bookRunningManager': False}]</t>
  </si>
  <si>
    <t>[{'name': 'Kenneth Lerer', 'position': 'Chairman'}, {'name': 'Eric Hippeau', 'position': 'Chief Executive Officer and Director'}, {'name': 'Ben Lerer', 'position': 'President and Director'}, {'name': 'Joe Medved', 'position': 'Chief Operating Officer'}, {'name': 'Dan Rochkind', 'position': 'Chief Financial Officer, Treasurer and Secretary'}, {'name': 'Stuart Freedman', 'position': 'Director'}, {'name': 'Arianna Huffington', 'position': 'Director'}, {'name': 'Greg Parsons', 'position': 'Director'}, {'name': 'Michael Walrath', 'position': 'Director'}, {'name': 'Jonah Goodhart', 'position': 'Advisor'}, {'name': 'Noah Goodhart', 'position': 'Advisor'}]</t>
  </si>
  <si>
    <t>100 Crosby Street  Suite 201  New York, New York 10012</t>
  </si>
  <si>
    <t>Lerer Hippeau</t>
  </si>
  <si>
    <t>US5267491067</t>
  </si>
  <si>
    <t>TTAC.U</t>
  </si>
  <si>
    <t>9b2ce2af-af17-4991-a978-f924abb94294</t>
  </si>
  <si>
    <t>Tailwind Two Acquisition Corp.</t>
  </si>
  <si>
    <t>{'symbol': 'TWNT', 'cusip': 'G86613109', 'type': 'common', 'isin': 'KYG866131090'}</t>
  </si>
  <si>
    <t>https://www.sec.gov/edgar/browse/?CIK=0001835512</t>
  </si>
  <si>
    <t>[{'name': 'Philip Krim', 'position': 'Chairman'}, {'name': 'Matt Eby', 'position': 'Co-CEO, CFO &amp; Director'}, {'name': 'Chris Hollod', 'position': 'Co-CEO &amp; Director'}, {'name': 'Wisdom Lu', 'position': 'Director'}, {'name': 'Tommy Stadlen', 'position': 'Director'}, {'name': 'Boris Revsin', 'position': 'Director'}, {'name': 'Michael Kim', 'position': 'Director'}]</t>
  </si>
  <si>
    <t>[{'symbol': 'LLAP', 'type': 'common'}]</t>
  </si>
  <si>
    <t>G86613109</t>
  </si>
  <si>
    <t>KYG866131090</t>
  </si>
  <si>
    <t>{'symbol': 'TWNT.U', 'cusip': 'G86613117', 'type': 'units', 'isin': 'KYG866131173'}</t>
  </si>
  <si>
    <t>TWNT.U</t>
  </si>
  <si>
    <t>G86613117</t>
  </si>
  <si>
    <t>KYG866131173</t>
  </si>
  <si>
    <t>{'symbol': 'TWNT/W', 'cusip': 'G86613125', 'type': 'warrants', 'isin': 'KYG866131256'}</t>
  </si>
  <si>
    <t>TWNT/W</t>
  </si>
  <si>
    <t>G86613125</t>
  </si>
  <si>
    <t>KYG866131256</t>
  </si>
  <si>
    <t>VIHBU</t>
  </si>
  <si>
    <t>6b0a3d86-032d-4940-8c64-33d509f856ee</t>
  </si>
  <si>
    <t>VPC Impact Acquisition Holdings II</t>
  </si>
  <si>
    <t>{'symbol': 'VPCB', 'cusip': 'G9460L126', 'type': 'common', 'isin': 'KYG9460L1260'}</t>
  </si>
  <si>
    <t>https://www.sec.gov/edgar/browse/?CIK=0001840792</t>
  </si>
  <si>
    <t>[{'name': 'Jefferies', 'units': 11250000, 'bookRunningManager': True}, {'name': 'Citigroup', 'units': 11250000, 'bookRunningManager': True}]</t>
  </si>
  <si>
    <t>[{'name': 'Brendan Carroll', 'position': 'Director and Co-Chief Executive Officer'}, {'name': 'Gordon Watson', 'position': 'Co-Chief Executive Officer'}, {'name': 'Carly Altieri', 'position': 'Chief Financial Officer'}, {'name': 'John Martin', 'position': 'Chairman and Director'}, {'name': 'Kai Schmitz', 'position': 'Director'}, {'name': 'Senator Joseph Lieberman', 'position': 'Director'}]</t>
  </si>
  <si>
    <t>150 North Riverside Plaza, Suite 5200  Chicago, IL 60606</t>
  </si>
  <si>
    <t>G9460L126</t>
  </si>
  <si>
    <t>KYG9460L1260</t>
  </si>
  <si>
    <t>{'symbol': 'VPCBU', 'cusip': 'G9460L100', 'type': 'units', 'isin': 'KYG9460L1005'}</t>
  </si>
  <si>
    <t>VPCBU</t>
  </si>
  <si>
    <t>G9460L100</t>
  </si>
  <si>
    <t>KYG9460L1005</t>
  </si>
  <si>
    <t>{'symbol': 'VPCBW', 'cusip': 'G9460L118', 'type': 'warrants', 'isin': 'KYG9460L1187'}</t>
  </si>
  <si>
    <t>VPCBW</t>
  </si>
  <si>
    <t>G9460L118</t>
  </si>
  <si>
    <t>KYG9460L1187</t>
  </si>
  <si>
    <t>WPCA.U</t>
  </si>
  <si>
    <t>4f141f6d-942f-40d2-add5-f2f12440af53</t>
  </si>
  <si>
    <t>Warburg Pincus Capital Corporation Iâ€”A</t>
  </si>
  <si>
    <t>{'symbol': 'WPCA', 'cusip': 'G9461D107', 'type': 'common', 'isin': 'KYG9461D1079'}</t>
  </si>
  <si>
    <t>https://www.sec.gov/edgar/browse/?CIK=0001836075</t>
  </si>
  <si>
    <t>[{'name': 'Citigroup', 'units': 15000000, 'bookRunningManager': True}, {'name': 'Credit Suisse', 'units': 6250000, 'bookRunningManager': True}, {'name': 'Evercore', 'units': 3750000, 'bookRunningManager': True}]</t>
  </si>
  <si>
    <t>[{'name': 'Christopher H. Turner', 'position': 'Chairman and Chief Executive Officer'}, {'name': 'Tara Oâ€™Neill', 'position': 'Chief Financial Officer and Director'}, {'name': 'Mark Colodny', 'position': 'Director'}, {'name': 'James Neary', 'position': 'Director'}, {'name': 'Anesa Chaibi', 'position': 'Director'}, {'name': 'Alison Rand', 'position': 'Director'}, {'name': 'Timothy J. Curt', 'position': 'Director'}]</t>
  </si>
  <si>
    <t>450 Lexington Avenue, New York 10017</t>
  </si>
  <si>
    <t>Warburg Pincus</t>
  </si>
  <si>
    <t>G9461D107</t>
  </si>
  <si>
    <t>KYG9461D1079</t>
  </si>
  <si>
    <t>{'symbol': 'WPCA.U', 'cusip': 'G9461D123', 'type': 'units', 'isin': 'KYG9461D1236'}</t>
  </si>
  <si>
    <t>G9461D123</t>
  </si>
  <si>
    <t>KYG9461D1236</t>
  </si>
  <si>
    <t>{'symbol': 'WPCA/W', 'cusip': 'G9461D115', 'type': 'warrants', 'isin': 'KYG9461D1152'}</t>
  </si>
  <si>
    <t>WPCA/W</t>
  </si>
  <si>
    <t>G9461D115</t>
  </si>
  <si>
    <t>KYG9461D1152</t>
  </si>
  <si>
    <t>WPCB.U</t>
  </si>
  <si>
    <t>c787d66d-ed0c-433d-8c8b-684fdda5db4d</t>
  </si>
  <si>
    <t>Warburg Pincus Capital Corporation Iâ€”B</t>
  </si>
  <si>
    <t>{'symbol': 'WPCB', 'cusip': 'G9460M108', 'type': 'common', 'isin': 'KYG9460M1087'}</t>
  </si>
  <si>
    <t>https://www.sec.gov/edgar/browse/?CIK=0001836074</t>
  </si>
  <si>
    <t>[{'name': 'Citigroup', 'units': 30000000, 'bookRunningManager': True}, {'name': 'Credit Suisse', 'units': 12500000, 'bookRunningManager': True}, {'name': 'Evercore', 'units': 7500000, 'bookRunningManager': True}]</t>
  </si>
  <si>
    <t>[{'name': 'Christopher H. Turner', 'position': 'Chairman and Chief Executive Officer'}, {'name': 'Tara Oâ€™Neill', 'position': 'Chief Financial Officer and Director Nominee'}, {'name': 'Mark Colodny', 'position': 'Director'}, {'name': 'James Neary', 'position': 'Director'}, {'name': 'David Coulter', 'position': 'Director'}, {'name': 'Gunther T. Bright', 'position': 'Director'}, {'name': 'Anne Walker', 'position': 'Director'}]</t>
  </si>
  <si>
    <t>G9460M108</t>
  </si>
  <si>
    <t>KYG9460M1087</t>
  </si>
  <si>
    <t>{'symbol': 'WPCB.U', 'cusip': 'G9460M116', 'type': 'units', 'isin': 'KYG9460M1160'}</t>
  </si>
  <si>
    <t>G9460M116</t>
  </si>
  <si>
    <t>KYG9460M1160</t>
  </si>
  <si>
    <t>{'symbol': 'WPCB/W', 'cusip': 'G9460M124', 'type': 'warrants', 'isin': 'KYG9460M1244'}</t>
  </si>
  <si>
    <t>WPCB/W</t>
  </si>
  <si>
    <t>G9460M124</t>
  </si>
  <si>
    <t>KYG9460M1244</t>
  </si>
  <si>
    <t>BNNRU</t>
  </si>
  <si>
    <t>a4c55df8-db0b-4061-bcf8-c185c77be1fa</t>
  </si>
  <si>
    <t>Banner Acquisition Corp.</t>
  </si>
  <si>
    <t>{'symbol': 'BNNR', 'cusip': '06654K101', 'type': 'common', 'isin': 'US06654K1016'}</t>
  </si>
  <si>
    <t>https://www.sec.gov/edgar/browse/?CIK=0001852332</t>
  </si>
  <si>
    <t>[{'name': 'Christopher Christensen', 'position': 'Chairman'}, {'name': 'Tanner Ainge', 'position': 'Chief Executive Officer and Director'}, {'name': 'Greg Woodward', 'position': 'Chief Financial Officer and Director'}, {'name': 'Tyler Price', 'position': 'Vice President'}, {'name': 'Jerry Coleman', 'position': 'Director'}, {'name': 'Thomas Costello', 'position': 'Director'}, {'name': 'Chad Keetch', 'position': 'Director'}, {'name': 'Ron Labrum', 'position': 'Director'}, {'name': 'Ryan Westwood', 'position': 'Director'}]</t>
  </si>
  <si>
    <t>1633 W. Innovation Way, 5th Floor, Lehi, UT 84043</t>
  </si>
  <si>
    <t>Banner Ventures</t>
  </si>
  <si>
    <t>06654K101</t>
  </si>
  <si>
    <t>US06654K1016</t>
  </si>
  <si>
    <t>{'symbol': 'BNNRU', 'cusip': '06654K200', 'type': 'units', 'isin': 'US06654K2006'}</t>
  </si>
  <si>
    <t>06654K200</t>
  </si>
  <si>
    <t>US06654K2006</t>
  </si>
  <si>
    <t>{'symbol': 'BNNRW', 'cusip': '06654K119', 'type': 'warrants', 'isin': 'US06654K1198'}</t>
  </si>
  <si>
    <t>BNNRW</t>
  </si>
  <si>
    <t>06654K119</t>
  </si>
  <si>
    <t>US06654K1198</t>
  </si>
  <si>
    <t>ACQRU</t>
  </si>
  <si>
    <t>4ac17dfc-5f1d-4d8a-aca2-6e94634496a1</t>
  </si>
  <si>
    <t>Independence Holdings Corp.</t>
  </si>
  <si>
    <t>{'symbol': 'ACQR', 'cusip': 'G4761A101', 'type': 'common', 'isin': 'KYG4761A1013'}</t>
  </si>
  <si>
    <t>https://www.sec.gov/edgar/browse/?CIK=0001837393</t>
  </si>
  <si>
    <t>[{'name': 'Citigroup', 'units': 21750000, 'bookRunningManager': True}, {'name': 'Deutsche Bank', 'units': 21750000, 'bookRunningManager': True}]</t>
  </si>
  <si>
    <t>[{'name': 'Steven J. McLaughlin', 'position': 'Co-Chairman'}, {'name': 'Eugene Yoon', 'position': 'Co-Chairman'}, {'name': 'John Lawrence Furlong', 'position': 'Chief Executive Officer'}, {'name': 'Jaskaran Heir', 'position': 'Chief Financial Officer'}, {'name': 'Jonathan Corr', 'position': 'Director'}, {'name': 'Eric Woodward', 'position': 'Director'}, {'name': 'Ahmedulla Khan Khaishgi', 'position': 'Director'}]</t>
  </si>
  <si>
    <t>277 Park Avenue  29th floor, Suite B  New York, NY 10172</t>
  </si>
  <si>
    <t>FT Partners, Sagemount</t>
  </si>
  <si>
    <t>G4761A101</t>
  </si>
  <si>
    <t>KYG4761A1013</t>
  </si>
  <si>
    <t>{'symbol': 'ACQRU', 'cusip': 'G4761A119', 'type': 'units', 'isin': 'KYG4761A1195'}</t>
  </si>
  <si>
    <t>G4761A119</t>
  </si>
  <si>
    <t>KYG4761A1195</t>
  </si>
  <si>
    <t>{'symbol': 'ACQRW', 'cusip': 'G4761A127', 'type': 'warrants', 'isin': 'KYG4761A1278'}</t>
  </si>
  <si>
    <t>ACQRW</t>
  </si>
  <si>
    <t>G4761A127</t>
  </si>
  <si>
    <t>KYG4761A1278</t>
  </si>
  <si>
    <t>PDOT.U</t>
  </si>
  <si>
    <t>27be571a-0377-4853-ad06-54bbbd1f169e</t>
  </si>
  <si>
    <t>Peridot Acquisition Corp. II</t>
  </si>
  <si>
    <t>{'symbol': 'PDOT', 'cusip': 'G7008B105', 'type': 'common', 'isin': 'KYG7008B1059'}</t>
  </si>
  <si>
    <t>https://www.sec.gov/edgar/browse/?CIK=0001841845</t>
  </si>
  <si>
    <t>[{'name': 'UBS', 'units': 21600000, 'bookRunningManager': True}, {'name': 'Barclays', 'units': 14400000, 'bookRunningManager': True}]</t>
  </si>
  <si>
    <t>[{'name': 'Tomas Ackerman', 'position': 'Chairman of the Board'}, {'name': 'Preston Powell', 'position': 'Chief Executive Officer and Director'}, {'name': 'Stephen Wedemeyer', 'position': 'Chief Financial Officer'}, {'name': 'Alan Levande', 'position': 'Vice Chairman'}, {'name': 'June Yearwood', 'position': 'Director'}, {'name': 'Scott Prochazka', 'position': 'Director'}]</t>
  </si>
  <si>
    <t>2229 San Felipe Street, Suite 1450  Houston, TX 77019</t>
  </si>
  <si>
    <t>Carnelian Energy Capital Management</t>
  </si>
  <si>
    <t>G7008B105</t>
  </si>
  <si>
    <t>KYG7008B1059</t>
  </si>
  <si>
    <t>{'symbol': 'PDOT.U', 'cusip': 'G7008B113', 'type': 'units', 'isin': 'KYG7008B1133'}</t>
  </si>
  <si>
    <t>G7008B113</t>
  </si>
  <si>
    <t>KYG7008B1133</t>
  </si>
  <si>
    <t>{'symbol': 'PDOT/W', 'cusip': 'G7008B121', 'type': 'warrants', 'isin': 'KYG7008B1216'}</t>
  </si>
  <si>
    <t>PDOT/W</t>
  </si>
  <si>
    <t>G7008B121</t>
  </si>
  <si>
    <t>KYG7008B1216</t>
  </si>
  <si>
    <t>SVFBU</t>
  </si>
  <si>
    <t>d888cc96-7945-4c55-87f6-23fdf085cb5f</t>
  </si>
  <si>
    <t>SVF Investment Corp. 2</t>
  </si>
  <si>
    <t>{'symbol': 'SVFB', 'cusip': 'G8601M100', 'type': 'common', 'isin': 'KYG8601M1006'}</t>
  </si>
  <si>
    <t>https://www.sec.gov/edgar/browse/?CIK=0001837238</t>
  </si>
  <si>
    <t>[{'name': 'Citigroup', 'units': 7200000, 'bookRunningManager': True}, {'name': 'UBS', 'units': 4600000, 'bookRunningManager': True}, {'name': 'Deutsche Bank', 'units': 3500000, 'bookRunningManager': True}, {'name': 'Cantor Fitzgerald', 'units': 3500000, 'bookRunningManager': True}, {'name': 'Mizuho', 'units': 1200000, 'bookRunningManager': True}]</t>
  </si>
  <si>
    <t>[{'name': 'Munish Varma', 'position': 'Chairman and CEO'}, {'name': 'Navneet Govil', 'position': 'CFO and Director'}, {'name': 'Sunil Gulati', 'position': 'Director'}, {'name': 'Fred Hochberg', 'position': 'Director'}, {'name': 'Robin Josephs', 'position': 'Director'}]</t>
  </si>
  <si>
    <t>SVF II SPAC Investment 2 (DE) LLC</t>
  </si>
  <si>
    <t>* SVF II SPAC Investment 2 (DE) LLC, an affiliate of SVFB's sponsor, intends to enter into a forward purchase agreement that will provide for the purchase of $100,000,000 committed forward purchase shares for $10.00 per share, in a private placement to close substantially concurrently with the closing of an initial business combination_x000D_
* The forward purchase agreement will also provide that the forward purchase investors may elect to purchase up to an additional $50,000,000 of forward purchase shares $10.00 per share_x000D_
* Any elections to purchase up to 5,000,000 additional forward purchase shares will take place in one or more private placements in such amounts and at such time as the forward purchase investors determine, but no later than simultaneously with the closing of an initial business combination_x000D_
* SVFB and the forward purchase investor may determine, by mutual agreement, to increase the number of additional forward purchase shares at any time prior to an initial business combination_x000D_
* The obligations under the forward purchase agreement will not depend on whether any Class A ordinary shares are redeemed by public shareholders</t>
  </si>
  <si>
    <t>G8601M100</t>
  </si>
  <si>
    <t>KYG8601M1006</t>
  </si>
  <si>
    <t>SVFCU</t>
  </si>
  <si>
    <t>d32b1bf2-9cd1-4f1a-84ab-e8fc88ca7420</t>
  </si>
  <si>
    <t>SVF Investment Corp. 3</t>
  </si>
  <si>
    <t>{'symbol': 'SVFC', 'cusip': 'G8601N108', 'type': 'common', 'isin': 'KYG8601N1088'}</t>
  </si>
  <si>
    <t>https://www.sec.gov/edgar/browse/?CIK=0001837240</t>
  </si>
  <si>
    <t>[{'name': 'Citigroup', 'units': 10080000, 'bookRunningManager': True}, {'name': 'UBS', 'units': 6440000, 'bookRunningManager': True}, {'name': 'Deutsche Bank', 'units': 4900000, 'bookRunningManager': True}, {'name': 'Cantor Fitzgerald', 'units': 4900000, 'bookRunningManager': True}, {'name': 'Mizuho', 'units': 1680000, 'bookRunningManager': True}]</t>
  </si>
  <si>
    <t>[{'name': 'Ioannis Pipilis', 'position': 'Chairman and CEO'}, {'name': 'Navneet Govil', 'position': 'CFO and Director'}, {'name': 'Michael Carpenter', 'position': 'Director'}, {'name': 'Michael Tobin', 'position': 'Director'}, {'name': 'Cristiana Falcone', 'position': 'Director'}]</t>
  </si>
  <si>
    <t>SVFII SPAC Investment 3 (DE) LLC</t>
  </si>
  <si>
    <t xml:space="preserve">* SVFII SPAC Investment 3 (DE) LLC, an affiliate of SVFC's sponsor, intends to enter into a forward purchase agreement that will provide for the purchase of $150,000,000 committed forward purchase shares for $10.00 per share, in a private placement to close substantially concurrently with the closing of an initial business combination_x000D_
* The forward purchase agreement will also provide that the forward purchase investors may elect to purchase up to an additional $50,000,000 of forward purchase shares, which will also have a purchase price of $10.00 per share_x000D_
* Any elections to purchase up to 5,000,000 additional forward purchase shares will take place in one or more private placements in such amounts and at such time as the forward purchase investors determine, but no later than simultaneously with the closing of an initial business combination_x000D_
* SVFB and the forward purchase investor may determine, by mutual agreement, to increase the number of additional forward purchase shares at any time prior to an initial business combination_x000D_
* The obligations under the forward purchase agreement will not depend on whether any Class A ordinary shares are redeemed by public shareholders_x000D_
</t>
  </si>
  <si>
    <t>[{'symbol': 'SYM', 'type': 'common'}]</t>
  </si>
  <si>
    <t>G8601N108</t>
  </si>
  <si>
    <t>KYG8601N1088</t>
  </si>
  <si>
    <t>AGC.U</t>
  </si>
  <si>
    <t>fcfe8e04-9ba6-4135-a4af-b5adfe7dc0bc</t>
  </si>
  <si>
    <t>Agile Growth Corp.</t>
  </si>
  <si>
    <t>{'symbol': 'AGGR', 'cusip': 'G01202103', 'type': 'common', 'isin': 'KYG012021039'}</t>
  </si>
  <si>
    <t>https://www.sec.gov/edgar/browse/?CIK=0001842329</t>
  </si>
  <si>
    <t>[{'name': 'Citigroup', 'units': 15000000, 'bookRunningManager': True}, {'name': 'Jefferies', 'units': 15000000, 'bookRunningManager': True}]</t>
  </si>
  <si>
    <t>[{'name': 'Jay Bhatt', 'position': 'CEO, CFO and Director'}, {'name': 'John Newton', 'position': 'Chief Strategic Officer and Director'}, {'name': 'Antonio J. Aquilina', 'position': 'Chief Sourcing Officer'}, {'name': 'Tony Grout', 'position': 'Chief Technology Officer'}, {'name': 'Sally Baraka', 'position': 'Chief Administrative Officer'}, {'name': 'Steven Alesio', 'position': 'Director'}, {'name': 'Carol Bartz', 'position': 'Director'}, {'name': 'John R. Egan', 'position': 'Director'}, {'name': 'James Heppelmann', 'position': 'Director'}, {'name': 'Philip M. Pead', 'position': 'Director'}]</t>
  </si>
  <si>
    <t>G01202103</t>
  </si>
  <si>
    <t>KYG012021039</t>
  </si>
  <si>
    <t>{'symbol': 'AGGRU', 'cusip': 'G01202129', 'type': 'units', 'isin': 'KYG012021294'}</t>
  </si>
  <si>
    <t>AGGRU</t>
  </si>
  <si>
    <t>G01202129</t>
  </si>
  <si>
    <t>KYG012021294</t>
  </si>
  <si>
    <t>{'symbol': 'AGGRW', 'cusip': 'G01202111', 'type': 'warrants', 'isin': 'KYG012021112'}</t>
  </si>
  <si>
    <t>AGGRW</t>
  </si>
  <si>
    <t>G01202111</t>
  </si>
  <si>
    <t>KYG012021112</t>
  </si>
  <si>
    <t>CLAA.U</t>
  </si>
  <si>
    <t>aa9a9f46-5e8d-4fc9-bc4b-dc6db6c416df</t>
  </si>
  <si>
    <t>Colonnade Acquisition Corp. II</t>
  </si>
  <si>
    <t>{'symbol': 'CLAA', 'cusip': 'G2284B101', 'type': 'common', 'isin': 'KYG2284B1014'}</t>
  </si>
  <si>
    <t>https://www.sec.gov/edgar/browse/?CIK=0001837739</t>
  </si>
  <si>
    <t>[{'name': 'Barclays', 'units': 15000000, 'bookRunningManager': True}, {'name': 'Deutsche Bank', 'units': 15000000, 'bookRunningManager': True}]</t>
  </si>
  <si>
    <t>[{'name': 'Joseph S. Sambuco', 'position': 'Chairman of the Board of Directors'}, {'name': 'Remy W. Trafelet', 'position': 'Chief Executive Officer and Director'}, {'name': 'Lee J. Solomon', 'position': 'Director'}, {'name': 'Emil W. Henry, Jr.', 'position': 'Director'}, {'name': 'Manny De ZÃ¡rraga', 'position': 'Director'}]</t>
  </si>
  <si>
    <t>1400 Centrepark Blvd, Ste 810  West Palm Beach, FL 33401</t>
  </si>
  <si>
    <t>Surveyor Capital</t>
  </si>
  <si>
    <t>G2284B101</t>
  </si>
  <si>
    <t>KYG2284B1014</t>
  </si>
  <si>
    <t>{'symbol': 'CLAA.U', 'cusip': 'G2284B127', 'type': 'units', 'isin': 'KYG2284B1279'}</t>
  </si>
  <si>
    <t>G2284B127</t>
  </si>
  <si>
    <t>KYG2284B1279</t>
  </si>
  <si>
    <t>{'symbol': 'CLAA/W', 'cusip': 'G2284B119', 'type': 'warrants', 'isin': 'KYG2284B1196'}</t>
  </si>
  <si>
    <t>CLAA/W</t>
  </si>
  <si>
    <t>G2284B119</t>
  </si>
  <si>
    <t>KYG2284B1196</t>
  </si>
  <si>
    <t>DTOCU</t>
  </si>
  <si>
    <t>24158175-685e-4fa7-be86-8e217c217c16</t>
  </si>
  <si>
    <t>Digital Transformation Opportunities Corp.</t>
  </si>
  <si>
    <t>{'symbol': 'DTOC', 'cusip': '25401K107', 'type': 'common', 'isin': 'US25401K1079'}</t>
  </si>
  <si>
    <t>https://www.sec.gov/edgar/browse/?CIK=0001839998</t>
  </si>
  <si>
    <t>[{'name': 'Barclays', 'units': 30000000, 'bookRunningManager': True}]</t>
  </si>
  <si>
    <t>[{'name': 'Kevin Nazemi', 'position': 'Chairman of the Board and Chief Executive Officer'}, {'name': 'Kyle Francis', 'position': 'Chief Financial Officer and Secretary'}, {'name': 'Bradley Fluegel', 'position': 'Director'}, {'name': 'Jim Moffatt', 'position': 'Director'}, {'name': 'Heather Zynczak', 'position': 'Director'}]</t>
  </si>
  <si>
    <t>10485 NE 6th Street, Unit 3930 Bellevue, WA 98004</t>
  </si>
  <si>
    <t>25401K107</t>
  </si>
  <si>
    <t>US25401K1079</t>
  </si>
  <si>
    <t>{'symbol': 'DTOCU', 'cusip': '25401K206', 'type': 'units', 'isin': 'US25401K2069'}</t>
  </si>
  <si>
    <t>25401K206</t>
  </si>
  <si>
    <t>US25401K2069</t>
  </si>
  <si>
    <t>{'symbol': 'DTOCW', 'cusip': '25401K115', 'type': 'warrants', 'isin': 'US25401K1152'}</t>
  </si>
  <si>
    <t>DTOCW</t>
  </si>
  <si>
    <t>25401K115</t>
  </si>
  <si>
    <t>US25401K1152</t>
  </si>
  <si>
    <t>ESM.U</t>
  </si>
  <si>
    <t>545daddf-22ba-4865-864a-4a95247791ea</t>
  </si>
  <si>
    <t>ESM Acquisition Corporation</t>
  </si>
  <si>
    <t>{'symbol': 'ESM', 'cusip': 'G3195H104', 'type': 'common', 'isin': 'KYG3195H1048'}</t>
  </si>
  <si>
    <t>https://www.sec.gov/edgar/browse/?CIK=0001841420</t>
  </si>
  <si>
    <t>[{'name': 'Credit Suisse', 'units': 30000000, 'bookRunningManager': True}]</t>
  </si>
  <si>
    <t>[{'name': 'John T. Raymond', 'position': 'Chairman of the board of directors'}, {'name': 'John G. Calvert', 'position': 'Vice Chairman of the board of directors'}, {'name': 'Sir Michael Davis', 'position': 'CEO &amp; Director'}, {'name': 'Jeffrey A. Ball', 'position': 'CFO'}, {'name': 'John Carr', 'position': 'Director'}, {'name': 'Michael Gamson', 'position': 'Director'}, {'name': 'Joseph Norville', 'position': 'Director'}, {'name': 'Brett A. Olsher', 'position': 'Director'}]</t>
  </si>
  <si>
    <t>2229 San Felipe, Suite 1300  Houston, TX 77019</t>
  </si>
  <si>
    <t>The Energy &amp; Minerals Group</t>
  </si>
  <si>
    <t>G3195H104</t>
  </si>
  <si>
    <t>KYG3195H1048</t>
  </si>
  <si>
    <t>{'symbol': 'ESM.U', 'cusip': 'G3195H120', 'type': 'units', 'isin': 'KYG3195H1204'}</t>
  </si>
  <si>
    <t>G3195H120</t>
  </si>
  <si>
    <t>KYG3195H1204</t>
  </si>
  <si>
    <t>{'symbol': 'ESM/W', 'cusip': 'G3195H112', 'type': 'warrants', 'isin': 'KYG3195H1121'}</t>
  </si>
  <si>
    <t>ESM/W</t>
  </si>
  <si>
    <t>G3195H112</t>
  </si>
  <si>
    <t>KYG3195H1121</t>
  </si>
  <si>
    <t>FRWAU</t>
  </si>
  <si>
    <t>119b0270-1792-4570-9758-32b1f465c179</t>
  </si>
  <si>
    <t>PWP Forward Acquisition Corp. I</t>
  </si>
  <si>
    <t>{'symbol': 'FRW', 'cusip': '74709Q101', 'type': 'common', 'isin': 'US74709Q1013'}</t>
  </si>
  <si>
    <t>https://www.sec.gov/edgar/browse/?CIK=0001825739</t>
  </si>
  <si>
    <t>[{'name': 'Citigroup', 'units': 14000000, 'bookRunningManager': True}, {'name': 'Telsey Advisory Group', 'units': 2000000, 'bookRunningManager': False}, {'name': 'Tigress Financial Partners', 'units': 2000000, 'bookRunningManager': False}, {'name': 'Siebert Williams Shank', 'units': 2000000, 'bookRunningManager': False}]</t>
  </si>
  <si>
    <t>[{'name': 'Stacia Ryan', 'position': 'Chief Executive Officer and director'}, {'name': 'Joseph R. Perella', 'position': 'Chairman of the board of directors'}, {'name': 'Stefanie Jay', 'position': 'Director'}, {'name': 'Courtney Leimkuhler', 'position': 'Director'}, {'name': 'Sonalee Parekh', 'position': 'Director'}]</t>
  </si>
  <si>
    <t>767 Fifth Avenue New York, New York 10153</t>
  </si>
  <si>
    <t>Perella Weinberg Partners</t>
  </si>
  <si>
    <t>74709Q101</t>
  </si>
  <si>
    <t>US74709Q1013</t>
  </si>
  <si>
    <t>{'symbol': 'FRWAU', 'cusip': '74709Q200', 'type': 'units', 'isin': 'US74709Q2003'}</t>
  </si>
  <si>
    <t>74709Q200</t>
  </si>
  <si>
    <t>US74709Q2003</t>
  </si>
  <si>
    <t>{'symbol': 'FRWAW', 'cusip': '74709Q119', 'type': 'warrants', 'isin': 'US74709Q1195'}</t>
  </si>
  <si>
    <t>FRWAW</t>
  </si>
  <si>
    <t>74709Q119</t>
  </si>
  <si>
    <t>US74709Q1195</t>
  </si>
  <si>
    <t>FRXB.U</t>
  </si>
  <si>
    <t>88f0c78a-3801-43e7-8c43-51153dafba33</t>
  </si>
  <si>
    <t>Forest Road Acquisition Corp. II</t>
  </si>
  <si>
    <t>{'symbol': 'FRXB', 'cusip': '34619V103', 'type': 'common', 'isin': 'US34619V1035'}</t>
  </si>
  <si>
    <t>https://www.sec.gov/edgar/browse/?CIK=0001840161</t>
  </si>
  <si>
    <t>[{'name': 'Morgan Stanley', 'units': 15250000, 'bookRunningManager': True}, {'name': 'Cantor Fitzgerald', 'units': 10166667, 'bookRunningManager': True}, {'name': 'Guggenheim Securities', 'units': 5083333, 'bookRunningManager': False}]</t>
  </si>
  <si>
    <t>[{'name': 'Thomas Staggs', 'position': 'Co-CEO &amp; Co-Chairperson of the Board of Directors'}, {'name': 'Kevin Mayer', 'position': 'Co-CEO &amp; Co-Chairperson of the Board of Directors'}, {'name': 'Idan Shani', 'position': 'CFO'}, {'name': 'Zachary Tarica', 'position': 'COO'}, {'name': 'Jeremy Tarica', 'position': 'CIO'}, {'name': 'Keith L. Horn', 'position': 'Director'}, {'name': 'Martin Luther King III', 'position': 'Director'}, {'name': 'Salil Mehta', 'position': 'Director'}]</t>
  </si>
  <si>
    <t>1177 Avenue of the Americas, 5th Floor New York, New York 10036</t>
  </si>
  <si>
    <t>The Forest Road Company</t>
  </si>
  <si>
    <t>34619V103</t>
  </si>
  <si>
    <t>US34619V1035</t>
  </si>
  <si>
    <t>{'symbol': 'FRXB.U', 'cusip': '34619V202', 'type': 'units', 'isin': 'US34619V2025'}</t>
  </si>
  <si>
    <t>34619V202</t>
  </si>
  <si>
    <t>US34619V2025</t>
  </si>
  <si>
    <t>{'symbol': 'FRXB/W', 'cusip': '34619V111', 'type': 'warrants', 'isin': 'US34619V1118'}</t>
  </si>
  <si>
    <t>FRXB/W</t>
  </si>
  <si>
    <t>34619V111</t>
  </si>
  <si>
    <t>US34619V1118</t>
  </si>
  <si>
    <t>SBII.U</t>
  </si>
  <si>
    <t>8affca05-6fdd-4466-bff1-91ee32f64c8f</t>
  </si>
  <si>
    <t>Sandbridge X2 Corp</t>
  </si>
  <si>
    <t>{'symbol': 'SBII', 'cusip': '799792106', 'type': 'common', 'isin': 'US7997921066'}</t>
  </si>
  <si>
    <t>https://www.sec.gov/edgar/browse/?CIK=0001842729</t>
  </si>
  <si>
    <t>[{'name': 'Citigroup', 'units': 12540000, 'bookRunningManager': True}, {'name': 'Deutsche Bank', 'units': 8360000, 'bookRunningManager': True}, {'name': 'Academy Securities', 'units': 220000, 'bookRunningManager': False}, {'name': 'Drexel Hamilton', 'units': 220000, 'bookRunningManager': False}, {'name': 'Roberts and Ryan Investments', 'units': 220000, 'bookRunningManager': False}, {'name': 'Siebert Williams Shank', 'units': 220000, 'bookRunningManager': False}, {'name': 'R. Seelaus', 'units': 220000, 'bookRunningManager': False}]</t>
  </si>
  <si>
    <t>[{'name': 'Ken Suslow', 'position': 'Chairman of the Board of Directors and Chief Executive Officer'}, {'name': 'Richard Henry', 'position': 'Chief Financial Officer'}, {'name': 'Joe Lamastra', 'position': 'Chief Operating Officer'}, {'name': 'Domenico De Sole', 'position': 'Director'}, {'name': 'Ramez Toubassy', 'position': 'Director'}, {'name': 'Jamie Weinstein', 'position': 'Director'}]</t>
  </si>
  <si>
    <t>725 5th Ave, 23rd Floor New York, NY 10022</t>
  </si>
  <si>
    <t>Sandbridge Capital, PIMCO</t>
  </si>
  <si>
    <t>US7997921066</t>
  </si>
  <si>
    <t>{'symbol': 'SBII.U', 'cusip': '799792205', 'type': 'units', 'isin': 'US7997922056'}</t>
  </si>
  <si>
    <t>US7997922056</t>
  </si>
  <si>
    <t>{'symbol': 'SBII/W', 'cusip': '799792114', 'type': 'warrants', 'isin': 'US7997921140'}</t>
  </si>
  <si>
    <t>SBII/W</t>
  </si>
  <si>
    <t>US7997921140</t>
  </si>
  <si>
    <t>VAQCU</t>
  </si>
  <si>
    <t>10cdc627-bd5e-4669-adda-d63fe330a216</t>
  </si>
  <si>
    <t>Vector Acquisition Corp II</t>
  </si>
  <si>
    <t>{'symbol': 'VAQC', 'cusip': 'G9460A104', 'type': 'common', 'isin': 'KYG9460A1040'}</t>
  </si>
  <si>
    <t>https://www.sec.gov/edgar/browse/?CIK=0001842386</t>
  </si>
  <si>
    <t>[{'name': 'Deutsche Bank', 'units': 27000000, 'bookRunningManager': True}, {'name': 'BofA Securities', 'units': 18000000, 'bookRunningManager': True}]</t>
  </si>
  <si>
    <t>[{'name': 'Alex Slusky', 'position': 'Chief Executive Officer and Chairman'}, {'name': 'David Fishman', 'position': 'President'}, {'name': 'David Baylor', 'position': 'Chief Financial Officer'}, {'name': 'John Herr', 'position': 'Director'}, {'name': 'David Kennedy', 'position': 'Director'}]</t>
  </si>
  <si>
    <t>One Market Street Steuart Tower, 23rd Floor San Francisco, CA 94105</t>
  </si>
  <si>
    <t>Vector Capital</t>
  </si>
  <si>
    <t>G9460A104</t>
  </si>
  <si>
    <t>KYG9460A1040</t>
  </si>
  <si>
    <t>HORI.U</t>
  </si>
  <si>
    <t>ec552e34-e009-41c5-aac2-8b8c5d740c31</t>
  </si>
  <si>
    <t>Emerging Markets Horizon Corp.</t>
  </si>
  <si>
    <t>{'symbol': 'HORI', 'cusip': 'G3033X105', 'type': 'common', 'isin': 'KYG3033X1051'}</t>
  </si>
  <si>
    <t>https://www.sec.gov/edgar/browse/?CIK=0001865533</t>
  </si>
  <si>
    <t>[{'name': 'Citigroup', 'units': 12000000, 'bookRunningManager': True}, {'name': 'VTB Capital', 'units': 12000000, 'bookRunningManager': True}, {'name': 'Ladenburg Thalmann', 'units': 1000000, 'bookRunningManager': False}]</t>
  </si>
  <si>
    <t>[{'name': 'Riccardo Orcel', 'position': 'Chief Executive Officer and Director'}, {'name': 'Bernard Abdelmalak', 'position': 'Chief Financial Officer and Director'}, {'name': 'Enrique FernÃ¡ndez Aisa', 'position': 'Director'}, {'name': 'Konrad Kozik', 'position': 'Director'}, {'name': 'Herbert Stepic', 'position': 'Director'}]</t>
  </si>
  <si>
    <t>30 Ekaterinis Kornarou street, 3rd floor Stovolos 2024 Nicosia, Cyprus</t>
  </si>
  <si>
    <t>VTB Capital, FPP Asset Management</t>
  </si>
  <si>
    <t>G3033X105</t>
  </si>
  <si>
    <t>KYG3033X1051</t>
  </si>
  <si>
    <t>{'symbol': 'HORIU', 'cusip': 'G3033X113', 'type': 'units', 'isin': 'KYG3033X1135'}</t>
  </si>
  <si>
    <t>HORIU</t>
  </si>
  <si>
    <t>G3033X113</t>
  </si>
  <si>
    <t>KYG3033X1135</t>
  </si>
  <si>
    <t>{'symbol': 'HORIW', 'cusip': 'G3033X121', 'type': 'warrants', 'isin': 'KYG3033X1218'}</t>
  </si>
  <si>
    <t>HORIW</t>
  </si>
  <si>
    <t>G3033X121</t>
  </si>
  <si>
    <t>KYG3033X1218</t>
  </si>
  <si>
    <t>INGAU</t>
  </si>
  <si>
    <t>3c76b734-7523-464c-81e5-e422733d0701</t>
  </si>
  <si>
    <t>Inception Growth Acquisition Ltd</t>
  </si>
  <si>
    <t>{'symbol': 'IGTA', 'cusip': '45333D104', 'type': 'common', 'isin': 'US45333D1046'}</t>
  </si>
  <si>
    <t>https://www.sec.gov/edgar/browse/?CIK=0001866838</t>
  </si>
  <si>
    <t>[{'name': 'EF Hutton', 'units': 4545000, 'bookRunningManager': True}, {'name': 'US Tiger Securities', 'units': 2700000, 'bookRunningManager': False}, {'name': 'Ingalls &amp; Snyder', 'units': 1300000, 'bookRunningManager': False}, {'name': 'Brookline Capital Markets', 'units': 450000, 'bookRunningManager': False}, {'name': 'Joseph Gunnar', 'units': 5000, 'bookRunningManager': False}]</t>
  </si>
  <si>
    <t>[{'name': 'Paige E. Craig', 'position': 'Chief Executive Officer and Chairman of the Board'}, {'name': 'Felix Yun Pun Wong', 'position': 'Chief Financial Officer and Director'}, {'name': 'Matthew C. Hong', 'position': 'Director'}, {'name': 'Albert Chang', 'position': 'Director'}, {'name': 'Stephen Man Tak Suen', 'position': 'Director'}]</t>
  </si>
  <si>
    <t>875 Washington Street, New York, NY 10014</t>
  </si>
  <si>
    <t>45333D104</t>
  </si>
  <si>
    <t>US45333D1046</t>
  </si>
  <si>
    <t>{'symbol': 'IGTAU', 'cusip': '45333D203', 'type': 'units', 'isin': 'US45333D2036'}</t>
  </si>
  <si>
    <t>IGTAU</t>
  </si>
  <si>
    <t>45333D203</t>
  </si>
  <si>
    <t>US45333D2036</t>
  </si>
  <si>
    <t>{'symbol': 'IGTAW', 'cusip': '45333D112', 'type': 'warrants', 'isin': 'US45333D1129'}</t>
  </si>
  <si>
    <t>IGTAW</t>
  </si>
  <si>
    <t>45333D112</t>
  </si>
  <si>
    <t>US45333D1129</t>
  </si>
  <si>
    <t>{'symbol': 'IGTAR', 'cusip': '45333D120', 'type': 'rights', 'isin': 'US45333D1202'}</t>
  </si>
  <si>
    <t>IGTAR</t>
  </si>
  <si>
    <t>45333D120</t>
  </si>
  <si>
    <t>US45333D1202</t>
  </si>
  <si>
    <t>WEL.U</t>
  </si>
  <si>
    <t>6602f86e-47ed-4123-87ca-fcc902df90e9</t>
  </si>
  <si>
    <t>Integrated Wellness Acquisition Corp</t>
  </si>
  <si>
    <t>{'symbol': 'WEL', 'cusip': 'G4828B100', 'type': 'common', 'isin': 'KYG4828B1005'}</t>
  </si>
  <si>
    <t>https://www.sec.gov/edgar/browse/?CIK=0001877557</t>
  </si>
  <si>
    <t>[{'name': 'BTIG', 'units': 9975000, 'bookRunningManager': True}, {'name': 'I-Bankers Securities', 'units': 25000, 'bookRunningManager': False}]</t>
  </si>
  <si>
    <t>[{'name': 'Steven Schapera', 'position': 'Chief Executive Officer and Director'}, {'name': 'Antonio Varano Della Vergiliana', 'position': 'Chairman of the Board'}, {'name': 'James MacPherson', 'position': 'Chief Financial Officer and Director'}, {'name': 'Robert Quandt', 'position': 'Chief Operating Officer and Director'}, {'name': 'Gael Forterre', 'position': 'Director'}, {'name': 'Scott Powell', 'position': 'Director'}, {'name': 'Hadrien Forterre', 'position': 'Director'}]</t>
  </si>
  <si>
    <t>148 N Main Street  Florida, NY 10921</t>
  </si>
  <si>
    <t>G4828B100</t>
  </si>
  <si>
    <t>KYG4828B1005</t>
  </si>
  <si>
    <t>{'symbol': 'WEL.U', 'cusip': 'G4828B126', 'type': 'units', 'isin': 'KYG4828B1260'}</t>
  </si>
  <si>
    <t>G4828B126</t>
  </si>
  <si>
    <t>KYG4828B1260</t>
  </si>
  <si>
    <t>{'symbol': 'WEL/W', 'cusip': 'G4828B118', 'type': 'warrants', 'isin': 'KYG4828B1187'}</t>
  </si>
  <si>
    <t>WEL/W</t>
  </si>
  <si>
    <t>G4828B118</t>
  </si>
  <si>
    <t>KYG4828B1187</t>
  </si>
  <si>
    <t>BRKHU</t>
  </si>
  <si>
    <t>3a7c1515-1ee8-4abb-b459-505ea8e9a418</t>
  </si>
  <si>
    <t>BurTech Acquisition Corp.</t>
  </si>
  <si>
    <t>{'symbol': 'BRKH', 'cusip': '123013104', 'type': 'common', 'isin': 'US1230131047'}</t>
  </si>
  <si>
    <t>https://www.sec.gov/edgar/browse/?CIK=0001871638</t>
  </si>
  <si>
    <t>[{'name': 'EF Hutton', 'units': 4900000, 'bookRunningManager': True}, {'name': 'Tiger Brokers', 'units': 7700000, 'bookRunningManager': False}, {'name': 'Drexel Hamilton', 'units': 4400000, 'bookRunningManager': False}, {'name': 'US Tiger Securities', 'units': 2900000, 'bookRunningManager': False}, {'name': 'AmeriVet Securities', 'units': 2500000, 'bookRunningManager': False}, {'name': 'Ingalls &amp; Snyder', 'units': 1800000, 'bookRunningManager': False}, {'name': 'Joseph Gunnar', 'units': 800000, 'bookRunningManager': False}]</t>
  </si>
  <si>
    <t>[{'name': 'Shahal Khan', 'position': 'Chairman of the Board of Directors and Chief Executive Officer'}, {'name': 'Isaac Chetrit', 'position': 'President &amp; Director'}, {'name': 'Roman Livson', 'position': 'Chief Financial Officer'}, {'name': 'Payel Farasat', 'position': 'Chief Investment Officer'}, {'name': 'Christopher Schroeder', 'position': 'Chief Marketing Officer'}, {'name': 'Leon Golden', 'position': 'Director'}, {'name': 'Scott Young', 'position': 'Director'}, {'name': 'Joseph A. Porrello', 'position': 'Director'}]</t>
  </si>
  <si>
    <t>1300 Pennsylvania Ave NW, Suite 700  Washington, DC 20004</t>
  </si>
  <si>
    <t>US1230131047</t>
  </si>
  <si>
    <t>{'symbol': 'BRKHU', 'cusip': '123013203', 'type': 'units', 'isin': 'US1230132037'}</t>
  </si>
  <si>
    <t>US1230132037</t>
  </si>
  <si>
    <t>{'symbol': 'BRKHW', 'cusip': '123013112', 'type': 'warrants', 'isin': 'US1230131120'}</t>
  </si>
  <si>
    <t>BRKHW</t>
  </si>
  <si>
    <t>US1230131120</t>
  </si>
  <si>
    <t>FRONU</t>
  </si>
  <si>
    <t>63ae9f4d-016b-49be-8c30-90d3f09f5e9d</t>
  </si>
  <si>
    <t>Frontier Acquisition Corp.</t>
  </si>
  <si>
    <t>{'symbol': 'FRON', 'cusip': 'G36826108', 'type': 'common', 'isin': 'KYG368261080'}</t>
  </si>
  <si>
    <t>https://www.sec.gov/edgar/browse/?CIK=0001842223</t>
  </si>
  <si>
    <t>[{'name': 'Credit Suisse', 'units': 16000000, 'bookRunningManager': True}, {'name': 'Berenberg', 'units': 4000000, 'bookRunningManager': False}]</t>
  </si>
  <si>
    <t>[{'name': 'Rick Gerson', 'position': 'Director and Co-President'}, {'name': 'Christian Angermayer', 'position': 'Chief Executive Officer'}, {'name': 'Ryan Khoury', 'position': 'Co-President'}, {'name': 'Matthew Corey', 'position': 'Chief Financial Officer'}, {'name': 'Scott Carpenter', 'position': 'Chief Operating Officer'}, {'name': 'David A. Sinclair', 'position': 'Director'}, {'name': 'Peter Attia', 'position': 'Director'}, {'name': 'Jonathan Christodoro', 'position': 'Director'}]</t>
  </si>
  <si>
    <t>660 Madison Avenue, 19th Floor, New York, NY 10065</t>
  </si>
  <si>
    <t>Apeiron Investment Group, Falcon Edge Capital</t>
  </si>
  <si>
    <t>G36826108</t>
  </si>
  <si>
    <t>KYG368261080</t>
  </si>
  <si>
    <t>{'symbol': 'FRONU', 'cusip': 'G36826116', 'type': 'units', 'isin': 'KYG368261163'}</t>
  </si>
  <si>
    <t>G36826116</t>
  </si>
  <si>
    <t>KYG368261163</t>
  </si>
  <si>
    <t>{'symbol': 'FRONW', 'cusip': 'G36826124', 'type': 'warrants', 'isin': 'KYG368261247'}</t>
  </si>
  <si>
    <t>FRONW</t>
  </si>
  <si>
    <t>G36826124</t>
  </si>
  <si>
    <t>KYG368261247</t>
  </si>
  <si>
    <t>LCAAU</t>
  </si>
  <si>
    <t>cbeec35b-1bef-4e45-9f57-1761662706ae</t>
  </si>
  <si>
    <t>L Catterton Asia Acquisition Corp</t>
  </si>
  <si>
    <t>{'symbol': 'LCAA', 'cusip': 'G5346G125', 'type': 'common', 'isin': 'KYG5346G1257'}</t>
  </si>
  <si>
    <t>https://www.sec.gov/edgar/browse/?CIK=0001841024</t>
  </si>
  <si>
    <t>[{'name': 'Chinta Bhagat', 'position': 'Co-Chief Executive Officer and Director'}, {'name': 'Scott Chen', 'position': 'Co-Chief Executive Officer and Director'}, {'name': 'Howard Steyn', 'position': 'President'}, {'name': 'John Sculley', 'position': 'Independent Director'}, {'name': 'Frank N. Newman', 'position': 'Independent Director'}, {'name': 'Anish Melwani', 'position': 'Independent Director'}]</t>
  </si>
  <si>
    <t>8 Marina View, Asia Town Square 1, #41-03, Singapore 018960</t>
  </si>
  <si>
    <t>L Catterton Asia</t>
  </si>
  <si>
    <t>G5346G125</t>
  </si>
  <si>
    <t>KYG5346G1257</t>
  </si>
  <si>
    <t>{'symbol': 'LCAAU', 'cusip': 'G5346G109', 'type': 'units', 'isin': 'KYG5346G1091'}</t>
  </si>
  <si>
    <t>G5346G109</t>
  </si>
  <si>
    <t>KYG5346G1091</t>
  </si>
  <si>
    <t>{'symbol': 'LCAAW', 'cusip': 'G5346G117', 'type': 'warrants', 'isin': 'KYG5346G1174'}</t>
  </si>
  <si>
    <t>LCAAW</t>
  </si>
  <si>
    <t>G5346G117</t>
  </si>
  <si>
    <t>KYG5346G1174</t>
  </si>
  <si>
    <t>PTOC.U</t>
  </si>
  <si>
    <t>2b2a08fa-cd4e-40f2-a078-4c191b04428e</t>
  </si>
  <si>
    <t>Pine Technology Acquisition Corp.</t>
  </si>
  <si>
    <t>{'symbol': 'PTOC', 'cusip': '722850104', 'type': 'common', 'isin': 'US7228501042'}</t>
  </si>
  <si>
    <t>https://www.sec.gov/edgar/browse/?CIK=0001838238</t>
  </si>
  <si>
    <t>[{'name': 'Cantor Fitzgerald', 'units': 21000000, 'bookRunningManager': True}, {'name': 'Odeon Capital Group', 'units': 9000000, 'bookRunningManager': False}]</t>
  </si>
  <si>
    <t>[{'name': 'Christopher Longo', 'position': 'CEO &amp; Director'}, {'name': 'Adam Karkowsky', 'position': 'Non-Executive Chairman'}, {'name': 'Ciro M. DeFalco', 'position': 'Chief Financial Officer, Treasurer and Secretary'}, {'name': 'J. Eric Smith', 'position': 'Director'}, {'name': 'Bradley Tusk', 'position': 'Director'}, {'name': 'Nicolas D. Zerbib', 'position': 'Director'}]</t>
  </si>
  <si>
    <t>260 Lena Drive Aurora, Ohio 44202</t>
  </si>
  <si>
    <t>Stone Point Capital</t>
  </si>
  <si>
    <t>Tomorrow.io</t>
  </si>
  <si>
    <t>TMW</t>
  </si>
  <si>
    <t>[{'symbol': 'TMW', 'type': 'common'}]</t>
  </si>
  <si>
    <t>US7228501042</t>
  </si>
  <si>
    <t>{'symbol': 'PTOCU', 'cusip': '722850203', 'type': 'units', 'isin': 'US7228502032'}</t>
  </si>
  <si>
    <t>PTOCU</t>
  </si>
  <si>
    <t>US7228502032</t>
  </si>
  <si>
    <t>{'symbol': 'PTOCW', 'cusip': '722850112', 'type': 'warrants', 'isin': 'US7228501125'}</t>
  </si>
  <si>
    <t>PTOCW</t>
  </si>
  <si>
    <t>US7228501125</t>
  </si>
  <si>
    <t>SPKBU</t>
  </si>
  <si>
    <t>4e548f1d-ad7a-4286-84ad-4d8949a76600</t>
  </si>
  <si>
    <t>Silver Spike Acquisition Corp II</t>
  </si>
  <si>
    <t>{'symbol': 'SPKB', 'cusip': 'G8201H105', 'type': 'common', 'isin': 'KYG8201H1056'}</t>
  </si>
  <si>
    <t>https://www.sec.gov/edgar/browse/?CIK=0001826435</t>
  </si>
  <si>
    <t>[{'name': 'Credit Suisse', 'units': 17500000, 'bookRunningManager': True}, {'name': 'Stifel Nicolaus', 'units': 7500000, 'bookRunningManager': True}]</t>
  </si>
  <si>
    <t>[{'name': 'Scott Gordon', 'position': 'CEO and Chairman'}, {'name': 'William Healy', 'position': 'President and Director'}, {'name': 'Gregory M. Gentile', 'position': 'CFO'}, {'name': 'Orrin Devinsky', 'position': 'Director'}, {'name': 'Richard M. Goldman', 'position': 'Director'}, {'name': 'Kenneth H. Landis', 'position': 'Director'}]</t>
  </si>
  <si>
    <t>660 Madison Avenue Suite 1600  New York, New York 10065  United States of America</t>
  </si>
  <si>
    <t>Silver Spike Capital</t>
  </si>
  <si>
    <t>[{'symbol': 'ELEU', 'type': 'common'}]</t>
  </si>
  <si>
    <t>G8201H105</t>
  </si>
  <si>
    <t>KYG8201H1056</t>
  </si>
  <si>
    <t>{'symbol': 'SPKBU', 'cusip': 'G8201H121', 'type': 'units', 'isin': 'KYG8201H1213'}</t>
  </si>
  <si>
    <t>G8201H121</t>
  </si>
  <si>
    <t>KYG8201H1213</t>
  </si>
  <si>
    <t>{'symbol': 'SPKBW', 'cusip': 'G8201H113', 'type': 'warrants', 'isin': 'KYG8201H1130'}</t>
  </si>
  <si>
    <t>SPKBW</t>
  </si>
  <si>
    <t>G8201H113</t>
  </si>
  <si>
    <t>KYG8201H1130</t>
  </si>
  <si>
    <t>FTAPU</t>
  </si>
  <si>
    <t>44523cc0-b379-490e-8eca-f8e3b4eda6df</t>
  </si>
  <si>
    <t>FTAC Parnassus Acquisition Corp.</t>
  </si>
  <si>
    <t>{'symbol': 'FTPA', 'cusip': '30319B108', 'type': 'common', 'isin': 'US30319B1089'}</t>
  </si>
  <si>
    <t>https://www.sec.gov/edgar/browse/?CIK=0001839972</t>
  </si>
  <si>
    <t>[{'name': 'Daniel G. Cohen', 'position': 'Chairman'}, {'name': 'Ryan M. Gilbert', 'position': 'President and CEO'}, {'name': 'Joseph W. Pooler, Jr.', 'position': 'CFO'}, {'name': 'Lesley Goldwasser', 'position': 'Director'}, {'name': 'Jan Hopkins Trachtman', 'position': 'Director'}, {'name': 'Walter C. Jones', 'position': 'Director'}, {'name': 'Ellen F. Warren', 'position': 'Director'}]</t>
  </si>
  <si>
    <t>30319B108</t>
  </si>
  <si>
    <t>US30319B1089</t>
  </si>
  <si>
    <t>{'symbol': 'FTPAU', 'cusip': '30319B207', 'type': 'units', 'isin': 'US30319B2079'}</t>
  </si>
  <si>
    <t>FTPAU</t>
  </si>
  <si>
    <t>30319B207</t>
  </si>
  <si>
    <t>US30319B2079</t>
  </si>
  <si>
    <t>{'symbol': 'FTPAW', 'cusip': '30319B116', 'type': 'warrants', 'isin': 'US30319B1162'}</t>
  </si>
  <si>
    <t>FTPAW</t>
  </si>
  <si>
    <t>30319B116</t>
  </si>
  <si>
    <t>US30319B1162</t>
  </si>
  <si>
    <t>GTPAU</t>
  </si>
  <si>
    <t>e44ef4a8-cf48-4324-a9f2-f047b5a3692a</t>
  </si>
  <si>
    <t>Gores Technology Partners, Inc.</t>
  </si>
  <si>
    <t>{'symbol': 'GTPA', 'cusip': '382870103', 'type': 'common', 'isin': 'US3828701033'}</t>
  </si>
  <si>
    <t>https://www.sec.gov/edgar/browse/?CIK=0001837105</t>
  </si>
  <si>
    <t>[{'name': 'Deutsche Bank', 'units': 8000000, 'bookRunningManager': True}, {'name': 'Morgan Stanley', 'units': 8000000, 'bookRunningManager': True}, {'name': 'Citigroup', 'units': 8000000, 'bookRunningManager': True}]</t>
  </si>
  <si>
    <t>[{'name': 'Alec Gores', 'position': 'Chairman'}, {'name': 'Ted Fike', 'position': 'Co-CEO'}, {'name': 'Justin Wilson', 'position': 'Co-CEO'}, {'name': 'Andrew McBride', 'position': 'CFO and Secretary'}, {'name': 'Manik Gupta', 'position': 'Director'}, {'name': 'Shiva Rajaraman', 'position': 'Director'}, {'name': 'Muhammad Shahzad', 'position': 'Director'}]</t>
  </si>
  <si>
    <t>US3828701033</t>
  </si>
  <si>
    <t>{'symbol': 'GTPAU', 'cusip': '382870202', 'type': 'units', 'isin': 'US3828702023'}</t>
  </si>
  <si>
    <t>US3828702023</t>
  </si>
  <si>
    <t>{'symbol': 'GTPAW', 'cusip': '382870111', 'type': 'warrants', 'isin': 'US3828701116'}</t>
  </si>
  <si>
    <t>GTPAW</t>
  </si>
  <si>
    <t>US3828701116</t>
  </si>
  <si>
    <t>GTPBU</t>
  </si>
  <si>
    <t>35cc4ff4-ae96-45fc-b9d5-bf1391fd8d97</t>
  </si>
  <si>
    <t>Gores Technology Partners II, Inc.</t>
  </si>
  <si>
    <t>{'symbol': 'GTPB', 'cusip': '38287L107', 'type': 'common', 'isin': 'US38287L1070'}</t>
  </si>
  <si>
    <t>https://www.sec.gov/edgar/browse/?CIK=0001842046</t>
  </si>
  <si>
    <t>[{'name': 'Deutsche Bank', 'units': 13333334, 'bookRunningManager': True}, {'name': 'Morgan Stanley', 'units': 13333333, 'bookRunningManager': True}, {'name': 'Credit Suisse', 'units': 13333333, 'bookRunningManager': True}]</t>
  </si>
  <si>
    <t>[{'name': 'Alec Gores', 'position': 'Chairman'}, {'name': 'Ted Fike', 'position': 'Co-CEO'}, {'name': 'Justin Wilson', 'position': 'Co-CEO'}, {'name': 'Andrew McBride', 'position': 'CFO and Secretary'}, {'name': 'Jon Alferness', 'position': 'Director'}, {'name': 'Ed Baker', 'position': 'Director'}, {'name': 'Ravi Inukonda', 'position': 'Director'}]</t>
  </si>
  <si>
    <t>38287L107</t>
  </si>
  <si>
    <t>US38287L1070</t>
  </si>
  <si>
    <t>{'symbol': 'GTPBU', 'cusip': '38287L206', 'type': 'units', 'isin': 'US38287L2060'}</t>
  </si>
  <si>
    <t>38287L206</t>
  </si>
  <si>
    <t>US38287L2060</t>
  </si>
  <si>
    <t>{'symbol': 'GTPBW', 'cusip': '38287L115', 'type': 'warrants', 'isin': 'US38287L1153'}</t>
  </si>
  <si>
    <t>GTPBW</t>
  </si>
  <si>
    <t>38287L115</t>
  </si>
  <si>
    <t>US38287L1153</t>
  </si>
  <si>
    <t>ROSS.U</t>
  </si>
  <si>
    <t>092fa287-6d3b-475b-87e5-2a342ca9d1c5</t>
  </si>
  <si>
    <t>Ross Acquisition Corp II</t>
  </si>
  <si>
    <t>{'symbol': 'ROSS', 'cusip': 'G7641C106', 'type': 'common', 'isin': 'KYG7641C1069'}</t>
  </si>
  <si>
    <t>https://www.sec.gov/edgar/browse/?CIK=0001841610</t>
  </si>
  <si>
    <t>[{'name': 'BofA Securities', 'units': 15000000, 'bookRunningManager': True}, {'name': 'Credit Suisse', 'units': 15000000, 'bookRunningManager': True}]</t>
  </si>
  <si>
    <t>[{'name': 'Wilbur L. Ross, Jr.', 'position': 'President, CEO and Chairman'}, {'name': 'Stephen J. Toy', 'position': 'CFO'}, {'name': 'Nadim Z. Qureshi', 'position': 'Head of M&amp;A'}, {'name': 'Lord William Astor', 'position': 'Director'}, {'name': 'Larry Kudlow', 'position': 'Director'}, {'name': 'Edward A. Snyder', 'position': 'Director'}, {'name': 'Kevin M. Oâ€™Connell', 'position': 'Advisor'}, {'name': 'Ian Paul Steff', 'position': 'Advisor'}]</t>
  </si>
  <si>
    <t>1 Pelican Lane Palm Beach, Florida 33480</t>
  </si>
  <si>
    <t>G7641C106</t>
  </si>
  <si>
    <t>KYG7641C1069</t>
  </si>
  <si>
    <t>{'symbol': 'ROSS.U', 'cusip': 'G7641C122', 'type': 'units', 'isin': 'KYG7641C1226'}</t>
  </si>
  <si>
    <t>G7641C122</t>
  </si>
  <si>
    <t>KYG7641C1226</t>
  </si>
  <si>
    <t>{'symbol': 'ROSS/W', 'cusip': 'G7641C114', 'type': 'warrants', 'isin': 'KYG7641C1143'}</t>
  </si>
  <si>
    <t>ROSS/W</t>
  </si>
  <si>
    <t>G7641C114</t>
  </si>
  <si>
    <t>KYG7641C1143</t>
  </si>
  <si>
    <t>SCAQ.U</t>
  </si>
  <si>
    <t>483d407d-1881-4cd1-929a-b21bef582d3c</t>
  </si>
  <si>
    <t>Stratim Cloud Acquisition Corp.</t>
  </si>
  <si>
    <t>{'symbol': 'SCAQ', 'cusip': '86309R107', 'type': 'common', 'isin': 'US86309R1077'}</t>
  </si>
  <si>
    <t>https://www.sec.gov/edgar/browse/?CIK=0001821812</t>
  </si>
  <si>
    <t>[{'name': 'BofA Securities', 'units': 15000000, 'bookRunningManager': True}, {'name': 'Cowen', 'units': 10000000, 'bookRunningManager': True}]</t>
  </si>
  <si>
    <t>[{'name': 'Sreekanth Ravi', 'position': 'Chairman and CEO'}, {'name': 'Zachary Abrams', 'position': 'CFO, CSO, Secretary and Director'}, {'name': 'Laurence Katz', 'position': 'Director'}, {'name': 'Scott Wagner', 'position': 'Director'}, {'name': 'Doug Bergeron', 'position': 'Director'}]</t>
  </si>
  <si>
    <t>100 West Liberty Street, Suite 100, Reno, NV 89501</t>
  </si>
  <si>
    <t>86309R107</t>
  </si>
  <si>
    <t>US86309R1077</t>
  </si>
  <si>
    <t>{'symbol': 'SCAQU', 'cusip': '86309R206', 'type': 'units', 'isin': 'US86309R2067'}</t>
  </si>
  <si>
    <t>SCAQU</t>
  </si>
  <si>
    <t>86309R206</t>
  </si>
  <si>
    <t>US86309R2067</t>
  </si>
  <si>
    <t>{'symbol': 'SCAQW', 'cusip': '86309R115', 'type': 'warrants', 'isin': 'US86309R1150'}</t>
  </si>
  <si>
    <t>SCAQW</t>
  </si>
  <si>
    <t>86309R115</t>
  </si>
  <si>
    <t>US86309R1150</t>
  </si>
  <si>
    <t>CIIGU</t>
  </si>
  <si>
    <t>2e024b1d-5369-486a-bed8-29a5d8e894f3</t>
  </si>
  <si>
    <t>{'symbol': 'CIIG', 'cusip': '12561U109', 'type': 'common', 'isin': 'US12561U1097'}</t>
  </si>
  <si>
    <t>https://www.sec.gov/edgar/browse/?CIK=0001841338</t>
  </si>
  <si>
    <t>[{'name': 'UBS', 'units': 12500000, 'bookRunningManager': True}, {'name': 'Barclays', 'units': 10000000, 'bookRunningManager': True}, {'name': 'LionTree Advisors', 'units': 2500000, 'bookRunningManager': True}]</t>
  </si>
  <si>
    <t>[{'name': 'Peter Cuneo', 'position': 'Executive Chairman'}, {'name': 'Gavin M. Cuneo', 'position': 'Co-Chief Executive Officer and Director'}, {'name': 'Michael Minnick', 'position': 'Co-Chief Executive Officer and Director'}, {'name': 'David Flowers', 'position': 'Director'}, {'name': 'Kenneth P. West', 'position': 'Director'}, {'name': 'Kristen M. Oâ€™Hara', 'position': 'Director'}, {'name': 'Chris Rogers', 'position': 'Director'}]</t>
  </si>
  <si>
    <t>40 West 57th Street 29th Floor New York, New York 10019</t>
  </si>
  <si>
    <t>IIG Holdings</t>
  </si>
  <si>
    <t>12561U109</t>
  </si>
  <si>
    <t>US12561U1097</t>
  </si>
  <si>
    <t>{'symbol': 'CIIGU', 'cusip': '12561U208', 'type': 'units', 'isin': 'US12561U2087'}</t>
  </si>
  <si>
    <t>12561U208</t>
  </si>
  <si>
    <t>US12561U2087</t>
  </si>
  <si>
    <t>{'symbol': 'CIIGW', 'cusip': '12561U117', 'type': 'warrants', 'isin': 'US12561U1170'}</t>
  </si>
  <si>
    <t>CIIGW</t>
  </si>
  <si>
    <t>12561U117</t>
  </si>
  <si>
    <t>US12561U1170</t>
  </si>
  <si>
    <t>EDNCU</t>
  </si>
  <si>
    <t>cef943ad-5b5d-4ca6-9503-436163dbb473</t>
  </si>
  <si>
    <t>Endurance Acquisition Corp.</t>
  </si>
  <si>
    <t>{'symbol': 'EDNC', 'cusip': 'G3041W107', 'type': 'common', 'isin': 'KYG3041W1078'}</t>
  </si>
  <si>
    <t>https://www.sec.gov/edgar/browse/?CIK=0001864891</t>
  </si>
  <si>
    <t>[{'name': 'Cantor Fitzgerald', 'units': 18000000, 'bookRunningManager': True}, {'name': 'Truist Securities', 'units': 2000000, 'bookRunningManager': False}]</t>
  </si>
  <si>
    <t>[{'name': 'Chandra R. Patel', 'position': 'Chairman of the Board'}, {'name': 'Richard C. Davis', 'position': 'Chief Executive Officer and Director'}, {'name': 'Graeme Shaw', 'position': 'Chief Technical Officer'}, {'name': 'Romeo A. Reyes', 'position': 'Chief Financial Officer'}, {'name': 'Gary D. Begeman', 'position': 'Director'}, {'name': 'Henry E. Dubois', 'position': 'Director'}, {'name': 'Michael Leitner', 'position': 'Director'}]</t>
  </si>
  <si>
    <t>630 Fifth Avenue, 20th Floor  New York, NY 10111</t>
  </si>
  <si>
    <t>G3041W107</t>
  </si>
  <si>
    <t>KYG3041W1078</t>
  </si>
  <si>
    <t>{'symbol': 'EDNCU', 'cusip': 'G3041W123', 'type': 'units', 'isin': 'KYG3041W1235'}</t>
  </si>
  <si>
    <t>G3041W123</t>
  </si>
  <si>
    <t>KYG3041W1235</t>
  </si>
  <si>
    <t>{'symbol': 'EDNCW', 'cusip': 'G3041W115', 'type': 'warrants', 'isin': 'KYG3041W1151'}</t>
  </si>
  <si>
    <t>EDNCW</t>
  </si>
  <si>
    <t>G3041W115</t>
  </si>
  <si>
    <t>KYG3041W1151</t>
  </si>
  <si>
    <t>IVCBU</t>
  </si>
  <si>
    <t>c811fb3d-5668-408f-9d40-b940d7798066</t>
  </si>
  <si>
    <t>Investcorp Europe Acquisition Corp I</t>
  </si>
  <si>
    <t>{'symbol': 'IVCB', 'cusip': 'G4923T105', 'type': 'common', 'isin': 'KYG4923T1058'}</t>
  </si>
  <si>
    <t>https://www.sec.gov/edgar/browse/?CIK=0001857410</t>
  </si>
  <si>
    <t>[{'name': 'Citigroup', 'units': 15000000, 'bookRunningManager': True}, {'name': 'Credit Suisse', 'units': 15000000, 'bookRunningManager': True}]</t>
  </si>
  <si>
    <t>[{'name': 'Hazem Ben-Gacem', 'position': 'Chairman'}, {'name': 'Peter McKellar', 'position': 'Vice-Chairman'}, {'name': 'Pam Jackson', 'position': 'Director'}, {'name': 'Laurence Ponchaut', 'position': 'Director'}, {'name': 'Adah Almutairi', 'position': 'Director'}, {'name': 'Baroness Ruby McGregor-Smith', 'position': 'Chief Executive Officer'}, {'name': 'Alptekin Diler', 'position': 'Chief Investment Officer'}, {'name': 'Craig Sinfield-Hain', 'position': 'Chief Financial Officer'}]</t>
  </si>
  <si>
    <t>Century Yard, Cricket Square  Elgin Avenue  PO Box 1111, George Town  Grand Cayman, Cayman Islands, KY1-1102</t>
  </si>
  <si>
    <t>Investcorp Group</t>
  </si>
  <si>
    <t>G4923T105</t>
  </si>
  <si>
    <t>KYG4923T1058</t>
  </si>
  <si>
    <t>{'symbol': 'IVCBU', 'cusip': 'G4923T121', 'type': 'units', 'isin': 'KYG4923T1215'}</t>
  </si>
  <si>
    <t>G4923T121</t>
  </si>
  <si>
    <t>KYG4923T1215</t>
  </si>
  <si>
    <t>{'symbol': 'IVCBW', 'cusip': 'G4923T113', 'type': 'warrants', 'isin': 'KYG4923T1132'}</t>
  </si>
  <si>
    <t>IVCBW</t>
  </si>
  <si>
    <t>G4923T113</t>
  </si>
  <si>
    <t>KYG4923T1132</t>
  </si>
  <si>
    <t>EBACU</t>
  </si>
  <si>
    <t>53be1855-29e0-49d4-a7a7-c489d847b830</t>
  </si>
  <si>
    <t>European Biotech Acquisition Corp.</t>
  </si>
  <si>
    <t>{'symbol': 'EBAC', 'cusip': 'G3167F102', 'type': 'common', 'isin': 'KYG3167F1028'}</t>
  </si>
  <si>
    <t>https://www.sec.gov/edgar/browse/?CIK=0001841258</t>
  </si>
  <si>
    <t>[{'name': 'Credit Suisse', 'units': 9300000, 'bookRunningManager': True}, {'name': 'Kempen &amp; Co.', 'units': 2700000, 'bookRunningManager': True}]</t>
  </si>
  <si>
    <t>[{'name': 'Eduardo Bravo Fernandez de Araoz', 'position': 'Chief Executive Officer'}, {'name': 'Koen Sintnicolaas', 'position': 'Chief Financial Officer'}, {'name': 'Martijn Kleijwegt', 'position': 'Director'}, {'name': 'Mark Wegter', 'position': 'Director'}, {'name': 'Volkert Doekson', 'position': 'Director'}, {'name': 'Onno van de Stolpe', 'position': 'Director'}]</t>
  </si>
  <si>
    <t xml:space="preserve">Johannes Vermeerplein 9, 1071 DV Amsterdam, Netherlands  </t>
  </si>
  <si>
    <t>LSP</t>
  </si>
  <si>
    <t>G3167F102</t>
  </si>
  <si>
    <t>KYG3167F1028</t>
  </si>
  <si>
    <t>{'symbol': 'EBACU', 'cusip': 'G3167F110', 'type': 'units', 'isin': 'KYG3167F1101'}</t>
  </si>
  <si>
    <t>G3167F110</t>
  </si>
  <si>
    <t>KYG3167F1101</t>
  </si>
  <si>
    <t>{'symbol': 'EBACW', 'cusip': 'G3167F128', 'type': 'warrants', 'isin': 'KYG3167F1283'}</t>
  </si>
  <si>
    <t>EBACW</t>
  </si>
  <si>
    <t>G3167F128</t>
  </si>
  <si>
    <t>KYG3167F1283</t>
  </si>
  <si>
    <t>FVIV.U</t>
  </si>
  <si>
    <t>d88c5f58-088e-4e49-8c91-f6d1f51c4dfd</t>
  </si>
  <si>
    <t>Fortress Value Acquisition Corp. IV</t>
  </si>
  <si>
    <t>{'symbol': 'FVIV', 'cusip': '34964K108', 'type': 'common', 'isin': 'US34964K1088'}</t>
  </si>
  <si>
    <t>https://www.sec.gov/edgar/browse/?CIK=0001828183</t>
  </si>
  <si>
    <t>[{'name': 'Deutsche Bank', 'units': 30000000, 'bookRunningManager': True}, {'name': 'BofA Securities', 'units': 15000000, 'bookRunningManager': True}, {'name': 'PJT Partners', 'units': 15000000, 'bookRunningManager': True}]</t>
  </si>
  <si>
    <t>[{'name': 'Joshua A. Pack', 'position': 'CEO &amp; Director'}, {'name': 'Andrew A. McKnight', 'position': 'Chairman nominee'}, {'name': 'Daniel N. Bass', 'position': 'CFO'}, {'name': 'Micah B. Kaplan', 'position': 'COO'}, {'name': 'Alexander P. Gillette', 'position': 'General Counsel'}, {'name': 'Marc Furstein', 'position': 'Director'}, {'name': 'Leslee Cowen', 'position': 'Director'}, {'name': 'Claudio Reyna', 'position': 'Director'}, {'name': 'David Weinreb', 'position': 'Director'}, {'name': 'Leilani Verge', 'position': 'Director'}, {'name': 'Teddy B. Bartley', 'position': 'Director'}]</t>
  </si>
  <si>
    <t>34964K108</t>
  </si>
  <si>
    <t>US34964K1088</t>
  </si>
  <si>
    <t>{'symbol': 'FVIV.U', 'cusip': '34964K207', 'type': 'units', 'isin': 'US34964K2078'}</t>
  </si>
  <si>
    <t>34964K207</t>
  </si>
  <si>
    <t>US34964K2078</t>
  </si>
  <si>
    <t>{'symbol': 'FVIV/W', 'cusip': '34964K116', 'type': 'warrants', 'isin': 'US34964K1161'}</t>
  </si>
  <si>
    <t>FVIV/W</t>
  </si>
  <si>
    <t>34964K116</t>
  </si>
  <si>
    <t>US34964K1161</t>
  </si>
  <si>
    <t>FZT.U</t>
  </si>
  <si>
    <t>70dc71c3-3791-4b4b-9a53-2fcd5f4d43f0</t>
  </si>
  <si>
    <t>FAST Acquisition Corp. II</t>
  </si>
  <si>
    <t>{'symbol': 'FZT', 'cusip': '311874101', 'type': 'common', 'isin': 'US3118741012'}</t>
  </si>
  <si>
    <t>https://www.sec.gov/edgar/browse/?CIK=0001839824</t>
  </si>
  <si>
    <t>[{'name': 'Sandy Beall', 'position': 'Chief Executive Officer and Director'}, {'name': 'Eugene Remm', 'position': 'Chief Brand Officer and Director'}, {'name': 'Dan Gardner', 'position': 'Chief Digital Officer'}, {'name': 'Garrett Schreiber', 'position': 'Chief Financial Officer'}, {'name': 'Kevin M. Reddy', 'position': 'Chairman Director'}, {'name': 'Ramin Arani', 'position': 'Director'}, {'name': 'Alice Elliot', 'position': 'Director'}, {'name': 'Michael Lastoria', 'position': 'Director'}, {'name': 'Steve Kassin', 'position': 'Director'}, {'name': 'Sanjay Chadda', 'position': 'Director'}, {'name': 'Cliff Moskowitz', 'position': 'Director'}]</t>
  </si>
  <si>
    <t>109 Old Branchville Road Ridgefield, Connecticut 06877</t>
  </si>
  <si>
    <t>US3118741012</t>
  </si>
  <si>
    <t>{'symbol': 'FZT.U', 'cusip': '311874200', 'type': 'units', 'isin': 'US3118742002'}</t>
  </si>
  <si>
    <t>US3118742002</t>
  </si>
  <si>
    <t>{'symbol': 'FZT/W', 'cusip': '311874119', 'type': 'warrants', 'isin': 'US3118741194'}</t>
  </si>
  <si>
    <t>FZT/W</t>
  </si>
  <si>
    <t>US3118741194</t>
  </si>
  <si>
    <t>PLMIU</t>
  </si>
  <si>
    <t>fdf414f3-e85b-4e98-a227-beb64c338cde</t>
  </si>
  <si>
    <t>Plum Acquisition Corp. I</t>
  </si>
  <si>
    <t>{'symbol': 'PLMI', 'cusip': 'G7134L126', 'type': 'common', 'isin': 'KYG7134L1260'}</t>
  </si>
  <si>
    <t>https://www.sec.gov/edgar/browse/?CIK=0001840317</t>
  </si>
  <si>
    <t>[{'name': 'Ursula Burns', 'position': 'Executive Chairwoman and Director'}, {'name': 'Kanishka Roy', 'position': 'President, Co-Chief Executive Officer &amp; Director'}, {'name': 'Mike Dinsdale', 'position': 'Co-Chief Executive Officer, Chief Financial Officer, Chief Operating Officer and Director'}, {'name': 'Lane Bess', 'position': 'Director'}, {'name': 'Kelly Breslin Wright', 'position': 'Director'}, {'name': 'Jennifer Ceran', 'position': 'Director'}, {'name': 'Vin Murria', 'position': 'Director'}, {'name': 'Alok Sama', 'position': 'Director'}, {'name': 'Kevin Turner', 'position': 'Director'}]</t>
  </si>
  <si>
    <t>2021, Filmore St #2089, San Francisco, California 94115</t>
  </si>
  <si>
    <t>G7134L126</t>
  </si>
  <si>
    <t>KYG7134L1260</t>
  </si>
  <si>
    <t>{'symbol': 'PLMIU', 'cusip': 'G7134L100', 'type': 'units', 'isin': 'KYG7134L1005'}</t>
  </si>
  <si>
    <t>G7134L100</t>
  </si>
  <si>
    <t>KYG7134L1005</t>
  </si>
  <si>
    <t>{'symbol': 'PLMIW', 'cusip': 'G7134L118', 'type': 'warrants', 'isin': 'KYG7134L1187'}</t>
  </si>
  <si>
    <t>PLMIW</t>
  </si>
  <si>
    <t>G7134L118</t>
  </si>
  <si>
    <t>KYG7134L1187</t>
  </si>
  <si>
    <t>WALDU</t>
  </si>
  <si>
    <t>49cd2644-c088-43a7-95d7-87250bc435cb</t>
  </si>
  <si>
    <t>Waldencast Acquisition Corp.</t>
  </si>
  <si>
    <t>{'symbol': 'WALD', 'cusip': 'G9460C100', 'type': 'common', 'isin': 'KYG9460C1006'}</t>
  </si>
  <si>
    <t>https://www.sec.gov/edgar/browse/?CIK=0001840199</t>
  </si>
  <si>
    <t>[{'name': 'Credit Suisse', 'units': 16500000, 'bookRunningManager': True}, {'name': 'JP Morgan', 'units': 13500000, 'bookRunningManager': True}]</t>
  </si>
  <si>
    <t>[{'name': 'Michel Brousset', 'position': 'Chief Executive Officer and Director'}, {'name': 'Felipe Dutra', 'position': 'Executive Chairman of the Board of Directors'}, {'name': 'Tassilo Festetics', 'position': 'Chief Financial and Technology Officer'}, {'name': 'Hind Sebti', 'position': 'Chief Operating Officer'}, {'name': 'Cristiano Souza', 'position': 'Director'}, {'name': 'Sarah Brown', 'position': 'Director'}, {'name': 'Juliette Hickman', 'position': 'Director'}, {'name': 'Lindsay Pattison', 'position': 'Director'}, {'name': 'Zack Werner', 'position': 'Director'}, {'name': 'Aaron Chatterley', 'position': 'Director'}]</t>
  </si>
  <si>
    <t>10 Bank Street, Suite 560 White Plains, NY 10606</t>
  </si>
  <si>
    <t>Dynamo Master Fund, Sponsor, Beauty Ventures</t>
  </si>
  <si>
    <t>#####Forward Purchase Agreement_x000D_
* Waldencast Long-Term Capital LLC and Dynamo Master Fund (a member of our sponsor) have entered into a forward purchase agreement that will provide for the purchase of an aggregate of: _x000D_
    * 13,000,000 Class A ordinary shares and 4,333,333 redeemable warrants, for an aggregate purchase price of $130,000,000, or $10.00 per one Class A ordinary shares and one-third of one redeemable warrant, in a private placement to close substantially concurrently with the closing of our initial business combination_x000D_
* Beauty Ventures LLC entered into a forward purchase agreement that provides for the purchase of an aggregate of up to 17,300,000 Class A ordinary shares and up to 5,766,667 redeemable warrants, for an aggregate purchase price of up to $173,000,000, or $10.00 per one Class A ordinary share and one-third of one redeemable warrant, in a private placement to close substantially concurrently with the closing of our initial business combination_x000D_
* The forward purchase agreement provides that the purchasers may, in their sole discretion, increase the amount of capital committed under the forward purchase agreement up to an amount not to exceed $160,000,000_x000D_
* The obligations under the forward purchase agreement will not depend on whether any Class A ordinary shares are redeemed by our public shareholders</t>
  </si>
  <si>
    <t>[{'symbol': 'WALD', 'type': 'common'}]</t>
  </si>
  <si>
    <t>G9460C100</t>
  </si>
  <si>
    <t>KYG9460C1006</t>
  </si>
  <si>
    <t>{'symbol': 'WALDU', 'cusip': 'G9460C126', 'type': 'units', 'isin': 'KYG9460C1261'}</t>
  </si>
  <si>
    <t>G9460C126</t>
  </si>
  <si>
    <t>KYG9460C1261</t>
  </si>
  <si>
    <t>{'symbol': 'WALDW', 'cusip': 'G9460C118', 'type': 'warrants', 'isin': 'KYG9460C1188'}</t>
  </si>
  <si>
    <t>WALDW</t>
  </si>
  <si>
    <t>G9460C118</t>
  </si>
  <si>
    <t>KYG9460C1188</t>
  </si>
  <si>
    <t>BGSX.U</t>
  </si>
  <si>
    <t>bcaccd17-e551-4801-a8ea-0e18a9b3e99b</t>
  </si>
  <si>
    <t>Build Acquisition Corp.</t>
  </si>
  <si>
    <t>{'symbol': 'BGSX', 'cusip': '12008J105', 'type': 'common', 'isin': 'US12008J1051'}</t>
  </si>
  <si>
    <t>https://www.sec.gov/edgar/browse/?CIK=0001838666</t>
  </si>
  <si>
    <t>[{'name': 'Cowen', 'units': 12000000, 'bookRunningManager': True}, {'name': 'Allen &amp; Company', 'units': 8000000, 'bookRunningManager': True}]</t>
  </si>
  <si>
    <t>[{'name': 'A. Lanham Napier', 'position': 'Chairman and Co-Chief Executive Officer'}, {'name': 'Zeynep Young', 'position': 'Co-Chief Executive Officer and Director'}, {'name': 'Christina Fok', 'position': 'Chief Financial Officer and Compliance Officer'}, {'name': 'Noam Ohana', 'position': 'Director'}, {'name': 'Owen Van Natta', 'position': 'Director'}, {'name': 'James C. Weaver', 'position': 'Director'}]</t>
  </si>
  <si>
    <t>3500 Jefferson, Suite 303  Austin, Texas 78731</t>
  </si>
  <si>
    <t>BuildGroup</t>
  </si>
  <si>
    <t>12008J105</t>
  </si>
  <si>
    <t>US12008J1051</t>
  </si>
  <si>
    <t>{'symbol': 'BGSX.U', 'cusip': '12008J204', 'type': 'units', 'isin': 'US12008J2042'}</t>
  </si>
  <si>
    <t>12008J204</t>
  </si>
  <si>
    <t>US12008J2042</t>
  </si>
  <si>
    <t>{'symbol': 'BGSX/W', 'cusip': '12008J113', 'type': 'warrants', 'isin': 'US12008J1135'}</t>
  </si>
  <si>
    <t>BGSX/W</t>
  </si>
  <si>
    <t>12008J113</t>
  </si>
  <si>
    <t>US12008J1135</t>
  </si>
  <si>
    <t>GAMCU</t>
  </si>
  <si>
    <t>9330ede6-26c0-48ac-88ea-1de08f0e6756</t>
  </si>
  <si>
    <t>{'symbol': 'GAMC', 'cusip': '380799106', 'type': 'common', 'isin': 'US3807991068'}</t>
  </si>
  <si>
    <t>https://www.sec.gov/edgar/browse/?CIK=0001841125</t>
  </si>
  <si>
    <t>[{'name': 'BTIG', 'units': 23750000, 'bookRunningManager': True}, {'name': 'I-Bankers Securities', 'units': 1250000, 'bookRunningManager': False}]</t>
  </si>
  <si>
    <t>[{'name': 'Timothy Babich', 'position': 'Chief Executive Officer and Chief Financial Officer'}, {'name': 'Jacob Doft', 'position': 'Chairman of the Board'}, {'name': 'Lance Hirt', 'position': 'Director'}, {'name': 'Andrew Rechtschaffen', 'position': 'Director'}, {'name': 'Brett Barth', 'position': 'Director'}, {'name': 'Lloyd Dean', 'position': 'Director'}, {'name': 'Steven Klosk', 'position': 'Director'}, {'name': 'Jack Hidary', 'position': 'Director'}]</t>
  </si>
  <si>
    <t>10 E. 53rd Street, 13th Floor, New York, NY 10022</t>
  </si>
  <si>
    <t>US3807991068</t>
  </si>
  <si>
    <t>{'symbol': 'GAMCU', 'cusip': '380799205', 'type': 'units', 'isin': 'US3807992058'}</t>
  </si>
  <si>
    <t>US3807992058</t>
  </si>
  <si>
    <t>{'symbol': 'GAMCW', 'cusip': '380799114', 'type': 'warrants', 'isin': 'US3807991142'}</t>
  </si>
  <si>
    <t>GAMCW</t>
  </si>
  <si>
    <t>US3807991142</t>
  </si>
  <si>
    <t>KAHC.U</t>
  </si>
  <si>
    <t>a9ac8678-d22b-4b49-a8b2-762632f0ce3c</t>
  </si>
  <si>
    <t>KKR Acquisition Holdings I Corp.</t>
  </si>
  <si>
    <t>{'symbol': 'KAHC', 'cusip': '48253T109', 'type': 'common', 'isin': 'US48253T1097'}</t>
  </si>
  <si>
    <t>https://www.sec.gov/edgar/browse/?CIK=0001843212</t>
  </si>
  <si>
    <t>[{'name': 'Citigroup', 'units': 116400000, 'bookRunningManager': True}, {'name': 'Academy Securities', 'units': 300000, 'bookRunningManager': False}, {'name': 'AmeriVet Securities', 'units': 300000, 'bookRunningManager': False}, {'name': 'Blaylock Van', 'units': 300000, 'bookRunningManager': False}, {'name': 'Cabrera Capital Markets', 'units': 300000, 'bookRunningManager': False}, {'name': 'CastleOak Securities', 'units': 300000, 'bookRunningManager': False}, {'name': 'C.L. King &amp; Associates', 'units': 300000, 'bookRunningManager': False}, {'name': 'Guzman &amp; Company', 'units': 300000, 'bookRunningManager': False}, {'name': 'Loop Capital Markets', 'units': 300000, 'bookRunningManager': False}, {'name': 'Samuel A. Ramirez &amp; Company', 'units': 300000, 'bookRunningManager': False}, {'name': 'Roberts and Ryan Investments', 'units': 300000, 'bookRunningManager': False}, {'name': 'Siebert Williams Shank', 'units': 300000, 'bookRunningManager': False}, {'name': 'Telsey Advisory Group', 'units': 300000, 'bookRunningManager': False}]</t>
  </si>
  <si>
    <t>[{'name': 'Glenn Murphy', 'position': 'Chief Executive Officer &amp; Executive Chairman'}, {'name': 'Paul Raether', 'position': 'Director'}, {'name': 'Paula Campbell Roberts', 'position': 'Director'}, {'name': 'Kimberly Ross', 'position': 'Director'}, {'name': 'Meghan Frank', 'position': 'Director'}, {'name': 'Stephanie Plaines', 'position': 'Director'}]</t>
  </si>
  <si>
    <t>30 Hudson Yards, Suite 7500 New York, NY 10001</t>
  </si>
  <si>
    <t>KKR</t>
  </si>
  <si>
    <t>48253T109</t>
  </si>
  <si>
    <t>US48253T1097</t>
  </si>
  <si>
    <t>{'symbol': 'KAHC.U', 'cusip': '48253T208', 'type': 'units', 'isin': 'US48253T2087'}</t>
  </si>
  <si>
    <t>48253T208</t>
  </si>
  <si>
    <t>US48253T2087</t>
  </si>
  <si>
    <t>{'symbol': 'KAHC/W', 'cusip': '48253T117', 'type': 'warrants', 'isin': 'US48253T1170'}</t>
  </si>
  <si>
    <t>KAHC/W</t>
  </si>
  <si>
    <t>48253T117</t>
  </si>
  <si>
    <t>US48253T1170</t>
  </si>
  <si>
    <t>KSICU</t>
  </si>
  <si>
    <t>2a5c1dbc-dca2-4c4c-aaf5-9b1659ce86de</t>
  </si>
  <si>
    <t>Kadem Sustainable Impact Corporation</t>
  </si>
  <si>
    <t>{'symbol': 'KSI', 'cusip': '48284E105', 'type': 'common', 'isin': 'US48284E1055'}</t>
  </si>
  <si>
    <t>https://www.sec.gov/edgar/browse/?CIK=0001843351</t>
  </si>
  <si>
    <t>[{'name': 'BMO Capital Markets', 'units': 16625000, 'bookRunningManager': True}, {'name': 'Academy Securities', 'units': 437500, 'bookRunningManager': False}, {'name': 'AmeriVet Securities', 'units': 437500, 'bookRunningManager': False}]</t>
  </si>
  <si>
    <t>[{'name': 'Raymond E. Mabus, Jr.', 'position': 'Director &amp; Chairman'}, {'name': 'Charles Gassenheimer', 'position': 'CEO, Secretary and Director'}, {'name': 'Golchehreh Abtahian', 'position': 'CFO'}, {'name': 'Raj Chudgar', 'position': 'President'}, {'name': 'Virginia A. Kamsky', 'position': 'Director'}, {'name': 'Michael Del Giudice', 'position': 'Director'}, {'name': 'Pin Ni', 'position': 'Director'}, {'name': 'Saurin Shah', 'position': 'Director'}, {'name': 'Christine Mott', 'position': 'Director'}]</t>
  </si>
  <si>
    <t>152 West 57th St  52nd Floor  New York, NY 10019</t>
  </si>
  <si>
    <t>CHR Structured Capital</t>
  </si>
  <si>
    <t>US48284E1055</t>
  </si>
  <si>
    <t>{'symbol': 'KSICU', 'cusip': '48284E204', 'type': 'units', 'isin': 'US48284E2046'}</t>
  </si>
  <si>
    <t>US48284E2046</t>
  </si>
  <si>
    <t>{'symbol': 'KSICW', 'cusip': '48284E113', 'type': 'warrants', 'isin': 'US48284E1139'}</t>
  </si>
  <si>
    <t>KSICW</t>
  </si>
  <si>
    <t>US48284E1139</t>
  </si>
  <si>
    <t>TETCU</t>
  </si>
  <si>
    <t>aa6801fe-ae01-4ce2-b254-d491e2e16fe5</t>
  </si>
  <si>
    <t>Tech and Energy Transition Corporation</t>
  </si>
  <si>
    <t>{'symbol': 'TETC', 'cusip': '87823R102', 'type': 'common', 'isin': 'US87823R1023'}</t>
  </si>
  <si>
    <t>https://www.sec.gov/edgar/browse/?CIK=0001840920</t>
  </si>
  <si>
    <t>[{'name': 'Citigroup', 'units': 27176471, 'bookRunningManager': True}, {'name': 'BofA Securities', 'units': 11323529, 'bookRunningManager': True}]</t>
  </si>
  <si>
    <t>[{'name': 'Dan Hesse', 'position': 'Executive Chairman of the Board of Directors &amp; Director'}, {'name': 'John Spirtos', 'position': 'CEO &amp; President'}, {'name': 'Greg Callman', 'position': 'Energy CIO'}, {'name': 'Andrew Ancone', 'position': 'CFO'}, {'name': 'Gautham Srinivas', 'position': 'Chief Legal Counsel and Company Secretary'}, {'name': 'Lawrence Handen', 'position': 'Director'}, {'name': 'David Roseman', 'position': 'Director'}, {'name': 'Virginia Breen', 'position': 'Director'}, {'name': 'James Avery', 'position': 'Director'}, {'name': 'Gregory Gilmore', 'position': 'Director'}, {'name': 'Diarmuid B. Oâ€™Connell', 'position': 'Director'}]</t>
  </si>
  <si>
    <t>125 W 55th St New York, NY 10019</t>
  </si>
  <si>
    <t>Macquarie Capital</t>
  </si>
  <si>
    <t>87823R102</t>
  </si>
  <si>
    <t>US87823R1023</t>
  </si>
  <si>
    <t>{'symbol': 'TETCU', 'cusip': '87823R201', 'type': 'units', 'isin': 'US87823R2013'}</t>
  </si>
  <si>
    <t>87823R201</t>
  </si>
  <si>
    <t>US87823R2013</t>
  </si>
  <si>
    <t>{'symbol': 'TETCW', 'cusip': '87823R110', 'type': 'warrants', 'isin': 'US87823R1106'}</t>
  </si>
  <si>
    <t>TETCW</t>
  </si>
  <si>
    <t>87823R110</t>
  </si>
  <si>
    <t>US87823R1106</t>
  </si>
  <si>
    <t>SHAPU</t>
  </si>
  <si>
    <t>74a7e4a8-e897-49ed-bc87-26c8061fedc3</t>
  </si>
  <si>
    <t>Spree Acquisition Corp. 1 Limited</t>
  </si>
  <si>
    <t>{'symbol': 'SHAP', 'cusip': 'G83745102', 'type': 'common', 'isin': 'KYG837451023'}</t>
  </si>
  <si>
    <t>https://www.sec.gov/edgar/browse/?CIK=0001881462</t>
  </si>
  <si>
    <t>[{'name': 'Stifel Nicolaus', 'units': 17500000, 'bookRunningManager': True}]</t>
  </si>
  <si>
    <t>[{'name': 'Eran (Rani) Plaut', 'position': 'Chairman of the Board, Director and Chief Executive Officer'}, {'name': 'Nir Sasson', 'position': 'Chief Operating Officer'}, {'name': 'Shay Kronfeld', 'position': 'Chief Financial Officer and VP Business'}, {'name': 'Joachim Drees', 'position': 'Director'}, {'name': 'Steven Greenfield', 'position': 'Director'}, {'name': 'David Riemenschneider', 'position': 'Director'}, {'name': 'Philipp von Hagen', 'position': 'Director'}]</t>
  </si>
  <si>
    <t>94 Yigal Alon, Building B, 31st floor, Tel Aviv, 6789139, Israel</t>
  </si>
  <si>
    <t>G83745102</t>
  </si>
  <si>
    <t>KYG837451023</t>
  </si>
  <si>
    <t>{'symbol': 'SHAP.U', 'cusip': 'G83745110', 'type': 'units', 'isin': 'KYG837451106'}</t>
  </si>
  <si>
    <t>SHAP.U</t>
  </si>
  <si>
    <t>G83745110</t>
  </si>
  <si>
    <t>KYG837451106</t>
  </si>
  <si>
    <t>{'symbol': 'SHAP/W', 'cusip': 'G83745128', 'type': 'warrants', 'isin': 'KYG837451288'}</t>
  </si>
  <si>
    <t>SHAP/W</t>
  </si>
  <si>
    <t>G83745128</t>
  </si>
  <si>
    <t>KYG837451288</t>
  </si>
  <si>
    <t>AAQCU</t>
  </si>
  <si>
    <t>4e84dcc5-2a47-49ef-bfb8-72f3bc2adc06</t>
  </si>
  <si>
    <t>Accelerate Acquisition Corp.</t>
  </si>
  <si>
    <t>{'symbol': 'AAQC', 'cusip': '00439D102', 'type': 'common', 'isin': 'US00439D1028'}</t>
  </si>
  <si>
    <t>https://www.sec.gov/edgar/browse/?CIK=0001838883</t>
  </si>
  <si>
    <t>[{'name': 'UBS', 'units': 40000000, 'bookRunningManager': True}]</t>
  </si>
  <si>
    <t>[{'name': 'Robert Nardelli', 'position': 'Chief Executive Officer and Chairman of the Board'}, {'name': 'Michael Simoff', 'position': 'Chief Operating Officer, Chief Financial Officer and Treasurer'}, {'name': 'Jeffrey Kaplan', 'position': 'Head of Business Development and Secretary'}, {'name': 'Mark Little', 'position': 'Director'}, {'name': 'Mark Weinberger', 'position': 'Director'}, {'name': 'Dr. John E. Kelly III', 'position': 'Director'}]</t>
  </si>
  <si>
    <t>51 John F. Kennedy Parkway, Short Hills, New Jersey 07078</t>
  </si>
  <si>
    <t>00439D102</t>
  </si>
  <si>
    <t>US00439D1028</t>
  </si>
  <si>
    <t>{'symbol': 'AAQC.U', 'cusip': '00439D201', 'type': 'units', 'isin': 'US00439D2018'}</t>
  </si>
  <si>
    <t>AAQC.U</t>
  </si>
  <si>
    <t>00439D201</t>
  </si>
  <si>
    <t>US00439D2018</t>
  </si>
  <si>
    <t>{'symbol': 'AAQC/W', 'cusip': '00439D110', 'type': 'warrants', 'isin': 'US00439D1101'}</t>
  </si>
  <si>
    <t>AAQC/W</t>
  </si>
  <si>
    <t>00439D110</t>
  </si>
  <si>
    <t>US00439D1101</t>
  </si>
  <si>
    <t>FMIVU</t>
  </si>
  <si>
    <t>358a7157-461f-40fd-89df-fa43abd1a20a</t>
  </si>
  <si>
    <t>Forum Merger IV Corporation</t>
  </si>
  <si>
    <t>{'symbol': 'FMIV', 'cusip': '349875104', 'type': 'common', 'isin': 'US3498751045'}</t>
  </si>
  <si>
    <t>https://www.sec.gov/edgar/browse/?CIK=0001842916</t>
  </si>
  <si>
    <t>[{'name': 'Marshall Kiev', 'position': 'Co-Chief Executive Officer, President and Director'}, {'name': 'David Boris', 'position': 'Co-Chief Executive Officer, Chief Financial Officer and Director'}, {'name': 'Neil Goldberg', 'position': 'Director'}, {'name': 'Richard Katzman', 'position': 'Director'}, {'name': 'Steven Berns', 'position': 'Director'}, {'name': 'Tory Kiam', 'position': 'Director'}]</t>
  </si>
  <si>
    <t>1615 South Congress Avenue, Suite 103, Delray Beach, Florida 33445</t>
  </si>
  <si>
    <t>US3498751045</t>
  </si>
  <si>
    <t>{'symbol': 'FMIVU', 'cusip': '349875203', 'type': 'units', 'isin': 'US3498752035'}</t>
  </si>
  <si>
    <t>US3498752035</t>
  </si>
  <si>
    <t>{'symbol': 'FMIVW', 'cusip': '349875112', 'type': 'warrants', 'isin': 'US3498751128'}</t>
  </si>
  <si>
    <t>FMIVW</t>
  </si>
  <si>
    <t>US3498751128</t>
  </si>
  <si>
    <t>GXIIU</t>
  </si>
  <si>
    <t>6e27d35b-924d-45b2-ae4f-0e9f3c666be8</t>
  </si>
  <si>
    <t>GX Acquisition Corp. II</t>
  </si>
  <si>
    <t>{'symbol': 'GXII', 'cusip': '36260F105', 'type': 'common', 'isin': 'US36260F1057'}</t>
  </si>
  <si>
    <t>https://www.sec.gov/edgar/browse/?CIK=0001826669</t>
  </si>
  <si>
    <t>[{'name': 'Jay R. Bloom', 'position': 'Co-Chairman and Chief Executive Officer'}, {'name': 'Dean C. Kehler', 'position': 'Co-Chairman and Chief Executive Officer'}, {'name': 'Michael G. Maselli', 'position': 'President'}, {'name': 'Andrea J. Kellett', 'position': 'Chief Financial Officer'}, {'name': 'Arthur D. Baer', 'position': 'Vice President'}, {'name': 'Jordan S. Bloom', 'position': 'Vice President'}, {'name': 'Hillel Weinberger', 'position': 'Director'}, {'name': 'Marc Mazur', 'position': 'Director'}, {'name': 'James W. Harpel', 'position': 'Director'}]</t>
  </si>
  <si>
    <t>1325 Avenue of the Americas, 25th Floor, New York, NY 10019</t>
  </si>
  <si>
    <t>36260F105</t>
  </si>
  <si>
    <t>US36260F1057</t>
  </si>
  <si>
    <t>{'symbol': 'GXIIU', 'cusip': '36260F204', 'type': 'units', 'isin': 'US36260F2048'}</t>
  </si>
  <si>
    <t>36260F204</t>
  </si>
  <si>
    <t>US36260F2048</t>
  </si>
  <si>
    <t>{'symbol': 'GXIIW', 'cusip': '36260F113', 'type': 'warrants', 'isin': 'US36260F1131'}</t>
  </si>
  <si>
    <t>GXIIW</t>
  </si>
  <si>
    <t>36260F113</t>
  </si>
  <si>
    <t>US36260F1131</t>
  </si>
  <si>
    <t>NVACU</t>
  </si>
  <si>
    <t>c4b0e71f-2b7a-4290-a831-fafc7d52adb0</t>
  </si>
  <si>
    <t>NorthView Acquisition Corporation</t>
  </si>
  <si>
    <t>{'symbol': 'NVAC', 'cusip': '66718N103', 'type': 'common', 'isin': 'US66718N1037'}</t>
  </si>
  <si>
    <t>https://www.sec.gov/edgar/browse/?CIK=0001859807</t>
  </si>
  <si>
    <t>[{'name': 'I-Bankers Securities', 'units': 9200000, 'bookRunningManager': True}, {'name': 'Dawson James', 'units': 2000000, 'bookRunningManager': False}, {'name': 'EarlyBirdCapital', 'units': 5000000, 'bookRunningManager': False}, {'name': 'I-Bankers Securities', 'units': 300000, 'bookRunningManager': False}]</t>
  </si>
  <si>
    <t>[{'name': 'Jack Stover', 'position': 'Co-Founder, Director, Chief Executive Officer'}, {'name': 'Fred Knechtel', 'position': 'Co-Founder, Director, Chief Financial Officer'}, {'name': 'Peter Oâ€™Rourke', 'position': 'Chairman of the Board, Independent Director'}, {'name': 'Ed Johnson', 'position': 'Independent Director'}, {'name': 'Lauren Chung', 'position': 'Independent Director'}]</t>
  </si>
  <si>
    <t>207 West 25th St, 9th Floor, New York, NY 10001</t>
  </si>
  <si>
    <t>66718N103</t>
  </si>
  <si>
    <t>US66718N1037</t>
  </si>
  <si>
    <t>{'symbol': 'NVACU', 'cusip': '66718N202', 'type': 'units', 'isin': 'US66718N2027'}</t>
  </si>
  <si>
    <t>66718N202</t>
  </si>
  <si>
    <t>US66718N2027</t>
  </si>
  <si>
    <t>{'symbol': 'NVACW', 'cusip': '66718N111', 'type': 'warrants', 'isin': 'US66718N1110'}</t>
  </si>
  <si>
    <t>NVACW</t>
  </si>
  <si>
    <t>66718N111</t>
  </si>
  <si>
    <t>US66718N1110</t>
  </si>
  <si>
    <t>{'symbol': 'NVACR', 'cusip': '66718N129', 'type': 'rights', 'isin': 'US66718N1292'}</t>
  </si>
  <si>
    <t>NVACR</t>
  </si>
  <si>
    <t>66718N129</t>
  </si>
  <si>
    <t>US66718N1292</t>
  </si>
  <si>
    <t>36807445-44da-468b-8aa3-daafcd703dd6</t>
  </si>
  <si>
    <t>Research Alliance Corp. II</t>
  </si>
  <si>
    <t>{'symbol': 'RACB', 'cusip': '760873109', 'type': 'common', 'isin': 'US7608731094'}</t>
  </si>
  <si>
    <t>https://www.sec.gov/edgar/browse/?CIK=0001819724</t>
  </si>
  <si>
    <t>[{'name': 'Jefferies', 'units': 13000000, 'bookRunningManager': True}]</t>
  </si>
  <si>
    <t>[{'name': 'Peter Kolchinsky, Ph.D.', 'position': 'CEO &amp; Chairman'}, {'name': 'Tess Cameron', 'position': 'CFO &amp; Director'}, {'name': 'Matthew Hammond, Ph.D.', 'position': 'CIO &amp; Director'}, {'name': 'Stephen J. Hoffman, M.D., Ph.D.', 'position': 'Director'}, {'name': 'Thomas Leggett', 'position': 'Director'}, {'name': 'Clive Patience', 'position': 'Director'}]</t>
  </si>
  <si>
    <t>3172 North Rainbow Blvd. #1278 Las Vegas, NV 89108</t>
  </si>
  <si>
    <t>RA Capital</t>
  </si>
  <si>
    <t>US7608731094</t>
  </si>
  <si>
    <t>REVHU</t>
  </si>
  <si>
    <t>82c52f21-c648-4aa6-944c-40daf95a7fb6</t>
  </si>
  <si>
    <t>Revolution Healthcare Acquisition Corp.</t>
  </si>
  <si>
    <t>{'symbol': 'REVH', 'cusip': '76155Y108', 'type': 'common', 'isin': 'US76155Y1082'}</t>
  </si>
  <si>
    <t>https://www.sec.gov/edgar/browse/?CIK=0001841389</t>
  </si>
  <si>
    <t>[{'name': 'Morgan Stanley', 'units': 48500000, 'bookRunningManager': True}, {'name': 'Loop Capital Markets', 'units': 1500000, 'bookRunningManager': False}]</t>
  </si>
  <si>
    <t>[{'name': 'Jay Markowitz, M.D.', 'position': 'Chief Executive Officer'}, {'name': 'Mark McDonnell', 'position': 'Chief Financial Officer'}, {'name': 'Jason Doren', 'position': 'Chief Administrative Officer'}, {'name': 'Paul Fielding', 'position': 'Chief Operating Officer'}, {'name': 'Jeff Leiden, M.D., Ph.D', 'position': 'Chairman'}, {'name': 'Kris Engskov', 'position': 'Director'}, {'name': 'Catherine Friedman', 'position': 'Director'}, {'name': 'Robert Nelsen', 'position': 'Director'}, {'name': 'Jennifer Schneider, M.D.', 'position': 'Director'}, {'name': 'Hemant Taneja', 'position': 'Director'}]</t>
  </si>
  <si>
    <t>ARCH Venture Management, General Catalyst Partners</t>
  </si>
  <si>
    <t>76155Y108</t>
  </si>
  <si>
    <t>US76155Y1082</t>
  </si>
  <si>
    <t>{'symbol': 'REVHU', 'cusip': '76155Y207', 'type': 'units', 'isin': 'US76155Y2072'}</t>
  </si>
  <si>
    <t>76155Y207</t>
  </si>
  <si>
    <t>US76155Y2072</t>
  </si>
  <si>
    <t>{'symbol': 'REVHW', 'cusip': '76155Y116', 'type': 'warrants', 'isin': 'US76155Y1165'}</t>
  </si>
  <si>
    <t>REVHW</t>
  </si>
  <si>
    <t>76155Y116</t>
  </si>
  <si>
    <t>US76155Y1165</t>
  </si>
  <si>
    <t>AFAQU</t>
  </si>
  <si>
    <t>9b8f1037-ef58-44a0-8a34-ffcbf82766f2</t>
  </si>
  <si>
    <t>AF Acquisition Corp.</t>
  </si>
  <si>
    <t>{'symbol': 'AFAQ', 'cusip': '001040104', 'type': 'common', 'isin': 'US0010401042'}</t>
  </si>
  <si>
    <t>https://www.sec.gov/edgar/browse/?CIK=0001841661</t>
  </si>
  <si>
    <t>[{'name': 'Cowen', 'units': 20000000, 'bookRunningManager': True}]</t>
  </si>
  <si>
    <t>[{'name': 'Andrew Scharf', 'position': 'Chairman of the Board of Directors and President'}, {'name': 'Jordan Gaspar', 'position': 'CEO &amp; Director'}, {'name': 'Christopher Bradley', 'position': 'CFO &amp; Secretary'}, {'name': 'Andrew Heyer', 'position': 'Independent Director'}, {'name': 'Mary Fox', 'position': 'Independent Director'}, {'name': 'Nola Weinstein', 'position': 'Independent Director'}]</t>
  </si>
  <si>
    <t>139 North County Road Floor 2, Suite 35  Palm Beach, FL 33480</t>
  </si>
  <si>
    <t>AF Ventures, Scharf Brothers, Mistral Equity Partners</t>
  </si>
  <si>
    <t>US0010401042</t>
  </si>
  <si>
    <t>{'symbol': 'AFAQU', 'cusip': '001040203', 'type': 'units', 'isin': 'US0010402032'}</t>
  </si>
  <si>
    <t>US0010402032</t>
  </si>
  <si>
    <t>{'symbol': 'AFAQW', 'cusip': '001040112', 'type': 'warrants', 'isin': 'US0010401125'}</t>
  </si>
  <si>
    <t>AFAQW</t>
  </si>
  <si>
    <t>US0010401125</t>
  </si>
  <si>
    <t>BYTSU</t>
  </si>
  <si>
    <t>517383be-30b0-4e64-83ea-c55f4b92e1c4</t>
  </si>
  <si>
    <t>{'symbol': 'BYTS', 'cusip': 'G1R25Q105', 'type': 'common', 'isin': 'KYG1R25Q1059'}</t>
  </si>
  <si>
    <t>https://www.sec.gov/edgar/browse/?CIK=0001842566</t>
  </si>
  <si>
    <t>[{'name': 'Kobi Rozengarten', 'position': 'Executive Chairman Director'}, {'name': 'Danny Yamin', 'position': 'CEO &amp; Director'}, {'name': 'Samuel Gloor', 'position': 'CFO'}, {'name': 'Vadim Komissarov', 'position': 'Director'}, {'name': 'Oded Melamed', 'position': 'Director'}, {'name': 'Louis Lebedin', 'position': 'Director'}]</t>
  </si>
  <si>
    <t>445 Park Avenue, 9th Floor New York, NY 10022</t>
  </si>
  <si>
    <t>G1R25Q105</t>
  </si>
  <si>
    <t>KYG1R25Q1059</t>
  </si>
  <si>
    <t>{'symbol': 'BYTSU', 'cusip': 'G1R25Q121', 'type': 'units', 'isin': 'KYG1R25Q1216'}</t>
  </si>
  <si>
    <t>G1R25Q121</t>
  </si>
  <si>
    <t>KYG1R25Q1216</t>
  </si>
  <si>
    <t>{'symbol': 'BYTSW', 'cusip': 'G1R25Q113', 'type': 'warrants', 'isin': 'KYG1R25Q1133'}</t>
  </si>
  <si>
    <t>BYTSW</t>
  </si>
  <si>
    <t>G1R25Q113</t>
  </si>
  <si>
    <t>KYG1R25Q1133</t>
  </si>
  <si>
    <t>GGMCU</t>
  </si>
  <si>
    <t>0ebfc903-519f-42c0-82b0-d748b82fc2c1</t>
  </si>
  <si>
    <t>Glenfarne Merger Corp.</t>
  </si>
  <si>
    <t>{'symbol': 'GGMC', 'cusip': '378579106', 'type': 'common', 'isin': 'US3785791068'}</t>
  </si>
  <si>
    <t>https://www.sec.gov/edgar/browse/?CIK=0001818880</t>
  </si>
  <si>
    <t>[{'name': 'Mizuho', 'units': 25000000, 'bookRunningManager': True}]</t>
  </si>
  <si>
    <t>[{'name': 'Brendan Duval', 'position': 'Chief Executive Officer and Chairman'}, {'name': 'Bryan Murphy', 'position': 'General Counsel, Chief Operating Officer and Director'}, {'name': 'Vlad Bluzer', 'position': 'Chief Strategy Officer'}, {'name': 'Enrique Reus Jimeno', 'position': 'Chief Financial Officer'}, {'name': 'Carl Strickler', 'position': 'Chief Technical Officer'}, {'name': 'Anthony Otten', 'position': 'Director'}, {'name': 'William Mack', 'position': 'Director'}, {'name': 'Terence Montgomery', 'position': 'Director'}]</t>
  </si>
  <si>
    <t>292 Madison Avenue, 19th Floor  New York, NY 10017</t>
  </si>
  <si>
    <t>Glenfarne Group</t>
  </si>
  <si>
    <t>US3785791068</t>
  </si>
  <si>
    <t>{'symbol': 'GGMCU', 'cusip': '378579205', 'type': 'units', 'isin': 'US3785792058'}</t>
  </si>
  <si>
    <t>US3785792058</t>
  </si>
  <si>
    <t>{'symbol': 'GGMCW', 'cusip': '378579114', 'type': 'warrants', 'isin': 'US3785791142'}</t>
  </si>
  <si>
    <t>GGMCW</t>
  </si>
  <si>
    <t>US3785791142</t>
  </si>
  <si>
    <t>LDHAU</t>
  </si>
  <si>
    <t>5603c9b0-c4d7-447c-bdf3-8d4426a34712</t>
  </si>
  <si>
    <t>{'symbol': 'LDHA', 'cusip': 'G54094100', 'type': 'common', 'isin': 'KYG540941005'}</t>
  </si>
  <si>
    <t>https://www.sec.gov/edgar/browse/?CIK=0001842373</t>
  </si>
  <si>
    <t>[{'name': 'Citigroup', 'units': 10000000, 'bookRunningManager': True}, {'name': 'JP Morgan', 'units': 10000000, 'bookRunningManager': True}]</t>
  </si>
  <si>
    <t>[{'name': 'Michael Combes', 'position': 'President and Director'}, {'name': 'Paulo Passoni', 'position': 'Managing Partner'}, {'name': 'Mweashuma (Shu) Nyatta', 'position': 'Managing Partner'}, {'name': 'Chris Cooper', 'position': 'CEO &amp; CFO'}, {'name': 'Michelle C. Kerrick', 'position': 'Director'}, {'name': 'Annette Franqui', 'position': 'Director'}, {'name': 'Patricia Wexler', 'position': 'Director'}]</t>
  </si>
  <si>
    <t>600 Brickell Avenue, Suite 2560 Miami, Florida 33138</t>
  </si>
  <si>
    <t>SoftBank</t>
  </si>
  <si>
    <t>* LDHA's sponsor will enter into a forward purchase agreement for up to 5,000,000 forward purchase units, consisting of one Class A ordinary share, or a forward purchase share, and one-fifth of one warrant to purchase one Class A ordinary share, or a forward purchase warrant, for $10.00 per unit, or an aggregate purchase price of up to $50,000,000 at the election of LDHA's sponsor, in a private placement to close substantially concurrently with the closing of an initial business combination_x000D_
* The obligations under the forward purchase agreement will not depend on whether any Class A ordinary shares are redeemed by public shareholders</t>
  </si>
  <si>
    <t>G54094100</t>
  </si>
  <si>
    <t>KYG540941005</t>
  </si>
  <si>
    <t>{'symbol': 'LDHAU', 'cusip': 'G54094118', 'type': 'units', 'isin': 'KYG540941187'}</t>
  </si>
  <si>
    <t>G54094118</t>
  </si>
  <si>
    <t>KYG540941187</t>
  </si>
  <si>
    <t>{'symbol': 'LDHAW', 'cusip': 'G54094126', 'type': 'warrants', 'isin': 'KYG540941260'}</t>
  </si>
  <si>
    <t>LDHAW</t>
  </si>
  <si>
    <t>G54094126</t>
  </si>
  <si>
    <t>KYG540941260</t>
  </si>
  <si>
    <t>LGV.U</t>
  </si>
  <si>
    <t>4ffa76c5-c808-44f3-99e5-d322d262e627</t>
  </si>
  <si>
    <t>Longview Acquisition Corp. II</t>
  </si>
  <si>
    <t>{'symbol': 'LGV', 'cusip': '54319Q105', 'type': 'common', 'isin': 'US54319Q1058'}</t>
  </si>
  <si>
    <t>https://www.sec.gov/edgar/browse/?CIK=0001832300</t>
  </si>
  <si>
    <t>[{'name': 'UBS', 'units': 30000000, 'bookRunningManager': True}, {'name': 'Cowen', 'units': 30000000, 'bookRunningManager': True}]</t>
  </si>
  <si>
    <t>[{'name': 'Larry Robbins', 'position': 'Chairman'}, {'name': 'John Rodin', 'position': 'Chief Executive Officer and Director'}, {'name': 'Mark Horowitz', 'position': 'Chief Financial Officer'}, {'name': 'Westley Moore', 'position': 'Director'}, {'name': 'Shalinee Sharma', 'position': 'Director'}, {'name': 'Brian Zied', 'position': 'Director'}]</t>
  </si>
  <si>
    <t>767 Fifth Avenue, 44th Floor New York, NY 10153</t>
  </si>
  <si>
    <t>Glenview Capital Management</t>
  </si>
  <si>
    <t>Funds affiliated with Glenview Capital Management, LLC</t>
  </si>
  <si>
    <t>* Funds affiliated with Glenview Capital Management, LLC, will enter into a forward purchase agreement that will provide for the purchase by such funds of up to an aggregate of 10,000,000 units for an aggregate purchase price of up to $100,000,000, or $10.00 per unit, in a private placement to close substantially concurrently with the closing of an initial business combination_x000D_
* The forward purchase investors will determine in their sole discretion the specific number of forward purchase units they will purchase, if any, pursuant to the forward purchase agreement_x000D_
* Each forward purchase unit will consist of one share of Class A common stock and one-fifth of one redeemable warrant_x000D_
* The terms of the forward purchase units will generally be identical to the terms of the units being issued in this offering, except that the securities underlying the forward purchase units will be subject to certain registration rights</t>
  </si>
  <si>
    <t>54319Q105</t>
  </si>
  <si>
    <t>US54319Q1058</t>
  </si>
  <si>
    <t>{'symbol': 'LGV.U', 'cusip': '54319Q204', 'type': 'units', 'isin': 'US54319Q2049'}</t>
  </si>
  <si>
    <t>54319Q204</t>
  </si>
  <si>
    <t>US54319Q2049</t>
  </si>
  <si>
    <t>{'symbol': 'LGV/W', 'cusip': '54319Q113', 'type': 'warrants', 'isin': 'US54319Q1132'}</t>
  </si>
  <si>
    <t>LGV/W</t>
  </si>
  <si>
    <t>54319Q113</t>
  </si>
  <si>
    <t>US54319Q1132</t>
  </si>
  <si>
    <t>LVRAU</t>
  </si>
  <si>
    <t>b75524ac-7b09-4d62-becb-b1de8bc742d7</t>
  </si>
  <si>
    <t>Levere Holdings Corp.</t>
  </si>
  <si>
    <t>{'symbol': 'LVRA', 'cusip': 'G5462L106', 'type': 'common', 'isin': 'KYG5462L1068'}</t>
  </si>
  <si>
    <t>https://www.sec.gov/edgar/browse/?CIK=0001841383</t>
  </si>
  <si>
    <t>[{'name': 'Citigroup', 'units': 17500000, 'bookRunningManager': True}, {'name': 'Deutsche Bank', 'units': 7500000, 'bookRunningManager': True}]</t>
  </si>
  <si>
    <t>[{'name': 'MartÃ­n Varsavsky', 'position': 'Chairman, Chief Executive Officer and Director'}, {'name': 'Yasmine Fage', 'position': 'Chief Operating Officer and Director'}, {'name': 'Stefan Krause', 'position': 'Chief Financial Officer and Chief Investment Officer'}, {'name': 'Bodo Uebber', 'position': 'Director'}, {'name': 'Wilko Stark', 'position': 'Director'}, {'name': 'Alex Clavel', 'position': 'Director'}, {'name': 'Matthieu Pigasse', 'position': 'Director'}]</t>
  </si>
  <si>
    <t>G5462L106</t>
  </si>
  <si>
    <t>KYG5462L1068</t>
  </si>
  <si>
    <t>{'symbol': 'LVRAU', 'cusip': 'G5462L114', 'type': 'units', 'isin': 'KYG5462L1142'}</t>
  </si>
  <si>
    <t>G5462L114</t>
  </si>
  <si>
    <t>KYG5462L1142</t>
  </si>
  <si>
    <t>{'symbol': 'LVRAW', 'cusip': 'G5462L122', 'type': 'warrants', 'isin': 'KYG5462L1225'}</t>
  </si>
  <si>
    <t>LVRAW</t>
  </si>
  <si>
    <t>G5462L122</t>
  </si>
  <si>
    <t>KYG5462L1225</t>
  </si>
  <si>
    <t>ARGUU</t>
  </si>
  <si>
    <t>8d7de02e-ab4a-4309-869c-c819e58b5ce1</t>
  </si>
  <si>
    <t>Argus Capital Corp.</t>
  </si>
  <si>
    <t>{'symbol': 'ARGU', 'cusip': '04026L105', 'type': 'common', 'isin': 'US04026L1052'}</t>
  </si>
  <si>
    <t>https://www.sec.gov/edgar/browse/?CIK=0001865377</t>
  </si>
  <si>
    <t>[{'name': 'Goldman Sachs', 'units': 15900000, 'bookRunningManager': True}, {'name': 'Morgan Stanley', 'units': 10600000, 'bookRunningManager': True}]</t>
  </si>
  <si>
    <t>[{'name': 'Joseph R. Ianniello', 'position': 'Chief Executive Officer and Chairman'}, {'name': 'Marc DeBevoise', 'position': 'President and Vice Chairman'}, {'name': 'Andrew R. Sriubas', 'position': 'Director'}, {'name': 'Alan G. Mnuchin', 'position': 'Director'}, {'name': 'Dr. Dana Beth Ardi', 'position': 'Director'}, {'name': 'Pooja Midha', 'position': 'Director'}, {'name': 'Saif Rahman', 'position': 'Chief Financial Officer'}, {'name': 'Gautam Ranji', 'position': 'Chief Strategy Officer'}, {'name': 'Charles Pavlounis', 'position': 'Chief Business Development Officer'}, {'name': 'Dana McClintock', 'position': 'Chief Communications Officer'}, {'name': 'Stephen D. Mirante', 'position': 'Chief Administrative Officer'}, {'name': 'Kelli Raftery', 'position': 'Chief Marketing Officer'}, {'name': 'Maria Corsaro Charon', 'position': 'Senior Vice President, Mergers and Acquisitions'}]</t>
  </si>
  <si>
    <t>3 Columbus Circle, 24th Floor  New York, NY 10019</t>
  </si>
  <si>
    <t>Ariliam Group</t>
  </si>
  <si>
    <t>04026L105</t>
  </si>
  <si>
    <t>US04026L1052</t>
  </si>
  <si>
    <t>{'symbol': 'ARGUU', 'cusip': '04026L204', 'type': 'units', 'isin': 'US04026L2043'}</t>
  </si>
  <si>
    <t>04026L204</t>
  </si>
  <si>
    <t>US04026L2043</t>
  </si>
  <si>
    <t>{'symbol': 'ARGUW', 'cusip': '04026L113', 'type': 'warrants', 'isin': 'US04026L1136'}</t>
  </si>
  <si>
    <t>ARGUW</t>
  </si>
  <si>
    <t>04026L113</t>
  </si>
  <si>
    <t>US04026L1136</t>
  </si>
  <si>
    <t>ACTDU</t>
  </si>
  <si>
    <t>30b16c1e-6622-4d84-b154-85bbdf680c5c</t>
  </si>
  <si>
    <t>ArcLight Clean Transition Corp. II</t>
  </si>
  <si>
    <t>{'symbol': 'ACTD', 'cusip': 'G0R21B104', 'type': 'common', 'isin': 'KYG0R21B1044'}</t>
  </si>
  <si>
    <t>https://www.sec.gov/edgar/browse/?CIK=0001842279</t>
  </si>
  <si>
    <t>[{'name': 'Citigroup', 'units': 13750000, 'bookRunningManager': True}, {'name': 'Barclays', 'units': 13750000, 'bookRunningManager': True}]</t>
  </si>
  <si>
    <t>[{'name': 'Daniel R. Revers', 'position': 'Chairman'}, {'name': 'Jake F. Erhard', 'position': 'President, Chief Executive Officer and Director'}, {'name': 'Marco F. Gatti', 'position': 'Chief Financial Officer'}, {'name': 'Christine M. Miller', 'position': 'General Counsel'}, {'name': 'Arno Harris', 'position': 'Director'}, {'name': 'Dr. Ja-Chin Audrey Lee', 'position': 'Director'}, {'name': 'Brian Goncher', 'position': 'Director'}, {'name': 'Steven Berkenfeld', 'position': 'Director'}]</t>
  </si>
  <si>
    <t>200 Clarendon Street, 55th Floor  Boston, Massachusetts 02116</t>
  </si>
  <si>
    <t>ArcLight Capital Partners</t>
  </si>
  <si>
    <t>[{'symbol': 'OPL', 'type': 'common'}]</t>
  </si>
  <si>
    <t>G0R21B104</t>
  </si>
  <si>
    <t>KYG0R21B1044</t>
  </si>
  <si>
    <t>{'symbol': 'ACTDU', 'cusip': 'G0R21B120', 'type': 'units', 'isin': 'KYG0R21B1200'}</t>
  </si>
  <si>
    <t>G0R21B120</t>
  </si>
  <si>
    <t>KYG0R21B1200</t>
  </si>
  <si>
    <t>{'symbol': 'ACTDW', 'cusip': 'G0R21B112', 'type': 'warrants', 'isin': 'KYG0R21B1127'}</t>
  </si>
  <si>
    <t>ACTDW</t>
  </si>
  <si>
    <t>G0R21B112</t>
  </si>
  <si>
    <t>KYG0R21B1127</t>
  </si>
  <si>
    <t>7b99c5fe-cf1f-4f06-9593-0e307a5d5f3e</t>
  </si>
  <si>
    <t>Dragoneer Growth Opportunities Corp. III</t>
  </si>
  <si>
    <t>{'symbol': 'DGNU', 'cusip': 'G28315102', 'type': 'common', 'isin': 'KYG283151028'}</t>
  </si>
  <si>
    <t>https://www.sec.gov/edgar/browse/?CIK=0001827076</t>
  </si>
  <si>
    <t>[{'name': 'Citigroup', 'units': 13333334, 'bookRunningManager': True}, {'name': 'Goldman Sachs', 'units': 13333333, 'bookRunningManager': True}, {'name': 'JP Morgan', 'units': 13333333, 'bookRunningManager': True}]</t>
  </si>
  <si>
    <t>[{'name': 'Marc Stad', 'position': 'Chairman'}, {'name': 'Christian Jensen', 'position': 'CEO'}, {'name': 'Pat Robertson', 'position': 'President, COO &amp; Director'}, {'name': 'Sarah J. Friar', 'position': 'Director'}, {'name': 'David D. Ossip', 'position': 'Director'}, {'name': 'Gokul Rajaram', 'position': 'Director'}, {'name': 'Jay Simons', 'position': 'Director'}, {'name': 'Jill Putman', 'position': 'Director'}, {'name': 'Janice Mau', 'position': 'Director'}]</t>
  </si>
  <si>
    <t>One Letterman Drive  Building D, Suite M500  San Francisco, CA 94129</t>
  </si>
  <si>
    <t>Dragoneer Investment Group</t>
  </si>
  <si>
    <t>Dragoneer Funding III LLC</t>
  </si>
  <si>
    <t>Dragoneer Funding III LLC, which has received commitments from one or more funds affiliated with Dragoneer Investment Group, LLC and is an affiliate of the sponsor, has entered into a forward purchase agreement that provides for the purchase of up to an aggregate of 5mm forward purchase shares for $10.00 per share, or an aggregate purchase price of up to $50mm in a private placement to close substantially concurrently with the closing of our initial business combination.</t>
  </si>
  <si>
    <t>G28315102</t>
  </si>
  <si>
    <t>KYG283151028</t>
  </si>
  <si>
    <t>GGPIU</t>
  </si>
  <si>
    <t>df0a1686-1b2d-415a-96f8-fe167d10ac7d</t>
  </si>
  <si>
    <t>Gores Guggenheim, Inc.</t>
  </si>
  <si>
    <t>{'symbol': 'GGPI', 'cusip': '38286Q107', 'type': 'common', 'isin': 'US38286Q1076'}</t>
  </si>
  <si>
    <t>https://www.sec.gov/edgar/browse/?CIK=0001847127</t>
  </si>
  <si>
    <t>[{'name': 'Deutsche Bank', 'units': 30000000, 'bookRunningManager': True}, {'name': 'Citigroup', 'units': 26250000, 'bookRunningManager': True}, {'name': 'Morgan Stanley', 'units': 18750000, 'bookRunningManager': True}]</t>
  </si>
  <si>
    <t>[{'name': 'Alec Gores', 'position': 'Chairman'}, {'name': 'Mark Stone', 'position': 'CEO'}, {'name': 'Andrew M. Rosenfield', 'position': 'President and Director'}, {'name': 'Andrew McBride', 'position': 'CFO &amp; Secretary'}, {'name': 'Randall Bort', 'position': 'Director'}, {'name': 'Elizabeth Marcellino', 'position': 'Director'}, {'name': 'Nancy Tellem', 'position': 'Director'}]</t>
  </si>
  <si>
    <t>The Gores Group, Guggenheim</t>
  </si>
  <si>
    <t>[{'symbol': 'PSNY', 'type': 'common'}]</t>
  </si>
  <si>
    <t>38286Q107</t>
  </si>
  <si>
    <t>US38286Q1076</t>
  </si>
  <si>
    <t>{'symbol': 'GGPIU', 'cusip': '38286Q206', 'type': 'units', 'isin': 'US38286Q2066'}</t>
  </si>
  <si>
    <t>38286Q206</t>
  </si>
  <si>
    <t>US38286Q2066</t>
  </si>
  <si>
    <t>{'symbol': 'GGPIW', 'cusip': '38286Q115', 'type': 'warrants', 'isin': 'US38286Q1159'}</t>
  </si>
  <si>
    <t>GGPIW</t>
  </si>
  <si>
    <t>38286Q115</t>
  </si>
  <si>
    <t>US38286Q1159</t>
  </si>
  <si>
    <t>GLHAU</t>
  </si>
  <si>
    <t>539a1706-cfd2-42da-a26d-d865afadc7b9</t>
  </si>
  <si>
    <t>Glass Houses Acquisition Corp.</t>
  </si>
  <si>
    <t>{'symbol': 'GLHA', 'cusip': '37714P103', 'type': 'common', 'isin': 'US37714P1030'}</t>
  </si>
  <si>
    <t>https://www.sec.gov/edgar/browse/?CIK=0001841734</t>
  </si>
  <si>
    <t>[{'name': 'Quincy Fennebresque', 'position': 'CEO and Chairman'}, {'name': 'Tonya Clark', 'position': 'CFO'}, {'name': 'Kwame Som-Pimpong', 'position': 'Director'}, {'name': 'Layne Logigian', 'position': 'Director'}, {'name': 'Lee Styslinger III', 'position': 'Director'}, {'name': 'Jonathan Auerbach', 'position': 'Director'}, {'name': 'Robert Long', 'position': 'Advisor'}]</t>
  </si>
  <si>
    <t>3811 Turtle Creek Blvd., Suite 1100 Dallas, Texas 75219</t>
  </si>
  <si>
    <t>37714P103</t>
  </si>
  <si>
    <t>US37714P1030</t>
  </si>
  <si>
    <t>{'symbol': 'GLHAU', 'cusip': '37714P202', 'type': 'units', 'isin': 'US37714P2020'}</t>
  </si>
  <si>
    <t>37714P202</t>
  </si>
  <si>
    <t>US37714P2020</t>
  </si>
  <si>
    <t>{'symbol': 'GLHAW', 'cusip': '37714P111', 'type': 'warrants', 'isin': 'US37714P1113'}</t>
  </si>
  <si>
    <t>GLHAW</t>
  </si>
  <si>
    <t>37714P111</t>
  </si>
  <si>
    <t>US37714P1113</t>
  </si>
  <si>
    <t>LEGAU</t>
  </si>
  <si>
    <t>6dbac1cc-5235-4865-88e1-a2002a2a0bef</t>
  </si>
  <si>
    <t>{'symbol': 'LEGA', 'cusip': 'G54085108', 'type': 'common', 'isin': 'KYG540851089'}</t>
  </si>
  <si>
    <t>https://www.sec.gov/edgar/browse/?CIK=0001834628</t>
  </si>
  <si>
    <t>[{'name': 'JP Morgan', 'units': 13500000, 'bookRunningManager': True}, {'name': 'Credit Suisse', 'units': 16500000, 'bookRunningManager': True}]</t>
  </si>
  <si>
    <t>[{'name': 'Mitchell H. Green', 'position': 'Chairman, Chief Executive Officer'}, {'name': 'Nimay Mehta', 'position': 'President and Chief Financial Officer'}, {'name': 'Brian Neider', 'position': 'Chief Operating Officer'}, {'name': 'Margaret C. Whitman', 'position': 'Director'}, {'name': 'Nick Mehta', 'position': 'Director'}, {'name': 'Sydney Carey', 'position': 'Director'}, {'name': 'Russell D. Fradin', 'position': 'Director'}]</t>
  </si>
  <si>
    <t>96 Spring St., 5th Floor, New York, NY 10012</t>
  </si>
  <si>
    <t>Lead Edge</t>
  </si>
  <si>
    <t>LEC V</t>
  </si>
  <si>
    <t>* LEGAU will enter into a forward purchase agreement with LEC V, pursuant to which LEC V has agreed to purchase up to $50,000,000 of forward purchase units_x000D_
* Each forward purchase unit will consist of one Class A ordinary share and one-third of one warrant to purchase one Class A ordinary share, and will be sold at a purchase price of $10.00 per unit in a private placement concurrently with the closing of an initial business combination_x000D_
* The obligations under the FPA do not depend on whether any Class A ordinary shares held by our public shareholders are redeemed by the Company._x000D_
* The forward purchase securities will be issued only in connection with the closing of the initial business combination._x000D_
* The proceeds from the sale of forward purchase securities may be used as part of the consideration to the sellers in our initial business combination, expenses in connection with our initial business combination or for working capital in the post-transaction company.</t>
  </si>
  <si>
    <t>G54085108</t>
  </si>
  <si>
    <t>KYG540851089</t>
  </si>
  <si>
    <t>{'symbol': 'LEGAU', 'cusip': 'G54085124', 'type': 'units', 'isin': 'KYG540851246'}</t>
  </si>
  <si>
    <t>G54085124</t>
  </si>
  <si>
    <t>KYG540851246</t>
  </si>
  <si>
    <t>{'symbol': 'LEGAW', 'cusip': 'G54085116', 'type': 'warrants', 'isin': 'KYG540851162'}</t>
  </si>
  <si>
    <t>LEGAW</t>
  </si>
  <si>
    <t>G54085116</t>
  </si>
  <si>
    <t>KYG540851162</t>
  </si>
  <si>
    <t>NBSTU</t>
  </si>
  <si>
    <t>fd5a09a6-8866-479f-94c8-7e6c353a08f4</t>
  </si>
  <si>
    <t>Newbury Street Acquisition Corporation</t>
  </si>
  <si>
    <t>{'symbol': 'NBST', 'cusip': '65101L104', 'type': 'common', 'isin': 'US65101L1044'}</t>
  </si>
  <si>
    <t>https://www.sec.gov/edgar/browse/?CIK=0001831978</t>
  </si>
  <si>
    <t>[{'name': 'EarlyBirdCapital', 'units': 11950000, 'bookRunningManager': True}, {'name': 'Joseph Gunnar', 'units': 50000, 'bookRunningManager': False}]</t>
  </si>
  <si>
    <t>[{'name': 'Matthew Hong', 'position': 'Chairman'}, {'name': 'Thomas Bushey', 'position': 'CEO and Director'}, {'name': 'Kenneth King', 'position': 'CFO and Director'}, {'name': 'Jennifer Vescio', 'position': 'Director'}, {'name': 'Teddy Zee', 'position': 'Director'}, {'name': 'Kenneth Ng', 'position': 'Advisor'}, {'name': 'Ted Seides', 'position': 'Advisor'}, {'name': 'Katie Soo', 'position': 'Advisor'}]</t>
  </si>
  <si>
    <t xml:space="preserve">8 Newbury Street   Boston, MA 02116 </t>
  </si>
  <si>
    <t>65101L104</t>
  </si>
  <si>
    <t>US65101L1044</t>
  </si>
  <si>
    <t>{'symbol': 'NBSTU', 'cusip': '65101L203', 'type': 'units', 'isin': 'US65101L2034'}</t>
  </si>
  <si>
    <t>65101L203</t>
  </si>
  <si>
    <t>US65101L2034</t>
  </si>
  <si>
    <t>{'symbol': 'NBSTW', 'cusip': '65101L112', 'type': 'warrants', 'isin': 'US65101L1127'}</t>
  </si>
  <si>
    <t>NBSTW</t>
  </si>
  <si>
    <t>65101L112</t>
  </si>
  <si>
    <t>US65101L1127</t>
  </si>
  <si>
    <t>OPA.U</t>
  </si>
  <si>
    <t>293de792-cef9-475a-a4fb-6d9288bd54bf</t>
  </si>
  <si>
    <t>Magnum Opus Acquisition Limited</t>
  </si>
  <si>
    <t>{'symbol': 'OPA', 'cusip': 'G5S70A104', 'type': 'common', 'isin': 'KYG5S70A1049'}</t>
  </si>
  <si>
    <t>https://www.sec.gov/edgar/browse/?CIK=0001843121</t>
  </si>
  <si>
    <t>[{'name': 'Credit Suisse', 'units': 18000000, 'bookRunningManager': True}, {'name': 'JonesTrading', 'units': 2000000, 'bookRunningManager': False}]</t>
  </si>
  <si>
    <t>[{'name': 'Jonathan Lin', 'position': 'Chairman of the Board, Director and Chief Executive Officer'}, {'name': 'Frank Han', 'position': 'President'}, {'name': 'Kevin Lee', 'position': 'Director and Chief Financial Officer'}, {'name': 'Sammy Hsieh', 'position': 'Independent Director'}, {'name': 'Alexandre Casin', 'position': 'Independent Director'}, {'name': 'Dickson Cheng', 'position': 'Independent Director'}, {'name': 'Johnny Liu', 'position': 'Independent Director'}]</t>
  </si>
  <si>
    <t>15th Floor, Nexxus Building, 77 Des Voeux Road Central, Hong Kong</t>
  </si>
  <si>
    <t>L2 Capital</t>
  </si>
  <si>
    <t>[{'symbol': 'FRBS', 'type': 'common'}]</t>
  </si>
  <si>
    <t>G5S70A104</t>
  </si>
  <si>
    <t>KYG5S70A1049</t>
  </si>
  <si>
    <t>{'symbol': 'OPA.U', 'cusip': 'G5S70A120', 'type': 'units', 'isin': 'KYG5S70A1205'}</t>
  </si>
  <si>
    <t>G5S70A120</t>
  </si>
  <si>
    <t>KYG5S70A1205</t>
  </si>
  <si>
    <t>{'symbol': 'OPA/W', 'cusip': 'G5S70A112', 'type': 'warrants', 'isin': 'KYG5S70A1122'}</t>
  </si>
  <si>
    <t>OPA/W</t>
  </si>
  <si>
    <t>G5S70A112</t>
  </si>
  <si>
    <t>KYG5S70A1122</t>
  </si>
  <si>
    <t>RKTAU</t>
  </si>
  <si>
    <t>82341e16-c00b-4c1e-9a26-a995ce77ab40</t>
  </si>
  <si>
    <t>Rocket Internet Growth Opportunities Corp.</t>
  </si>
  <si>
    <t>{'symbol': 'RKTA', 'cusip': 'G7613T103', 'type': 'common', 'isin': 'KYG7613T1031'}</t>
  </si>
  <si>
    <t>https://www.sec.gov/edgar/browse/?CIK=0001844363</t>
  </si>
  <si>
    <t>[{'name': 'Oliver Samwer', 'position': 'Chairman, Director'}, {'name': 'Soheil Mirpour', 'position': 'Chief Executive Officer, Director'}, {'name': 'Donald E. Stalter Jr.', 'position': 'Chief Financial Officer'}, {'name': 'Marcus Englert', 'position': 'Director'}, {'name': 'Norbert Lang', 'position': 'Director'}, {'name': 'Pierre Louette', 'position': 'Director'}, {'name': 'Aneel RanadivÃ©', 'position': 'Director'}]</t>
  </si>
  <si>
    <t>Boundary Hall  Cricket Square  Grand Cayman, KY1-1102  Cayman Islands</t>
  </si>
  <si>
    <t>Rocket Internet SE</t>
  </si>
  <si>
    <t>G7613T103</t>
  </si>
  <si>
    <t>KYG7613T1031</t>
  </si>
  <si>
    <t>{'symbol': 'RKTA.U', 'cusip': 'G7613T111', 'type': 'units', 'isin': 'KYG7613T1114'}</t>
  </si>
  <si>
    <t>RKTA.U</t>
  </si>
  <si>
    <t>G7613T111</t>
  </si>
  <si>
    <t>KYG7613T1114</t>
  </si>
  <si>
    <t>{'symbol': 'RKTA/W', 'cusip': 'G7613T129', 'type': 'warrants', 'isin': 'KYG7613T1296'}</t>
  </si>
  <si>
    <t>RKTA/W</t>
  </si>
  <si>
    <t>G7613T129</t>
  </si>
  <si>
    <t>KYG7613T1296</t>
  </si>
  <si>
    <t>STRE.U</t>
  </si>
  <si>
    <t>0ec74032-0108-4ffc-826f-df37c8283e46</t>
  </si>
  <si>
    <t>Supernova Partners Acquisition Company III, Ltd.</t>
  </si>
  <si>
    <t>{'symbol': 'STRE', 'cusip': 'G8T90F102', 'type': 'common', 'isin': 'KYG8T90F1020'}</t>
  </si>
  <si>
    <t>https://www.sec.gov/edgar/browse/?CIK=0001838361</t>
  </si>
  <si>
    <t>[{'name': 'JP Morgan', 'units': 16250000, 'bookRunningManager': True}, {'name': 'Jefferies', 'units': 8750000, 'bookRunningManager': True}]</t>
  </si>
  <si>
    <t>[{'name': 'Spencer M. Rascoff', 'position': 'Co-Chair'}, {'name': 'Alexander M. Klabin', 'position': 'Co-Chair'}, {'name': 'Robert D. Reid', 'position': 'CEO &amp; Director'}, {'name': 'Michael S. Clifton', 'position': 'CFO &amp; Director'}, {'name': 'Ken Fox', 'position': 'Director'}, {'name': 'Jim Lanzone', 'position': 'Director'}, {'name': 'Gregg Renfrew', 'position': 'Director'}, {'name': 'Jan Singer', 'position': 'Director'}, {'name': 'Rajeev Singh', 'position': 'Director'}]</t>
  </si>
  <si>
    <t>4301 50th Street NW,  Suite 300 PMB 1044,  Washington, D.C. 20016</t>
  </si>
  <si>
    <t>G8T90F102</t>
  </si>
  <si>
    <t>KYG8T90F1020</t>
  </si>
  <si>
    <t>{'symbol': 'STRE.U', 'cusip': 'G8T90F110', 'type': 'units', 'isin': 'KYG8T90F1103'}</t>
  </si>
  <si>
    <t>G8T90F110</t>
  </si>
  <si>
    <t>KYG8T90F1103</t>
  </si>
  <si>
    <t>{'symbol': 'STRE/W', 'cusip': 'G8T90F128', 'type': 'warrants', 'isin': 'KYG8T90F1285'}</t>
  </si>
  <si>
    <t>STRE/W</t>
  </si>
  <si>
    <t>G8T90F128</t>
  </si>
  <si>
    <t>KYG8T90F1285</t>
  </si>
  <si>
    <t>TBSAU</t>
  </si>
  <si>
    <t>072819f9-bd70-43a8-8fbb-315566fe9a2c</t>
  </si>
  <si>
    <t>TB SA Acquisition Corp</t>
  </si>
  <si>
    <t>{'symbol': 'TBSA', 'cusip': 'G8657L105', 'type': 'common', 'isin': 'KYG8657L1059'}</t>
  </si>
  <si>
    <t>https://www.sec.gov/edgar/browse/?CIK=0001843764</t>
  </si>
  <si>
    <t>[{'name': 'Andrew Rolfe', 'position': 'Chief Executive Officer and Director'}, {'name': 'Gareth Penny', 'position': 'Chairman'}, {'name': 'James Crawley', 'position': 'Chief Financial Officer'}, {'name': 'Thando Mhlambiso', 'position': 'Director'}, {'name': 'Ziyanda Ntshona', 'position': 'Director'}]</t>
  </si>
  <si>
    <t>TowerBrook Capital Partners</t>
  </si>
  <si>
    <t>G8657L105</t>
  </si>
  <si>
    <t>KYG8657L1059</t>
  </si>
  <si>
    <t>{'symbol': 'TBSAU', 'cusip': 'G8657L113', 'type': 'units', 'isin': 'KYG8657L1133'}</t>
  </si>
  <si>
    <t>G8657L113</t>
  </si>
  <si>
    <t>KYG8657L1133</t>
  </si>
  <si>
    <t>{'symbol': 'TBSAW', 'cusip': 'G8657L121', 'type': 'warrants', 'isin': 'KYG8657L1216'}</t>
  </si>
  <si>
    <t>TBSAW</t>
  </si>
  <si>
    <t>G8657L121</t>
  </si>
  <si>
    <t>KYG8657L1216</t>
  </si>
  <si>
    <t>VGBC.U</t>
  </si>
  <si>
    <t>e2fa8845-afdb-43f7-a9cc-48ecf7bd0605</t>
  </si>
  <si>
    <t>Virgin Group Acquisition Corp. II</t>
  </si>
  <si>
    <t>{'symbol': 'VGII', 'cusip': 'G9460K102', 'type': 'common', 'isin': 'KYG9460K1022'}</t>
  </si>
  <si>
    <t>https://www.sec.gov/edgar/browse/?CIK=0001841761</t>
  </si>
  <si>
    <t>[{'name': 'Credit Suisse', 'units': 35000000, 'bookRunningManager': True}]</t>
  </si>
  <si>
    <t>[{'name': 'Josh Bayliss', 'position': 'Chief Executive Officer and Director'}, {'name': 'Evan Lovell', 'position': 'Chief Financial Officer and Director'}, {'name': 'Rayhan Arif', 'position': 'Chief Operating Officer'}, {'name': 'Latif Peracha', 'position': 'Director'}, {'name': 'Elizabeth Nelson', 'position': 'Director'}, {'name': 'Chris Burggraeve', 'position': 'Director'}]</t>
  </si>
  <si>
    <t>65 Bleecker Street, 6th Floor  New York, NY 10012</t>
  </si>
  <si>
    <t>The Virgin Group</t>
  </si>
  <si>
    <t>[{'symbol': 'GROV', 'type': 'common'}]</t>
  </si>
  <si>
    <t>G9460K102</t>
  </si>
  <si>
    <t>KYG9460K1022</t>
  </si>
  <si>
    <t>{'symbol': 'VGII.U', 'cusip': 'G9460K110', 'type': 'units', 'isin': 'KYG9460K1105'}</t>
  </si>
  <si>
    <t>VGII.U</t>
  </si>
  <si>
    <t>G9460K110</t>
  </si>
  <si>
    <t>KYG9460K1105</t>
  </si>
  <si>
    <t>{'symbol': 'VGII/W', 'cusip': 'G9460K128', 'type': 'warrants', 'isin': 'KYG9460K1287'}</t>
  </si>
  <si>
    <t>VGII/W</t>
  </si>
  <si>
    <t>G9460K128</t>
  </si>
  <si>
    <t>KYG9460K1287</t>
  </si>
  <si>
    <t>CRZNU</t>
  </si>
  <si>
    <t>2c76181f-26f6-4fae-a5a6-f396dbc0b7f3</t>
  </si>
  <si>
    <t>Corazon Capital V838 Monoceros Corp</t>
  </si>
  <si>
    <t>{'symbol': 'CRZN', 'cusip': 'G24237102', 'type': 'common', 'isin': 'KYG242371022'}</t>
  </si>
  <si>
    <t>https://www.sec.gov/edgar/browse/?CIK=0001844635</t>
  </si>
  <si>
    <t>[{'name': 'Sam Yagan', 'position': 'CEO and Director'}, {'name': 'Steve Farsht', 'position': 'CFO and Director'}, {'name': 'Phil Schwarz', 'position': 'CSO'}, {'name': 'Mike Gamson', 'position': 'Director'}, {'name': 'Brooke Skinner Ricketts', 'position': 'Director'}, {'name': 'Christian Rudder', 'position': 'Director'}]</t>
  </si>
  <si>
    <t>222 West Merchandise Mart Plaza Box #2982 Chicago, IL 60654</t>
  </si>
  <si>
    <t>G24237102</t>
  </si>
  <si>
    <t>KYG242371022</t>
  </si>
  <si>
    <t>{'symbol': 'CRZNU', 'cusip': 'G24237110', 'type': 'units', 'isin': 'KYG242371105'}</t>
  </si>
  <si>
    <t>G24237110</t>
  </si>
  <si>
    <t>KYG242371105</t>
  </si>
  <si>
    <t>{'symbol': 'CRZNW', 'cusip': 'G24237128', 'type': 'warrants', 'isin': 'KYG242371287'}</t>
  </si>
  <si>
    <t>CRZNW</t>
  </si>
  <si>
    <t>G24237128</t>
  </si>
  <si>
    <t>KYG242371287</t>
  </si>
  <si>
    <t>DISAU</t>
  </si>
  <si>
    <t>73a666d0-0d73-4c79-b13d-81ad7a7156af</t>
  </si>
  <si>
    <t>Disruptive Acquisition Corp I</t>
  </si>
  <si>
    <t>{'symbol': 'DISA', 'cusip': 'G2770Y102', 'type': 'common', 'isin': 'KYG2770Y1026'}</t>
  </si>
  <si>
    <t>https://www.sec.gov/edgar/browse/?CIK=0001838831</t>
  </si>
  <si>
    <t>[{'name': 'Credit Suisse', 'units': 17500000, 'bookRunningManager': True}, {'name': 'Citigroup', 'units': 7500000, 'bookRunningManager': True}]</t>
  </si>
  <si>
    <t>[{'name': 'Alexander J. Davis', 'position': 'Chief Executive Officer and Chairman'}, {'name': 'Phillip C. Caputo', 'position': 'Chief Financial Officer'}, {'name': 'David M. Tarnowski', 'position': 'Chief Operating Officer and Director'}, {'name': 'Mardy S. Fish', 'position': 'Vice President, Business Development'}, {'name': 'James R. Blake', 'position': 'Director'}, {'name': 'Karen L. Finerman', 'position': 'Director'}, {'name': 'Galen C. Smith', 'position': 'Director'}]</t>
  </si>
  <si>
    <t>1925 Century Park East  Suite 1700   Los Angeles, California 90067</t>
  </si>
  <si>
    <t>Disruptive Technology Advisers</t>
  </si>
  <si>
    <t>G2770Y102</t>
  </si>
  <si>
    <t>KYG2770Y1026</t>
  </si>
  <si>
    <t>{'symbol': 'DISAU', 'cusip': 'G2770Y110', 'type': 'units', 'isin': 'KYG2770Y1109'}</t>
  </si>
  <si>
    <t>G2770Y110</t>
  </si>
  <si>
    <t>KYG2770Y1109</t>
  </si>
  <si>
    <t>{'symbol': 'DISAW', 'cusip': 'G2770Y128', 'type': 'warrants', 'isin': 'KYG2770Y1281'}</t>
  </si>
  <si>
    <t>DISAW</t>
  </si>
  <si>
    <t>G2770Y128</t>
  </si>
  <si>
    <t>KYG2770Y1281</t>
  </si>
  <si>
    <t>df7d0dc1-207e-4fdc-8511-ce765f8a913a</t>
  </si>
  <si>
    <t>Khosla Ventures Acquisition Co. III</t>
  </si>
  <si>
    <t>{'symbol': 'KVSC', 'cusip': '482506102', 'type': 'common', 'isin': 'US4825061025'}</t>
  </si>
  <si>
    <t>https://www.sec.gov/edgar/browse/?CIK=0001846068</t>
  </si>
  <si>
    <t>[{'name': 'Goldman Sachs', 'units': 25000000, 'bookRunningManager': True}, {'name': 'Citigroup', 'units': 25000000, 'bookRunningManager': True}]</t>
  </si>
  <si>
    <t>[{'name': 'Vinod Khosla', 'position': 'Founder'}, {'name': 'Samir Kaul', 'position': 'Chief Executive Officer, Director'}, {'name': 'Peter Buckland', 'position': 'Chief Operating Officer, Chief Financial Officer, Treasurer and Secretary'}, {'name': 'Loren Bough', 'position': 'Director'}, {'name': 'Sara Clemens', 'position': 'Director'}, {'name': 'Harrison Frist', 'position': 'Director'}]</t>
  </si>
  <si>
    <t>Khosla Ventures Acquisition Co. III  2128 Sand Hill Road  Menlo Park, CA 94025</t>
  </si>
  <si>
    <t>TBD</t>
  </si>
  <si>
    <t>* KVSC's sponsor (together with any permitted transferees under the forward purchase agreement, the "Khosla Entities") have agreed to purchase an aggregate of up to 1,000,000 Class A shares for $10.00 per share at IBC</t>
  </si>
  <si>
    <t>US4825061025</t>
  </si>
  <si>
    <t>NGC.U</t>
  </si>
  <si>
    <t>d227d57f-6f7e-464d-a71a-383261fd2ab9</t>
  </si>
  <si>
    <t xml:space="preserve">Northern Genesis Acquisition Corp. III </t>
  </si>
  <si>
    <t>{'symbol': 'NGC', 'cusip': '66516W107', 'type': 'common', 'isin': 'US66516W1071'}</t>
  </si>
  <si>
    <t>https://www.sec.gov/edgar/browse/?CIK=0001843249</t>
  </si>
  <si>
    <t>[{'name': 'Morgan Stanley', 'units': 8250000, 'bookRunningManager': True}, {'name': 'Wells Fargo', 'units': 4500000, 'bookRunningManager': True}, {'name': 'TD Securities', 'units': 2250000, 'bookRunningManager': True}]</t>
  </si>
  <si>
    <t>[{'name': 'Paul Dalglish', 'position': 'Director'}, {'name': 'Michael Hoffman', 'position': 'President'}, {'name': 'Christopher Jarratt', 'position': 'Director and Chair'}, {'name': 'Ken Manget', 'position': 'Chief Financial Officer'}, {'name': 'Ian Robertson', 'position': 'Director and Chief Executive Officer'}, {'name': 'Robert Schaefer', 'position': 'Director'}, {'name': 'Brad Sparkes', 'position': 'Director'}]</t>
  </si>
  <si>
    <t>4801 Main Street Suite 1000 Kansas City, MO 64112</t>
  </si>
  <si>
    <t>Northern Genesis Capital III LLC</t>
  </si>
  <si>
    <t>NGC entered into a Forward Purchase Agreement with its sponsor  and certain additional Forward Purchase Agreements with additional institutional investors_x000D_
* If NGC determines to raise capital in PIPE in connection with the closing of its initial business combination, the members of NGC and the parties to the additional Forward Purchase Agreements have the first right to purchase an aggregate amount of up to 7,500,000 forward purchase units of the Company for $10.00 per forward purchase unit, or an aggregate total of $75mm_x000D_
* Each forward purchase unit would consist of one share of NGCâ€™s common stock and **one-eighth** of one warrant, with each whole warrant exercisable to purchase one share of NGCâ€™s common stock at $11.50 per share_x000D_
* The common stock and warrants included in the forward purchase units would have the same terms as the NGCâ€™s publicly traded common stock and warrants but would not be freely tradable until registered_x000D_
* Any commitment by any potential purchaser under any of the Forward Purchase Agreements is subject to and conditioned upon written confirmation from the prospective purchaser_x000D_
* If a PIPE exceeds $75mm, NGC agreed under each Forward Purchase Agreement to use its commercially reasonable efforts to permit priority participation in such additional amount by the members of NGC and the parties to the additional Forward Purchase Agreements, in an aggregate additional amount up to $150mm, on the same terms as those offered to other prospective purchasers_x000D_
* The terms of all of the Forward Purchase Agreements are substantively the same, except that the NGC Forward Purchase Agreement gives NGC board observation rights prior to its initial business combination, and gives the members of NGC a priority right to subscribe for any of the forward purchase units that any other prospective purchasers do not elect to purchase under any of the other Forward Purchase Agreements</t>
  </si>
  <si>
    <t>66516W107</t>
  </si>
  <si>
    <t>US66516W1071</t>
  </si>
  <si>
    <t>{'symbol': 'NGC.U', 'cusip': '66516W206', 'type': 'units', 'isin': 'US66516W2061'}</t>
  </si>
  <si>
    <t>66516W206</t>
  </si>
  <si>
    <t>US66516W2061</t>
  </si>
  <si>
    <t>{'symbol': 'NGC/W', 'cusip': '66516W115', 'type': 'warrants', 'isin': 'US66516W1154'}</t>
  </si>
  <si>
    <t>NGC/W</t>
  </si>
  <si>
    <t>66516W115</t>
  </si>
  <si>
    <t>US66516W1154</t>
  </si>
  <si>
    <t>LCAH3</t>
  </si>
  <si>
    <t>05d20b11-1019-4515-a96e-fbd2aacfd2a4</t>
  </si>
  <si>
    <t>Landcadia Holdings IV, Inc.</t>
  </si>
  <si>
    <t>{'symbol': 'LCA', 'cusip': '51477A104', 'type': 'common', 'isin': 'US51477A1043'}</t>
  </si>
  <si>
    <t>https://www.sec.gov/edgar/browse/?CIK=0001844642</t>
  </si>
  <si>
    <t>[{'name': 'Jefferies', 'units': 50000000, 'bookRunningManager': True}]</t>
  </si>
  <si>
    <t>[{'name': 'Tilman J. Fertitta', 'position': 'Co-Chairman and Chief Executive Officer'}, {'name': 'Richard Handler', 'position': 'Co-Chairman and President'}, {'name': 'Richard H. Liem', 'position': 'Vice President and Chief Financial Officer'}, {'name': 'Steven L. Scheinthal', 'position': 'Vice President, General Counsel and Secretary'}, {'name': 'Nicholas Daraviras', 'position': 'Vice President, Acquisitions'}, {'name': 'Scott Kelly', 'position': 'Director'}, {'name': 'Dona Cornell', 'position': 'Director'}]</t>
  </si>
  <si>
    <t>1510 West Loop South Houston, Texas 77027</t>
  </si>
  <si>
    <t>Fertitta Entertainment, Inc., Jefferies</t>
  </si>
  <si>
    <t>51477A104</t>
  </si>
  <si>
    <t>US51477A1043</t>
  </si>
  <si>
    <t>{'symbol': 'LCAHU', 'cusip': '51477A203', 'type': 'units', 'isin': 'US51477A2033'}</t>
  </si>
  <si>
    <t>LCAHU</t>
  </si>
  <si>
    <t>51477A203</t>
  </si>
  <si>
    <t>US51477A2033</t>
  </si>
  <si>
    <t>{'symbol': 'LCAHW', 'cusip': '51477A112', 'type': 'warrants', 'isin': 'US51477A1126'}</t>
  </si>
  <si>
    <t>LCAHW</t>
  </si>
  <si>
    <t>51477A112</t>
  </si>
  <si>
    <t>US51477A1126</t>
  </si>
  <si>
    <t>MSDAU</t>
  </si>
  <si>
    <t>01ef0251-654f-4aa1-b8b2-7a5ca99907ce</t>
  </si>
  <si>
    <t>MSD Acquisition Corp</t>
  </si>
  <si>
    <t>{'symbol': 'MSDA', 'cusip': 'G5709C109', 'type': 'common', 'isin': 'KYG5709C1096'}</t>
  </si>
  <si>
    <t>https://www.sec.gov/edgar/browse/?CIK=0001846996</t>
  </si>
  <si>
    <t>[{'name': 'Goldman Sachs', 'units': 40000000, 'bookRunningManager': True}, {'name': 'Morgan Stanley', 'units': 10000000, 'bookRunningManager': True}]</t>
  </si>
  <si>
    <t>[{'name': 'Gregg Lemkau', 'position': 'Chief Executive Officer and Director'}, {'name': 'John Cardoso', 'position': 'Chief Financial Officer'}, {'name': 'John Phelan', 'position': 'Director (Chairman)'}, {'name': 'James Breyer', 'position': 'Director'}, {'name': 'Edith Cooper', 'position': 'Director'}]</t>
  </si>
  <si>
    <t xml:space="preserve">645 Fifth Avenue, 21st floor New York 10022 </t>
  </si>
  <si>
    <t>MSD Partners</t>
  </si>
  <si>
    <t>MSD Partners, L.P.</t>
  </si>
  <si>
    <t>* MSDA will enter into a forward purchase agreement with MSD Partners, L.P. (â€œMSD Partnersâ€), which is affiliated with MSDA's sponsor, pursuant to which MSD Partners has agreed to purchase up to $50,000,000 of forward purchase units_x000D_
* Each forward purchase unit will consist of one Class A ordinary share and one-fifth of one warrant to purchase one Class A ordinary share, and will be sold at a purchase price of $10.00 per unit in a private placement concurrently with the closing of an initial business combination_x000D_
* The obligations of MSD Partners under the forward purchase agreement do not depend on whether any Class A ordinary shares held by public shareholders are redeemed and the amount of forward purchase units sold pursuant to the forward purchase agreement will be subject to MSD Partnersâ€™ sole discretion_x000D_
* The forward purchase shares will generally be identical to the Class A ordinary shares included in the units being sold at IPO, except that they will be entitled to certain registration rights, as described herein_x000D_
* The forward purchase warrants will have the same terms as the private placement warrants so long as they are held by MSD Partners or its permitted assignees and transferees</t>
  </si>
  <si>
    <t>G5709C109</t>
  </si>
  <si>
    <t>KYG5709C1096</t>
  </si>
  <si>
    <t>{'symbol': 'MSDAU', 'cusip': 'G5709C117', 'type': 'units', 'isin': 'KYG5709C1179'}</t>
  </si>
  <si>
    <t>G5709C117</t>
  </si>
  <si>
    <t>KYG5709C1179</t>
  </si>
  <si>
    <t>{'symbol': 'MSDAW', 'cusip': 'G5709C125', 'type': 'warrants', 'isin': 'KYG5709C1252'}</t>
  </si>
  <si>
    <t>MSDAW</t>
  </si>
  <si>
    <t>G5709C125</t>
  </si>
  <si>
    <t>KYG5709C1252</t>
  </si>
  <si>
    <t>BACA.U</t>
  </si>
  <si>
    <t>7027c3cf-ac67-48d8-8c60-5e5967dcacdb</t>
  </si>
  <si>
    <t>Berenson Acquisition Corp. I</t>
  </si>
  <si>
    <t>{'symbol': 'BACA', 'cusip': '083690107', 'type': 'common', 'isin': 'US0836901076'}</t>
  </si>
  <si>
    <t>https://www.sec.gov/edgar/browse/?CIK=0001869673</t>
  </si>
  <si>
    <t>[{'name': 'BofA Securities', 'units': 16250000, 'bookRunningManager': True}, {'name': 'Wells Fargo', 'units': 8750000, 'bookRunningManager': True}]</t>
  </si>
  <si>
    <t>[{'name': 'Jeffrey Berenson', 'position': 'Chairman of the Board of Directors'}, {'name': 'Mohammed Ansari', 'position': 'CEO and Director'}, {'name': 'Amir Hegazy', 'position': 'CFO'}, {'name': 'David Panton', 'position': 'Director'}, {'name': 'Carl Ferenbach', 'position': 'Independent Director'}, {'name': 'Kay Kapoor', 'position': 'Independent Director'}, {'name': 'Ronald Kasner', 'position': 'Independent Director'}, {'name': 'Gal Munda', 'position': 'Independent Director'}]</t>
  </si>
  <si>
    <t>667 Madison Avenue, 18th Floor, New York, New York 10065</t>
  </si>
  <si>
    <t>Berenson Holdings, Navigation Capital</t>
  </si>
  <si>
    <t>* BACA has entered into FPA's with one of the anchor investors and another institutional accredited investor that is not affiliated with BACA's sponsor or any member of BACA's management, which are referred as the forward purchase investors, under which the forward purchase investors may purchase up to an aggregate of 5mm shares of Class A common stock, which are referred to as the forward purchase shares, at a price of $10.00 per share as described in the FPA's, each in a private placement that will close immediately prior to the closing of the initial business combination_x000D_
* The terms of the forward purchase shares will generally be identical to the shares of Class A common stock included in the units being sold in this offering, except that they will have registration rights and rights of first refusal to purchase securities we may offer in connection with a future business combination financing, as described in the forward purchase agreements_x000D_
* BACA has agreed with one of our forward purchase investors that it will have the right to acquire up to $25mm of securities_x000D_
* At BACA's option, the securities offered to the forward purchaser may be equity securities, convertible debt securities or non-convertible debt instruments_x000D_
* The form of securities offered are in BACA's discretion, although the forward purchaser is not obligated to purchase any securities from BACA</t>
  </si>
  <si>
    <t>US0836901076</t>
  </si>
  <si>
    <t>{'symbol': 'BACA.U', 'cusip': '083690206', 'type': 'units', 'isin': 'US0836902066'}</t>
  </si>
  <si>
    <t>US0836902066</t>
  </si>
  <si>
    <t>{'symbol': 'BACA/W', 'cusip': '083690115', 'type': 'warrants', 'isin': 'US0836901159'}</t>
  </si>
  <si>
    <t>BACA/W</t>
  </si>
  <si>
    <t>US0836901159</t>
  </si>
  <si>
    <t>PBRM.U</t>
  </si>
  <si>
    <t>277c76fd-7d40-46ff-b450-35ae47e6db12</t>
  </si>
  <si>
    <t>Parabellum Acquisition Corp.</t>
  </si>
  <si>
    <t>{'symbol': 'PRBM', 'cusip': '69901P109', 'type': 'common', 'isin': 'US69901P1093'}</t>
  </si>
  <si>
    <t>https://www.sec.gov/edgar/browse/?CIK=0001848165</t>
  </si>
  <si>
    <t>[{'name': 'Narbeh Derhacobian', 'position': 'Chairman of the Board, Chief Executive Officer, President, Secretary and Director'}, {'name': 'Ron Shelton', 'position': 'Chief Financial Officer, Treasurer and Director'}, {'name': 'Kevin Palatnik', 'position': 'Director'}, {'name': 'HervÃ© P. Fages', 'position': 'Director'}, {'name': 'Zac Hirzel', 'position': 'Director'}, {'name': 'Daniel B. Wolfe', 'position': 'Director'}, {'name': 'Ajit Medhekar', 'position': 'Director'}]</t>
  </si>
  <si>
    <t>3811 Turtle Creek Blvd Suite 2125 Dallas, TX 75219</t>
  </si>
  <si>
    <t>69901P109</t>
  </si>
  <si>
    <t>US69901P1093</t>
  </si>
  <si>
    <t>{'symbol': 'PRBM.U', 'cusip': '69901P208', 'type': 'units', 'isin': 'US69901P2083'}</t>
  </si>
  <si>
    <t>PRBM.U</t>
  </si>
  <si>
    <t>69901P208</t>
  </si>
  <si>
    <t>US69901P2083</t>
  </si>
  <si>
    <t>{'symbol': 'PRBM/W', 'cusip': '69901P117', 'type': 'warrants', 'isin': 'US69901P1176'}</t>
  </si>
  <si>
    <t>PRBM/W</t>
  </si>
  <si>
    <t>69901P117</t>
  </si>
  <si>
    <t>US69901P1176</t>
  </si>
  <si>
    <t>ATWO.U</t>
  </si>
  <si>
    <t>96810c4a-d803-44bb-a2c0-29e013a9c12c</t>
  </si>
  <si>
    <t>{'symbol': 'TWOA', 'cusip': 'G9152V101', 'type': 'common', 'isin': 'KYG9152V1014'}</t>
  </si>
  <si>
    <t>https://www.sec.gov/edgar/browse/?CIK=0001843988</t>
  </si>
  <si>
    <t>[{'name': 'Kevin E. Hartz', 'position': 'Co-Founder, Co-CEO &amp; Director'}, {'name': 'Gautam Gupta', 'position': 'Co-Founder, Co-CEO'}, {'name': 'Troy B. Steckenrider III', 'position': 'Co-Founder, CFO'}, {'name': 'Pierre Lamond', 'position': 'Chairman of the Board'}, {'name': 'Michelle Gill', 'position': 'Director'}, {'name': 'Ryan Petersen', 'position': 'Director'}]</t>
  </si>
  <si>
    <t>16 Funston Avenue, Suite A  The Presidio of San Francisco  San Francisco, California 94129</t>
  </si>
  <si>
    <t>G9152V101</t>
  </si>
  <si>
    <t>KYG9152V1014</t>
  </si>
  <si>
    <t>VIEDU</t>
  </si>
  <si>
    <t>14d57c20-577b-4a6f-87d9-4889dd318486</t>
  </si>
  <si>
    <t>Aetherium Acquisition Corp</t>
  </si>
  <si>
    <t>{'symbol': 'GMFI', 'cusip': '00809J101', 'type': 'common', 'isin': 'US00809J1016'}</t>
  </si>
  <si>
    <t>https://www.sec.gov/edgar/browse/?CIK=0001866547</t>
  </si>
  <si>
    <t>[{'name': 'EF Hutton', 'units': 655000, 'bookRunningManager': True}, {'name': 'Tiger Brokers', 'units': 6340000, 'bookRunningManager': False}, {'name': 'US Tiger Securities', 'units': 3000000, 'bookRunningManager': False}, {'name': 'Joseph Gunnar', 'units': 5000, 'bookRunningManager': False}]</t>
  </si>
  <si>
    <t>[{'name': 'Jonathan Chan', 'position': 'Chairman, Chief Executive Officer and Director'}, {'name': 'Alex Lee', 'position': 'Chief Financial Officer'}, {'name': 'Lim How Teck', 'position': 'Director'}, {'name': 'Mariana Kou', 'position': 'Director'}, {'name': 'Charles Abelmann', 'position': 'Director'}]</t>
  </si>
  <si>
    <t>79B Pemberwick Rd.  Greenwich, CT 06831</t>
  </si>
  <si>
    <t>Vigilant Assets Pte. Ltd.</t>
  </si>
  <si>
    <t>00809J101</t>
  </si>
  <si>
    <t>US00809J1016</t>
  </si>
  <si>
    <t>{'symbol': 'GMFIU', 'cusip': '00809J200', 'type': 'units', 'isin': 'US00809J2006'}</t>
  </si>
  <si>
    <t>GMFIU</t>
  </si>
  <si>
    <t>00809J200</t>
  </si>
  <si>
    <t>US00809J2006</t>
  </si>
  <si>
    <t>{'symbol': 'GMFIW', 'cusip': '00809J119', 'type': 'warrants', 'isin': 'US00809J1198'}</t>
  </si>
  <si>
    <t>GMFIW</t>
  </si>
  <si>
    <t>00809J119</t>
  </si>
  <si>
    <t>US00809J1198</t>
  </si>
  <si>
    <t>ARTEU</t>
  </si>
  <si>
    <t>729eef24-8fcb-4496-8d83-d30929d74db5</t>
  </si>
  <si>
    <t>Artemis Strategic Investment Corporation</t>
  </si>
  <si>
    <t>{'symbol': 'ARTE', 'cusip': '04303A103', 'type': 'common', 'isin': 'US04303A1034'}</t>
  </si>
  <si>
    <t>https://www.sec.gov/edgar/browse/?CIK=0001839990</t>
  </si>
  <si>
    <t>[{'name': 'Barclays', 'units': 11375000, 'bookRunningManager': True}, {'name': 'BMO Capital Markets', 'units': 6125000, 'bookRunningManager': True}]</t>
  </si>
  <si>
    <t>[{'name': 'Holly Gagnon', 'position': 'Co-Chief Executive Officer and Chairperson'}, {'name': 'Philip Kaplan', 'position': 'Co-Chief Executive Officer and President'}, {'name': 'Thomas Granite', 'position': 'Chief Financial Officer, Treasurer and Secretary'}, {'name': 'Scott Shulak', 'position': 'Senior Vice President, Acquisitions and Accounting'}, {'name': 'Matthew Anfinson', 'position': 'Director'}, {'name': 'Rodney Butler', 'position': 'Director'}, {'name': 'Anna Massion', 'position': 'Director'}, {'name': 'Andro Nodarse-LeÃ³n', 'position': 'Director'}, {'name': 'Leonard Wanger', 'position': 'Director'}]</t>
  </si>
  <si>
    <t>3310 East Corona Avenue Phoenix, Arizona 85040</t>
  </si>
  <si>
    <t>04303A103</t>
  </si>
  <si>
    <t>US04303A1034</t>
  </si>
  <si>
    <t>{'symbol': 'ARTEU', 'cusip': '04303A202', 'type': 'units', 'isin': 'US04303A2024'}</t>
  </si>
  <si>
    <t>04303A202</t>
  </si>
  <si>
    <t>US04303A2024</t>
  </si>
  <si>
    <t>{'symbol': 'ARTEW', 'cusip': '04303A111', 'type': 'warrants', 'isin': 'US04303A1117'}</t>
  </si>
  <si>
    <t>ARTEW</t>
  </si>
  <si>
    <t>04303A111</t>
  </si>
  <si>
    <t>US04303A1117</t>
  </si>
  <si>
    <t>HPLTU</t>
  </si>
  <si>
    <t>1c1cc121-eaf6-4c83-bee2-e657092f6415</t>
  </si>
  <si>
    <t>Home Plate Acquisition Corporation</t>
  </si>
  <si>
    <t>{'symbol': 'HPLT', 'cusip': '43734R103', 'type': 'common', 'isin': 'US43734R1032'}</t>
  </si>
  <si>
    <t>https://www.sec.gov/edgar/browse/?CIK=0001863181</t>
  </si>
  <si>
    <t>[{'name': 'Jefferies', 'units': 19400000, 'bookRunningManager': True}, {'name': 'Ladenburg Thalmann', 'units': 600000, 'bookRunningManager': False}]</t>
  </si>
  <si>
    <t>[{'name': 'Daniel Ciporin', 'position': 'Chairman, Chief Executive Officer and Director'}, {'name': 'Jonathan Rosenzweig', 'position': 'Chief Financial Officer, Secretary and Director'}, {'name': 'Michael A. DeSimone', 'position': 'Director'}, {'name': 'Michele Docharty', 'position': 'Director'}, {'name': 'Ross Fubini', 'position': 'Director'}, {'name': 'Rhonda Ramparas', 'position': 'Director'}]</t>
  </si>
  <si>
    <t>P.O. Box 1314  New York, NY 10028</t>
  </si>
  <si>
    <t>43734R103</t>
  </si>
  <si>
    <t>US43734R1032</t>
  </si>
  <si>
    <t>{'symbol': 'HPLTU', 'cusip': '43734R202', 'type': 'units', 'isin': 'US43734R2022'}</t>
  </si>
  <si>
    <t>43734R202</t>
  </si>
  <si>
    <t>US43734R2022</t>
  </si>
  <si>
    <t>{'symbol': 'HPLTW', 'cusip': '43734R111', 'type': 'warrants', 'isin': 'US43734R1115'}</t>
  </si>
  <si>
    <t>HPLTW</t>
  </si>
  <si>
    <t>43734R111</t>
  </si>
  <si>
    <t>US43734R1115</t>
  </si>
  <si>
    <t>TDMY.U</t>
  </si>
  <si>
    <t>d181dbfa-14ad-4c93-805a-a2f1349407b3</t>
  </si>
  <si>
    <t>dMY Technology Group, Inc. VI</t>
  </si>
  <si>
    <t>{'symbol': 'DMYS', 'cusip': '233247105', 'type': 'common', 'isin': 'US2332471059'}</t>
  </si>
  <si>
    <t>https://www.sec.gov/edgar/browse/?CIK=0001858327</t>
  </si>
  <si>
    <t>[{'name': 'Goldman Sachs', 'units': 19950000, 'bookRunningManager': True}, {'name': 'Needham', 'units': 1050000, 'bookRunningManager': False}]</t>
  </si>
  <si>
    <t>[{'name': 'Niccolo de Masi', 'position': 'Chief Executive Officer and Director'}, {'name': 'Harry L. You', 'position': 'Chairman and Director'}, {'name': 'Gabrielle Toledano', 'position': 'Director'}, {'name': 'Darla Anderson', 'position': 'Director'}, {'name': 'Becky Ann Hughes', 'position': 'Director'}, {'name': 'Francesca Luthi', 'position': 'Director'}]</t>
  </si>
  <si>
    <t>1180 North Town Center Drive, Suite 100, Las Vegas, Nevada 89144</t>
  </si>
  <si>
    <t>US2332471059</t>
  </si>
  <si>
    <t>{'symbol': 'DMYS.U', 'cusip': '233247204', 'type': 'units', 'isin': 'US2332472040'}</t>
  </si>
  <si>
    <t>DMYS.U</t>
  </si>
  <si>
    <t>US2332472040</t>
  </si>
  <si>
    <t>{'symbol': 'DMYS/W', 'cusip': '233247113', 'type': 'warrants', 'isin': 'US2332471133'}</t>
  </si>
  <si>
    <t>DMYS/W</t>
  </si>
  <si>
    <t>US2332471133</t>
  </si>
  <si>
    <t>BHAC.U</t>
  </si>
  <si>
    <t>72fb8006-419c-4c1c-bce4-0b9753d5e221</t>
  </si>
  <si>
    <t>Crixus BH3 Acquisition Company</t>
  </si>
  <si>
    <t>{'symbol': 'BHAC', 'cusip': '22677T102', 'type': 'common', 'isin': 'US22677T1025'}</t>
  </si>
  <si>
    <t>https://www.sec.gov/edgar/browse/?CIK=0001851612</t>
  </si>
  <si>
    <t>[{'name': 'Guggenheim Securities', 'units': 13000000, 'bookRunningManager': True}, {'name': 'BTIG', 'units': 7000000, 'bookRunningManager': True}]</t>
  </si>
  <si>
    <t>[{'name': 'Daniel Lebensohn', 'position': 'Co-Chief Executive Officer and Director'}, {'name': 'Gregory Freedman', 'position': 'Co-Chief Executive Officer, Chief Financial Officer and Director'}, {'name': 'Michelle Guber', 'position': 'Chief Operating Officer'}, {'name': 'Eric Edidin', 'position': 'Director'}, {'name': 'Daniel Adan', 'position': 'Director'}, {'name': 'Dwight â€œArneâ€ Arnesen', 'position': 'Director'}, {'name': 'Jonathan Roth', 'position': 'Director'}, {'name': 'Mark Rose', 'position': 'Director'}]</t>
  </si>
  <si>
    <t>819 NE 2nd Avenue, Suite 500, Fort Lauderdale, FL 33304</t>
  </si>
  <si>
    <t>BH3 Management</t>
  </si>
  <si>
    <t>22677T102</t>
  </si>
  <si>
    <t>US22677T1025</t>
  </si>
  <si>
    <t>{'symbol': 'BHACU', 'cusip': '22677T201', 'type': 'units', 'isin': 'US22677T2015'}</t>
  </si>
  <si>
    <t>BHACU</t>
  </si>
  <si>
    <t>22677T201</t>
  </si>
  <si>
    <t>US22677T2015</t>
  </si>
  <si>
    <t>{'symbol': 'BHACW', 'cusip': '22677T110', 'type': 'warrants', 'isin': 'US22677T1108'}</t>
  </si>
  <si>
    <t>BHACW</t>
  </si>
  <si>
    <t>22677T110</t>
  </si>
  <si>
    <t>US22677T1108</t>
  </si>
  <si>
    <t>4701a924-619a-4e93-9c99-4f4de5c45a66</t>
  </si>
  <si>
    <t>Panacea Acquisition Corp. II</t>
  </si>
  <si>
    <t>{'symbol': 'PANA', 'cusip': 'G6882C106', 'type': 'common', 'isin': 'KYG6882C1069'}</t>
  </si>
  <si>
    <t>https://www.sec.gov/edgar/browse/?CIK=0001828989</t>
  </si>
  <si>
    <t>[{'name': 'Cowen', 'units': 15000000, 'bookRunningManager': True}]</t>
  </si>
  <si>
    <t>[{'name': 'Oleg Nodelman', 'position': 'CEO &amp; Chairman'}, {'name': 'Scott Perlen', 'position': 'CFO'}, {'name': 'Scott Platshon', 'position': 'COO'}, {'name': 'Caroline Stout', 'position': 'CIO'}, {'name': 'Sarah Marriott', 'position': 'Secretary and Director'}, {'name': 'Douglas Giordano', 'position': 'Director'}, {'name': 'Nina Kjellson', 'position': 'Director'}, {'name': 'Praveen Tipirneni, M.D.', 'position': 'Director'}, {'name': 'Douglas E. Williams, Ph.D.', 'position': 'Director'}]</t>
  </si>
  <si>
    <t>357 Tehama Street Floor 3 San Francisco, CA 94103</t>
  </si>
  <si>
    <t>EcoR1 Capital</t>
  </si>
  <si>
    <t>EcoR1 Capital, LLC</t>
  </si>
  <si>
    <t>* Funds affiliated with EcoR1 Capital, LLC will enter into a forward purchase agreement that will provide for the purchase by such funds of an aggregate of 2,500,000 Class A ordinary shares, for an aggregate purchase price of $25,000,000, or $10.00 per share, in a private placement to close substantially concurrently with the closing of a initial business combination. _x000D_
* The obligations under the forward purchase agreement will not depend on whether any public shares are redeemed by the public shareholders. _x000D_
* The Class A ordinary shares issuable pursuant to the forward purchase agreement will be identical to the public shares</t>
  </si>
  <si>
    <t>G6882C106</t>
  </si>
  <si>
    <t>KYG6882C1069</t>
  </si>
  <si>
    <t>CXAC.U</t>
  </si>
  <si>
    <t>483b9a8b-74bf-4c09-9847-540f53f8fac1</t>
  </si>
  <si>
    <t>C5 Acquisition Corp.</t>
  </si>
  <si>
    <t>{'symbol': 'CXAC', 'cusip': '12530D105', 'type': 'common', 'isin': 'US12530D1054'}</t>
  </si>
  <si>
    <t>https://www.sec.gov/edgar/browse/?CIK=0001856242</t>
  </si>
  <si>
    <t>[{'name': 'Cantor Fitzgerald', 'units': 17500000, 'bookRunningManager': True}, {'name': 'Moelis', 'units': 7500000, 'bookRunningManager': True}]</t>
  </si>
  <si>
    <t>[{'name': 'Robert â€œRobâ€ Meyerson', 'position': 'CEO and Director'}, {'name': 'David Glickman', 'position': 'Chief Business Development Officer and CFO'}, {'name': 'Steven J. Demetriou', 'position': 'Non-Executive Chairman of the Board of Directors'}, {'name': 'Linda Zecher', 'position': 'Director'}, {'name': 'Jeanne Tisinger', 'position': 'Director'}, {'name': 'Arun Gupta', 'position': 'Director'}]</t>
  </si>
  <si>
    <t>1701 Pennsylvania Ave NW, Ste # 460, Washington, D.C. 20006</t>
  </si>
  <si>
    <t>C5 Capital</t>
  </si>
  <si>
    <t>12530D105</t>
  </si>
  <si>
    <t>US12530D1054</t>
  </si>
  <si>
    <t>{'symbol': 'CXAC.U', 'cusip': '12530D204', 'type': 'units', 'isin': 'US12530D2045'}</t>
  </si>
  <si>
    <t>12530D204</t>
  </si>
  <si>
    <t>US12530D2045</t>
  </si>
  <si>
    <t>{'symbol': 'CXAC/W', 'cusip': '12530D113', 'type': 'warrants', 'isin': 'US12530D1138'}</t>
  </si>
  <si>
    <t>CXAC/W</t>
  </si>
  <si>
    <t>12530D113</t>
  </si>
  <si>
    <t>US12530D1138</t>
  </si>
  <si>
    <t>IXAQU</t>
  </si>
  <si>
    <t>231e4b69-2e48-4674-8f3c-d2de0444d14b</t>
  </si>
  <si>
    <t>IX Acquisition Corp.</t>
  </si>
  <si>
    <t>{'symbol': 'IXAQ', 'cusip': 'G5000D103', 'type': 'common', 'isin': 'KYG5000D1034'}</t>
  </si>
  <si>
    <t>https://www.sec.gov/edgar/browse/?CIK=0001852019</t>
  </si>
  <si>
    <t>[{'name': 'Guy Willner', 'position': 'Executive Chairman and Director'}, {'name': 'Karen Bach', 'position': 'CEO and Director'}, {'name': 'Noah Aptekar', 'position': 'CFO, COO and Director'}, {'name': 'Victoria Reid', 'position': 'Vice President'}, {'name': 'Ian Spence', 'position': 'Director'}, {'name': 'Andrew Bartley', 'position': 'Director'}, {'name': 'Eduardo Marini', 'position': 'Director'}, {'name': 'Shannon Grewer', 'position': 'Director'}]</t>
  </si>
  <si>
    <t>Arch 124, Salamanca Street, London SE1 7HX, United Kingdom</t>
  </si>
  <si>
    <t>G5000D103</t>
  </si>
  <si>
    <t>KYG5000D1034</t>
  </si>
  <si>
    <t>{'symbol': 'IXAQU', 'cusip': 'G5000D129', 'type': 'units', 'isin': 'KYG5000D1299'}</t>
  </si>
  <si>
    <t>G5000D129</t>
  </si>
  <si>
    <t>KYG5000D1299</t>
  </si>
  <si>
    <t>{'symbol': 'IXAQW', 'cusip': 'G5000D111', 'type': 'warrants', 'isin': 'KYG5000D1117'}</t>
  </si>
  <si>
    <t>IXAQW</t>
  </si>
  <si>
    <t>G5000D111</t>
  </si>
  <si>
    <t>KYG5000D1117</t>
  </si>
  <si>
    <t>TIOAU</t>
  </si>
  <si>
    <t>c79130d1-5b31-42a7-9e16-8b8aee10de2c</t>
  </si>
  <si>
    <t>{'symbol': 'TIOA', 'cusip': 'G8T10C106', 'type': 'common', 'isin': 'KYG8T10C1061'}</t>
  </si>
  <si>
    <t>https://www.sec.gov/edgar/browse/?CIK=0001846163</t>
  </si>
  <si>
    <t>[{'name': 'Dominik Richter', 'position': 'Chairman'}, {'name': 'Roman Kirsch', 'position': 'Chief Executive Officer and Director'}, {'name': 'Spyro Korsanos', 'position': 'Chief Financial Officer'}, {'name': 'Manuel Stotz', 'position': 'Director'}, {'name': 'Jonathan Teklu', 'position': 'Director'}, {'name': 'Jeronimo Folgueira', 'position': 'Director'}]</t>
  </si>
  <si>
    <t>Unter den Linden 21  10117 Berlin, Germany</t>
  </si>
  <si>
    <t>Fuse Venture Partners</t>
  </si>
  <si>
    <t>G8T10C106</t>
  </si>
  <si>
    <t>KYG8T10C1061</t>
  </si>
  <si>
    <t>{'symbol': 'TIOAU', 'cusip': 'G8T10C122', 'type': 'units', 'isin': 'KYG8T10C1228'}</t>
  </si>
  <si>
    <t>G8T10C122</t>
  </si>
  <si>
    <t>KYG8T10C1228</t>
  </si>
  <si>
    <t>{'symbol': 'TIOAW', 'cusip': 'G8T10C114', 'type': 'warrants', 'isin': 'KYG8T10C1145'}</t>
  </si>
  <si>
    <t>TIOAW</t>
  </si>
  <si>
    <t>G8T10C114</t>
  </si>
  <si>
    <t>KYG8T10C1145</t>
  </si>
  <si>
    <t>HWKZ.U</t>
  </si>
  <si>
    <t>632d43f3-76a9-40bb-8079-ffb08ef7918d</t>
  </si>
  <si>
    <t>Hawks Acquisition Corp</t>
  </si>
  <si>
    <t>{'symbol': 'HWKZ', 'cusip': '42032P108', 'type': 'common', 'isin': 'US42032P1084'}</t>
  </si>
  <si>
    <t>https://www.sec.gov/edgar/browse/?CIK=0001841144</t>
  </si>
  <si>
    <t>[{'name': 'BTIG', 'units': 9000000, 'bookRunningManager': True}, {'name': 'Mizuho', 'units': 9000000, 'bookRunningManager': True}, {'name': 'Imperial Capital', 'units': 2000000, 'bookRunningManager': False}]</t>
  </si>
  <si>
    <t>[{'name': 'J. Carney Hawks', 'position': 'Chairman and CEO'}, {'name': 'John Maher', 'position': 'Chief Operating Officer'}, {'name': 'Lois A. Mannon', 'position': 'CFO and Treasurer'}, {'name': 'Eugene Davis', 'position': 'Director'}, {'name': 'Daniel H. Golden', 'position': 'Director'}, {'name': 'Marc Heimowitz', 'position': 'Director'}, {'name': 'Joseph Mills', 'position': 'Director'}]</t>
  </si>
  <si>
    <t>600 Lexington Avenue, 9th Floor, New York, NY 10022</t>
  </si>
  <si>
    <t>42032P108</t>
  </si>
  <si>
    <t>US42032P1084</t>
  </si>
  <si>
    <t>{'symbol': 'HWKZ.U', 'cusip': '42032P207', 'type': 'units', 'isin': 'US42032P2074'}</t>
  </si>
  <si>
    <t>42032P207</t>
  </si>
  <si>
    <t>US42032P2074</t>
  </si>
  <si>
    <t>{'symbol': 'HWKZ/W', 'cusip': '42032P116', 'type': 'warrants', 'isin': 'US42032P1167'}</t>
  </si>
  <si>
    <t>HWKZ/W</t>
  </si>
  <si>
    <t>42032P116</t>
  </si>
  <si>
    <t>US42032P1167</t>
  </si>
  <si>
    <t>LCW.U</t>
  </si>
  <si>
    <t>42a7b222-a7b1-4478-a5b7-057c15e10fce</t>
  </si>
  <si>
    <t>Learn CW Investment Corporation</t>
  </si>
  <si>
    <t>{'symbol': 'LCW', 'cusip': 'G54157105', 'type': 'common', 'isin': 'KYG541571058'}</t>
  </si>
  <si>
    <t>https://www.sec.gov/edgar/browse/?CIK=0001847577</t>
  </si>
  <si>
    <t>[{'name': 'Evercore', 'units': 20000000, 'bookRunningManager': True}]</t>
  </si>
  <si>
    <t>[{'name': 'Robert Hutter', 'position': 'CEO &amp; Director'}, {'name': 'Adam Fisher', 'position': 'President and Director'}, {'name': 'Greg Mauro', 'position': 'COO'}, {'name': 'Alan Howard', 'position': 'Director'}, {'name': 'Ellen Levy', 'position': 'Director'}, {'name': 'Peter Relan', 'position': 'Director'}, {'name': 'Daniel H. Stern', 'position': 'Director'}, {'name': 'Anuranjita Tewary', 'position': 'Director'}]</t>
  </si>
  <si>
    <t>11755 Wilshire Blvd. Suite 2320 Los Angeles, California 90025</t>
  </si>
  <si>
    <t>Learn Capital, Commonwealth Asset Management</t>
  </si>
  <si>
    <t>G54157105</t>
  </si>
  <si>
    <t>KYG541571058</t>
  </si>
  <si>
    <t>{'symbol': 'LCW.U', 'cusip': 'G54157121', 'type': 'units', 'isin': 'KYG541571215'}</t>
  </si>
  <si>
    <t>G54157121</t>
  </si>
  <si>
    <t>KYG541571215</t>
  </si>
  <si>
    <t>{'symbol': 'LCW/W', 'cusip': 'G54157113', 'type': 'warrants', 'isin': 'KYG541571132'}</t>
  </si>
  <si>
    <t>LCW/W</t>
  </si>
  <si>
    <t>G54157113</t>
  </si>
  <si>
    <t>KYG541571132</t>
  </si>
  <si>
    <t>SAMA2</t>
  </si>
  <si>
    <t>04dd1c0a-3d94-4311-8001-949c04ac8263</t>
  </si>
  <si>
    <t>Schultze Special Purpose Acquisition Corp. II</t>
  </si>
  <si>
    <t>{'symbol': 'SAMA', 'cusip': '808212104', 'type': 'common', 'isin': 'US8082121042'}</t>
  </si>
  <si>
    <t>https://www.sec.gov/edgar/browse/?CIK=0001843100</t>
  </si>
  <si>
    <t>[{'name': 'Stifel Nicolaus', 'units': 9750000, 'bookRunningManager': True}, {'name': 'Mizuho', 'units': 5250000, 'bookRunningManager': True}]</t>
  </si>
  <si>
    <t>[{'name': 'George J. Schultze', 'position': 'Chairman, President and Chief Executive Officer'}, {'name': 'Gary M. Julien', 'position': 'Executive Vice President and Director Nominee'}, {'name': 'Jeffrey M. Glick', 'position': 'Chief Financial Officer'}, {'name': 'Scarlett Du', 'position': 'Secretary'}, {'name': 'William G. LaPerch', 'position': 'Director'}, {'name': 'William T. Allen', 'position': 'Director'}, {'name': 'John J. Walker', 'position': 'Director'}]</t>
  </si>
  <si>
    <t>800 Westchester Avenue, Suite S-632 Rye Brook, NY 10573</t>
  </si>
  <si>
    <t>Schultze Asset Management</t>
  </si>
  <si>
    <t>US8082121042</t>
  </si>
  <si>
    <t>{'symbol': 'SAMAU', 'cusip': '808212203', 'type': 'units', 'isin': 'US8082122032'}</t>
  </si>
  <si>
    <t>SAMAU</t>
  </si>
  <si>
    <t>US8082122032</t>
  </si>
  <si>
    <t>{'symbol': 'SAMAW', 'cusip': '808212112', 'type': 'warrants', 'isin': 'US8082121125'}</t>
  </si>
  <si>
    <t>SAMAW</t>
  </si>
  <si>
    <t>US8082121125</t>
  </si>
  <si>
    <t>GIACU</t>
  </si>
  <si>
    <t>cc304cea-ad7f-4f43-b5f1-d5352cefda51</t>
  </si>
  <si>
    <t>Gesher I Acquisition Corp.</t>
  </si>
  <si>
    <t>{'symbol': 'GIAC', 'cusip': 'G38537109', 'type': 'common', 'isin': 'KYG385371094'}</t>
  </si>
  <si>
    <t>https://www.sec.gov/edgar/browse/?CIK=0001853314</t>
  </si>
  <si>
    <t>[{'name': 'EarlyBirdCapital', 'units': 8500000, 'bookRunningManager': True}, {'name': 'I-Bankers Securities', 'units': 1000000, 'bookRunningManager': False}, {'name': 'Ingalls &amp; Snyder', 'units': 500000, 'bookRunningManager': False}]</t>
  </si>
  <si>
    <t>[{'name': 'Ezra Gardner', 'position': 'Chief Executive Officer and Director'}, {'name': 'Omri Cherni', 'position': 'Chief Operating Officer and Director'}, {'name': 'Chris Coward', 'position': 'Chief Financial Officer'}, {'name': 'Philip Broenniman', 'position': 'Director'}, {'name': 'Eugene Dozortsev', 'position': 'Director'}, {'name': 'Noah G. Levy', 'position': 'Director'}]</t>
  </si>
  <si>
    <t>Hagag Towers North Tower, Floor 24 Haarba 28 Tel Aviv, Israel</t>
  </si>
  <si>
    <t>* Certain members of GIAC's sponsor and a separate third party, (â€œforward purchase investorsâ€), have entered into contingent forward purchase agreements with GIAC that provide for the purchase of an aggregate of up to 4,500,000 units, or forward purchase units, at a price of $10.00 per forward purchase unit, in a private placement to close immediately prior to, or simultaneously with, the closing of the initial business combination. _x000D_
* Each forward purchase investor will have the right to be excused from its purchase obligation in connection with any specific business combination under certain circumstances as described in this prospectus. _x000D_
* Any funds from the sale of the forward purchase units may be used as part of the consideration to the sellers in the initial business combination, for expenses in connection with the initial business combination or for the combined companyâ€™s working capital needs. _x000D_
* This obligation is independent of the percentage of shareholders electing to have their public shares converted and could provide GIAC with a minimum funding level for the initial business combination.</t>
  </si>
  <si>
    <t>G38537109</t>
  </si>
  <si>
    <t>KYG385371094</t>
  </si>
  <si>
    <t>{'symbol': 'GIACU', 'cusip': 'G38537117', 'type': 'units', 'isin': 'KYG385371177'}</t>
  </si>
  <si>
    <t>G38537117</t>
  </si>
  <si>
    <t>KYG385371177</t>
  </si>
  <si>
    <t>{'symbol': 'GIACW', 'cusip': 'G38537125', 'type': 'warrants', 'isin': 'KYG385371250'}</t>
  </si>
  <si>
    <t>GIACW</t>
  </si>
  <si>
    <t>G38537125</t>
  </si>
  <si>
    <t>KYG385371250</t>
  </si>
  <si>
    <t>ITAQU</t>
  </si>
  <si>
    <t>229a4950-c599-40fa-9438-24a5a3e5cabe</t>
  </si>
  <si>
    <t>Industrial Tech Acquisitions II, Inc.</t>
  </si>
  <si>
    <t>{'symbol': 'ITAQ', 'cusip': '&lt;CUSIP&gt;', 'type': 'common', 'isin': '&lt;ISIN&gt;'}</t>
  </si>
  <si>
    <t>https://www.sec.gov/edgar/browse/?CIK=0001841586</t>
  </si>
  <si>
    <t>[{'name': 'Wells Fargo', 'units': 13500000, 'bookRunningManager': True}, {'name': 'Maxim', 'units': 1500000, 'bookRunningManager': False}]</t>
  </si>
  <si>
    <t>[{'name': 'E. Scott Crist', 'position': 'CEO and Chairman'}, {'name': 'R. Greg Smith', 'position': 'CFO and Director'}, {'name': 'Andrew Clark', 'position': 'Independent Director'}, {'name': 'Harvin Moore', 'position': 'Independent Director'}, {'name': 'Aruna Viswanathan', 'position': 'Independent Director'}]</t>
  </si>
  <si>
    <t>5090 Richmond Ave, Suite 319  Houston, Texas 77056</t>
  </si>
  <si>
    <t>{'symbol': 'ITAQU', 'cusip': '45635R207', 'type': 'units', 'isin': 'US45635R2076'}</t>
  </si>
  <si>
    <t>45635R207</t>
  </si>
  <si>
    <t>US45635R2076</t>
  </si>
  <si>
    <t>{'symbol': 'ITAQW', 'cusip': '&lt;CUSIP&gt;', 'type': 'warrants', 'isin': '&lt;ISIN&gt;'}</t>
  </si>
  <si>
    <t>ITAQW</t>
  </si>
  <si>
    <t>9bd89e5a-67e8-49ba-8429-93396183e1e7</t>
  </si>
  <si>
    <t>TCV Acquisition Corp.</t>
  </si>
  <si>
    <t>{'symbol': 'TCVA', 'cusip': 'G8704C124', 'type': 'common', 'isin': 'KYG8704C1244'}</t>
  </si>
  <si>
    <t>https://www.sec.gov/edgar/browse/?CIK=0001845580</t>
  </si>
  <si>
    <t>[{'name': 'Citigroup', 'units': 14000000, 'bookRunningManager': True}, {'name': 'Goldman Sachs', 'units': 10500000, 'bookRunningManager': True}, {'name': 'Morgan Stanley', 'units': 10500000, 'bookRunningManager': True}]</t>
  </si>
  <si>
    <t>[{'name': 'Jay Hoag', 'position': 'Chairman'}, {'name': 'Christopher Marshall', 'position': 'Co-CEO'}, {'name': 'Jon Reynolds Jr.', 'position': 'Co-CEO'}, {'name': 'Frederic Fenton', 'position': 'President'}, {'name': 'Erez Elisha', 'position': 'CFO'}, {'name': 'Katie Mitic', 'position': 'Director'}, {'name': 'Tayloe Stansbury', 'position': 'Director'}]</t>
  </si>
  <si>
    <t>250 Middlefield Road Menlo Park, CA 94025</t>
  </si>
  <si>
    <t>Technology Crossover Ventures</t>
  </si>
  <si>
    <t>G8704C124</t>
  </si>
  <si>
    <t>KYG8704C1244</t>
  </si>
  <si>
    <t>d7b65aaf-18bf-4d5b-b7d4-0bb1858dd1a4</t>
  </si>
  <si>
    <t>{'symbol': 'YTPG', 'cusip': 'G89826104', 'type': 'common', 'isin': 'KYG898261048'}</t>
  </si>
  <si>
    <t>https://www.sec.gov/edgar/browse/?CIK=0001840859</t>
  </si>
  <si>
    <t>[{'name': 'Deutsche Bank', 'units': 12533500, 'bookRunningManager': True}, {'name': 'JP Morgan', 'units': 11571000, 'bookRunningManager': True}, {'name': 'Goldman Sachs', 'units': 10605000, 'bookRunningManager': True}, {'name': 'Northland Capital Markets', 'units': 192500, 'bookRunningManager': False}, {'name': 'Siebert Williams Shank', 'units': 98000, 'bookRunningManager': False}]</t>
  </si>
  <si>
    <t>[{'name': 'Karl Peterson', 'position': 'Non-Executive Chairman and Director'}, {'name': 'Martin Davidson', 'position': 'Chief Financial Officer'}, {'name': 'Michael MacDougall', 'position': 'President'}, {'name': 'Eduardo Tamraz', 'position': 'Secretary'}, {'name': 'Carlton Ellis', 'position': 'Executive Vice President of Corporate Development'}, {'name': 'Mark Fields', 'position': 'Director'}, {'name': 'Maryanne Hancock', 'position': 'Director'}, {'name': 'Chad Leat', 'position': 'Director'}, {'name': 'Nancy Mahon', 'position': 'Director'}, {'name': 'Kneeland Youngblood', 'position': 'Director'}]</t>
  </si>
  <si>
    <t>TPG</t>
  </si>
  <si>
    <t>* Prior to this offering, YTPG has entered into the original forward purchase agreement with TPG, pursuant to which TPG agreed to purchase an aggregate of 5,000,000 Class A ordinary shares, at a price of $10.00 per Class A ordinary shares for an aggregate purchase price of $50,000,000_x000D_
* PACE also expects to enter into additional forward purchase agreements which will provide that TPG purchase up to an aggregate of 12,500,000 Class A ordinary shares, at a price of approximately $10.00 per Class A ordinary share for an aggregate purchase price of approximately $125,000,000</t>
  </si>
  <si>
    <t>G89826104</t>
  </si>
  <si>
    <t>KYG898261048</t>
  </si>
  <si>
    <t>BMAC.U</t>
  </si>
  <si>
    <t>b3b9272c-0da1-4792-bdaf-8cf932e5f114</t>
  </si>
  <si>
    <t>Black Mountain Acquisition Corp.</t>
  </si>
  <si>
    <t>{'symbol': 'BMAC', 'cusip': '09216A108', 'type': 'common', 'isin': 'US09216A1088'}</t>
  </si>
  <si>
    <t>https://www.sec.gov/edgar/browse/?CIK=0001848020</t>
  </si>
  <si>
    <t>[{'name': 'EarlyBirdCapital', 'units': 12000000, 'bookRunningManager': True}, {'name': 'Stephens', 'units': 12000000, 'bookRunningManager': True}]</t>
  </si>
  <si>
    <t>[{'name': 'Rhett Bennett', 'position': 'Chief Executive Officer and Chairman'}, {'name': 'Jacob Smith', 'position': 'Chief Financial Officer, Chief Accounting Officer, Secretary and Director'}, {'name': 'Mel G. Riggs', 'position': 'Director'}, {'name': 'Charles W. Yates', 'position': 'Director'}, {'name': 'Stephen Straty', 'position': 'Director'}]</t>
  </si>
  <si>
    <t>425 Houston Street, Suite 400, Fort Worth, Texas 76102</t>
  </si>
  <si>
    <t>Black Mountain</t>
  </si>
  <si>
    <t>09216A108</t>
  </si>
  <si>
    <t>US09216A1088</t>
  </si>
  <si>
    <t>{'symbol': 'BMAC.U', 'cusip': '09216A207', 'type': 'units', 'isin': 'US09216A2078'}</t>
  </si>
  <si>
    <t>09216A207</t>
  </si>
  <si>
    <t>US09216A2078</t>
  </si>
  <si>
    <t>{'symbol': 'BMAC/W', 'cusip': '09216A116', 'type': 'warrants', 'isin': 'US09216A1161'}</t>
  </si>
  <si>
    <t>BMAC/W</t>
  </si>
  <si>
    <t>09216A116</t>
  </si>
  <si>
    <t>US09216A1161</t>
  </si>
  <si>
    <t>TRIS.U</t>
  </si>
  <si>
    <t>691704ea-7906-4162-9930-bd1a00b888c4</t>
  </si>
  <si>
    <t>Tristar Acquisition I Corp.</t>
  </si>
  <si>
    <t>{'symbol': 'TRIS', 'cusip': 'G9074V106', 'type': 'common', 'isin': 'KYG9074V1068'}</t>
  </si>
  <si>
    <t>https://www.sec.gov/edgar/browse/?CIK=0001852736</t>
  </si>
  <si>
    <t>[{'name': 'Wells Fargo', 'units': 19000000, 'bookRunningManager': True}, {'name': 'Loop Capital Markets', 'units': 1000000, 'bookRunningManager': False}]</t>
  </si>
  <si>
    <t>[{'name': 'William M. Mounger II', 'position': 'Chief Executive Officer and Chairman of the Board'}, {'name': 'Cathy Martine-Dolecki', 'position': 'Chief Operating Officer and Director'}, {'name': 'Timothy Dawson', 'position': 'Chief Financial Officer'}, {'name': 'Robert Willis', 'position': 'Director'}, {'name': 'Greg Boyd', 'position': 'Director'}, {'name': 'David Jones', 'position': 'Director'}, {'name': 'David Barksdale', 'position': 'Director'}, {'name': 'Alex Parker', 'position': 'Director'}, {'name': 'Steven Rogers', 'position': 'Director'}]</t>
  </si>
  <si>
    <t>2870 Peachtree Road, NW Suite 509, Atlanta, Georgia 30305</t>
  </si>
  <si>
    <t>Navigation Capital Partners</t>
  </si>
  <si>
    <t>* TRIS has entered into forward purchase agreements with one of the anchor investors and one other institutional accredited investor that is not affiliated with TRIS' sponsor or any member of TRIS' management, (the "forward purchase investors"), under which the forward purchase investors may purchase up to an aggregate of 4,500,000 Class A ordinary shares, at $10.00 per share, each in a private placement that will close immediately prior to the closing of the initial business combination. _x000D_
* The terms of the forward purchase shares will generally be identical to the Class A ordinary shares included in the units being sold in this offering, except that they will have registration rights and rights of first refusal to purchase securities TRIS may offer in connection with a future business combination financing, as described in the forward purchase agreements. _x000D_
* One of the forward purchase investors may elect, in its sole discretion, to purchase convertible debt securities or non-convertible debt instruments in lieu of the forward purchase shares, or a combination thereof, for an aggregate purchase price of up to $25,000,000.</t>
  </si>
  <si>
    <t>G9074V106</t>
  </si>
  <si>
    <t>KYG9074V1068</t>
  </si>
  <si>
    <t>{'symbol': 'TRIS.U', 'cusip': 'G9074V122', 'type': 'units', 'isin': 'KYG9074V1225'}</t>
  </si>
  <si>
    <t>G9074V122</t>
  </si>
  <si>
    <t>KYG9074V1225</t>
  </si>
  <si>
    <t>{'symbol': 'TRIS/W', 'cusip': 'G9074V114', 'type': 'warrants', 'isin': 'KYG9074V1142'}</t>
  </si>
  <si>
    <t>TRIS/W</t>
  </si>
  <si>
    <t>G9074V114</t>
  </si>
  <si>
    <t>KYG9074V1142</t>
  </si>
  <si>
    <t>ACABU</t>
  </si>
  <si>
    <t>365c56b9-722b-436b-935b-75c04db8520c</t>
  </si>
  <si>
    <t>Atlantic Coastal Acquisition Corp. II</t>
  </si>
  <si>
    <t>{'symbol': 'ACAB', 'cusip': '&lt;CUSIP&gt;', 'type': 'common', 'isin': '&lt;ISIN&gt;'}</t>
  </si>
  <si>
    <t>https://www.sec.gov/edgar/browse/?CIK=0001893219</t>
  </si>
  <si>
    <t>[{'name': 'Cantor Fitzgerald', 'units': 25578000, 'bookRunningManager': True}, {'name': 'Academy Securities', 'units': 261000, 'bookRunningManager': False}, {'name': 'Siebert Williams Shank', 'units': 261000, 'bookRunningManager': False}]</t>
  </si>
  <si>
    <t>[{'name': 'Shahraab Ahmad', 'position': 'Chief Executive Officer and Chairman'}, {'name': 'Anthony D. Eisenberg', 'position': 'Chief Strategy Officer and Director'}, {'name': 'Jason Chryssicas', 'position': 'Chief Financial Officer and Director'}, {'name': 'Burt Jordan', 'position': 'President and Director'}, {'name': 'Joanna Lord', 'position': 'Director'}, {'name': 'Bryan Dove', 'position': 'Director'}, {'name': 'Iqbaljit Kahlon', 'position': 'Director'}, {'name': 'Darren Stanwood', 'position': 'Director'}, {'name': 'Dominick J. Schiano', 'position': 'Director'}]</t>
  </si>
  <si>
    <t>6 St Johns Lane, Floor 5  New York, NY 10013</t>
  </si>
  <si>
    <t>{'symbol': 'ACABU', 'cusip': '04845A207', 'type': 'units', 'isin': 'US04845A2078'}</t>
  </si>
  <si>
    <t>04845A207</t>
  </si>
  <si>
    <t>US04845A2078</t>
  </si>
  <si>
    <t>{'symbol': 'ACABW', 'cusip': '&lt;CUSIP&gt;', 'type': 'warrants', 'isin': '&lt;ISIN&gt;'}</t>
  </si>
  <si>
    <t>ACABW</t>
  </si>
  <si>
    <t>PEPLU</t>
  </si>
  <si>
    <t>94fff343-3fb3-484d-b1df-99b1f80bd35e</t>
  </si>
  <si>
    <t>PepperLime Health Acquisition Corp</t>
  </si>
  <si>
    <t>{'symbol': 'PEPL', 'cusip': 'G70021103', 'type': 'common', 'isin': 'KYG700211033'}</t>
  </si>
  <si>
    <t>https://www.sec.gov/edgar/browse/?CIK=0001873324</t>
  </si>
  <si>
    <t>[{'name': 'Oppenheimer', 'units': 15000000, 'bookRunningManager': True}]</t>
  </si>
  <si>
    <t>[{'name': 'Ramzi Haidamus', 'position': 'Chairman of the Board, Chief Executive Officer and Director'}, {'name': 'Eran Pilovsky', 'position': 'Chief Financial Officer'}, {'name': 'Frank Ferrari', 'position': 'President and Director'}, {'name': 'Michelle Fang', 'position': 'Director'}, {'name': 'Britney Blair', 'position': 'Director'}, {'name': 'Maurice Op de Beek', 'position': 'Director'}, {'name': 'Ross Lloyd Morgan', 'position': 'Director'}]</t>
  </si>
  <si>
    <t>548 Market Street Suite 97425 San Francisco, California 94104</t>
  </si>
  <si>
    <t>G70021103</t>
  </si>
  <si>
    <t>KYG700211033</t>
  </si>
  <si>
    <t>{'symbol': 'PEPLU', 'cusip': 'G70021129', 'type': 'units', 'isin': 'KYG700211298'}</t>
  </si>
  <si>
    <t>G70021129</t>
  </si>
  <si>
    <t>KYG700211298</t>
  </si>
  <si>
    <t>{'symbol': 'PEPLW', 'cusip': 'G70021111', 'type': 'warrants', 'isin': 'KYG700211116'}</t>
  </si>
  <si>
    <t>PEPLW</t>
  </si>
  <si>
    <t>G70021111</t>
  </si>
  <si>
    <t>KYG700211116</t>
  </si>
  <si>
    <t>PPYAU</t>
  </si>
  <si>
    <t>d3f2a496-65b2-49fa-93d4-2869443feadb</t>
  </si>
  <si>
    <t>Papaya Growth Opportunity Corp. I</t>
  </si>
  <si>
    <t>{'symbol': 'PPYA', 'cusip': '&lt;CUSIP&gt;', 'type': 'common', 'isin': '&lt;ISIN&gt;'}</t>
  </si>
  <si>
    <t>https://www.sec.gov/edgar/browse/?CIK=0001894057</t>
  </si>
  <si>
    <t>[{'name': 'Clay Whitehead', 'position': 'Chief Executive Officer and Director'}, {'name': 'Daniel Rogers', 'position': 'Chief Financial Officer and Secretary'}, {'name': 'Alexander Spiro', 'position': 'President'}, {'name': 'Patrick Pohlen', 'position': 'Chairperson and Director'}, {'name': 'Dave Yarnold', 'position': 'Director'}, {'name': 'Dee Dee Sklar', 'position': 'Director'}, {'name': 'Patricia Nakache', 'position': 'Director'}]</t>
  </si>
  <si>
    <t>2201 Broadway, #750 Oakland, CA 94612</t>
  </si>
  <si>
    <t>Launchpad Capital</t>
  </si>
  <si>
    <t>{'symbol': 'PPYAU', 'cusip': '69882P201', 'type': 'units', 'isin': 'US69882P2011'}</t>
  </si>
  <si>
    <t>69882P201</t>
  </si>
  <si>
    <t>US69882P2011</t>
  </si>
  <si>
    <t>{'symbol': 'PPYAW', 'cusip': '&lt;CUSIP&gt;', 'type': 'warrants', 'isin': '&lt;ISIN&gt;'}</t>
  </si>
  <si>
    <t>PPYAW</t>
  </si>
  <si>
    <t>ENTFU</t>
  </si>
  <si>
    <t>8fb83a97-2b2f-4990-b99a-c6e31edc9e2e</t>
  </si>
  <si>
    <t>Enterprise 4.0 Technology Acquisition Corp.</t>
  </si>
  <si>
    <t>{'symbol': 'ENTF', 'cusip': 'G3137C106', 'type': 'common', 'isin': 'KYG3137C1069'}</t>
  </si>
  <si>
    <t>https://www.sec.gov/edgar/browse/?CIK=0001870925</t>
  </si>
  <si>
    <t>[{'name': 'Cantor Fitzgerald', 'units': 15660000, 'bookRunningManager': True}, {'name': 'Mizuho', 'units': 10440000, 'bookRunningManager': True}]</t>
  </si>
  <si>
    <t>[{'name': 'Eric Benhamou', 'position': 'Chief Executive Officer and Director'}, {'name': 'Christopher Paisley', 'position': 'Chief Financial Officer and Director'}, {'name': 'Ron Sege', 'position': 'Chief Operating Officer'}, {'name': 'Yashwanth Hemaraj', 'position': 'Chief Acquisition Officer'}, {'name': 'Kim Le', 'position': 'Director'}, {'name': 'Sudhakar Ramakrishna', 'position': 'Director'}, {'name': 'Mona Sabet', 'position': 'Director'}, {'name': 'Judith Sim', 'position': 'Director'}]</t>
  </si>
  <si>
    <t>533 Airport Blvd, Suite 400, Burlingame, CA 94010</t>
  </si>
  <si>
    <t>G3137C106</t>
  </si>
  <si>
    <t>KYG3137C1069</t>
  </si>
  <si>
    <t>{'symbol': 'ENTFU', 'cusip': 'G3137C122', 'type': 'units', 'isin': 'KYG3137C1226'}</t>
  </si>
  <si>
    <t>G3137C122</t>
  </si>
  <si>
    <t>KYG3137C1226</t>
  </si>
  <si>
    <t>{'symbol': 'ENTFW', 'cusip': 'G3137C114', 'type': 'warrants', 'isin': 'KYG3137C1143'}</t>
  </si>
  <si>
    <t>ENTFW</t>
  </si>
  <si>
    <t>G3137C114</t>
  </si>
  <si>
    <t>KYG3137C1143</t>
  </si>
  <si>
    <t>SMAPU</t>
  </si>
  <si>
    <t>002bbe6b-567c-4a1a-81ec-44bbe95990cd</t>
  </si>
  <si>
    <t>SportsMap Tech Acquisition Corp.</t>
  </si>
  <si>
    <t>{'symbol': 'SMAP', 'cusip': '84921J108', 'type': 'common', 'isin': 'US84921J1088'}</t>
  </si>
  <si>
    <t>https://www.sec.gov/edgar/browse/?CIK=0001863990</t>
  </si>
  <si>
    <t>[{'name': 'Roth Capital Partners', 'units': 5000000, 'bookRunningManager': True}, {'name': 'Craig-Hallum Capital Group', 'units': 5000000, 'bookRunningManager': True}, {'name': 'Maxim', 'units': 1, 'bookRunningManager': False}]</t>
  </si>
  <si>
    <t>[{'name': 'David Gow', 'position': 'CEO'}, {'name': 'Jacob Swain', 'position': 'CFO'}, {'name': 'Lawson Gow', 'position': 'Chief Strategy Officer'}, {'name': 'David Graff', 'position': 'Director'}, {'name': 'Oliver Luck', 'position': 'Director'}, {'name': 'Reid Ryan', 'position': 'Director'}, {'name': 'Steve Webster', 'position': 'Director'}]</t>
  </si>
  <si>
    <t>5353 West Alabama, Suite 415 Houston, Texas 77056</t>
  </si>
  <si>
    <t>84921J108</t>
  </si>
  <si>
    <t>US84921J1088</t>
  </si>
  <si>
    <t>{'symbol': 'SMAPU', 'cusip': '84921J207', 'type': 'units', 'isin': 'US84921J2078'}</t>
  </si>
  <si>
    <t>84921J207</t>
  </si>
  <si>
    <t>US84921J2078</t>
  </si>
  <si>
    <t>{'symbol': 'SMAPW', 'cusip': '84921J116', 'type': 'warrants', 'isin': 'US84921J1161'}</t>
  </si>
  <si>
    <t>SMAPW</t>
  </si>
  <si>
    <t>84921J116</t>
  </si>
  <si>
    <t>US84921J1161</t>
  </si>
  <si>
    <t>WWAC.U</t>
  </si>
  <si>
    <t>64db003c-7a9f-4bcb-8b03-9e910accd198</t>
  </si>
  <si>
    <t>Worldwide Webb Acquisition Corp.</t>
  </si>
  <si>
    <t>{'symbol': 'WWAC', 'cusip': 'G97775103', 'type': 'common', 'isin': 'KYG977751034'}</t>
  </si>
  <si>
    <t>https://www.sec.gov/edgar/browse/?CIK=0001853044</t>
  </si>
  <si>
    <t>[{'name': 'BofA Securities', 'units': 11000000, 'bookRunningManager': True}, {'name': 'JP Morgan', 'units': 9000000, 'bookRunningManager': True}]</t>
  </si>
  <si>
    <t>[{'name': 'Tony M. Pearce', 'position': 'Executive Chairman and Director'}, {'name': 'Terry V. Pearce', 'position': 'Executive Vice-Chairman and Director'}, {'name': 'Daniel S. Webb', 'position': 'Chief Executive Officer, Chief Financial Officer and Director'}, {'name': 'Lynne M. Laube', 'position': 'Director'}, {'name': 'Tanner Ainge', 'position': 'Director'}, {'name': 'Dave Crowder', 'position': 'Director'}, {'name': 'Davis Smith', 'position': 'Director'}]</t>
  </si>
  <si>
    <t>770 E Technology Way F13-16 Orem, UT 84097</t>
  </si>
  <si>
    <t>G97775103</t>
  </si>
  <si>
    <t>KYG977751034</t>
  </si>
  <si>
    <t>{'symbol': 'WWACU', 'cusip': 'G97775129', 'type': 'units', 'isin': 'KYG977751299'}</t>
  </si>
  <si>
    <t>WWACU</t>
  </si>
  <si>
    <t>G97775129</t>
  </si>
  <si>
    <t>KYG977751299</t>
  </si>
  <si>
    <t>{'symbol': 'WWACW', 'cusip': 'G97775111', 'type': 'warrants', 'isin': 'KYG977751117'}</t>
  </si>
  <si>
    <t>WWACW</t>
  </si>
  <si>
    <t>G97775111</t>
  </si>
  <si>
    <t>KYG977751117</t>
  </si>
  <si>
    <t>BYN.U</t>
  </si>
  <si>
    <t>c6269f4c-9bad-4cdc-8b7b-1aa699cbb7db</t>
  </si>
  <si>
    <t>Banyan Acquisition Corporation</t>
  </si>
  <si>
    <t>{'symbol': 'BYN', 'cusip': '&lt;CUSIP&gt;', 'type': 'common', 'isin': '&lt;ISIN&gt;'}</t>
  </si>
  <si>
    <t>https://www.sec.gov/edgar/browse/?CIK=0001852633</t>
  </si>
  <si>
    <t>[{'name': 'BTIG', 'units': 19950000, 'bookRunningManager': True}, {'name': 'I-Bankers Securities', 'units': 1050000, 'bookRunningManager': False}]</t>
  </si>
  <si>
    <t>[{'name': 'Jerry Hyman', 'position': 'Chairman'}, {'name': 'Keith Jaffee', 'position': 'CEO and Director'}, {'name': 'George Courtot', 'position': 'CFO'}, {'name': 'Bruce Lubin', 'position': 'Director'}, {'name': 'Otis Carter', 'position': 'Director'}, {'name': 'Peter Cameron', 'position': 'Director'}]</t>
  </si>
  <si>
    <t>400 Skokie Blvd, Suite 820, Northbrook, Illinois 60062</t>
  </si>
  <si>
    <t>{'symbol': 'BYN.U', 'cusip': '06690B206', 'type': 'units', 'isin': 'US06690B2060'}</t>
  </si>
  <si>
    <t>06690B206</t>
  </si>
  <si>
    <t>US06690B2060</t>
  </si>
  <si>
    <t>{'symbol': 'BYN/W', 'cusip': '&lt;CUSIP&gt;', 'type': 'warrants', 'isin': '&lt;ISIN&gt;'}</t>
  </si>
  <si>
    <t>BYN/W</t>
  </si>
  <si>
    <t>DUETU</t>
  </si>
  <si>
    <t>491c7a9a-5dd7-4085-a284-61e75b1800a5</t>
  </si>
  <si>
    <t>DUET Acquisition Corp.</t>
  </si>
  <si>
    <t>{'symbol': 'DUET', 'cusip': '&lt;CUSIP&gt;', 'type': 'common', 'isin': '&lt;ISIN&gt;'}</t>
  </si>
  <si>
    <t>https://www.sec.gov/edgar/browse/?CIK=0001890671</t>
  </si>
  <si>
    <t>[{'name': 'EF Hutton', 'units': 1000000, 'bookRunningManager': True}, {'name': 'Tiger Brokers', 'units': 4295000, 'bookRunningManager': False}, {'name': 'US Tiger Securities', 'units': 2200000, 'bookRunningManager': False}, {'name': 'Joseph Gunnar', 'units': 5000, 'bookRunningManager': False}]</t>
  </si>
  <si>
    <t>[{'name': 'Larry Gan Nyap Liou', 'position': 'Chairman of the Board of Directors'}, {'name': 'Yeoh Oon Lai', 'position': 'Co-Chief Executive Officer'}, {'name': 'Dharmendra Magasvaran', 'position': 'Co-Chief Executive Officer'}, {'name': 'Lee Keat Hin', 'position': 'Chief Financial Officer'}, {'name': 'Lim Tian Huat', 'position': 'Director'}, {'name': 'Peter Chia Chon Hian', 'position': 'Director'}, {'name': 'Hendrik â€œErikâ€ Stoel', 'position': 'Director'}]</t>
  </si>
  <si>
    <t>V03-11-02, Designer Office.  V03, Lingkaran SV, Sunway Velocity,  Kuala Lumpur, Malaysia 55100</t>
  </si>
  <si>
    <t>{'symbol': 'DUETU', 'cusip': '26431Q205', 'type': 'units', 'isin': 'US26431Q2057'}</t>
  </si>
  <si>
    <t>26431Q205</t>
  </si>
  <si>
    <t>US26431Q2057</t>
  </si>
  <si>
    <t>{'symbol': 'DUETW', 'cusip': '&lt;CUSIP&gt;', 'type': 'warrants', 'isin': '&lt;ISIN&gt;'}</t>
  </si>
  <si>
    <t>DUETW</t>
  </si>
  <si>
    <t>ENERU</t>
  </si>
  <si>
    <t>d1e22e6c-a5e4-45e1-8aa9-735908083e3f</t>
  </si>
  <si>
    <t>Accretion Acquisition Corp.</t>
  </si>
  <si>
    <t>{'symbol': 'ENER', 'cusip': '00438Y107', 'type': 'common', 'isin': 'US00438Y1073'}</t>
  </si>
  <si>
    <t>https://www.sec.gov/edgar/browse/?CIK=0001855555</t>
  </si>
  <si>
    <t>[{'name': 'EarlyBirdCapital', 'units': 9000000, 'bookRunningManager': True}, {'name': 'Stephens', 'units': 9000000, 'bookRunningManager': True}]</t>
  </si>
  <si>
    <t>[{'name': 'Brad Morse', 'position': 'Chief Executive Officer and Director'}, {'name': 'M. Grant Farn', 'position': 'Chief Financial Officer'}, {'name': 'Daniel Silverman', 'position': 'Chief Operating Officer and Director'}, {'name': 'Ryan Sullivan', 'position': 'Senior Vice President and Secretary'}, {'name': 'Doug Sandridge', 'position': 'Vice President'}, {'name': 'Conor Hess', 'position': 'Vice President'}, {'name': 'Chris Wright', 'position': 'Director'}, {'name': 'Daniel Posner', 'position': 'Director'}, {'name': 'Charles Gwirtsman', 'position': 'Director'}, {'name': 'Ron Maor', 'position': 'Director'}, {'name': 'Cary D. Steinbeck', 'position': 'Director'}]</t>
  </si>
  <si>
    <t>410 17th Street, #1110 Denver, Colorado 80202</t>
  </si>
  <si>
    <t>00438Y107</t>
  </si>
  <si>
    <t>US00438Y1073</t>
  </si>
  <si>
    <t>{'symbol': 'ENERU', 'cusip': '00438Y206', 'type': 'units', 'isin': 'US00438Y2063'}</t>
  </si>
  <si>
    <t>00438Y206</t>
  </si>
  <si>
    <t>US00438Y2063</t>
  </si>
  <si>
    <t>{'symbol': 'ENERW', 'cusip': '00438Y115', 'type': 'warrants', 'isin': 'US00438Y1156'}</t>
  </si>
  <si>
    <t>ENERW</t>
  </si>
  <si>
    <t>00438Y115</t>
  </si>
  <si>
    <t>US00438Y1156</t>
  </si>
  <si>
    <t>{'symbol': 'ENERR', 'cusip': '00438Y123', 'type': 'rights', 'isin': 'US00438Y1230'}</t>
  </si>
  <si>
    <t>ENERR</t>
  </si>
  <si>
    <t>00438Y123</t>
  </si>
  <si>
    <t>US00438Y1230</t>
  </si>
  <si>
    <t>GTACU</t>
  </si>
  <si>
    <t>42be7720-b7b7-4bf7-837f-0f1ce93624a5</t>
  </si>
  <si>
    <t>Global Technology Acquisition Corp. I</t>
  </si>
  <si>
    <t>{'symbol': 'GTAC', 'cusip': 'G3934N107', 'type': 'common', 'isin': 'KYG3934N1079'}</t>
  </si>
  <si>
    <t>https://www.sec.gov/edgar/browse/?CIK=0001848821</t>
  </si>
  <si>
    <t>[{'name': 'Citigroup', 'units': 8750000, 'bookRunningManager': True}, {'name': 'Goldman Sachs', 'units': 8750000, 'bookRunningManager': True}]</t>
  </si>
  <si>
    <t>[{'name': 'Fabrice Grinda', 'position': 'Executive Chairman'}, {'name': 'Arnau Porto Dolc', 'position': 'Chief Executive Officer and Director'}, {'name': 'Claudia Gast', 'position': 'Chief Financial Officer, Secretary and Director'}, {'name': 'Jeffrey Weinstein', 'position': 'Chief Strategy Officer'}, {'name': 'Robert Perdue', 'position': 'Director'}, {'name': 'Gabriel Silva', 'position': 'Director'}, {'name': 'Juan Villalonga', 'position': 'Director'}, {'name': 'Michael Zeisser', 'position': 'Director'}]</t>
  </si>
  <si>
    <t>19 West 24th St. 10th Floor New York, New York 10010</t>
  </si>
  <si>
    <t>FJ Labs, Greentrail Capital</t>
  </si>
  <si>
    <t>G3934N107</t>
  </si>
  <si>
    <t>KYG3934N1079</t>
  </si>
  <si>
    <t>{'symbol': 'GTACU', 'cusip': 'G3934N123', 'type': 'units', 'isin': 'KYG3934N1236'}</t>
  </si>
  <si>
    <t>G3934N123</t>
  </si>
  <si>
    <t>KYG3934N1236</t>
  </si>
  <si>
    <t>{'symbol': 'GTACW', 'cusip': 'G3934N115', 'type': 'warrants', 'isin': 'KYG3934N1152'}</t>
  </si>
  <si>
    <t>GTACW</t>
  </si>
  <si>
    <t>G3934N115</t>
  </si>
  <si>
    <t>KYG3934N1152</t>
  </si>
  <si>
    <t>HCMAU</t>
  </si>
  <si>
    <t>8d4aa8fe-14ec-4bdd-be1d-fce2ef244b9c</t>
  </si>
  <si>
    <t>HCM Acquisition Corp</t>
  </si>
  <si>
    <t>{'symbol': 'HCMA', 'cusip': '&lt;CUSIP&gt;', 'type': 'common', 'isin': '&lt;ISIN&gt;'}</t>
  </si>
  <si>
    <t>https://www.sec.gov/edgar/browse/?CIK=0001845368</t>
  </si>
  <si>
    <t>[{'name': 'Shawn Matthews', 'position': 'Chairman and Chief Executive Officer'}, {'name': 'James Bond', 'position': 'President, Chief Financial Officer and Director'}, {'name': 'Jacob Loveless', 'position': 'Director'}, {'name': 'Steven Bischoff', 'position': 'Director'}, {'name': 'David Goldfarb', 'position': 'Director'}]</t>
  </si>
  <si>
    <t>100 First Stamford Place, Suite 330, Stamford, CT 06902</t>
  </si>
  <si>
    <t>Hondius Capital Management</t>
  </si>
  <si>
    <t>{'symbol': 'HCMAU', 'cusip': 'G4365A119', 'type': 'units', 'isin': 'KYG4365A1195'}</t>
  </si>
  <si>
    <t>G4365A119</t>
  </si>
  <si>
    <t>KYG4365A1195</t>
  </si>
  <si>
    <t>{'symbol': 'HCMAW', 'cusip': '&lt;CUSIP&gt;', 'type': 'warrants', 'isin': '&lt;ISIN&gt;'}</t>
  </si>
  <si>
    <t>HCMAW</t>
  </si>
  <si>
    <t>NHLDU</t>
  </si>
  <si>
    <t>6578ed01-5dd2-4039-9c15-c34a36168dd1</t>
  </si>
  <si>
    <t>NewHold Investment Corp. II</t>
  </si>
  <si>
    <t>{'symbol': 'NHIC', 'cusip': '651450108', 'type': 'common', 'isin': 'US6514501088'}</t>
  </si>
  <si>
    <t>https://www.sec.gov/edgar/browse/?CIK=0001852931</t>
  </si>
  <si>
    <t>[{'name': 'Stifel Nicolaus', 'units': 14437500, 'bookRunningManager': True}, {'name': 'Cabrera Capital Markets', 'units': 875000, 'bookRunningManager': False}, {'name': 'Maxim', 'units': 875000, 'bookRunningManager': False}, {'name': 'Siebert Williams Shank', 'units': 875000, 'bookRunningManager': False}, {'name': 'AmeriVet Securities', 'units': 437500, 'bookRunningManager': False}]</t>
  </si>
  <si>
    <t>[{'name': 'Kevin Charlton', 'position': 'Chief Executive Officer'}, {'name': 'Samy Hammad', 'position': 'Chief Financial Officer'}, {'name': 'Thomas J. Sullivan', 'position': 'Director, Chairman of the Board of Directors'}, {'name': 'Charles Goldman', 'position': 'Director, Vice Chairman of the Board of Directors'}, {'name': 'Charlie Baynes-Reid', 'position': 'Chief Operating Officer'}, {'name': 'Kathleen Harris', 'position': 'Director'}, {'name': 'Brian Mathis', 'position': 'Director'}, {'name': 'Neil Glat', 'position': 'Director'}, {'name': 'Suzy Taherian', 'position': 'Director'}, {'name': 'Mark Cirilli', 'position': 'Director'}, {'name': 'Alicia Moy', 'position': 'Director'}]</t>
  </si>
  <si>
    <t>12141 Wickchester Lane Suite 325 Houston, TX 77079</t>
  </si>
  <si>
    <t>US6514501088</t>
  </si>
  <si>
    <t>{'symbol': 'NHICU', 'cusip': '651450207', 'type': 'units', 'isin': 'US6514502078'}</t>
  </si>
  <si>
    <t>NHICU</t>
  </si>
  <si>
    <t>US6514502078</t>
  </si>
  <si>
    <t>{'symbol': 'NHICW', 'cusip': '651450116', 'type': 'warrants', 'isin': 'US6514501161'}</t>
  </si>
  <si>
    <t>NHICW</t>
  </si>
  <si>
    <t>US6514501161</t>
  </si>
  <si>
    <t>XFINU</t>
  </si>
  <si>
    <t>722b357a-6a40-48a5-9150-ea92f54a3cda</t>
  </si>
  <si>
    <t>ExcelFin Acquisition Corp.</t>
  </si>
  <si>
    <t>{'symbol': 'XFIN', 'cusip': '30069X102', 'type': 'common', 'isin': 'US30069X1028'}</t>
  </si>
  <si>
    <t>https://www.sec.gov/edgar/browse/?CIK=0001852749</t>
  </si>
  <si>
    <t>[{'name': 'UBS', 'units': 15000000, 'bookRunningManager': True}, {'name': 'EXOS Securities', 'units': 4000000, 'bookRunningManager': False}, {'name': 'KeyBanc Capital Markets', 'units': 1000000, 'bookRunningManager': False}]</t>
  </si>
  <si>
    <t>[{'name': 'Jennifer Hill', 'position': 'Chairman of the Board'}, {'name': 'Logan Allin', 'position': 'Chief Executive Officer and director'}, {'name': 'Ren Riley', 'position': 'Chief Operating Officer'}, {'name': 'Joe Ragan', 'position': 'Chief Financial Officer'}, {'name': 'Brian Sun', 'position': 'Executive Vice President'}, {'name': 'Gary Meltzer', 'position': 'Director'}, {'name': 'Neil Wolfson', 'position': 'Director'}, {'name': 'Goh Lin Piao', 'position': 'Director'}]</t>
  </si>
  <si>
    <t>473 Jackson St., Suite 300, San Francisco, CA 94111</t>
  </si>
  <si>
    <t>Fin Venture Capital, Grand Fortune Capital</t>
  </si>
  <si>
    <t>* In connection with the consummation, XFIN will enter into a FPA with the Sponsor Affiliates, pursuant to which such affiliates will commit that they will purchase from XFIN up to 6.5mm forward purchase units, for $10.00 per unit, or an aggregate amount of up to $65mm, in a private placement that will close concurrently with the closing of XFIN's initial business combination_x000D_
* The proceeds from the sale of these forward purchase units, together with the amounts available to us from the trust account (after giving effect to any redemptions of public shares) and any other equity or debt financing obtained by us in connection with the business combination, will be used to satisfy the cash requirements of the business combination, including funding the purchase price and paying expenses and retaining specified amounts to be used by the post-business combination company for working capital or other purposes</t>
  </si>
  <si>
    <t>30069X102</t>
  </si>
  <si>
    <t>US30069X1028</t>
  </si>
  <si>
    <t>{'symbol': 'XFINU', 'cusip': '30069X201', 'type': 'units', 'isin': 'US30069X2018'}</t>
  </si>
  <si>
    <t>30069X201</t>
  </si>
  <si>
    <t>US30069X2018</t>
  </si>
  <si>
    <t>{'symbol': 'XFINW', 'cusip': '30069X110', 'type': 'warrants', 'isin': 'US30069X1101'}</t>
  </si>
  <si>
    <t>XFINW</t>
  </si>
  <si>
    <t>30069X110</t>
  </si>
  <si>
    <t>US30069X1101</t>
  </si>
  <si>
    <t>ICNC.U</t>
  </si>
  <si>
    <t>8b23b640-3e7d-40bc-96e4-6c384fb63c30</t>
  </si>
  <si>
    <t>Iconic Sports Acquisition Corp.</t>
  </si>
  <si>
    <t>{'symbol': 'ICNC', 'cusip': 'G4712C107', 'type': 'common', 'isin': 'KYG4712C1078'}</t>
  </si>
  <si>
    <t>https://www.sec.gov/edgar/browse/?CIK=0001858351</t>
  </si>
  <si>
    <t>[{'name': 'Credit Suisse', 'units': 15000000, 'bookRunningManager': True}, {'name': 'Morgan Stanley', 'units': 15000000, 'bookRunningManager': True}]</t>
  </si>
  <si>
    <t>[{'name': 'Gianluca Vialli', 'position': 'Co-Chief Executive Officer'}, {'name': 'Fausto Zanetton', 'position': 'Co-Chief Executive Officer and Chief Financial Officer'}, {'name': 'Marco Re', 'position': 'Executive Vice President'}, {'name': 'Tim Williams', 'position': 'Executive Vice President'}, {'name': 'Tommy Aylmer', 'position': 'Executive Vice President'}, {'name': 'James G. Dinan', 'position': 'Director'}, {'name': 'Alexander Knaster', 'position': 'Director'}, {'name': 'RenÃ©e E. LaBran', 'position': 'Director'}, {'name': 'Alex Liu', 'position': 'Director'}, {'name': 'Fahd Beg', 'position': 'Director'}]</t>
  </si>
  <si>
    <t>190 Elgin Avenue, George Town, Grand Cayman, KY1-9008</t>
  </si>
  <si>
    <t>Tifosy Capital &amp; Advisory</t>
  </si>
  <si>
    <t>G4712C107</t>
  </si>
  <si>
    <t>KYG4712C1078</t>
  </si>
  <si>
    <t>{'symbol': 'ICNC.U', 'cusip': 'G4712C123', 'type': 'units', 'isin': 'KYG4712C1235'}</t>
  </si>
  <si>
    <t>G4712C123</t>
  </si>
  <si>
    <t>KYG4712C1235</t>
  </si>
  <si>
    <t>{'symbol': 'ICNC/W', 'cusip': 'G4712C115', 'type': 'warrants', 'isin': 'KYG4712C1151'}</t>
  </si>
  <si>
    <t>ICNC/W</t>
  </si>
  <si>
    <t>G4712C115</t>
  </si>
  <si>
    <t>KYG4712C1151</t>
  </si>
  <si>
    <t>LATGU</t>
  </si>
  <si>
    <t>4e7c74c7-3f5a-4c84-801b-878c86b524a9</t>
  </si>
  <si>
    <t>{'symbol': 'LATG', 'cusip': '&lt;CUSIP&gt;', 'type': 'common', 'isin': '&lt;ISIN&gt;'}</t>
  </si>
  <si>
    <t>https://www.sec.gov/edgar/browse/?CIK=0001868269</t>
  </si>
  <si>
    <t>[{'name': 'BofA Securities', 'units': 6500000, 'bookRunningManager': True}, {'name': 'BTG Pactual', 'units': 6500000, 'bookRunningManager': True}]</t>
  </si>
  <si>
    <t>[{'name': 'Gerard Cremoux', 'position': 'Chief Executive Officer, Chief Financial Officer and Director'}, {'name': 'Gerardo Mendoza', 'position': 'Chief Investment Officer'}, {'name': 'Eduardo Cortina', 'position': 'Chairman of the Board'}, {'name': 'Hector Martinez', 'position': 'Managing Director'}, {'name': 'Miguel Olea', 'position': 'Managing Director'}, {'name': 'Michael J. McGuinness', 'position': 'Director'}, {'name': 'Zain A. Manekia', 'position': 'Director'}, {'name': 'Carole Philippe', 'position': 'Director'}]</t>
  </si>
  <si>
    <t>590 Madison Avenue  34th Floor  New York, NY 10022</t>
  </si>
  <si>
    <t>SouthLight Capital</t>
  </si>
  <si>
    <t>* LATG will enter into a forward purchase agreement with an affiliate of LATG's sponsor (the â€œSponsor Affiliateâ€), pursuant to which such affiliate will commit that it will purchase from LATG up to 4,000,000 forward purchase units, consisting of one Class A ordinary share, or a forward purchase share, and one-half of one warrant to purchase one Class A ordinary share, or a forward purchase warrant, for $10.00 per unit, or an aggregate amount of up to $40,000,000, in a private placement that will close concurrently with the closing of LATG's initial business combination. _x000D_
* The proceeds from the sale of these forward purchase units, together with the amounts available to LATG from the trust account (after giving effect to an redemptions of public shares) and any other equity or debt financing obtained by LATG in connection with the business combination, will be used to satisfy the cash requirements of the business combination, including funding the purchase price and expenses and retaining specified amounts to be used by the post-business combination company for working capital or other purposes. _x000D_
* To the extent that the amounts available from the trust account and other financing are sufficient for such cash requirements, the Sponsor Affiliate may purchase less than 4,000,000 forward purchase units. _x000D_
* In addition, the Sponsor Affiliateâ€™s commitment under the forward purchase agreement will be subject to approval of its investment committee as well as customary closing conditions under the forward purchase agreement._x000D_
* The forward purchase shares will be identical to the Class A ordinary shares included in the units being sold in this offering, except that pursuant to the forward purchase agreement, they will not be transferable, assignable or salable until 30 days after the completion of our initial business combination, except as described herein. _x000D_
* The forward purchase warrants will have the same terms as the private placement warrants.</t>
  </si>
  <si>
    <t>{'symbol': 'LATGU', 'cusip': 'G5380L113', 'type': 'units', 'isin': 'KYG5380L1133'}</t>
  </si>
  <si>
    <t>G5380L113</t>
  </si>
  <si>
    <t>KYG5380L1133</t>
  </si>
  <si>
    <t>{'symbol': 'LATGW', 'cusip': '&lt;CUSIP&gt;', 'type': 'warrants', 'isin': '&lt;ISIN&gt;'}</t>
  </si>
  <si>
    <t>LATGW</t>
  </si>
  <si>
    <t>LVACU</t>
  </si>
  <si>
    <t>6c0663f7-0e81-414d-9ca0-2292f9d8c464</t>
  </si>
  <si>
    <t>LAVA Medtech Acquisition Corp.</t>
  </si>
  <si>
    <t>{'symbol': 'LVAC', 'cusip': '519345102', 'type': 'common', 'isin': 'US5193451029'}</t>
  </si>
  <si>
    <t>https://www.sec.gov/edgar/browse/?CIK=0001855450</t>
  </si>
  <si>
    <t>[{'name': 'RBC Capital Markets', 'units': 10000000, 'bookRunningManager': True}]</t>
  </si>
  <si>
    <t>[{'name': 'Anthony Natale', 'position': 'Chief Executive Officer and Director'}, {'name': 'Richard Emmitt', 'position': 'Chairman and Director'}, {'name': 'Gerry Brunk', 'position': 'President and Director'}, {'name': 'Daniel Hetu', 'position': 'Executive Vice President'}, {'name': 'Vasco Larcina', 'position': 'Chief Financial Officer'}, {'name': 'Peter van der Velden', 'position': 'Director'}, {'name': 'Fritz A. LaPorte', 'position': 'Director'}]</t>
  </si>
  <si>
    <t>303 Wyman Street, Suite 300 Waltham, Massachusetts 02451</t>
  </si>
  <si>
    <t>Lumira Ventures</t>
  </si>
  <si>
    <t>US5193451029</t>
  </si>
  <si>
    <t>{'symbol': 'LVACU', 'cusip': '519345201', 'type': 'units', 'isin': 'US5193452019'}</t>
  </si>
  <si>
    <t>US5193452019</t>
  </si>
  <si>
    <t>{'symbol': 'LVACW', 'cusip': '519345110', 'type': 'warrants', 'isin': 'US5193451102'}</t>
  </si>
  <si>
    <t>LVACW</t>
  </si>
  <si>
    <t>US5193451102</t>
  </si>
  <si>
    <t>OPYAU</t>
  </si>
  <si>
    <t>71e4daca-a9af-4d0f-bef5-3ce4a340e209</t>
  </si>
  <si>
    <t>OPY Acquisition Corp. I</t>
  </si>
  <si>
    <t>{'symbol': 'OHAA', 'cusip': '671005106', 'type': 'common', 'isin': 'US6710051060'}</t>
  </si>
  <si>
    <t>https://www.sec.gov/edgar/browse/?CIK=0001870778</t>
  </si>
  <si>
    <t>[{'name': 'Oppenheimer', 'units': 9350000, 'bookRunningManager': True}, {'name': 'Lake Street', 'units': 1650000, 'bookRunningManager': True}]</t>
  </si>
  <si>
    <t>[{'name': 'Jonathan B. Siegel', 'position': 'Chairman and Chief Executive Officer'}, {'name': 'Daniel E. Geffken', 'position': 'Chief Financial Officer'}, {'name': 'David R. Epstein', 'position': 'Director'}, {'name': 'Kim D. Blickenstaff', 'position': 'Director'}, {'name': 'Jonathan B. Fassberg', 'position': 'Director'}, {'name': 'Barbara L. Weber', 'position': 'Director'}]</t>
  </si>
  <si>
    <t>85 Broad Street  New York, New York 10004</t>
  </si>
  <si>
    <t>Oppenheimer Holdings</t>
  </si>
  <si>
    <t>US6710051060</t>
  </si>
  <si>
    <t>{'symbol': 'OHAAU', 'cusip': '671005205', 'type': 'units', 'isin': 'US6710052050'}</t>
  </si>
  <si>
    <t>OHAAU</t>
  </si>
  <si>
    <t>US6710052050</t>
  </si>
  <si>
    <t>{'symbol': 'OHAAW', 'cusip': '671005114', 'type': 'warrants', 'isin': 'US6710051144'}</t>
  </si>
  <si>
    <t>OHAAW</t>
  </si>
  <si>
    <t>US6710051144</t>
  </si>
  <si>
    <t>PHYT.U</t>
  </si>
  <si>
    <t>3576745c-9a17-4718-8dce-9ddabfabf3f5</t>
  </si>
  <si>
    <t>Pyrophyte Acquisition Corp.</t>
  </si>
  <si>
    <t>{'symbol': 'PHYT', 'cusip': 'G7308P101', 'type': 'common', 'isin': 'KYG7308P1019'}</t>
  </si>
  <si>
    <t>https://www.sec.gov/edgar/browse/?CIK=0001848756</t>
  </si>
  <si>
    <t>[{'name': 'UBS', 'units': 17500000, 'bookRunningManager': True}]</t>
  </si>
  <si>
    <t>[{'name': 'Sten L. Gustafson', 'position': 'Chief Executive Officer and Director'}, {'name': 'Thomas W. Major', 'position': 'Chief Financial Officer and Executive Vice President of Business Development'}, {'name': 'Bernard J. Duroc-Danner', 'position': 'Chairman'}, {'name': 'Brian Guido Hassin', 'position': 'Director'}, {'name': 'Per Hornung Pedersen', 'position': 'Director'}, {'name': 'Adam Pierce', 'position': 'Director'}]</t>
  </si>
  <si>
    <t>3262 Westheimer Road Suite 706 Houston, TX 77098</t>
  </si>
  <si>
    <t>G7308P101</t>
  </si>
  <si>
    <t>KYG7308P1019</t>
  </si>
  <si>
    <t>{'symbol': 'PHYT.U', 'cusip': 'G7308P119', 'type': 'units', 'isin': 'KYG7308P1191'}</t>
  </si>
  <si>
    <t>G7308P119</t>
  </si>
  <si>
    <t>KYG7308P1191</t>
  </si>
  <si>
    <t>{'symbol': 'PHYT/W', 'cusip': 'G7308P127', 'type': 'warrants', 'isin': 'KYG7308P1274'}</t>
  </si>
  <si>
    <t>PHYT/W</t>
  </si>
  <si>
    <t>G7308P127</t>
  </si>
  <si>
    <t>KYG7308P1274</t>
  </si>
  <si>
    <t>ADALU</t>
  </si>
  <si>
    <t>c838f09f-733f-45ed-baef-b386b015de07</t>
  </si>
  <si>
    <t>Anthemis Digital Acquisitions I Corp</t>
  </si>
  <si>
    <t>{'symbol': 'ADAL', 'cusip': 'G03959106', 'type': 'common', 'isin': 'KYG039591063'}</t>
  </si>
  <si>
    <t>https://www.sec.gov/edgar/browse/?CIK=0001853928</t>
  </si>
  <si>
    <t>[{'name': 'Barclays', 'units': 10000000, 'bookRunningManager': True}, {'name': 'Credit Suisse', 'units': 10000000, 'bookRunningManager': True}]</t>
  </si>
  <si>
    <t>[{'name': 'Amy Nauiokas', 'position': 'Chief Executive Officer, Chair and Director'}, {'name': 'Mei Lim', 'position': 'Chief Financial Officer and Director'}, {'name': 'Briana van Strijp', 'position': 'Chief Operating Officer'}, {'name': 'Pamela Thomas Graham', 'position': 'Director'}, {'name': 'Baroness Helena Morrissey', 'position': 'Director'}, {'name': 'Janice Savin Williams', 'position': 'Director'}, {'name': 'Bruce Aust', 'position': 'Director'}]</t>
  </si>
  <si>
    <t>122 Hudson Street, 3rd Floor, New York, New York 10013</t>
  </si>
  <si>
    <t>Anthemis Group</t>
  </si>
  <si>
    <t>G03959106</t>
  </si>
  <si>
    <t>KYG039591063</t>
  </si>
  <si>
    <t>{'symbol': 'ADALU', 'cusip': 'G03959122', 'type': 'units', 'isin': 'KYG039591220'}</t>
  </si>
  <si>
    <t>G03959122</t>
  </si>
  <si>
    <t>KYG039591220</t>
  </si>
  <si>
    <t>{'symbol': 'ADALW', 'cusip': 'G03959114', 'type': 'warrants', 'isin': 'KYG039591147'}</t>
  </si>
  <si>
    <t>ADALW</t>
  </si>
  <si>
    <t>G03959114</t>
  </si>
  <si>
    <t>KYG039591147</t>
  </si>
  <si>
    <t>FIACU</t>
  </si>
  <si>
    <t>8b6036ad-d48a-4ade-9a57-35f8ffd2e4c0</t>
  </si>
  <si>
    <t>Focus Impact Acquisition Corp.</t>
  </si>
  <si>
    <t>{'symbol': 'FIAC', 'cusip': '34417L109', 'type': 'common', 'isin': 'US34417L1098'}</t>
  </si>
  <si>
    <t>https://www.sec.gov/edgar/browse/?CIK=0001854480</t>
  </si>
  <si>
    <t>[{'name': 'Citigroup', 'units': 10000000, 'bookRunningManager': True}, {'name': 'Goldman Sachs', 'units': 10000000, 'bookRunningManager': True}, {'name': 'CastleOak Securities', 'units': 1, 'bookRunningManager': False}, {'name': 'Siebert Williams Shank', 'units': 1, 'bookRunningManager': False}]</t>
  </si>
  <si>
    <t>[{'name': 'Westley Moore', 'position': 'Chairman'}, {'name': 'Carl Stanton', 'position': 'CEO'}, {'name': 'Ernest Lyles', 'position': 'CFO'}, {'name': 'Wray Thorn', 'position': 'CIO'}, {'name': 'Howard Sanders', 'position': 'Director'}, {'name': 'Troy Carter', 'position': 'Director'}, {'name': 'Dawanna Williams', 'position': 'Director'}]</t>
  </si>
  <si>
    <t>250 Park Avenue Ste 911, New York, NY, 10177</t>
  </si>
  <si>
    <t>34417L109</t>
  </si>
  <si>
    <t>US34417L1098</t>
  </si>
  <si>
    <t>{'symbol': 'FIACU', 'cusip': '34417L208', 'type': 'units', 'isin': 'US34417L2088'}</t>
  </si>
  <si>
    <t>34417L208</t>
  </si>
  <si>
    <t>US34417L2088</t>
  </si>
  <si>
    <t>{'symbol': 'FIACW', 'cusip': '34417L117', 'type': 'warrants', 'isin': 'US34417L1171'}</t>
  </si>
  <si>
    <t>FIACW</t>
  </si>
  <si>
    <t>34417L117</t>
  </si>
  <si>
    <t>US34417L1171</t>
  </si>
  <si>
    <t>AEAEU</t>
  </si>
  <si>
    <t>381861cc-1b6c-4c96-bc7c-dc82732e851f</t>
  </si>
  <si>
    <t>AltEnergy Acquisition Corp.</t>
  </si>
  <si>
    <t>{'symbol': 'AEAE', 'cusip': '02157M108', 'type': 'common', 'isin': 'US02157M1080'}</t>
  </si>
  <si>
    <t>https://www.sec.gov/edgar/browse/?CIK=0001852016</t>
  </si>
  <si>
    <t>[{'name': 'Russell Stidolph', 'position': 'Chief Executive Officer and Chairman'}, {'name': 'Jonathan Darnell', 'position': 'Chief Financial Officer'}, {'name': 'Arul Gupta', 'position': 'Chief Operating Officer'}, {'name': 'William Campbell', 'position': 'Director'}, {'name': 'Michael Salvator', 'position': 'Director'}, {'name': 'Daniel Shribman', 'position': 'Director'}, {'name': 'Audrey Zibelman', 'position': 'Director'}]</t>
  </si>
  <si>
    <t>600 Lexington Avenue  9th Floor  New York, NY 10022</t>
  </si>
  <si>
    <t>02157M108</t>
  </si>
  <si>
    <t>US02157M1080</t>
  </si>
  <si>
    <t>{'symbol': 'AEAEU', 'cusip': '02157M207', 'type': 'units', 'isin': 'US02157M2070'}</t>
  </si>
  <si>
    <t>02157M207</t>
  </si>
  <si>
    <t>US02157M2070</t>
  </si>
  <si>
    <t>{'symbol': 'AEAEW', 'cusip': '02157M116', 'type': 'warrants', 'isin': 'US02157M1163'}</t>
  </si>
  <si>
    <t>AEAEW</t>
  </si>
  <si>
    <t>02157M116</t>
  </si>
  <si>
    <t>US02157M1163</t>
  </si>
  <si>
    <t>CCTSU</t>
  </si>
  <si>
    <t>f0ff915a-be0a-4a4d-bc19-69af6f21abbe</t>
  </si>
  <si>
    <t>Cactus Acquisition Corp. 1 Ltd</t>
  </si>
  <si>
    <t>{'symbol': 'CCTS', 'cusip': 'G1745A108', 'type': 'common', 'isin': 'KYG1745A1085'}</t>
  </si>
  <si>
    <t>https://www.sec.gov/edgar/browse/?CIK=0001865861</t>
  </si>
  <si>
    <t>[{'name': 'Oppenheimer', 'units': 5500000, 'bookRunningManager': True}, {'name': 'Moelis', 'units': 5500000, 'bookRunningManager': True}]</t>
  </si>
  <si>
    <t>[{'name': 'Ofer Gonen', 'position': 'CEO and Director'}, {'name': 'Stephen T. Wills', 'position': 'CFO'}, {'name': 'Nachum Shamir', 'position': 'Chairman'}, {'name': 'Hadar Ron, M.D.', 'position': 'Director'}, {'name': 'David J. Shulkin, M.D.', 'position': 'Director'}, {'name': 'David Sidransky, M.D.', 'position': 'Director'}]</t>
  </si>
  <si>
    <t>4B Cedar Brook Drive, Cranbury, NJ 08512</t>
  </si>
  <si>
    <t>Clal Biotechnology Industries, Israel Biotech Fund, Consensus Business Group</t>
  </si>
  <si>
    <t>G1745A108</t>
  </si>
  <si>
    <t>KYG1745A1085</t>
  </si>
  <si>
    <t>{'symbol': 'CCTSU', 'cusip': 'G1745A116', 'type': 'units', 'isin': 'KYG1745A1168'}</t>
  </si>
  <si>
    <t>G1745A116</t>
  </si>
  <si>
    <t>KYG1745A1168</t>
  </si>
  <si>
    <t>{'symbol': 'CCTSW', 'cusip': 'G1745A124', 'type': 'warrants', 'isin': 'KYG1745A1242'}</t>
  </si>
  <si>
    <t>CCTSW</t>
  </si>
  <si>
    <t>G1745A124</t>
  </si>
  <si>
    <t>KYG1745A1242</t>
  </si>
  <si>
    <t>PEGRU</t>
  </si>
  <si>
    <t>6abfc779-5b84-4a53-a9ec-9bae70425382</t>
  </si>
  <si>
    <t>Project Energy Reimagined Acquisition Corp.</t>
  </si>
  <si>
    <t>{'symbol': 'PEGR', 'cusip': 'G72556106', 'type': 'common', 'isin': 'KYG725561065'}</t>
  </si>
  <si>
    <t>https://www.sec.gov/edgar/browse/?CIK=0001847241</t>
  </si>
  <si>
    <t>[{'name': 'JP Morgan', 'units': 13750000, 'bookRunningManager': True}, {'name': 'BofA Securities', 'units': 11250000, 'bookRunningManager': True}]</t>
  </si>
  <si>
    <t>[{'name': 'Srinath Narayanan', 'position': 'Chief Executive Officer and Director'}, {'name': 'Sanjay Mehta', 'position': 'President and Director'}, {'name': 'Nina Jensen', 'position': 'Director'}, {'name': 'Eric Spiegel', 'position': 'Director'}, {'name': 'Michael Browning', 'position': 'Chairman'}, {'name': 'David Roberts', 'position': 'Chief Operating Officer'}, {'name': 'Prakash Ramachandran', 'position': 'Chief Financial Officer'}, {'name': 'Tim Dummer', 'position': 'Head of Business Strategy'}, {'name': 'Kathy Liu', 'position': 'Head of Technology Strategy'}]</t>
  </si>
  <si>
    <t>3 Lagoon Drive, Suite 170 Redwood City, California 94065</t>
  </si>
  <si>
    <t>EWI Capital</t>
  </si>
  <si>
    <t>EWI Capital SPAC I LLC</t>
  </si>
  <si>
    <t>* PEGR has entered into a forward purchase agreement with EWI Capital SPAC I LLC, which is an affiliate of our Chief Executive Officer and is a member of PEGR's sponsor, pursuant to which the forward purchase investor has subscribed to purchase from us up to 2,000,000 units, with each unit consisting of one Class A ordinary share, or a forward purchase share, and one-third of one warrant to purchase one Class A ordinary share, or a forward purchase warrant, for $10.00 per unit, or an aggregate amount of up to $20,000,000, in a private placement that will close concurrently with the closing of PEGR's initial business combination. _x000D_
* PEGR will determine the specific number of forward purchase units (up to 2,000,000) that they sell to the forward purchase investor, if any, and the obligation of the forward purchase investor to purchase the forward purchase units is subject to the approval of the forward purchase investor following notice to the forward purchase investor that they intend to enter into a business combination agreement. _x000D_
* The obligations under the forward purchase agreement do not depend on whether any Class A ordinary shares are redeemed by PEGR's public shareholders. The forward purchase units will be identical to the units being sold in this offering, except that they will be subject to certain registration rights, as described herein.</t>
  </si>
  <si>
    <t>G72556106</t>
  </si>
  <si>
    <t>KYG725561065</t>
  </si>
  <si>
    <t>{'symbol': 'PEGRU', 'cusip': 'G72556122', 'type': 'units', 'isin': 'KYG725561222'}</t>
  </si>
  <si>
    <t>G72556122</t>
  </si>
  <si>
    <t>KYG725561222</t>
  </si>
  <si>
    <t>{'symbol': 'PEGRW', 'cusip': 'G72556114', 'type': 'warrants', 'isin': 'KYG725561149'}</t>
  </si>
  <si>
    <t>PEGRW</t>
  </si>
  <si>
    <t>G72556114</t>
  </si>
  <si>
    <t>KYG725561149</t>
  </si>
  <si>
    <t>BSKYU</t>
  </si>
  <si>
    <t>320242eb-9e57-47ff-8ed9-df643439bffc</t>
  </si>
  <si>
    <t>Big Sky Growth Partners, Inc.</t>
  </si>
  <si>
    <t>{'symbol': 'BSKY', 'cusip': '08954L102', 'type': 'common', 'isin': 'US08954L1026'}</t>
  </si>
  <si>
    <t>https://www.sec.gov/edgar/browse/?CIK=0001846804</t>
  </si>
  <si>
    <t>[{'name': 'Mark Vadon', 'position': 'CEO &amp;Chairman'}, {'name': 'Paul Ferris', 'position': 'President and Director'}, {'name': 'Lauren Neiswender', 'position': 'CFO, CLO &amp; Director'}, {'name': 'Darrell Cavens', 'position': 'Director'}, {'name': 'Joseph Zwillinger', 'position': 'Director'}, {'name': 'Michael Smith', 'position': 'Director'}, {'name': 'Mary Alice Taylor', 'position': 'Director'}]</t>
  </si>
  <si>
    <t>1201 Western Avenue, Suite 406  Seattle, Washington 98101</t>
  </si>
  <si>
    <t>08954L102</t>
  </si>
  <si>
    <t>US08954L1026</t>
  </si>
  <si>
    <t>{'symbol': 'BSKYU', 'cusip': '08954L201', 'type': 'units', 'isin': 'US08954L2016'}</t>
  </si>
  <si>
    <t>08954L201</t>
  </si>
  <si>
    <t>US08954L2016</t>
  </si>
  <si>
    <t>{'symbol': 'BSKYW', 'cusip': '08954L110', 'type': 'warrants', 'isin': 'US08954L1109'}</t>
  </si>
  <si>
    <t>BSKYW</t>
  </si>
  <si>
    <t>08954L110</t>
  </si>
  <si>
    <t>US08954L1109</t>
  </si>
  <si>
    <t>IACC.U</t>
  </si>
  <si>
    <t>fd20c42b-55f1-49c3-b119-a209ae7e3bd2</t>
  </si>
  <si>
    <t>ION Acquisition Corp 3 Ltd.</t>
  </si>
  <si>
    <t>{'symbol': 'IACC', 'cusip': 'G4940J114', 'type': 'common', 'isin': 'KYG4940J1141'}</t>
  </si>
  <si>
    <t>https://www.sec.gov/edgar/browse/?CIK=0001844579</t>
  </si>
  <si>
    <t>[{'name': 'Morgan Stanley', 'units': 10725000, 'bookRunningManager': True}, {'name': 'Goldman Sachs', 'units': 10725000, 'bookRunningManager': True}, {'name': 'AmeriVet Securities', 'units': 550000, 'bookRunningManager': False}]</t>
  </si>
  <si>
    <t>[{'name': 'Jonathan Kolber', 'position': 'Chairman of the Board of Directors'}, {'name': 'Gilad Shany', 'position': 'Co-Chief Executive Officer and Director'}, {'name': 'Avrom Gilbert', 'position': 'Co-Chief Executive Officer and President'}, {'name': 'Anthony Reich', 'position': 'Chief Financial Officer'}, {'name': 'Ofer Katz', 'position': 'Director'}, {'name': 'Tzipi Ozer-Armon', 'position': 'Director'}, {'name': 'Shira Fayans Birenbaum', 'position': 'Director'}]</t>
  </si>
  <si>
    <t>Kost Forer Gabbay &amp; Kasierer</t>
  </si>
  <si>
    <t>89 Medinat Hayehudim Street Herzliya 4676672, Israel</t>
  </si>
  <si>
    <t>ION Asset Management</t>
  </si>
  <si>
    <t>ION Crossover Partners LP, ION Asset Management Ltd., The Phoenix Insurance Company Ltd, The Phoenix Excellence Pension, Provident Fund Ltd</t>
  </si>
  <si>
    <t>* IACC has entered into forward purchase agreements, pursuant to which the forward purchase investors (collectively, ION Crossover Partners LP, ION Asset Management Ltd., The Phoenix Insurance Company Ltd. and The Phoenix Excellence Pension and Provident Fund Ltd., and any funds affiliated therewith) agreed to purchase an aggregate of up to 12,000,000 Class A ordinary shares, at a purchase price of $10.00 per share, or up to $120mm in the aggregate, in private placements that will close substantially concurrently with the closing of an initial business combination_x000D_
* The obligations under the forward purchase agreements do not depend on whether any Class A ordinary shares are redeemed by IACC public shareholders_x000D_
* Any reduction of the number of forward purchase shares will be made in IACC's sole discretion</t>
  </si>
  <si>
    <t>G4940J114</t>
  </si>
  <si>
    <t>KYG4940J1141</t>
  </si>
  <si>
    <t>INTEU</t>
  </si>
  <si>
    <t>911ddd01-cbb6-4415-aee4-702d2837bccd</t>
  </si>
  <si>
    <t>Integral Acquisition Corporation 1</t>
  </si>
  <si>
    <t>{'symbol': 'INTE', 'cusip': '45827K101', 'type': 'common', 'isin': 'US45827K1016'}</t>
  </si>
  <si>
    <t>https://www.sec.gov/edgar/browse/?CIK=0001850262</t>
  </si>
  <si>
    <t>[{'name': 'Wells Fargo', 'units': 10000000, 'bookRunningManager': True}]</t>
  </si>
  <si>
    <t>[{'name': 'Enrique Klix', 'position': 'Chief Executive Officer and Director'}, {'name': 'Brittany Lincoln', 'position': 'Chief Financial Officer'}, {'name': 'James Cotton', 'position': 'Director'}, {'name': 'Stuart Hutton', 'position': 'Director'}, {'name': 'Niraj Javeri', 'position': 'Director'}, {'name': 'Lynne Thornton', 'position': 'Director'}]</t>
  </si>
  <si>
    <t>667 Madison Avenue, 5th Floor, New York, NY 10065</t>
  </si>
  <si>
    <t>Crescent Park and Carnegie Park</t>
  </si>
  <si>
    <t>* Crescent Park, which is one of INTE's anchor investors, and Carnegie Park have agreed, as the forward purchasers pursuant to their respective forward purchase agreements entered into with INTE, to purchase up to 2,500,000 shares of Class A common stock in the case of Crescent Park and up to 500,000 shares of Class A common stock in the case of Carnegie Park (referred to herein as the forward purchase shares) at $10.00 per share (as such price per share may be reduced to $9.20 per share or further reduced to below $9.20 per share with respect to all or part of the forward purchase shares that are purchased for gross proceeds up to $30,000,000 in the aggregate if all of the forward purchase shares are purchased at $10.00 per share (or up to $27,600,000 in the aggregate if all of the forward purchase shares are purchased at $9.20 per share or up to a lower amount in the aggregate if all of the forward purchase shares are purchased at less than $9.20 per share) in private placements that will occur concurrently with the consummation of INTE's initial business combination. _x000D_
* The forward purchasers' purchase of forward purchase shares pursuant to their respective forward purchase agreements will be subject to their respective internal approval processes and the other closing conditions set forth in their respective forward purchase agreements._x000D_
* Since the decision whether or not to purchase the forward purchase shares will be in the sole discretion of the forward purchasers, there can be no assurance that such purchases will be consummated.</t>
  </si>
  <si>
    <t>45827K101</t>
  </si>
  <si>
    <t>US45827K1016</t>
  </si>
  <si>
    <t>{'symbol': 'INTEU', 'cusip': '45827K200', 'type': 'units', 'isin': 'US45827K2006'}</t>
  </si>
  <si>
    <t>45827K200</t>
  </si>
  <si>
    <t>US45827K2006</t>
  </si>
  <si>
    <t>{'symbol': 'INTEW', 'cusip': '45827K119', 'type': 'warrants', 'isin': 'US45827K1198'}</t>
  </si>
  <si>
    <t>INTEW</t>
  </si>
  <si>
    <t>45827K119</t>
  </si>
  <si>
    <t>US45827K1198</t>
  </si>
  <si>
    <t>TGVCU</t>
  </si>
  <si>
    <t>d77a42d9-f2dd-4694-9953-20dfca00b296</t>
  </si>
  <si>
    <t>TG Venture Acquisition Corp.</t>
  </si>
  <si>
    <t>{'symbol': 'TGVC', 'cusip': '87251T109', 'type': 'common', 'isin': 'US87251T1097'}</t>
  </si>
  <si>
    <t>https://www.sec.gov/edgar/browse/?CIK=0001865191</t>
  </si>
  <si>
    <t>[{'name': 'ThinkEquity', 'units': 10000000, 'bookRunningManager': True}]</t>
  </si>
  <si>
    <t>[{'name': 'Pui Lan Patrick Tsang', 'position': 'Chief Executive Officer, Director and Chairman'}, {'name': 'Philip Rettger', 'position': 'Chief Financial Officer and Director'}, {'name': 'Jason Cheng Yuen Ma', 'position': 'Director'}, {'name': 'Komal Ahmad', 'position': 'Director'}, {'name': 'Michael Alexander', 'position': 'Director'}]</t>
  </si>
  <si>
    <t>1390 Market Street, Suite 200   San Francisco, California 94102</t>
  </si>
  <si>
    <t>87251T109</t>
  </si>
  <si>
    <t>US87251T1097</t>
  </si>
  <si>
    <t>{'symbol': 'TGVCU', 'cusip': '87251T208', 'type': 'units', 'isin': 'US87251T2087'}</t>
  </si>
  <si>
    <t>87251T208</t>
  </si>
  <si>
    <t>US87251T2087</t>
  </si>
  <si>
    <t>{'symbol': 'TGVCW', 'cusip': '87251T117', 'type': 'warrants', 'isin': 'US87251T1170'}</t>
  </si>
  <si>
    <t>TGVCW</t>
  </si>
  <si>
    <t>87251T117</t>
  </si>
  <si>
    <t>US87251T1170</t>
  </si>
  <si>
    <t>TRAQ.U</t>
  </si>
  <si>
    <t>ef3ec4c7-926b-49b3-ad02-1d49703f6829</t>
  </si>
  <si>
    <t>Trine II Acquisition Corp.</t>
  </si>
  <si>
    <t>{'symbol': 'TRAQ', 'cusip': 'G9059F100', 'type': 'common', 'isin': 'KYG9059F1000'}</t>
  </si>
  <si>
    <t>https://www.sec.gov/edgar/browse/?CIK=0001841230</t>
  </si>
  <si>
    <t>[{'name': 'Leo Hindery, Jr.', 'position': 'Chairman of the Board of Directors'}, {'name': 'Pierre M. Henry', 'position': 'Chief Executive Officer, Director'}, {'name': 'Mark J. Coleman', 'position': 'Executive Vice President and General Counsel'}, {'name': 'Richard A. Miller', 'position': 'Executive Vice President and Chief Financial Officer'}, {'name': 'Brian Deevy', 'position': 'Director'}, {'name': 'David Dodson', 'position': 'Director'}, {'name': 'Ric Fulop', 'position': 'Director'}, {'name': 'Jason Kay', 'position': 'Director'}, {'name': 'Josephine Linden', 'position': 'Director'}, {'name': 'Jim Moran', 'position': 'Director'}, {'name': 'Jamie R. Seltzer', 'position': 'Director'}]</t>
  </si>
  <si>
    <t>228 Park Avenue S., Ste 63482 New York, NY 10003</t>
  </si>
  <si>
    <t>G9059F100</t>
  </si>
  <si>
    <t>KYG9059F1000</t>
  </si>
  <si>
    <t>{'symbol': 'TRAQ.U', 'cusip': 'G9059F126', 'type': 'units', 'isin': 'KYG9059F1265'}</t>
  </si>
  <si>
    <t>G9059F126</t>
  </si>
  <si>
    <t>KYG9059F1265</t>
  </si>
  <si>
    <t>{'symbol': 'TRAQ/W', 'cusip': 'G9059F118', 'type': 'warrants', 'isin': 'KYG9059F1182'}</t>
  </si>
  <si>
    <t>TRAQ/W</t>
  </si>
  <si>
    <t>G9059F118</t>
  </si>
  <si>
    <t>KYG9059F1182</t>
  </si>
  <si>
    <t>VLATU</t>
  </si>
  <si>
    <t>0608b16d-6e68-4a63-b975-aa7991649d65</t>
  </si>
  <si>
    <t>Valor Latitude Acquisition Corp.</t>
  </si>
  <si>
    <t>{'symbol': 'VLAT', 'cusip': 'G9460N106', 'type': 'common', 'isin': 'KYG9460N1060'}</t>
  </si>
  <si>
    <t>https://www.sec.gov/edgar/browse/?CIK=0001843091</t>
  </si>
  <si>
    <t>[{'name': 'BofA Securities', 'units': 11500000, 'bookRunningManager': True}, {'name': 'Barclays', 'units': 8500000, 'bookRunningManager': True}]</t>
  </si>
  <si>
    <t>[{'name': 'HÃ©lio L. MagalhÃ£es', 'position': 'CEO and Director'}, {'name': 'J. Douglas Smith', 'position': 'CFO'}, {'name': 'Clifford M. Sobel', 'position': 'Chairman of the Board'}, {'name': 'Mario Mello', 'position': 'Director'}, {'name': 'Scott Sobel', 'position': 'Director'}, {'name': 'Linda Rottenberg', 'position': 'Director'}, {'name': 'Barry L. Engle', 'position': 'Director'}, {'name': 'Brian P. Brooks', 'position': 'Director'}]</t>
  </si>
  <si>
    <t>PO Box 309,  Ugland House  Grand Cayman  KY1-1104</t>
  </si>
  <si>
    <t>Valor Capital</t>
  </si>
  <si>
    <t>G9460N106</t>
  </si>
  <si>
    <t>KYG9460N1060</t>
  </si>
  <si>
    <t>{'symbol': 'VLATU', 'cusip': 'G9460N114', 'type': 'units', 'isin': 'KYG9460N1144'}</t>
  </si>
  <si>
    <t>G9460N114</t>
  </si>
  <si>
    <t>KYG9460N1144</t>
  </si>
  <si>
    <t>{'symbol': 'VLATW', 'cusip': 'G9460N122', 'type': 'warrants', 'isin': 'KYG9460N1227'}</t>
  </si>
  <si>
    <t>VLATW</t>
  </si>
  <si>
    <t>G9460N122</t>
  </si>
  <si>
    <t>KYG9460N1227</t>
  </si>
  <si>
    <t>CNDB.U</t>
  </si>
  <si>
    <t>044bf835-43bd-4d16-bfd5-9b1c3e55385e</t>
  </si>
  <si>
    <t>Concord Acquisition Corp III</t>
  </si>
  <si>
    <t>{'symbol': 'CNDB', 'cusip': '20607V106', 'type': 'common', 'isin': 'US20607V1061'}</t>
  </si>
  <si>
    <t>https://www.sec.gov/edgar/browse/?CIK=0001851961</t>
  </si>
  <si>
    <t>[{'name': 'Citigroup', 'units': 17370000, 'bookRunningManager': True}, {'name': 'Cowen', 'units': 11580000, 'bookRunningManager': True}, {'name': 'AmeriVet Securities', 'units': 1050000, 'bookRunningManager': False}]</t>
  </si>
  <si>
    <t>[{'name': 'Jeff Tuder', 'position': 'Chief Executive Officer and Director'}, {'name': 'Michele Cito', 'position': 'Chief Financial Officer'}, {'name': 'Bob Diamond', 'position': 'Chairman of the Board'}, {'name': 'Peter Ort', 'position': 'Director'}, {'name': 'Thomas King', 'position': 'Director'}, {'name': 'Larry Leibowitz', 'position': 'Director'}]</t>
  </si>
  <si>
    <t>477 Madison Avenue  New York, NY 10022</t>
  </si>
  <si>
    <t>20607V106</t>
  </si>
  <si>
    <t>US20607V1061</t>
  </si>
  <si>
    <t>{'symbol': 'CNDB.U', 'cusip': '20607V205', 'type': 'units', 'isin': 'US20607V2051'}</t>
  </si>
  <si>
    <t>20607V205</t>
  </si>
  <si>
    <t>US20607V2051</t>
  </si>
  <si>
    <t>{'symbol': 'CNDB/W', 'cusip': '20607V114', 'type': 'warrants', 'isin': 'US20607V1145'}</t>
  </si>
  <si>
    <t>CNDB/W</t>
  </si>
  <si>
    <t>20607V114</t>
  </si>
  <si>
    <t>US20607V1145</t>
  </si>
  <si>
    <t>FNVTU</t>
  </si>
  <si>
    <t>a37b600f-fd8a-4985-a600-f6d3825709af</t>
  </si>
  <si>
    <t>Finnovate Acquisition Corp</t>
  </si>
  <si>
    <t>{'symbol': 'FNVT', 'cusip': 'G3R34K103', 'type': 'common', 'isin': 'KYG3R34K1037'}</t>
  </si>
  <si>
    <t>https://www.sec.gov/edgar/browse/?CIK=0001857855</t>
  </si>
  <si>
    <t>[{'name': 'EarlyBirdCapital', 'units': 14850000, 'bookRunningManager': True}, {'name': 'Ingalls &amp; Snyder', 'units': 150000, 'bookRunningManager': False}]</t>
  </si>
  <si>
    <t>[{'name': 'David Gershon', 'position': 'Chairman of the Board and Chief Executive Officer'}, {'name': 'Ron Golan', 'position': 'Director and Chief Financial Officer'}, {'name': 'Jonathan Ophir', 'position': 'Chief Investment Officer'}, {'name': 'Uri Chaitchik', 'position': 'Senior Consultant'}, {'name': 'Mitch Garber', 'position': 'Director'}, {'name': 'Gustavo Schwed', 'position': 'Director'}, {'name': 'Nadav Zohar', 'position': 'Director'}]</t>
  </si>
  <si>
    <t>The White House,  20 Genesis Close, George Town  Grand Cayman KY1 1208,  Cayman Islands</t>
  </si>
  <si>
    <t>G3R34K103</t>
  </si>
  <si>
    <t>KYG3R34K1037</t>
  </si>
  <si>
    <t>{'symbol': 'FNVTU', 'cusip': 'G3R34K129', 'type': 'units', 'isin': 'KYG3R34K1292'}</t>
  </si>
  <si>
    <t>G3R34K129</t>
  </si>
  <si>
    <t>KYG3R34K1292</t>
  </si>
  <si>
    <t>{'symbol': 'FNVTW', 'cusip': 'G3R34K111', 'type': 'warrants', 'isin': 'KYG3R34K1110'}</t>
  </si>
  <si>
    <t>FNVTW</t>
  </si>
  <si>
    <t>G3R34K111</t>
  </si>
  <si>
    <t>KYG3R34K1110</t>
  </si>
  <si>
    <t>JUN.U</t>
  </si>
  <si>
    <t>2d54a097-5ad7-4af6-aa83-6297784b8055</t>
  </si>
  <si>
    <t>{'symbol': 'JUN', 'cusip': '48203N103', 'type': 'common', 'isin': 'US48203N1037'}</t>
  </si>
  <si>
    <t>https://www.sec.gov/edgar/browse/?CIK=0001838814</t>
  </si>
  <si>
    <t>[{'name': 'Morgan Stanley', 'units': 13000000, 'bookRunningManager': True}, {'name': 'UBS', 'units': 13000000, 'bookRunningManager': True}]</t>
  </si>
  <si>
    <t>[{'name': 'Roger Fradin', 'position': 'Chairman'}, {'name': 'Murray Grainger', 'position': 'Chief Executive Officer and Director'}, {'name': 'Noah Kindler', 'position': 'Chief Financial Officer and Chief Technology Officer'}, {'name': 'Mitchell Jacobson', 'position': 'Director'}, {'name': 'Mark Levy', 'position': 'Director'}, {'name': 'Andrew Teich', 'position': 'Director'}]</t>
  </si>
  <si>
    <t>3790 El Camino Real #818, Palo Alto, California 94306</t>
  </si>
  <si>
    <t>48203N103</t>
  </si>
  <si>
    <t>US48203N1037</t>
  </si>
  <si>
    <t>{'symbol': 'JUN.U', 'cusip': '48203N202', 'type': 'units', 'isin': 'US48203N2027'}</t>
  </si>
  <si>
    <t>48203N202</t>
  </si>
  <si>
    <t>US48203N2027</t>
  </si>
  <si>
    <t>{'symbol': 'JUN/W', 'cusip': '48203N111', 'type': 'warrants', 'isin': 'US48203N1110'}</t>
  </si>
  <si>
    <t>JUN/W</t>
  </si>
  <si>
    <t>48203N111</t>
  </si>
  <si>
    <t>US48203N1110</t>
  </si>
  <si>
    <t>TGR.U</t>
  </si>
  <si>
    <t>07db07a9-cc06-45cb-bdf6-1d1aff797eac</t>
  </si>
  <si>
    <t>Kimbell Tiger Acquisition Corporation</t>
  </si>
  <si>
    <t>{'symbol': 'TGR', 'cusip': '&lt;CUSIP&gt;', 'type': 'common', 'isin': '&lt;ISIN&gt;'}</t>
  </si>
  <si>
    <t>https://www.sec.gov/edgar/browse/?CIK=0001863099</t>
  </si>
  <si>
    <t>[{'name': 'UBS', 'units': 20000000, 'bookRunningManager': True}]</t>
  </si>
  <si>
    <t>[{'name': 'Zachary M. Lunn', 'position': 'President &amp; Chief Executive Officer'}, {'name': 'R. Blayne Rhynsburger', 'position': 'Controller'}, {'name': 'Robert D. Ravnaas', 'position': 'Chairman of the Board of Directors'}, {'name': 'R. Davis Ravnaas', 'position': 'Director and Strategic Advisor'}, {'name': 'Matthew S. Daly', 'position': 'Director and Strategic Advisor'}, {'name': 'Kimberly DeWoody', 'position': 'Director'}, {'name': 'Fred N. Reynolds', 'position': 'Director'}]</t>
  </si>
  <si>
    <t>777 Taylor Street, Suite 810, Fort Worth, Texas 76102</t>
  </si>
  <si>
    <t>Kimbell Royalty Partners</t>
  </si>
  <si>
    <t>{'symbol': 'TGR.U', 'cusip': '49436K205', 'type': 'units', 'isin': 'US49436K2050'}</t>
  </si>
  <si>
    <t>49436K205</t>
  </si>
  <si>
    <t>US49436K2050</t>
  </si>
  <si>
    <t>{'symbol': 'TGR/W', 'cusip': '&lt;CUSIP&gt;', 'type': 'warrants', 'isin': '&lt;ISIN&gt;'}</t>
  </si>
  <si>
    <t>TGR/W</t>
  </si>
  <si>
    <t>NPABU</t>
  </si>
  <si>
    <t>99ec3acd-538f-4292-8445-ab5d850c2be8</t>
  </si>
  <si>
    <t>New Providence Acquisition Corp. II</t>
  </si>
  <si>
    <t>{'symbol': 'NPAB', 'cusip': '64823D102', 'type': 'common', 'isin': 'US64823D1028'}</t>
  </si>
  <si>
    <t>https://www.sec.gov/edgar/browse/?CIK=0001837929</t>
  </si>
  <si>
    <t>[{'name': 'Deutsche Bank', 'units': 22500000, 'bookRunningManager': True}]</t>
  </si>
  <si>
    <t>[{'name': 'Alexander Coleman', 'position': 'Chairman'}, {'name': 'Gary P. Smith', 'position': 'Chief Executive Officer and Director'}, {'name': 'James Bradley', 'position': 'Chief Financial Officer'}, {'name': 'Rick Mazer', 'position': 'Director'}, {'name': 'Daniel Ginsberg', 'position': 'Director'}, {'name': 'Timothy Gannon', 'position': 'Director'}, {'name': 'Terry Wilson', 'position': 'Director'}, {'name': 'Greg Stevens', 'position': 'Director'}]</t>
  </si>
  <si>
    <t>10900 Research Blvd, Suite 160C, PMB 1081, Austin, TX 78759</t>
  </si>
  <si>
    <t>64823D102</t>
  </si>
  <si>
    <t>US64823D1028</t>
  </si>
  <si>
    <t>{'symbol': 'NPABU', 'cusip': '64823D201', 'type': 'units', 'isin': 'US64823D2018'}</t>
  </si>
  <si>
    <t>64823D201</t>
  </si>
  <si>
    <t>US64823D2018</t>
  </si>
  <si>
    <t>{'symbol': 'NPABW', 'cusip': '64823D110', 'type': 'warrants', 'isin': 'US64823D1101'}</t>
  </si>
  <si>
    <t>NPABW</t>
  </si>
  <si>
    <t>64823D110</t>
  </si>
  <si>
    <t>US64823D1101</t>
  </si>
  <si>
    <t>RRAC.U</t>
  </si>
  <si>
    <t>c81dbafd-300d-4802-856f-458b3ef79f00</t>
  </si>
  <si>
    <t>Rigel Resource Acquisition Corp.</t>
  </si>
  <si>
    <t>{'symbol': 'RRAC', 'cusip': 'G7573M106', 'type': 'common', 'isin': 'KYG7573M1069'}</t>
  </si>
  <si>
    <t>https://www.sec.gov/edgar/browse/?CIK=0001860879</t>
  </si>
  <si>
    <t>[{'name': 'Goldman Sachs', 'units': 27500000, 'bookRunningManager': True}]</t>
  </si>
  <si>
    <t>[{'name': 'Oskar Lewnowski', 'position': 'Chairman of the Board of Directors'}, {'name': 'Jonathan Lamb', 'position': 'Chief Executive Officer, Director'}, {'name': 'Nathanael Abebe', 'position': 'President, Director'}, {'name': 'Jeff Feeley', 'position': 'Chief Financial Officer'}, {'name': 'Christine Coignard', 'position': 'Director'}, {'name': 'Kelvin Dushnisky', 'position': 'Director'}, {'name': 'L. Peter Oâ€™Hagan', 'position': 'Director'}, {'name': 'Timothy Keating', 'position': 'Director'}]</t>
  </si>
  <si>
    <t>7 Bryant Park, 1045 Avenue of the Americas, Floor 25, New York, NY 10018</t>
  </si>
  <si>
    <t>Orion Resource Partners</t>
  </si>
  <si>
    <t>Orion Mine Finance Fund III</t>
  </si>
  <si>
    <t>* RRAC expects to enter into a FPA with an affiliate of the sponsor, Orion Mine Finance Fund III, pursuant to which Orion Mine Finance will commit, subject to approval of its investment committee as well as customary closing conditions, that it (or its permitted transferees) will purchase from RRAC up to 5mm forward purchase units for $10.00 per unit, or an aggregate amount of up to $50mm, in a private placement that will close concurrently with the closing of RRAC initial business combination_x000D_
* The proceeds from the sale of these forward purchase units, together with the amounts available from the trust account (after giving effect to any redemptions of public shares) and any other equity or debt financing obtained in connection with the business combination, will be used to satisfy the cash requirements of the business combination, including funding the purchase price and paying expenses and retaining specified amounts to be used by the post-business combination company for working capital or other purposes</t>
  </si>
  <si>
    <t>G7573M106</t>
  </si>
  <si>
    <t>KYG7573M1069</t>
  </si>
  <si>
    <t>{'symbol': 'RRAC.U', 'cusip': 'G7573M122', 'type': 'units', 'isin': 'KYG7573M1226'}</t>
  </si>
  <si>
    <t>G7573M122</t>
  </si>
  <si>
    <t>KYG7573M1226</t>
  </si>
  <si>
    <t>{'symbol': 'RRAC/W', 'cusip': 'G7573M114', 'type': 'warrants', 'isin': 'KYG7573M1143'}</t>
  </si>
  <si>
    <t>RRAC/W</t>
  </si>
  <si>
    <t>G7573M114</t>
  </si>
  <si>
    <t>KYG7573M1143</t>
  </si>
  <si>
    <t>SVNAU</t>
  </si>
  <si>
    <t>e75d1d8b-1291-4afb-b689-e471a9938964</t>
  </si>
  <si>
    <t>7 Acquisition Corporation</t>
  </si>
  <si>
    <t>{'symbol': 'SVNA', 'cusip': 'G80694105', 'type': 'common', 'isin': 'KYG806941053'}</t>
  </si>
  <si>
    <t>https://www.sec.gov/edgar/browse/?CIK=0001850699</t>
  </si>
  <si>
    <t>[{'name': 'Goldman Sachs', 'units': 20000000, 'bookRunningManager': True}]</t>
  </si>
  <si>
    <t>[{'name': 'Craig Cogut', 'position': 'Chairman'}, {'name': 'Aren LeeKong', 'position': 'Chief Executive Officer and Director'}, {'name': 'Joel Haney', 'position': 'Chief Financial Officer and Director'}, {'name': 'Brian Friedman', 'position': 'General Counsel'}, {'name': 'Leslie Cornfeld', 'position': 'Director'}, {'name': 'Sherrie Deans', 'position': 'Director'}, {'name': 'Thelma B. Ferguson', 'position': 'Director'}, {'name': 'Neil Jacobs', 'position': 'Director'}, {'name': 'Chandra J. Mitchell', 'position': 'Director'}, {'name': 'Michael Posner', 'position': 'Director'}]</t>
  </si>
  <si>
    <t>750 East Main Street, Suite 600, Stamford, Connecticut 06902</t>
  </si>
  <si>
    <t>G80694105</t>
  </si>
  <si>
    <t>KYG806941053</t>
  </si>
  <si>
    <t>{'symbol': 'SVNAU', 'cusip': 'G80694121', 'type': 'units', 'isin': 'KYG806941210'}</t>
  </si>
  <si>
    <t>G80694121</t>
  </si>
  <si>
    <t>KYG806941210</t>
  </si>
  <si>
    <t>{'symbol': 'SVNAW', 'cusip': 'G80694113', 'type': 'warrants', 'isin': 'KYG806941137'}</t>
  </si>
  <si>
    <t>SVNAW</t>
  </si>
  <si>
    <t>G80694113</t>
  </si>
  <si>
    <t>KYG806941137</t>
  </si>
  <si>
    <t>LIVBU</t>
  </si>
  <si>
    <t>fa989e4e-0cec-4e4a-8dff-d4d22e77fd0a</t>
  </si>
  <si>
    <t>LIV Capital Acquisition Corp. II</t>
  </si>
  <si>
    <t>{'symbol': 'LIVB', 'cusip': '&lt;CUSIP&gt;', 'type': 'common', 'isin': '&lt;ISIN&gt;'}</t>
  </si>
  <si>
    <t>https://www.sec.gov/edgar/browse/?CIK=0001875257</t>
  </si>
  <si>
    <t>[{'name': 'EarlyBirdCapital', 'units': 9900000, 'bookRunningManager': True}, {'name': 'Revere Securities', 'units': 100000, 'bookRunningManager': False}]</t>
  </si>
  <si>
    <t>[{'name': 'Alexander R. Rossi', 'position': 'Chief Executive Officer and Chairman'}, {'name': 'Humberto Zesati', 'position': 'Director'}, {'name': 'Miguel Ãngel DÃ¡vila', 'position': 'Director'}, {'name': 'Luis Rodrigo Clemente Gamero', 'position': 'Chief Financial Officer'}, {'name': 'Carlos Alberto Rohm', 'position': 'Director'}, {'name': 'Jose Antonio Solano Arroyo', 'position': 'Director'}]</t>
  </si>
  <si>
    <t>Torre Virreyes Pedregal No. 24, Piso 6-601 Col. Molino del Rey MÃ©xico, CDMX, C.P. 11040</t>
  </si>
  <si>
    <t>LIV Capital</t>
  </si>
  <si>
    <t>{'symbol': 'LIVBU', 'cusip': 'G5510R121', 'type': 'units', 'isin': 'KYG5510R1213'}</t>
  </si>
  <si>
    <t>G5510R121</t>
  </si>
  <si>
    <t>KYG5510R1213</t>
  </si>
  <si>
    <t>{'symbol': 'LIVBW', 'cusip': '&lt;CUSIP&gt;', 'type': 'warrants', 'isin': '&lt;ISIN&gt;'}</t>
  </si>
  <si>
    <t>LIVBW</t>
  </si>
  <si>
    <t>BRIVU</t>
  </si>
  <si>
    <t>fb267a32-7a42-4f51-87a6-fc0a93d141a0</t>
  </si>
  <si>
    <t>{'symbol': 'BRIV', 'cusip': '05602L104', 'type': 'common', 'isin': 'US05602L1044'}</t>
  </si>
  <si>
    <t>https://www.sec.gov/edgar/browse/?CIK=0001844211</t>
  </si>
  <si>
    <t>[{'name': 'Daniel Shribman', 'position': 'Chief Executive Officer, Chief Financial Officer and Director'}, {'name': 'Bryant Riley', 'position': 'Chairman'}, {'name': 'Nicholas Hammerschlag', 'position': 'Director'}, {'name': 'Samuel McBride', 'position': 'Director'}, {'name': 'Timothy Presutti', 'position': 'Director'}]</t>
  </si>
  <si>
    <t>299 Park Avenue, 21st Floor, New York, NY 10171</t>
  </si>
  <si>
    <t>05602L104</t>
  </si>
  <si>
    <t>US05602L1044</t>
  </si>
  <si>
    <t>{'symbol': 'BRIVU', 'cusip': '05602L203', 'type': 'units', 'isin': 'US05602L2034'}</t>
  </si>
  <si>
    <t>05602L203</t>
  </si>
  <si>
    <t>US05602L2034</t>
  </si>
  <si>
    <t>{'symbol': 'BRIVW', 'cusip': '05602L112', 'type': 'warrants', 'isin': 'US05602L1127'}</t>
  </si>
  <si>
    <t>BRIVW</t>
  </si>
  <si>
    <t>05602L112</t>
  </si>
  <si>
    <t>US05602L1127</t>
  </si>
  <si>
    <t>BYNOU</t>
  </si>
  <si>
    <t>c2ada09f-1a15-4fda-9ab3-55018afac744</t>
  </si>
  <si>
    <t>byNordic Acquisition Corporation</t>
  </si>
  <si>
    <t>{'symbol': 'BYNO', 'cusip': '&lt;CUSIP&gt;', 'type': 'common', 'isin': '&lt;ISIN&gt;'}</t>
  </si>
  <si>
    <t>https://www.sec.gov/edgar/browse/?CIK=0001801417</t>
  </si>
  <si>
    <t>[{'name': 'Stifel Nicolaus', 'units': 6562500, 'bookRunningManager': True}, {'name': 'Drexel Hamilton', 'units': 6562500, 'bookRunningManager': True}, {'name': 'I-Bankers Securities', 'units': 1875000, 'bookRunningManager': True}]</t>
  </si>
  <si>
    <t>[{'name': 'Jonas Olsson', 'position': 'Chairman'}, {'name': 'Michael Hermansson', 'position': 'CEO'}, {'name': 'Thomas Fairfield', 'position': 'CFO and COO'}, {'name': 'Mats Karlsson', 'position': 'Director of Acquisition'}, {'name': 'Alexander "Bigge" Lidgren', 'position': 'Director of Marketing'}, {'name': 'Christian Merheim', 'position': 'Director of Technology'}, {'name': 'Anna Yukiko Bickenbach', 'position': 'Director'}, {'name': 'Andres Norlin', 'position': 'Director'}, {'name': 'Fredrik Elmberg', 'position': 'Director'}, {'name': 'Steven Wasserman', 'position': 'Director'}]</t>
  </si>
  <si>
    <t>c/o Pir 29 Einar Hansens Esplanad 29 211 13 MalmÃ¶ Sweden</t>
  </si>
  <si>
    <t>Rothesay Investment SARL</t>
  </si>
  <si>
    <t xml:space="preserve">* Rothesay Investment SARL, a member of  BYNO's sponsor, intends to commit, pursuant to a forward purchase agreement to purchase, in a private placement for gross proceeds in the aggregate of up to $10,000,000 for up to 1,000,000 shares of Class A Common Stock at $10.00 per share _x000D_
* Rothesay's commitment under the forward purchase agreement will be subject to customary closing conditions under the forward purchase agreement_x000D_
* Rothesay has the right to transfer all or a portion of its rights and obligation to purchase the forward purchase shares to one or more third parties who are affiliates of Rothesay, subject to compliance with applicable securities laws_x000D_
* Any such forward transferee will be subject to the same terms and conditions under the forward purchase agreement._x000D_
* The forward purchase shares will be identical to the shares of Class A common stock underlying the units being sold in this offering, except that they will be subject to certain registration rights and transfer restrictions_x000D_
* The funds from the sale of the forward purchase shares will be used as part of the consideration to the sellers in the initial business combination; any excess funds will be used for working capital in the post-transaction company_x000D_
</t>
  </si>
  <si>
    <t>{'symbol': 'BYNOU', 'cusip': '124420209', 'type': 'units', 'isin': 'US1244202099'}</t>
  </si>
  <si>
    <t>US1244202099</t>
  </si>
  <si>
    <t>{'symbol': 'BYNOW', 'cusip': '&lt;CUSIP&gt;', 'type': 'warrants', 'isin': '&lt;ISIN&gt;'}</t>
  </si>
  <si>
    <t>BYNOW</t>
  </si>
  <si>
    <t>DPCSU</t>
  </si>
  <si>
    <t>63f2f8af-ca59-4e68-9c44-d41e29bf5697</t>
  </si>
  <si>
    <t>DP Cap Acquisition Corp I</t>
  </si>
  <si>
    <t>{'symbol': 'DPCS', 'cusip': 'G2R05B100', 'type': 'common', 'isin': 'KYG2R05B1000'}</t>
  </si>
  <si>
    <t>https://www.sec.gov/edgar/browse/?CIK=0001857803</t>
  </si>
  <si>
    <t>[{'name': 'Scott Savitz', 'position': 'Chairman'}, {'name': 'Martin Zinny', 'position': 'Director, Chief Executive Officer and Chief Financial Officer'}, {'name': 'Lars Albright', 'position': 'Director'}, {'name': 'Diane Hessan', 'position': 'Director'}, {'name': 'Leonard Schlesinger', 'position': 'Director'}]</t>
  </si>
  <si>
    <t>One Marina Park Drive, 10th Floor Boston, MA 02210</t>
  </si>
  <si>
    <t>Data Point Capital</t>
  </si>
  <si>
    <t>G2R05B100</t>
  </si>
  <si>
    <t>KYG2R05B1000</t>
  </si>
  <si>
    <t>{'symbol': 'DPCSU', 'cusip': 'G2R05B118', 'type': 'units', 'isin': 'KYG2R05B1182'}</t>
  </si>
  <si>
    <t>G2R05B118</t>
  </si>
  <si>
    <t>KYG2R05B1182</t>
  </si>
  <si>
    <t>{'symbol': 'DPCSW', 'cusip': 'G2R05B126', 'type': 'warrants', 'isin': 'KYG2R05B1265'}</t>
  </si>
  <si>
    <t>DPCSW</t>
  </si>
  <si>
    <t>G2R05B126</t>
  </si>
  <si>
    <t>KYG2R05B1265</t>
  </si>
  <si>
    <t>BCSAU</t>
  </si>
  <si>
    <t>c5377504-988d-45a2-8a39-29f88fce9a69</t>
  </si>
  <si>
    <t>Blockchain Coinvestors Acquisition Corp. I</t>
  </si>
  <si>
    <t>{'symbol': 'BCSA', 'cusip': 'G11765107', 'type': 'common', 'isin': 'KYG117651078'}</t>
  </si>
  <si>
    <t>https://www.sec.gov/edgar/browse/?CIK=0001873441</t>
  </si>
  <si>
    <t>[{'name': 'Cantor Fitzgerald', 'units': 18270000, 'bookRunningManager': True}, {'name': 'Moelis', 'units': 7830000, 'bookRunningManager': True}]</t>
  </si>
  <si>
    <t>[{'name': 'Matthew Le Merle', 'position': 'Managing Director, Chair of the Board of Directors'}, {'name': 'Lou Kerner', 'position': 'Managing Director, Chief Executive Officer, Director'}, {'name': 'Mitch Mechigian', 'position': 'Chief Financial Officer'}, {'name': 'Alison Davis', 'position': 'Managing Director'}, {'name': 'Gary Cookhorn', 'position': 'Director'}, {'name': 'Rebecca Macieira-Kaufmann', 'position': 'Director'}, {'name': 'Colin Wiel', 'position': 'Director'}]</t>
  </si>
  <si>
    <t>PO Box 1093, Boundary Hall, Cricket Square, Grand Cayman, KY1-1104</t>
  </si>
  <si>
    <t>Blockchain Coinvestors</t>
  </si>
  <si>
    <t>G11765107</t>
  </si>
  <si>
    <t>KYG117651078</t>
  </si>
  <si>
    <t>{'symbol': 'BCSAU', 'cusip': 'G11765123', 'type': 'units', 'isin': 'KYG117651235'}</t>
  </si>
  <si>
    <t>G11765123</t>
  </si>
  <si>
    <t>KYG117651235</t>
  </si>
  <si>
    <t>{'symbol': 'BCSAW', 'cusip': 'G11765115', 'type': 'warrants', 'isin': 'KYG117651151'}</t>
  </si>
  <si>
    <t>BCSAW</t>
  </si>
  <si>
    <t>G11765115</t>
  </si>
  <si>
    <t>KYG117651151</t>
  </si>
  <si>
    <t>CBRGU</t>
  </si>
  <si>
    <t>f982d222-5c3f-4acb-ae23-edea28d604f7</t>
  </si>
  <si>
    <t>{'symbol': 'CBRG', 'cusip': 'G2061X102', 'type': 'common', 'isin': 'KYG2061X1025'}</t>
  </si>
  <si>
    <t>https://www.sec.gov/edgar/browse/?CIK=0001845149</t>
  </si>
  <si>
    <t>[{'name': 'Cowen', 'units': 14000000, 'bookRunningManager': True}, {'name': 'Wells Fargo', 'units': 6000000, 'bookRunningManager': True}]</t>
  </si>
  <si>
    <t>[{'name': 'Christopher Darby', 'position': 'Chairman of the Board'}, {'name': 'Michael Rolnick', 'position': 'CEO and Director'}, {'name': 'Roger Lazarus', 'position': 'CFO'}, {'name': 'Michael Morell', 'position': 'Director'}, {'name': 'Nathaniel Fick', 'position': 'Director'}, {'name': 'Letitia Long', 'position': 'Director'}]</t>
  </si>
  <si>
    <t>100 El Camino Real, Ground Suite Burlingame, California 94010</t>
  </si>
  <si>
    <t>Franklin Strategic Seriesâ€‰â€”â€‰Franklin Growth Opportunities Fund</t>
  </si>
  <si>
    <t>* Franklin Strategic Seriesâ€‰â€”â€‰Franklin Growth Opportunities Fund entered into a forward purchase agreement with CBRG, whereby Franklin may purchase, in its sole discretion, 4,000,000 Class A ordinary shares and 2,000,000 redeemable warrants, for an aggregate purchase price of $40,000,000, in a private placement to close substantially concurrently with the closing of the initial business combination. _x000D_
* The obligations under the forward purchase agreement do not depend on whether any Class A ordinary shares are redeemed by CBRG's public shareholders. _x000D_
* The forward purchase securities sold pursuant to the forward purchase agreement will be identical to the Class A ordinary shares and redeemable warrants included in the units being sold in this offering, respectively, except that Franklin will have certain registration rights._x000D_
* The capital from such private placement would be used as part of the consideration to the sellers in the initial business combination, and any excess capital from such private placement would be used for working capital in the post-transaction company. _x000D_
* An affiliate of Franklin is a member of CBRG's sponsor and, as a result, has an indirect economic interest in a portion of the founder shares owned by CBRG's sponsor and the private placement warrants to be issued to CBRG's sponsor.</t>
  </si>
  <si>
    <t>G2061X102</t>
  </si>
  <si>
    <t>KYG2061X1025</t>
  </si>
  <si>
    <t>{'symbol': 'CBRGU', 'cusip': 'G2061X128', 'type': 'units', 'isin': 'KYG2061X1280'}</t>
  </si>
  <si>
    <t>G2061X128</t>
  </si>
  <si>
    <t>KYG2061X1280</t>
  </si>
  <si>
    <t>{'symbol': 'CBRGW', 'cusip': 'G2061X110', 'type': 'warrants', 'isin': 'KYG2061X1108'}</t>
  </si>
  <si>
    <t>CBRGW</t>
  </si>
  <si>
    <t>G2061X110</t>
  </si>
  <si>
    <t>KYG2061X1108</t>
  </si>
  <si>
    <t>LGVCU</t>
  </si>
  <si>
    <t>311083c8-88f4-4348-9bef-ed3c2e53bfb6</t>
  </si>
  <si>
    <t>LAMF Global Ventures Corp. I</t>
  </si>
  <si>
    <t>{'symbol': 'LGVC', 'cusip': 'G5338L108', 'type': 'common', 'isin': 'KYG5338L1086'}</t>
  </si>
  <si>
    <t>https://www.sec.gov/edgar/browse/?CIK=0001879297</t>
  </si>
  <si>
    <t>[{'name': 'Wells Fargo', 'units': 22000000, 'bookRunningManager': True}]</t>
  </si>
  <si>
    <t>[{'name': 'Jeffrey Soros', 'position': 'Chairman'}, {'name': 'Simon Horsman', 'position': 'Director and CEO'}, {'name': 'Morgan Earnest', 'position': 'CFO'}, {'name': 'Mike Brown', 'position': 'Director'}, {'name': 'Adriana Machado', 'position': 'Director'}, {'name': 'Christina Spade', 'position': 'Director'}]</t>
  </si>
  <si>
    <t>9255 Sunset Blvd., Suite 515, West Hollywood, California, 90069</t>
  </si>
  <si>
    <t>Los Angeles Media Fund</t>
  </si>
  <si>
    <t>G5338L108</t>
  </si>
  <si>
    <t>KYG5338L1086</t>
  </si>
  <si>
    <t>{'symbol': 'LGVCU', 'cusip': 'G5338L116', 'type': 'units', 'isin': 'KYG5338L1169'}</t>
  </si>
  <si>
    <t>G5338L116</t>
  </si>
  <si>
    <t>KYG5338L1169</t>
  </si>
  <si>
    <t>{'symbol': 'LGVCW', 'cusip': 'G5338L124', 'type': 'warrants', 'isin': 'KYG5338L1243'}</t>
  </si>
  <si>
    <t>LGVCW</t>
  </si>
  <si>
    <t>G5338L124</t>
  </si>
  <si>
    <t>KYG5338L1243</t>
  </si>
  <si>
    <t>RCF.U</t>
  </si>
  <si>
    <t>1ec73d72-23c9-44ef-b36e-f2255722abaf</t>
  </si>
  <si>
    <t>RCF Acquisition Corp.</t>
  </si>
  <si>
    <t>{'symbol': 'RCFA', 'cusip': 'G7330C102', 'type': 'common', 'isin': 'KYG7330C1024'}</t>
  </si>
  <si>
    <t>https://www.sec.gov/edgar/browse/?CIK=0001870143</t>
  </si>
  <si>
    <t>[{'name': 'Citigroup', 'units': 12000000, 'bookRunningManager': True}, {'name': 'Barclays', 'units': 8000000, 'bookRunningManager': True}]</t>
  </si>
  <si>
    <t>[{'name': 'James McClements', 'position': 'Chairman and Director'}, {'name': 'Sunny S. Shah', 'position': 'Chief Executive Officer and Director'}, {'name': 'Thomas M. Boehlert', 'position': 'Chief Financial Officer and Director'}, {'name': 'Robin Anne Bienenstock', 'position': 'Director'}, {'name': 'Elodie Grant Goodey', 'position': 'Director'}, {'name': 'Timothy Baker', 'position': 'Director'}, {'name': 'Daniel Malchuk', 'position': 'Director'}]</t>
  </si>
  <si>
    <t>1400 Sixteenth Street Suite 200 Denver, Colorado 80202</t>
  </si>
  <si>
    <t>RCF Management</t>
  </si>
  <si>
    <t>G7330C102</t>
  </si>
  <si>
    <t>KYG7330C1024</t>
  </si>
  <si>
    <t>{'symbol': 'RCFA.U', 'cusip': 'G7330C128', 'type': 'units', 'isin': 'KYG7330C1289'}</t>
  </si>
  <si>
    <t>RCFA.U</t>
  </si>
  <si>
    <t>G7330C128</t>
  </si>
  <si>
    <t>KYG7330C1289</t>
  </si>
  <si>
    <t>{'symbol': 'RCFA/W', 'cusip': 'G7330C110', 'type': 'warrants', 'isin': 'KYG7330C1107'}</t>
  </si>
  <si>
    <t>RCFA/W</t>
  </si>
  <si>
    <t>G7330C110</t>
  </si>
  <si>
    <t>KYG7330C1107</t>
  </si>
  <si>
    <t>SGHLU</t>
  </si>
  <si>
    <t>56c7f172-ee3e-422e-bb22-6c4922c8cd16</t>
  </si>
  <si>
    <t>Signal Hill Acquisition Corp.</t>
  </si>
  <si>
    <t>{'symbol': 'SGHL', 'cusip': '&lt;CUSIP&gt;', 'type': 'common', 'isin': '&lt;ISIN&gt;'}</t>
  </si>
  <si>
    <t>https://www.sec.gov/edgar/browse/?CIK=0001855885</t>
  </si>
  <si>
    <t>[{'name': 'B. Riley FBR', 'units': 10000000, 'bookRunningManager': True}]</t>
  </si>
  <si>
    <t>[{'name': 'Jonathan Bond', 'position': 'Chief Executive Officer and Director'}, {'name': 'Grainne Coen', 'position': 'Chief Financial Officer, President, Treasurer, Secretary'}, {'name': 'Paul Roberts', 'position': 'Director Nominee, Chairman'}, {'name': 'Marcus East', 'position': 'Director'}, {'name': 'Robert LePlae', 'position': 'Director'}, {'name': 'Steven G. Felsher', 'position': 'Director'}]</t>
  </si>
  <si>
    <t>2810 N. Church Street, Suite 94644  Wilmington, DE 19802-4447</t>
  </si>
  <si>
    <t>{'symbol': 'SGHLU', 'cusip': '82664R204', 'type': 'units', 'isin': 'US82664R2040'}</t>
  </si>
  <si>
    <t>82664R204</t>
  </si>
  <si>
    <t>US82664R2040</t>
  </si>
  <si>
    <t>{'symbol': 'SGHLW', 'cusip': '&lt;CUSIP&gt;', 'type': 'warrants', 'isin': '&lt;ISIN&gt;'}</t>
  </si>
  <si>
    <t>SGHLW</t>
  </si>
  <si>
    <t>VMGAU</t>
  </si>
  <si>
    <t>0e27db76-9eb9-4350-a704-0d40d6d1a1a4</t>
  </si>
  <si>
    <t>VMG Consumer Acquisition Corp.</t>
  </si>
  <si>
    <t>{'symbol': 'VMGA', 'cusip': '91842V102', 'type': 'common', 'isin': 'US91842V1026'}</t>
  </si>
  <si>
    <t>https://www.sec.gov/edgar/browse/?CIK=0001875943</t>
  </si>
  <si>
    <t>[{'name': 'Credit Suisse', 'units': 13000000, 'bookRunningManager': True}, {'name': 'Moelis', 'units': 7000000, 'bookRunningManager': True}]</t>
  </si>
  <si>
    <t>[{'name': 'Aarti Kapoor', 'position': 'Chief Executive Officer and Director'}, {'name': 'Angad S. Hira', 'position': 'Chief Financial Officer and Secretary'}, {'name': 'Michael MauzÃ©', 'position': 'Chairman of the Board of Directors'}, {'name': 'Jasmin Allen', 'position': 'Director'}, {'name': 'Lowell J. Singer', 'position': 'Director'}, {'name': 'John Toth', 'position': 'Director'}]</t>
  </si>
  <si>
    <t>39 Mesa Street, Suite 310, San Francisco, CA 94129</t>
  </si>
  <si>
    <t>VMG Partners</t>
  </si>
  <si>
    <t>91842V102</t>
  </si>
  <si>
    <t>US91842V1026</t>
  </si>
  <si>
    <t>{'symbol': 'VMGAU', 'cusip': '91842V201', 'type': 'units', 'isin': 'US91842V2016'}</t>
  </si>
  <si>
    <t>91842V201</t>
  </si>
  <si>
    <t>US91842V2016</t>
  </si>
  <si>
    <t>{'symbol': 'VMGAW', 'cusip': '91842V110', 'type': 'warrants', 'isin': 'US91842V1109'}</t>
  </si>
  <si>
    <t>VMGAW</t>
  </si>
  <si>
    <t>91842V110</t>
  </si>
  <si>
    <t>US91842V1109</t>
  </si>
  <si>
    <t>ORIAU</t>
  </si>
  <si>
    <t>b43ed1ce-4b93-4f7b-b35c-133bc830f11b</t>
  </si>
  <si>
    <t>{'symbol': 'ORIA', 'cusip': 'G6780C109', 'type': 'common', 'isin': 'KYG6780C1096'}</t>
  </si>
  <si>
    <t>https://www.sec.gov/edgar/browse/?CIK=0001847416</t>
  </si>
  <si>
    <t>[{'name': 'James Huang', 'position': 'Chief Executive Officer and Director'}, {'name': 'Chrystyna Bedrij Stecyk', 'position': 'Vice President'}, {'name': 'Mark Kayal', 'position': 'Chief Financial Officer and Secretary'}, {'name': 'Robert Simonds', 'position': 'General Counsel, Assistant Secretary, Vice President and Director'}, {'name': 'Samuel Broder', 'position': 'Director'}, {'name': 'James Collins', 'position': 'Director'}, {'name': 'Louisa Rodriguez', 'position': 'Director'}]</t>
  </si>
  <si>
    <t>645 Fifth Avenue, 21st Floor, New Yorkm NY 10022</t>
  </si>
  <si>
    <t>MSD Partners, Panacea Venture Healthcare</t>
  </si>
  <si>
    <t>* ORIA will enter into a forward purchase agreement with MSD Partners, L.P., which is affiliated with our sponsor, pursuant to which MSD Partners has agreed to purchase up to $20,000,000 of forward purchase units_x000D_
* Each forward purchase unit will consist of one Class A ordinary share and one-fifth of one warrant to purchase one Class A ordinary share, and will be sold at a purchase price of $10.00 per unit in a private placement concurrently with the closing of an initial business combination_x000D_
* The obligations of MSD Partners under the forward purchase agreement do not depend on whether any Class A ordinary shares held by public shareholders are redeemed and the amount of forward purchase units sold pursuant to the forward purchase agreement will be subject to MSD Partnersâ€™ sole discretion_x000D_
* The forward purchase shares will generally be identical to the Class A ordinary shares included in the units being sold in this offering, except that they will be entitled to certain registration rights_x000D_
* The forward purchase warrants will have the same terms as the private placement warrants so long as they are held by MSD Partners or its permitted assignees and transferees</t>
  </si>
  <si>
    <t>G6780C109</t>
  </si>
  <si>
    <t>KYG6780C1096</t>
  </si>
  <si>
    <t>{'symbol': 'ORIAU', 'cusip': 'G6780C125', 'type': 'units', 'isin': 'KYG6780C1252'}</t>
  </si>
  <si>
    <t>G6780C125</t>
  </si>
  <si>
    <t>KYG6780C1252</t>
  </si>
  <si>
    <t>{'symbol': 'ORIAW', 'cusip': 'G6780C117', 'type': 'warrants', 'isin': 'KYG6780C1179'}</t>
  </si>
  <si>
    <t>ORIAW</t>
  </si>
  <si>
    <t>G6780C117</t>
  </si>
  <si>
    <t>KYG6780C1179</t>
  </si>
  <si>
    <t>ARTAU</t>
  </si>
  <si>
    <t>714e6653-59ad-4af5-afbb-dc097fac220b</t>
  </si>
  <si>
    <t>Artisan Acquisition Corp.</t>
  </si>
  <si>
    <t>{'symbol': 'ARTA', 'cusip': 'G0509L102', 'type': 'common', 'isin': 'KYG0509L1023'}</t>
  </si>
  <si>
    <t>https://www.sec.gov/edgar/browse/?CIK=0001844840</t>
  </si>
  <si>
    <t>[{'name': 'Credit Suisse', 'units': 19500000, 'bookRunningManager': True}, {'name': 'UBS', 'units': 10050000, 'bookRunningManager': True}, {'name': 'Futu Securities', 'units': 450000, 'bookRunningManager': False}]</t>
  </si>
  <si>
    <t>[{'name': 'Cheng Yin Pan (Ben)', 'position': 'Chief Executive Officer and Director'}, {'name': 'William Keller', 'position': 'Director'}, {'name': 'Mitch Garber', 'position': 'Director'}, {'name': 'Fan (Frank) Yu', 'position': 'Director'}, {'name': "Sean O'Neill", 'position': 'Director'}]</t>
  </si>
  <si>
    <t>71 Fort Street, PO Box 500 Grand Cayman Cayman Islands, KY1-1106</t>
  </si>
  <si>
    <t>Aspex Master Fund and Pacific Alliance Asia Opportunity Fund</t>
  </si>
  <si>
    <t>* Aspex Master Fund and Pacific Alliance Asia Opportunity Fund L.P. collectively referred as anchor investors, have entered into forward purchase agreements that provide for the purchase by the anchor investors of an aggregate of 6,000,000 Class A ordinary shares, plus an aggregate of 1,500,000 redeemable warrants to purchase one Class A ordinary share at $11.50 per share, for an aggregate purchase price of $60,000,000, or $10.00 per Class A ordinary share, in a private placement to close concurrently with the closing of our initial business combination. _x000D_
* The obligations under the forward purchase agreements do not depend on whether any Class A ordinary shares are redeemed by public shareholders. _x000D_
* ARTA issued 1,500,000 additional Class B ordinary shares to the sponsor, which represent the adjustment to the ratio applicable to the conversion of the Class B ordinary shares that the sponsor would have been entitled to at the closing of an initial business combination as a result of the issuance of 6,000,000 additional Class A ordinary shares under the forward purchase agreements. _x000D_
* Further, prior to this offering, ARTA sponsor transferred an aggregate of 750,000 Class B ordinary shares to the anchor investors for no cash consideration, which represent 8.33% of the Class B ordinary shares issued and outstanding immediately after this offering_x000D_
* The total number of Class B ordinary shares outstanding after this offering and the expiration of the underwriters' over-allotment option, which includes the 1,500,000 Class B ordinary shares issued in connection with the forward purchase agreements, will equal 20% of the sum of the total number of Class A ordinary shares and Class B ordinary shares outstanding at such time plus the 6,000,000 Class A ordinary shares to be sold pursuant to the forward purchase agreements.</t>
  </si>
  <si>
    <t>G0509L102</t>
  </si>
  <si>
    <t>KYG0509L1023</t>
  </si>
  <si>
    <t>{'symbol': 'ARTAU', 'cusip': 'G0509L110', 'type': 'units', 'isin': 'KYG0509L1106'}</t>
  </si>
  <si>
    <t>G0509L110</t>
  </si>
  <si>
    <t>KYG0509L1106</t>
  </si>
  <si>
    <t>{'symbol': 'ARTAW', 'cusip': 'G0509L128', 'type': 'warrants', 'isin': 'KYG0509L1288'}</t>
  </si>
  <si>
    <t>ARTAW</t>
  </si>
  <si>
    <t>G0509L128</t>
  </si>
  <si>
    <t>KYG0509L1288</t>
  </si>
  <si>
    <t>OSI.U</t>
  </si>
  <si>
    <t>b104e3fa-a664-45e6-89e3-22a361643dc1</t>
  </si>
  <si>
    <t xml:space="preserve">Osiris Acquisition Corp. </t>
  </si>
  <si>
    <t>{'symbol': 'OSI', 'cusip': '68829A103', 'type': 'common', 'isin': 'US68829A1034'}</t>
  </si>
  <si>
    <t>https://www.sec.gov/edgar/browse/?CIK=0001832136</t>
  </si>
  <si>
    <t>[{'name': 'Jefferies', 'units': 18400000, 'bookRunningManager': True}, {'name': 'B. Riley FBR', 'units': 4600000, 'bookRunningManager': False}]</t>
  </si>
  <si>
    <t>[{'name': 'Benjamin E. Black', 'position': 'Chief Executive Officer and Director'}, {'name': 'Benjamin Fader-Rattner', 'position': 'President and Director'}, {'name': 'Anthony Martucci', 'position': 'Chief Financial Officer and Secretary'}, {'name': 'Michael Abt', 'position': 'Chairman'}, {'name': 'Omar Johnson', 'position': 'Lead Director'}, {'name': 'Makan Delrahim', 'position': 'Director'}, {'name': 'Dhiren Fonseca', 'position': 'Director'}, {'name': 'Dominique Mielle', 'position': 'Director'}]</t>
  </si>
  <si>
    <t>95 5th Avenue, 6th Floor New York, NY 10003</t>
  </si>
  <si>
    <t>Fortinbras Enterprises</t>
  </si>
  <si>
    <t>Osiris Sponsor, LLC</t>
  </si>
  <si>
    <t>* OSI expects to enter into a forward purchase agreement with its sponsor, which will provide for the purchase of up to $50,000,000 of units, with each unit consisting of one share of Class A common stock and one-half of one redeemable warrant to purchase one share of Class A common stock, at $11.50 per share, subject to adjustment, for a purchase price of $10.00 per unit, in a private placement to occur in connection with the closing of an initial business combination. _x000D_
* The amount of forward purchase units to be purchased by OSI's sponsor under the forward purchase agreement may be increased at OSI's request at any time prior to an initial business combination, but only if agreed to by OSI's sponsor in its sole discretion._x000D_
* The obligations under the forward purchase agreement will not depend on whether any shares of Class A common stock are redeemed by OSI public shareholders. The amount of forward purchase units sold pursuant to the forward purchase agreement will be determined by OSI at its sole discretion. If OSI do not draw upon the full forward purchase commitment, forward purchase units will be sold on a pro rata basis to the forward purchase investors based on the aggregate amount committed by the forward purchase investors._x000D_
* The terms of the forward purchase shares and forward purchase warrants, respectively, will generally be identical to the terms of the Class A common stock and the redeemable warrants included in the units being issued in this offering, except that the forward purchase shares will have certain registration rights.</t>
  </si>
  <si>
    <t>68829A103</t>
  </si>
  <si>
    <t>US68829A1034</t>
  </si>
  <si>
    <t>{'symbol': 'OSI.U', 'cusip': '68829A202', 'type': 'units', 'isin': 'US68829A2024'}</t>
  </si>
  <si>
    <t>68829A202</t>
  </si>
  <si>
    <t>US68829A2024</t>
  </si>
  <si>
    <t>{'symbol': 'OSI/W', 'cusip': '68829A111', 'type': 'warrants', 'isin': 'US68829A1117'}</t>
  </si>
  <si>
    <t>OSI/W</t>
  </si>
  <si>
    <t>68829A111</t>
  </si>
  <si>
    <t>US68829A1117</t>
  </si>
  <si>
    <t>SUAC.U</t>
  </si>
  <si>
    <t>340129a1-7d55-46ad-b6c4-334e60b7e856</t>
  </si>
  <si>
    <t>ShoulderUp Technology Acquisition Corp.</t>
  </si>
  <si>
    <t>{'symbol': 'SUAC', 'cusip': '82537G104', 'type': 'common', 'isin': 'US82537G1040'}</t>
  </si>
  <si>
    <t>https://www.sec.gov/edgar/browse/?CIK=0001885461</t>
  </si>
  <si>
    <t>[{'name': 'Citigroup', 'units': 24380000, 'bookRunningManager': True}, {'name': 'Siebert Williams Shank', 'units': 1060000, 'bookRunningManager': False}, {'name': 'Roberts and Ryan Investments', 'units': 1060000, 'bookRunningManager': False}]</t>
  </si>
  <si>
    <t>[{'name': 'Vincent Stewart', 'position': 'Chairman of the Board of Directors'}, {'name': 'Phyllis Newhouse', 'position': 'CEO and Director'}, {'name': 'Grace Vandecruze', 'position': 'CFO'}, {'name': 'Lauren Anderson', 'position': 'Director'}, {'name': 'Danelle Barrett', 'position': 'Director'}, {'name': 'Shawn Henry', 'position': 'Director'}, {'name': 'Janice Bryant Howroyd', 'position': 'Director'}, {'name': 'Stacey Abrams', 'position': 'Director'}]</t>
  </si>
  <si>
    <t>125 Townpark Drive, Suite 300, Kennesaw, GA 30144</t>
  </si>
  <si>
    <t>82537G104</t>
  </si>
  <si>
    <t>US82537G1040</t>
  </si>
  <si>
    <t>{'symbol': 'SUAC.U', 'cusip': '82537G203', 'type': 'units', 'isin': 'US82537G2030'}</t>
  </si>
  <si>
    <t>82537G203</t>
  </si>
  <si>
    <t>US82537G2030</t>
  </si>
  <si>
    <t>{'symbol': 'SUAC/W', 'cusip': '82537G112', 'type': 'warrants', 'isin': 'US82537G1123'}</t>
  </si>
  <si>
    <t>SUAC/W</t>
  </si>
  <si>
    <t>82537G112</t>
  </si>
  <si>
    <t>US82537G1123</t>
  </si>
  <si>
    <t>AGPD.U</t>
  </si>
  <si>
    <t>79ec2390-6ea8-4a2e-b2f5-695f5bb8988c</t>
  </si>
  <si>
    <t>{'symbol': 'POND', 'cusip': 'G0447J102', 'type': 'common', 'isin': 'KYG0447J1022'}</t>
  </si>
  <si>
    <t>https://www.sec.gov/edgar/browse/?CIK=0001842430</t>
  </si>
  <si>
    <t>[{'name': 'Goldman Sachs', 'units': 15000000, 'bookRunningManager': True}, {'name': 'JP Morgan', 'units': 10000000, 'bookRunningManager': True}]</t>
  </si>
  <si>
    <t>[{'name': 'Theodore T. Wang', 'position': 'Co-Founder, Chairman and Chief Executive Officer'}, {'name': 'Shihuang â€œSimonâ€ Xie', 'position': 'Co-Founder'}, {'name': 'Hanchen Jin', 'position': 'Chief Financial Officer'}, {'name': 'Mary Ann Cloyd', 'position': 'Director'}, {'name': 'William A. Houlihan', 'position': 'Director'}]</t>
  </si>
  <si>
    <t>950 Third Avenue, 25th Floor  New York, NY 10022</t>
  </si>
  <si>
    <t>G0447J102</t>
  </si>
  <si>
    <t>KYG0447J1022</t>
  </si>
  <si>
    <t>{'symbol': 'POND.U', 'cusip': 'G0447J110', 'type': 'units', 'isin': 'KYG0447J1105'}</t>
  </si>
  <si>
    <t>POND.U</t>
  </si>
  <si>
    <t>G0447J110</t>
  </si>
  <si>
    <t>KYG0447J1105</t>
  </si>
  <si>
    <t>{'symbol': 'POND/W', 'cusip': 'G0447J128', 'type': 'warrants', 'isin': 'KYG0447J1287'}</t>
  </si>
  <si>
    <t>POND/W</t>
  </si>
  <si>
    <t>G0447J128</t>
  </si>
  <si>
    <t>KYG0447J1287</t>
  </si>
  <si>
    <t>CPARU</t>
  </si>
  <si>
    <t>e75174d5-f249-4cc1-9745-3dcf2d4d4222</t>
  </si>
  <si>
    <t>Catalyst Partners Acquisition Corp.</t>
  </si>
  <si>
    <t>{'symbol': 'CPAR', 'cusip': 'G19550105', 'type': 'common', 'isin': 'KYG195501054'}</t>
  </si>
  <si>
    <t>https://www.sec.gov/edgar/browse/?CIK=0001848410</t>
  </si>
  <si>
    <t>[{'name': 'Dr. James I. Cash', 'position': 'Chairman and CEO'}, {'name': 'Paul Sagan', 'position': 'President and Vice Chairman'}, {'name': 'Robin L. Washington', 'position': 'CDO'}, {'name': 'Paul Fielding', 'position': 'COO'}, {'name': 'Kevin King', 'position': 'Investment Partner'}, {'name': 'Ann Fudge', 'position': 'Director'}, {'name': 'Kenneth I. Chenault', 'position': 'Director'}, {'name': 'David J. Grain', 'position': 'Director'}, {'name': 'Steven S. Reinemund', 'position': 'Director'}, {'name': 'Corey E. Thomas', 'position': 'Director'}]</t>
  </si>
  <si>
    <t>20 University Road Fourth Floor Cambridge, MA, 02138</t>
  </si>
  <si>
    <t>G19550105</t>
  </si>
  <si>
    <t>KYG195501054</t>
  </si>
  <si>
    <t>{'symbol': 'CPARU', 'cusip': 'G19550113', 'type': 'units', 'isin': 'KYG195501138'}</t>
  </si>
  <si>
    <t>G19550113</t>
  </si>
  <si>
    <t>KYG195501138</t>
  </si>
  <si>
    <t>{'symbol': 'CPARW', 'cusip': 'G19550121', 'type': 'warrants', 'isin': 'KYG195501211'}</t>
  </si>
  <si>
    <t>CPARW</t>
  </si>
  <si>
    <t>G19550121</t>
  </si>
  <si>
    <t>KYG195501211</t>
  </si>
  <si>
    <t>SKYAU</t>
  </si>
  <si>
    <t>1151cf90-a405-499d-a70d-e1eec5c59fa4</t>
  </si>
  <si>
    <t>Skydeck Acquisition Corp.</t>
  </si>
  <si>
    <t>{'symbol': 'SKYA', 'cusip': 'G82220123', 'type': 'common', 'isin': 'KYG822201235'}</t>
  </si>
  <si>
    <t>https://www.sec.gov/edgar/browse/?CIK=0001847152</t>
  </si>
  <si>
    <t>[{'name': 'JP Morgan', 'units': 11000000, 'bookRunningManager': True}, {'name': 'Morgan Stanley', 'units': 9000000, 'bookRunningManager': True}]</t>
  </si>
  <si>
    <t>[{'name': 'Paul J. Salem', 'position': 'Chairman and Director'}, {'name': 'Martin J. Mannion', 'position': 'Chief Executive Officer and Director'}, {'name': 'Christopher S. Satti', 'position': 'Chief Financial Officer'}, {'name': 'Fredric A. â€œFreddyâ€ Flaxman', 'position': 'Chief Operating Officer'}, {'name': 'William D. â€œBJâ€ Jenkins, Jr.', 'position': 'Independent Director'}, {'name': 'Janet L. RollÃ©', 'position': 'Independent Director'}, {'name': 'William J. Teuber, Jr.', 'position': 'Independent Director'}, {'name': 'Eileen J. Voynick', 'position': 'Independent Director'}]</t>
  </si>
  <si>
    <t>225 Dyer Street, 2nd Floor  Providence, Rhode Island 02903</t>
  </si>
  <si>
    <t>Skydeck Management LLC</t>
  </si>
  <si>
    <t>* In connection with this offering, SKYA's sponsor, which has received personal commitments from certain of SKYA's founders, will enter into a forward purchase agreement  pursuant to which SKYA's sponsor will agree to subscribe for an aggregate of 3,000,000 forward purchase units, consisting of one Class A ordinary share, or a forward purchase share, and one-third of one warrant to purchase one Class A ordinary share, or a forward purchase warrant, for $10.00 per unit, or an aggregate purchase price of $30 million in a private placement to close substantially concurrently with the closing of the initial business combination. _x000D_
* The obligations under the forward purchase agreements will not depend on whether any Class A ordinary shares are redeemed by SKYA's public shareholders. _x000D_
* The forward purchase shares and forward purchase warrants will be identical to the Class A ordinary shares and warrants, respectively, included in the units being sold in this offering, except that they will be subject to certain registration rights.</t>
  </si>
  <si>
    <t>G82220123</t>
  </si>
  <si>
    <t>KYG822201235</t>
  </si>
  <si>
    <t>{'symbol': 'SKYAU', 'cusip': 'G82220107', 'type': 'units', 'isin': 'KYG822201078'}</t>
  </si>
  <si>
    <t>G82220107</t>
  </si>
  <si>
    <t>KYG822201078</t>
  </si>
  <si>
    <t>{'symbol': 'SKYAW', 'cusip': 'G82220115', 'type': 'warrants', 'isin': 'KYG822201151'}</t>
  </si>
  <si>
    <t>SKYAW</t>
  </si>
  <si>
    <t>G82220115</t>
  </si>
  <si>
    <t>KYG822201151</t>
  </si>
  <si>
    <t>BLEU.U</t>
  </si>
  <si>
    <t>84126d9c-4d6e-4d1e-8ba1-843b29e8b4bb</t>
  </si>
  <si>
    <t>{'symbol': 'BLEU', 'cusip': 'G11728105', 'type': 'common', 'isin': 'KYG117281058'}</t>
  </si>
  <si>
    <t>https://www.sec.gov/edgar/browse/?CIK=0001843370</t>
  </si>
  <si>
    <t>[{'name': 'Credit Suisse', 'units': 12840000, 'bookRunningManager': True}, {'name': 'Citigroup', 'units': 10440000, 'bookRunningManager': True}, {'name': 'Rice Financial Products', 'units': 720000, 'bookRunningManager': False}]</t>
  </si>
  <si>
    <t>[{'name': 'Jide Zeitlin', 'position': 'Co-Chairman of the Board and Co-Chief Executive Officer'}, {'name': 'Lew Frankfort', 'position': 'Co-Chairman of the Board and Co-Chief Executive Officer'}, {'name': 'Charles McGuigan', 'position': 'Chief Operating Officer, President and Director Nominee'}, {'name': 'Thomas Northover', 'position': 'Executive Director'}, {'name': 'Ibukun Awosika', 'position': 'Director'}, {'name': 'Natara Holloway', 'position': 'Director'}]</t>
  </si>
  <si>
    <t>500 Fifth Avenue, New York, New York 10110</t>
  </si>
  <si>
    <t>G11728105</t>
  </si>
  <si>
    <t>KYG117281058</t>
  </si>
  <si>
    <t>{'symbol': 'BLEUU', 'cusip': 'G11728121', 'type': 'units', 'isin': 'KYG117281215'}</t>
  </si>
  <si>
    <t>BLEUU</t>
  </si>
  <si>
    <t>G11728121</t>
  </si>
  <si>
    <t>KYG117281215</t>
  </si>
  <si>
    <t>{'symbol': 'BLEUW', 'cusip': 'G11728113', 'type': 'warrants', 'isin': 'KYG117281132'}</t>
  </si>
  <si>
    <t>BLEUW</t>
  </si>
  <si>
    <t>G11728113</t>
  </si>
  <si>
    <t>KYG117281132</t>
  </si>
  <si>
    <t>{'symbol': 'BLEUR', 'cusip': 'G11728139', 'type': 'rights', 'isin': 'KYG117281397'}</t>
  </si>
  <si>
    <t>BLEUR</t>
  </si>
  <si>
    <t>G11728139</t>
  </si>
  <si>
    <t>KYG117281397</t>
  </si>
  <si>
    <t>CRESU</t>
  </si>
  <si>
    <t>18767b3f-6474-4b69-a0f6-d931c26bcf72</t>
  </si>
  <si>
    <t>Crescera Capital Acquisition Corp.</t>
  </si>
  <si>
    <t>{'symbol': 'CREC', 'cusip': 'G26507106', 'type': 'common', 'isin': 'KYG265071061'}</t>
  </si>
  <si>
    <t>https://www.sec.gov/edgar/browse/?CIK=0001851230</t>
  </si>
  <si>
    <t>[{'name': 'Felipe Samuel Argalji', 'position': 'Chief Executive Officer'}, {'name': 'Laura GuaranÃ¡ Carvalho', 'position': 'Chief Financial Officer'}, {'name': 'Jaime Cardoso Danvila', 'position': 'Chairman'}, {'name': 'Daniel Arthur Borghi', 'position': 'Director'}, {'name': 'Denise Pauli Pavarina', 'position': 'Director'}, {'name': 'Rossana Isabel Sadir Prieto', 'position': 'Director'}, {'name': 'Flavio Dias Fonseca da Silva', 'position': 'Director'}]</t>
  </si>
  <si>
    <t>Rua AnÃ­bal de MendonÃ§a, 27, 2nd floor, Rio de Janeiro, RJ 22410-050, Brazil</t>
  </si>
  <si>
    <t>Crescera Investimentos</t>
  </si>
  <si>
    <t>G26507106</t>
  </si>
  <si>
    <t>KYG265071061</t>
  </si>
  <si>
    <t>{'symbol': 'CRECU', 'cusip': 'G26507122', 'type': 'units', 'isin': 'KYG265071228'}</t>
  </si>
  <si>
    <t>CRECU</t>
  </si>
  <si>
    <t>G26507122</t>
  </si>
  <si>
    <t>KYG265071228</t>
  </si>
  <si>
    <t>{'symbol': 'CRECW', 'cusip': 'G26507114', 'type': 'warrants', 'isin': 'KYG265071145'}</t>
  </si>
  <si>
    <t>CRECW</t>
  </si>
  <si>
    <t>G26507114</t>
  </si>
  <si>
    <t>KYG265071145</t>
  </si>
  <si>
    <t>PWUPU</t>
  </si>
  <si>
    <t>8233eb0c-23cf-44d4-b953-6f750e87ad7f</t>
  </si>
  <si>
    <t>PowerUp Acquisition Corp.</t>
  </si>
  <si>
    <t>{'symbol': 'PWUP', 'cusip': '&lt;CUSIP&gt;', 'type': 'common', 'isin': '&lt;ISIN&gt;'}</t>
  </si>
  <si>
    <t>https://www.sec.gov/edgar/browse/?CIK=0001847345</t>
  </si>
  <si>
    <t>[{'name': 'Citigroup', 'units': 21250000, 'bookRunningManager': True}, {'name': 'Odeon Capital Group', 'units': 3750000, 'bookRunningManager': False}]</t>
  </si>
  <si>
    <t>[{'name': 'Bruce Hack', 'position': 'Director and Executive Chairman'}, {'name': 'Jack Tretton', 'position': 'CEO and Director'}, {'name': 'Michael Olson', 'position': 'CFO'}, {'name': 'Gabriel Schillinger', 'position': 'President'}, {'name': 'Peter Blacklow', 'position': 'Director'}, {'name': 'Julie Uhrman', 'position': 'Director'}]</t>
  </si>
  <si>
    <t>188 Grand Street, Unit #195, New York, NY 10013</t>
  </si>
  <si>
    <t>{'symbol': 'PWUPU', 'cusip': 'G7207P111', 'type': 'units', 'isin': 'KYG7207P1110'}</t>
  </si>
  <si>
    <t>G7207P111</t>
  </si>
  <si>
    <t>KYG7207P1110</t>
  </si>
  <si>
    <t>{'symbol': 'PWUPW', 'cusip': '&lt;CUSIP&gt;', 'type': 'warrants', 'isin': '&lt;ISIN&gt;'}</t>
  </si>
  <si>
    <t>PWUPW</t>
  </si>
  <si>
    <t>ZINGU</t>
  </si>
  <si>
    <t>bf105cb5-b6cd-4825-8e83-438db119dd43</t>
  </si>
  <si>
    <t>FTAC Zeus Acquisition Corp.</t>
  </si>
  <si>
    <t>{'symbol': 'ZING', 'cusip': '30320F106', 'type': 'common', 'isin': 'US30320F1066'}</t>
  </si>
  <si>
    <t>https://www.sec.gov/edgar/browse/?CIK=0001844270</t>
  </si>
  <si>
    <t>[{'name': 'Daniel G. Cohen', 'position': 'Chairman of the Board'}, {'name': 'Ryan M. Gilbert', 'position': 'President, CEO &amp; director'}, {'name': 'Joseph W. Pooler, Jr.', 'position': 'CFO &amp; Secretary'}, {'name': 'Rochael S. Adranly', 'position': 'Director'}, {'name': 'Lynn C. Eisenhart', 'position': 'Director'}, {'name': 'Stephen E. Lefkovits', 'position': 'Director'}, {'name': 'Volker G. Berl', 'position': 'Director'}]</t>
  </si>
  <si>
    <t>30320F106</t>
  </si>
  <si>
    <t>US30320F1066</t>
  </si>
  <si>
    <t>{'symbol': 'ZINGU', 'cusip': '30320F205', 'type': 'units', 'isin': 'US30320F2056'}</t>
  </si>
  <si>
    <t>30320F205</t>
  </si>
  <si>
    <t>US30320F2056</t>
  </si>
  <si>
    <t>{'symbol': 'ZINGW', 'cusip': '30320F114', 'type': 'warrants', 'isin': 'US30320F1140'}</t>
  </si>
  <si>
    <t>ZINGW</t>
  </si>
  <si>
    <t>30320F114</t>
  </si>
  <si>
    <t>US30320F1140</t>
  </si>
  <si>
    <t>GRAF4.U</t>
  </si>
  <si>
    <t>53cfea0a-4cb7-41c5-9e5b-aba790a71085</t>
  </si>
  <si>
    <t>Graf Acquisition Corp. IV</t>
  </si>
  <si>
    <t>{'symbol': 'GFOR', 'cusip': '384272100', 'type': 'common', 'isin': 'US3842721009'}</t>
  </si>
  <si>
    <t>https://www.sec.gov/edgar/browse/?CIK=0001845459</t>
  </si>
  <si>
    <t>[{'name': 'Oppenheimer', 'units': 5250000, 'bookRunningManager': True}, {'name': 'JP Morgan', 'units': 9750000, 'bookRunningManager': True}]</t>
  </si>
  <si>
    <t>[{'name': 'James A. Graf', 'position': 'Chief Executive Officer and Director'}, {'name': 'Gus Garcia', 'position': 'Co-President and Director'}, {'name': 'Lewis Silberman', 'position': 'Co-President and Director'}, {'name': 'Anantha Ramamurti', 'position': 'Chief Financial Officer and Treasurer'}, {'name': 'Anthony A. Kuznik', 'position': 'Executive Vice President, General Counsel and Secretary'}, {'name': 'Sabrina McKee', 'position': 'Executive Vice President, Strategy'}, {'name': 'Edwin J. Rigaud', 'position': 'Director'}, {'name': 'A.B. Cruz III', 'position': 'Director'}, {'name': 'Jeanne L. Manischewitz', 'position': 'Director'}, {'name': 'Alexandra Lebenthal', 'position': 'Director'}]</t>
  </si>
  <si>
    <t>1790 Hughes Landing Blvd, Suite 400, The Woodlands, Texas 77380</t>
  </si>
  <si>
    <t>US3842721009</t>
  </si>
  <si>
    <t>{'symbol': 'GFOR.U', 'cusip': '384272209', 'type': 'units', 'isin': 'US3842722098'}</t>
  </si>
  <si>
    <t>GFOR.U</t>
  </si>
  <si>
    <t>US3842722098</t>
  </si>
  <si>
    <t>{'symbol': 'GFOR/W', 'cusip': '384272118', 'type': 'warrants', 'isin': 'US3842721181'}</t>
  </si>
  <si>
    <t>GFOR/W</t>
  </si>
  <si>
    <t>US3842721181</t>
  </si>
  <si>
    <t>5966fba8-9d13-4cbb-91a1-01f694946d4e</t>
  </si>
  <si>
    <t>Fifth Wall Acquisition Corp. III</t>
  </si>
  <si>
    <t>{'symbol': 'FWAC', 'cusip': 'G34142102', 'type': 'common', 'isin': 'KYG341421025'}</t>
  </si>
  <si>
    <t>https://www.sec.gov/edgar/browse/?CIK=0001847874</t>
  </si>
  <si>
    <t>[{'name': 'Deutsche Bank', 'units': 9375000, 'bookRunningManager': True}, {'name': 'Goldman Sachs', 'units': 9375000, 'bookRunningManager': True}, {'name': 'BofA Securities', 'units': 6250000, 'bookRunningManager': True}]</t>
  </si>
  <si>
    <t>[{'name': 'Brendan Wallace', 'position': 'Chairman of the Board and Chief Executive Officer'}, {'name': 'Andriy Mykhaylovskyy', 'position': 'Director and Chief Financial Officer'}, {'name': 'Adeyemi Ajao', 'position': 'Director'}, {'name': 'Alana Beard', 'position': 'Director'}, {'name': 'Poonam Sharma Mathis', 'position': 'Director'}, {'name': 'Amanda Parness', 'position': 'Director'}]</t>
  </si>
  <si>
    <t>6060 Center Drive 10th Floor Los Angeles, California 90045</t>
  </si>
  <si>
    <t>Fifth Wall Asset Management</t>
  </si>
  <si>
    <t>G34142102</t>
  </si>
  <si>
    <t>KYG341421025</t>
  </si>
  <si>
    <t>CLINU</t>
  </si>
  <si>
    <t>e3b72b10-ea46-463d-a325-cc298063506c</t>
  </si>
  <si>
    <t>Clean Earth Acquisitions Corp.</t>
  </si>
  <si>
    <t>{'symbol': 'CLIN', 'cusip': '&lt;CUSIP&gt;', 'type': 'common', 'isin': '&lt;ISIN&gt;'}</t>
  </si>
  <si>
    <t>https://www.sec.gov/edgar/browse/?CIK=0001883984</t>
  </si>
  <si>
    <t>[{'name': 'Citigroup', 'units': 18000000, 'bookRunningManager': True}, {'name': 'JonesTrading', 'units': 2000000, 'bookRunningManager': False}]</t>
  </si>
  <si>
    <t>[{'name': 'Aaron T. Ratner', 'position': 'CEO'}, {'name': 'Martha F. Ross', 'position': 'CFO and COO'}, {'name': 'Nicholas Parker', 'position': 'Chairman of the Board of Directors'}, {'name': 'Candice Beaumont', 'position': 'Director'}, {'name': 'Bradford Allen', 'position': 'Director'}, {'name': 'Michael R. Vahrenkamp', 'position': 'Director'}]</t>
  </si>
  <si>
    <t>12600 Hill Country Blvd, Building R, Suite 275, Bee Cave, Texas 78738</t>
  </si>
  <si>
    <t>{'symbol': 'CLINU', 'cusip': '184493203', 'type': 'units', 'isin': 'US1844932038'}</t>
  </si>
  <si>
    <t>US1844932038</t>
  </si>
  <si>
    <t>{'symbol': 'CLINW', 'cusip': '&lt;CUSIP&gt;', 'type': 'warrants', 'isin': '&lt;ISIN&gt;'}</t>
  </si>
  <si>
    <t>CLINW</t>
  </si>
  <si>
    <t>{'symbol': 'CLINR', 'cusip': '&lt;CUSIP&gt;', 'type': 'rights', 'isin': '&lt;ISIN&gt;'}</t>
  </si>
  <si>
    <t>CLINR</t>
  </si>
  <si>
    <t>afb769ae-a51c-4aa9-9e95-0489d7ba9b22</t>
  </si>
  <si>
    <t>Dynamics Special Purpose Corp.</t>
  </si>
  <si>
    <t>{'symbol': 'DYNS', 'cusip': '268010105', 'type': 'common', 'isin': 'US2680101050'}</t>
  </si>
  <si>
    <t>https://www.sec.gov/edgar/browse/?CIK=0001854270</t>
  </si>
  <si>
    <t>[{'name': 'JP Morgan', 'units': 20000000, 'bookRunningManager': True}]</t>
  </si>
  <si>
    <t>[{'name': 'Omid Farokhzad', 'position': 'Executive Chair &amp; Director'}, {'name': 'Mostafa Ronaghi', 'position': 'CEO &amp; Director'}, {'name': 'Mark Afrasiabi', 'position': 'CFO'}, {'name': 'Rowan Chapman', 'position': 'CBO'}, {'name': 'David Epstein', 'position': 'Director'}, {'name': 'Jay Flatley', 'position': 'Director'}, {'name': 'Deep Nishar', 'position': 'Director'}]</t>
  </si>
  <si>
    <t>2875 El Camino Real  Redwood City, California, 94061  United States of America</t>
  </si>
  <si>
    <t>US2680101050</t>
  </si>
  <si>
    <t>EGGFU</t>
  </si>
  <si>
    <t>3abc28ec-3024-4c7b-a3ae-13fc29ae4381</t>
  </si>
  <si>
    <t>EG Acquisition Corp.</t>
  </si>
  <si>
    <t>{'symbol': 'EGGF', 'cusip': '26846A100', 'type': 'common', 'isin': 'US26846A1007'}</t>
  </si>
  <si>
    <t>https://www.sec.gov/edgar/browse/?CIK=0001843973</t>
  </si>
  <si>
    <t>[{'name': 'BTIG', 'units': 21375000, 'bookRunningManager': True}, {'name': 'I-Bankers Securities', 'units': 1125000, 'bookRunningManager': False}]</t>
  </si>
  <si>
    <t>[{'name': 'Gregg S. Hymowitz', 'position': 'Chief Executive Officer and Director'}, {'name': 'Gary Fegel', 'position': 'Chairman'}, {'name': 'Sophia Park Mullen', 'position': 'President and Director'}, {'name': 'Louise Curbishley', 'position': 'Director'}, {'name': 'Linda Hall Daschle', 'position': 'Director'}, {'name': 'Jonathan Silver', 'position': 'Director'}, {'name': 'Noorsurainah (Su) Tengah', 'position': 'Director'}]</t>
  </si>
  <si>
    <t>375 Park Avenue  24th Floor  New York, NY 10152</t>
  </si>
  <si>
    <t>EnTrust Global</t>
  </si>
  <si>
    <t>Millennium Management LLC</t>
  </si>
  <si>
    <t>* EGGF intends to enter into a forward purchase agreement with certain funds managed by Millennium Management LLC, the forward purchaser whereby EGGF will give them the option to purchase Class A common stock at a price of $10.00 per share with the initial business combination in an amount no less than _x000D_
				(a) the percentage of units purchased by the forward purchaser in this offering multiplied by _x000D_
				(b) the total number of forward purchase securities sold in such private placement transaction; provided that, such offer shall be contingent upon Millennium purchasing at least 4.95% of the units in this offering. _x000D_
* The forward purchase agreement is subject to conditions, including the forward purchaser specifying the amount of forward purchase securities it wishes to purchase after EGGF notifies the forward purchaser of their offer to it to purchase forward purchase securities. _x000D_
* The forward purchase securities will be identical to the Class A common stock, as applicable, being sold in this offering, except the forward purchase securities may be subject to certain registration rights and transfer or lock-up restrictions. _x000D_
* The proceeds from the sale of these forward purchase securities, together with the amounts available from the trust account (after giving effect to any redemptions of public common stock) and any other equity or debt financing obtained in connection with the business combination, may be used to satisfy the cash requirements of the business combination, including funding the purchase price and paying expenses and retaining specified amounts to be used by the post-business combination company for working capital or other purposes.</t>
  </si>
  <si>
    <t>26846A100</t>
  </si>
  <si>
    <t>US26846A1007</t>
  </si>
  <si>
    <t>{'symbol': 'EGGF.U', 'cusip': '26846A209', 'type': 'units', 'isin': 'US26846A2096'}</t>
  </si>
  <si>
    <t>EGGF.U</t>
  </si>
  <si>
    <t>26846A209</t>
  </si>
  <si>
    <t>US26846A2096</t>
  </si>
  <si>
    <t>{'symbol': 'EGGF/W', 'cusip': '26846A118', 'type': 'warrants', 'isin': 'US26846A1189'}</t>
  </si>
  <si>
    <t>EGGF/W</t>
  </si>
  <si>
    <t>26846A118</t>
  </si>
  <si>
    <t>US26846A1189</t>
  </si>
  <si>
    <t>PHPC.U</t>
  </si>
  <si>
    <t>023f9ff3-4dae-4aab-894e-d3fed270f63b</t>
  </si>
  <si>
    <t>Post Holdings Partnering Corporation</t>
  </si>
  <si>
    <t>{'symbol': 'PSPC', 'cusip': '737465104', 'type': 'common', 'isin': 'US7374651047'}</t>
  </si>
  <si>
    <t>https://www.sec.gov/edgar/browse/?CIK=0001843716</t>
  </si>
  <si>
    <t>[{'name': 'Evercore', 'units': 17460000, 'bookRunningManager': True}, {'name': 'Barclays', 'units': 11640000, 'bookRunningManager': True}, {'name': 'I-Bankers Securities', 'units': 900000, 'bookRunningManager': False}]</t>
  </si>
  <si>
    <t>[{'name': 'Robert V. Vitale', 'position': 'President and Chief Investment Officer'}, {'name': 'Bradly A. Harper', 'position': 'Chief Financial Officer'}, {'name': 'Jeff A. Zadoks', 'position': 'Director'}, {'name': 'Jim Dwyer', 'position': 'Director'}, {'name': 'Jennifer Kuperman', 'position': 'Director'}, {'name': 'Dave Peacock', 'position': 'Director'}, {'name': 'David L. Taiclet', 'position': 'Director'}]</t>
  </si>
  <si>
    <t>2503 S. Hanley Road  St. Louis, Missouri 63144</t>
  </si>
  <si>
    <t>Post Holdings, Inc.</t>
  </si>
  <si>
    <t>*  Sponsor will purchase up to 10,000,000 forward purchase units, consisting of one share of Series B common stock and one-fifth of one warrant to purchase one share of Series A common stock for $10.00 per forward purchase unit, in an aggregate amount of up to $100,000,000, in a private placement that will close concurrently with the closing of a partnering transaction_x000D_
*  To the extent that the amounts available from the trust account and other financing are sufficient for such cash requirements, the sponsor may purchase less than 10,000,000 forward purchase units</t>
  </si>
  <si>
    <t>US7374651047</t>
  </si>
  <si>
    <t>{'symbol': 'PSPC.U', 'cusip': '737465203', 'type': 'units', 'isin': 'US7374652037'}</t>
  </si>
  <si>
    <t>PSPC.U</t>
  </si>
  <si>
    <t>US7374652037</t>
  </si>
  <si>
    <t>{'symbol': 'PSPC/W', 'cusip': '737465112', 'type': 'warrants', 'isin': 'US7374651120'}</t>
  </si>
  <si>
    <t>PSPC/W</t>
  </si>
  <si>
    <t>US7374651120</t>
  </si>
  <si>
    <t>BRD.U</t>
  </si>
  <si>
    <t>f4f7a328-9c67-468c-b01d-73f41344a324</t>
  </si>
  <si>
    <t>Beard Energy Transition Acquisition Corp.</t>
  </si>
  <si>
    <t>{'symbol': 'BRD', 'cusip': '07402Q101', 'type': 'common', 'isin': 'US07402Q1013'}</t>
  </si>
  <si>
    <t>https://www.sec.gov/edgar/browse/?CIK=0001847351</t>
  </si>
  <si>
    <t>[{'name': 'Gregory A. Beard', 'position': 'Chairman of the Board &amp; CEO'}, {'name': 'Sarah James', 'position': 'CFO &amp; CAO'}, {'name': 'Robert C. Reeves', 'position': 'Director'}, {'name': 'Charles Cherington', 'position': 'Director'}, {'name': 'Yoav Lurie', 'position': 'Director'}]</t>
  </si>
  <si>
    <t>595 Madison Avenue, 29th Floor  New York, NY 10022</t>
  </si>
  <si>
    <t>07402Q101</t>
  </si>
  <si>
    <t>US07402Q1013</t>
  </si>
  <si>
    <t>{'symbol': 'BRD.U', 'cusip': '07402Q200', 'type': 'units', 'isin': 'US07402Q2003'}</t>
  </si>
  <si>
    <t>07402Q200</t>
  </si>
  <si>
    <t>US07402Q2003</t>
  </si>
  <si>
    <t>{'symbol': 'BRD/W', 'cusip': '07402Q119', 'type': 'warrants', 'isin': 'US07402Q1195'}</t>
  </si>
  <si>
    <t>BRD/W</t>
  </si>
  <si>
    <t>07402Q119</t>
  </si>
  <si>
    <t>US07402Q1195</t>
  </si>
  <si>
    <t>FGMCU</t>
  </si>
  <si>
    <t>b81e52bf-f1bb-4389-b9b9-43a89121a766</t>
  </si>
  <si>
    <t>FG Merger Corp.</t>
  </si>
  <si>
    <t>{'symbol': 'FGMC', 'cusip': '&lt;CUSIP&gt;', 'type': 'common', 'isin': '&lt;ISIN&gt;'}</t>
  </si>
  <si>
    <t>https://www.sec.gov/edgar/browse/?CIK=0001906133</t>
  </si>
  <si>
    <t>[{'name': 'ThinkEquity', 'units': 7000000, 'bookRunningManager': True}]</t>
  </si>
  <si>
    <t>[{'name': 'Larry G. Swets, Jr.', 'position': 'Chairman and Director'}, {'name': 'M. Wesley Schrader', 'position': 'CEO and Director'}, {'name': 'Emily Torres', 'position': 'CFO'}, {'name': 'Hassan R. Baqar', 'position': 'Director'}, {'name': 'Jeff Sutton', 'position': 'Director'}, {'name': 'Ryan Turner', 'position': 'Director'}]</t>
  </si>
  <si>
    <t>Plante &amp; Moran</t>
  </si>
  <si>
    <t>105 S. Maple Street, Itasca, Illinois 60143</t>
  </si>
  <si>
    <t>Fundamental Global</t>
  </si>
  <si>
    <t>{'symbol': 'FGMCU', 'cusip': '30324Y200', 'type': 'units', 'isin': 'US30324Y2000'}</t>
  </si>
  <si>
    <t>30324Y200</t>
  </si>
  <si>
    <t>US30324Y2000</t>
  </si>
  <si>
    <t>{'symbol': 'FGMCW', 'cusip': '&lt;CUSIP&gt;', 'type': 'warrants', 'isin': '&lt;ISIN&gt;'}</t>
  </si>
  <si>
    <t>FGMCW</t>
  </si>
  <si>
    <t>GLAA.U</t>
  </si>
  <si>
    <t>7f219386-543d-4ed0-a06f-cb4f9b3547a4</t>
  </si>
  <si>
    <t>GSR II Meteora Acquisition Corp</t>
  </si>
  <si>
    <t>{'symbol': 'GSRM', 'cusip': '&lt;CUSIP&gt;', 'type': 'common', 'isin': '&lt;ISIN&gt;'}</t>
  </si>
  <si>
    <t>https://www.sec.gov/edgar/browse/?CIK=0001901799</t>
  </si>
  <si>
    <t>[{'name': 'Oppenheimer', 'units': 27500000, 'bookRunningManager': True}]</t>
  </si>
  <si>
    <t>[{'name': 'Gus Garcia', 'position': 'Co-Chief Executive Officer and Director'}, {'name': 'Lewis Silberman', 'position': 'Co-Chief Executive Officer and Director'}, {'name': 'Anantha Ramamurti', 'position': 'President and Director'}, {'name': 'Joseph Tonnos', 'position': 'Chief Financial Officer'}, {'name': 'Michael Moe', 'position': 'Director'}, {'name': 'Baris Guzel', 'position': 'Director'}, {'name': 'David Lorber', 'position': 'Director'}, {'name': 'Eve Mongiardo', 'position': 'Director'}]</t>
  </si>
  <si>
    <t>GLA II Meteora Acquisition Corp.  4 Village Row, New Hope, Pennsylvania 18938</t>
  </si>
  <si>
    <t>Meteora Capital</t>
  </si>
  <si>
    <t>{'symbol': 'GSRMU', 'cusip': '36263W204', 'type': 'units', 'isin': 'US36263W2044'}</t>
  </si>
  <si>
    <t>GSRMU</t>
  </si>
  <si>
    <t>36263W204</t>
  </si>
  <si>
    <t>US36263W2044</t>
  </si>
  <si>
    <t>{'symbol': 'GSRMW', 'cusip': '&lt;CUSIP&gt;', 'type': 'warrants', 'isin': '&lt;ISIN&gt;'}</t>
  </si>
  <si>
    <t>GSRMW</t>
  </si>
  <si>
    <t>{'symbol': 'GSRMR', 'cusip': '&lt;CUSIP&gt;', 'type': 'rights', 'isin': '&lt;ISIN&gt;'}</t>
  </si>
  <si>
    <t>GSRMR</t>
  </si>
  <si>
    <t>PACI.U</t>
  </si>
  <si>
    <t>c1a27497-93a9-4a5b-917b-4e1c4a9e9ad0</t>
  </si>
  <si>
    <t>PROOF Acquisition Corp I</t>
  </si>
  <si>
    <t>{'symbol': 'PACI', 'cusip': '74349W104', 'type': 'common', 'isin': 'US74349W1045'}</t>
  </si>
  <si>
    <t>https://www.sec.gov/edgar/browse/?CIK=0001853070</t>
  </si>
  <si>
    <t>[{'name': 'BofA Securities', 'units': 24000000, 'bookRunningManager': True}]</t>
  </si>
  <si>
    <t>[{'name': 'John C. Backus, Jr.', 'position': 'Chief Executive Officer and Member of the Board'}, {'name': 'Steven P. Mullins', 'position': 'Chief Financial Officer'}, {'name': 'Michael W. Zarlenga', 'position': 'General Counsel and Corporate Secretary'}, {'name': 'Peter C. Harrison', 'position': 'Chairman of the Board'}, {'name': 'Coleman Andrews', 'position': 'Director'}, {'name': 'Mark Lerdal', 'position': 'Director'}, {'name': 'Lisa Suennen', 'position': 'Director'}]</t>
  </si>
  <si>
    <t>11911 Freedom Drive Suite 1080 Reston, VA 20190</t>
  </si>
  <si>
    <t>PROOF Fund</t>
  </si>
  <si>
    <t>74349W104</t>
  </si>
  <si>
    <t>US74349W1045</t>
  </si>
  <si>
    <t>{'symbol': 'PACI.U', 'cusip': '74349W203', 'type': 'units', 'isin': 'US74349W2035'}</t>
  </si>
  <si>
    <t>74349W203</t>
  </si>
  <si>
    <t>US74349W2035</t>
  </si>
  <si>
    <t>{'symbol': 'PACI/W', 'cusip': '74349W112', 'type': 'warrants', 'isin': 'US74349W1128'}</t>
  </si>
  <si>
    <t>PACI/W</t>
  </si>
  <si>
    <t>74349W112</t>
  </si>
  <si>
    <t>US74349W1128</t>
  </si>
  <si>
    <t>ROCLU</t>
  </si>
  <si>
    <t>4b763dbc-23c4-469c-8eb3-939fa3f89516</t>
  </si>
  <si>
    <t>Roth CH Acquisition V Co.</t>
  </si>
  <si>
    <t>{'symbol': 'ROCL', 'cusip': '77867R100', 'type': 'common', 'isin': 'US77867R1005'}</t>
  </si>
  <si>
    <t>https://www.sec.gov/edgar/browse/?CIK=0001885998</t>
  </si>
  <si>
    <t>[{'name': 'Byron Roth', 'position': 'Co-Chief Executive Officer and Chairman of the Board'}, {'name': 'John Lipman', 'position': 'Co-Chief Executive Officer and Co-Chairman of the Board'}, {'name': 'Ryan Hultstrand', 'position': 'Co-Chief Executive Officer'}, {'name': 'Gordon Roth', 'position': 'Chief Financial Officer'}, {'name': 'Rick Hartfiel', 'position': 'Co-President'}, {'name': 'Aaron Gurewitz', 'position': 'Co-President'}, {'name': 'Andrew Costa', 'position': 'Co-Chief Operating Officer'}, {'name': 'Matthew Day', 'position': 'Co-Chief Operating Officer'}, {'name': 'Adam Rothstein', 'position': 'Director'}, {'name': 'Sam Chawla', 'position': 'Director'}, {'name': 'Pamela Ellison', 'position': 'Director'}]</t>
  </si>
  <si>
    <t xml:space="preserve">888 San Clemente Drive, Suite 400   Newport Beach, CA 92660 </t>
  </si>
  <si>
    <t>77867R100</t>
  </si>
  <si>
    <t>US77867R1005</t>
  </si>
  <si>
    <t>{'symbol': 'ROCLU', 'cusip': '77867R209', 'type': 'units', 'isin': 'US77867R2094'}</t>
  </si>
  <si>
    <t>77867R209</t>
  </si>
  <si>
    <t>US77867R2094</t>
  </si>
  <si>
    <t>{'symbol': 'ROCLW', 'cusip': '77867R118', 'type': 'warrants', 'isin': 'US77867R1187'}</t>
  </si>
  <si>
    <t>ROCLW</t>
  </si>
  <si>
    <t>77867R118</t>
  </si>
  <si>
    <t>US77867R1187</t>
  </si>
  <si>
    <t>SHUAU</t>
  </si>
  <si>
    <t>cf55e3b1-2474-47c0-99c6-0498c5e8b5bf</t>
  </si>
  <si>
    <t>SHUAA Partners Acquisition Corp I</t>
  </si>
  <si>
    <t>{'symbol': 'SHUA', 'cusip': '&lt;CUSIP&gt;', 'type': 'common', 'isin': '&lt;ISIN&gt;'}</t>
  </si>
  <si>
    <t>https://www.sec.gov/edgar/browse/?CIK=0001886268</t>
  </si>
  <si>
    <t>[{'name': 'BTIG', 'units': 9200000, 'bookRunningManager': True}, {'name': 'I-Bankers Securities', 'units': 800000, 'bookRunningManager': False}]</t>
  </si>
  <si>
    <t>[{'name': 'Fawad Tariq Khan', 'position': 'CEO and Director'}, {'name': 'Mohammad El Beitam', 'position': 'CFO'}, {'name': 'Ali Ojjeh', 'position': 'Director'}, {'name': 'Dhaen Al Hameli', 'position': 'Director'}, {'name': 'Saleh Al Hashemi, Ph.D.', 'position': 'Director'}, {'name': 'Aashir Ahmed Siddiqui', 'position': 'Director'}]</t>
  </si>
  <si>
    <t>190 Elgin Avenue, George Town, Grand Cayman KY1-9008</t>
  </si>
  <si>
    <t>SHUAA Capital</t>
  </si>
  <si>
    <t>{'symbol': 'SHUAU', 'cusip': 'G81173125', 'type': 'units', 'isin': 'KYG811731259'}</t>
  </si>
  <si>
    <t>G81173125</t>
  </si>
  <si>
    <t>KYG811731259</t>
  </si>
  <si>
    <t>{'symbol': 'SHUAW', 'cusip': '&lt;CUSIP&gt;', 'type': 'warrants', 'isin': '&lt;ISIN&gt;'}</t>
  </si>
  <si>
    <t>SHUAW</t>
  </si>
  <si>
    <t>VMCAU</t>
  </si>
  <si>
    <t>a6879e96-f41b-4827-88f6-9cb90c5bbd87</t>
  </si>
  <si>
    <t>Valuence Merger Corp. I</t>
  </si>
  <si>
    <t>{'symbol': 'VMCA', 'cusip': '&lt;CUSIP&gt;', 'type': 'common', 'isin': '&lt;ISIN&gt;'}</t>
  </si>
  <si>
    <t>https://www.sec.gov/edgar/browse/?CIK=0001892747</t>
  </si>
  <si>
    <t>[{'name': 'SVB Leerink', 'units': 16000000, 'bookRunningManager': True}, {'name': 'Baird', 'units': 4000000, 'bookRunningManager': False}]</t>
  </si>
  <si>
    <t>[{'name': 'Sung Yoon Woo', 'position': 'CEO and Director'}, {'name': 'Sungwoo (Andrew)Hyung', 'position': 'CFO and Director'}, {'name': 'Sungsik (Sung) Lee', 'position': 'President'}, {'name': 'Dr. Gene Young Cho', 'position': 'COO'}, {'name': 'Dr. Joong Myung Cho', 'position': 'Director'}, {'name': 'Nelson Gentiletti', 'position': 'Director'}, {'name': 'John Kim', 'position': 'Director'}, {'name': 'Young Min Kim', 'position': 'Director'}, {'name': 'Gary Wunderlich', 'position': 'Director'}, {'name': 'Zhe Zhang', 'position': 'Director'}]</t>
  </si>
  <si>
    <t>4 Orinda Way, Suite 100D, Orinda, California</t>
  </si>
  <si>
    <t>Valuence Partners</t>
  </si>
  <si>
    <t>{'symbol': 'VMCAU', 'cusip': 'G9R16L126', 'type': 'units', 'isin': 'KYG9R16L1263'}</t>
  </si>
  <si>
    <t>G9R16L126</t>
  </si>
  <si>
    <t>KYG9R16L1263</t>
  </si>
  <si>
    <t>{'symbol': 'VMCAW', 'cusip': '&lt;CUSIP&gt;', 'type': 'warrants', 'isin': '&lt;ISIN&gt;'}</t>
  </si>
  <si>
    <t>VMCAW</t>
  </si>
  <si>
    <t>SPCMU</t>
  </si>
  <si>
    <t>3e2a6748-c75d-4f5e-b164-764f21ac9484</t>
  </si>
  <si>
    <t>Sound Point Acquisition Corp I, Ltd</t>
  </si>
  <si>
    <t>{'symbol': 'SPCM', 'cusip': '&lt;CUSIP&gt;', 'type': 'common', 'isin': '&lt;ISIN&gt;'}</t>
  </si>
  <si>
    <t>https://www.sec.gov/edgar/browse/?CIK=0001880968</t>
  </si>
  <si>
    <t>[{'name': 'BofA Securities', 'units': 10125000, 'bookRunningManager': True}, {'name': 'JP Morgan', 'units': 10125000, 'bookRunningManager': True}, {'name': 'AmeriVet Securities', 'units': 900000, 'bookRunningManager': False}, {'name': 'SPC Capital Markets', 'units': 1350000, 'bookRunningManager': False}]</t>
  </si>
  <si>
    <t>[{'name': 'Stephen Ketchum', 'position': 'Chairman and CEO'}, {'name': 'Marc Sole', 'position': 'President and Director'}, {'name': 'David Grill', 'position': 'CFO and Director'}, {'name': 'Philip Bartow', 'position': 'Head of Corporate Development'}, {'name': 'Sean Bratches', 'position': 'Director'}, {'name': 'Winifred (Winnie) Park', 'position': 'Director'}, {'name': 'Matthew Burton', 'position': 'Director'}, {'name': 'Tracy Dolgin', 'position': 'Director'}]</t>
  </si>
  <si>
    <t>375 Park Avenue, New York, New York 10152</t>
  </si>
  <si>
    <t>Sound Point Capital Management</t>
  </si>
  <si>
    <t>* FPA with an affiliate of the sponsor for $50mm</t>
  </si>
  <si>
    <t>{'symbol': 'SPCMU', 'cusip': 'G8274F127', 'type': 'units', 'isin': 'KYG8274F1274'}</t>
  </si>
  <si>
    <t>G8274F127</t>
  </si>
  <si>
    <t>KYG8274F1274</t>
  </si>
  <si>
    <t>{'symbol': 'SPCMW', 'cusip': '&lt;CUSIP&gt;', 'type': 'warrants', 'isin': '&lt;ISIN&gt;'}</t>
  </si>
  <si>
    <t>SPCMW</t>
  </si>
  <si>
    <t>BIOS.U</t>
  </si>
  <si>
    <t>c1c9c9a3-a427-4582-95cd-ef434f9a4d2a</t>
  </si>
  <si>
    <t>BioPlus Acquisition Corp.</t>
  </si>
  <si>
    <t>{'symbol': 'BIOS', 'cusip': 'G11217117', 'type': 'common', 'isin': 'KYG112171171'}</t>
  </si>
  <si>
    <t>https://www.sec.gov/edgar/browse/?CIK=0001856653</t>
  </si>
  <si>
    <t>[{'name': 'Jonathan Rigby', 'position': 'Chairman and Chief Business Officer'}, {'name': 'Ross Haghighat', 'position': 'Chief Executive Officer, Chief Financial Officer and Director'}, {'name': 'Ronald Eastman', 'position': 'Vice Chairman'}, {'name': 'Shawn Cross', 'position': 'Director'}, {'name': 'Louis G. Lange, M.D., Ph.D.', 'position': 'Director'}, {'name': 'Stephen Sherwin, M.D.', 'position': 'Director'}, {'name': 'Glen Giovannetti', 'position': 'Director'}]</t>
  </si>
  <si>
    <t>260 Madison Avenue  Suite 800  New York, New York 10016</t>
  </si>
  <si>
    <t>Explorer Acquisitions</t>
  </si>
  <si>
    <t>G11217117</t>
  </si>
  <si>
    <t>KYG112171171</t>
  </si>
  <si>
    <t>{'symbol': 'BIOSU', 'cusip': 'G11217109', 'type': 'units', 'isin': 'KYG112171098'}</t>
  </si>
  <si>
    <t>BIOSU</t>
  </si>
  <si>
    <t>G11217109</t>
  </si>
  <si>
    <t>KYG112171098</t>
  </si>
  <si>
    <t>{'symbol': 'BIOSW', 'cusip': 'G11217125', 'type': 'warrants', 'isin': 'KYG112171254'}</t>
  </si>
  <si>
    <t>BIOSW</t>
  </si>
  <si>
    <t>G11217125</t>
  </si>
  <si>
    <t>KYG112171254</t>
  </si>
  <si>
    <t>BOCNU</t>
  </si>
  <si>
    <t>5c619a7c-e518-4874-ab02-e308353b2631</t>
  </si>
  <si>
    <t>Blue Ocean Acquisition Corp</t>
  </si>
  <si>
    <t>{'symbol': 'BOCN', 'cusip': 'G1330L105', 'type': 'common', 'isin': 'KYG1330L1059'}</t>
  </si>
  <si>
    <t>https://www.sec.gov/edgar/browse/?CIK=0001856961</t>
  </si>
  <si>
    <t>[{'name': 'Needham', 'units': 16500000, 'bookRunningManager': True}]</t>
  </si>
  <si>
    <t>[{'name': 'Marcus Brauchli', 'position': 'Chairman'}, {'name': 'Paul Bascobert', 'position': 'Chief Executive Officer and Director'}, {'name': 'Ankur Manglik', 'position': 'Chief Strategy Officer, Chief Financial Officer and Director'}, {'name': 'Sean Glodek', 'position': 'Vice President and Director'}, {'name': 'Norman Pearlstine', 'position': 'Director'}, {'name': 'Joel Motley', 'position': 'Director'}, {'name': 'Matt Goldberg', 'position': 'Director'}, {'name': 'Priscilla Han', 'position': 'Director'}, {'name': 'Dale Mathias', 'position': 'Director'}]</t>
  </si>
  <si>
    <t>2 Wisconsin Circle, 7th Floor Chevy Chase, MD 20815</t>
  </si>
  <si>
    <t>G1330L105</t>
  </si>
  <si>
    <t>KYG1330L1059</t>
  </si>
  <si>
    <t>{'symbol': 'BOCNU', 'cusip': 'G1330L113', 'type': 'units', 'isin': 'KYG1330L1133'}</t>
  </si>
  <si>
    <t>G1330L113</t>
  </si>
  <si>
    <t>KYG1330L1133</t>
  </si>
  <si>
    <t>{'symbol': 'BOCNW', 'cusip': 'G1330L121', 'type': 'warrants', 'isin': 'KYG1330L1216'}</t>
  </si>
  <si>
    <t>BOCNW</t>
  </si>
  <si>
    <t>G1330L121</t>
  </si>
  <si>
    <t>KYG1330L1216</t>
  </si>
  <si>
    <t>BPACU</t>
  </si>
  <si>
    <t>f377dc41-fa92-4ccc-be51-963c968c942a</t>
  </si>
  <si>
    <t>Bullpen Parlay Acquisition Company</t>
  </si>
  <si>
    <t>{'symbol': 'BPAC', 'cusip': 'G1792A100', 'type': 'common', 'isin': 'KYG1792A1004'}</t>
  </si>
  <si>
    <t>https://www.sec.gov/edgar/browse/?CIK=0001856724</t>
  </si>
  <si>
    <t>[{'name': 'Paul Martino', 'position': 'Executive Chairman'}, {'name': 'David VanEgmond', 'position': 'CEO'}, {'name': 'Eric Wiesen', 'position': 'President'}, {'name': 'Duncan Davidson', 'position': 'Executive Vice President'}, {'name': 'Melissa Blau', 'position': 'Director'}, {'name': 'Brett Calapp', 'position': 'Director'}, {'name': 'Les Ottolenghi', 'position': 'Director'}]</t>
  </si>
  <si>
    <t>215 2nd St, Floor 3, San Francisco, CA 94105</t>
  </si>
  <si>
    <t>Bullpen Capital, Bettor Capital</t>
  </si>
  <si>
    <t>G1792A100</t>
  </si>
  <si>
    <t>KYG1792A1004</t>
  </si>
  <si>
    <t>{'symbol': 'BPACU', 'cusip': 'G1792A126', 'type': 'units', 'isin': 'KYG1792A1269'}</t>
  </si>
  <si>
    <t>G1792A126</t>
  </si>
  <si>
    <t>KYG1792A1269</t>
  </si>
  <si>
    <t>{'symbol': 'BPACW', 'cusip': 'G1792A118', 'type': 'warrants', 'isin': 'KYG1792A1186'}</t>
  </si>
  <si>
    <t>BPACW</t>
  </si>
  <si>
    <t>G1792A118</t>
  </si>
  <si>
    <t>KYG1792A1186</t>
  </si>
  <si>
    <t>STET.U</t>
  </si>
  <si>
    <t>c030333a-6440-43ba-81ad-c597be1762c2</t>
  </si>
  <si>
    <t>ST Energy Transition I Ltd.</t>
  </si>
  <si>
    <t>{'symbol': 'STET', 'cusip': 'G8465L107', 'type': 'common', 'isin': 'BMG8465L1072'}</t>
  </si>
  <si>
    <t>https://www.sec.gov/edgar/browse/?CIK=0001858684</t>
  </si>
  <si>
    <t>[{'name': 'Morgan Stanley', 'units': 23125000, 'bookRunningManager': True}, {'name': 'DNB', 'units': 1875000, 'bookRunningManager': False}]</t>
  </si>
  <si>
    <t>[{'name': 'John Fredriksen', 'position': 'Director (Chairman)'}, {'name': 'Gunnar Eliassen', 'position': 'Chief Executive Officer'}, {'name': 'Jan Erik Klepsland', 'position': 'Chief Financial Officer'}, {'name': 'Ole-Eirik LerÃ¸y', 'position': 'Director'}, {'name': 'Cato Stonex', 'position': 'Director'}, {'name': 'James Oâ€™Shaughnessy', 'position': 'Director'}, {'name': 'Tore Myrholt', 'position': 'Director'}, {'name': 'Annika Sigfrid', 'position': 'Director'}]</t>
  </si>
  <si>
    <t>Bermuda</t>
  </si>
  <si>
    <t>Par-la-Ville Place, 4th Floor  14 Par-la-Ville Road  Hamilton, HM08  Bermuda</t>
  </si>
  <si>
    <t>G8465L107</t>
  </si>
  <si>
    <t>BMG8465L1072</t>
  </si>
  <si>
    <t>{'symbol': 'STET.U', 'cusip': 'G8465L123', 'type': 'units', 'isin': 'BMG8465L1239'}</t>
  </si>
  <si>
    <t>G8465L123</t>
  </si>
  <si>
    <t>BMG8465L1239</t>
  </si>
  <si>
    <t>{'symbol': 'STET/W', 'cusip': 'G8465L115', 'type': 'warrants', 'isin': 'BMG8465L1155'}</t>
  </si>
  <si>
    <t>STET/W</t>
  </si>
  <si>
    <t>G8465L115</t>
  </si>
  <si>
    <t>BMG8465L1155</t>
  </si>
  <si>
    <t>MTVC.U</t>
  </si>
  <si>
    <t>1aa430cf-ab63-4146-88ff-50a27f7e6618</t>
  </si>
  <si>
    <t>Motive Capital Corp II</t>
  </si>
  <si>
    <t>{'symbol': 'MTVC', 'cusip': 'G6293R106', 'type': 'common', 'isin': 'KYG6293R1065'}</t>
  </si>
  <si>
    <t>https://www.sec.gov/edgar/browse/?CIK=0001885754</t>
  </si>
  <si>
    <t>[{'name': 'UBS', 'units': 14550000, 'bookRunningManager': True}, {'name': 'JP Morgan', 'units': 14550000, 'bookRunningManager': True}, {'name': 'Academy Securities', 'units': 225000, 'bookRunningManager': False}, {'name': 'AmeriVet Securities', 'units': 225000, 'bookRunningManager': False}, {'name': 'Loop Capital Markets', 'units': 225000, 'bookRunningManager': False}, {'name': 'Tigress Financial Partners', 'units': 225000, 'bookRunningManager': False}]</t>
  </si>
  <si>
    <t>[{'name': 'Rob Heyvaert', 'position': 'Executive Chairman, CEO and Director'}, {'name': 'Blythe Masters', 'position': 'President'}, {'name': 'Kristy Trieste', 'position': 'CFO and Director'}, {'name': 'Jill M. Considine', 'position': 'Director'}, {'name': 'Stephen C. Daffron', 'position': 'Director'}, {'name': 'Dina Dublon', 'position': 'Director'}, {'name': 'Paula Madoff', 'position': 'Director'}]</t>
  </si>
  <si>
    <t>Motive Fund Vehicles</t>
  </si>
  <si>
    <t>* In connection with the consummation of this offering, MTVC will enter into a FPA with fund vehicles managed by an affiliate of Motive Partners (collectively the â€œMotive Fund Vehiclesâ€), pursuant to which the Motive Fund Vehicles will commit that they intend to purchase from MTVC 10mm forward purchase units, with each forward purchase unit consisting of one Class A ordinary share, or a forward purchase share, and one-third of one warrant to purchase one Class A ordinary share, or a forward purchase warrant, for $10.00 per unit, or an aggregate amount of $100mm, in a private placement that will close concurrently with the closing of our initial business combination_x000D_
* The Motive Fund Vehicles may purchase less than 10mm forward purchase units in accordance with the terms of the forward purchase agreement</t>
  </si>
  <si>
    <t>G6293R106</t>
  </si>
  <si>
    <t>KYG6293R1065</t>
  </si>
  <si>
    <t>{'symbol': 'MTVC.U', 'cusip': 'G6293R122', 'type': 'units', 'isin': 'KYG6293R1222'}</t>
  </si>
  <si>
    <t>G6293R122</t>
  </si>
  <si>
    <t>KYG6293R1222</t>
  </si>
  <si>
    <t>{'symbol': 'MTVC/W', 'cusip': 'G6293R114', 'type': 'warrants', 'isin': 'KYG6293R1149'}</t>
  </si>
  <si>
    <t>MTVC/W</t>
  </si>
  <si>
    <t>G6293R114</t>
  </si>
  <si>
    <t>KYG6293R1149</t>
  </si>
  <si>
    <t>CLBR.U</t>
  </si>
  <si>
    <t>04296a38-df1b-4328-bc01-9e8836db8adf</t>
  </si>
  <si>
    <t>Colombier Acquisition Corp.</t>
  </si>
  <si>
    <t>{'symbol': 'CLBR', 'cusip': '19533H108', 'type': 'common', 'isin': 'US19533H1086'}</t>
  </si>
  <si>
    <t>https://www.sec.gov/edgar/browse/?CIK=0001847064</t>
  </si>
  <si>
    <t>[{'name': 'Omeed Malik', 'position': 'Chief Executive Officer, Chairman of the Board of Directors and Director'}, {'name': 'Joe Voboril', 'position': 'Chief Financial Officer and Director'}, {'name': 'Ryan Kavanaugh', 'position': 'Director'}, {'name': 'Eddie Kim', 'position': 'Director'}, {'name': 'Jonathan Keidan', 'position': 'Director'}, {'name': 'Keri Findley', 'position': 'Director'}, {'name': 'Claire Councill', 'position': 'Director'}]</t>
  </si>
  <si>
    <t>214 Brazilian Avenue, Suite 200-A Palm Beach, FL 33480</t>
  </si>
  <si>
    <t>SuRo Capital, Farvahr Partners, Torch Capital</t>
  </si>
  <si>
    <t>19533H108</t>
  </si>
  <si>
    <t>US19533H1086</t>
  </si>
  <si>
    <t>{'symbol': 'CLBR.U', 'cusip': '19533H207', 'type': 'units', 'isin': 'US19533H2076'}</t>
  </si>
  <si>
    <t>19533H207</t>
  </si>
  <si>
    <t>US19533H2076</t>
  </si>
  <si>
    <t>{'symbol': 'CLBR/W', 'cusip': '19533H116', 'type': 'warrants', 'isin': 'US19533H1169'}</t>
  </si>
  <si>
    <t>CLBR/W</t>
  </si>
  <si>
    <t>19533H116</t>
  </si>
  <si>
    <t>US19533H1169</t>
  </si>
  <si>
    <t>ISAAU</t>
  </si>
  <si>
    <t>36bec316-3104-4a80-b65b-ff2f27cb5ea9</t>
  </si>
  <si>
    <t>{'symbol': 'ISAA', 'cusip': '46301G103', 'type': 'common', 'isin': 'US46301G1031'}</t>
  </si>
  <si>
    <t>https://www.sec.gov/edgar/browse/?CIK=0001845601</t>
  </si>
  <si>
    <t>[{'name': 'Morgan Stanley', 'units': 15000000, 'bookRunningManager': True}]</t>
  </si>
  <si>
    <t>[{'name': 'Amy Butte', 'position': 'Chairperson'}, {'name': 'Joshua L. Spear', 'position': 'CEO &amp; Director'}, {'name': 'Alexander P. Oxman', 'position': 'CFO &amp; COO'}, {'name': 'Trevor A. Edwards', 'position': 'Director'}, {'name': 'Jay Margolis', 'position': 'Director'}, {'name': 'Ruma Bose', 'position': 'Director'}]</t>
  </si>
  <si>
    <t>125 N Cache St.  Jackson, Wyoming 83001</t>
  </si>
  <si>
    <t>46301G103</t>
  </si>
  <si>
    <t>US46301G1031</t>
  </si>
  <si>
    <t>SMIHU</t>
  </si>
  <si>
    <t>87ebb399-5676-4d25-8f41-6d30dbd75aa5</t>
  </si>
  <si>
    <t>Summit Healthcare Acquisition Corp.</t>
  </si>
  <si>
    <t>{'symbol': 'SMIH', 'cusip': 'G8566R102', 'type': 'common', 'isin': 'KYG8566R1020'}</t>
  </si>
  <si>
    <t>https://www.sec.gov/edgar/browse/?CIK=0001839185</t>
  </si>
  <si>
    <t>[{'name': 'BofA Securities', 'units': 19500000, 'bookRunningManager': True}, {'name': 'Futu Securities', 'units': 500000, 'bookRunningManager': False}]</t>
  </si>
  <si>
    <t>[{'name': 'Bo Tan', 'position': 'CEO, Co-CIO &amp; Director'}, {'name': 'Ken Poon', 'position': 'President, Co-CIO &amp; Director'}, {'name': 'Ian Stone', 'position': 'Director'}, {'name': 'Thomas Folinsbee', 'position': 'Director'}, {'name': 'Tao Bai', 'position': 'Director'}]</t>
  </si>
  <si>
    <t>Unit 1101, 11th Floor  1 Lyndhurst Tower, 1 Lyndhurst Terrace  Central, Hong Kong</t>
  </si>
  <si>
    <t>Snow Lake Capital (HK) Limited and the Valliance Fund</t>
  </si>
  <si>
    <t xml:space="preserve">* Snow Lake Capital (HK) Limited and the Valliance Fund, ("anchor investors"), have entered into forward purchase agreements with SMIH that provide for the purchase by the anchor investors of an aggregate of 3,000,000 Class A ordinary shares, plus an aggregate of 750,000 redeemable warrants to purchase one Class A ordinary share at $11.50 per share, for an aggregate purchase price of $30,000,000, or $10.00 per Class A ordinary share, in a private placement to close concurrently with the closing of the initial business combination. _x000D_
* The obligations under the forward purchase agreements do not depend on whether any Class A ordinary shares are redeemed by the public shareholders. _x000D_
* SMIH issued 750,000 additional Class B ordinary shares to its sponsor, which represent the adjustment to the ratio applicable to the conversion of the Class B ordinary shares that the sponsor would have been entitled to at the closing of the initial business combination as a result of the issuance of 3,000,000 additional Class A ordinary shares under the forward purchase agreements. _x000D_
* As a result, the issuance of the Class A ordinary shares at the closing of the initial business combination will not trigger a further adjustment to this ratio. </t>
  </si>
  <si>
    <t>G8566R102</t>
  </si>
  <si>
    <t>KYG8566R1020</t>
  </si>
  <si>
    <t>{'symbol': 'SMIHU', 'cusip': 'G8566R128', 'type': 'units', 'isin': 'KYG8566R1285'}</t>
  </si>
  <si>
    <t>G8566R128</t>
  </si>
  <si>
    <t>KYG8566R1285</t>
  </si>
  <si>
    <t>{'symbol': 'SMIHW', 'cusip': 'G8566R110', 'type': 'warrants', 'isin': 'KYG8566R1103'}</t>
  </si>
  <si>
    <t>SMIHW</t>
  </si>
  <si>
    <t>G8566R110</t>
  </si>
  <si>
    <t>KYG8566R1103</t>
  </si>
  <si>
    <t>RJAC.U</t>
  </si>
  <si>
    <t>b502b5f5-51b1-4196-ae6e-f6234f1d258f</t>
  </si>
  <si>
    <t>Jackson Acquisition Company</t>
  </si>
  <si>
    <t>{'symbol': 'RJAC', 'cusip': '46653C106', 'type': 'common', 'isin': 'US46653C1062'}</t>
  </si>
  <si>
    <t>https://www.sec.gov/edgar/browse/?CIK=0001852495</t>
  </si>
  <si>
    <t>[{'name': 'John Ellis â€œJebâ€ Bush', 'position': 'Chairman of the Board of Directors'}, {'name': 'Richard L. Jackson', 'position': 'President and CEO'}, {'name': 'Douglas B. Kline', 'position': 'CFO &amp; Treasurer'}, {'name': 'David A. Perdue, Jr.', 'position': 'Director'}, {'name': 'Marilyn B. Tavenner', 'position': 'Director'}, {'name': 'Carlos A. Migoya', 'position': 'Director'}]</t>
  </si>
  <si>
    <t>2655 Northwinds Parkway Alpharetta, GA 30009</t>
  </si>
  <si>
    <t>Jackson Investment Group</t>
  </si>
  <si>
    <t>46653C106</t>
  </si>
  <si>
    <t>US46653C1062</t>
  </si>
  <si>
    <t>{'symbol': 'RJAC.U', 'cusip': '46653C205', 'type': 'units', 'isin': 'US46653C2052'}</t>
  </si>
  <si>
    <t>46653C205</t>
  </si>
  <si>
    <t>US46653C2052</t>
  </si>
  <si>
    <t>{'symbol': 'RJAC/W', 'cusip': '46653C114', 'type': 'warrants', 'isin': 'US46653C1146'}</t>
  </si>
  <si>
    <t>RJAC/W</t>
  </si>
  <si>
    <t>46653C114</t>
  </si>
  <si>
    <t>US46653C1146</t>
  </si>
  <si>
    <t>SCUA.U</t>
  </si>
  <si>
    <t>7d0f3a28-290e-495f-b881-88a95582218a</t>
  </si>
  <si>
    <t>Sculptor Acquisition Corp I</t>
  </si>
  <si>
    <t>{'symbol': 'SCUA', 'cusip': 'G7T983103', 'type': 'common', 'isin': 'KYG7T9831035'}</t>
  </si>
  <si>
    <t>https://www.sec.gov/edgar/browse/?CIK=0001853594</t>
  </si>
  <si>
    <t>[{'name': 'Steven Orbuch', 'position': 'Chief Executive Officer, Director'}, {'name': 'Nicholas Hecker', 'position': 'Chief Investment Officer'}, {'name': 'Dava Ritchea', 'position': 'Chief Financial Officer'}, {'name': 'James Levin', 'position': 'Chairman, Director'}, {'name': 'Wayne Cohen', 'position': 'Director'}, {'name': 'Kristi Jackson', 'position': 'Independent Director'}, {'name': 'Charmel Maynard', 'position': 'Independent Director'}, {'name': 'Adam Rosenberg', 'position': 'Independent Director'}, {'name': 'Ivy Zelman', 'position': 'Independent Director'}]</t>
  </si>
  <si>
    <t>9 West 57th Street, 39th Floor, New York, NY 10019</t>
  </si>
  <si>
    <t>Sculptor Capital Management</t>
  </si>
  <si>
    <t>G7T983103</t>
  </si>
  <si>
    <t>KYG7T9831035</t>
  </si>
  <si>
    <t>{'symbol': 'SCUA.U', 'cusip': 'G7T983129', 'type': 'units', 'isin': 'KYG7T9831290'}</t>
  </si>
  <si>
    <t>G7T983129</t>
  </si>
  <si>
    <t>KYG7T9831290</t>
  </si>
  <si>
    <t>{'symbol': 'SCUA/W', 'cusip': 'G7T983111', 'type': 'warrants', 'isin': 'KYG7T9831118'}</t>
  </si>
  <si>
    <t>SCUA/W</t>
  </si>
  <si>
    <t>G7T983111</t>
  </si>
  <si>
    <t>KYG7T9831118</t>
  </si>
  <si>
    <t>TGAAU</t>
  </si>
  <si>
    <t>84b39f25-0f4f-47fd-9877-cbf9445eb4e2</t>
  </si>
  <si>
    <t>Target Global Acquisition I Corp.</t>
  </si>
  <si>
    <t>{'symbol': 'TGAA', 'cusip': 'G8675N109', 'type': 'common', 'isin': 'KYG8675N1097'}</t>
  </si>
  <si>
    <t>https://www.sec.gov/edgar/browse/?CIK=0001847355</t>
  </si>
  <si>
    <t>[{'name': 'UBS', 'units': 10000000, 'bookRunningManager': True}, {'name': 'BofA Securities', 'units': 10000000, 'bookRunningManager': True}]</t>
  </si>
  <si>
    <t>[{'name': 'Shmuel Chafets', 'position': 'CEO &amp; Director'}, {'name': 'Heiko Dimmerling', 'position': 'CFO &amp; Director'}, {'name': 'Yaron Valler', 'position': 'CIO'}, {'name': 'Gerhard Cromme', 'position': 'Chairman &amp; Director'}, {'name': 'Sigal Regev Rosenberg', 'position': 'Director'}, {'name': 'Lars Hinrichs', 'position': 'Director'}, {'name': 'Michael Abbott', 'position': 'Director'}]</t>
  </si>
  <si>
    <t>Target Global</t>
  </si>
  <si>
    <t>Target Global Selected Opportunities, LLC Series Selenium</t>
  </si>
  <si>
    <t>* TGAA entered into two forward purchase agreements with Target Global Selected Opportunities, LLC Series Selenium (the "FPA Purchaser"), who agreed to purchase at closing_x000D_
   * (1) an aggregate of 2.5mm Class A ordinary shares for $10.00 per share, or an aggregate amount of $25mm and _x000D_
   * (2) in addition, an aggregate of up to 2.5mm Class A ordinary shares for $10.00 per share, or an aggregate maximum amount of up to $25mm._x000D_
* The FPA Purchaser is indirectly controlled by TG, which in turn is a controlling affiliate of the sponsor.</t>
  </si>
  <si>
    <t>G8675N109</t>
  </si>
  <si>
    <t>KYG8675N1097</t>
  </si>
  <si>
    <t>{'symbol': 'TGAAU', 'cusip': 'G8675N117', 'type': 'units', 'isin': 'KYG8675N1170'}</t>
  </si>
  <si>
    <t>G8675N117</t>
  </si>
  <si>
    <t>KYG8675N1170</t>
  </si>
  <si>
    <t>{'symbol': 'TGAAW', 'cusip': 'G8675N125', 'type': 'warrants', 'isin': 'KYG8675N1253'}</t>
  </si>
  <si>
    <t>TGAAW</t>
  </si>
  <si>
    <t>G8675N125</t>
  </si>
  <si>
    <t>KYG8675N1253</t>
  </si>
  <si>
    <t>ATEK.U</t>
  </si>
  <si>
    <t>7e0b4429-c653-4a9d-8b3c-12734b032c2d</t>
  </si>
  <si>
    <t>Athena Technology Acquisition Corp. II</t>
  </si>
  <si>
    <t>{'symbol': 'ATEK', 'cusip': '04687C105', 'type': 'common', 'isin': 'US04687C1053'}</t>
  </si>
  <si>
    <t>https://www.sec.gov/edgar/browse/?CIK=0001882198</t>
  </si>
  <si>
    <t>[{'name': 'Citigroup', 'units': 23500000, 'bookRunningManager': True}, {'name': 'Roberts and Ryan Investments', 'units': 500000, 'bookRunningManager': False}, {'name': 'Siebert Williams Shank', 'units': 500000, 'bookRunningManager': False}, {'name': 'Tigress Financial Partners', 'units': 500000, 'bookRunningManager': False}]</t>
  </si>
  <si>
    <t>[{'name': 'Isabelle Freidheim', 'position': 'CEO and Chairman'}, {'name': 'Anna Apostolova', 'position': 'CFO'}, {'name': 'Kirthiga Reddy', 'position': 'President and Director'}, {'name': 'Judith Rodin', 'position': 'Director'}, {'name': 'Randi Zuckerberg', 'position': 'Director'}, {'name': 'Sharon Brown-Hruska', 'position': 'Director'}]</t>
  </si>
  <si>
    <t>04687C105</t>
  </si>
  <si>
    <t>US04687C1053</t>
  </si>
  <si>
    <t>{'symbol': 'ATEK.U', 'cusip': '04687C204', 'type': 'units', 'isin': 'US04687C2044'}</t>
  </si>
  <si>
    <t>04687C204</t>
  </si>
  <si>
    <t>US04687C2044</t>
  </si>
  <si>
    <t>{'symbol': 'ATEK/W', 'cusip': '04687C113', 'type': 'warrants', 'isin': 'US04687C1137'}</t>
  </si>
  <si>
    <t>ATEK/W</t>
  </si>
  <si>
    <t>04687C113</t>
  </si>
  <si>
    <t>US04687C1137</t>
  </si>
  <si>
    <t>FRBNU</t>
  </si>
  <si>
    <t>927902f6-657a-4ded-b581-90ff11ce7f46</t>
  </si>
  <si>
    <t>Forbion European Acquisition Corp.</t>
  </si>
  <si>
    <t>{'symbol': 'FRBN', 'cusip': 'G3619H102', 'type': 'common', 'isin': 'KYG3619H1020'}</t>
  </si>
  <si>
    <t>https://www.sec.gov/edgar/browse/?CIK=0001874495</t>
  </si>
  <si>
    <t>[{'name': 'UBS', 'units': 8525000, 'bookRunningManager': True}, {'name': 'Kempen &amp; Co.', 'units': 2475000, 'bookRunningManager': True}]</t>
  </si>
  <si>
    <t>[{'name': 'Jasper Bos', 'position': 'CEO and Director'}, {'name': 'Cyril Lesser', 'position': 'CFO and Director'}, {'name': 'Sander Slootweg', 'position': 'Director'}, {'name': 'Wouter Joustra', 'position': 'Director'}, {'name': 'Philip Astley-Sparke', 'position': 'Director'}, {'name': 'Hilde Steineger', 'position': 'Director'}, {'name': 'Ton Logtenberg', 'position': 'Director'}]</t>
  </si>
  <si>
    <t>Forbion</t>
  </si>
  <si>
    <t>Forbion European Growth Sponsor FEAC I B.V.</t>
  </si>
  <si>
    <t>* FRNB will enter into two FPA with Forbion European Growth Sponsor FEAC I B.V. (the â€œFPA Purchaserâ€), pursuant to which the FPA Purchaser will agree to purchase in each case in a private placement that may close simultaneously with the closing of our initial business combination:_x000D_
   * an aggregate of 1mm Class A ordinary shares for $10.00 per share at an aggregate amount of $10mm_x000D_
   * In addition, an aggregate of up to 1mm Class A ordinary shares for $10.00 per share at an aggregate maximum amount of up to $10mm</t>
  </si>
  <si>
    <t>G3619H102</t>
  </si>
  <si>
    <t>KYG3619H1020</t>
  </si>
  <si>
    <t>{'symbol': 'FRBNU', 'cusip': 'G3619H128', 'type': 'units', 'isin': 'KYG3619H1285'}</t>
  </si>
  <si>
    <t>G3619H128</t>
  </si>
  <si>
    <t>KYG3619H1285</t>
  </si>
  <si>
    <t>{'symbol': 'FRBNW', 'cusip': 'G3619H110', 'type': 'warrants', 'isin': 'KYG3619H1103'}</t>
  </si>
  <si>
    <t>FRBNW</t>
  </si>
  <si>
    <t>G3619H110</t>
  </si>
  <si>
    <t>KYG3619H1103</t>
  </si>
  <si>
    <t>GFGDU</t>
  </si>
  <si>
    <t>712a7223-1b15-4597-9255-1c523f51fa17</t>
  </si>
  <si>
    <t>The Growth for Good Acquisition Corporation</t>
  </si>
  <si>
    <t>{'symbol': 'GFGD', 'cusip': 'G41522106', 'type': 'common', 'isin': 'KYG415221061'}</t>
  </si>
  <si>
    <t>https://www.sec.gov/edgar/browse/?CIK=0001876714</t>
  </si>
  <si>
    <t>[{'name': 'Credit Suisse', 'units': 13200000, 'bookRunningManager': True}, {'name': 'Barclays', 'units': 8800000, 'bookRunningManager': True}]</t>
  </si>
  <si>
    <t>[{'name': 'Yana Watson Kakar', 'position': 'CEO and Director'}, {'name': 'David Birnbaum', 'position': 'President'}, {'name': 'Dana Barsky', 'position': 'President'}, {'name': 'Rahul Kakar', 'position': 'CFO and COO'}, {'name': 'Vikram Gandhi', 'position': 'Director'}, {'name': 'Isabelle Freidheim', 'position': 'Director'}, {'name': 'Alex Roetter', 'position': 'Director'}]</t>
  </si>
  <si>
    <t>12 E 49th Street, 11th Floor, New York, NY 10017</t>
  </si>
  <si>
    <t>G41522106</t>
  </si>
  <si>
    <t>KYG415221061</t>
  </si>
  <si>
    <t>{'symbol': 'GFGDU', 'cusip': 'G41522122', 'type': 'units', 'isin': 'KYG415221228'}</t>
  </si>
  <si>
    <t>G41522122</t>
  </si>
  <si>
    <t>KYG415221228</t>
  </si>
  <si>
    <t>{'symbol': 'GFGDW', 'cusip': 'G41522114', 'type': 'warrants', 'isin': 'KYG415221145'}</t>
  </si>
  <si>
    <t>GFGDW</t>
  </si>
  <si>
    <t>G41522114</t>
  </si>
  <si>
    <t>KYG415221145</t>
  </si>
  <si>
    <t>{'symbol': 'GFGDR', 'cusip': 'G41522130', 'type': 'rights', 'isin': 'KYG415221301'}</t>
  </si>
  <si>
    <t>GFGDR</t>
  </si>
  <si>
    <t>G41522130</t>
  </si>
  <si>
    <t>KYG415221301</t>
  </si>
  <si>
    <t>HAIAU</t>
  </si>
  <si>
    <t>ce91e760-9114-411e-ae07-7380155d8e76</t>
  </si>
  <si>
    <t>Healthcare AI Acquisition Corp.</t>
  </si>
  <si>
    <t>{'symbol': 'HAIA', 'cusip': 'G4373K109', 'type': 'common', 'isin': 'KYG4373K1094'}</t>
  </si>
  <si>
    <t>https://www.sec.gov/edgar/browse/?CIK=0001848861</t>
  </si>
  <si>
    <t>[{'name': 'Citigroup', 'units': 10000000, 'bookRunningManager': True}, {'name': 'Jefferies', 'units': 10000000, 'bookRunningManager': True}]</t>
  </si>
  <si>
    <t>[{'name': 'Simon Cottle', 'position': 'Chief Executive Officer and Chairman'}, {'name': 'Patrick Hargutt', 'position': 'Chief Financial Officer and Director'}, {'name': 'James Brooks', 'position': 'Director'}, {'name': 'Greg Caswill', 'position': 'Director'}, {'name': 'Xavier Flinois', 'position': 'Director'}, {'name': 'Robert Piconi', 'position': 'Director'}, {'name': 'Elizabeth Weymouth', 'position': 'Director'}]</t>
  </si>
  <si>
    <t>190 Elgin Avenue George Town Grand Cayman KY1-9008 Cayman Islands</t>
  </si>
  <si>
    <t>Stanley Capital</t>
  </si>
  <si>
    <t>G4373K109</t>
  </si>
  <si>
    <t>KYG4373K1094</t>
  </si>
  <si>
    <t>{'symbol': 'HAIAU', 'cusip': 'G4373K125', 'type': 'units', 'isin': 'KYG4373K1250'}</t>
  </si>
  <si>
    <t>G4373K125</t>
  </si>
  <si>
    <t>KYG4373K1250</t>
  </si>
  <si>
    <t>{'symbol': 'HAIAW', 'cusip': 'G4373K117', 'type': 'warrants', 'isin': 'KYG4373K1177'}</t>
  </si>
  <si>
    <t>HAIAW</t>
  </si>
  <si>
    <t>G4373K117</t>
  </si>
  <si>
    <t>KYG4373K1177</t>
  </si>
  <si>
    <t>PORT.U</t>
  </si>
  <si>
    <t>c084fcc3-2e29-456e-a63d-0df0f3fabf98</t>
  </si>
  <si>
    <t>Southport Acquisition Corporation</t>
  </si>
  <si>
    <t>{'symbol': 'PORT', 'cusip': '84465L105', 'type': 'common', 'isin': 'US84465L1052'}</t>
  </si>
  <si>
    <t>https://www.sec.gov/edgar/browse/?CIK=0001865200</t>
  </si>
  <si>
    <t>[{'name': 'Jeb Spencer', 'position': 'CEO and Director'}, {'name': 'Jared Stone', 'position': 'Chairman'}, {'name': 'Sigmund Anderman', 'position': 'Director'}, {'name': 'Cathleen Schreiner Gates', 'position': 'Director'}, {'name': 'David Winfield', 'position': 'Director'}, {'name': 'Matthew Hansen', 'position': 'Director'}, {'name': 'Jennifer Nuckles', 'position': 'Director'}]</t>
  </si>
  <si>
    <t>1745 Grand Avenue, Del Mar, California 92014</t>
  </si>
  <si>
    <t>84465L105</t>
  </si>
  <si>
    <t>US84465L1052</t>
  </si>
  <si>
    <t>{'symbol': 'PORT.U', 'cusip': '84465L204', 'type': 'units', 'isin': 'US84465L2043'}</t>
  </si>
  <si>
    <t>84465L204</t>
  </si>
  <si>
    <t>US84465L2043</t>
  </si>
  <si>
    <t>{'symbol': 'PORT/W', 'cusip': '84465L113', 'type': 'warrants', 'isin': 'US84465L1136'}</t>
  </si>
  <si>
    <t>PORT/W</t>
  </si>
  <si>
    <t>84465L113</t>
  </si>
  <si>
    <t>US84465L1136</t>
  </si>
  <si>
    <t>TCOA.U</t>
  </si>
  <si>
    <t>97226993-7839-4d11-a321-3a3d4a688979</t>
  </si>
  <si>
    <t>Trajectory Alpha Acquisition Corp.</t>
  </si>
  <si>
    <t>{'symbol': 'TCOA', 'cusip': '89301B104', 'type': 'common', 'isin': 'US89301B1044'}</t>
  </si>
  <si>
    <t>https://www.sec.gov/edgar/browse/?CIK=0001846750</t>
  </si>
  <si>
    <t>[{'name': 'Guggenheim Securities', 'units': 15000000, 'bookRunningManager': True}]</t>
  </si>
  <si>
    <t>[{'name': 'Peter Bordes', 'position': 'Executive Chairman and Chief Executive Officer'}, {'name': 'Michael E.S. Frankel', 'position': 'President and Chief Financial Officer'}, {'name': 'Paul Sethi', 'position': 'Lead Director'}, {'name': 'Jonathan Bond', 'position': 'Director'}, {'name': 'Ninan Chacko', 'position': 'Director'}, {'name': 'Elisabeth H. DeMarse', 'position': 'Director'}]</t>
  </si>
  <si>
    <t>99 Wall Street, #5801  New York, New York 10005</t>
  </si>
  <si>
    <t>89301B104</t>
  </si>
  <si>
    <t>US89301B1044</t>
  </si>
  <si>
    <t>{'symbol': 'TCOA.U', 'cusip': '89301B203', 'type': 'units', 'isin': 'US89301B2034'}</t>
  </si>
  <si>
    <t>89301B203</t>
  </si>
  <si>
    <t>US89301B2034</t>
  </si>
  <si>
    <t>{'symbol': 'TCOA/W', 'cusip': '89301B112', 'type': 'warrants', 'isin': 'US89301B1127'}</t>
  </si>
  <si>
    <t>TCOA/W</t>
  </si>
  <si>
    <t>89301B112</t>
  </si>
  <si>
    <t>US89301B1127</t>
  </si>
  <si>
    <t>XPDBU</t>
  </si>
  <si>
    <t>4db0f7d0-d9f5-4340-ae8e-f1a11f917da1</t>
  </si>
  <si>
    <t>Power &amp; Digital Infrastructure Acquisition II Corp.</t>
  </si>
  <si>
    <t>{'symbol': 'XPDB', 'cusip': '73919C100', 'type': 'common', 'isin': 'US73919C1009'}</t>
  </si>
  <si>
    <t>https://www.sec.gov/edgar/browse/?CIK=0001855474</t>
  </si>
  <si>
    <t>[{'name': 'Barclays', 'units': 15000000, 'bookRunningManager': True}, {'name': 'BofA Securities', 'units': 10000000, 'bookRunningManager': True}]</t>
  </si>
  <si>
    <t>[{'name': 'Theodore J. Brombach', 'position': 'Chairman'}, {'name': 'Patrick C. Eilers', 'position': 'CEO and Director'}, {'name': 'James P. Nygaard, Jr.', 'position': 'CFO'}, {'name': 'Paul Dabbar', 'position': 'Director'}, {'name': 'Paul Gaynor', 'position': 'Director'}, {'name': 'Scott Widham', 'position': 'Director'}, {'name': 'John B. Sexton', 'position': 'Director'}, {'name': 'John P. McGarrity', 'position': 'Director'}]</t>
  </si>
  <si>
    <t>321 North Clark Street, Suite 2440 Chicago, IL 60654</t>
  </si>
  <si>
    <t>Energy &amp; Power Transition Partners</t>
  </si>
  <si>
    <t>73919C100</t>
  </si>
  <si>
    <t>US73919C1009</t>
  </si>
  <si>
    <t>{'symbol': 'XPDBU', 'cusip': '73919C209', 'type': 'units', 'isin': 'US73919C2098'}</t>
  </si>
  <si>
    <t>73919C209</t>
  </si>
  <si>
    <t>US73919C2098</t>
  </si>
  <si>
    <t>{'symbol': 'XPDBW', 'cusip': '73919C118', 'type': 'warrants', 'isin': 'US73919C1181'}</t>
  </si>
  <si>
    <t>XPDBW</t>
  </si>
  <si>
    <t>73919C118</t>
  </si>
  <si>
    <t>US73919C1181</t>
  </si>
  <si>
    <t>HCNEU</t>
  </si>
  <si>
    <t>63c28ed0-0a1e-49e5-a727-91d6b01bc43c</t>
  </si>
  <si>
    <t>Jaws Hurricane Acquisition Corp</t>
  </si>
  <si>
    <t>{'symbol': 'HCNE', 'cusip': '47201B103', 'type': 'common', 'isin': 'US47201B1035'}</t>
  </si>
  <si>
    <t>https://www.sec.gov/edgar/browse/?CIK=0001843205</t>
  </si>
  <si>
    <t>[{'name': 'Credit Suisse', 'units': 19250000, 'bookRunningManager': True}, {'name': 'JP Morgan', 'units': 8250000, 'bookRunningManager': True}]</t>
  </si>
  <si>
    <t>[{'name': 'Barry S. Sternlicht', 'position': 'Chairman'}, {'name': 'Matthew Walters', 'position': 'CEO &amp; Director'}, {'name': 'Michael Racich', 'position': 'CFO'}, {'name': 'Andy Appelbaum', 'position': 'Director'}, {'name': 'Benjamin Weprin', 'position': 'Director'}]</t>
  </si>
  <si>
    <t>JAWS Estates Capital</t>
  </si>
  <si>
    <t>47201B103</t>
  </si>
  <si>
    <t>US47201B1035</t>
  </si>
  <si>
    <t>{'symbol': 'HCNEU', 'cusip': '47201B202', 'type': 'units', 'isin': 'US47201B2025'}</t>
  </si>
  <si>
    <t>47201B202</t>
  </si>
  <si>
    <t>US47201B2025</t>
  </si>
  <si>
    <t>{'symbol': 'HCNEW', 'cusip': '47201B111', 'type': 'warrants', 'isin': 'US47201B1118'}</t>
  </si>
  <si>
    <t>HCNEW</t>
  </si>
  <si>
    <t>47201B111</t>
  </si>
  <si>
    <t>US47201B1118</t>
  </si>
  <si>
    <t>LITTU</t>
  </si>
  <si>
    <t>dc521ce4-28ca-4f4f-8653-fbe7782aae96</t>
  </si>
  <si>
    <t>Logistics Innovation Technologies Corp.</t>
  </si>
  <si>
    <t>{'symbol': 'LITT', 'cusip': '54141L100', 'type': 'common', 'isin': 'US54141L1008'}</t>
  </si>
  <si>
    <t>https://www.sec.gov/edgar/browse/?CIK=0001848364</t>
  </si>
  <si>
    <t>[{'name': 'Guggenheim Securities', 'units': 30000000, 'bookRunningManager': True}]</t>
  </si>
  <si>
    <t>[{'name': 'Alan Gershenhorn', 'position': 'Chief Executive Officer and Chairman'}, {'name': 'Isaac Applbaum', 'position': 'Chief Financial Officer and Director'}, {'name': 'Bruno Sidler', 'position': 'Director'}, {'name': 'Chris Sultemeier', 'position': 'Director'}, {'name': 'Andrew Clarke', 'position': 'Director'}]</t>
  </si>
  <si>
    <t>3348 Peachtree Road, Suite 700, Atlanta, GA 30326</t>
  </si>
  <si>
    <t>54141L100</t>
  </si>
  <si>
    <t>US54141L1008</t>
  </si>
  <si>
    <t>{'symbol': 'LITTU', 'cusip': '54141L209', 'type': 'units', 'isin': 'US54141L2097'}</t>
  </si>
  <si>
    <t>54141L209</t>
  </si>
  <si>
    <t>US54141L2097</t>
  </si>
  <si>
    <t>{'symbol': 'LITTW', 'cusip': '54141L118', 'type': 'warrants', 'isin': 'US54141L1180'}</t>
  </si>
  <si>
    <t>LITTW</t>
  </si>
  <si>
    <t>54141L118</t>
  </si>
  <si>
    <t>US54141L1180</t>
  </si>
  <si>
    <t>AHRNU</t>
  </si>
  <si>
    <t>13bdb5cb-a6d7-4510-8896-e6109cd8bc86</t>
  </si>
  <si>
    <t>Ahren Acquisition Corp.</t>
  </si>
  <si>
    <t>{'symbol': 'AHRN', 'cusip': 'G01322109', 'type': 'common', 'isin': 'KYG013221091'}</t>
  </si>
  <si>
    <t>https://www.sec.gov/edgar/browse/?CIK=0001856696</t>
  </si>
  <si>
    <t>[{'name': 'Alice Newcombe-Ellis', 'position': 'Chief Executive Officer and Director'}, {'name': 'Elliot Richmond', 'position': 'Chief Financial Officer and Director'}, {'name': 'Sir Shankar Balasubramanian', 'position': 'Science Partner'}, {'name': 'Jeremy Darroch', 'position': 'Director'}, {'name': 'Kathleen Hughes', 'position': 'Director'}, {'name': 'Uwe KrÃ¼ger', 'position': 'Director'}, {'name': 'Donald McLellan', 'position': 'Director'}]</t>
  </si>
  <si>
    <t>Boundary Hall, Cricket Square, Grand Cayman, KY1-1102, Cayman Islands</t>
  </si>
  <si>
    <t>Ahren</t>
  </si>
  <si>
    <t>G01322109</t>
  </si>
  <si>
    <t>KYG013221091</t>
  </si>
  <si>
    <t>{'symbol': 'AHRNU', 'cusip': 'G01322117', 'type': 'units', 'isin': 'KYG013221174'}</t>
  </si>
  <si>
    <t>G01322117</t>
  </si>
  <si>
    <t>KYG013221174</t>
  </si>
  <si>
    <t>{'symbol': 'AHRNW', 'cusip': 'G01322125', 'type': 'warrants', 'isin': 'KYG013221257'}</t>
  </si>
  <si>
    <t>AHRNW</t>
  </si>
  <si>
    <t>G01322125</t>
  </si>
  <si>
    <t>KYG013221257</t>
  </si>
  <si>
    <t>BFAC.U</t>
  </si>
  <si>
    <t>f4ab698b-278b-4d8a-8f73-419c8ecf1be7</t>
  </si>
  <si>
    <t>Battery Future Acquisition Corp.</t>
  </si>
  <si>
    <t>{'symbol': 'BFAC', 'cusip': 'G0888J108', 'type': 'common', 'isin': 'KYG0888J1085'}</t>
  </si>
  <si>
    <t>https://www.sec.gov/edgar/browse/?CIK=0001880441</t>
  </si>
  <si>
    <t>[{'name': 'Cantor Fitzgerald', 'units': 24000000, 'bookRunningManager': True}, {'name': 'Roth Capital Partners', 'units': 6000000, 'bookRunningManager': False}]</t>
  </si>
  <si>
    <t>[{'name': 'Simon Hay', 'position': 'Non-executive Chairman and Director'}, {'name': 'Jessica Fung', 'position': 'Director'}, {'name': 'Erez Ichilov', 'position': 'Director'}, {'name': 'Natalia Streltsova', 'position': 'Director'}, {'name': 'Adrian Griffin', 'position': 'Director'}, {'name': 'Greg Martyr', 'position': 'Chief Executive Officer and Director'}, {'name': 'Kris Salinger', 'position': 'Chief Financial Officer and Director'}, {'name': 'Josh Payne', 'position': 'Chief Operating Officer'}, {'name': 'Nick Oâ€™Loughlin', 'position': 'Chief Development Officer'}]</t>
  </si>
  <si>
    <t>51 NW 26th Street, Suite 533  Miami, Florida 33127</t>
  </si>
  <si>
    <t>Pala Investments</t>
  </si>
  <si>
    <t>G0888J108</t>
  </si>
  <si>
    <t>KYG0888J1085</t>
  </si>
  <si>
    <t>{'symbol': 'BFAC.U', 'cusip': 'G0888J116', 'type': 'units', 'isin': 'KYG0888J1168'}</t>
  </si>
  <si>
    <t>G0888J116</t>
  </si>
  <si>
    <t>KYG0888J1168</t>
  </si>
  <si>
    <t>{'symbol': 'BFAC/W', 'cusip': 'G0888J124', 'type': 'warrants', 'isin': 'KYG0888J1242'}</t>
  </si>
  <si>
    <t>BFAC/W</t>
  </si>
  <si>
    <t>G0888J124</t>
  </si>
  <si>
    <t>KYG0888J1242</t>
  </si>
  <si>
    <t>EVE.U</t>
  </si>
  <si>
    <t>a5c4f6be-95ea-470d-bc1b-cd60ce3ecf33</t>
  </si>
  <si>
    <t>EVe Mobility Acquisition Corp</t>
  </si>
  <si>
    <t>{'symbol': 'EVE', 'cusip': 'G3218G109', 'type': 'common', 'isin': 'KYG3218G1091'}</t>
  </si>
  <si>
    <t>https://www.sec.gov/edgar/browse/?CIK=0001861121</t>
  </si>
  <si>
    <t>[{'name': 'Cantor Fitzgerald', 'units': 15400000, 'bookRunningManager': True}, {'name': 'Moelis', 'units': 6600000, 'bookRunningManager': True}]</t>
  </si>
  <si>
    <t>[{'name': 'Scott Painter', 'position': 'Chief Executive Officer and Chairman of the Board of Directors'}, {'name': 'Georg Bauer', 'position': 'President and Vice Chairman of the Board of Directors'}, {'name': 'Jim Nguyen', 'position': 'Chief Operating Officer'}, {'name': 'Kash Sheikh', 'position': 'Chief Financial Officer'}, {'name': 'Sue Callaway', 'position': 'Director'}, {'name': 'Carla Bailo', 'position': 'Director'}, {'name': 'James G. Ellis', 'position': 'Director'}]</t>
  </si>
  <si>
    <t>4001 Kennett Pike, Suite 302 Wilmington, DE 19807</t>
  </si>
  <si>
    <t>G3218G109</t>
  </si>
  <si>
    <t>KYG3218G1091</t>
  </si>
  <si>
    <t>{'symbol': 'EVE.U', 'cusip': 'G3218G125', 'type': 'units', 'isin': 'KYG3218G1257'}</t>
  </si>
  <si>
    <t>G3218G125</t>
  </si>
  <si>
    <t>KYG3218G1257</t>
  </si>
  <si>
    <t>{'symbol': 'EVE/W', 'cusip': 'G3218G117', 'type': 'warrants', 'isin': 'KYG3218G1174'}</t>
  </si>
  <si>
    <t>EVE/W</t>
  </si>
  <si>
    <t>G3218G117</t>
  </si>
  <si>
    <t>KYG3218G1174</t>
  </si>
  <si>
    <t>GSQD2</t>
  </si>
  <si>
    <t>f6b68ea1-05d7-4c1a-bfdc-a060dd8766af</t>
  </si>
  <si>
    <t>G Squared Ascend II Inc.</t>
  </si>
  <si>
    <t>{'symbol': 'GSQB', 'cusip': 'G42041106', 'type': 'common', 'isin': 'KYG420411061'}</t>
  </si>
  <si>
    <t>https://www.sec.gov/edgar/browse/?CIK=0001849280</t>
  </si>
  <si>
    <t>[{'name': 'UBS', 'units': 12500000, 'bookRunningManager': True}]</t>
  </si>
  <si>
    <t>[{'name': 'Larry Aschebrook', 'position': 'Chairman of the Board'}, {'name': 'Ward Davis', 'position': 'CEO &amp; Director'}, {'name': 'Tom Hoban', 'position': 'CFO'}, {'name': 'Thomas Evans', 'position': 'Director'}, {'name': 'Heather Hasson', 'position': 'Director'}, {'name': 'Cristina Antelo', 'position': 'Director'}]</t>
  </si>
  <si>
    <t>G Squared Equity Management (â€œG Squaredâ€)</t>
  </si>
  <si>
    <t>G Squared Ascend Management II, LLC</t>
  </si>
  <si>
    <t>* The sponsor has committed to enter into a forward purchase agreement to purchase 5,000,000 forward purchase securities, for an aggregate purchase price ofâ€‰â€‰$50,000,000, with each forward purchase security consisting of one Class A ordinary share and one-fifth of one redeemable warrant in each case, for $10.00 per forward purchase security, in a private placement to close substantially concurrently with the closing of an initial business combination. _x000D_
* The obligations under the forward purchase agreement will not depend on whether any Class A ordinary shares are redeemed by our public shareholders. _x000D_
* The forward purchase securities sold pursuant to the forward purchase agreement will be identical to the Class A ordinary shares and redeemable warrants included in the units being sold in this offering, respectively, except that the sponsor or an affiliate of the sponsor, as applicable, will have certain registration rights. _x000D_
* The capital from such private placement would be used as part of the consideration to the sellers in our initial business combination, and any excess capital from such private placement would be used for working capital in the post-transaction company.</t>
  </si>
  <si>
    <t>G42041106</t>
  </si>
  <si>
    <t>KYG420411061</t>
  </si>
  <si>
    <t>{'symbol': 'GSQB.U', 'cusip': 'G42041114', 'type': 'units', 'isin': 'KYG420411145'}</t>
  </si>
  <si>
    <t>GSQB.U</t>
  </si>
  <si>
    <t>G42041114</t>
  </si>
  <si>
    <t>KYG420411145</t>
  </si>
  <si>
    <t>{'symbol': 'GSQB.W', 'cusip': 'G42041122', 'type': 'warrants', 'isin': 'KYG420411228'}</t>
  </si>
  <si>
    <t>GSQB.W</t>
  </si>
  <si>
    <t>G42041122</t>
  </si>
  <si>
    <t>KYG420411228</t>
  </si>
  <si>
    <t>IVCPU</t>
  </si>
  <si>
    <t>cec6d65e-3e0f-497c-a992-3338cac08278</t>
  </si>
  <si>
    <t>Swiftmerge Acquisition Corp.</t>
  </si>
  <si>
    <t>{'symbol': 'IVCP', 'cusip': 'G63836103', 'type': 'common', 'isin': 'KYG638361033'}</t>
  </si>
  <si>
    <t>https://www.sec.gov/edgar/browse/?CIK=0001845123</t>
  </si>
  <si>
    <t>[{'name': 'George Jones', 'position': 'Chairman of the Board'}, {'name': 'John â€œSamâ€ Bremner', 'position': 'Chief Executive Officer and Director'}, {'name': 'Christopher J. Munyan', 'position': 'Chief Financial Officer'}, {'name': 'Aston Loch', 'position': 'Chief Operating Officer and Secretary'}, {'name': 'General (Ret.) Wesley K. Clark', 'position': 'Director'}, {'name': 'Brett Conrad', 'position': 'Director'}, {'name': 'Dr. Leonard Makowka', 'position': 'Director'}, {'name': 'Dr. Courtney Lyder', 'position': 'Director'}, {'name': 'Sarah Boatman', 'position': 'Director'}]</t>
  </si>
  <si>
    <t>2710 Rosebery Avenue  West Vancouver, BC V7V3A2</t>
  </si>
  <si>
    <t>IVEST Consumer Partners</t>
  </si>
  <si>
    <t>G63836103</t>
  </si>
  <si>
    <t>KYG638361033</t>
  </si>
  <si>
    <t>{'symbol': 'IVCPU', 'cusip': 'G63836129', 'type': 'units', 'isin': 'KYG638361298'}</t>
  </si>
  <si>
    <t>G63836129</t>
  </si>
  <si>
    <t>KYG638361298</t>
  </si>
  <si>
    <t>{'symbol': 'IVCPW', 'cusip': 'G63836111', 'type': 'warrants', 'isin': 'KYG638361116'}</t>
  </si>
  <si>
    <t>IVCPW</t>
  </si>
  <si>
    <t>G63836111</t>
  </si>
  <si>
    <t>KYG638361116</t>
  </si>
  <si>
    <t>PRLHU</t>
  </si>
  <si>
    <t>e96a3d3b-7549-4abf-a7c7-7831921aecad</t>
  </si>
  <si>
    <t>Pearl Holdings Acquisition Corp</t>
  </si>
  <si>
    <t>{'symbol': 'PRLH', 'cusip': 'G44525106', 'type': 'common', 'isin': 'KYG445251062'}</t>
  </si>
  <si>
    <t>https://www.sec.gov/edgar/browse/?CIK=0001856161</t>
  </si>
  <si>
    <t>[{'name': 'Morgan Stanley', 'units': 17500000, 'bookRunningManager': True}]</t>
  </si>
  <si>
    <t>[{'name': 'Craig E. Barnett', 'position': 'CEO and Chairman'}, {'name': 'Terry Duddy', 'position': 'Vice Chairman and Director'}, {'name': 'Martin F. Lewis', 'position': 'Managing Director and CFO'}, {'name': 'Scott M. Napolitano', 'position': 'Managing Director'}, {'name': 'James E. Lieber', 'position': 'Director'}, {'name': 'Mary C. Tanner', 'position': 'Director'}, {'name': 'Laura A. Weil', 'position': 'Director'}]</t>
  </si>
  <si>
    <t>767 Third Avenue, 11th Floor, New York, New York 10017</t>
  </si>
  <si>
    <t>Meadow Lane Capital</t>
  </si>
  <si>
    <t>G44525106</t>
  </si>
  <si>
    <t>KYG445251062</t>
  </si>
  <si>
    <t>{'symbol': 'PRLHU', 'cusip': 'G44525122', 'type': 'units', 'isin': 'KYG445251229'}</t>
  </si>
  <si>
    <t>G44525122</t>
  </si>
  <si>
    <t>KYG445251229</t>
  </si>
  <si>
    <t>{'symbol': 'PRLHW', 'cusip': 'G44525114', 'type': 'warrants', 'isin': 'KYG445251146'}</t>
  </si>
  <si>
    <t>PRLHW</t>
  </si>
  <si>
    <t>G44525114</t>
  </si>
  <si>
    <t>KYG445251146</t>
  </si>
  <si>
    <t>RONI.U</t>
  </si>
  <si>
    <t>8b03f13c-6c04-4ec2-a935-98ac50a187ee</t>
  </si>
  <si>
    <t>{'symbol': 'RONI', 'cusip': 'G75529100', 'type': 'common', 'isin': 'KYG755291005'}</t>
  </si>
  <si>
    <t>https://www.sec.gov/edgar/browse/?CIK=0001845437</t>
  </si>
  <si>
    <t>[{'name': 'Citigroup', 'units': 14400000, 'bookRunningManager': True}, {'name': 'Barclays', 'units': 14400000, 'bookRunningManager': True}, {'name': 'AmeriVet Securities', 'units': 600000, 'bookRunningManager': False}, {'name': 'Academy Securities', 'units': 600000, 'bookRunningManager': False}]</t>
  </si>
  <si>
    <t>[{'name': 'J. Kyle Derham', 'position': 'CEO &amp; Director'}, {'name': 'James Wilmot Rogers', 'position': 'CFO &amp; CAO'}, {'name': 'Jide Famuagun', 'position': 'Director'}, {'name': 'Carrie Fox', 'position': 'Director'}, {'name': 'James Lytal', 'position': 'Director'}]</t>
  </si>
  <si>
    <t>102 East Main Street, Second Story Carnegie, Pennsylvania 15106</t>
  </si>
  <si>
    <t>Rice Investment Group</t>
  </si>
  <si>
    <t>G75529100</t>
  </si>
  <si>
    <t>KYG755291005</t>
  </si>
  <si>
    <t>{'symbol': 'RONI.U', 'cusip': 'G75529118', 'type': 'units', 'isin': 'KYG755291187'}</t>
  </si>
  <si>
    <t>G75529118</t>
  </si>
  <si>
    <t>KYG755291187</t>
  </si>
  <si>
    <t>{'symbol': 'RONI/W', 'cusip': 'G75529126', 'type': 'warrants', 'isin': 'KYG755291260'}</t>
  </si>
  <si>
    <t>RONI/W</t>
  </si>
  <si>
    <t>G75529126</t>
  </si>
  <si>
    <t>KYG755291260</t>
  </si>
  <si>
    <t>ZTU</t>
  </si>
  <si>
    <t>0b6e6f59-b7af-4bc7-9a1f-f766af8b6608</t>
  </si>
  <si>
    <t>Zimmer Energy Transition Acquisition Corp.</t>
  </si>
  <si>
    <t>{'symbol': 'ZT', 'cusip': '989570106', 'type': 'common', 'isin': 'US9895701061'}</t>
  </si>
  <si>
    <t>https://www.sec.gov/edgar/browse/?CIK=0001849408</t>
  </si>
  <si>
    <t>[{'name': 'Citigroup', 'units': 21000000, 'bookRunningManager': True}, {'name': 'Barclays', 'units': 9000000, 'bookRunningManager': True}]</t>
  </si>
  <si>
    <t>[{'name': 'Stuart J. Zimmer', 'position': 'Chief Executive Officer and Chairman of the Board'}, {'name': 'Jonathan Cohen', 'position': 'Chief Financial Officer and Director'}, {'name': 'Kimberly M. Blank', 'position': 'Director'}, {'name': 'Paul J. Evanson', 'position': 'Director'}, {'name': 'Benjamin M. Fink', 'position': 'Director'}, {'name': 'C. John Wilder', 'position': 'Independent Non-Voting Board Observer'}]</t>
  </si>
  <si>
    <t>9 West 57th Street, 33rd Floor, New York, NY 10019</t>
  </si>
  <si>
    <t>Zimmer Partners</t>
  </si>
  <si>
    <t>ZP Master Utility Fund and Bluescape Resources Company</t>
  </si>
  <si>
    <t>* ZT will enter into forward purchase agreements with ZP Master Utility Fund, Ltd., an investment fund managed by Zimmer Partners, LP (the â€œZimmer Entityâ€), and Bluescape Resources Company LLC (â€œBluescape Resourcesâ€), pursuant to which the Zimmer Entity will commit to purchase an aggregate of 10,000,000 units and Bluescape Resources will commit to purchase an aggregate of up to 10,000,000 forward purchase units, in each case at a purchase price of $10.00 per unit in private placements to occur concurrently with the closing of an initial business combination_x000D_
* The obligations of Bluescape Resources to purchase the forward purchase units are subject to the approval, prior to ZT entering into a definitive agreement for an initial business combination, of its investment committee_x000D_
* The obligations of the Zimmer Entity and Bluescape Resources under the forward purchase agreements do not depend on whether any shares of Class A common stock are redeemed by our public stockholders</t>
  </si>
  <si>
    <t>US9895701061</t>
  </si>
  <si>
    <t>{'symbol': 'ZTAQU', 'cusip': '989570205', 'type': 'units', 'isin': 'US9895702051'}</t>
  </si>
  <si>
    <t>ZTAQU</t>
  </si>
  <si>
    <t>US9895702051</t>
  </si>
  <si>
    <t>{'symbol': 'ZTAQW', 'cusip': '989570114', 'type': 'warrants', 'isin': 'US9895701145'}</t>
  </si>
  <si>
    <t>ZTAQW</t>
  </si>
  <si>
    <t>US9895701145</t>
  </si>
  <si>
    <t>CFFSU</t>
  </si>
  <si>
    <t>ed7e30c0-e544-4bc5-bf11-46872f944392</t>
  </si>
  <si>
    <t>CF Acquisition Corp. VII</t>
  </si>
  <si>
    <t>{'symbol': 'CFFS', 'cusip': '12521H107', 'type': 'common', 'isin': 'US12521H1077'}</t>
  </si>
  <si>
    <t>https://www.sec.gov/edgar/browse/?CIK=0001839519</t>
  </si>
  <si>
    <t>[{'name': 'Howard W. Lutnick', 'position': 'Chairman and CEO'}, {'name': 'Anshu Jain', 'position': 'President and Director'}, {'name': 'Jane Novak', 'position': 'Chief Financial Officer'}, {'name': 'Steven Bisgay', 'position': 'Director'}, {'name': 'Robert G. Sharp', 'position': 'Director'}, {'name': 'Natasha Cornstein', 'position': 'Director'}]</t>
  </si>
  <si>
    <t>* CFFS Sponsor has committed, to purchase, in a private placement for gross proceeds of $10,000,000 to occur concurrently with the consummation of an initial business combination, 1,000,000 units on substantially the same terms as the sale of units at IPO at $10.00 per unit, and 250,000 shares of Class A common stock (for no additional consideration)</t>
  </si>
  <si>
    <t>12521H107</t>
  </si>
  <si>
    <t>US12521H1077</t>
  </si>
  <si>
    <t>{'symbol': 'CFFSU', 'cusip': '12521H206', 'type': 'units', 'isin': 'US12521H2067'}</t>
  </si>
  <si>
    <t>12521H206</t>
  </si>
  <si>
    <t>US12521H2067</t>
  </si>
  <si>
    <t>{'symbol': 'CFFSW', 'cusip': '12521H115', 'type': 'warrants', 'isin': 'US12521H1150'}</t>
  </si>
  <si>
    <t>CFFSW</t>
  </si>
  <si>
    <t>12521H115</t>
  </si>
  <si>
    <t>US12521H1150</t>
  </si>
  <si>
    <t>FTAEU</t>
  </si>
  <si>
    <t>a038078e-d1d6-4bdc-bf2d-88099aab212f</t>
  </si>
  <si>
    <t>FTAC Emerald Acquisition Corp.</t>
  </si>
  <si>
    <t>{'symbol': 'EMLD', 'cusip': '29103K100', 'type': 'common', 'isin': 'US29103K1007'}</t>
  </si>
  <si>
    <t>https://www.sec.gov/edgar/browse/?CIK=0001889123</t>
  </si>
  <si>
    <t>[{'name': 'Goldman Sachs', 'units': 22000000, 'bookRunningManager': True}]</t>
  </si>
  <si>
    <t>[{'name': 'Betsy Cohen', 'position': 'Director and Chairman'}, {'name': 'Mark Tercek', 'position': 'Director and Vice Chairman'}, {'name': 'Bracebridge H. Young, Jr.', 'position': 'President and CEO'}, {'name': 'Douglas Listman', 'position': 'CFO'}, {'name': 'Tensie Whelan', 'position': 'Director'}, {'name': 'Therese Rein', 'position': 'Director'}, {'name': 'Andrew Hohns', 'position': 'Director'}, {'name': 'Lisa Shalett', 'position': 'Director'}]</t>
  </si>
  <si>
    <t>2929 Arch Street, Suite 1703, Philadelphia, PA 19104</t>
  </si>
  <si>
    <t>Cohen &amp; Company and FinTech Masala</t>
  </si>
  <si>
    <t>29103K100</t>
  </si>
  <si>
    <t>US29103K1007</t>
  </si>
  <si>
    <t>{'symbol': 'EMLDU', 'cusip': '29103K209', 'type': 'units', 'isin': 'US29103K2096'}</t>
  </si>
  <si>
    <t>EMLDU</t>
  </si>
  <si>
    <t>29103K209</t>
  </si>
  <si>
    <t>US29103K2096</t>
  </si>
  <si>
    <t>{'symbol': 'EMLDW', 'cusip': '29103K118', 'type': 'warrants', 'isin': 'US29103K1189'}</t>
  </si>
  <si>
    <t>EMLDW</t>
  </si>
  <si>
    <t>29103K118</t>
  </si>
  <si>
    <t>US29103K1189</t>
  </si>
  <si>
    <t>APCA.U</t>
  </si>
  <si>
    <t>7c7c2347-1239-445c-9ba8-1b8399b1c5e9</t>
  </si>
  <si>
    <t>AP Acquisition Corp</t>
  </si>
  <si>
    <t>{'symbol': 'APCA', 'cusip': 'G04058106', 'type': 'common', 'isin': 'KYG040581061'}</t>
  </si>
  <si>
    <t>https://www.sec.gov/edgar/browse/?CIK=0001862993</t>
  </si>
  <si>
    <t>[{'name': 'Credit Suisse', 'units': 15000000, 'bookRunningManager': True}]</t>
  </si>
  <si>
    <t>[{'name': 'Richard Lee Folsom', 'position': 'Chairman, Director'}, {'name': 'Keiichi Suzuki', 'position': 'Chief Executive Officer, Director'}, {'name': 'Shankar Krishnamoorthy', 'position': 'Independent Director'}, {'name': 'Henrik Baek Jorgensen', 'position': 'Independent Director'}, {'name': 'Helena Anderson', 'position': 'Independent Director'}]</t>
  </si>
  <si>
    <t>Unit 2710, 27/F The Center, 99 Queenâ€™s Road Central, Hong Kong</t>
  </si>
  <si>
    <t>Advantage Partners</t>
  </si>
  <si>
    <t>G04058106</t>
  </si>
  <si>
    <t>KYG040581061</t>
  </si>
  <si>
    <t>{'symbol': 'APCA.U', 'cusip': 'G04058122', 'type': 'units', 'isin': 'KYG040581228'}</t>
  </si>
  <si>
    <t>G04058122</t>
  </si>
  <si>
    <t>KYG040581228</t>
  </si>
  <si>
    <t>{'symbol': 'APCA/W', 'cusip': 'G04058114', 'type': 'warrants', 'isin': 'KYG040581145'}</t>
  </si>
  <si>
    <t>APCA/W</t>
  </si>
  <si>
    <t>G04058114</t>
  </si>
  <si>
    <t>KYG040581145</t>
  </si>
  <si>
    <t>RCACU</t>
  </si>
  <si>
    <t>b4a3977b-460a-459b-90fd-db3308f71a2c</t>
  </si>
  <si>
    <t>Revelstone Capital Acquisition Corp.</t>
  </si>
  <si>
    <t>{'symbol': 'RCAC', 'cusip': '76137R106', 'type': 'common', 'isin': 'US76137R1068'}</t>
  </si>
  <si>
    <t>https://www.sec.gov/edgar/browse/?CIK=0001874218</t>
  </si>
  <si>
    <t>[{'name': 'BofA Securities', 'units': 10500000, 'bookRunningManager': True}, {'name': 'Roth Capital Partners', 'units': 4500000, 'bookRunningManager': True}]</t>
  </si>
  <si>
    <t>[{'name': 'Morgan Callagy', 'position': 'Co-Chief Executive Officer'}, {'name': 'Daniel Neukomm', 'position': 'Co-Chief Executive Officer'}, {'name': 'Jason White', 'position': 'Director'}, {'name': 'Margaret McDonald', 'position': 'Director'}, {'name': 'Jeff Rosenthal', 'position': 'Director'}]</t>
  </si>
  <si>
    <t>14350 Myford Road Irvine, CA 92606</t>
  </si>
  <si>
    <t>76137R106</t>
  </si>
  <si>
    <t>US76137R1068</t>
  </si>
  <si>
    <t>{'symbol': 'RCACU', 'cusip': '76137R205', 'type': 'units', 'isin': 'US76137R2058'}</t>
  </si>
  <si>
    <t>76137R205</t>
  </si>
  <si>
    <t>US76137R2058</t>
  </si>
  <si>
    <t>{'symbol': 'RCACW', 'cusip': '76137R114', 'type': 'warrants', 'isin': 'US76137R1142'}</t>
  </si>
  <si>
    <t>RCACW</t>
  </si>
  <si>
    <t>76137R114</t>
  </si>
  <si>
    <t>US76137R1142</t>
  </si>
  <si>
    <t>JUGGU</t>
  </si>
  <si>
    <t>5b826ec8-6c72-4d67-a504-4a93b0785d3c</t>
  </si>
  <si>
    <t xml:space="preserve">Jaws Juggernaut Acquisition Corp </t>
  </si>
  <si>
    <t>{'symbol': 'JUGG', 'cusip': 'G50735102', 'type': 'common', 'isin': 'KYG507351024'}</t>
  </si>
  <si>
    <t>https://www.sec.gov/edgar/browse/?CIK=0001842609</t>
  </si>
  <si>
    <t>[{'name': 'Barry S. Sternlicht', 'position': 'Chairman Nominee'}, {'name': 'Paul E. Jacobs, Ph.D.', 'position': 'Chief Executive Officer and Director Nominee'}, {'name': 'Derek K. Aberle', 'position': 'Director'}, {'name': 'Wilcoln Lee', 'position': 'Chief Information Officer'}, {'name': 'Michael Racich', 'position': 'Chief Financial Officer'}, {'name': 'David E. Wise', 'position': 'Director'}, {'name': 'Cory Gardner', 'position': 'Director'}, {'name': 'Matthew Grob', 'position': 'Advisor'}]</t>
  </si>
  <si>
    <t>G50735102</t>
  </si>
  <si>
    <t>KYG507351024</t>
  </si>
  <si>
    <t>{'symbol': 'JUGGU', 'cusip': 'G50735128', 'type': 'units', 'isin': 'KYG507351289'}</t>
  </si>
  <si>
    <t>G50735128</t>
  </si>
  <si>
    <t>KYG507351289</t>
  </si>
  <si>
    <t>{'symbol': 'JUGGW', 'cusip': 'G50735110', 'type': 'warrants', 'isin': 'KYG507351107'}</t>
  </si>
  <si>
    <t>JUGGW</t>
  </si>
  <si>
    <t>G50735110</t>
  </si>
  <si>
    <t>KYG507351107</t>
  </si>
  <si>
    <t>MITAU</t>
  </si>
  <si>
    <t>2231768f-9807-4d0b-a33d-926102d11a5b</t>
  </si>
  <si>
    <t>Coliseum Acquisition Corp.</t>
  </si>
  <si>
    <t>{'symbol': 'MITA', 'cusip': 'G2263T123', 'type': 'common', 'isin': 'KYG2263T1233'}</t>
  </si>
  <si>
    <t>https://www.sec.gov/edgar/browse/?CIK=0001847440</t>
  </si>
  <si>
    <t>[{'name': 'Jason Stein', 'position': 'Co-CEO &amp; Director'}, {'name': 'Daniel Haimovic', 'position': 'Co-CEO &amp; Director'}, {'name': 'Jason Beren', 'position': 'CFO'}, {'name': 'Andrew Fishkoff', 'position': 'COO &amp; General Counsel'}, {'name': 'Romitha Mally', 'position': 'Board Chairman'}, {'name': 'Rich Paul', 'position': 'Director'}, {'name': 'Jim Lanzone', 'position': 'Director'}, {'name': 'Andrew Heyer', 'position': 'Director'}, {'name': 'Ezra Kucharz', 'position': 'Director'}]</t>
  </si>
  <si>
    <t>80 Pine Street, Suite 3202 New York, NY 10005</t>
  </si>
  <si>
    <t>G2263T123</t>
  </si>
  <si>
    <t>KYG2263T1233</t>
  </si>
  <si>
    <t>{'symbol': 'MITAU', 'cusip': 'G2263T115', 'type': 'units', 'isin': 'KYG2263T1159'}</t>
  </si>
  <si>
    <t>G2263T115</t>
  </si>
  <si>
    <t>KYG2263T1159</t>
  </si>
  <si>
    <t>{'symbol': 'MITAW', 'cusip': 'G2263T107', 'type': 'warrants', 'isin': 'KYG2263T1076'}</t>
  </si>
  <si>
    <t>MITAW</t>
  </si>
  <si>
    <t>G2263T107</t>
  </si>
  <si>
    <t>KYG2263T1076</t>
  </si>
  <si>
    <t>ELL2U</t>
  </si>
  <si>
    <t>88a635fb-620e-411c-9e35-3b85d6ffef9f</t>
  </si>
  <si>
    <t>{'symbol': 'EOCW', 'cusip': 'G30092103', 'type': 'common', 'isin': 'KYG300921031'}</t>
  </si>
  <si>
    <t>https://www.sec.gov/edgar/browse/?CIK=0001843862</t>
  </si>
  <si>
    <t>[{'name': 'Credit Suisse', 'units': 17225000, 'bookRunningManager': True}, {'name': 'Citigroup', 'units': 14575000, 'bookRunningManager': True}, {'name': 'UBS', 'units': 13250000, 'bookRunningManager': True}, {'name': 'BTIG', 'units': 2650000, 'bookRunningManager': True}, {'name': 'Guggenheim Securities', 'units': 2650000, 'bookRunningManager': True}, {'name': 'Macquarie', 'units': 2650000, 'bookRunningManager': True}]</t>
  </si>
  <si>
    <t>[{'name': 'Jesse Cohn', 'position': 'Co-Chairman of the Board of Directors'}, {'name': 'Gordon Singer', 'position': 'Co-Chairman of the Board of Directors'}, {'name': 'David Kerko', 'position': 'Co-Chief Executive Officer'}, {'name': 'Isaac Kim', 'position': 'Co-Chief Executive Officer'}, {'name': 'Nabeel Bhanji', 'position': 'President'}, {'name': 'Steven Barg', 'position': 'Chief Financial Officer'}, {'name': 'Terry Kassel', 'position': 'Chief Strategy Officer'}, {'name': 'Moira Kilcoyne', 'position': 'Director'}, {'name': 'Val Rahmani', 'position': 'Director'}, {'name': 'Michael Capellas', 'position': 'Director'}, {'name': 'Charles Phillips', 'position': 'Director'}]</t>
  </si>
  <si>
    <t>Phillips Point, East Tower, 777 S. Flagler Drive, Suite 1000, West Palm Beach, FL 33401</t>
  </si>
  <si>
    <t>Elliott Investment Management</t>
  </si>
  <si>
    <t>G30092103</t>
  </si>
  <si>
    <t>KYG300921031</t>
  </si>
  <si>
    <t>{'symbol': 'EOCW.U', 'cusip': 'G30092129', 'type': 'units', 'isin': 'KYG300921296'}</t>
  </si>
  <si>
    <t>EOCW.U</t>
  </si>
  <si>
    <t>G30092129</t>
  </si>
  <si>
    <t>KYG300921296</t>
  </si>
  <si>
    <t>{'symbol': 'EOCW/W', 'cusip': 'G30092111', 'type': 'warrants', 'isin': 'KYG300921114'}</t>
  </si>
  <si>
    <t>EOCW/W</t>
  </si>
  <si>
    <t>G30092111</t>
  </si>
  <si>
    <t>KYG300921114</t>
  </si>
  <si>
    <t>b74e7df4-ebeb-43a3-9e71-fc18cef556ef</t>
  </si>
  <si>
    <t>Gobi Acquisition Corp.</t>
  </si>
  <si>
    <t>{'symbol': 'GOBI', 'cusip': 'G4022Y104', 'type': 'common', 'isin': 'KYG4022Y1044'}</t>
  </si>
  <si>
    <t>https://www.sec.gov/edgar/browse/?CIK=0001854593</t>
  </si>
  <si>
    <t>[{'name': 'Citigroup', 'units': 8333334, 'bookRunningManager': True}, {'name': 'Goldman Sachs', 'units': 8333333, 'bookRunningManager': True}, {'name': 'UBS', 'units': 8333333, 'bookRunningManager': True}]</t>
  </si>
  <si>
    <t>[{'name': 'Jack Li', 'position': 'Chief Executive Officer, Chief Financial Officer and Director'}, {'name': 'Thaddeus Beczak', 'position': 'Independent Director'}, {'name': 'Dan Carroll', 'position': 'Independent Director'}, {'name': 'Jane J. Su', 'position': 'Independent Director'}]</t>
  </si>
  <si>
    <t>33/F, Three Pacific Place, 1 Queen's Road East, Hong Kong</t>
  </si>
  <si>
    <t>PAG Group</t>
  </si>
  <si>
    <t>G4022Y104</t>
  </si>
  <si>
    <t>KYG4022Y1044</t>
  </si>
  <si>
    <t>3267ad41-0222-4e8c-8593-8afb4b7ecec7</t>
  </si>
  <si>
    <t>Social Capital Suvretta Holdings Corp. I</t>
  </si>
  <si>
    <t>{'symbol': 'DNAA', 'cusip': 'G8253T106', 'type': 'common', 'isin': 'KYG8253T1067'}</t>
  </si>
  <si>
    <t>https://www.sec.gov/edgar/browse/?CIK=0001850266</t>
  </si>
  <si>
    <t>[{'name': 'Morgan Stanley', 'units': 19800000, 'bookRunningManager': True}, {'name': 'SoFi', 'units': 2200000, 'bookRunningManager': False}]</t>
  </si>
  <si>
    <t>[{'name': 'Chamath Palihapitiya', 'position': 'CEO &amp; Chairman'}, {'name': 'Kishan (a/k/a Kishen) Mehta', 'position': 'President &amp; Director'}, {'name': 'James Ryans', 'position': 'CFO'}, {'name': 'Shoney Katz', 'position': 'Director of Research'}, {'name': 'Vladimir Coric', 'position': 'Director'}, {'name': 'Senthil Sundaram', 'position': 'Director'}]</t>
  </si>
  <si>
    <t>2850 W. Horizon Ridge Parkway, Suite 200  Henderson, NV 89052</t>
  </si>
  <si>
    <t>Social Capital, Suvretta</t>
  </si>
  <si>
    <t>[{'symbol': 'ALKI', 'type': 'common'}]</t>
  </si>
  <si>
    <t>G8253T106</t>
  </si>
  <si>
    <t>KYG8253T1067</t>
  </si>
  <si>
    <t>62e6f0a8-3e5d-4f7f-9058-09af8b2796c4</t>
  </si>
  <si>
    <t>Social Capital Suvretta Holdings Corp. II</t>
  </si>
  <si>
    <t>{'symbol': 'DNAB', 'cusip': 'G8253U103', 'type': 'common', 'isin': 'KYG8253U1031'}</t>
  </si>
  <si>
    <t>https://www.sec.gov/edgar/browse/?CIK=0001850271</t>
  </si>
  <si>
    <t>[{'name': 'Chamath Palihapitiya', 'position': 'CEO &amp; Chairman'}, {'name': 'Kishan (a/k/a Kishen) Mehta', 'position': 'President &amp; Director'}, {'name': 'James Ryans', 'position': 'CFO'}, {'name': 'Shoney Katz', 'position': 'Director of Research'}, {'name': 'Sapna Srivastava', 'position': 'Director'}, {'name': 'Sean P. Nolan', 'position': 'Director'}]</t>
  </si>
  <si>
    <t>Social Capital, Survetta</t>
  </si>
  <si>
    <t>G8253U103</t>
  </si>
  <si>
    <t>KYG8253U1031</t>
  </si>
  <si>
    <t>60c9e1cc-0c99-4836-bbcd-cae1395e6e51</t>
  </si>
  <si>
    <t>Social Capital Suvretta Holdings Corp. III</t>
  </si>
  <si>
    <t>{'symbol': 'DNAC', 'cusip': 'G8253W109', 'type': 'common', 'isin': 'KYG8253W1096'}</t>
  </si>
  <si>
    <t>https://www.sec.gov/edgar/browse/?CIK=0001850270</t>
  </si>
  <si>
    <t>[{'name': 'Chamath Palihapitiya', 'position': 'Chief Executive Officer and Chairman of the Board of Directors'}, {'name': 'Kishan (a/k/a Kishen) Mehta', 'position': 'President and Director'}, {'name': 'James Ryans', 'position': 'Chief Financial Officer'}, {'name': 'Shoney Katz', 'position': 'Director of Research'}, {'name': 'Marc Semigran', 'position': 'Director'}, {'name': 'Uma Sinha PhD', 'position': 'Director'}]</t>
  </si>
  <si>
    <t>2850 W. Horizon Ridge Parkway, Suite 200, Henderson, NV 89052</t>
  </si>
  <si>
    <t>[{'symbol': 'PROK', 'type': 'common'}]</t>
  </si>
  <si>
    <t>G8253W109</t>
  </si>
  <si>
    <t>KYG8253W1096</t>
  </si>
  <si>
    <t>a4ebf033-675c-4617-8f06-5ccb7f975cf8</t>
  </si>
  <si>
    <t>Social Capital Suvretta Holdings Corp. IV</t>
  </si>
  <si>
    <t>{'symbol': 'DNAD', 'cusip': 'G8253Y105', 'type': 'common', 'isin': 'KYG8253Y1052'}</t>
  </si>
  <si>
    <t>https://www.sec.gov/edgar/browse/?CIK=0001850272</t>
  </si>
  <si>
    <t>[{'name': 'Chamath Palihapitiya', 'position': 'Chief Executive Officer and Chairman of the Board of Directors'}, {'name': 'Kishan (a/k/a Kishen) Mehta', 'position': 'President and Director'}, {'name': 'James Ryans', 'position': 'Chief Financial Officer'}, {'name': 'Shoney Katz', 'position': 'Director of Research'}, {'name': 'Amit D. Munshi', 'position': 'Director'}, {'name': 'Steven Marc Solomon', 'position': 'Director'}]</t>
  </si>
  <si>
    <t>G8253Y105</t>
  </si>
  <si>
    <t>KYG8253Y1052</t>
  </si>
  <si>
    <t>THCPU</t>
  </si>
  <si>
    <t>5b8897ce-aad3-45ed-ab46-04144b422b97</t>
  </si>
  <si>
    <t>Thunder Bridge Capital Partners IV Inc.</t>
  </si>
  <si>
    <t>{'symbol': 'THCP', 'cusip': '88605L107', 'type': 'common', 'isin': 'US88605L1070'}</t>
  </si>
  <si>
    <t>https://www.sec.gov/edgar/browse/?CIK=0001843993</t>
  </si>
  <si>
    <t>[{'name': 'Morgan Stanley', 'units': 22500000, 'bookRunningManager': True}]</t>
  </si>
  <si>
    <t>[{'name': 'Gary A. Simanson', 'position': 'President, Chief Executive Officer and Director'}, {'name': 'William A. Houlihan', 'position': 'Chief Financial Officer'}, {'name': 'David E. Mangum', 'position': 'Director'}, {'name': 'Mary Anne Gillespie', 'position': 'Director'}, {'name': 'Robert Hartheimer', 'position': 'Director'}, {'name': 'Stewart J. Paperin', 'position': 'Director'}, {'name': 'Allerd D. Stikker', 'position': 'Director'}]</t>
  </si>
  <si>
    <t>9912 Georgetown Pike, Suite D203, Great Falls, Virginia 22066</t>
  </si>
  <si>
    <t>88605L107</t>
  </si>
  <si>
    <t>US88605L1070</t>
  </si>
  <si>
    <t>{'symbol': 'THCPU', 'cusip': '88605L206', 'type': 'units', 'isin': 'US88605L2060'}</t>
  </si>
  <si>
    <t>88605L206</t>
  </si>
  <si>
    <t>US88605L2060</t>
  </si>
  <si>
    <t>{'symbol': 'THCPW', 'cusip': '88605L115', 'type': 'warrants', 'isin': 'US88605L1153'}</t>
  </si>
  <si>
    <t>THCPW</t>
  </si>
  <si>
    <t>88605L115</t>
  </si>
  <si>
    <t>US88605L1153</t>
  </si>
  <si>
    <t>CORS.U</t>
  </si>
  <si>
    <t>0a443074-2fb9-4ac5-ab5f-c0ffb8876e6c</t>
  </si>
  <si>
    <t>Corsair Partnering Corp</t>
  </si>
  <si>
    <t>{'symbol': 'CORS', 'cusip': 'G2540H108', 'type': 'common', 'isin': 'KYG2540H1083'}</t>
  </si>
  <si>
    <t>https://www.sec.gov/edgar/browse/?CIK=0001842659</t>
  </si>
  <si>
    <t>[{'name': 'Evercore', 'units': 12500000, 'bookRunningManager': True}, {'name': 'BofA Securities', 'units': 12500000, 'bookRunningManager': True}]</t>
  </si>
  <si>
    <t>[{'name': 'D.T. Ignacio Jayanti', 'position': 'CEO &amp; Director'}, {'name': 'Jeremy S. Schein', 'position': 'President and Director'}, {'name': 'Paul Cabral', 'position': 'CFO'}, {'name': 'Maripat Alpuche', 'position': 'Director'}, {'name': 'Daniel J. Eckert', 'position': 'Director'}, {'name': 'William I. Jacobs', 'position': 'Director'}]</t>
  </si>
  <si>
    <t xml:space="preserve">717 Fifth Avenue, 24th Floor New York, NY 10022 </t>
  </si>
  <si>
    <t>Corsair Capital</t>
  </si>
  <si>
    <t>* Prior to the consummation of this offering, CORS expects to enter into one or more forward purchase agreements including potentially with affiliates of Corsair Capital LLC, pursuant to which such investors will commit to purchase in the aggregate, up to 10,000,000 units, with each unit consisting of one Class A ordinary share and one-quarter of one redeemable warrant to purchase one Class A ordinary share at $11.50 per share, subject to adjustment, at a purchase price of $10.00 per unit, in private placements to occur concurrently, and only in connection with, the closing of our initial partnering transaction. _x000D_
* The obligations of the investors under the forward purchase agreements are subject to the approval of each investor's respective investment committee but will not depend on whether any Class A ordinary shares are redeemed by our public shareholders.</t>
  </si>
  <si>
    <t>G2540H108</t>
  </si>
  <si>
    <t>KYG2540H1083</t>
  </si>
  <si>
    <t>{'symbol': 'CORS.U', 'cusip': 'G2540H124', 'type': 'units', 'isin': 'KYG2540H1240'}</t>
  </si>
  <si>
    <t>G2540H124</t>
  </si>
  <si>
    <t>KYG2540H1240</t>
  </si>
  <si>
    <t>{'symbol': 'CORS/W', 'cusip': 'G2540H116', 'type': 'warrants', 'isin': 'KYG2540H1166'}</t>
  </si>
  <si>
    <t>CORS/W</t>
  </si>
  <si>
    <t>G2540H116</t>
  </si>
  <si>
    <t>KYG2540H1166</t>
  </si>
  <si>
    <t>FCIVU</t>
  </si>
  <si>
    <t>f5500c1a-07f8-43cf-b66c-3010f11adc7c</t>
  </si>
  <si>
    <t>Frontier Investment Corp</t>
  </si>
  <si>
    <t>{'symbol': 'FICV', 'cusip': 'G36816109', 'type': 'common', 'isin': 'KYG368161090'}</t>
  </si>
  <si>
    <t>https://www.sec.gov/edgar/browse/?CIK=0001855693</t>
  </si>
  <si>
    <t>[{'name': 'Asar Mashkoor', 'position': 'Chief Executive Officer and Chairman and Director Nominee'}, {'name': 'Arif Mansuri', 'position': 'Chief Financial Officer'}, {'name': 'Hedi Ben Mlouka', 'position': 'Investment Principal'}, {'name': 'Suveer Arenja', 'position': 'Investment Principal'}, {'name': 'Anvita Varshney', 'position': 'Investment Principal'}, {'name': 'Mohamed Khalifa', 'position': 'Investment Principal'}, {'name': 'Iyad Malas', 'position': 'Director'}, {'name': 'Julie Abraham', 'position': 'Director'}, {'name': 'Richard Berman', 'position': 'Director'}, {'name': 'Gavin Teo', 'position': 'Director'}]</t>
  </si>
  <si>
    <t>3411 Silverside Road, Tatnall Building #104, Wilmington, DE 19810</t>
  </si>
  <si>
    <t>FIM Partners</t>
  </si>
  <si>
    <t>G36816109</t>
  </si>
  <si>
    <t>KYG368161090</t>
  </si>
  <si>
    <t>{'symbol': 'FICVU', 'cusip': 'G36816117', 'type': 'units', 'isin': 'KYG368161173'}</t>
  </si>
  <si>
    <t>FICVU</t>
  </si>
  <si>
    <t>G36816117</t>
  </si>
  <si>
    <t>KYG368161173</t>
  </si>
  <si>
    <t>{'symbol': 'FICVW', 'cusip': 'G36816125', 'type': 'warrants', 'isin': 'KYG368161256'}</t>
  </si>
  <si>
    <t>FICVW</t>
  </si>
  <si>
    <t>G36816125</t>
  </si>
  <si>
    <t>KYG368161256</t>
  </si>
  <si>
    <t>CITEU</t>
  </si>
  <si>
    <t>78012c3a-c1d6-423f-8458-803797abe9bf</t>
  </si>
  <si>
    <t>Cartica Acquisition Corp</t>
  </si>
  <si>
    <t>{'symbol': 'CITE', 'cusip': 'G1995D109', 'type': 'common', 'isin': 'KYG1995D1097'}</t>
  </si>
  <si>
    <t>https://www.sec.gov/edgar/browse/?CIK=0001848437</t>
  </si>
  <si>
    <t>[{'name': 'Sanjeev Goel', 'position': 'CEO and Director'}, {'name': 'C. Brian Coad', 'position': 'COO and CFO'}, {'name': 'Asif Ramji', 'position': 'Director and Chairman'}, {'name': 'Subramanian Ramadorai', 'position': 'Director'}, {'name': 'Keki M. Mistry', 'position': 'Director'}, {'name': 'Farida Khambata', 'position': 'Director'}, {'name': 'Parul Bhandari', 'position': 'Director'}, {'name': 'Steven J. Quamme', 'position': 'Director'}]</t>
  </si>
  <si>
    <t>1775 I Street NW, Suite 910, Washington, D.C. 20006</t>
  </si>
  <si>
    <t>Cartica Management</t>
  </si>
  <si>
    <t>Cartica Funds</t>
  </si>
  <si>
    <t>* Cartica Investors and Cartica Investors II, two private funds that are affiliates of Cartica Management and the sponsor (the â€œCartica Fundsâ€), will enter into a FPA with CITE, that will provide for the purchase of an aggregate of up to 3mm forward purchase shares consisting of one Class A ordinary share, for $10.00 per share, or an aggregate purchase price of up to $30mm, in a private placement to close substantially concurrently with the closing of CITE's initial business combination</t>
  </si>
  <si>
    <t>G1995D109</t>
  </si>
  <si>
    <t>KYG1995D1097</t>
  </si>
  <si>
    <t>{'symbol': 'CITEU', 'cusip': 'G1995D125', 'type': 'units', 'isin': 'KYG1995D1253'}</t>
  </si>
  <si>
    <t>G1995D125</t>
  </si>
  <si>
    <t>KYG1995D1253</t>
  </si>
  <si>
    <t>{'symbol': 'CITEW', 'cusip': 'G1995D117', 'type': 'warrants', 'isin': 'KYG1995D1170'}</t>
  </si>
  <si>
    <t>CITEW</t>
  </si>
  <si>
    <t>G1995D117</t>
  </si>
  <si>
    <t>KYG1995D1170</t>
  </si>
  <si>
    <t>VBOCU</t>
  </si>
  <si>
    <t>a7cc62dc-35df-4c38-8195-ac63d0a6dd03</t>
  </si>
  <si>
    <t>Viscogliosi Brothers Acquisition Corp.</t>
  </si>
  <si>
    <t>{'symbol': 'VBOC', 'cusip': '92838K100', 'type': 'common', 'isin': 'US92838K1007'}</t>
  </si>
  <si>
    <t>https://www.sec.gov/edgar/browse/?CIK=0001853920</t>
  </si>
  <si>
    <t>[{'name': 'Raymond James', 'units': 7500000, 'bookRunningManager': True}]</t>
  </si>
  <si>
    <t>[{'name': 'John J. Viscogliosi', 'position': 'Chief Executive Officer, President and Chairman'}, {'name': 'Steve Ward', 'position': 'Treasurer and Chief Financial Officer'}, {'name': 'F. Samuel Eberts III', 'position': 'Director'}, {'name': 'Dan Drawbaugh', 'position': 'Director'}, {'name': 'John N. Kastanis', 'position': 'Director'}, {'name': 'Marc R. Viscogliosi', 'position': 'Director'}, {'name': 'Jack E. Zigler', 'position': 'Director'}, {'name': 'Fares Zahir', 'position': 'Director'}]</t>
  </si>
  <si>
    <t>505 Park Avenue, 14th Floor New York, NY 10022</t>
  </si>
  <si>
    <t>Viscogliosi Brothers, LLC</t>
  </si>
  <si>
    <t>92838K100</t>
  </si>
  <si>
    <t>US92838K1007</t>
  </si>
  <si>
    <t>{'symbol': 'VBOCU', 'cusip': '92838K209', 'type': 'units', 'isin': 'US92838K2096'}</t>
  </si>
  <si>
    <t>92838K209</t>
  </si>
  <si>
    <t>US92838K2096</t>
  </si>
  <si>
    <t>{'symbol': 'VBOCW', 'cusip': '92838K118', 'type': 'warrants', 'isin': 'US92838K1189'}</t>
  </si>
  <si>
    <t>VBOCW</t>
  </si>
  <si>
    <t>92838K118</t>
  </si>
  <si>
    <t>US92838K1189</t>
  </si>
  <si>
    <t>ALCC.U</t>
  </si>
  <si>
    <t>272aa9d1-be95-4786-8c42-17643211deb5</t>
  </si>
  <si>
    <t>AltC Acquisition Corp.</t>
  </si>
  <si>
    <t>{'symbol': 'ALCC', 'cusip': '02156V109', 'type': 'common', 'isin': 'US02156V1098'}</t>
  </si>
  <si>
    <t>https://www.sec.gov/edgar/browse/?CIK=0001849056</t>
  </si>
  <si>
    <t>[{'name': 'Citigroup', 'units': 15750000, 'bookRunningManager': True}, {'name': 'JP Morgan', 'units': 11250000, 'bookRunningManager': True}, {'name': 'Goldman Sachs', 'units': 7875000, 'bookRunningManager': True}, {'name': 'BofA Securities', 'units': 7875000, 'bookRunningManager': True}, {'name': 'B. Riley FBR', 'units': 1800000, 'bookRunningManager': False}, {'name': 'Academy Securities', 'units': 112500, 'bookRunningManager': False}, {'name': 'Drexel Hamilton', 'units': 112500, 'bookRunningManager': False}, {'name': 'Farvahar Capital', 'units': 112500, 'bookRunningManager': False}, {'name': 'Tigress Financial Partners', 'units': 112500, 'bookRunningManager': False}]</t>
  </si>
  <si>
    <t>[{'name': 'Michael Klein', 'position': 'Chief Executive Officer, President and Chairman of the Board of Directors'}, {'name': 'Jay Taragin', 'position': 'Chief Financial Officer'}, {'name': 'Sam Altman', 'position': 'Executive Officer and Director'}, {'name': 'Frances Frei', 'position': 'Director'}, {'name': 'Allison Green', 'position': 'Director'}, {'name': 'John L. Thornton', 'position': 'Director'}]</t>
  </si>
  <si>
    <t>640 Fifth Avenue, 12th Floor, New York, NY 10019</t>
  </si>
  <si>
    <t>02156V109</t>
  </si>
  <si>
    <t>US02156V1098</t>
  </si>
  <si>
    <t>ACRO.U</t>
  </si>
  <si>
    <t>8b2dbeda-128f-43b4-a7bb-4b3c7640894c</t>
  </si>
  <si>
    <t>Acropolis Infrastructure Acquisition Corp.</t>
  </si>
  <si>
    <t>{'symbol': 'ACRO', 'cusip': '005029103', 'type': 'common', 'isin': 'US0050291030'}</t>
  </si>
  <si>
    <t>https://www.sec.gov/edgar/browse/?CIK=0001847891</t>
  </si>
  <si>
    <t>[{'name': 'Credit Suisse', 'units': 8400000, 'bookRunningManager': True}, {'name': 'Apollo Global Securities', 'units': 7500000, 'bookRunningManager': True}, {'name': 'Citigroup', 'units': 4500000, 'bookRunningManager': True}, {'name': 'Barclays', 'units': 4500000, 'bookRunningManager': True}, {'name': 'Evercore', 'units': 4500000, 'bookRunningManager': True}, {'name': 'Siebert Williams Shank', 'units': 600000, 'bookRunningManager': True}]</t>
  </si>
  <si>
    <t>[{'name': 'Geoffrey Strong', 'position': 'CEO &amp; Director'}, {'name': 'James Crossen', 'position': 'CFO &amp; CAO'}, {'name': 'Dylan Foo', 'position': 'Chairman of Board of Directors'}, {'name': 'Curtis Morgan', 'position': 'Director'}, {'name': 'David Small', 'position': 'Director'}, {'name': 'Theresa M.H. Wise, Ph.D.', 'position': 'Director'}, {'name': 'Ian Deason', 'position': 'Director'}]</t>
  </si>
  <si>
    <t>US0050291030</t>
  </si>
  <si>
    <t>{'symbol': 'ACRO.U', 'cusip': '005029202', 'type': 'units', 'isin': 'US0050292020'}</t>
  </si>
  <si>
    <t>US0050292020</t>
  </si>
  <si>
    <t>{'symbol': 'ACRO/W', 'cusip': '005029111', 'type': 'warrants', 'isin': 'US0050291113'}</t>
  </si>
  <si>
    <t>ACRO/W</t>
  </si>
  <si>
    <t>US0050291113</t>
  </si>
  <si>
    <t>GLTA.U</t>
  </si>
  <si>
    <t>cc5f1c2f-abed-48b4-9dd2-35d324032e43</t>
  </si>
  <si>
    <t>{'symbol': 'GLTA', 'cusip': 'G3R23A108', 'type': 'common', 'isin': 'KYG3R23A1081'}</t>
  </si>
  <si>
    <t>https://www.sec.gov/edgar/browse/?CIK=0001852767</t>
  </si>
  <si>
    <t>[{'name': 'Kemal Kaya', 'position': 'Chief Executive Officer and Director'}, {'name': 'Daniel Freifeld', 'position': 'President, Chief Investment Officer and Director'}, {'name': 'Michael Tanzer', 'position': 'Chief Financial Officer'}, {'name': 'Adam S. Metz', 'position': 'Director'}, {'name': 'Shelley Guiley', 'position': 'Director'}, {'name': 'Tim Shannon', 'position': 'Director'}]</t>
  </si>
  <si>
    <t>2001 S Street NW, Suite 320  Washington, DC 20009</t>
  </si>
  <si>
    <t>Callaway Capital Management, Weiss Asset Management</t>
  </si>
  <si>
    <t>G3R23A108</t>
  </si>
  <si>
    <t>KYG3R23A1081</t>
  </si>
  <si>
    <t>{'symbol': 'GLTA.U', 'cusip': 'G3R23A124', 'type': 'units', 'isin': 'KYG3R23A1248'}</t>
  </si>
  <si>
    <t>G3R23A124</t>
  </si>
  <si>
    <t>KYG3R23A1248</t>
  </si>
  <si>
    <t>{'symbol': 'GLTA/W', 'cusip': 'G3R23A116', 'type': 'warrants', 'isin': 'KYG3R23A1164'}</t>
  </si>
  <si>
    <t>GLTA/W</t>
  </si>
  <si>
    <t>G3R23A116</t>
  </si>
  <si>
    <t>KYG3R23A1164</t>
  </si>
  <si>
    <t>75bb5d0c-9762-42b9-af5d-29c6be8baddc</t>
  </si>
  <si>
    <t>ARYA Sciences Acquisition Corp V</t>
  </si>
  <si>
    <t>{'symbol': 'ARYE', 'cusip': 'G31658100', 'type': 'common', 'isin': 'KYG316581001'}</t>
  </si>
  <si>
    <t>https://www.sec.gov/edgar/browse/?CIK=0001852432</t>
  </si>
  <si>
    <t>[{'name': 'Jefferies', 'units': 6500000, 'bookRunningManager': True}, {'name': 'Goldman Sachs', 'units': 6500000, 'bookRunningManager': True}]</t>
  </si>
  <si>
    <t>[{'name': 'Joseph Edelman', 'position': 'Chairman'}, {'name': 'Adam Stone', 'position': 'Chief Executive Officer and Director'}, {'name': 'Michael Altman', 'position': 'Chief Financial Officer and Director'}, {'name': 'Konstantin Poukalov', 'position': 'Chief Business Officer'}, {'name': 'Todd Wider', 'position': 'Director'}, {'name': 'Jake Bauer', 'position': 'Director'}, {'name': 'Sanjiv K. Patel', 'position': 'Director'}, {'name': 'Debra Yu', 'position': 'Director'}]</t>
  </si>
  <si>
    <t>G31658100</t>
  </si>
  <si>
    <t>KYG316581001</t>
  </si>
  <si>
    <t>CSLMU</t>
  </si>
  <si>
    <t>eb27fd74-c45c-4289-8dfb-3e0f0efc663a</t>
  </si>
  <si>
    <t>Consilium Acquisition Corp I, Ltd.</t>
  </si>
  <si>
    <t>{'symbol': 'CSLM', 'cusip': '&lt;CUSIP&gt;', 'type': 'common', 'isin': '&lt;ISIN&gt;'}</t>
  </si>
  <si>
    <t>https://www.sec.gov/edgar/browse/?CIK=0001875493</t>
  </si>
  <si>
    <t>[{'name': 'BTIG', 'units': 15675000, 'bookRunningManager': True}, {'name': 'I-Bankers Securities', 'units': 825000, 'bookRunningManager': False}]</t>
  </si>
  <si>
    <t>[{'name': 'Charles Cassel', 'position': 'Director, CEO and CFO'}, {'name': 'Jonathan Binder', 'position': 'Director and Chairman'}, {'name': 'Faisal Ghori', 'position': 'COO'}, {'name': 'Irakli Gilauri', 'position': 'Director'}, {'name': 'Peter Tropper', 'position': 'Director'}, {'name': 'Salman Alam', 'position': 'Director'}]</t>
  </si>
  <si>
    <t>2400 E. Commercial Boulevard, Suite 900, Ft. Lauderdale, FL 33308</t>
  </si>
  <si>
    <t>Consilium Investment Management</t>
  </si>
  <si>
    <t>{'symbol': 'CSLMU', 'cusip': 'G2365L135', 'type': 'units', 'isin': 'KYG2365L1352'}</t>
  </si>
  <si>
    <t>G2365L135</t>
  </si>
  <si>
    <t>KYG2365L1352</t>
  </si>
  <si>
    <t>{'symbol': 'CSLMW', 'cusip': '&lt;CUSIP&gt;', 'type': 'warrants', 'isin': '&lt;ISIN&gt;'}</t>
  </si>
  <si>
    <t>CSLMW</t>
  </si>
  <si>
    <t>{'symbol': 'CSLMR', 'cusip': '&lt;CUSIP&gt;', 'type': 'rights', 'isin': '&lt;ISIN&gt;'}</t>
  </si>
  <si>
    <t>CSLMR</t>
  </si>
  <si>
    <t>WNNR.U</t>
  </si>
  <si>
    <t>eb0ed502-7b4e-4540-955d-2ceaca364ee1</t>
  </si>
  <si>
    <t>Andretti Acquisition Corp.</t>
  </si>
  <si>
    <t>{'symbol': 'WNNR', 'cusip': '&lt;CUSIP&gt;', 'type': 'common', 'isin': '&lt;ISIN&gt;'}</t>
  </si>
  <si>
    <t>https://www.sec.gov/edgar/browse/?CIK=0001843714</t>
  </si>
  <si>
    <t>[{'name': 'RBC Capital Markets', 'units': 20000000, 'bookRunningManager': True}]</t>
  </si>
  <si>
    <t>[{'name': 'William J. Sandbrook', 'position': 'Co-CEO &amp; Chairman'}, {'name': 'Michael M. Andretti', 'position': 'Co-CEO &amp; Director'}, {'name': 'William M. Brown', 'position': 'CFO'}, {'name': 'Zakary C. Brown', 'position': 'Director'}, {'name': 'James W. Keyes', 'position': 'Director'}, {'name': 'Cassandra S. Lee', 'position': 'Director'}, {'name': 'Gerald D. Putnam', 'position': 'Director'}, {'name': 'John J. Romanelli', 'position': 'Director'}]</t>
  </si>
  <si>
    <t>Cayman Island</t>
  </si>
  <si>
    <t>7615 Zionsville Road  Indianapolis, Indiana 46268</t>
  </si>
  <si>
    <t>{'symbol': 'WNNR.U', 'cusip': 'G26735111', 'type': 'units', 'isin': 'KYG267351115'}</t>
  </si>
  <si>
    <t>G26735111</t>
  </si>
  <si>
    <t>KYG267351115</t>
  </si>
  <si>
    <t>{'symbol': 'WNNR/W', 'cusip': '&lt;CUSIP&gt;', 'type': 'warrants', 'isin': '&lt;ISIN&gt;'}</t>
  </si>
  <si>
    <t>WNNR/W</t>
  </si>
  <si>
    <t>BSAQ.U</t>
  </si>
  <si>
    <t>a1e37f21-ce85-44eb-a021-bcf95b8cb626</t>
  </si>
  <si>
    <t>Black Spade Acquisition Co</t>
  </si>
  <si>
    <t>{'symbol': 'BSAQ', 'cusip': 'G11537100', 'type': 'common', 'isin': 'KYG115371000'}</t>
  </si>
  <si>
    <t>https://www.sec.gov/edgar/browse/?CIK=0001851908</t>
  </si>
  <si>
    <t>[{'name': 'Citigroup', 'units': 11727000, 'bookRunningManager': True}, {'name': 'JonesTrading', 'units': 1773000, 'bookRunningManager': False}, {'name': 'Loop Capital Markets', 'units': 1500000, 'bookRunningManager': False}]</t>
  </si>
  <si>
    <t>[{'name': 'Dennis Tam', 'position': 'Executive Chairman of the Board and Co-Chief Executive Officer'}, {'name': 'Kester Ng', 'position': 'Director and Co-Chief Executive Officer'}, {'name': 'Francis Ng', 'position': 'President, Director and Chief Financial Officer'}, {'name': 'Russell Galbut', 'position': 'Director'}, {'name': 'Robert Moore', 'position': 'Director'}, {'name': 'Patsy Chan', 'position': 'Director'}, {'name': 'Sammy Hsieh', 'position': 'Director'}]</t>
  </si>
  <si>
    <t>Suite 2902, 29/F, The Centrium, 60 Wyndham Street, Central, Hong Kong</t>
  </si>
  <si>
    <t>Black Spade Capital</t>
  </si>
  <si>
    <t>G11537100</t>
  </si>
  <si>
    <t>KYG115371000</t>
  </si>
  <si>
    <t>{'symbol': 'BSAQ.U', 'cusip': 'G11537126', 'type': 'units', 'isin': 'KYG115371265'}</t>
  </si>
  <si>
    <t>G11537126</t>
  </si>
  <si>
    <t>KYG115371265</t>
  </si>
  <si>
    <t>{'symbol': 'BSAQ/W', 'cusip': 'G11537118', 'type': 'warrants', 'isin': 'KYG115371182'}</t>
  </si>
  <si>
    <t>BSAQ/W</t>
  </si>
  <si>
    <t>G11537118</t>
  </si>
  <si>
    <t>KYG115371182</t>
  </si>
  <si>
    <t>TWCBU</t>
  </si>
  <si>
    <t>6cd314ad-cac8-4139-a1c0-bce481f63bbe</t>
  </si>
  <si>
    <t>Bilander Acquisition Corp.</t>
  </si>
  <si>
    <t>{'symbol': 'TWCB', 'cusip': '09001T106', 'type': 'common', 'isin': 'US09001T1060'}</t>
  </si>
  <si>
    <t>https://www.sec.gov/edgar/browse/?CIK=0001845618</t>
  </si>
  <si>
    <t>[{'name': 'Morgan Stanley', 'units': 8250000, 'bookRunningManager': True}, {'name': 'Deutsche Bank', 'units': 3450000, 'bookRunningManager': True}, {'name': 'Evercore', 'units': 3300000, 'bookRunningManager': True}]</t>
  </si>
  <si>
    <t>[{'name': 'James H. Greene, Jr.', 'position': 'Chairman of the Board of Directors'}, {'name': 'Scott W. Wagner', 'position': 'CEO and Director'}, {'name': 'Rufina A. Adams', 'position': 'CFO &amp; Secretary'}, {'name': 'William J. Janetschek', 'position': 'Director'}, {'name': 'Lee Kirkpatrick', 'position': 'Director'}, {'name': 'Darren Thompson', 'position': 'Director'}, {'name': 'Brandon Van Buren', 'position': 'Director'}, {'name': 'Alexi A. Wellman', 'position': 'Director'}]</t>
  </si>
  <si>
    <t>Four Embarcadero Center, Suite 2100 San Francisco, CA 94111</t>
  </si>
  <si>
    <t>True Wind Capital</t>
  </si>
  <si>
    <t xml:space="preserve">A forward purchase agreement with several institutional accredited investors will be entered into for sale of $50mm worth Class A shares at $10.00 per share, in a private placement at close of initial business combination. </t>
  </si>
  <si>
    <t>09001T106</t>
  </si>
  <si>
    <t>US09001T1060</t>
  </si>
  <si>
    <t>{'symbol': 'TWCBU', 'cusip': '09001T205', 'type': 'units', 'isin': 'US09001T2050'}</t>
  </si>
  <si>
    <t>09001T205</t>
  </si>
  <si>
    <t>US09001T2050</t>
  </si>
  <si>
    <t>{'symbol': 'TWCBW', 'cusip': '09001T114', 'type': 'warrants', 'isin': 'US09001T1144'}</t>
  </si>
  <si>
    <t>TWCBW</t>
  </si>
  <si>
    <t>09001T114</t>
  </si>
  <si>
    <t>US09001T1144</t>
  </si>
  <si>
    <t>TRTL.U</t>
  </si>
  <si>
    <t>26ac05cf-6150-4204-808a-ba5bb9835a60</t>
  </si>
  <si>
    <t>TortoiseEcofin Acquisition Corp. III</t>
  </si>
  <si>
    <t>{'symbol': 'TRTL', 'cusip': 'G8956E109', 'type': 'common', 'isin': 'KYG8956E1098'}</t>
  </si>
  <si>
    <t>https://www.sec.gov/edgar/browse/?CIK=0001847112</t>
  </si>
  <si>
    <t>[{'name': 'Barclays', 'units': 12000000, 'bookRunningManager': True}, {'name': 'Goldman Sachs', 'units': 12000000, 'bookRunningManager': True}, {'name': 'Cantor Fitzgerald', 'units': 5250000, 'bookRunningManager': True}, {'name': 'Academy Securities', 'units': 750000, 'bookRunningManager': False}]</t>
  </si>
  <si>
    <t>[{'name': 'Vincent T. Cubbage', 'position': 'CEO &amp; Chairman of the Board of Directors'}, {'name': 'Stephen Pang', 'position': 'President, CFO &amp; Director'}, {'name': 'Steven C. Schnitzer', 'position': 'Vice President, General Counsel and Secretary'}, {'name': 'Darrell Brock, Jr.', 'position': 'Vice President, Business Development'}, {'name': 'Evan Zimmer', 'position': 'Vice President, Finance'}, {'name': 'William J. Clinton', 'position': 'Director'}, {'name': 'Juan J. Daboub', 'position': 'Director'}, {'name': 'Mary Beth Mandanas', 'position': 'Director'}]</t>
  </si>
  <si>
    <t>6363 College Boulevard, Overland Park, KS 66211</t>
  </si>
  <si>
    <t>Tortoise</t>
  </si>
  <si>
    <t>G8956E109</t>
  </si>
  <si>
    <t>KYG8956E1098</t>
  </si>
  <si>
    <t>{'symbol': 'TRTL.U', 'cusip': 'G8956E208', 'type': 'units', 'isin': 'KYG8956E2088'}</t>
  </si>
  <si>
    <t>G8956E208</t>
  </si>
  <si>
    <t>KYG8956E2088</t>
  </si>
  <si>
    <t>{'symbol': 'TRTL/W', 'cusip': 'G8956E117', 'type': 'warrants', 'isin': 'KYG8956E1171'}</t>
  </si>
  <si>
    <t>TRTL/W</t>
  </si>
  <si>
    <t>G8956E117</t>
  </si>
  <si>
    <t>KYG8956E1171</t>
  </si>
  <si>
    <t>PFTAU</t>
  </si>
  <si>
    <t>fa636eca-8175-4e94-8b97-4be8fcb441c0</t>
  </si>
  <si>
    <t>Portage Fintech Acquisition Corporation</t>
  </si>
  <si>
    <t>{'symbol': 'PFTA', 'cusip': 'G7185D106', 'type': 'common', 'isin': 'KYG7185D1060'}</t>
  </si>
  <si>
    <t>https://www.sec.gov/edgar/browse/?CIK=0001853580</t>
  </si>
  <si>
    <t>[{'name': 'Goldman Sachs', 'units': 17280000, 'bookRunningManager': True}, {'name': 'BTIG', 'units': 4320000, 'bookRunningManager': True}, {'name': 'Scotia Capital', 'units': 1200000, 'bookRunningManager': True}, {'name': 'SoFi', 'units': 1200000, 'bookRunningManager': True}]</t>
  </si>
  <si>
    <t>[{'name': 'Adam Felesky', 'position': 'Chief Executive Officer and Director'}, {'name': 'Ajay Chowdhery', 'position': 'Chief Financial Officer, Chief Operating Officer and Director'}, {'name': 'Paul Desmarais III', 'position': 'Director'}, {'name': 'Steven Jay Freiberg', 'position': 'Director'}, {'name': 'Stuart Charles Harvey, Jr.', 'position': 'Director'}, {'name': 'G. Thompson Hutton', 'position': 'Director'}, {'name': 'Seraina Macia', 'position': 'Director'}, {'name': 'Jason Michael Pate', 'position': 'Director'}]</t>
  </si>
  <si>
    <t>280 Park Avenue, 3rd Floor  New York, NY 10017</t>
  </si>
  <si>
    <t>Portage Ventures</t>
  </si>
  <si>
    <t>G7185D106</t>
  </si>
  <si>
    <t>KYG7185D1060</t>
  </si>
  <si>
    <t>{'symbol': 'PFTAU', 'cusip': 'G7185D122', 'type': 'units', 'isin': 'KYG7185D1227'}</t>
  </si>
  <si>
    <t>G7185D122</t>
  </si>
  <si>
    <t>KYG7185D1227</t>
  </si>
  <si>
    <t>{'symbol': 'PFTAW', 'cusip': 'G7185D114', 'type': 'warrants', 'isin': 'KYG7185D1144'}</t>
  </si>
  <si>
    <t>PFTAW</t>
  </si>
  <si>
    <t>G7185D114</t>
  </si>
  <si>
    <t>KYG7185D1144</t>
  </si>
  <si>
    <t>GAQ.U</t>
  </si>
  <si>
    <t>05e3575d-e92d-4c0f-9a8f-ff53cd790f0b</t>
  </si>
  <si>
    <t>Generation Asia I Acquisition Limited</t>
  </si>
  <si>
    <t>{'symbol': 'GAQ', 'cusip': '&lt;CUSIP&gt;', 'type': 'common', 'isin': '&lt;ISIN&gt;'}</t>
  </si>
  <si>
    <t>https://www.sec.gov/edgar/browse/?CIK=0001852061</t>
  </si>
  <si>
    <t>[{'name': 'Nomura', 'units': 20000000, 'bookRunningManager': True}]</t>
  </si>
  <si>
    <t>[{'name': 'Roy Kuan', 'position': 'Chief Executive Officer, Chairman of the Board'}, {'name': 'Norimitsu Niwa', 'position': 'Chief Operating Officer, Director'}, {'name': 'Catherine Kwok', 'position': 'Chief Financial Officer'}, {'name': 'Gary Chan', 'position': 'Director'}, {'name': 'SungHwan Cho', 'position': 'Director'}]</t>
  </si>
  <si>
    <t xml:space="preserve">* Certain qualified institutional buyers or institutional accredited investors who are not affiliated with GAQ's sponsor or any member of GAQ's management, which GAQ refers to collectively as the forward purchasers, entered into forward purchase agreements with GAQ that provide for the purchase by the forward purchasers of an aggregate of 8mm forward purchase units, with each forward purchase unit consisting of one Class A ordinary share and one-quarter of one warrant to purchase one Class A ordinary share at $11.50 per share, for an aggregate purchase price of $80mm or $10.00 per unit, in a private placement to close concurrently with the closing of GAQ's initial business combination. _x000D_
* The forward purchasers may purchase less than 8mm forward purchase units in accordance with the terms of the Forward Purchase Agreements. _x000D_
* In addition, the forward purchasersâ€™ commitment under the forward purchase agreements will be subject to their rights to terminate their commitment at any time before GAQ enter into a definitive agreement regarding GAQ's initial business combination. _x000D_
* Accordingly, if any forward purchasers exercise their rights to terminate their commitment, such forward purchaser will not be obligated to purchase any forward purchase securities, and GAQ will not receive any of the amounts committed under such forward purchase agreement. _x000D_
* GAQ issued 2mm additional Class B ordinary shares to GAQ's sponsor, which represents the adjustment to the ratio applicable to the conversion of its Class B ordinary shares that GAQ's sponsor would have been entitled to at the closing of our initial business combination as a result of the issuance of 8,000,000 additional Class A ordinary shares under the forward purchase agreements.  _x000D_
* Further, prior to this offering, GAQ's sponsor transferred an aggregate of 1,200,000 Class B ordinary shares to the forward purchasers for no cash consideration, which represent 17.14% of the Class B ordinary shares issued and outstanding immediately after this offering (assuming no exercise of the underwriterâ€™s over-allotment option). </t>
  </si>
  <si>
    <t>{'symbol': 'GAQ.U', 'cusip': 'G38258110', 'type': 'units', 'isin': 'KYG382581109'}</t>
  </si>
  <si>
    <t>G38258110</t>
  </si>
  <si>
    <t>KYG382581109</t>
  </si>
  <si>
    <t>{'symbol': 'GAQ/W', 'cusip': '&lt;CUSIP&gt;', 'type': 'warrants', 'isin': '&lt;ISIN&gt;'}</t>
  </si>
  <si>
    <t>GAQ/W</t>
  </si>
  <si>
    <t>HMA.U</t>
  </si>
  <si>
    <t>b54ced0c-5da9-4f4b-b96e-f0045755177d</t>
  </si>
  <si>
    <t>Heartland Media Acquisition Corp.</t>
  </si>
  <si>
    <t>{'symbol': 'HMA', 'cusip': '&lt;CUSIP&gt;', 'type': 'common', 'isin': '&lt;ISIN&gt;'}</t>
  </si>
  <si>
    <t>https://www.sec.gov/edgar/browse/?CIK=0001850529</t>
  </si>
  <si>
    <t>[{'name': 'BofA Securities', 'units': 11375000, 'bookRunningManager': True}, {'name': 'Moelis', 'units': 6125000, 'bookRunningManager': True}]</t>
  </si>
  <si>
    <t>[{'name': 'Robert S. Prather, Jr.', 'position': 'Chief Executive Officer and Director'}, {'name': 'Shawn Pack', 'position': 'Chief Financial Officer'}, {'name': 'Salvatore Muoio', 'position': 'Director'}, {'name': 'Steven T. Shapiro', 'position': 'Director'}, {'name': 'Alan J. Weber', 'position': 'Director'}, {'name': 'John Zieser', 'position': 'Director'}]</t>
  </si>
  <si>
    <t>3282 Northside Pkwy Suite 275 Atlanta, GA 30327</t>
  </si>
  <si>
    <t>Heartland Media</t>
  </si>
  <si>
    <t>{'symbol': 'HMA.U', 'cusip': '42237V207', 'type': 'units', 'isin': 'US42237V2079'}</t>
  </si>
  <si>
    <t>42237V207</t>
  </si>
  <si>
    <t>US42237V2079</t>
  </si>
  <si>
    <t>{'symbol': 'HMA/W', 'cusip': '&lt;CUSIP&gt;', 'type': 'warrants', 'isin': '&lt;ISIN&gt;'}</t>
  </si>
  <si>
    <t>HMA/W</t>
  </si>
  <si>
    <t>KNSW.U</t>
  </si>
  <si>
    <t>c71b33ad-7330-4668-b668-20d17cb4f432</t>
  </si>
  <si>
    <t>KnightSwan Acquisition Corporation</t>
  </si>
  <si>
    <t>{'symbol': 'KNSW', 'cusip': '&lt;CUSIP&gt;', 'type': 'common', 'isin': '&lt;ISIN&gt;'}</t>
  </si>
  <si>
    <t>https://www.sec.gov/edgar/browse/?CIK=0001885444</t>
  </si>
  <si>
    <t>[{'name': 'Brandee Daly', 'position': 'Chief Executive Officer and Director'}, {'name': 'Matthew McElroy', 'position': 'Chief Financial Officer'}, {'name': 'Teresa Carlson', 'position': 'Non-Executive Chair of the Board of Directors'}, {'name': 'Anne K. Altman', 'position': 'Director'}, {'name': 'Dr. Merlynn Carson', 'position': 'Director'}, {'name': 'S. Leslie Ireland', 'position': 'Director'}, {'name': 'Dawn Meyerriecks', 'position': 'Director'}, {'name': 'Laura Price', 'position': 'Director'}]</t>
  </si>
  <si>
    <t>99 Wall Street, Suite 460, New York, NY 10005</t>
  </si>
  <si>
    <t>{'symbol': 'KNSW.U', 'cusip': '499103208', 'type': 'units', 'isin': 'US4991032081'}</t>
  </si>
  <si>
    <t>US4991032081</t>
  </si>
  <si>
    <t>{'symbol': 'KNSW/W', 'cusip': '&lt;CUSIP&gt;', 'type': 'warrants', 'isin': '&lt;ISIN&gt;'}</t>
  </si>
  <si>
    <t>KNSW/W</t>
  </si>
  <si>
    <t>KYCHU</t>
  </si>
  <si>
    <t>40b84ce1-afd3-43c0-ad05-926ec17d6901</t>
  </si>
  <si>
    <t>Keyarch Acquisition Corp</t>
  </si>
  <si>
    <t>{'symbol': 'KYCH', 'cusip': 'G5260A104', 'type': 'common', 'isin': 'KYG5260A1040'}</t>
  </si>
  <si>
    <t>https://www.sec.gov/edgar/browse/?CIK=0001865701</t>
  </si>
  <si>
    <t>[{'name': 'EarlyBirdCapital', 'units': 7125000, 'bookRunningManager': True}, {'name': 'Haitong International', 'units': 2375000, 'bookRunningManager': True}, {'name': 'Revere Securities', 'units': 500000, 'bookRunningManager': False}]</t>
  </si>
  <si>
    <t>[{'name': 'Fang Zhang', 'position': 'Director (Chairman)'}, {'name': 'Kai Xiong', 'position': 'Chief Executive Officer and Director'}, {'name': 'Jing Lu', 'position': 'Chief Financial Officer'}, {'name': 'Mark Taborsky', 'position': 'Director'}, {'name': 'Doug Rothschild', 'position': 'Director'}, {'name': 'Mei Han', 'position': 'Director'}]</t>
  </si>
  <si>
    <t>275 Madison Avenue, 39th floor New York, New York 10016</t>
  </si>
  <si>
    <t>Keywise Capital Management</t>
  </si>
  <si>
    <t>G5260A104</t>
  </si>
  <si>
    <t>KYG5260A1040</t>
  </si>
  <si>
    <t>{'symbol': 'KYCHU', 'cusip': 'G5260A138', 'type': 'units', 'isin': 'KYG5260A1388'}</t>
  </si>
  <si>
    <t>G5260A138</t>
  </si>
  <si>
    <t>KYG5260A1388</t>
  </si>
  <si>
    <t>{'symbol': 'KYCHW', 'cusip': 'G5260A112', 'type': 'warrants', 'isin': 'KYG5260A1123'}</t>
  </si>
  <si>
    <t>KYCHW</t>
  </si>
  <si>
    <t>G5260A112</t>
  </si>
  <si>
    <t>KYG5260A1123</t>
  </si>
  <si>
    <t>{'symbol': 'KYCHR', 'cusip': 'G5260A120', 'type': 'rights', 'isin': 'KYG5260A1206'}</t>
  </si>
  <si>
    <t>KYCHR</t>
  </si>
  <si>
    <t>G5260A120</t>
  </si>
  <si>
    <t>KYG5260A1206</t>
  </si>
  <si>
    <t>ALPAU</t>
  </si>
  <si>
    <t>7d175adc-1a4f-40c1-819b-bcba12813341</t>
  </si>
  <si>
    <t>Alpha Healthcare III</t>
  </si>
  <si>
    <t>{'symbol': 'ALPA', 'cusip': '02073F104', 'type': 'common', 'isin': 'US02073F1049'}</t>
  </si>
  <si>
    <t>https://www.sec.gov/edgar/browse/?CIK=0001842939</t>
  </si>
  <si>
    <t>[{'name': 'BofA Securities', 'units': 10500000, 'bookRunningManager': True}, {'name': 'PJT Partners', 'units': 4500000, 'bookRunningManager': True}]</t>
  </si>
  <si>
    <t>[{'name': 'Rajiv Shukla', 'position': 'Chairman, Chief Executive Officer and Director'}, {'name': 'Patrick A. Sturgeon', 'position': 'Chief Financial Officer and Secretary'}, {'name': 'Darlene T. DeRemer', 'position': 'Director'}, {'name': 'Eugene L. Podsiadlo', 'position': 'Director'}, {'name': 'William Woodward', 'position': 'Director'}]</t>
  </si>
  <si>
    <t>02073F104</t>
  </si>
  <si>
    <t>US02073F1049</t>
  </si>
  <si>
    <t>{'symbol': 'ALPAU', 'cusip': '02073F203', 'type': 'units', 'isin': 'US02073F2039'}</t>
  </si>
  <si>
    <t>02073F203</t>
  </si>
  <si>
    <t>US02073F2039</t>
  </si>
  <si>
    <t>{'symbol': 'ALPAW', 'cusip': '02073F112', 'type': 'warrants', 'isin': 'US02073F1122'}</t>
  </si>
  <si>
    <t>ALPAW</t>
  </si>
  <si>
    <t>02073F112</t>
  </si>
  <si>
    <t>US02073F1122</t>
  </si>
  <si>
    <t>APTMU</t>
  </si>
  <si>
    <t>495b3a9f-d9b1-4223-8d6f-363a2d621478</t>
  </si>
  <si>
    <t>Alpha Partners Technology Merger Corp.</t>
  </si>
  <si>
    <t>{'symbol': 'APTM', 'cusip': 'G63290111', 'type': 'common', 'isin': 'KYG632901115'}</t>
  </si>
  <si>
    <t>https://www.sec.gov/edgar/browse/?CIK=0001845550</t>
  </si>
  <si>
    <t>[{'name': 'Citigroup', 'units': 16875000, 'bookRunningManager': True}, {'name': 'Morgan Stanley', 'units': 5625000, 'bookRunningManager': True}, {'name': 'William Blair', 'units': 2500000, 'bookRunningManager': False}]</t>
  </si>
  <si>
    <t>[{'name': 'Matt Krna', 'position': 'Chief Executive Officer and Director'}, {'name': 'Sean Oâ€™Brien', 'position': 'Chief Financial Officer'}, {'name': 'Michael D. Ryan', 'position': 'Board Chair and Director'}, {'name': 'Steve Brotman', 'position': 'Director'}, {'name': 'Scott Grimes', 'position': 'Independent Director'}, {'name': 'John Rice', 'position': 'Independent Director'}, {'name': 'Marcie Vu', 'position': 'Independent Director'}, {'name': 'Tracy R. Wolstencroft', 'position': 'Independent Director'}]</t>
  </si>
  <si>
    <t>Empire State Building  20 West 34th Street, Suite 4215  New York, NY 10001</t>
  </si>
  <si>
    <t>G63290111</t>
  </si>
  <si>
    <t>KYG632901115</t>
  </si>
  <si>
    <t>{'symbol': 'APTMU', 'cusip': 'G63290129', 'type': 'units', 'isin': 'KYG632901297'}</t>
  </si>
  <si>
    <t>G63290129</t>
  </si>
  <si>
    <t>KYG632901297</t>
  </si>
  <si>
    <t>{'symbol': 'APTMW', 'cusip': 'G63290103', 'type': 'warrants', 'isin': 'KYG632901032'}</t>
  </si>
  <si>
    <t>APTMW</t>
  </si>
  <si>
    <t>G63290103</t>
  </si>
  <si>
    <t>KYG632901032</t>
  </si>
  <si>
    <t>408c09e2-d579-42d0-b6ba-29e6acb823e9</t>
  </si>
  <si>
    <t>DA32 Life Science Tech Acquisition Corp.</t>
  </si>
  <si>
    <t>{'symbol': 'DALS', 'cusip': '23312M106', 'type': 'common', 'isin': 'US23312M1062'}</t>
  </si>
  <si>
    <t>https://www.sec.gov/edgar/browse/?CIK=0001863294</t>
  </si>
  <si>
    <t>[{'name': 'JP Morgan', 'units': 11500000, 'bookRunningManager': True}, {'name': 'Cowen', 'units': 8500000, 'bookRunningManager': True}]</t>
  </si>
  <si>
    <t>[{'name': 'Steve Kafka', 'position': 'Chief Executive Officer and Director'}, {'name': 'Christopher Wolfe', 'position': 'Chief Financial Officer and Secretary'}, {'name': 'Andrew ElBardissi', 'position': 'Director'}, {'name': 'Keith Crandell', 'position': 'Director'}, {'name': 'Mara Aspinall', 'position': 'Director'}, {'name': 'Kevin Hrusovsky', 'position': 'Director'}, {'name': 'Angela Lai', 'position': 'Director'}, {'name': 'Nick Roelofs', 'position': 'Director'}]</t>
  </si>
  <si>
    <t>345 Park Avenue South, 12th Floor, New York, NY 10010</t>
  </si>
  <si>
    <t>Deerfield Management, ARCH Venture, Section 32</t>
  </si>
  <si>
    <t>23312M106</t>
  </si>
  <si>
    <t>US23312M1062</t>
  </si>
  <si>
    <t>MTAL.U</t>
  </si>
  <si>
    <t>804a0896-6a72-4a61-81a1-239988ab4ba4</t>
  </si>
  <si>
    <t>Metals Acquisition Corp</t>
  </si>
  <si>
    <t>{'symbol': 'MTAL', 'cusip': 'G60405100', 'type': 'common', 'isin': 'KYG604051006'}</t>
  </si>
  <si>
    <t>https://www.sec.gov/edgar/browse/?CIK=0001853021</t>
  </si>
  <si>
    <t>[{'name': 'Michael (Mick) James McMullen', 'position': 'Chief Executive Officer and Director'}, {'name': 'Marthinus (Jaco) J. Crouse', 'position': 'Chief Financial Officer'}, {'name': 'Dan Vujcic', 'position': 'Chief Development Officer'}, {'name': 'Patrice E. Merrin', 'position': 'Chairman'}, {'name': 'Rasmus Kristoffer Gerdeman', 'position': 'Director, Audit Chairman'}, {'name': 'Neville Joseph Power', 'position': 'Director'}, {'name': 'John Rhett Miles Bennett', 'position': 'Director'}, {'name': 'Charles D. McConnell', 'position': 'Director'}]</t>
  </si>
  <si>
    <t>425 Houston Street, Suite 400, Fort Worth, TX 76102</t>
  </si>
  <si>
    <t>G60405100</t>
  </si>
  <si>
    <t>KYG604051006</t>
  </si>
  <si>
    <t>{'symbol': 'MTAL.U', 'cusip': 'G60405118', 'type': 'units', 'isin': 'KYG604051188'}</t>
  </si>
  <si>
    <t>G60405118</t>
  </si>
  <si>
    <t>KYG604051188</t>
  </si>
  <si>
    <t>{'symbol': 'MTAL/W', 'cusip': 'G60405126', 'type': 'warrants', 'isin': 'KYG604051261'}</t>
  </si>
  <si>
    <t>MTAL/W</t>
  </si>
  <si>
    <t>G60405126</t>
  </si>
  <si>
    <t>KYG604051261</t>
  </si>
  <si>
    <t>XPAXU</t>
  </si>
  <si>
    <t>6f9ae651-f478-4848-beab-039fcf5de1ca</t>
  </si>
  <si>
    <t>XPAC Acquisition Corp.</t>
  </si>
  <si>
    <t>{'symbol': 'XPAX', 'cusip': 'G9831X106', 'type': 'common', 'isin': 'KYG9831X1060'}</t>
  </si>
  <si>
    <t>https://www.sec.gov/edgar/browse/?CIK=0001853397</t>
  </si>
  <si>
    <t>[{'name': 'Chu Kong', 'position': 'Chief Executive Officer, Chairman'}, {'name': 'Guilherme Teixeira', 'position': 'Chief Investment Officer'}, {'name': 'Fabio Kann', 'position': 'Chief Financial Officer'}, {'name': 'Marcos Peixoto', 'position': 'Director'}, {'name': 'Denis Pedreira', 'position': 'Independent Director'}, {'name': 'Ana Cabral-Gardner', 'position': 'Independent Director'}, {'name': 'Camilo Tedde', 'position': 'Independent Director'}]</t>
  </si>
  <si>
    <t>55 West 46th Street, 30th floor, New York, NY 10036</t>
  </si>
  <si>
    <t>G9831X106</t>
  </si>
  <si>
    <t>KYG9831X1060</t>
  </si>
  <si>
    <t>{'symbol': 'XPAXU', 'cusip': 'G9831X114', 'type': 'units', 'isin': 'KYG9831X1144'}</t>
  </si>
  <si>
    <t>G9831X114</t>
  </si>
  <si>
    <t>KYG9831X1144</t>
  </si>
  <si>
    <t>{'symbol': 'XPAXW', 'cusip': 'G9831X122', 'type': 'warrants', 'isin': 'KYG9831X1227'}</t>
  </si>
  <si>
    <t>XPAXW</t>
  </si>
  <si>
    <t>G9831X122</t>
  </si>
  <si>
    <t>KYG9831X1227</t>
  </si>
  <si>
    <t>HWELU</t>
  </si>
  <si>
    <t>8fc28008-579e-47f2-9cd2-abb22dac9996</t>
  </si>
  <si>
    <t>Healthwell Acquisition Corp. I</t>
  </si>
  <si>
    <t>{'symbol': 'HWEL', 'cusip': '42227R208', 'type': 'common', 'isin': 'US42227R2085'}</t>
  </si>
  <si>
    <t>https://www.sec.gov/edgar/browse/?CIK=0001845013</t>
  </si>
  <si>
    <t>[{'name': 'Jefferies', 'units': 25000000, 'bookRunningManager': True}]</t>
  </si>
  <si>
    <t>[{'name': 'Alyssa Rapp', 'position': 'CEO &amp; Director'}, {'name': 'Tracy Wan', 'position': 'President, CFO &amp; Director'}, {'name': 'Curtis Feeny', 'position': 'Co-Chair'}, {'name': 'George Hornig', 'position': 'Co-Chair'}, {'name': 'Matt Wandoloski', 'position': 'Director'}, {'name': 'Christie Hefner', 'position': 'Director'}, {'name': 'John MacCarthy', 'position': 'Director'}, {'name': 'Ellen Levy', 'position': 'Director'}, {'name': 'Carl Allegretti', 'position': 'Director'}]</t>
  </si>
  <si>
    <t>1001 Green Bay Rd. #227  Winnetka, IL 60093</t>
  </si>
  <si>
    <t>Peterson Partners</t>
  </si>
  <si>
    <t xml:space="preserve">Pursuant to a forward purchase agreement entered in connection with the consummation of the offering, Peterson Partners, an affiliate of one of the directors and a member of the sponsor has subscribed to purchase 4mm units for $10.00 per unit or an aggregate amount of up to $40.0 million in a private placement that will close concurrently with the closing of the initial business combination._x000D_
</t>
  </si>
  <si>
    <t>42227R208</t>
  </si>
  <si>
    <t>US42227R2085</t>
  </si>
  <si>
    <t>{'symbol': 'HWELU', 'cusip': '42227R208', 'type': 'units', 'isin': 'US42227R2085'}</t>
  </si>
  <si>
    <t>{'symbol': 'HWELW', 'cusip': '42227R117', 'type': 'warrants', 'isin': 'US42227R1178'}</t>
  </si>
  <si>
    <t>HWELW</t>
  </si>
  <si>
    <t>42227R117</t>
  </si>
  <si>
    <t>US42227R1178</t>
  </si>
  <si>
    <t>AMCI2</t>
  </si>
  <si>
    <t>e83cf5ca-3cf4-426a-baf1-5036a0837755</t>
  </si>
  <si>
    <t>AMCI Acquisition Corp. II</t>
  </si>
  <si>
    <t>{'symbol': 'AMCI', 'cusip': '00166R100', 'type': 'common', 'isin': 'US00166R1005'}</t>
  </si>
  <si>
    <t>https://www.sec.gov/edgar/browse/?CIK=0001843724</t>
  </si>
  <si>
    <t>[{'name': 'Evercore', 'units': 13200000, 'bookRunningManager': True}, {'name': 'I-Bankers Securities', 'units': 1800000, 'bookRunningManager': False}]</t>
  </si>
  <si>
    <t>[{'name': 'Nimesh Patel', 'position': 'Chief Executive Officer'}, {'name': 'Brian Beem', 'position': 'President and Director'}, {'name': 'Patrick Murphy', 'position': 'Chief Financial Officer'}, {'name': 'Hans Mende', 'position': 'Director'}, {'name': 'Mark Pinho', 'position': 'Director'}, {'name': 'Jill Watz', 'position': 'Director'}, {'name': 'Dr. Adrian Paterson', 'position': 'Director'}, {'name': 'Kate Burson', 'position': 'Director'}]</t>
  </si>
  <si>
    <t>600 Steamboat Road Greenwich, Connecticut 06830</t>
  </si>
  <si>
    <t>AMCI Group</t>
  </si>
  <si>
    <t>00166R100</t>
  </si>
  <si>
    <t>US00166R1005</t>
  </si>
  <si>
    <t>{'symbol': 'AMCIU', 'cusip': '00166R209', 'type': 'units', 'isin': 'US00166R2094'}</t>
  </si>
  <si>
    <t>AMCIU</t>
  </si>
  <si>
    <t>00166R209</t>
  </si>
  <si>
    <t>US00166R2094</t>
  </si>
  <si>
    <t>{'symbol': 'AMCIW', 'cusip': '00166R118', 'type': 'warrants', 'isin': 'US00166R1187'}</t>
  </si>
  <si>
    <t>AMCIW</t>
  </si>
  <si>
    <t>00166R118</t>
  </si>
  <si>
    <t>US00166R1187</t>
  </si>
  <si>
    <t>BWCAU</t>
  </si>
  <si>
    <t>b0b4c1ec-b411-4379-8009-6a75d83a3f88</t>
  </si>
  <si>
    <t>Blue Whale Acquisition Corp I</t>
  </si>
  <si>
    <t>{'symbol': 'BWC', 'cusip': 'G1330M103', 'type': 'common', 'isin': 'KYG1330M1033'}</t>
  </si>
  <si>
    <t>https://www.sec.gov/edgar/browse/?CIK=0001854863</t>
  </si>
  <si>
    <t>[{'name': 'Goldman Sachs', 'units': 16000000, 'bookRunningManager': True}, {'name': 'BofA Securities', 'units': 4000000, 'bookRunningManager': True}]</t>
  </si>
  <si>
    <t>[{'name': 'Maxime Franzetti', 'position': 'Chief Executive Officer and Director'}, {'name': 'David H. Johnson', 'position': 'Chairman and Independent Director'}, {'name': 'Zahavah Levine', 'position': 'Director'}, {'name': 'Adib Mattar', 'position': 'Director'}, {'name': 'Gregg Walker', 'position': 'Director'}, {'name': 'Jordan Zachary', 'position': 'Director'}, {'name': 'Russ Pillar', 'position': 'Chief Financial Officer'}]</t>
  </si>
  <si>
    <t>PO Box 1093,  Boundary Hall,  Cricket Square,  Grand Cayman, KY1-1102,  Cayman Islands</t>
  </si>
  <si>
    <t>Mubadala Capital</t>
  </si>
  <si>
    <t>MIC Capital Partners</t>
  </si>
  <si>
    <t>* MIC Capital Partners (Public) Parallel Cayman, LP, the direct parent of our sponsor, (forward purchase investor), has agreed to enter into a forward purchase agreement with BWCA, pursuant to which it will purchase, in its sole discretion, an aggregate of up to 5,000,000 of our units (for $10.00 per unit or up to $50,000,000 in the aggregate) in a private placement to occur substantially concurrently with the consummation of the initial business combination. _x000D_
* The forward purchase investor will determine in its sole discretion the specific number of forward purchase units it will purchase, if any, pursuant to the forward purchase agreement. _x000D_
* Each forward purchase unit will consist of one Class A ordinary share and one-fourth of one redeemable warrant. The terms of the forward purchase units will generally be identical to the terms of the units being issued in this offering, except that the securities underlying the forward purchase units will be subject to certain registration rights.</t>
  </si>
  <si>
    <t>G1330M103</t>
  </si>
  <si>
    <t>KYG1330M1033</t>
  </si>
  <si>
    <t>{'symbol': 'BWCAU', 'cusip': 'G1330M111', 'type': 'units', 'isin': 'KYG1330M1116'}</t>
  </si>
  <si>
    <t>G1330M111</t>
  </si>
  <si>
    <t>KYG1330M1116</t>
  </si>
  <si>
    <t>{'symbol': 'BWCAW', 'cusip': 'G1330M129', 'type': 'warrants', 'isin': 'KYG1330M1298'}</t>
  </si>
  <si>
    <t>BWCAW</t>
  </si>
  <si>
    <t>G1330M129</t>
  </si>
  <si>
    <t>KYG1330M1298</t>
  </si>
  <si>
    <t>CPAA3U</t>
  </si>
  <si>
    <t>b0567f07-9be0-4d94-9f16-ca56832cbd56</t>
  </si>
  <si>
    <t>Conyers Park III Acquisition Corp.</t>
  </si>
  <si>
    <t>{'symbol': 'CPAA', 'cusip': '21289P102', 'type': 'common', 'isin': 'US21289P1021'}</t>
  </si>
  <si>
    <t>https://www.sec.gov/edgar/browse/?CIK=0001841137</t>
  </si>
  <si>
    <t>[{'name': 'Deutsche Bank', 'units': 14000000, 'bookRunningManager': True}, {'name': 'Goldman Sachs', 'units': 14000000, 'bookRunningManager': True}, {'name': 'JP Morgan', 'units': 7000000, 'bookRunningManager': True}]</t>
  </si>
  <si>
    <t>[{'name': 'James M. Kilts', 'position': 'Co-Chief Executive Officer'}, {'name': 'David J. West', 'position': 'Co-Chief Executive Officer and Chairman of the Board'}, {'name': 'Brian K. Ratzan', 'position': 'Chief Financial Officer and Director'}, {'name': 'Max Papkov', 'position': 'Vice President of Strategy and Director'}, {'name': 'Carol Herman', 'position': 'Director'}, {'name': 'Nancy Karch', 'position': 'Director'}, {'name': 'Arvin Kash', 'position': 'Director'}, {'name': 'Peter Klein', 'position': 'Director'}]</t>
  </si>
  <si>
    <t>999 Vanderbilt Beach Road, Suite 601, Naples, FL 34108</t>
  </si>
  <si>
    <t>Centerview Capital</t>
  </si>
  <si>
    <t>21289P102</t>
  </si>
  <si>
    <t>US21289P1021</t>
  </si>
  <si>
    <t>{'symbol': 'CPAAU', 'cusip': '21289P201', 'type': 'units', 'isin': 'US21289P2011'}</t>
  </si>
  <si>
    <t>CPAAU</t>
  </si>
  <si>
    <t>21289P201</t>
  </si>
  <si>
    <t>US21289P2011</t>
  </si>
  <si>
    <t>{'symbol': 'CPAAW', 'cusip': '21289P110', 'type': 'warrants', 'isin': 'US21289P1104'}</t>
  </si>
  <si>
    <t>CPAAW</t>
  </si>
  <si>
    <t>21289P110</t>
  </si>
  <si>
    <t>US21289P1104</t>
  </si>
  <si>
    <t>TPBAU</t>
  </si>
  <si>
    <t>7d2778c5-9a70-498b-9150-938b2041bab8</t>
  </si>
  <si>
    <t>TPB Acquisition Corporation I</t>
  </si>
  <si>
    <t>{'symbol': 'TPBA', 'cusip': 'G8990L101', 'type': 'common', 'isin': 'KYG8990L1014'}</t>
  </si>
  <si>
    <t>https://www.sec.gov/edgar/browse/?CIK=0001847090</t>
  </si>
  <si>
    <t>[{'name': 'Barclays', 'units': 10500000, 'bookRunningManager': True}, {'name': 'Code Advisors', 'units': 7000000, 'bookRunningManager': True}]</t>
  </si>
  <si>
    <t>[{'name': 'David Friedberg', 'position': 'Chief Executive Officer, Director and Chairman of the Board'}, {'name': 'William Hauser', 'position': 'Chief Financial Officer'}, {'name': 'Bharat Vasan', 'position': 'Director'}, {'name': 'Kerry Cooper', 'position': 'Director'}, {'name': 'Neil Renninger', 'position': 'Director'}, {'name': 'April Underwood', 'position': 'Director'}]</t>
  </si>
  <si>
    <t>1 Letterman Drive, Suite A3-1, San Francisco, CA 94129</t>
  </si>
  <si>
    <t>Sponsor &amp; Anchor Investor</t>
  </si>
  <si>
    <t>**Sponsor Forward Purchase Agreement**_x000D_
* TPBA's sponsor agreed to purchase up to an aggregate of 2,500,000 units, at a price ofâ€‰ $10.00 per unit, for an aggregate purchase price of up to $25,000,000 in connection with the closing of an initial business combination_x000D_
* TBPA's sponsor may transfer the obligation to purchase the units, in whole or in part, to third parties who are affiliates of, or investors in, its sponsor_x000D_
_x000D_
**Additional Forward Purchase Agreements**_x000D_
* TBPA also entered into additional forward purchase agreements whereby the anchor investors have agreed to purchase up to an aggregate of 8,750,000 Class A ordinary shares, at a price ofâ€‰ $10.00 per share, for an aggregate purchase price of up to $87,500,000 in connection with the closing of our initial business combination_x000D_
* **TPBA's sponsor has agreed to transfer to fully subscribing anchor investors a number of Class B ordinary shares equal to the greater of (i) 10% of the Class B ordinary shares (not to exceed 437,500 Class B ordinary shares) and (b) 50% of the Class B ordinary shares (not to exceed 2,187,500 Class B ordinary shares) outstanding as of the closing TPBA's IPO  multiplied by the percentage of public shares redeemed in connection with an initial business combination** _x000D_
* TPBA's sponsor has also agreed that its remaining Class B ordinary shares will be subject to price-based vesting conditions of three equal installments when when the price of TPBA's Class A ordinary shares equals or exceeds $10.00, $12.50 and $15.00 for any 20 trading days within any 30 trading-day period within three years of closing, after which the shares will be forfeited_x000D_
* Assuming that each anchor investor fully subscribes for its allocation they would own, in the aggregate, up to 10,937,500 Class A ordinary shares following the closing of the business combination, which includes up to 2,187,500 Class A ordinary shares issued upon conversion of the Class B ordinary shares transferred to them pursuant to the terms of the additional forward purchase agreements, but does not include any Class A ordinary shares purchased by the anchor investors in this offering or in the open market_x000D_
* In addition, if TPBA's sponsor fully subscribes for 2,500,000 forward purchase units pursuant to the sponsor forward purchase agreement, it would own 4,687,500 Class A ordinary shares (or 5,343,750 if the underwritersâ€™ over-allotment option is exercised in full) upon conversion of the 2,187,500 Class B ordinary shares (or 2,843,750) that it holds after the transfer of 2,187,500 Class B ordinary shares, in the aggregate, to the anchor investors_x000D_
* To the extent TPBA's sponsor subscribes for forward purchase units and does not transfer an equal or greater number of Class B ordinary shares to the anchor investors, it could own significantly greater than 20% of outstanding ordinary shares at the time of an initial business combination</t>
  </si>
  <si>
    <t>G8990L101</t>
  </si>
  <si>
    <t>KYG8990L1014</t>
  </si>
  <si>
    <t>{'symbol': 'TPBAU', 'cusip': 'G8990L119', 'type': 'units', 'isin': 'KYG8990L1196'}</t>
  </si>
  <si>
    <t>G8990L119</t>
  </si>
  <si>
    <t>KYG8990L1196</t>
  </si>
  <si>
    <t>{'symbol': 'TPBAW', 'cusip': 'G8990L127', 'type': 'warrants', 'isin': 'KYG8990L1279'}</t>
  </si>
  <si>
    <t>TPBAW</t>
  </si>
  <si>
    <t>G8990L127</t>
  </si>
  <si>
    <t>KYG8990L1279</t>
  </si>
  <si>
    <t>JGGCU</t>
  </si>
  <si>
    <t>852f6054-665f-4e01-829f-532a3ecb20d4</t>
  </si>
  <si>
    <t>Jaguar Global Growth Corporation I</t>
  </si>
  <si>
    <t>{'symbol': 'JGGC', 'cusip': '&lt;CUSIP&gt;', 'type': 'common', 'isin': '&lt;ISIN&gt;'}</t>
  </si>
  <si>
    <t>https://www.sec.gov/edgar/browse/?CIK=0001857518</t>
  </si>
  <si>
    <t>[{'name': 'Citigroup', 'units': 10000000, 'bookRunningManager': True}, {'name': 'Barclays', 'units': 10000000, 'bookRunningManager': True}]</t>
  </si>
  <si>
    <t>[{'name': 'Gary R. Garrabrant', 'position': 'Chairman and Chief Executive Officer'}, {'name': 'Thomas J. McDonald', 'position': 'President and Director'}, {'name': 'Anthony R. Page', 'position': 'Chief Financial Officer'}, {'name': 'Thomas D. Hennessy', 'position': 'Director'}, {'name': 'M. Joseph Beck', 'position': 'Director'}, {'name': 'Craig Hatkoff', 'position': 'Independent Director'}, {'name': 'Christine Zhao', 'position': 'Independent Director'}, {'name': 'Martha Notaras', 'position': 'Independent Director'}, {'name': 'Michael Berman', 'position': 'Independent Director'}, {'name': 'Jason H. Lee', 'position': 'Independent Director'}]</t>
  </si>
  <si>
    <t>3225 Franklin Avenue, Suite 309, Miami, Florida 33133</t>
  </si>
  <si>
    <t>Jaguar Growth Partners, Hennessy Capital Group</t>
  </si>
  <si>
    <t>{'symbol': 'JGGCU', 'cusip': 'G5S11A148', 'type': 'units', 'isin': 'KYG5S11A1488'}</t>
  </si>
  <si>
    <t>G5S11A148</t>
  </si>
  <si>
    <t>KYG5S11A1488</t>
  </si>
  <si>
    <t>{'symbol': 'JGGCW', 'cusip': '&lt;CUSIP&gt;', 'type': 'warrants', 'isin': '&lt;ISIN&gt;'}</t>
  </si>
  <si>
    <t>JGGCW</t>
  </si>
  <si>
    <t>{'symbol': 'JGGCR', 'cusip': '&lt;CUSIP&gt;', 'type': 'rights', 'isin': '&lt;ISIN&gt;'}</t>
  </si>
  <si>
    <t>JGGCR</t>
  </si>
  <si>
    <t>AFTR.U</t>
  </si>
  <si>
    <t>3d4d6baf-3f9b-43da-aac9-931f521b9e8a</t>
  </si>
  <si>
    <t>AfterNext HealthTech Acquisition Corp.</t>
  </si>
  <si>
    <t>{'symbol': 'AFTR', 'cusip': 'G01109100', 'type': 'common', 'isin': 'KYG011091009'}</t>
  </si>
  <si>
    <t>https://www.sec.gov/edgar/browse/?CIK=0001865975</t>
  </si>
  <si>
    <t>[{'name': 'Goldman Sachs', 'units': 9425000, 'bookRunningManager': True}, {'name': 'Deutsche Bank', 'units': 8675000, 'bookRunningManager': True}, {'name': 'BofA Securities', 'units': 6750000, 'bookRunningManager': True}, {'name': 'Siebert Williams Shank', 'units': 75000, 'bookRunningManager': False}, {'name': 'AmeriVet Securities', 'units': 75000, 'bookRunningManager': False}]</t>
  </si>
  <si>
    <t>[{'name': 'R. Halsey Wise', 'position': 'Chief Executive Officer and Chairman'}, {'name': 'Anthony Colaluca', 'position': 'President and Director'}, {'name': 'Martin Davidson', 'position': 'Chief Financial Officer'}, {'name': 'Art Heidrich', 'position': 'Secretary'}, {'name': 'Jeffrey Rhodes', 'position': 'Director'}, {'name': 'Nehal Raj', 'position': 'Director'}, {'name': 'A.G. Breitenstein', 'position': 'Director'}, {'name': 'Dr. Julie Gerberding', 'position': 'Director'}, {'name': 'Christopher H. Hunter', 'position': 'Director'}, {'name': 'Bill Miller', 'position': 'Director'}, {'name': 'Bharat Sundaram', 'position': 'Director'}]</t>
  </si>
  <si>
    <t>301 Commerce St., Suite 3300 Fort Worth, Texas 76102</t>
  </si>
  <si>
    <t>G01109100</t>
  </si>
  <si>
    <t>KYG011091009</t>
  </si>
  <si>
    <t>{'symbol': 'AFTR.U', 'cusip': 'G01109118', 'type': 'units', 'isin': 'KYG011091181'}</t>
  </si>
  <si>
    <t>G01109118</t>
  </si>
  <si>
    <t>KYG011091181</t>
  </si>
  <si>
    <t>{'symbol': 'AFTR/W', 'cusip': 'G01109126', 'type': 'warrants', 'isin': 'KYG011091264'}</t>
  </si>
  <si>
    <t>AFTR/W</t>
  </si>
  <si>
    <t>G01109126</t>
  </si>
  <si>
    <t>KYG011091264</t>
  </si>
  <si>
    <t>APMIU</t>
  </si>
  <si>
    <t>bfdee366-9413-426d-ba28-c2720ca54156</t>
  </si>
  <si>
    <t>AxonPrime Infrastructure Acquisition Corporation</t>
  </si>
  <si>
    <t>{'symbol': 'APMI', 'cusip': '05467C108', 'type': 'common', 'isin': 'US05467C1080'}</t>
  </si>
  <si>
    <t>https://www.sec.gov/edgar/browse/?CIK=0001857662</t>
  </si>
  <si>
    <t>[{'name': 'Dinakar Singh', 'position': 'Founder, Chief Executive Officer'}, {'name': 'Dakin Sloss', 'position': 'Founder'}, {'name': 'Jon Layman', 'position': 'Chief Financial Officer, Chief Operating Officer, Director'}, {'name': 'Richard Spencer', 'position': 'Director'}, {'name': 'Muneer Satter', 'position': 'Director'}, {'name': 'Koryn Estrada', 'position': 'Director'}, {'name': 'William Ulrich', 'position': 'Director'}]</t>
  </si>
  <si>
    <t>126 E 56th St, 30th Floor New York, New York 10022</t>
  </si>
  <si>
    <t>Axon Capital, Prime Movers Lab</t>
  </si>
  <si>
    <t>05467C108</t>
  </si>
  <si>
    <t>US05467C1080</t>
  </si>
  <si>
    <t>{'symbol': 'APMIU', 'cusip': '05467C207', 'type': 'units', 'isin': 'US05467C2070'}</t>
  </si>
  <si>
    <t>05467C207</t>
  </si>
  <si>
    <t>US05467C2070</t>
  </si>
  <si>
    <t>{'symbol': 'APMIW', 'cusip': '05467C116', 'type': 'warrants', 'isin': 'US05467C1163'}</t>
  </si>
  <si>
    <t>APMIW</t>
  </si>
  <si>
    <t>05467C116</t>
  </si>
  <si>
    <t>US05467C1163</t>
  </si>
  <si>
    <t>JAQCU</t>
  </si>
  <si>
    <t>df566dd3-1abc-45db-a0da-0b8b9cfc6b8d</t>
  </si>
  <si>
    <t>Jupiter Acquisition Corporation</t>
  </si>
  <si>
    <t>{'symbol': 'JAQC', 'cusip': '482082104', 'type': 'common', 'isin': 'US4820821043'}</t>
  </si>
  <si>
    <t>https://www.sec.gov/edgar/browse/?CIK=0001817868</t>
  </si>
  <si>
    <t>[{'name': 'Nomura', 'units': 8250000, 'bookRunningManager': True}, {'name': 'Ladenburg Thalmann', 'units': 6749999, 'bookRunningManager': True}, {'name': 'Brookline Capital Markets', 'units': 1, 'bookRunningManager': True}]</t>
  </si>
  <si>
    <t>[{'name': 'James N Hauslein', 'position': 'Chairman, Chief Executive Officer and Chief Financial Officer'}, {'name': 'James N. Clarke', 'position': 'Vice Chairman'}, {'name': 'Gaurav Burman', 'position': 'President and Director'}, {'name': 'James Thayer', 'position': 'Chief Operating Officer'}, {'name': 'Jonathan Leong', 'position': 'Executive Vice President of Strategy and M&amp;A'}, {'name': 'Robert A. Knox', 'position': 'Director'}, {'name': 'George L. Pita', 'position': 'Director'}, {'name': 'John D. White, Jr.', 'position': 'Director'}]</t>
  </si>
  <si>
    <t>11450 SE Dixie Hwy  Hobe Sound, FL 33455</t>
  </si>
  <si>
    <t>Clarke Capital</t>
  </si>
  <si>
    <t>US4820821043</t>
  </si>
  <si>
    <t>{'symbol': 'JAQCU', 'cusip': '482082203', 'type': 'units', 'isin': 'US4820822033'}</t>
  </si>
  <si>
    <t>US4820822033</t>
  </si>
  <si>
    <t>{'symbol': 'JAQCW', 'cusip': '482082112', 'type': 'warrants', 'isin': 'US4820821126'}</t>
  </si>
  <si>
    <t>JAQCW</t>
  </si>
  <si>
    <t>US4820821126</t>
  </si>
  <si>
    <t>NFNT.U</t>
  </si>
  <si>
    <t>4b109133-98cf-4a70-a9ec-70bf0e09ffa7</t>
  </si>
  <si>
    <t>Infinite Acquisition Corp.</t>
  </si>
  <si>
    <t>{'symbol': 'NFNT', 'cusip': 'G48028107', 'type': 'common', 'isin': 'KYG480281073'}</t>
  </si>
  <si>
    <t>https://www.sec.gov/edgar/browse/?CIK=0001862327</t>
  </si>
  <si>
    <t>[{'name': 'Kevin Durant', 'position': 'Co-Chief Executive Officer and Director'}, {'name': 'Rich Kleiman', 'position': 'Co-Chief Executive Officer and Director'}, {'name': 'James Rosenstock', 'position': 'Chief Financial Officer'}, {'name': 'Alexander Michael', 'position': 'Chief Development Officer'}, {'name': 'Aryeh B. Bourkoff', 'position': 'Chairman'}, {'name': 'AnrÃ© Williams', 'position': 'Director'}, {'name': 'Sam Lessin', 'position': 'Director'}, {'name': 'Annastasia Skilakos (Seebohm)', 'position': 'Director'}, {'name': 'Stacey Bendet', 'position': 'Director'}]</t>
  </si>
  <si>
    <t>LionTree Advisors, Thirty Five Ventures</t>
  </si>
  <si>
    <t>G48028107</t>
  </si>
  <si>
    <t>KYG480281073</t>
  </si>
  <si>
    <t>{'symbol': 'NFNT.U', 'cusip': 'G48028115', 'type': 'units', 'isin': 'KYG480281156'}</t>
  </si>
  <si>
    <t>G48028115</t>
  </si>
  <si>
    <t>KYG480281156</t>
  </si>
  <si>
    <t>{'symbol': 'NFNT/W', 'cusip': 'G48028123', 'type': 'warrants', 'isin': 'KYG480281230'}</t>
  </si>
  <si>
    <t>NFNT/W</t>
  </si>
  <si>
    <t>G48028123</t>
  </si>
  <si>
    <t>KYG480281230</t>
  </si>
  <si>
    <t>WAVC.U</t>
  </si>
  <si>
    <t>d90ded70-840b-42d0-a52f-25868996c1f3</t>
  </si>
  <si>
    <t>Waverley Capital Acquisition Corp. 1</t>
  </si>
  <si>
    <t>{'symbol': 'WAVC', 'cusip': 'G06536109', 'type': 'common', 'isin': 'KYG065361092'}</t>
  </si>
  <si>
    <t>https://www.sec.gov/edgar/browse/?CIK=0001849580</t>
  </si>
  <si>
    <t>[{'name': 'Evercore', 'units': 11000000, 'bookRunningManager': True}, {'name': 'Morgan Stanley', 'units': 9000000, 'bookRunningManager': True}]</t>
  </si>
  <si>
    <t>[{'name': 'Edgar Bronfman Jr.', 'position': 'Chairman of the Board of Directors'}, {'name': 'Daniel Leff', 'position': 'CEO &amp; Director'}, {'name': 'Alan Henricks', 'position': 'CFO'}, {'name': 'David Gandler', 'position': 'Director'}, {'name': 'Jeff Bewkes', 'position': 'Director'}, {'name': 'Chris Silbermann', 'position': 'Director'}, {'name': 'Alfred Osborne', 'position': 'Director'}]</t>
  </si>
  <si>
    <t>535 Ramona Street  Suite #8  Palo Alto, CA 94301</t>
  </si>
  <si>
    <t>Waverley Capital</t>
  </si>
  <si>
    <t>G06536109</t>
  </si>
  <si>
    <t>KYG065361092</t>
  </si>
  <si>
    <t>{'symbol': 'WAVC.U', 'cusip': 'G06536125', 'type': 'units', 'isin': 'KYG065361258'}</t>
  </si>
  <si>
    <t>G06536125</t>
  </si>
  <si>
    <t>KYG065361258</t>
  </si>
  <si>
    <t>{'symbol': 'WAVC/W', 'cusip': 'G06536117', 'type': 'warrants', 'isin': 'KYG065361175'}</t>
  </si>
  <si>
    <t>WAVC/W</t>
  </si>
  <si>
    <t>G06536117</t>
  </si>
  <si>
    <t>KYG065361175</t>
  </si>
  <si>
    <t>CNDA.U</t>
  </si>
  <si>
    <t>0349a6dc-4bea-44f4-9e5b-b748a184af2c</t>
  </si>
  <si>
    <t>Concord Acquisition Corp II</t>
  </si>
  <si>
    <t>{'symbol': 'CNDA', 'cusip': '20607U108', 'type': 'common', 'isin': 'US20607U1088'}</t>
  </si>
  <si>
    <t>https://www.sec.gov/edgar/browse/?CIK=0001851959</t>
  </si>
  <si>
    <t>[{'name': 'Citigroup', 'units': 14475000, 'bookRunningManager': True}, {'name': 'Cowen', 'units': 9650000, 'bookRunningManager': True}, {'name': 'AmeriVet Securities', 'units': 875000, 'bookRunningManager': False}]</t>
  </si>
  <si>
    <t>[{'name': 'Jeff Tuder', 'position': 'Chief Executive Officer'}, {'name': 'Michele Cito', 'position': 'Chief Financial Officer'}, {'name': 'Bob Diamond', 'position': 'Chairman of the Board'}, {'name': 'Henry Helgeson', 'position': 'Director'}, {'name': 'Peter Ort', 'position': 'Director'}, {'name': 'Thomas King', 'position': 'Director'}, {'name': 'Larry Leibowitz', 'position': 'Director'}]</t>
  </si>
  <si>
    <t>20607U108</t>
  </si>
  <si>
    <t>US20607U1088</t>
  </si>
  <si>
    <t>{'symbol': 'CNDA.U', 'cusip': '20607U207', 'type': 'units', 'isin': 'US20607U2078'}</t>
  </si>
  <si>
    <t>20607U207</t>
  </si>
  <si>
    <t>US20607U2078</t>
  </si>
  <si>
    <t>{'symbol': 'CNDA/W', 'cusip': '20607U116', 'type': 'warrants', 'isin': 'US20607U1161'}</t>
  </si>
  <si>
    <t>CNDA/W</t>
  </si>
  <si>
    <t>20607U116</t>
  </si>
  <si>
    <t>US20607U1161</t>
  </si>
  <si>
    <t>UTAAU</t>
  </si>
  <si>
    <t>6306cea9-8ed8-438d-bd60-6a6feef101eb</t>
  </si>
  <si>
    <t>UTA Acquisition Corporation</t>
  </si>
  <si>
    <t>{'symbol': 'UTAA', 'cusip': 'G9473A109', 'type': 'common', 'isin': 'KYG9473A1094'}</t>
  </si>
  <si>
    <t>https://www.sec.gov/edgar/browse/?CIK=0001879221</t>
  </si>
  <si>
    <t>[{'name': 'Reginald Fils-AimÃ©', 'position': 'Chairman of the Board of Directors'}, {'name': 'Clinton Foy', 'position': 'Co-CEO and Director'}, {'name': 'Jamie Sharp', 'position': 'Co-CEO'}, {'name': 'Ophir Lupu', 'position': 'President'}, {'name': 'Chris Jefferis', 'position': 'CFO'}, {'name': 'Kathy Vrabeck', 'position': 'Director'}, {'name': 'Nancy Tellem', 'position': 'Director'}, {'name': 'Alexis Ohanian', 'position': 'Director'}]</t>
  </si>
  <si>
    <t>135 5th Avenue, 7th Floor, New York, NY, 10010</t>
  </si>
  <si>
    <t>UTA, Connaught</t>
  </si>
  <si>
    <t>G9473A109</t>
  </si>
  <si>
    <t>KYG9473A1094</t>
  </si>
  <si>
    <t>{'symbol': 'UTAAU', 'cusip': 'G9473A125', 'type': 'units', 'isin': 'KYG9473A1250'}</t>
  </si>
  <si>
    <t>G9473A125</t>
  </si>
  <si>
    <t>KYG9473A1250</t>
  </si>
  <si>
    <t>{'symbol': 'UTAAW', 'cusip': 'G9473A117', 'type': 'warrants', 'isin': 'KYG9473A1177'}</t>
  </si>
  <si>
    <t>UTAAW</t>
  </si>
  <si>
    <t>G9473A117</t>
  </si>
  <si>
    <t>KYG9473A1177</t>
  </si>
  <si>
    <t>SLVRU</t>
  </si>
  <si>
    <t>1589dd0d-256d-4f8a-9e70-62c43b424738</t>
  </si>
  <si>
    <t>SILVERspac Inc.</t>
  </si>
  <si>
    <t>{'symbol': 'SLVR', 'cusip': 'G8136V104', 'type': 'common', 'isin': 'KYG8136V1041'}</t>
  </si>
  <si>
    <t>https://www.sec.gov/edgar/browse/?CIK=0001842644</t>
  </si>
  <si>
    <t>[{'name': 'Goldman Sachs', 'units': 12500000, 'bookRunningManager': True}, {'name': 'Citigroup', 'units': 12500000, 'bookRunningManager': True}]</t>
  </si>
  <si>
    <t>[{'name': 'Tal Kerret', 'position': 'Chief Financial Officer, Chairman and Director'}, {'name': 'Charles Federman', 'position': 'Chief Executive Officer and Director'}, {'name': 'David Z. Hirsh', 'position': 'Director'}, {'name': 'Bonnie Kintzer', 'position': 'Director'}, {'name': 'Dana Roffman', 'position': 'Director'}, {'name': 'David Sable', 'position': 'Director'}, {'name': 'Hagi Schwartz', 'position': 'Director'}]</t>
  </si>
  <si>
    <t>7 World Trade Center, 10th Floor 250 Greenwich Street New York, New York 10007</t>
  </si>
  <si>
    <t>Silverstein Properties, Silvertech Ventures</t>
  </si>
  <si>
    <t>G8136V104</t>
  </si>
  <si>
    <t>KYG8136V1041</t>
  </si>
  <si>
    <t>{'symbol': 'SLVRU', 'cusip': 'G8136V120', 'type': 'units', 'isin': 'KYG8136V1207'}</t>
  </si>
  <si>
    <t>G8136V120</t>
  </si>
  <si>
    <t>KYG8136V1207</t>
  </si>
  <si>
    <t>{'symbol': 'SLVRW', 'cusip': 'G8136V112', 'type': 'warrants', 'isin': 'KYG8136V1124'}</t>
  </si>
  <si>
    <t>SLVRW</t>
  </si>
  <si>
    <t>G8136V112</t>
  </si>
  <si>
    <t>KYG8136V1124</t>
  </si>
  <si>
    <t>IPAXU</t>
  </si>
  <si>
    <t>99c6d37e-997f-4681-814c-c11e8d6191de</t>
  </si>
  <si>
    <t xml:space="preserve">Inflection Point Acquisition Corp. </t>
  </si>
  <si>
    <t>{'symbol': 'IPAX', 'cusip': 'G47874121', 'type': 'common', 'isin': 'KYG478741211'}</t>
  </si>
  <si>
    <t>https://www.sec.gov/edgar/browse/?CIK=0001844452</t>
  </si>
  <si>
    <t>[{'name': 'Citigroup', 'units': 28950000, 'bookRunningManager': True}, {'name': 'Ladenburg Thalmann', 'units': 1050000, 'bookRunningManager': False}]</t>
  </si>
  <si>
    <t>[{'name': 'Paula Sutter', 'position': 'Executive Chairwoman'}, {'name': 'Michael Blitzer', 'position': 'Co-Chief Executive Officer and Director'}, {'name': 'Guy Shanon', 'position': 'Co-Chief Executive Officer and Director'}, {'name': 'Brian Pitz', 'position': 'Chief Financial Officer and Director'}, {'name': 'Nicholas Shekerdemian', 'position': 'Director'}]</t>
  </si>
  <si>
    <t>34 East 51st Street, 5th Floor New York, New York 10022</t>
  </si>
  <si>
    <t>Kingstown Capital Partners</t>
  </si>
  <si>
    <t>Kingstown</t>
  </si>
  <si>
    <t>* Kingstown Partners Master Ltd, Kingstown Partners II, LP, Kingstown 1740 Fund, LP and Kingfishers L.P., affiliates of Kingstown Capital Partners, LLC, collectively â€œKingstownâ€ and IPAX's sponsor will purchase up to 5,000,000 forward purchase Class A ordinary shares, or forward purchase shares, for $10.00 per share, or an aggregate amount of up to $50,000,000, in a private placement that will close concurrently with the closing of an initial business combination_x000D_
* The proceeds from the sale of these forward purchase shares, together with the amounts available to IPAX from the trust account (after giving effect to any redemptions of public shares) and any other equity or debt financing obtained by IPAX in connection with the business combination, will be used to satisfy the cash requirements of the business combination, including funding the purchase price and paying expenses and retaining specified amounts to be used by the post-business combination company for working capital or other purposes_x000D_
* To the extent that the amounts available from the trust account and other financing are sufficient for such cash requirements, Kingstown may purchase less than 5,000,000 forward purchase shares_x000D_
* Kingstownâ€™s commitment under the forward purchase agreement will be subject to approval of its investment committee prior to the closing of an initial business combination_x000D_
* If Kingstownâ€™s investment committee does not give its approval, Kingstown will not be obligated to purchase the forward purchase shares_x000D_
* IPAX has the right, in its sole discretion, to reduce the amount of forward purchase shares that Kingstown may purchase pursuant to the forward purchase agreement. _x000D_
* Kingstown will have the option to assign its commitment to one of its affiliates and up to $5,000,000 to members of IPAX's management team or Board of Directors_x000D_
* The forward purchase shares will be identical to the Class A ordinary shares included in the units being sold at IPO, except that they will be subject to transfer restrictions and registration rights</t>
  </si>
  <si>
    <t>G47874121</t>
  </si>
  <si>
    <t>KYG478741211</t>
  </si>
  <si>
    <t>{'symbol': 'IPAXU', 'cusip': 'G47874105', 'type': 'units', 'isin': 'KYG478741054'}</t>
  </si>
  <si>
    <t>G47874105</t>
  </si>
  <si>
    <t>KYG478741054</t>
  </si>
  <si>
    <t>{'symbol': 'IPAXW', 'cusip': 'G47874113', 'type': 'warrants', 'isin': 'KYG478741138'}</t>
  </si>
  <si>
    <t>IPAXW</t>
  </si>
  <si>
    <t>G47874113</t>
  </si>
  <si>
    <t>KYG478741138</t>
  </si>
  <si>
    <t>LOCC.U</t>
  </si>
  <si>
    <t>a579ee50-5df7-4676-b82b-dfebeaa0a65a</t>
  </si>
  <si>
    <t>Live Oak Crestview Climate Acquisition Corp.</t>
  </si>
  <si>
    <t>{'symbol': 'LOCC', 'cusip': '538086109', 'type': 'common', 'isin': 'US5380861097'}</t>
  </si>
  <si>
    <t>https://www.sec.gov/edgar/browse/?CIK=0001848323</t>
  </si>
  <si>
    <t>[{'name': 'Jefferies', 'units': 13000000, 'bookRunningManager': True}, {'name': 'BofA Securities', 'units': 7000000, 'bookRunningManager': True}]</t>
  </si>
  <si>
    <t>[{'name': 'John P. Amboian', 'position': 'Chairman'}, {'name': 'Richard J. Hendrix', 'position': 'Chief Executive Officer and Director'}, {'name': 'Gary K. Wunderlich, Jr.', 'position': 'President, Chief Financial Officer, Secretary and Director'}, {'name': 'Adam J. Fishman', 'position': 'Chief Operating Officer'}, {'name': 'Ashton Hudson', 'position': 'Director'}, {'name': 'Adam Klein', 'position': 'Director'}, {'name': 'Bhakti Mirchandani', 'position': 'Director'}]</t>
  </si>
  <si>
    <t>40 S Main Street, #2550 Memphis, TN 38103</t>
  </si>
  <si>
    <t>Crestview Advisors, Atalaya Capital</t>
  </si>
  <si>
    <t>US5380861097</t>
  </si>
  <si>
    <t>{'symbol': 'LOCC.U', 'cusip': '538086208', 'type': 'units', 'isin': 'US5380862087'}</t>
  </si>
  <si>
    <t>US5380862087</t>
  </si>
  <si>
    <t>{'symbol': 'LOCC/W', 'cusip': '538086208', 'type': 'warrants', 'isin': 'US5380861170'}</t>
  </si>
  <si>
    <t>LOCC/W</t>
  </si>
  <si>
    <t>US5380861170</t>
  </si>
  <si>
    <t>HCVIU</t>
  </si>
  <si>
    <t>eaddff19-9170-4ec7-8f73-bbe5d1a40593</t>
  </si>
  <si>
    <t>Hennessy Capital Investment Corp. VI</t>
  </si>
  <si>
    <t>{'symbol': 'HCVI', 'cusip': '42600H108', 'type': 'common', 'isin': 'US42600H1086'}</t>
  </si>
  <si>
    <t>https://www.sec.gov/edgar/browse/?CIK=0001842937</t>
  </si>
  <si>
    <t>[{'name': 'Citigroup', 'units': 14100000, 'bookRunningManager': True}, {'name': 'Barclays', 'units': 14100000, 'bookRunningManager': True}, {'name': 'D.A. Davidson', 'units': 900000, 'bookRunningManager': False}, {'name': 'Northland Capital Markets', 'units': 900000, 'bookRunningManager': False}]</t>
  </si>
  <si>
    <t>[{'name': 'Daniel J. Hennessy', 'position': 'Chairman of the Board of Directors and Chief Executive Officer'}, {'name': 'Greg Ethridge', 'position': 'President, Chief Operating Officer and Director'}, {'name': 'Nicholas A. Petruska', 'position': 'Executive Vice President, Chief Financial Officer and Secretary'}, {'name': 'Richard H. Fearon', 'position': 'Director'}, {'name': 'Anna Brunelle', 'position': 'Director'}, {'name': 'Sidney Dillard', 'position': 'Director'}, {'name': 'Walter Roloson', 'position': 'Director'}, {'name': 'John Zimmerman', 'position': 'Director'}]</t>
  </si>
  <si>
    <t>42600H108</t>
  </si>
  <si>
    <t>US42600H1086</t>
  </si>
  <si>
    <t>{'symbol': 'HCVIU', 'cusip': '42600H207', 'type': 'units', 'isin': 'US42600H2076'}</t>
  </si>
  <si>
    <t>42600H207</t>
  </si>
  <si>
    <t>US42600H2076</t>
  </si>
  <si>
    <t>{'symbol': 'HCVIW', 'cusip': '42600H116', 'type': 'warrants', 'isin': 'US42600H1169'}</t>
  </si>
  <si>
    <t>HCVIW</t>
  </si>
  <si>
    <t>42600H116</t>
  </si>
  <si>
    <t>US42600H1169</t>
  </si>
  <si>
    <t>e6c6402f-8baf-4069-8691-eb1e12faa349</t>
  </si>
  <si>
    <t>MELI Kaszek Pioneer Corp</t>
  </si>
  <si>
    <t>{'symbol': 'MEKA', 'cusip': 'G5S74L106', 'type': 'common', 'isin': 'KYG5S74L1067'}</t>
  </si>
  <si>
    <t>https://www.sec.gov/edgar/browse/?CIK=0001870258</t>
  </si>
  <si>
    <t>[{'name': 'BofA Securities', 'units': 10000000, 'bookRunningManager': True}, {'name': 'Goldman Sachs', 'units': 7500000, 'bookRunningManager': True}, {'name': 'Allen &amp; Company', 'units': 3750000, 'bookRunningManager': True}, {'name': 'JP Morgan', 'units': 3750000, 'bookRunningManager': True}]</t>
  </si>
  <si>
    <t>[{'name': 'Pedro Arnt', 'position': 'Co-CEO and Director'}, {'name': 'Hernan Kazah', 'position': 'Co-CEO, Chairman and Director'}, {'name': 'Catherine Ambrose', 'position': 'Director'}, {'name': 'Gregory Waldorf', 'position': 'Director'}, {'name': 'Jonathan Levav', 'position': 'Director'}, {'name': 'Angel Uribe', 'position': 'CIO'}]</t>
  </si>
  <si>
    <t>78 SW 7th Street  Individual Office No. 07-156  Miami, Florida 33130</t>
  </si>
  <si>
    <t>Kaszek Ventures, MercadoLibre</t>
  </si>
  <si>
    <t>* MEKA will enter into a forward purchase agreement with MEKA's sponsor, pursuant to which MEKA's sponsor has committed that it will purchase from us 5,000,000 Class A ordinary shares (the â€œforward purchase sharesâ€) at a price of $10.00 per forward purchase share, for an aggregate purchase price of $50,000,000 in a private placement to close substantially concurrently with the closing of the initial business combination. _x000D_
* The obligations under the forward purchase agreement will not depend on whether any Class A ordinary shares are redeemed by MEKA's public shareholders. _x000D_
* The Class A ordinary shares issuable pursuant to the forward purchase agreement will be identical to the Class A ordinary shares being sold in this offering, respectively, except that MEKA's sponsor will have certain registration rights, and the Class A ordinary shares will not be eligible for redemption in connection with the initial business combination.</t>
  </si>
  <si>
    <t>G5S74L106</t>
  </si>
  <si>
    <t>KYG5S74L1067</t>
  </si>
  <si>
    <t>NFYS.U</t>
  </si>
  <si>
    <t>8e24583d-4314-4e9b-91ad-a6f153266cb0</t>
  </si>
  <si>
    <t>Enphys Acquisition Corp.</t>
  </si>
  <si>
    <t>{'symbol': 'NFYS', 'cusip': 'G3167L109', 'type': 'common', 'isin': 'KYG3167L1095'}</t>
  </si>
  <si>
    <t>https://www.sec.gov/edgar/browse/?CIK=0001850502</t>
  </si>
  <si>
    <t>[{'name': 'Credit Suisse', 'units': 24000000, 'bookRunningManager': True}, {'name': 'BTIG', 'units': 6000000, 'bookRunningManager': True}]</t>
  </si>
  <si>
    <t>[{'name': 'Jorge de Pablo', 'position': 'Chief Executive Officer and Director'}, {'name': 'Carlos GuimarÃ£es', 'position': 'Director; Proposed Chairman of the Board of Directors'}, {'name': 'PÃ¤r LindstrÃ¶m', 'position': 'Chief Financial Officer and Director'}, {'name': 'MatÃ­as de BujÃ¡n', 'position': 'Chief Operating Officer'}, {'name': 'JosÃ© Antonio Aguilar Bueno', 'position': 'Director'}, {'name': 'Federico Carrillo-ZÃ¼rcher', 'position': 'Director'}, {'name': 'HÃ©lio L. MagalhÃ£es', 'position': 'Director'}, {'name': 'Eva Redhe', 'position': 'Director'}]</t>
  </si>
  <si>
    <t>216 East 45th Street 13th Floor New York, New York 10017</t>
  </si>
  <si>
    <t>G3167L109</t>
  </si>
  <si>
    <t>KYG3167L1095</t>
  </si>
  <si>
    <t>{'symbol': 'NFYS.U', 'cusip': 'G3167L125', 'type': 'units', 'isin': 'KYG3167L1251'}</t>
  </si>
  <si>
    <t>G3167L125</t>
  </si>
  <si>
    <t>KYG3167L1251</t>
  </si>
  <si>
    <t>{'symbol': 'NFYS/W', 'cusip': 'G3167L117', 'type': 'warrants', 'isin': 'KYG3167L1178'}</t>
  </si>
  <si>
    <t>NFYS/W</t>
  </si>
  <si>
    <t>G3167L117</t>
  </si>
  <si>
    <t>KYG3167L1178</t>
  </si>
  <si>
    <t>CDAQU</t>
  </si>
  <si>
    <t>904261a1-1fce-4146-b4cf-b21babb94001</t>
  </si>
  <si>
    <t>Compass Digital Acquisition Corp.</t>
  </si>
  <si>
    <t>{'symbol': 'CDAQ', 'cusip': 'G2476C107', 'type': 'common', 'isin': 'KYG2476C1078'}</t>
  </si>
  <si>
    <t>https://www.sec.gov/edgar/browse/?CIK=0001851909</t>
  </si>
  <si>
    <t>[{'name': 'Citigroup', 'units': 10560000, 'bookRunningManager': True}, {'name': 'JP Morgan', 'units': 8640000, 'bookRunningManager': True}, {'name': 'Ladenburg Thalmann', 'units': 800000, 'bookRunningManager': False}]</t>
  </si>
  <si>
    <t>[{'name': 'Abidali Neemuchwala', 'position': 'CEO and Chairman'}, {'name': 'Burhan Jaffer', 'position': 'CFO'}, {'name': 'Satish Gupta', 'position': 'Director'}, {'name': 'Steven Freiberg', 'position': 'Director'}, {'name': 'Deborah C. Hopkins', 'position': 'Director'}, {'name': 'Bill Owens', 'position': 'Director'}, {'name': 'Jon Zieger', 'position': 'Director'}]</t>
  </si>
  <si>
    <t>3626 N Hall St, Suite 910, Dallas, Texas 75219</t>
  </si>
  <si>
    <t>G2476C107</t>
  </si>
  <si>
    <t>KYG2476C1078</t>
  </si>
  <si>
    <t>{'symbol': 'CDAQU', 'cusip': 'G2476C115', 'type': 'units', 'isin': 'KYG2476C1151'}</t>
  </si>
  <si>
    <t>G2476C115</t>
  </si>
  <si>
    <t>KYG2476C1151</t>
  </si>
  <si>
    <t>{'symbol': 'CDAQW', 'cusip': 'G2476C123', 'type': 'warrants', 'isin': 'KYG2476C1235'}</t>
  </si>
  <si>
    <t>CDAQW</t>
  </si>
  <si>
    <t>G2476C123</t>
  </si>
  <si>
    <t>KYG2476C1235</t>
  </si>
  <si>
    <t>SEDA.U</t>
  </si>
  <si>
    <t>2f046cd6-ed32-4420-bb9f-68c4ddc702d3</t>
  </si>
  <si>
    <t>SDCL EDGE Acquisition Corporation</t>
  </si>
  <si>
    <t>{'symbol': 'SEDA', 'cusip': 'G79471101', 'type': 'common', 'isin': 'KYG794711013'}</t>
  </si>
  <si>
    <t>https://www.sec.gov/edgar/browse/?CIK=0001846975</t>
  </si>
  <si>
    <t>[{'name': 'Goldman Sachs', 'units': 8750000, 'bookRunningManager': True}, {'name': 'BofA Securities', 'units': 8750000, 'bookRunningManager': True}]</t>
  </si>
  <si>
    <t>[{'name': 'Jonathan Maxwell', 'position': 'Co-Chief Executive Officer and Director'}, {'name': 'Michael Feldman', 'position': 'Co-Chief Executive Officer'}, {'name': 'Ned Davis', 'position': 'Chief Financial Officer and Chief Operating Officer'}, {'name': 'Lolita Jackson', 'position': 'Director'}, {'name': 'Steven J. Gilbert', 'position': 'Director'}, {'name': 'William Kriegel', 'position': 'Director'}, {'name': 'Michael Naylor', 'position': 'Director'}, {'name': 'Ana Maria Machado Fernandes', 'position': 'Director'}]</t>
  </si>
  <si>
    <t>1120 Avenue of the Americas, 4th Floor, New York, NY 10036</t>
  </si>
  <si>
    <t>Sustainable Development Capital</t>
  </si>
  <si>
    <t>G79471101</t>
  </si>
  <si>
    <t>KYG794711013</t>
  </si>
  <si>
    <t>{'symbol': 'SEDA.U', 'cusip': 'G79471119', 'type': 'units', 'isin': 'KYG794711195'}</t>
  </si>
  <si>
    <t>G79471119</t>
  </si>
  <si>
    <t>KYG794711195</t>
  </si>
  <si>
    <t>{'symbol': 'SEDA/W', 'cusip': 'G79471127', 'type': 'warrants', 'isin': 'KYG794711278'}</t>
  </si>
  <si>
    <t>SEDA/W</t>
  </si>
  <si>
    <t>G79471127</t>
  </si>
  <si>
    <t>KYG794711278</t>
  </si>
  <si>
    <t>SCRMU</t>
  </si>
  <si>
    <t>aced173d-52b7-48d9-84cf-eeab253fa030</t>
  </si>
  <si>
    <t>Screaming Eagle Acquisition Corp.</t>
  </si>
  <si>
    <t>{'symbol': 'SCRM', 'cusip': 'G79407105', 'type': 'common', 'isin': 'KYG794071053'}</t>
  </si>
  <si>
    <t>https://www.sec.gov/edgar/browse/?CIK=0001893325</t>
  </si>
  <si>
    <t>[{'name': 'Goldman Sachs', 'units': 49500000, 'bookRunningManager': True}, {'name': 'Citigroup', 'units': 25500000, 'bookRunningManager': True}]</t>
  </si>
  <si>
    <t>[{'name': 'Harry E. Sloan', 'position': 'Chairman'}, {'name': 'Eli Baker', 'position': 'CEO and Director'}, {'name': 'Ryan Oâ€™Connor', 'position': 'Vice President - Finance'}, {'name': 'Jeff Sagansky', 'position': 'Director'}, {'name': 'Amy Gershkoff Bolles', 'position': 'Director'}, {'name': 'Paul Buccieri', 'position': 'Director'}, {'name': 'Joshua Kazam', 'position': 'Director'}, {'name': 'Isaac Lee', 'position': 'Director'}]</t>
  </si>
  <si>
    <t>955 Fifth Avenue, New York, NY 10075</t>
  </si>
  <si>
    <t>G79407105</t>
  </si>
  <si>
    <t>KYG794071053</t>
  </si>
  <si>
    <t>{'symbol': 'SCRMU', 'cusip': 'G79407113', 'type': 'units', 'isin': 'KYG794071137'}</t>
  </si>
  <si>
    <t>G79407113</t>
  </si>
  <si>
    <t>KYG794071137</t>
  </si>
  <si>
    <t>{'symbol': 'SCRMW', 'cusip': 'G79407121', 'type': 'warrants', 'isin': 'KYG794071210'}</t>
  </si>
  <si>
    <t>SCRMW</t>
  </si>
  <si>
    <t>G79407121</t>
  </si>
  <si>
    <t>KYG794071210</t>
  </si>
  <si>
    <t>GHIXU</t>
  </si>
  <si>
    <t>2e73ef5a-18e3-4a0b-a13e-5546dd73ee5a</t>
  </si>
  <si>
    <t>Gores Holdings IX Inc.</t>
  </si>
  <si>
    <t>{'symbol': 'GHIX', 'cusip': '&lt;CUSIP&gt;', 'type': 'common', 'isin': '&lt;ISIN&gt;'}</t>
  </si>
  <si>
    <t>https://www.sec.gov/edgar/browse/?CIK=0001894630</t>
  </si>
  <si>
    <t>[{'name': 'Deutsche Bank', 'units': 28875000, 'bookRunningManager': True}, {'name': 'Goldman Sachs', 'units': 23625000, 'bookRunningManager': True}]</t>
  </si>
  <si>
    <t>[{'name': 'Alec Gores', 'position': 'Chairman'}, {'name': 'Mark R. Stone', 'position': 'CEO'}, {'name': 'Andrew McBride', 'position': 'CFO and Secretary'}, {'name': 'Randall Bort', 'position': 'Director'}, {'name': 'Keith Covington', 'position': 'Director'}, {'name': 'Elizabeth Marcellino', 'position': 'Director'}]</t>
  </si>
  <si>
    <t>6260 Lookout Road, Boulder, Colorado 80301</t>
  </si>
  <si>
    <t>{'symbol': 'GHIXU', 'cusip': '38287A200', 'type': 'units', 'isin': 'US38287A2006'}</t>
  </si>
  <si>
    <t>38287A200</t>
  </si>
  <si>
    <t>US38287A2006</t>
  </si>
  <si>
    <t>{'symbol': 'GHIXW', 'cusip': '&lt;CUSIP&gt;', 'type': 'warrants', 'isin': '&lt;ISIN&gt;'}</t>
  </si>
  <si>
    <t>GHIXW</t>
  </si>
  <si>
    <t>KCAC4.U</t>
  </si>
  <si>
    <t>61b70ecf-e818-467d-9f08-bda788352255</t>
  </si>
  <si>
    <t>Kensington Capital Acquisition Corp. IV</t>
  </si>
  <si>
    <t>{'symbol': 'KCAC', 'cusip': '&lt;CUSIP&gt;', 'type': 'common', 'isin': '&lt;ISIN&gt;'}</t>
  </si>
  <si>
    <t>https://www.sec.gov/edgar/browse/?CIK=0001899287</t>
  </si>
  <si>
    <t>[{'name': 'UBS', 'units': 13000000, 'bookRunningManager': True}, {'name': 'Stifel Nicolaus', 'units': 4000000, 'bookRunningManager': True}, {'name': 'Baird', 'units': 2000000, 'bookRunningManager': False}, {'name': 'Drexel Hamilton', 'units': 1000000, 'bookRunningManager': False}]</t>
  </si>
  <si>
    <t>[{'name': 'Justin Mirro', 'position': 'CEO and Chairman'}, {'name': 'Dieter Zetsche', 'position': 'Vice Chairman and President'}, {'name': 'Robert Remenar', 'position': 'COO'}, {'name': 'Simon Boag', 'position': 'CTO'}, {'name': 'Daniel Huber', 'position': 'CFO'}, {'name': 'Thomas LaSorda', 'position': 'Director'}, {'name': 'Nicole Nason', 'position': 'Director'}, {'name': 'Anders Pettersson', 'position': 'Director'}, {'name': 'Mitchell Quain', 'position': 'Director'}, {'name': 'Donald Runkle', 'position': 'Director'}, {'name': 'Matthew Simoncini', 'position': 'Director'}]</t>
  </si>
  <si>
    <t>1400 Old Country Road, Suite 301, Westbury, New York 11590</t>
  </si>
  <si>
    <t>{'symbol': 'KCAC.U', 'cusip': 'G52519132', 'type': 'units', 'isin': 'KYG525191329'}</t>
  </si>
  <si>
    <t>KCAC.U</t>
  </si>
  <si>
    <t>G52519132</t>
  </si>
  <si>
    <t>KYG525191329</t>
  </si>
  <si>
    <t>{'symbol': 'KCAC/W', 'cusip': '&lt;CUSIP&gt;', 'type': 'warrants', 'isin': '&lt;ISIN&gt;'}</t>
  </si>
  <si>
    <t>KCAC/W</t>
  </si>
  <si>
    <t>EndDate</t>
  </si>
  <si>
    <t>Column1</t>
  </si>
  <si>
    <t/>
  </si>
  <si>
    <t>048453104</t>
  </si>
  <si>
    <t>048453203</t>
  </si>
  <si>
    <t>048453112</t>
  </si>
  <si>
    <t>049287105</t>
  </si>
  <si>
    <t>049287204</t>
  </si>
  <si>
    <t>049287113</t>
  </si>
  <si>
    <t>005029103</t>
  </si>
  <si>
    <t>005029202</t>
  </si>
  <si>
    <t>005029111</t>
  </si>
  <si>
    <t>007024102</t>
  </si>
  <si>
    <t>007024201</t>
  </si>
  <si>
    <t>007024110</t>
  </si>
  <si>
    <t>001040104</t>
  </si>
  <si>
    <t>001040203</t>
  </si>
  <si>
    <t>001040112</t>
  </si>
  <si>
    <t>042644104</t>
  </si>
  <si>
    <t>042644203</t>
  </si>
  <si>
    <t>042644112</t>
  </si>
  <si>
    <t>040450108</t>
  </si>
  <si>
    <t>040450207</t>
  </si>
  <si>
    <t>040450116</t>
  </si>
  <si>
    <t>040450124</t>
  </si>
  <si>
    <t>039562301</t>
  </si>
  <si>
    <t>039562202</t>
  </si>
  <si>
    <t>039562111</t>
  </si>
  <si>
    <t>05338E101</t>
  </si>
  <si>
    <t>05338E200</t>
  </si>
  <si>
    <t>05338E119</t>
  </si>
  <si>
    <t>083690107</t>
  </si>
  <si>
    <t>083690206</t>
  </si>
  <si>
    <t>083690115</t>
  </si>
  <si>
    <t>066644105</t>
  </si>
  <si>
    <t>066644204</t>
  </si>
  <si>
    <t>066644113</t>
  </si>
  <si>
    <t>066644121</t>
  </si>
  <si>
    <t>11374E104</t>
  </si>
  <si>
    <t>11374E203</t>
  </si>
  <si>
    <t>11374E112</t>
  </si>
  <si>
    <t>106762107</t>
  </si>
  <si>
    <t>106762206</t>
  </si>
  <si>
    <t>106762115</t>
  </si>
  <si>
    <t>106762123</t>
  </si>
  <si>
    <t>123013104</t>
  </si>
  <si>
    <t>123013203</t>
  </si>
  <si>
    <t>123013112</t>
  </si>
  <si>
    <t>124420209</t>
  </si>
  <si>
    <t>147151104</t>
  </si>
  <si>
    <t>147151203</t>
  </si>
  <si>
    <t>147151112</t>
  </si>
  <si>
    <t>187171103</t>
  </si>
  <si>
    <t>187171202</t>
  </si>
  <si>
    <t>187171111</t>
  </si>
  <si>
    <t>184493203</t>
  </si>
  <si>
    <t>18915E105</t>
  </si>
  <si>
    <t>18915E204</t>
  </si>
  <si>
    <t>18915E121</t>
  </si>
  <si>
    <t>206071102</t>
  </si>
  <si>
    <t>206071201</t>
  </si>
  <si>
    <t>206071110</t>
  </si>
  <si>
    <t>159561109</t>
  </si>
  <si>
    <t>159561208</t>
  </si>
  <si>
    <t>159561117</t>
  </si>
  <si>
    <t>194170106</t>
  </si>
  <si>
    <t>194170205</t>
  </si>
  <si>
    <t>194170114</t>
  </si>
  <si>
    <t>212873103</t>
  </si>
  <si>
    <t>212873202</t>
  </si>
  <si>
    <t>212873111</t>
  </si>
  <si>
    <t>204833107</t>
  </si>
  <si>
    <t>204833206</t>
  </si>
  <si>
    <t>204833115</t>
  </si>
  <si>
    <t>143636108</t>
  </si>
  <si>
    <t>143636207</t>
  </si>
  <si>
    <t>143636116</t>
  </si>
  <si>
    <t>253893101</t>
  </si>
  <si>
    <t>253893200</t>
  </si>
  <si>
    <t>253893119</t>
  </si>
  <si>
    <t>254028103</t>
  </si>
  <si>
    <t>254028202</t>
  </si>
  <si>
    <t>254028111</t>
  </si>
  <si>
    <t>237699103</t>
  </si>
  <si>
    <t>237699202</t>
  </si>
  <si>
    <t>237699111</t>
  </si>
  <si>
    <t>243733102</t>
  </si>
  <si>
    <t>243733201</t>
  </si>
  <si>
    <t>243733110</t>
  </si>
  <si>
    <t>265334102</t>
  </si>
  <si>
    <t>265334201</t>
  </si>
  <si>
    <t>265334110</t>
  </si>
  <si>
    <t>268010105</t>
  </si>
  <si>
    <t>29465E106</t>
  </si>
  <si>
    <t>29465E205</t>
  </si>
  <si>
    <t>29465E114</t>
  </si>
  <si>
    <t>274681105</t>
  </si>
  <si>
    <t>274681204</t>
  </si>
  <si>
    <t>274681113</t>
  </si>
  <si>
    <t>302438106</t>
  </si>
  <si>
    <t>302438205</t>
  </si>
  <si>
    <t>302438114</t>
  </si>
  <si>
    <t>318136108</t>
  </si>
  <si>
    <t>318136207</t>
  </si>
  <si>
    <t>318136116</t>
  </si>
  <si>
    <t>318136124</t>
  </si>
  <si>
    <t>320703101</t>
  </si>
  <si>
    <t>320703200</t>
  </si>
  <si>
    <t>320703119</t>
  </si>
  <si>
    <t>349875104</t>
  </si>
  <si>
    <t>349875203</t>
  </si>
  <si>
    <t>349875112</t>
  </si>
  <si>
    <t>336169107</t>
  </si>
  <si>
    <t>336169206</t>
  </si>
  <si>
    <t>336169115</t>
  </si>
  <si>
    <t>311875108</t>
  </si>
  <si>
    <t>311875207</t>
  </si>
  <si>
    <t>311875116</t>
  </si>
  <si>
    <t>311874101</t>
  </si>
  <si>
    <t>311874200</t>
  </si>
  <si>
    <t>311874119</t>
  </si>
  <si>
    <t>380799106</t>
  </si>
  <si>
    <t>380799205</t>
  </si>
  <si>
    <t>380799114</t>
  </si>
  <si>
    <t>365506104</t>
  </si>
  <si>
    <t>365506203</t>
  </si>
  <si>
    <t>365506112</t>
  </si>
  <si>
    <t>362425100</t>
  </si>
  <si>
    <t>362425209</t>
  </si>
  <si>
    <t>362425126</t>
  </si>
  <si>
    <t>378579106</t>
  </si>
  <si>
    <t>378579205</t>
  </si>
  <si>
    <t>378579114</t>
  </si>
  <si>
    <t>364681106</t>
  </si>
  <si>
    <t>364681205</t>
  </si>
  <si>
    <t>364681114</t>
  </si>
  <si>
    <t>382863108</t>
  </si>
  <si>
    <t>382863207</t>
  </si>
  <si>
    <t>382863116</t>
  </si>
  <si>
    <t>379582109</t>
  </si>
  <si>
    <t>379582208</t>
  </si>
  <si>
    <t>379582117</t>
  </si>
  <si>
    <t>362019101</t>
  </si>
  <si>
    <t>362019200</t>
  </si>
  <si>
    <t>362019119</t>
  </si>
  <si>
    <t>384272100</t>
  </si>
  <si>
    <t>384272209</t>
  </si>
  <si>
    <t>384272118</t>
  </si>
  <si>
    <t>382870103</t>
  </si>
  <si>
    <t>382870202</t>
  </si>
  <si>
    <t>382870111</t>
  </si>
  <si>
    <t>443760103</t>
  </si>
  <si>
    <t>443760202</t>
  </si>
  <si>
    <t>443760111</t>
  </si>
  <si>
    <t>449534106</t>
  </si>
  <si>
    <t>449534205</t>
  </si>
  <si>
    <t>449534114</t>
  </si>
  <si>
    <t>457817104</t>
  </si>
  <si>
    <t>457817302</t>
  </si>
  <si>
    <t>457817112</t>
  </si>
  <si>
    <t>459867107</t>
  </si>
  <si>
    <t>459867206</t>
  </si>
  <si>
    <t>459867115</t>
  </si>
  <si>
    <t>459867123</t>
  </si>
  <si>
    <t>482082104</t>
  </si>
  <si>
    <t>482082203</t>
  </si>
  <si>
    <t>482082112</t>
  </si>
  <si>
    <t>48208E108</t>
  </si>
  <si>
    <t>48208E207</t>
  </si>
  <si>
    <t>48208E116</t>
  </si>
  <si>
    <t>499103208</t>
  </si>
  <si>
    <t>48284E105</t>
  </si>
  <si>
    <t>48284E204</t>
  </si>
  <si>
    <t>48284E113</t>
  </si>
  <si>
    <t>482504107</t>
  </si>
  <si>
    <t>482506102</t>
  </si>
  <si>
    <t>496861105</t>
  </si>
  <si>
    <t>496861204</t>
  </si>
  <si>
    <t>496861113</t>
  </si>
  <si>
    <t>526749106</t>
  </si>
  <si>
    <t>536262108</t>
  </si>
  <si>
    <t>536262207</t>
  </si>
  <si>
    <t>536262116</t>
  </si>
  <si>
    <t>502015100</t>
  </si>
  <si>
    <t>502015209</t>
  </si>
  <si>
    <t>502015118</t>
  </si>
  <si>
    <t>538086109</t>
  </si>
  <si>
    <t>538086208</t>
  </si>
  <si>
    <t>538126103</t>
  </si>
  <si>
    <t>538126202</t>
  </si>
  <si>
    <t>538126111</t>
  </si>
  <si>
    <t>519345102</t>
  </si>
  <si>
    <t>519345201</t>
  </si>
  <si>
    <t>519345110</t>
  </si>
  <si>
    <t>561204108</t>
  </si>
  <si>
    <t>561204207</t>
  </si>
  <si>
    <t>561204116</t>
  </si>
  <si>
    <t>553800103</t>
  </si>
  <si>
    <t>553800202</t>
  </si>
  <si>
    <t>553800111</t>
  </si>
  <si>
    <t>589381102</t>
  </si>
  <si>
    <t>589381201</t>
  </si>
  <si>
    <t>589381110</t>
  </si>
  <si>
    <t>626642201</t>
  </si>
  <si>
    <t>629567108</t>
  </si>
  <si>
    <t>629567207</t>
  </si>
  <si>
    <t>629567116</t>
  </si>
  <si>
    <t>651450108</t>
  </si>
  <si>
    <t>651450207</t>
  </si>
  <si>
    <t>651450116</t>
  </si>
  <si>
    <t>661204107</t>
  </si>
  <si>
    <t>661204206</t>
  </si>
  <si>
    <t>661204115</t>
  </si>
  <si>
    <t>670865104</t>
  </si>
  <si>
    <t>670865203</t>
  </si>
  <si>
    <t>670865112</t>
  </si>
  <si>
    <t>671005106</t>
  </si>
  <si>
    <t>671005205</t>
  </si>
  <si>
    <t>671005114</t>
  </si>
  <si>
    <t>675507107</t>
  </si>
  <si>
    <t>675507206</t>
  </si>
  <si>
    <t>675507115</t>
  </si>
  <si>
    <t>713895100</t>
  </si>
  <si>
    <t>713895209</t>
  </si>
  <si>
    <t>713895118</t>
  </si>
  <si>
    <t>737465104</t>
  </si>
  <si>
    <t>737465203</t>
  </si>
  <si>
    <t>737465112</t>
  </si>
  <si>
    <t>722615101</t>
  </si>
  <si>
    <t>722615200</t>
  </si>
  <si>
    <t>722615119</t>
  </si>
  <si>
    <t>693486102</t>
  </si>
  <si>
    <t>693486201</t>
  </si>
  <si>
    <t>693486110</t>
  </si>
  <si>
    <t>732450101</t>
  </si>
  <si>
    <t>732450200</t>
  </si>
  <si>
    <t>732450119</t>
  </si>
  <si>
    <t>743497109</t>
  </si>
  <si>
    <t>743497208</t>
  </si>
  <si>
    <t>743497117</t>
  </si>
  <si>
    <t>722850104</t>
  </si>
  <si>
    <t>722850203</t>
  </si>
  <si>
    <t>722850112</t>
  </si>
  <si>
    <t>760873109</t>
  </si>
  <si>
    <t>756229100</t>
  </si>
  <si>
    <t>756229209</t>
  </si>
  <si>
    <t>756229118</t>
  </si>
  <si>
    <t>623006103</t>
  </si>
  <si>
    <t>623006202</t>
  </si>
  <si>
    <t>623006111</t>
  </si>
  <si>
    <t>769395104</t>
  </si>
  <si>
    <t>769395203</t>
  </si>
  <si>
    <t>769395112</t>
  </si>
  <si>
    <t>808212104</t>
  </si>
  <si>
    <t>808212203</t>
  </si>
  <si>
    <t>808212112</t>
  </si>
  <si>
    <t>799792106</t>
  </si>
  <si>
    <t>799792205</t>
  </si>
  <si>
    <t>799792114</t>
  </si>
  <si>
    <t>812204105</t>
  </si>
  <si>
    <t>812204204</t>
  </si>
  <si>
    <t>812204113</t>
  </si>
  <si>
    <t>784065104</t>
  </si>
  <si>
    <t>784065203</t>
  </si>
  <si>
    <t>784065112</t>
  </si>
  <si>
    <t>822821104</t>
  </si>
  <si>
    <t>822821203</t>
  </si>
  <si>
    <t>822821112</t>
  </si>
  <si>
    <t>826332108</t>
  </si>
  <si>
    <t>826332207</t>
  </si>
  <si>
    <t>826332116</t>
  </si>
  <si>
    <t>848651105</t>
  </si>
  <si>
    <t>848651204</t>
  </si>
  <si>
    <t>848651113</t>
  </si>
  <si>
    <t>849196100</t>
  </si>
  <si>
    <t>849196209</t>
  </si>
  <si>
    <t>849196118</t>
  </si>
  <si>
    <t>808641104</t>
  </si>
  <si>
    <t>808641203</t>
  </si>
  <si>
    <t>808641112</t>
  </si>
  <si>
    <t>83014E109</t>
  </si>
  <si>
    <t>83014E208</t>
  </si>
  <si>
    <t>83014E117</t>
  </si>
  <si>
    <t>233247105</t>
  </si>
  <si>
    <t>233247204</t>
  </si>
  <si>
    <t>233247113</t>
  </si>
  <si>
    <t>876545104</t>
  </si>
  <si>
    <t>876545203</t>
  </si>
  <si>
    <t>876545112</t>
  </si>
  <si>
    <t>92259E104</t>
  </si>
  <si>
    <t>92259E203</t>
  </si>
  <si>
    <t>92259E112</t>
  </si>
  <si>
    <t>936273101</t>
  </si>
  <si>
    <t>936273200</t>
  </si>
  <si>
    <t>936273119</t>
  </si>
  <si>
    <t>950415109</t>
  </si>
  <si>
    <t>950415208</t>
  </si>
  <si>
    <t>950415117</t>
  </si>
  <si>
    <t>989570106</t>
  </si>
  <si>
    <t>989570205</t>
  </si>
  <si>
    <t>989570114</t>
  </si>
  <si>
    <t>Avg. Trust per Share</t>
  </si>
  <si>
    <t>Shares Outstanding</t>
  </si>
  <si>
    <t>Market Value (Total)</t>
  </si>
  <si>
    <t>Weighted Avg. Price</t>
  </si>
  <si>
    <t>Trust Value (Total)</t>
  </si>
  <si>
    <t>BTAQ</t>
  </si>
  <si>
    <t>liquidated</t>
  </si>
  <si>
    <t>Burgundy Technology Acq</t>
  </si>
  <si>
    <t>Asia (excluding China)</t>
  </si>
  <si>
    <t>U=S+R+W/2</t>
  </si>
  <si>
    <t>12+3+3+3</t>
  </si>
  <si>
    <t>ZGYH</t>
  </si>
  <si>
    <t>Yunhong</t>
  </si>
  <si>
    <t>Health food and supplement sector in Asia</t>
  </si>
  <si>
    <t>FLLC</t>
  </si>
  <si>
    <t>Fellazo Inc</t>
  </si>
  <si>
    <t>18+[3]</t>
  </si>
  <si>
    <t>ALGR</t>
  </si>
  <si>
    <t>Allegro Merger</t>
  </si>
  <si>
    <t>Energy (international)</t>
  </si>
  <si>
    <t>RWGE</t>
  </si>
  <si>
    <t>Regalwood</t>
  </si>
  <si>
    <t>Energy services and equipment industry, with an emphasis on oil and gas services and equipment globally</t>
  </si>
  <si>
    <t>STNL</t>
  </si>
  <si>
    <t>Sentinel Energy</t>
  </si>
  <si>
    <t>Energy, primarily in upstream oil and gas in North America</t>
  </si>
  <si>
    <t>VEAC</t>
  </si>
  <si>
    <t>Vantage Energy</t>
  </si>
  <si>
    <t>24+3+3</t>
  </si>
  <si>
    <t>SCAC</t>
  </si>
  <si>
    <t>Saban Capital</t>
  </si>
  <si>
    <t>Metals and Mining</t>
  </si>
  <si>
    <t>24 + [4] +[4] + [4]</t>
  </si>
  <si>
    <t>ELEC</t>
  </si>
  <si>
    <t>Electrum</t>
  </si>
  <si>
    <t>Media, internet and consumer sector operating in the UK and Europe</t>
  </si>
  <si>
    <t>AAPC</t>
  </si>
  <si>
    <t>Atlantic Alliance</t>
  </si>
  <si>
    <t>W=S/2@12.5</t>
  </si>
  <si>
    <t>18+(3)+(3)+[6]+[5]+[6]+[4]</t>
  </si>
  <si>
    <t>Barington/Hilco</t>
  </si>
  <si>
    <t>Sustainable and digital systems across the industrial and infrastructure markets, with an emphasis on businesses operating in energy transition, smart mobility and logistics, intelligent automation and the food value chain</t>
  </si>
  <si>
    <t>APCC</t>
  </si>
  <si>
    <t>stalled</t>
  </si>
  <si>
    <t>Activate Permanent Capital</t>
  </si>
  <si>
    <t>Financial services and technology companies that operate in the financial services sector with a bias towards the Asia Pacific region</t>
  </si>
  <si>
    <t>Serendipity Capital</t>
  </si>
  <si>
    <t>Software technology, prioritizing cloud-based recurring revenue business models</t>
  </si>
  <si>
    <t>CRUA</t>
  </si>
  <si>
    <t>Crucible Acq II</t>
  </si>
  <si>
    <t>CRUB</t>
  </si>
  <si>
    <t>Crucible Acq III</t>
  </si>
  <si>
    <t>Technology-based opportunities located in, or that have a meaningful connection to, Israel</t>
  </si>
  <si>
    <t>ISAP</t>
  </si>
  <si>
    <t>Israel Amplify</t>
  </si>
  <si>
    <t>Falcon Acq Corp.</t>
  </si>
  <si>
    <t>Ascendant Digital II</t>
  </si>
  <si>
    <t>Real estate, Fintech and Proptech</t>
  </si>
  <si>
    <t>MACS</t>
  </si>
  <si>
    <t>Modiv Acq Corp</t>
  </si>
  <si>
    <t>Technology and technology-enabled models in Asia, and particularly in Greater China, including in mobility, online services, software, e-commerce, AI, robotics and clean energy</t>
  </si>
  <si>
    <t>JACA</t>
  </si>
  <si>
    <t>Jeneration Acq</t>
  </si>
  <si>
    <t>The broader outsourced services economy, including research and advisory, facility services, marketing and advertising, business process outsourcing, consulting/advisory, IT/digital services, staffing and recruitment, and financial/asset management</t>
  </si>
  <si>
    <t>HUMC</t>
  </si>
  <si>
    <t>Anthropos Capital Corporation</t>
  </si>
  <si>
    <t>Technology, including in IT services, software, SaaS and digital transformation in North America</t>
  </si>
  <si>
    <t>CAVU</t>
  </si>
  <si>
    <t>CAVU Technology Acq</t>
  </si>
  <si>
    <t>QPAA</t>
  </si>
  <si>
    <t>Quiet Plus I Acq</t>
  </si>
  <si>
    <t>Heathcare</t>
  </si>
  <si>
    <t>HCXX</t>
  </si>
  <si>
    <t>Healthcare Merger II</t>
  </si>
  <si>
    <t>Media, digital media/consumer technology, interactive entertainment and related industries</t>
  </si>
  <si>
    <t>FCAC</t>
  </si>
  <si>
    <t>Falcon Capital II</t>
  </si>
  <si>
    <t>Technology businesses focusing on verticals of the real estate industry</t>
  </si>
  <si>
    <t>FWAB</t>
  </si>
  <si>
    <t>Fifth Wall Acquisition II</t>
  </si>
  <si>
    <t>Energy transition</t>
  </si>
  <si>
    <t>EIPA</t>
  </si>
  <si>
    <t>EIP Acq Corp I</t>
  </si>
  <si>
    <t>Leo Holdings V Corp</t>
  </si>
  <si>
    <t>BRIG</t>
  </si>
  <si>
    <t>Brigantine Acq Corp.</t>
  </si>
  <si>
    <t>Technology, media, telecommunications (â€œTMTâ€) or healthcare sectors</t>
  </si>
  <si>
    <t>HIGB</t>
  </si>
  <si>
    <t>H.I.G. Acq Corp. II</t>
  </si>
  <si>
    <t>Technology and Technology-enabled services</t>
  </si>
  <si>
    <t>24 + 3</t>
  </si>
  <si>
    <t>TWCM</t>
  </si>
  <si>
    <t>Mistico Acq</t>
  </si>
  <si>
    <t>Consumer-facing businesses in North America</t>
  </si>
  <si>
    <t>Brand Velocity Acq</t>
  </si>
  <si>
    <t>Enterprise technology</t>
  </si>
  <si>
    <t>SEPG</t>
  </si>
  <si>
    <t>SEP Growth Holdings</t>
  </si>
  <si>
    <t>Consumer-facing companies that are delivering a unique value proposition to address wellbeing through better-for-you products and services</t>
  </si>
  <si>
    <t>ABCO</t>
  </si>
  <si>
    <t>Able Brands Co.</t>
  </si>
  <si>
    <t>Proptech and Fintech</t>
  </si>
  <si>
    <t>UNOO</t>
  </si>
  <si>
    <t>1Sharpe Acquisition Corp.</t>
  </si>
  <si>
    <t>Consumer products and industrial goods in North America or Europe.</t>
  </si>
  <si>
    <t>BRIM</t>
  </si>
  <si>
    <t>Brimstone Acq Holdings Corp.</t>
  </si>
  <si>
    <t>NTWO</t>
  </si>
  <si>
    <t xml:space="preserve">N2 Acquisition Holdings </t>
  </si>
  <si>
    <t>Proptech</t>
  </si>
  <si>
    <t>ODAC</t>
  </si>
  <si>
    <t>Ocean Drive Acq Corp</t>
  </si>
  <si>
    <t>Experiential hospitality, location-based entertainment and real estate</t>
  </si>
  <si>
    <t>CAIN</t>
  </si>
  <si>
    <t>Cain Acq Corporation</t>
  </si>
  <si>
    <t>Life sciences and life sciences related industries</t>
  </si>
  <si>
    <t>HCCR</t>
  </si>
  <si>
    <t>HighCape Capital Acq Corp. II</t>
  </si>
  <si>
    <t>Companies that have created, or enabled the creation of, innovative technology that assists in the delivery of 5G and edge applications.</t>
  </si>
  <si>
    <t>ADMY</t>
  </si>
  <si>
    <t>AdMY Technology Group, Inc.</t>
  </si>
  <si>
    <t>CLIC</t>
  </si>
  <si>
    <t>Climate Real Impact Solutions III</t>
  </si>
  <si>
    <t>Consumer technology and related sectors</t>
  </si>
  <si>
    <t>MOOS</t>
  </si>
  <si>
    <t>Moose Pond I</t>
  </si>
  <si>
    <t>RGAC</t>
  </si>
  <si>
    <t>Rocket Global Acq Corp.</t>
  </si>
  <si>
    <t>Consumer-oriented internet businesses, including companies in the media, commerce, health and wellness, sports, gaming, digital education, entertainment, and technology sectors</t>
  </si>
  <si>
    <t>TCG</t>
  </si>
  <si>
    <t xml:space="preserve">TCG Growth Opportunities </t>
  </si>
  <si>
    <t>Automotive, automotive-related and mobility</t>
  </si>
  <si>
    <t>MCTY</t>
  </si>
  <si>
    <t>Motor City Acq Corp.</t>
  </si>
  <si>
    <t>Financial services, technology, software, data, analytics, asset management, internet related services and related areas</t>
  </si>
  <si>
    <t>OPOT</t>
  </si>
  <si>
    <t>1.12 Acquisition Corp</t>
  </si>
  <si>
    <t>Restaurant, food-related and franchise sectors in North America</t>
  </si>
  <si>
    <t>DOIT</t>
  </si>
  <si>
    <t>Do It Again Corp.</t>
  </si>
  <si>
    <t>24+6</t>
  </si>
  <si>
    <t>RMGF</t>
  </si>
  <si>
    <t>RMG Acq Corp. VI</t>
  </si>
  <si>
    <t>Differentiated, digitally forward consumer businesses, including those in the health, wellness and beauty sectors.</t>
  </si>
  <si>
    <t>BRYT</t>
  </si>
  <si>
    <t>BrightSpark Cap Corp.</t>
  </si>
  <si>
    <t>RMGG</t>
  </si>
  <si>
    <t>RMG Acquisition Corp. VII</t>
  </si>
  <si>
    <t>RMGE</t>
  </si>
  <si>
    <t>RMG Acq Corp. V</t>
  </si>
  <si>
    <t>Technologies with a particular interest in financial services and transaction processing</t>
  </si>
  <si>
    <t>CSIC</t>
  </si>
  <si>
    <t>Cornerstone Investment Capital Holdings Co.</t>
  </si>
  <si>
    <t>Digital health companies</t>
  </si>
  <si>
    <t>BHMC</t>
  </si>
  <si>
    <t>Blueprint Health Merger Corp.</t>
  </si>
  <si>
    <t>Consumer technology and related technology businesses in North America and/or Europe.</t>
  </si>
  <si>
    <t>WCAT</t>
  </si>
  <si>
    <t>JAWS Wildcat</t>
  </si>
  <si>
    <t>Broader digital media, sports, entertainment, leisure and/or gaming ecosystems</t>
  </si>
  <si>
    <t>TEKC</t>
  </si>
  <si>
    <t>Tekkorp Digital Acq Corp II</t>
  </si>
  <si>
    <t>Leo Holdings IV</t>
  </si>
  <si>
    <t>E-commerce, transportation and logistics, and logistics technology</t>
  </si>
  <si>
    <t>OACA</t>
  </si>
  <si>
    <t>Ocelot Acq I</t>
  </si>
  <si>
    <t>FLSH</t>
  </si>
  <si>
    <t>VIDA FLaSH Acq</t>
  </si>
  <si>
    <t>JAAC</t>
  </si>
  <si>
    <t>Just Another Acq</t>
  </si>
  <si>
    <t>ALTE</t>
  </si>
  <si>
    <t>Altitude Acq II</t>
  </si>
  <si>
    <t>ALTT</t>
  </si>
  <si>
    <t>Altitude Acq III</t>
  </si>
  <si>
    <t>CICX</t>
  </si>
  <si>
    <t>Capitol VI</t>
  </si>
  <si>
    <t>CIC</t>
  </si>
  <si>
    <t>Capitol VII</t>
  </si>
  <si>
    <t>Travel, Leisure &amp; Hospitality industries, including technology and data companies operating in these industries</t>
  </si>
  <si>
    <t>LCP</t>
  </si>
  <si>
    <t>LCP Acquisition</t>
  </si>
  <si>
    <t>Metals, mining and natural resources</t>
  </si>
  <si>
    <t>BIAC</t>
  </si>
  <si>
    <t>BI Acquisition</t>
  </si>
  <si>
    <t>IWAC</t>
  </si>
  <si>
    <t>Iswill Acq</t>
  </si>
  <si>
    <t>Terrapin 4</t>
  </si>
  <si>
    <t>Iron Horse Acq</t>
  </si>
  <si>
    <t>VCSA</t>
  </si>
  <si>
    <t>Vacasa</t>
  </si>
  <si>
    <t>TPGS</t>
  </si>
  <si>
    <t>closed</t>
  </si>
  <si>
    <t>TPG Pace Solutions Corp.</t>
  </si>
  <si>
    <t>Companies exiting the restructuring process, or businesses that have transient current ownership</t>
  </si>
  <si>
    <t>HGTY/W</t>
  </si>
  <si>
    <t>HGTY</t>
  </si>
  <si>
    <t>Hagerty</t>
  </si>
  <si>
    <t>ADF</t>
  </si>
  <si>
    <t>Aldel Financial</t>
  </si>
  <si>
    <t>EQRXW</t>
  </si>
  <si>
    <t>EQRX</t>
  </si>
  <si>
    <t>EQRx</t>
  </si>
  <si>
    <t>CMLT</t>
  </si>
  <si>
    <t>CM Life Sciences III Inc.</t>
  </si>
  <si>
    <t>KIND</t>
  </si>
  <si>
    <t>Nextdoor</t>
  </si>
  <si>
    <t>KVSB</t>
  </si>
  <si>
    <t>Khosla Ventures II</t>
  </si>
  <si>
    <t>SLDPW</t>
  </si>
  <si>
    <t>SLDP</t>
  </si>
  <si>
    <t>Solid Power</t>
  </si>
  <si>
    <t>DCRC</t>
  </si>
  <si>
    <t>Decarbonization Plus III</t>
  </si>
  <si>
    <t>Industrial, technology and healthcare</t>
  </si>
  <si>
    <t>VORBW</t>
  </si>
  <si>
    <t>VORB</t>
  </si>
  <si>
    <t>Virgin Orbit</t>
  </si>
  <si>
    <t>NGCA</t>
  </si>
  <si>
    <t>NextGen Acquisition II</t>
  </si>
  <si>
    <t>Technology, direct to consumer and fintech</t>
  </si>
  <si>
    <t>HLGN/W</t>
  </si>
  <si>
    <t>HLGN</t>
  </si>
  <si>
    <t>Heliogen</t>
  </si>
  <si>
    <t>ATHN</t>
  </si>
  <si>
    <t>Athena Tech Acq</t>
  </si>
  <si>
    <t>AUROW</t>
  </si>
  <si>
    <t>AUR</t>
  </si>
  <si>
    <t>Aurora</t>
  </si>
  <si>
    <t>RTPY</t>
  </si>
  <si>
    <t>Reinvent Tech Partners Y</t>
  </si>
  <si>
    <t>Companies that have created, or enabled the creation of, compelling mobile app experiences with significant growth in segments such as gaming, entertainment, education, work productivity, e-commerce, financial technology, and health and wellness, as well as companies developing disruptive and key enablement technologies for consumer-facing apps in these segments, such as artificial intelligence ("AI"), machine learning ("ML"), cloud infrastructures and quantum computing, as well as environmental, social and governance ("ESG")-focused businesses and companies developing satellite and space rocket technologies</t>
  </si>
  <si>
    <t>PL/W</t>
  </si>
  <si>
    <t>PL</t>
  </si>
  <si>
    <t>Planet</t>
  </si>
  <si>
    <t>DMYQ</t>
  </si>
  <si>
    <t>dMY Technology IV</t>
  </si>
  <si>
    <t>Fintech in the US</t>
  </si>
  <si>
    <t>DAVEW</t>
  </si>
  <si>
    <t>DAVE</t>
  </si>
  <si>
    <t>Dave</t>
  </si>
  <si>
    <t>VPCC</t>
  </si>
  <si>
    <t>VPC Impact Acq III</t>
  </si>
  <si>
    <t>Digital media and entertainment</t>
  </si>
  <si>
    <t>BOWL/W</t>
  </si>
  <si>
    <t>BOWL</t>
  </si>
  <si>
    <t>Bowlero</t>
  </si>
  <si>
    <t>ISOS</t>
  </si>
  <si>
    <t>Isos Acquisition</t>
  </si>
  <si>
    <t>QTEKW</t>
  </si>
  <si>
    <t>QTEK</t>
  </si>
  <si>
    <t>QualTek</t>
  </si>
  <si>
    <t>ROCR</t>
  </si>
  <si>
    <t>Roth CH Acq III Co.</t>
  </si>
  <si>
    <t>RGTIW</t>
  </si>
  <si>
    <t>RGTI</t>
  </si>
  <si>
    <t>Rigetti Computing</t>
  </si>
  <si>
    <t>SNII</t>
  </si>
  <si>
    <t>Supernova Partners II</t>
  </si>
  <si>
    <t>BRCC/W</t>
  </si>
  <si>
    <t>BRCC</t>
  </si>
  <si>
    <t>Black Rifle Coffee Company</t>
  </si>
  <si>
    <t>SBEA</t>
  </si>
  <si>
    <t>SilverBox Engaged I</t>
  </si>
  <si>
    <t>Software, technology-enabled and business services companies</t>
  </si>
  <si>
    <t>ADTHW</t>
  </si>
  <si>
    <t>ADTH</t>
  </si>
  <si>
    <t>AdTheorent</t>
  </si>
  <si>
    <t>MACQ</t>
  </si>
  <si>
    <t>MCAP Acq</t>
  </si>
  <si>
    <t>LOCL/W</t>
  </si>
  <si>
    <t>LOCL</t>
  </si>
  <si>
    <t>Local Bounti</t>
  </si>
  <si>
    <t>LIII</t>
  </si>
  <si>
    <t>Leo Holdings III</t>
  </si>
  <si>
    <t>North America automotive and automotive-related</t>
  </si>
  <si>
    <t>WBX/W</t>
  </si>
  <si>
    <t>WBX</t>
  </si>
  <si>
    <t>Wallbox</t>
  </si>
  <si>
    <t>Kensington Capital II</t>
  </si>
  <si>
    <t>DNA/W</t>
  </si>
  <si>
    <t>DNA</t>
  </si>
  <si>
    <t>Ginkgo Bioworks</t>
  </si>
  <si>
    <t>SRNG</t>
  </si>
  <si>
    <t>Soaring Eagle Acq</t>
  </si>
  <si>
    <t>SLGCW</t>
  </si>
  <si>
    <t>SLGC</t>
  </si>
  <si>
    <t>SomaLogic</t>
  </si>
  <si>
    <t>CMII</t>
  </si>
  <si>
    <t>CM Life Sciences II</t>
  </si>
  <si>
    <t>Biotechnology and life science infrastructure</t>
  </si>
  <si>
    <t>PRDS</t>
  </si>
  <si>
    <t>Pardes Biosciences</t>
  </si>
  <si>
    <t>FSII</t>
  </si>
  <si>
    <t>FS Development II</t>
  </si>
  <si>
    <t>CTV/W</t>
  </si>
  <si>
    <t>CTV</t>
  </si>
  <si>
    <t>Innovid</t>
  </si>
  <si>
    <t>IACB</t>
  </si>
  <si>
    <t>ION Acq 2</t>
  </si>
  <si>
    <t>Renewable and transition energy in North America</t>
  </si>
  <si>
    <t>CORZW</t>
  </si>
  <si>
    <t>CORZ</t>
  </si>
  <si>
    <t>Core Scientific</t>
  </si>
  <si>
    <t>XPDI</t>
  </si>
  <si>
    <t>Power &amp; Digital Infrastructure</t>
  </si>
  <si>
    <t>Technology-enabled consumer or consumer healthcare</t>
  </si>
  <si>
    <t>PIIIW</t>
  </si>
  <si>
    <t>PIII</t>
  </si>
  <si>
    <t>P3 Health Partners</t>
  </si>
  <si>
    <t>FORE</t>
  </si>
  <si>
    <t>Foresight Acquisition</t>
  </si>
  <si>
    <t>BBAI/W</t>
  </si>
  <si>
    <t>BBAI</t>
  </si>
  <si>
    <t>BigBear.ai</t>
  </si>
  <si>
    <t>GIG</t>
  </si>
  <si>
    <t>GigCapital4, Inc.</t>
  </si>
  <si>
    <t>Businesses located in North America that concentrate on combatting climate change by decreasing the carbon intensity of energy production, increasing the efficiency of industrial and consumer-related activities, expanding electricity storage and distribution, and improving the overall sustainability of the economy through efforts to lower pollution and increase beneficial reuse</t>
  </si>
  <si>
    <t>FSRDW</t>
  </si>
  <si>
    <t>FSRD</t>
  </si>
  <si>
    <t>Fast Radius</t>
  </si>
  <si>
    <t>ENNV</t>
  </si>
  <si>
    <t>ECP Environmental Growth</t>
  </si>
  <si>
    <t>SMRT</t>
  </si>
  <si>
    <t>SmartRent</t>
  </si>
  <si>
    <t>FWAA</t>
  </si>
  <si>
    <t>Fifth Wall I</t>
  </si>
  <si>
    <t>FATH/W</t>
  </si>
  <si>
    <t>FATH</t>
  </si>
  <si>
    <t>Fathom</t>
  </si>
  <si>
    <t>ATMR</t>
  </si>
  <si>
    <t>Altimar Acquisition II</t>
  </si>
  <si>
    <t>Disruptive technology sector broadly with a spotlight on consumer internet and marketplaces, healthtech, fintech and mobility</t>
  </si>
  <si>
    <t>BBLN/W</t>
  </si>
  <si>
    <t>BBLN</t>
  </si>
  <si>
    <t>Babylon</t>
  </si>
  <si>
    <t>KURI</t>
  </si>
  <si>
    <t>Alkuri Global Acq</t>
  </si>
  <si>
    <t>Smart technologies, 5G communication, virtual reality, artificial intelligence, spatial computing, cloud analytics, machine learning, hardware and software distribution, value added customized logistics services, sustainable smart city systems and sustainable agricultural technology, or AgTech</t>
  </si>
  <si>
    <t>NRGV/W</t>
  </si>
  <si>
    <t>NRGV</t>
  </si>
  <si>
    <t>Energy Vault</t>
  </si>
  <si>
    <t>NXU</t>
  </si>
  <si>
    <t>Novus Capital II</t>
  </si>
  <si>
    <t xml:space="preserve">Global decarbonization, including energy and agriculture, industrials, transportation and commercial and residential </t>
  </si>
  <si>
    <t>DCFCW</t>
  </si>
  <si>
    <t>DCFC</t>
  </si>
  <si>
    <t>Tritium</t>
  </si>
  <si>
    <t>DCRN</t>
  </si>
  <si>
    <t>Decarbonization Plus II</t>
  </si>
  <si>
    <t>ARQQW</t>
  </si>
  <si>
    <t>ARQQ</t>
  </si>
  <si>
    <t>Arqit</t>
  </si>
  <si>
    <t>CENH</t>
  </si>
  <si>
    <t>Centricus Acquisition</t>
  </si>
  <si>
    <t>High-growth software and technology-enabled companies that are disrupting large and established industries and markets</t>
  </si>
  <si>
    <t>PEARW</t>
  </si>
  <si>
    <t>PEAR</t>
  </si>
  <si>
    <t>Pear Therapuetics</t>
  </si>
  <si>
    <t>THMA</t>
  </si>
  <si>
    <t>Thimble Point Acq</t>
  </si>
  <si>
    <t>SATLW</t>
  </si>
  <si>
    <t>SATL</t>
  </si>
  <si>
    <t>Satellogic</t>
  </si>
  <si>
    <t>CFV</t>
  </si>
  <si>
    <t>CF Acquisition V</t>
  </si>
  <si>
    <t>CPTNW</t>
  </si>
  <si>
    <t>CPTN</t>
  </si>
  <si>
    <t>Cepton Technologies</t>
  </si>
  <si>
    <t>GCAC</t>
  </si>
  <si>
    <t>Growth Capital Acq</t>
  </si>
  <si>
    <t>Healthcare, including the biotechnology, pharmaceuticals, services, and medical technology sub-sectors</t>
  </si>
  <si>
    <t>HYPR</t>
  </si>
  <si>
    <t>Hyperfine and Liminal Sciences</t>
  </si>
  <si>
    <t>HCAQ</t>
  </si>
  <si>
    <t>HealthCor Catalio Acq</t>
  </si>
  <si>
    <t>Healthcare industry, specifically healthcare services, healthcare information technology, care management, behavioral health, medical devices, diagnostics, pharma services, health and wellness, and specialty pharmacy</t>
  </si>
  <si>
    <t>LMDXW</t>
  </si>
  <si>
    <t>LMDX</t>
  </si>
  <si>
    <t>LumiraDx</t>
  </si>
  <si>
    <t>CAHC</t>
  </si>
  <si>
    <t>CA Healthcare Acq</t>
  </si>
  <si>
    <t>Renewable energy, food/agri-tech, water conservation, energy storage, recycling, ed-tech/online learning, fintech and data/cloud in Europe</t>
  </si>
  <si>
    <t>ADSEW</t>
  </si>
  <si>
    <t>ADSE</t>
  </si>
  <si>
    <t>ADS-TEC Energy</t>
  </si>
  <si>
    <t>EUSG</t>
  </si>
  <si>
    <t>European Sustainable Growth Acq</t>
  </si>
  <si>
    <t>Media companies within the digital marketing, digital platforms, subscription, and ad tech sectors</t>
  </si>
  <si>
    <t>WEJOW</t>
  </si>
  <si>
    <t>WEJO</t>
  </si>
  <si>
    <t>Wejo</t>
  </si>
  <si>
    <t>VOSO</t>
  </si>
  <si>
    <t>Virtuoso Acquisition</t>
  </si>
  <si>
    <t>SONDW</t>
  </si>
  <si>
    <t>SOND</t>
  </si>
  <si>
    <t>Sonder</t>
  </si>
  <si>
    <t>GMII</t>
  </si>
  <si>
    <t>Gores Metropoulos II</t>
  </si>
  <si>
    <t>Renewables, infrastructure, energy, construction and industrial</t>
  </si>
  <si>
    <t>ASTLW</t>
  </si>
  <si>
    <t>ASTL</t>
  </si>
  <si>
    <t>Algoma Steel</t>
  </si>
  <si>
    <t>LEGO</t>
  </si>
  <si>
    <t>Legato Merger Corp.</t>
  </si>
  <si>
    <t>Software</t>
  </si>
  <si>
    <t>IS</t>
  </si>
  <si>
    <t>ironSource</t>
  </si>
  <si>
    <t>TBA</t>
  </si>
  <si>
    <t>Thoma Bravo Adv</t>
  </si>
  <si>
    <t>DRTSW</t>
  </si>
  <si>
    <t>Healthcare Capital</t>
  </si>
  <si>
    <t>STRCW</t>
  </si>
  <si>
    <t>STRC</t>
  </si>
  <si>
    <t>Sarcos Robotics</t>
  </si>
  <si>
    <t>ROT</t>
  </si>
  <si>
    <t>Rotor Acq</t>
  </si>
  <si>
    <t>Businesses that offer products, services and technologies that, in addition to serving the needs of customers, generate positive impacts for the environment</t>
  </si>
  <si>
    <t>Canaccord Genuity</t>
  </si>
  <si>
    <t>GRNAW</t>
  </si>
  <si>
    <t>GRNA</t>
  </si>
  <si>
    <t>GreenLight Biosciences</t>
  </si>
  <si>
    <t>ENVI</t>
  </si>
  <si>
    <t>Environmental Impact Acq</t>
  </si>
  <si>
    <t>Businesses making a positive contribution to sustainability through the ownership, financing and management of societal infrastructure</t>
  </si>
  <si>
    <t>EMBKW</t>
  </si>
  <si>
    <t>EMBK</t>
  </si>
  <si>
    <t>Embark Trucks</t>
  </si>
  <si>
    <t>NGAB</t>
  </si>
  <si>
    <t>Northern Genesis II</t>
  </si>
  <si>
    <t>BraunHagey &amp; Borden</t>
  </si>
  <si>
    <t>BZFDW</t>
  </si>
  <si>
    <t>BZFD</t>
  </si>
  <si>
    <t>BuzzFeed</t>
  </si>
  <si>
    <t>ENFA</t>
  </si>
  <si>
    <t>890 5th Avenue Partners</t>
  </si>
  <si>
    <t>SABSW</t>
  </si>
  <si>
    <t>15+(3*2)</t>
  </si>
  <si>
    <t>SABS</t>
  </si>
  <si>
    <t>SAB Biotherapeutics</t>
  </si>
  <si>
    <t>BCYP</t>
  </si>
  <si>
    <t>Big Cypress Acquisition</t>
  </si>
  <si>
    <t>9+6</t>
  </si>
  <si>
    <t>BTTX</t>
  </si>
  <si>
    <t>Better Therapeutics</t>
  </si>
  <si>
    <t>MCAD</t>
  </si>
  <si>
    <t>Mountain Crest II</t>
  </si>
  <si>
    <t>Healthcare in the United States and Europe</t>
  </si>
  <si>
    <t>EFTRW</t>
  </si>
  <si>
    <t>EFTR</t>
  </si>
  <si>
    <t>eFFECTOR Therapeutics</t>
  </si>
  <si>
    <t>LWAC</t>
  </si>
  <si>
    <t>Locust Walk Acq</t>
  </si>
  <si>
    <t xml:space="preserve">Broad energy transition or sustainability </t>
  </si>
  <si>
    <t>BRDS/W</t>
  </si>
  <si>
    <t>BRDS</t>
  </si>
  <si>
    <t>Bird</t>
  </si>
  <si>
    <t>SWBK</t>
  </si>
  <si>
    <t>Switchback II</t>
  </si>
  <si>
    <t>Industries related to the shift away from fossil fuels towards the electrification of industry and society</t>
  </si>
  <si>
    <t>c</t>
  </si>
  <si>
    <t>SES/W</t>
  </si>
  <si>
    <t>SES</t>
  </si>
  <si>
    <t>IVAN</t>
  </si>
  <si>
    <t>Ivanhoe Capital Acq</t>
  </si>
  <si>
    <t>Clean energy and power, sustainable food and agriculture, transportation, resource management, environmental services and technology enabled sustainable solutions in North America</t>
  </si>
  <si>
    <t>BHIL/W</t>
  </si>
  <si>
    <t>BHIL</t>
  </si>
  <si>
    <t>Benson Hill</t>
  </si>
  <si>
    <t>STPC</t>
  </si>
  <si>
    <t>Star Peak II</t>
  </si>
  <si>
    <t>JonesTrading</t>
  </si>
  <si>
    <t>BOXD/W</t>
  </si>
  <si>
    <t>BOXD</t>
  </si>
  <si>
    <t>Boxed</t>
  </si>
  <si>
    <t>SVOK</t>
  </si>
  <si>
    <t>Seven Oaks Acquisition</t>
  </si>
  <si>
    <t>ENJYW</t>
  </si>
  <si>
    <t>ENJY</t>
  </si>
  <si>
    <t>Enjoy Technology Inc</t>
  </si>
  <si>
    <t>MRAC</t>
  </si>
  <si>
    <t>Marquee Raine Acq</t>
  </si>
  <si>
    <t>Life sciences and pharmaceutical services in the US and Europe</t>
  </si>
  <si>
    <t>CRXTW</t>
  </si>
  <si>
    <t>CRXT</t>
  </si>
  <si>
    <t>Clarus Therapeutics</t>
  </si>
  <si>
    <t>BLUW</t>
  </si>
  <si>
    <t>Blue Water Acquisition</t>
  </si>
  <si>
    <t>RSVRW</t>
  </si>
  <si>
    <t>RSVR</t>
  </si>
  <si>
    <t>Reservoir Holdings, Inc.</t>
  </si>
  <si>
    <t>ROCC</t>
  </si>
  <si>
    <t>Roth CH II</t>
  </si>
  <si>
    <t>Real estate services</t>
  </si>
  <si>
    <t>AMPS/W</t>
  </si>
  <si>
    <t>W=S@11.0</t>
  </si>
  <si>
    <t>AMPS</t>
  </si>
  <si>
    <t>Altus Power</t>
  </si>
  <si>
    <t>CBAH</t>
  </si>
  <si>
    <t>CBRE Acquisition</t>
  </si>
  <si>
    <t>Travel and transportation</t>
  </si>
  <si>
    <t>ISPOW</t>
  </si>
  <si>
    <t>ISPO</t>
  </si>
  <si>
    <t>Inspirato</t>
  </si>
  <si>
    <t>TVAC</t>
  </si>
  <si>
    <t>Thayer Ventures</t>
  </si>
  <si>
    <t>MTTRW</t>
  </si>
  <si>
    <t>MTTR</t>
  </si>
  <si>
    <t>Matterport</t>
  </si>
  <si>
    <t>GHVI</t>
  </si>
  <si>
    <t>Gores Holdings VI</t>
  </si>
  <si>
    <t>RNWWW</t>
  </si>
  <si>
    <t>RNW</t>
  </si>
  <si>
    <t>ReNew Power</t>
  </si>
  <si>
    <t>RMGB</t>
  </si>
  <si>
    <t>RMG Acquisition II</t>
  </si>
  <si>
    <t>ROVRW</t>
  </si>
  <si>
    <t>ROVR</t>
  </si>
  <si>
    <t>Rover</t>
  </si>
  <si>
    <t>NEBC</t>
  </si>
  <si>
    <t>Nebula Caravel Acq</t>
  </si>
  <si>
    <t>Financial services, healthcare, technology and consumer and media</t>
  </si>
  <si>
    <t>BGRYW</t>
  </si>
  <si>
    <t>BGRY</t>
  </si>
  <si>
    <t>Berkshire Grey</t>
  </si>
  <si>
    <t>RAAC</t>
  </si>
  <si>
    <t>Revolution Acceleration</t>
  </si>
  <si>
    <t>Mexico and Hispanic businesses in the United States</t>
  </si>
  <si>
    <t>CDROW</t>
  </si>
  <si>
    <t>CDRO</t>
  </si>
  <si>
    <t>Codere Online</t>
  </si>
  <si>
    <t>DDMX</t>
  </si>
  <si>
    <t>DD3 Acquisition II</t>
  </si>
  <si>
    <t>Consumer technology and related technology businesses in North America and Europe</t>
  </si>
  <si>
    <t>VLD/W</t>
  </si>
  <si>
    <t>VLD</t>
  </si>
  <si>
    <t>Velo3D</t>
  </si>
  <si>
    <t>SPFR</t>
  </si>
  <si>
    <t>Jaws Spitfire Acq</t>
  </si>
  <si>
    <t>NVTSW</t>
  </si>
  <si>
    <t>NVTS</t>
  </si>
  <si>
    <t>Navitas Semiconductor</t>
  </si>
  <si>
    <t>LOKB</t>
  </si>
  <si>
    <t>Live Oak Acq II</t>
  </si>
  <si>
    <t>Silicon Valley-based technology company with applications in the energy or industrial sectors</t>
  </si>
  <si>
    <t>ENVXW</t>
  </si>
  <si>
    <t>ENVX</t>
  </si>
  <si>
    <t>Enovix</t>
  </si>
  <si>
    <t>RSVA</t>
  </si>
  <si>
    <t>Rodgers Silicon Valley Acq</t>
  </si>
  <si>
    <t>DOMA/W</t>
  </si>
  <si>
    <t>DOMA</t>
  </si>
  <si>
    <t>Doma</t>
  </si>
  <si>
    <t>CAP</t>
  </si>
  <si>
    <t>Capitol V</t>
  </si>
  <si>
    <t>Companies emerging from a reorganization or distressed situation</t>
  </si>
  <si>
    <t>RDBXW</t>
  </si>
  <si>
    <t>RDBX</t>
  </si>
  <si>
    <t>Redbox</t>
  </si>
  <si>
    <t>SGAM</t>
  </si>
  <si>
    <t>Seaport Global Acq</t>
  </si>
  <si>
    <t>SUNL/W</t>
  </si>
  <si>
    <t>SUNL</t>
  </si>
  <si>
    <t>Sunlight Financial</t>
  </si>
  <si>
    <t>SPRQ</t>
  </si>
  <si>
    <t>Spartan Acquisition II</t>
  </si>
  <si>
    <t>BODY/W</t>
  </si>
  <si>
    <t>BODY</t>
  </si>
  <si>
    <t>Beachbody</t>
  </si>
  <si>
    <t>FRX</t>
  </si>
  <si>
    <t>Forest Road Acquisition</t>
  </si>
  <si>
    <t>REEAW</t>
  </si>
  <si>
    <t>REE</t>
  </si>
  <si>
    <t>REE Automotive</t>
  </si>
  <si>
    <t>VCVC</t>
  </si>
  <si>
    <t>10X Capital Venture Acq</t>
  </si>
  <si>
    <t>Businesses that offer differentiated products and services to commercial passenger airlines, cargo airlines or other aircraft operators</t>
  </si>
  <si>
    <t>RDW/W</t>
  </si>
  <si>
    <t>RDW</t>
  </si>
  <si>
    <t>Redwire</t>
  </si>
  <si>
    <t>GNPK</t>
  </si>
  <si>
    <t>Genesis Park Acq</t>
  </si>
  <si>
    <t>LifeSci Capital</t>
  </si>
  <si>
    <t>SNCE</t>
  </si>
  <si>
    <t>Science 37</t>
  </si>
  <si>
    <t>LSAQ</t>
  </si>
  <si>
    <t>LifeSci Acquisition II</t>
  </si>
  <si>
    <t>Consumer internet, mobile gaming, or broader technology</t>
  </si>
  <si>
    <t>HIPO/W</t>
  </si>
  <si>
    <t>HIPO</t>
  </si>
  <si>
    <t>Hippo Insurance Services</t>
  </si>
  <si>
    <t>RTPZ</t>
  </si>
  <si>
    <t>Reinvent Tech Partners Z</t>
  </si>
  <si>
    <t>ZGN/W</t>
  </si>
  <si>
    <t>ZGN</t>
  </si>
  <si>
    <t>Ermenegildo Zegna Group</t>
  </si>
  <si>
    <t>IIAC</t>
  </si>
  <si>
    <t>Investindustrial Acq</t>
  </si>
  <si>
    <t>SRZNW</t>
  </si>
  <si>
    <t>SRZN</t>
  </si>
  <si>
    <t>Surrozen</t>
  </si>
  <si>
    <t>CHFW</t>
  </si>
  <si>
    <t>Consonance-HFW Acq</t>
  </si>
  <si>
    <t>Software, internet, media, consumer/retail, healthcare IT and financial services/fintech</t>
  </si>
  <si>
    <t>CVT</t>
  </si>
  <si>
    <t>Cvent</t>
  </si>
  <si>
    <t>DGNS</t>
  </si>
  <si>
    <t>Dragoneer Growth II</t>
  </si>
  <si>
    <t>Companies that have created, or enabled the creation of, compelling mobile app experiences with significant growth in segments such as gaming, entertainment, work productivity, e-commerce, dating, financial technology, and health and wellness</t>
  </si>
  <si>
    <t>IONQ/W</t>
  </si>
  <si>
    <t>IONQ</t>
  </si>
  <si>
    <t>IonQ</t>
  </si>
  <si>
    <t>DMYI</t>
  </si>
  <si>
    <t>dMY Technology III</t>
  </si>
  <si>
    <t>LIDRW</t>
  </si>
  <si>
    <t>6+(4*4)</t>
  </si>
  <si>
    <t>LIDR</t>
  </si>
  <si>
    <t>AEye</t>
  </si>
  <si>
    <t>CFAC</t>
  </si>
  <si>
    <t>CF Finance III</t>
  </si>
  <si>
    <t>BARK/W</t>
  </si>
  <si>
    <t>BARK</t>
  </si>
  <si>
    <t>STIC</t>
  </si>
  <si>
    <t>Northern Star</t>
  </si>
  <si>
    <t>LTCHW</t>
  </si>
  <si>
    <t>LTCH</t>
  </si>
  <si>
    <t>Latch</t>
  </si>
  <si>
    <t>TSIA</t>
  </si>
  <si>
    <t>TS Innovation Acq</t>
  </si>
  <si>
    <t>TMT, specifically information security, cloud computing and cloud data storage</t>
  </si>
  <si>
    <t>CMPOW</t>
  </si>
  <si>
    <t>CMPO</t>
  </si>
  <si>
    <t>CompoSecure</t>
  </si>
  <si>
    <t>DBDR</t>
  </si>
  <si>
    <t>Roman DBDR Tech Acq</t>
  </si>
  <si>
    <t>Travel, hospitality, leisure, financial technology (fintech), insurance technology and property technology (proptech)</t>
  </si>
  <si>
    <t>MIMO/W</t>
  </si>
  <si>
    <t>12 + (3*2)</t>
  </si>
  <si>
    <t>MIMO</t>
  </si>
  <si>
    <t>Airspan Networks</t>
  </si>
  <si>
    <t>NBA</t>
  </si>
  <si>
    <t>New Beginnings</t>
  </si>
  <si>
    <t>CZOO/W</t>
  </si>
  <si>
    <t>CZOO</t>
  </si>
  <si>
    <t>Cazoo</t>
  </si>
  <si>
    <t>AJAX</t>
  </si>
  <si>
    <t>Ajax I</t>
  </si>
  <si>
    <t>ACHR/W</t>
  </si>
  <si>
    <t>ACHR</t>
  </si>
  <si>
    <t>Archer</t>
  </si>
  <si>
    <t>ACIC</t>
  </si>
  <si>
    <t>Atlas Crest</t>
  </si>
  <si>
    <t>OWL/W</t>
  </si>
  <si>
    <t>OWL</t>
  </si>
  <si>
    <t>Owl Rock Capital Group, Dyal Capital Partners</t>
  </si>
  <si>
    <t>ATAC</t>
  </si>
  <si>
    <t>Altimar Acquisition</t>
  </si>
  <si>
    <t>Live, location-based and mobile experiential entertainment industries</t>
  </si>
  <si>
    <t>MYPSW</t>
  </si>
  <si>
    <t>MYPS</t>
  </si>
  <si>
    <t>PLAYSTUDIOS</t>
  </si>
  <si>
    <t>ACAC</t>
  </si>
  <si>
    <t>Acies Acquisition</t>
  </si>
  <si>
    <t>LFG/W</t>
  </si>
  <si>
    <t>LFG</t>
  </si>
  <si>
    <t>Archaea Energy, Aria Energy</t>
  </si>
  <si>
    <t>RICE</t>
  </si>
  <si>
    <t>Rice Acquisition</t>
  </si>
  <si>
    <t>Information and communications technology (ICT) and, in particular, ICT companies that benefit from the transformational, long-term impacts of capital deployment in the 5G stack</t>
  </si>
  <si>
    <t>KORE/W</t>
  </si>
  <si>
    <t>KORE</t>
  </si>
  <si>
    <t>KORE Wireless</t>
  </si>
  <si>
    <t>CTAC</t>
  </si>
  <si>
    <t>Cerberus Telecom Acq</t>
  </si>
  <si>
    <t>Homebuilding, manufacturing serving the homebuilding market, financial services and commercial real estate industries</t>
  </si>
  <si>
    <t>Gennari Aronson</t>
  </si>
  <si>
    <t>SKYH/W</t>
  </si>
  <si>
    <t>SKYH</t>
  </si>
  <si>
    <t>Sky Harbour</t>
  </si>
  <si>
    <t>YSAC</t>
  </si>
  <si>
    <t>Yellowstone Acquisition</t>
  </si>
  <si>
    <t>OPAD/W</t>
  </si>
  <si>
    <t>OPAD</t>
  </si>
  <si>
    <t>Offerpad</t>
  </si>
  <si>
    <t>SPNV</t>
  </si>
  <si>
    <t>Supernova Partners Acq</t>
  </si>
  <si>
    <t>HYZNW</t>
  </si>
  <si>
    <t>HYZN</t>
  </si>
  <si>
    <t>Hyzon Motors</t>
  </si>
  <si>
    <t>DCRB</t>
  </si>
  <si>
    <t>Decarbonization Plus I</t>
  </si>
  <si>
    <t>Distressed companies</t>
  </si>
  <si>
    <t>CIFRW</t>
  </si>
  <si>
    <t>CIFR</t>
  </si>
  <si>
    <t>Cipher Mining Inc.</t>
  </si>
  <si>
    <t>GWAC</t>
  </si>
  <si>
    <t>Good Works Acq</t>
  </si>
  <si>
    <t>NNAVW</t>
  </si>
  <si>
    <t>NN</t>
  </si>
  <si>
    <t>NextNav</t>
  </si>
  <si>
    <t>TMTS</t>
  </si>
  <si>
    <t>Spartacus Acq</t>
  </si>
  <si>
    <t>Transportation software technology solutions for fleet management, freight and logistics, and connected vehicle applications</t>
  </si>
  <si>
    <t>DCGOW</t>
  </si>
  <si>
    <t>DCGO</t>
  </si>
  <si>
    <t>DocGo</t>
  </si>
  <si>
    <t>MOTN</t>
  </si>
  <si>
    <t>Motion Acq</t>
  </si>
  <si>
    <t>SOFIW</t>
  </si>
  <si>
    <t>SOFI</t>
  </si>
  <si>
    <t>SoFi</t>
  </si>
  <si>
    <t>IPOE</t>
  </si>
  <si>
    <t>Social Capital V</t>
  </si>
  <si>
    <t>Consumer, dining, hospitality, entertainment &amp; gaming</t>
  </si>
  <si>
    <t>HLMNW</t>
  </si>
  <si>
    <t>HLMN</t>
  </si>
  <si>
    <t>The Hillman Group</t>
  </si>
  <si>
    <t>LCY</t>
  </si>
  <si>
    <t>Landcadia III</t>
  </si>
  <si>
    <t>Horwitz + Armstrong</t>
  </si>
  <si>
    <t>REVBW</t>
  </si>
  <si>
    <t>12+1+1+1</t>
  </si>
  <si>
    <t>REVB</t>
  </si>
  <si>
    <t>Revelation Biosciences, Inc.</t>
  </si>
  <si>
    <t>PAIC</t>
  </si>
  <si>
    <t>Petra Acquisition</t>
  </si>
  <si>
    <t>Consumer products, retail, services, experiences and related sectors</t>
  </si>
  <si>
    <t>HLLY/W</t>
  </si>
  <si>
    <t>HLLY</t>
  </si>
  <si>
    <t>Holley</t>
  </si>
  <si>
    <t>EMPW</t>
  </si>
  <si>
    <t>Empower Ltd.</t>
  </si>
  <si>
    <t>Industrial and healthcare</t>
  </si>
  <si>
    <t>XOSWW</t>
  </si>
  <si>
    <t>XOS</t>
  </si>
  <si>
    <t>Xos Trucks</t>
  </si>
  <si>
    <t>NGAC</t>
  </si>
  <si>
    <t>NextGen Acquisition Corp</t>
  </si>
  <si>
    <t>ROIVW</t>
  </si>
  <si>
    <t>ROIV</t>
  </si>
  <si>
    <t>Roivant Sciences</t>
  </si>
  <si>
    <t>MAAC</t>
  </si>
  <si>
    <t>Montes Archimedes Acq</t>
  </si>
  <si>
    <t>NRDY/W</t>
  </si>
  <si>
    <t>NRDY</t>
  </si>
  <si>
    <t>Nerdy</t>
  </si>
  <si>
    <t>PACE</t>
  </si>
  <si>
    <t>TPG Pace Tech Opportunities</t>
  </si>
  <si>
    <t>Travel &amp; leisure, financial services, health &amp; wellness, technology &amp; internet-enabled, music &amp; entertainment, media &amp; mobile and renewable energy/resource efficiency</t>
  </si>
  <si>
    <t>MEUSW</t>
  </si>
  <si>
    <t>ME</t>
  </si>
  <si>
    <t>23andMe</t>
  </si>
  <si>
    <t>VGAC</t>
  </si>
  <si>
    <t>VG Acq</t>
  </si>
  <si>
    <t>Israeli technology companies</t>
  </si>
  <si>
    <t>TBLAW</t>
  </si>
  <si>
    <t>TBLA</t>
  </si>
  <si>
    <t>Taboola</t>
  </si>
  <si>
    <t>IACA</t>
  </si>
  <si>
    <t>ION Acq 1</t>
  </si>
  <si>
    <t>Sports, entertainment, and associated technology services</t>
  </si>
  <si>
    <t>SGHC/W</t>
  </si>
  <si>
    <t>SGHC</t>
  </si>
  <si>
    <t>Super Group</t>
  </si>
  <si>
    <t>SEAH</t>
  </si>
  <si>
    <t>Sports Entertainment Acq</t>
  </si>
  <si>
    <t>GRABW</t>
  </si>
  <si>
    <t>GRAB</t>
  </si>
  <si>
    <t>Grab</t>
  </si>
  <si>
    <t>AGC</t>
  </si>
  <si>
    <t>Altimeter Growth</t>
  </si>
  <si>
    <t>Next-generation mobility, transportation and sustainable industrial technology</t>
  </si>
  <si>
    <t>LILMW</t>
  </si>
  <si>
    <t>LILM</t>
  </si>
  <si>
    <t>Lilium</t>
  </si>
  <si>
    <t>QELL</t>
  </si>
  <si>
    <t>Qell Acq</t>
  </si>
  <si>
    <t>Pharmaceuticals and healthcare</t>
  </si>
  <si>
    <t>SKINW</t>
  </si>
  <si>
    <t>SKIN</t>
  </si>
  <si>
    <t>HydraFacial</t>
  </si>
  <si>
    <t>VSPR</t>
  </si>
  <si>
    <t>Vesper Healthcare Acq</t>
  </si>
  <si>
    <t>EVGOW</t>
  </si>
  <si>
    <t>EVGO</t>
  </si>
  <si>
    <t>EVgo</t>
  </si>
  <si>
    <t>CLII</t>
  </si>
  <si>
    <t>Climate Real Impact I</t>
  </si>
  <si>
    <t>InsureTech, FinTech, insurance and financial services businesses</t>
  </si>
  <si>
    <t>Piper Sandler &amp; Co.</t>
  </si>
  <si>
    <t>OPFI/W</t>
  </si>
  <si>
    <t>OPFI</t>
  </si>
  <si>
    <t>Opportunity Financial</t>
  </si>
  <si>
    <t>FGNA</t>
  </si>
  <si>
    <t>FG New America Acq</t>
  </si>
  <si>
    <t>PWPPW</t>
  </si>
  <si>
    <t>PWP</t>
  </si>
  <si>
    <t>FTIV</t>
  </si>
  <si>
    <t>FinTech IV</t>
  </si>
  <si>
    <t>RKLBW</t>
  </si>
  <si>
    <t>RKLB</t>
  </si>
  <si>
    <t>Rocket Lab USA</t>
  </si>
  <si>
    <t>VACQ</t>
  </si>
  <si>
    <t>Vector Acq</t>
  </si>
  <si>
    <t>Environmentally sound infrastructure</t>
  </si>
  <si>
    <t>LICY/W</t>
  </si>
  <si>
    <t>LICY</t>
  </si>
  <si>
    <t>Li-Cycle</t>
  </si>
  <si>
    <t>PDAC</t>
  </si>
  <si>
    <t>Peridot Acquisition</t>
  </si>
  <si>
    <t>PTRAW</t>
  </si>
  <si>
    <t>PTRA</t>
  </si>
  <si>
    <t>Proterra</t>
  </si>
  <si>
    <t>ACTC</t>
  </si>
  <si>
    <t>ArcLight Clean</t>
  </si>
  <si>
    <t>Premium brands that offer an aspirational lifestyle experience to consumers</t>
  </si>
  <si>
    <t>UP/W</t>
  </si>
  <si>
    <t>UP</t>
  </si>
  <si>
    <t>Wheels Up</t>
  </si>
  <si>
    <t>ASPL</t>
  </si>
  <si>
    <t>Aspirational Consumer</t>
  </si>
  <si>
    <t>BKKT/W</t>
  </si>
  <si>
    <t>BKKT</t>
  </si>
  <si>
    <t>Bakkt</t>
  </si>
  <si>
    <t>VIH</t>
  </si>
  <si>
    <t>VPC Impact Acq</t>
  </si>
  <si>
    <t>SHCRW</t>
  </si>
  <si>
    <t>SHCR</t>
  </si>
  <si>
    <t>Sharecare</t>
  </si>
  <si>
    <t>Falcon Capital Acq</t>
  </si>
  <si>
    <t>HUMAW</t>
  </si>
  <si>
    <t>HUMA</t>
  </si>
  <si>
    <t>Humacyte</t>
  </si>
  <si>
    <t>AHAC</t>
  </si>
  <si>
    <t>Alpha Healthcare</t>
  </si>
  <si>
    <t>JOBY/W</t>
  </si>
  <si>
    <t>JOBY</t>
  </si>
  <si>
    <t>Joby Aviation</t>
  </si>
  <si>
    <t>RTP</t>
  </si>
  <si>
    <t>Reinvent Technology</t>
  </si>
  <si>
    <t>GWH/W</t>
  </si>
  <si>
    <t>GWH</t>
  </si>
  <si>
    <t>ESS Tech</t>
  </si>
  <si>
    <t>STWO</t>
  </si>
  <si>
    <t>ACON S2</t>
  </si>
  <si>
    <t>Modern consumer brands, disruptive consumer-based technologies, beauty and personal care, luxury, and health and wellness</t>
  </si>
  <si>
    <t>OWLT/W</t>
  </si>
  <si>
    <t>OWLT</t>
  </si>
  <si>
    <t>Owlet Baby Care</t>
  </si>
  <si>
    <t>SBG</t>
  </si>
  <si>
    <t>Sandbridge Acq</t>
  </si>
  <si>
    <t>OTMOW</t>
  </si>
  <si>
    <t>OTMO</t>
  </si>
  <si>
    <t>Otonomo Technologies</t>
  </si>
  <si>
    <t>SAII</t>
  </si>
  <si>
    <t>Software Acq II</t>
  </si>
  <si>
    <t>VLTA/W</t>
  </si>
  <si>
    <t>VLTA</t>
  </si>
  <si>
    <t>Volta Industries</t>
  </si>
  <si>
    <t>SNPR</t>
  </si>
  <si>
    <t>Tortoise Acq II</t>
  </si>
  <si>
    <t>Europe and UK (Coronavirus-stressed businesses)</t>
  </si>
  <si>
    <t>EVTL/W</t>
  </si>
  <si>
    <t>EVTL</t>
  </si>
  <si>
    <t>Vertical Aerospace</t>
  </si>
  <si>
    <t>BSN</t>
  </si>
  <si>
    <t>Broadstone Acquisition</t>
  </si>
  <si>
    <t>Technology and technology-enabled services sectors</t>
  </si>
  <si>
    <t>CLBTW</t>
  </si>
  <si>
    <t>CLBT</t>
  </si>
  <si>
    <t>Cellebrite</t>
  </si>
  <si>
    <t>TWCT</t>
  </si>
  <si>
    <t>TWC Tech Holdings II</t>
  </si>
  <si>
    <t xml:space="preserve">Technology, healthcare, consumer, industrials and hospitality &amp; entertainment </t>
  </si>
  <si>
    <t>CYXTW</t>
  </si>
  <si>
    <t>CYXT</t>
  </si>
  <si>
    <t>Cyxtera</t>
  </si>
  <si>
    <t>SVAC</t>
  </si>
  <si>
    <t>Starboard Value Acq</t>
  </si>
  <si>
    <t>National security, intelligence and defense (w/US government as customer)</t>
  </si>
  <si>
    <t>SPIR/W</t>
  </si>
  <si>
    <t>SPIR</t>
  </si>
  <si>
    <t>Spire Global</t>
  </si>
  <si>
    <t>NSH</t>
  </si>
  <si>
    <t>NavSight</t>
  </si>
  <si>
    <t>North American targets operating in the industrial and energy focused technology areas including software, mobile and Internet of Things (â€œIoTâ€) applications, cloud communications and ultra-high bandwidth services, including LTE and 5G communications</t>
  </si>
  <si>
    <t>ARBEW</t>
  </si>
  <si>
    <t>15 + (3*2)</t>
  </si>
  <si>
    <t>ARBE</t>
  </si>
  <si>
    <t>Arbe Robotics</t>
  </si>
  <si>
    <t>ITAC</t>
  </si>
  <si>
    <t>Industrial Tech Acq</t>
  </si>
  <si>
    <t>QSIAW</t>
  </si>
  <si>
    <t>QSI</t>
  </si>
  <si>
    <t>Quantum-Si</t>
  </si>
  <si>
    <t>CAPA</t>
  </si>
  <si>
    <t>HighCape Capital Acquisition</t>
  </si>
  <si>
    <t>TNGX</t>
  </si>
  <si>
    <t>Tango Therapeutics</t>
  </si>
  <si>
    <t>BCTG</t>
  </si>
  <si>
    <t>BCTG Acquisition</t>
  </si>
  <si>
    <t>MILEW</t>
  </si>
  <si>
    <t>MILE</t>
  </si>
  <si>
    <t>Metromile</t>
  </si>
  <si>
    <t>INSU Acq II</t>
  </si>
  <si>
    <t>SMFRW</t>
  </si>
  <si>
    <t>SMFR</t>
  </si>
  <si>
    <t>Sema4</t>
  </si>
  <si>
    <t>CMLF</t>
  </si>
  <si>
    <t>CM Life Sciences</t>
  </si>
  <si>
    <t>VIEWW</t>
  </si>
  <si>
    <t>VIEW</t>
  </si>
  <si>
    <t>View</t>
  </si>
  <si>
    <t>CFII</t>
  </si>
  <si>
    <t>CF Finance II</t>
  </si>
  <si>
    <t>PAYOW</t>
  </si>
  <si>
    <t>PAYO</t>
  </si>
  <si>
    <t>Payoneer</t>
  </si>
  <si>
    <t>FTOC</t>
  </si>
  <si>
    <t>FTAC Olympus Acq</t>
  </si>
  <si>
    <t>Natural resources, energy, real estate and agricultural industries.</t>
  </si>
  <si>
    <t>OUST/W</t>
  </si>
  <si>
    <t>OUST</t>
  </si>
  <si>
    <t>Ouster</t>
  </si>
  <si>
    <t>CLA</t>
  </si>
  <si>
    <t>Colonnade Acquisition</t>
  </si>
  <si>
    <t>Financial services, with a focus on differentiated financial services and financial services-adjacent platforms</t>
  </si>
  <si>
    <t>SEATW</t>
  </si>
  <si>
    <t>SEAT</t>
  </si>
  <si>
    <t>Vivid Seats</t>
  </si>
  <si>
    <t>HZAC</t>
  </si>
  <si>
    <t>Horizon Acq</t>
  </si>
  <si>
    <t>FinTech or information and business services</t>
  </si>
  <si>
    <t>PSFE/W</t>
  </si>
  <si>
    <t>PSFE</t>
  </si>
  <si>
    <t>Paysafe</t>
  </si>
  <si>
    <t>BFT</t>
  </si>
  <si>
    <t>Foley Trasimene II</t>
  </si>
  <si>
    <t>ELMSW</t>
  </si>
  <si>
    <t>ELMS</t>
  </si>
  <si>
    <t>Electric Last Mile</t>
  </si>
  <si>
    <t>FIII</t>
  </si>
  <si>
    <t>Forum Merger III</t>
  </si>
  <si>
    <t>Energy Transition (renewables, bio fuels, hydrogen, fuel cells, etc)</t>
  </si>
  <si>
    <t>STEM/W</t>
  </si>
  <si>
    <t>STEM</t>
  </si>
  <si>
    <t xml:space="preserve">Stem, Inc. </t>
  </si>
  <si>
    <t>STPK</t>
  </si>
  <si>
    <t>Star Peak Energy Transition</t>
  </si>
  <si>
    <t>MKFG/W</t>
  </si>
  <si>
    <t>MKFG</t>
  </si>
  <si>
    <t>Markforged</t>
  </si>
  <si>
    <t>AONE</t>
  </si>
  <si>
    <t>one</t>
  </si>
  <si>
    <t>Sustainable societal infrastructure</t>
  </si>
  <si>
    <t>LEV/W</t>
  </si>
  <si>
    <t>LEV</t>
  </si>
  <si>
    <t>Lion Electric</t>
  </si>
  <si>
    <t>NGA</t>
  </si>
  <si>
    <t>Northern Genesis Acquisition</t>
  </si>
  <si>
    <t>CCCS/W</t>
  </si>
  <si>
    <t>CCCS</t>
  </si>
  <si>
    <t>CCC Information Services</t>
  </si>
  <si>
    <t>DGNR</t>
  </si>
  <si>
    <t>Dragoneer Growth I</t>
  </si>
  <si>
    <t>Mobile Apps and related artificial intelligence or machine learning companies</t>
  </si>
  <si>
    <t>GENI/W</t>
  </si>
  <si>
    <t>GENI</t>
  </si>
  <si>
    <t>Genius Sports</t>
  </si>
  <si>
    <t>DMYD</t>
  </si>
  <si>
    <t>dMY Technology II</t>
  </si>
  <si>
    <t>GMTX</t>
  </si>
  <si>
    <t>Gemini Therapeutics</t>
  </si>
  <si>
    <t>FSDC</t>
  </si>
  <si>
    <t>FS Development</t>
  </si>
  <si>
    <t>ATIP/W</t>
  </si>
  <si>
    <t>ATIP</t>
  </si>
  <si>
    <t>ATI Physical Therapy</t>
  </si>
  <si>
    <t>FAII</t>
  </si>
  <si>
    <t>Fortress Value Acquisition II</t>
  </si>
  <si>
    <t>Life sciences and medical technologies in North America and Europe</t>
  </si>
  <si>
    <t>NAUT</t>
  </si>
  <si>
    <t>Nautilus Biotechnology</t>
  </si>
  <si>
    <t>ARYA</t>
  </si>
  <si>
    <t>ARYA Sciences III</t>
  </si>
  <si>
    <t>ANGHW</t>
  </si>
  <si>
    <t>12+3+3</t>
  </si>
  <si>
    <t>ANGH</t>
  </si>
  <si>
    <t>Anghami</t>
  </si>
  <si>
    <t>VMAC</t>
  </si>
  <si>
    <t>Vistas Media Acquisition</t>
  </si>
  <si>
    <t>Russia</t>
  </si>
  <si>
    <t>GDEVW</t>
  </si>
  <si>
    <t>GDEV</t>
  </si>
  <si>
    <t>Nexters Global</t>
  </si>
  <si>
    <t>KSMT</t>
  </si>
  <si>
    <t>Kismet Acquisition One</t>
  </si>
  <si>
    <t>AMBP/W</t>
  </si>
  <si>
    <t>AMBP</t>
  </si>
  <si>
    <t>Ardagh Metal Packaging</t>
  </si>
  <si>
    <t>GRSV</t>
  </si>
  <si>
    <t>Gores V</t>
  </si>
  <si>
    <t>ASTRW</t>
  </si>
  <si>
    <t>ASTR</t>
  </si>
  <si>
    <t>Astra</t>
  </si>
  <si>
    <t>HOL</t>
  </si>
  <si>
    <t>Holicity Inc.</t>
  </si>
  <si>
    <t>WE/W</t>
  </si>
  <si>
    <t>WE</t>
  </si>
  <si>
    <t>WeWork</t>
  </si>
  <si>
    <t>BOWX</t>
  </si>
  <si>
    <t>BowX Acquisition</t>
  </si>
  <si>
    <t>SSU.W</t>
  </si>
  <si>
    <t>SSU</t>
  </si>
  <si>
    <t>SIGNA Sports United</t>
  </si>
  <si>
    <t>YAC</t>
  </si>
  <si>
    <t>Yucaipa Acquisition</t>
  </si>
  <si>
    <t>EVLVW</t>
  </si>
  <si>
    <t>EVLV</t>
  </si>
  <si>
    <t>Evolv Technology</t>
  </si>
  <si>
    <t>NewHold Investment</t>
  </si>
  <si>
    <t>LCIDW</t>
  </si>
  <si>
    <t>LCID</t>
  </si>
  <si>
    <t>Lucid Motors</t>
  </si>
  <si>
    <t>CCIV</t>
  </si>
  <si>
    <t>Churchill IV</t>
  </si>
  <si>
    <t>Interactive (digital) entertainment, film/television, music, print and digital books,Â e-sports,Â and live events</t>
  </si>
  <si>
    <t>MKTWW</t>
  </si>
  <si>
    <t>MKTW</t>
  </si>
  <si>
    <t>MarketWise (Beacon Street Group)</t>
  </si>
  <si>
    <t>ACND</t>
  </si>
  <si>
    <t>Ascendant Digital Acquisition</t>
  </si>
  <si>
    <t>FFIEW</t>
  </si>
  <si>
    <t>FFIE</t>
  </si>
  <si>
    <t>Faraday Future</t>
  </si>
  <si>
    <t>PSAC</t>
  </si>
  <si>
    <t>Property Solutions Acquisition</t>
  </si>
  <si>
    <t>CMAXW</t>
  </si>
  <si>
    <t>CMAX</t>
  </si>
  <si>
    <t>CareMax Medical Group, IMC Medical Group Holdings</t>
  </si>
  <si>
    <t>DFHT</t>
  </si>
  <si>
    <t>Deerfield Healthcare Tech Acq</t>
  </si>
  <si>
    <t>RBOT/W</t>
  </si>
  <si>
    <t>RBOT</t>
  </si>
  <si>
    <t>Vicarious Surgical</t>
  </si>
  <si>
    <t>DEH</t>
  </si>
  <si>
    <t>D8 Holdings</t>
  </si>
  <si>
    <t>Technology enabled businesses</t>
  </si>
  <si>
    <t>ORGNW</t>
  </si>
  <si>
    <t>ORGN</t>
  </si>
  <si>
    <t>Origin Materials</t>
  </si>
  <si>
    <t>AACQ</t>
  </si>
  <si>
    <t>Artius Acquisition</t>
  </si>
  <si>
    <t>Tech in North America</t>
  </si>
  <si>
    <t>VLN/W</t>
  </si>
  <si>
    <t>VLN</t>
  </si>
  <si>
    <t>Valens</t>
  </si>
  <si>
    <t>PTK</t>
  </si>
  <si>
    <t>PTK Acq</t>
  </si>
  <si>
    <t>PNT</t>
  </si>
  <si>
    <t>POINT Biopharma</t>
  </si>
  <si>
    <t>RACA</t>
  </si>
  <si>
    <t>Research Alliance I</t>
  </si>
  <si>
    <t>Consumer, Healthcare or TMT</t>
  </si>
  <si>
    <t>GLS/W</t>
  </si>
  <si>
    <t>GLS</t>
  </si>
  <si>
    <t>Gelesis</t>
  </si>
  <si>
    <t>CPSR</t>
  </si>
  <si>
    <t>Capstar</t>
  </si>
  <si>
    <t>NUVB/W</t>
  </si>
  <si>
    <t>NUVB</t>
  </si>
  <si>
    <t>Nuvation Bio</t>
  </si>
  <si>
    <t>Panacea I</t>
  </si>
  <si>
    <t>Diversified Industrial, Healthcare, TMT, and Alternative Asset Management</t>
  </si>
  <si>
    <t>MIR/W</t>
  </si>
  <si>
    <t>MIR</t>
  </si>
  <si>
    <t>Mirion Technologies</t>
  </si>
  <si>
    <t>GSAH</t>
  </si>
  <si>
    <t>GS II</t>
  </si>
  <si>
    <t>Automotive in North America</t>
  </si>
  <si>
    <t>QS.WS</t>
  </si>
  <si>
    <t>QS</t>
  </si>
  <si>
    <t>QuantumScape</t>
  </si>
  <si>
    <t>Kensington Capital</t>
  </si>
  <si>
    <t>ML/W</t>
  </si>
  <si>
    <t>ML</t>
  </si>
  <si>
    <t>MoneyLion</t>
  </si>
  <si>
    <t>FUSE</t>
  </si>
  <si>
    <t>Fusion Acq</t>
  </si>
  <si>
    <t>Financial services, technology, software, data, analytics, services and related areas</t>
  </si>
  <si>
    <t>SST/W</t>
  </si>
  <si>
    <t>SST</t>
  </si>
  <si>
    <t>System1</t>
  </si>
  <si>
    <t>TREB</t>
  </si>
  <si>
    <t>Trebia Acq</t>
  </si>
  <si>
    <t>Financial technology and Healthcare</t>
  </si>
  <si>
    <t>TALKW</t>
  </si>
  <si>
    <t>TALK</t>
  </si>
  <si>
    <t>Talkspace</t>
  </si>
  <si>
    <t>HEC</t>
  </si>
  <si>
    <t>Hudson Executive</t>
  </si>
  <si>
    <t>CEREW</t>
  </si>
  <si>
    <t>CERE</t>
  </si>
  <si>
    <t>Cerevel Therapeutics</t>
  </si>
  <si>
    <t>ARYB</t>
  </si>
  <si>
    <t>ARYA Sciences II</t>
  </si>
  <si>
    <t>PLBY</t>
  </si>
  <si>
    <t>Playboy</t>
  </si>
  <si>
    <t>MCAC</t>
  </si>
  <si>
    <t>Mountain Crest</t>
  </si>
  <si>
    <t>Financial technology or business process outsourcing</t>
  </si>
  <si>
    <t>ALIT/W</t>
  </si>
  <si>
    <t>ALIT</t>
  </si>
  <si>
    <t>Alight Solutions</t>
  </si>
  <si>
    <t>WPF</t>
  </si>
  <si>
    <t>Foley Trasimene Acq</t>
  </si>
  <si>
    <t>BFLY/W</t>
  </si>
  <si>
    <t>BFLY</t>
  </si>
  <si>
    <t>Butterfly Network</t>
  </si>
  <si>
    <t>LGVW</t>
  </si>
  <si>
    <t>Longview Acq</t>
  </si>
  <si>
    <t>EOSEW</t>
  </si>
  <si>
    <t>EOSE</t>
  </si>
  <si>
    <t>Eos Energy Storage</t>
  </si>
  <si>
    <t>BMRG</t>
  </si>
  <si>
    <t>B. Riley Merger II</t>
  </si>
  <si>
    <t>Smart technology innovations</t>
  </si>
  <si>
    <t>APPHW</t>
  </si>
  <si>
    <t>APPH</t>
  </si>
  <si>
    <t>AppHarvest</t>
  </si>
  <si>
    <t>NOVS</t>
  </si>
  <si>
    <t>Novus Capital</t>
  </si>
  <si>
    <t>Growth-oriented companies</t>
  </si>
  <si>
    <t>CANO/W</t>
  </si>
  <si>
    <t>CANO</t>
  </si>
  <si>
    <t>Cano Health</t>
  </si>
  <si>
    <t>JWS</t>
  </si>
  <si>
    <t>Jaws Acq</t>
  </si>
  <si>
    <t>Crowell &amp; Moring</t>
  </si>
  <si>
    <t>ZEV/W</t>
  </si>
  <si>
    <t>ZEV</t>
  </si>
  <si>
    <t>Lightning eMotors</t>
  </si>
  <si>
    <t>GIK</t>
  </si>
  <si>
    <t>GigCapital 3</t>
  </si>
  <si>
    <t>Sustainable (ESG)</t>
  </si>
  <si>
    <t>TMCWW</t>
  </si>
  <si>
    <t>TMC</t>
  </si>
  <si>
    <t>DeepGreen Metals</t>
  </si>
  <si>
    <t>SOAC</t>
  </si>
  <si>
    <t>Sustainable Opportunities</t>
  </si>
  <si>
    <t>Financial services, industrial, business services, and real estate sectors with above-industry-average growth, substantial free cash flow generation, and a defensible market position</t>
  </si>
  <si>
    <t>DNMR/W</t>
  </si>
  <si>
    <t>DNMR</t>
  </si>
  <si>
    <t>Danimer Scientific</t>
  </si>
  <si>
    <t>LOAK</t>
  </si>
  <si>
    <t>Live Oak Acq</t>
  </si>
  <si>
    <t>Business services, consumer, healthcare, technology or wellness</t>
  </si>
  <si>
    <t>PCTTW</t>
  </si>
  <si>
    <t>PCT</t>
  </si>
  <si>
    <t>PureCycle Technologies</t>
  </si>
  <si>
    <t>ROCH</t>
  </si>
  <si>
    <t>Roth CH</t>
  </si>
  <si>
    <t>Federally permissible cannabinoid industry</t>
  </si>
  <si>
    <t>INVZW</t>
  </si>
  <si>
    <t>INVZ</t>
  </si>
  <si>
    <t>Innoviz Technologies</t>
  </si>
  <si>
    <t>CGRO</t>
  </si>
  <si>
    <t>Collective Growth</t>
  </si>
  <si>
    <t>MP.WS</t>
  </si>
  <si>
    <t>MP</t>
  </si>
  <si>
    <t>MP Materials</t>
  </si>
  <si>
    <t>FVAC</t>
  </si>
  <si>
    <t>Fortress Value</t>
  </si>
  <si>
    <t>Technology in the US</t>
  </si>
  <si>
    <t>OPENW</t>
  </si>
  <si>
    <t>OPEN</t>
  </si>
  <si>
    <t>Opendoor</t>
  </si>
  <si>
    <t>IPOB</t>
  </si>
  <si>
    <t>Social Capital II</t>
  </si>
  <si>
    <t>RCOR/W</t>
  </si>
  <si>
    <t>RCOR</t>
  </si>
  <si>
    <t>Renovacor Inc</t>
  </si>
  <si>
    <t>CHAQ</t>
  </si>
  <si>
    <t>Chardan Healthcare 2</t>
  </si>
  <si>
    <t>Financial, technology, and business services</t>
  </si>
  <si>
    <t>ETWO/W</t>
  </si>
  <si>
    <t>ETWO</t>
  </si>
  <si>
    <t>E2open</t>
  </si>
  <si>
    <t>PCPL</t>
  </si>
  <si>
    <t>CC Neuberger</t>
  </si>
  <si>
    <t>Technology outside the US</t>
  </si>
  <si>
    <t>CLOVW</t>
  </si>
  <si>
    <t>CLOV</t>
  </si>
  <si>
    <t>Clover Health</t>
  </si>
  <si>
    <t>IPOC</t>
  </si>
  <si>
    <t>Social Capital III</t>
  </si>
  <si>
    <t>TOIIW</t>
  </si>
  <si>
    <t>TOI</t>
  </si>
  <si>
    <t>The Oncology Institute</t>
  </si>
  <si>
    <t>DFPH</t>
  </si>
  <si>
    <t>DFP Healthcare</t>
  </si>
  <si>
    <t>VINCW</t>
  </si>
  <si>
    <t>VINC</t>
  </si>
  <si>
    <t>Vincera Pharma</t>
  </si>
  <si>
    <t>LSAC</t>
  </si>
  <si>
    <t>LifeSci</t>
  </si>
  <si>
    <t>SKLZ.WS</t>
  </si>
  <si>
    <t>SKLZ</t>
  </si>
  <si>
    <t>Skillz</t>
  </si>
  <si>
    <t>FEAC</t>
  </si>
  <si>
    <t>Flying Eagle</t>
  </si>
  <si>
    <t>Mobile app ecosystem or consumer internet companies</t>
  </si>
  <si>
    <t>RSI/W</t>
  </si>
  <si>
    <t>RSI</t>
  </si>
  <si>
    <t xml:space="preserve">Rush Street Interactive </t>
  </si>
  <si>
    <t>DMYT</t>
  </si>
  <si>
    <t>dMY Technology</t>
  </si>
  <si>
    <t>MPLN.WS</t>
  </si>
  <si>
    <t>MPLN</t>
  </si>
  <si>
    <t>MultiPlan</t>
  </si>
  <si>
    <t>CCXX</t>
  </si>
  <si>
    <t>Churchill III</t>
  </si>
  <si>
    <t>NVVEW</t>
  </si>
  <si>
    <t>12 months + (3*2)</t>
  </si>
  <si>
    <t>NVVE</t>
  </si>
  <si>
    <t>Nuvve</t>
  </si>
  <si>
    <t>NBAC</t>
  </si>
  <si>
    <t>Newborn Acq</t>
  </si>
  <si>
    <t>Energy efficiency, clean technology and sustainability, with a focus on China/Asia</t>
  </si>
  <si>
    <t>QNGY/W</t>
  </si>
  <si>
    <t>QNGY</t>
  </si>
  <si>
    <t>Quanergy Systems</t>
  </si>
  <si>
    <t>CCAC</t>
  </si>
  <si>
    <t>CITIC Capital</t>
  </si>
  <si>
    <t>Tarter Krinsky &amp; Drogin</t>
  </si>
  <si>
    <t>GNRSW</t>
  </si>
  <si>
    <t>18+(1*3)</t>
  </si>
  <si>
    <t>GNRS</t>
  </si>
  <si>
    <t>Shango Holdings, Futureworks, Theraplant and True Harvest</t>
  </si>
  <si>
    <t>Greenrose Acq</t>
  </si>
  <si>
    <t>AEVA/W</t>
  </si>
  <si>
    <t>AEVA</t>
  </si>
  <si>
    <t>Aeva</t>
  </si>
  <si>
    <t>IPV</t>
  </si>
  <si>
    <t>InterPrivate Acq</t>
  </si>
  <si>
    <t>UWMC/W</t>
  </si>
  <si>
    <t>UWMC</t>
  </si>
  <si>
    <t>United Wholesale Mortgage</t>
  </si>
  <si>
    <t>GHIV</t>
  </si>
  <si>
    <t>Gores IV</t>
  </si>
  <si>
    <t>TLMDW</t>
  </si>
  <si>
    <t>TLMD</t>
  </si>
  <si>
    <t>SOC Telemed</t>
  </si>
  <si>
    <t>HCCO</t>
  </si>
  <si>
    <t>Healthcare Merger</t>
  </si>
  <si>
    <t>ARVLW</t>
  </si>
  <si>
    <t>ARVL</t>
  </si>
  <si>
    <t>Arrival</t>
  </si>
  <si>
    <t>CIIC</t>
  </si>
  <si>
    <t>CIIG Merger</t>
  </si>
  <si>
    <t>Mexico</t>
  </si>
  <si>
    <t>AGILW</t>
  </si>
  <si>
    <t>AGIL</t>
  </si>
  <si>
    <t>AgileThought</t>
  </si>
  <si>
    <t>LIVK</t>
  </si>
  <si>
    <t>FREY/W</t>
  </si>
  <si>
    <t>FREY</t>
  </si>
  <si>
    <t>FREYR</t>
  </si>
  <si>
    <t>ALUS</t>
  </si>
  <si>
    <t>Alussa Energy</t>
  </si>
  <si>
    <t>PropTech (businesses that provide technological innovation to the real estate industry)</t>
  </si>
  <si>
    <t>PRCHW</t>
  </si>
  <si>
    <t>PRCH</t>
  </si>
  <si>
    <t>Porch.com</t>
  </si>
  <si>
    <t>PTAC</t>
  </si>
  <si>
    <t>PropTech Acq</t>
  </si>
  <si>
    <t>CURIW</t>
  </si>
  <si>
    <t>CURI</t>
  </si>
  <si>
    <t>CuriosityStream</t>
  </si>
  <si>
    <t>SAQN</t>
  </si>
  <si>
    <t>Software Acq</t>
  </si>
  <si>
    <t>JSPRW</t>
  </si>
  <si>
    <t>JSPR</t>
  </si>
  <si>
    <t>Jasper Therapeutics</t>
  </si>
  <si>
    <t>AMHC</t>
  </si>
  <si>
    <t>Amplitude Health</t>
  </si>
  <si>
    <t>Healthcare and life sciences in North America, Europe, and Asia (excluding China)</t>
  </si>
  <si>
    <t>HLBZW</t>
  </si>
  <si>
    <t>12+(3)+3</t>
  </si>
  <si>
    <t>HLBZ</t>
  </si>
  <si>
    <t>Helbiz</t>
  </si>
  <si>
    <t>GRNV</t>
  </si>
  <si>
    <t>GreenVision</t>
  </si>
  <si>
    <t>JBI/W</t>
  </si>
  <si>
    <t>JBI</t>
  </si>
  <si>
    <t>Janus International Group</t>
  </si>
  <si>
    <t>JIH</t>
  </si>
  <si>
    <t>Juniper Industrial</t>
  </si>
  <si>
    <t>Cannabis-adjacent (businesses that do not "touch the plant")</t>
  </si>
  <si>
    <t>MNTSW</t>
  </si>
  <si>
    <t>18+3</t>
  </si>
  <si>
    <t>MNTS</t>
  </si>
  <si>
    <t>Momentus</t>
  </si>
  <si>
    <t>SRAC</t>
  </si>
  <si>
    <t>Stable Road</t>
  </si>
  <si>
    <t>Aerospace, defense &amp; communications</t>
  </si>
  <si>
    <t>IRNT/W</t>
  </si>
  <si>
    <t>IRNT</t>
  </si>
  <si>
    <t>IronNet Cybersecurity</t>
  </si>
  <si>
    <t>DFNS</t>
  </si>
  <si>
    <t>LGL Systems</t>
  </si>
  <si>
    <t>LFLYW</t>
  </si>
  <si>
    <t>LFLY</t>
  </si>
  <si>
    <t>Leafly</t>
  </si>
  <si>
    <t>MCMJ</t>
  </si>
  <si>
    <t>Merida I</t>
  </si>
  <si>
    <t>KPLTW</t>
  </si>
  <si>
    <t>KPLT</t>
  </si>
  <si>
    <t>Katapult</t>
  </si>
  <si>
    <t>FSRV</t>
  </si>
  <si>
    <t>FinServ Acq</t>
  </si>
  <si>
    <t>Technology (SaaS)</t>
  </si>
  <si>
    <t>BKSY/W</t>
  </si>
  <si>
    <t>BKSY</t>
  </si>
  <si>
    <t>BlackSky</t>
  </si>
  <si>
    <t>SFTW</t>
  </si>
  <si>
    <t>Osprey Tech</t>
  </si>
  <si>
    <t>Consumer, retail, food and beverage, fashion and luxury, specialty industrial, technology or healthcare; focus on Western Europe, with an emphasis on Italian family-owned businesses, portfolio companies of private equity funds, or corporate spin-offs, and that have significant North American exports and a clearly defined North American high growth strategy</t>
  </si>
  <si>
    <t>SHPW/W</t>
  </si>
  <si>
    <t>21+(3)</t>
  </si>
  <si>
    <t>SHPW</t>
  </si>
  <si>
    <t>Shapeways, Inc.</t>
  </si>
  <si>
    <t>GLEO</t>
  </si>
  <si>
    <t>Galileo</t>
  </si>
  <si>
    <t>Latin America</t>
  </si>
  <si>
    <t>PROCW</t>
  </si>
  <si>
    <t>18+6</t>
  </si>
  <si>
    <t>PROC</t>
  </si>
  <si>
    <t>Procaps Group</t>
  </si>
  <si>
    <t>LATN</t>
  </si>
  <si>
    <t>Union II</t>
  </si>
  <si>
    <t>AVPTW</t>
  </si>
  <si>
    <t>AVPT</t>
  </si>
  <si>
    <t>AvePoint</t>
  </si>
  <si>
    <t>APXT</t>
  </si>
  <si>
    <t>Apex Technology</t>
  </si>
  <si>
    <t>Travel and leisure</t>
  </si>
  <si>
    <t>BLDEW</t>
  </si>
  <si>
    <t>BLDE</t>
  </si>
  <si>
    <t>Blade</t>
  </si>
  <si>
    <t>EXPC</t>
  </si>
  <si>
    <t>Experience Investment</t>
  </si>
  <si>
    <t>ASTSW</t>
  </si>
  <si>
    <t>ASTS</t>
  </si>
  <si>
    <t>AST SpaceMobile</t>
  </si>
  <si>
    <t>NPA</t>
  </si>
  <si>
    <t>New Providence Acq</t>
  </si>
  <si>
    <t>INDIW</t>
  </si>
  <si>
    <t>INDI</t>
  </si>
  <si>
    <t>indie Semiconductor</t>
  </si>
  <si>
    <t>THBR</t>
  </si>
  <si>
    <t>Thunder Bridge 2</t>
  </si>
  <si>
    <t>MAPSW</t>
  </si>
  <si>
    <t>18 + 5</t>
  </si>
  <si>
    <t>MAPS</t>
  </si>
  <si>
    <t>Weedmaps</t>
  </si>
  <si>
    <t>SSPK</t>
  </si>
  <si>
    <t>Silver Spike</t>
  </si>
  <si>
    <t>High-tech industry in the United States</t>
  </si>
  <si>
    <t>UKOMW</t>
  </si>
  <si>
    <t>UK</t>
  </si>
  <si>
    <t>Ucommune</t>
  </si>
  <si>
    <t>ORSN</t>
  </si>
  <si>
    <t>Orisun Acq</t>
  </si>
  <si>
    <t>TRITW</t>
  </si>
  <si>
    <t>TRIT</t>
  </si>
  <si>
    <t>Triterras Fintech</t>
  </si>
  <si>
    <t>NFIN</t>
  </si>
  <si>
    <t>Netfin Acq</t>
  </si>
  <si>
    <t>CHPT/W</t>
  </si>
  <si>
    <t>CHPT</t>
  </si>
  <si>
    <t>ChargePoint</t>
  </si>
  <si>
    <t>SBE</t>
  </si>
  <si>
    <t>Switchback Energy</t>
  </si>
  <si>
    <t>ADVWW</t>
  </si>
  <si>
    <t>ADV</t>
  </si>
  <si>
    <t>Advantage Solutions</t>
  </si>
  <si>
    <t>Conyers Park II</t>
  </si>
  <si>
    <t>Industrial or consumer</t>
  </si>
  <si>
    <t>HIMS/W</t>
  </si>
  <si>
    <t>HIMS</t>
  </si>
  <si>
    <t>Hims</t>
  </si>
  <si>
    <t>OAC</t>
  </si>
  <si>
    <t>Oaktree Acq</t>
  </si>
  <si>
    <t>Healthcare in the Asia Pacific region</t>
  </si>
  <si>
    <t>RKLY/W</t>
  </si>
  <si>
    <t>18+3+3</t>
  </si>
  <si>
    <t>RKLY</t>
  </si>
  <si>
    <t>Rockley Photonics</t>
  </si>
  <si>
    <t>SCPE</t>
  </si>
  <si>
    <t>SC Health</t>
  </si>
  <si>
    <t>XL/WS</t>
  </si>
  <si>
    <t>XL</t>
  </si>
  <si>
    <t>XL Fleet</t>
  </si>
  <si>
    <t>PIC</t>
  </si>
  <si>
    <t>Pivotal II</t>
  </si>
  <si>
    <t>SKIL/W</t>
  </si>
  <si>
    <t>SKIL</t>
  </si>
  <si>
    <t>Skillsoft and Global Knowledge</t>
  </si>
  <si>
    <t>CCX</t>
  </si>
  <si>
    <t>Churchill II</t>
  </si>
  <si>
    <t>BTRSW</t>
  </si>
  <si>
    <t>BTRS</t>
  </si>
  <si>
    <t>Billtrust</t>
  </si>
  <si>
    <t>SMMC</t>
  </si>
  <si>
    <t>South Mountain</t>
  </si>
  <si>
    <t>Consumer-related products and services</t>
  </si>
  <si>
    <t>ARKOW</t>
  </si>
  <si>
    <t>ARKO</t>
  </si>
  <si>
    <t>ARKO Holdings</t>
  </si>
  <si>
    <t>Haymaker II</t>
  </si>
  <si>
    <t>UPH/W</t>
  </si>
  <si>
    <t>UPH</t>
  </si>
  <si>
    <t>UpHealth, Cloudbreak Health</t>
  </si>
  <si>
    <t>GIX</t>
  </si>
  <si>
    <t>GigCapital 2</t>
  </si>
  <si>
    <t>Financial services in Asia, primarily mainland China &amp; Hong Kong</t>
  </si>
  <si>
    <t>LGHLW</t>
  </si>
  <si>
    <t>LGHL</t>
  </si>
  <si>
    <t>Lion Financial</t>
  </si>
  <si>
    <t>PAAC</t>
  </si>
  <si>
    <t>Proficient Alpha</t>
  </si>
  <si>
    <t>CELUW</t>
  </si>
  <si>
    <t>24+2</t>
  </si>
  <si>
    <t>CELU</t>
  </si>
  <si>
    <t>Celularity</t>
  </si>
  <si>
    <t>GXGX</t>
  </si>
  <si>
    <t>GX Acquisition</t>
  </si>
  <si>
    <t>Biopharma &amp; medical technology in North America or Europe</t>
  </si>
  <si>
    <t>IMVTW</t>
  </si>
  <si>
    <t>North America/Europe</t>
  </si>
  <si>
    <t>IMVT</t>
  </si>
  <si>
    <t>Immunovant</t>
  </si>
  <si>
    <t>HSAC</t>
  </si>
  <si>
    <t>Health Sciences</t>
  </si>
  <si>
    <t>DKNGW</t>
  </si>
  <si>
    <t>DKNG</t>
  </si>
  <si>
    <t>DraftKings</t>
  </si>
  <si>
    <t>DEAC</t>
  </si>
  <si>
    <t>Diamond Eagle</t>
  </si>
  <si>
    <t>GNOGW</t>
  </si>
  <si>
    <t>GNOG</t>
  </si>
  <si>
    <t>Golden Nugget Online Gaming</t>
  </si>
  <si>
    <t>Landcadia II</t>
  </si>
  <si>
    <t>Consumer packaged goods and other consumables &amp; hospitality, including restaurants, with a focus on health-consciousness</t>
  </si>
  <si>
    <t>FREEW</t>
  </si>
  <si>
    <t>FREE</t>
  </si>
  <si>
    <t>Whole Earth Brands</t>
  </si>
  <si>
    <t>ACTT</t>
  </si>
  <si>
    <t>Act II Global</t>
  </si>
  <si>
    <t>ALTG.WS</t>
  </si>
  <si>
    <t>ALTG</t>
  </si>
  <si>
    <t>Alta</t>
  </si>
  <si>
    <t>B. Riley Merger</t>
  </si>
  <si>
    <t>Argentina and/or Brazil</t>
  </si>
  <si>
    <t>FOA/W</t>
  </si>
  <si>
    <t>FOA</t>
  </si>
  <si>
    <t>Finance of America</t>
  </si>
  <si>
    <t>RPLA</t>
  </si>
  <si>
    <t>Replay Acq</t>
  </si>
  <si>
    <t>EQOSW</t>
  </si>
  <si>
    <t>EQOS</t>
  </si>
  <si>
    <t>Diginex</t>
  </si>
  <si>
    <t>JFK</t>
  </si>
  <si>
    <t>8i Enterprises</t>
  </si>
  <si>
    <t>SFTTW</t>
  </si>
  <si>
    <t>18 + 2</t>
  </si>
  <si>
    <t>SFT</t>
  </si>
  <si>
    <t>Shift</t>
  </si>
  <si>
    <t>INSU</t>
  </si>
  <si>
    <t>Insurance Acq</t>
  </si>
  <si>
    <t>Technology, consumer, and/or media and communications</t>
  </si>
  <si>
    <t>DM/W</t>
  </si>
  <si>
    <t>DM</t>
  </si>
  <si>
    <t>Desktop Metal</t>
  </si>
  <si>
    <t>TRNE</t>
  </si>
  <si>
    <t>Trine Acq</t>
  </si>
  <si>
    <t>Growth-oriented</t>
  </si>
  <si>
    <t>LVOXW</t>
  </si>
  <si>
    <t>LVOX</t>
  </si>
  <si>
    <t>LiveVox</t>
  </si>
  <si>
    <t>CRSA</t>
  </si>
  <si>
    <t>Crescent Acq</t>
  </si>
  <si>
    <t>MVSTW</t>
  </si>
  <si>
    <t>21+5+3</t>
  </si>
  <si>
    <t>MVST</t>
  </si>
  <si>
    <t>Microvast</t>
  </si>
  <si>
    <t>THCB</t>
  </si>
  <si>
    <t>Tuscan Holdings</t>
  </si>
  <si>
    <t>Industrial, infrastructure solutions and value-added distribution sectors in the United States</t>
  </si>
  <si>
    <t>GOEVW</t>
  </si>
  <si>
    <t>GOEV</t>
  </si>
  <si>
    <t>Canoo</t>
  </si>
  <si>
    <t>HCAC</t>
  </si>
  <si>
    <t>Hennessy IV</t>
  </si>
  <si>
    <t>HYLN.WS</t>
  </si>
  <si>
    <t>HYLN</t>
  </si>
  <si>
    <t>Hyliion</t>
  </si>
  <si>
    <t>SHLL</t>
  </si>
  <si>
    <t>Tortoise Acq</t>
  </si>
  <si>
    <t>Real estate related</t>
  </si>
  <si>
    <t>RIDEW</t>
  </si>
  <si>
    <t>RIDE</t>
  </si>
  <si>
    <t>Lordstown Motors</t>
  </si>
  <si>
    <t>DPHC</t>
  </si>
  <si>
    <t>DiamondPeak</t>
  </si>
  <si>
    <t>Consumer &amp; retail</t>
  </si>
  <si>
    <t>LOTZW</t>
  </si>
  <si>
    <t>LOTZ</t>
  </si>
  <si>
    <t>CarLotz</t>
  </si>
  <si>
    <t>ACAM</t>
  </si>
  <si>
    <t>Acamar Partners</t>
  </si>
  <si>
    <t>Diversified resources &amp; industrial materials</t>
  </si>
  <si>
    <t>RMO/W</t>
  </si>
  <si>
    <t>RMO</t>
  </si>
  <si>
    <t>Romeo Power</t>
  </si>
  <si>
    <t>RMG</t>
  </si>
  <si>
    <t>RMG Acquisition</t>
  </si>
  <si>
    <t>Aerospace and defense, industrial, and technology and telecommunications</t>
  </si>
  <si>
    <t>ASLEW</t>
  </si>
  <si>
    <t>ASLE</t>
  </si>
  <si>
    <t>AerSale</t>
  </si>
  <si>
    <t>MNCL</t>
  </si>
  <si>
    <t>Monocle Acq</t>
  </si>
  <si>
    <t>Air transportation and aviation in China</t>
  </si>
  <si>
    <t>SJOYW</t>
  </si>
  <si>
    <t>12+3+(3*2)</t>
  </si>
  <si>
    <t>SJ</t>
  </si>
  <si>
    <t>Scienjoy</t>
  </si>
  <si>
    <t>HHHH</t>
  </si>
  <si>
    <t>Wealthbridge</t>
  </si>
  <si>
    <t>LAZRW</t>
  </si>
  <si>
    <t>LAZR</t>
  </si>
  <si>
    <t>Luminar</t>
  </si>
  <si>
    <t>GMHI</t>
  </si>
  <si>
    <t>Gores Metropoulos</t>
  </si>
  <si>
    <t>KLDIW</t>
  </si>
  <si>
    <t>KLDI</t>
  </si>
  <si>
    <t>KLDiscovery</t>
  </si>
  <si>
    <t>PVT</t>
  </si>
  <si>
    <t>Pivotal Acq</t>
  </si>
  <si>
    <t>Countries in Latin America with stable political and macro-economic frameworks (including Brazil, Chile, Colombia, Mexico &amp; Peru)</t>
  </si>
  <si>
    <t>SNAXW</t>
  </si>
  <si>
    <t>SNAX</t>
  </si>
  <si>
    <t>Stryve Foods</t>
  </si>
  <si>
    <t>ANDA</t>
  </si>
  <si>
    <t>Andina III</t>
  </si>
  <si>
    <t>PHGE.W</t>
  </si>
  <si>
    <t>PHGE</t>
  </si>
  <si>
    <t>BioMx</t>
  </si>
  <si>
    <t>CHAC</t>
  </si>
  <si>
    <t>Chardan Healthcare</t>
  </si>
  <si>
    <t>Financial services or real estate services</t>
  </si>
  <si>
    <t>GCMGW</t>
  </si>
  <si>
    <t>Fintech or real estate services</t>
  </si>
  <si>
    <t>GCMG</t>
  </si>
  <si>
    <t xml:space="preserve">GCM Grosvenor </t>
  </si>
  <si>
    <t>CFFA</t>
  </si>
  <si>
    <t>CF Finance</t>
  </si>
  <si>
    <t>CLVRW</t>
  </si>
  <si>
    <t>CLVR</t>
  </si>
  <si>
    <t>Clever Leaves</t>
  </si>
  <si>
    <t>Schultze Acq</t>
  </si>
  <si>
    <t>Technical and industrial services</t>
  </si>
  <si>
    <t>ATCXW</t>
  </si>
  <si>
    <t>ATCX</t>
  </si>
  <si>
    <t>Atlas Technical Consultants</t>
  </si>
  <si>
    <t>BWMC</t>
  </si>
  <si>
    <t>Boxwood Merger</t>
  </si>
  <si>
    <t>Natural Resources and Mining Equipment, Technology and Services</t>
  </si>
  <si>
    <t>ADNWW</t>
  </si>
  <si>
    <t>18+5+4</t>
  </si>
  <si>
    <t>ADN</t>
  </si>
  <si>
    <t>Advent Technologies</t>
  </si>
  <si>
    <t>AMCI Acquisition</t>
  </si>
  <si>
    <t>PAYAW</t>
  </si>
  <si>
    <t>PAYA</t>
  </si>
  <si>
    <t>Paya</t>
  </si>
  <si>
    <t>FTAC</t>
  </si>
  <si>
    <t>FinTech III</t>
  </si>
  <si>
    <t>VLDRW</t>
  </si>
  <si>
    <t>W=S(3/4)@11.5</t>
  </si>
  <si>
    <t>VLDR</t>
  </si>
  <si>
    <t>Velodyne Lidar</t>
  </si>
  <si>
    <t>GRAF</t>
  </si>
  <si>
    <t>Graf Industrial</t>
  </si>
  <si>
    <t>Mexico and hispanic businesses in the United States</t>
  </si>
  <si>
    <t>BWXMF</t>
  </si>
  <si>
    <t>BWMX</t>
  </si>
  <si>
    <t>Betterware</t>
  </si>
  <si>
    <t>DD3 Acquisition</t>
  </si>
  <si>
    <t>GDYNW</t>
  </si>
  <si>
    <t>GDYN</t>
  </si>
  <si>
    <t>Grid Dynamics</t>
  </si>
  <si>
    <t>ChaSerg Tech</t>
  </si>
  <si>
    <t>Consumer goods</t>
  </si>
  <si>
    <t>UTZ.WS</t>
  </si>
  <si>
    <t>UTZ</t>
  </si>
  <si>
    <t>Utz</t>
  </si>
  <si>
    <t>CCH</t>
  </si>
  <si>
    <t>Collier Creek</t>
  </si>
  <si>
    <t>IMTXW</t>
  </si>
  <si>
    <t>IMTX</t>
  </si>
  <si>
    <t>Immatics Biotech</t>
  </si>
  <si>
    <t>ARYA Sciences</t>
  </si>
  <si>
    <t>Education, training and education technology</t>
  </si>
  <si>
    <t>METXW</t>
  </si>
  <si>
    <t>METX</t>
  </si>
  <si>
    <t>Meten</t>
  </si>
  <si>
    <t>EdtechX Holdings</t>
  </si>
  <si>
    <t>PAEWW</t>
  </si>
  <si>
    <t>PAE</t>
  </si>
  <si>
    <t>GRSH</t>
  </si>
  <si>
    <t>Gores III</t>
  </si>
  <si>
    <t>Technology services and software, specifically predictive analytics and data</t>
  </si>
  <si>
    <t>CCC.WS</t>
  </si>
  <si>
    <t>CLVT</t>
  </si>
  <si>
    <t>Clarivate</t>
  </si>
  <si>
    <t>CCC</t>
  </si>
  <si>
    <t>Churchill Capital</t>
  </si>
  <si>
    <t>China</t>
  </si>
  <si>
    <t>LBPSW</t>
  </si>
  <si>
    <t>12+3+3+3+6+6</t>
  </si>
  <si>
    <t>LBPS</t>
  </si>
  <si>
    <t>4D Pharma</t>
  </si>
  <si>
    <t>LOAC</t>
  </si>
  <si>
    <t>Longevity Acq</t>
  </si>
  <si>
    <t>Financial services &amp; fintech</t>
  </si>
  <si>
    <t>BMTX/W</t>
  </si>
  <si>
    <t>21+3+3</t>
  </si>
  <si>
    <t>BMTX</t>
  </si>
  <si>
    <t>BankMobile</t>
  </si>
  <si>
    <t>MFAC</t>
  </si>
  <si>
    <t>Megalith Financial</t>
  </si>
  <si>
    <t>India</t>
  </si>
  <si>
    <t>RVPHW</t>
  </si>
  <si>
    <t>18+3+2+1+1+3</t>
  </si>
  <si>
    <t>RVPH</t>
  </si>
  <si>
    <t>Reviva Pharma</t>
  </si>
  <si>
    <t>TZAC</t>
  </si>
  <si>
    <t>Tenzing Acq</t>
  </si>
  <si>
    <t>Consumer/lifestyle sector in China</t>
  </si>
  <si>
    <t>GSMGW</t>
  </si>
  <si>
    <t>18+{4}</t>
  </si>
  <si>
    <t>GSMG</t>
  </si>
  <si>
    <t>Glory Star</t>
  </si>
  <si>
    <t>TKKS</t>
  </si>
  <si>
    <t>TKK Symphony</t>
  </si>
  <si>
    <t>FSR/W</t>
  </si>
  <si>
    <t>FSR</t>
  </si>
  <si>
    <t>Fisker</t>
  </si>
  <si>
    <t>Spartan Energy</t>
  </si>
  <si>
    <t>TTCFW</t>
  </si>
  <si>
    <t>18+4+4+1</t>
  </si>
  <si>
    <t>TTCF</t>
  </si>
  <si>
    <t>Tattooed Chef</t>
  </si>
  <si>
    <t>FMCI</t>
  </si>
  <si>
    <t>Forum II</t>
  </si>
  <si>
    <t>TMT, education, e-commerce, health-care and consumer goods with primary operations in Asia (with an emphasis in China)</t>
  </si>
  <si>
    <t>CLNNW</t>
  </si>
  <si>
    <t>12+3+3+3+3+3+1+1+1+1</t>
  </si>
  <si>
    <t>CLNN</t>
  </si>
  <si>
    <t>Clene Nanomedicines</t>
  </si>
  <si>
    <t>TOTA</t>
  </si>
  <si>
    <t>Tottenham Acq</t>
  </si>
  <si>
    <t>China, specifically technology-enabled services</t>
  </si>
  <si>
    <t>GTECW</t>
  </si>
  <si>
    <t>12+3 + (2*3)</t>
  </si>
  <si>
    <t>GTEC</t>
  </si>
  <si>
    <t>Zhongchai Holding</t>
  </si>
  <si>
    <t>GLAC</t>
  </si>
  <si>
    <t>Greenland Acq</t>
  </si>
  <si>
    <t>Hydrocarbon logistics and processing</t>
  </si>
  <si>
    <t>HTOOW</t>
  </si>
  <si>
    <t>18+2+4+3+3</t>
  </si>
  <si>
    <t>HTOO</t>
  </si>
  <si>
    <t>Fusion Fuel</t>
  </si>
  <si>
    <t>HCCH</t>
  </si>
  <si>
    <t>HL Acquisitions</t>
  </si>
  <si>
    <t>Healthcare, technology or education sectors in China</t>
  </si>
  <si>
    <t>NFH.WS</t>
  </si>
  <si>
    <t>NFH</t>
  </si>
  <si>
    <t>United Family Healthcare</t>
  </si>
  <si>
    <t>NFC</t>
  </si>
  <si>
    <t>New Frontier</t>
  </si>
  <si>
    <t>Companies in the Pan-Eurasian region</t>
  </si>
  <si>
    <t>BROGW</t>
  </si>
  <si>
    <t>BROG</t>
  </si>
  <si>
    <t>Brooge</t>
  </si>
  <si>
    <t>Twelve Seas</t>
  </si>
  <si>
    <t>Commercial banking and financial technology</t>
  </si>
  <si>
    <t>LSEAW</t>
  </si>
  <si>
    <t>24+3+3+1</t>
  </si>
  <si>
    <t>LSEA</t>
  </si>
  <si>
    <t>Landsea Homes</t>
  </si>
  <si>
    <t>LF Capital Acq</t>
  </si>
  <si>
    <t>RPAYW</t>
  </si>
  <si>
    <t>RPAY</t>
  </si>
  <si>
    <t>Repay</t>
  </si>
  <si>
    <t>TBRG</t>
  </si>
  <si>
    <t>Thunder Bridge</t>
  </si>
  <si>
    <t>Financial technology, technology or financial services</t>
  </si>
  <si>
    <t>GB/W</t>
  </si>
  <si>
    <t>GB</t>
  </si>
  <si>
    <t>Global Blue</t>
  </si>
  <si>
    <t>Far Point Acq</t>
  </si>
  <si>
    <t>Industrials</t>
  </si>
  <si>
    <t>VRT.WS</t>
  </si>
  <si>
    <t>VRT</t>
  </si>
  <si>
    <t>Vertiv</t>
  </si>
  <si>
    <t>GS Acquisition</t>
  </si>
  <si>
    <t>Oil and gas or other natural resources in Eastern Europe</t>
  </si>
  <si>
    <t>LTRYW</t>
  </si>
  <si>
    <t>18+6+3+3+3+3+3+3</t>
  </si>
  <si>
    <t>LTRY</t>
  </si>
  <si>
    <t>Lottery.com</t>
  </si>
  <si>
    <t>TDAC</t>
  </si>
  <si>
    <t>Trident Acq</t>
  </si>
  <si>
    <t>NKLAW</t>
  </si>
  <si>
    <t>24+[2]</t>
  </si>
  <si>
    <t>NKLA</t>
  </si>
  <si>
    <t>Nikola</t>
  </si>
  <si>
    <t>VectoIQ Acq</t>
  </si>
  <si>
    <t>Real estate</t>
  </si>
  <si>
    <t>BRMK.WS</t>
  </si>
  <si>
    <t>BRMK</t>
  </si>
  <si>
    <t>Broadmark</t>
  </si>
  <si>
    <t>TMCX</t>
  </si>
  <si>
    <t>Trinity Merger</t>
  </si>
  <si>
    <t>Energy, specifically upstream oil &amp; gas in North America</t>
  </si>
  <si>
    <t>Thompson &amp; Knight</t>
  </si>
  <si>
    <t>HPKEW</t>
  </si>
  <si>
    <t>18+4+3+3</t>
  </si>
  <si>
    <t>HPK</t>
  </si>
  <si>
    <t>HighPeak Energy</t>
  </si>
  <si>
    <t>PACQ</t>
  </si>
  <si>
    <t>Pure Acq</t>
  </si>
  <si>
    <t>Middle-market insurance</t>
  </si>
  <si>
    <t>IGICW</t>
  </si>
  <si>
    <t>IGIC</t>
  </si>
  <si>
    <t>IGI</t>
  </si>
  <si>
    <t>TIBR</t>
  </si>
  <si>
    <t>Tiberius Acq</t>
  </si>
  <si>
    <t>BFIIW</t>
  </si>
  <si>
    <t>18+2+2+2+3+3+2</t>
  </si>
  <si>
    <t>BFI</t>
  </si>
  <si>
    <t>BurgerFi</t>
  </si>
  <si>
    <t>OPES</t>
  </si>
  <si>
    <t>Opes Acquisition</t>
  </si>
  <si>
    <t>Business in Latin America</t>
  </si>
  <si>
    <t>BIOX</t>
  </si>
  <si>
    <t>Bioceres</t>
  </si>
  <si>
    <t>LTN</t>
  </si>
  <si>
    <t>Union Acq</t>
  </si>
  <si>
    <t>AHCOW</t>
  </si>
  <si>
    <t>AHCO</t>
  </si>
  <si>
    <t>AdaptHealth</t>
  </si>
  <si>
    <t>DFBH</t>
  </si>
  <si>
    <t>DFB Healthcare</t>
  </si>
  <si>
    <t>Consumer retail</t>
  </si>
  <si>
    <t>DMS/W</t>
  </si>
  <si>
    <t>24+[6]</t>
  </si>
  <si>
    <t>DMS</t>
  </si>
  <si>
    <t>Digital Media Solutions</t>
  </si>
  <si>
    <t>Leo Holdings</t>
  </si>
  <si>
    <t>Companies emerging from post-bankruptcy restructuring</t>
  </si>
  <si>
    <t>HYMCW</t>
  </si>
  <si>
    <t>HYMC</t>
  </si>
  <si>
    <t>Hycroft Mining</t>
  </si>
  <si>
    <t>Mudrick Capital</t>
  </si>
  <si>
    <t>Business ancillary to cannabis, specifically compliance, business intelligence, brand development and media</t>
  </si>
  <si>
    <t>KERNW</t>
  </si>
  <si>
    <t>KERN</t>
  </si>
  <si>
    <t>Akerna</t>
  </si>
  <si>
    <t>MTEC</t>
  </si>
  <si>
    <t>MTech Acq</t>
  </si>
  <si>
    <t>Financial services technology</t>
  </si>
  <si>
    <t>Fox Rothschild</t>
  </si>
  <si>
    <t>HOFVW</t>
  </si>
  <si>
    <t>18+3+1+1+1+1+1+1.5+1+1</t>
  </si>
  <si>
    <t>HOFV</t>
  </si>
  <si>
    <t>HOF Village</t>
  </si>
  <si>
    <t>GPAQ</t>
  </si>
  <si>
    <t>Gordon Pointe</t>
  </si>
  <si>
    <t>Consumer related business based in North America with global reach</t>
  </si>
  <si>
    <t>PACK.WS</t>
  </si>
  <si>
    <t>PACK</t>
  </si>
  <si>
    <t>Ranpak</t>
  </si>
  <si>
    <t>OMAD</t>
  </si>
  <si>
    <t>One Madison</t>
  </si>
  <si>
    <t>THWWW</t>
  </si>
  <si>
    <t>TH</t>
  </si>
  <si>
    <t>Target Hospitality</t>
  </si>
  <si>
    <t>EAGL</t>
  </si>
  <si>
    <t>Platinum Eagle</t>
  </si>
  <si>
    <t>24 + 5 + 1</t>
  </si>
  <si>
    <t>LPRO</t>
  </si>
  <si>
    <t>Open Lending</t>
  </si>
  <si>
    <t>NEBU</t>
  </si>
  <si>
    <t>Nebula Acq</t>
  </si>
  <si>
    <t>Technology, media, and telecommunications in North America</t>
  </si>
  <si>
    <t>KLR/W</t>
  </si>
  <si>
    <t>U=S+R+(3/4)W</t>
  </si>
  <si>
    <t>15+3+[6]</t>
  </si>
  <si>
    <t>KLR</t>
  </si>
  <si>
    <t>Kaleyra</t>
  </si>
  <si>
    <t>GigCapital</t>
  </si>
  <si>
    <t>Leisure (gaming, travel &amp; recreation)</t>
  </si>
  <si>
    <t>ENSCW</t>
  </si>
  <si>
    <t>24+4+3+5+7</t>
  </si>
  <si>
    <t>ENSC</t>
  </si>
  <si>
    <t>Ensysce Biosciences</t>
  </si>
  <si>
    <t>LACQ</t>
  </si>
  <si>
    <t>Leisure Acq</t>
  </si>
  <si>
    <t>Senior housing and care industry in the United States</t>
  </si>
  <si>
    <t>Akerman</t>
  </si>
  <si>
    <t>NRXPW</t>
  </si>
  <si>
    <t>12+3+3+3+3+4+4+5+4+1</t>
  </si>
  <si>
    <t>NRXP</t>
  </si>
  <si>
    <t>NeuroRx</t>
  </si>
  <si>
    <t>BRPA</t>
  </si>
  <si>
    <t>Big Rock Partners</t>
  </si>
  <si>
    <t>Consumer packaged goods and other consumables, consumer durables, or retail and restaurants</t>
  </si>
  <si>
    <t>24+1+1+1+1+1+1+6</t>
  </si>
  <si>
    <t>ID</t>
  </si>
  <si>
    <t>Onyx Enterprises</t>
  </si>
  <si>
    <t>LGC</t>
  </si>
  <si>
    <t>Legacy Acq</t>
  </si>
  <si>
    <t>KXINW</t>
  </si>
  <si>
    <t>15+3</t>
  </si>
  <si>
    <t>KXIN</t>
  </si>
  <si>
    <t>Kaixin Auto Group</t>
  </si>
  <si>
    <t>CMSS</t>
  </si>
  <si>
    <t>CM Seven Star</t>
  </si>
  <si>
    <t>Consumer and consumer-related products and services</t>
  </si>
  <si>
    <t>OSWWF</t>
  </si>
  <si>
    <t>OSW</t>
  </si>
  <si>
    <t>OneSpaWorld</t>
  </si>
  <si>
    <t>Haymaker Acq</t>
  </si>
  <si>
    <t>Manufacturing, consumer products and business services sectors</t>
  </si>
  <si>
    <t>VVNT.W</t>
  </si>
  <si>
    <t>VVNT</t>
  </si>
  <si>
    <t>Vivint</t>
  </si>
  <si>
    <t>MOSC</t>
  </si>
  <si>
    <t>Mosaic Acq</t>
  </si>
  <si>
    <t>Upstream oil &amp; gas industry in North America</t>
  </si>
  <si>
    <t>AESEW</t>
  </si>
  <si>
    <t>21+[1]</t>
  </si>
  <si>
    <t>AESE</t>
  </si>
  <si>
    <t>Allied Esports</t>
  </si>
  <si>
    <t>Black Ridge Acq</t>
  </si>
  <si>
    <t>Technology industry in North America</t>
  </si>
  <si>
    <t>RBZWF</t>
  </si>
  <si>
    <t>RBZHF</t>
  </si>
  <si>
    <t>Reebonz</t>
  </si>
  <si>
    <t>DOTA</t>
  </si>
  <si>
    <t>Draper Oakwood</t>
  </si>
  <si>
    <t>SPCE.WS</t>
  </si>
  <si>
    <t>24+[3]</t>
  </si>
  <si>
    <t>SPCE</t>
  </si>
  <si>
    <t>Virgin Galactic</t>
  </si>
  <si>
    <t>IPOA</t>
  </si>
  <si>
    <t>Social Capital</t>
  </si>
  <si>
    <t>Business with a connection to India - no specified sector</t>
  </si>
  <si>
    <t>WINRW</t>
  </si>
  <si>
    <t>12 + 3 + (2 * 3)</t>
  </si>
  <si>
    <t>WINR</t>
  </si>
  <si>
    <t>SMAAASH</t>
  </si>
  <si>
    <t>IAM</t>
  </si>
  <si>
    <t>I-AM Capital</t>
  </si>
  <si>
    <t>CTOS.W</t>
  </si>
  <si>
    <t>CTOS</t>
  </si>
  <si>
    <t>Nesco</t>
  </si>
  <si>
    <t>Capitol IV</t>
  </si>
  <si>
    <t>Businesses operated by ethnic minorities or providing products or services to ethnic minorities in the United States, especially within Asian-American communities</t>
  </si>
  <si>
    <t>18 + (3 * 2)</t>
  </si>
  <si>
    <t>HFFG</t>
  </si>
  <si>
    <t>HF Group</t>
  </si>
  <si>
    <t>Atlantic Acq</t>
  </si>
  <si>
    <t>Manufacturing and service companies in the industrial sector</t>
  </si>
  <si>
    <t>FBR Capital Markets</t>
  </si>
  <si>
    <t>BBCPW</t>
  </si>
  <si>
    <t>BBCP</t>
  </si>
  <si>
    <t>CPH</t>
  </si>
  <si>
    <t>INDU</t>
  </si>
  <si>
    <t>Industrea Acq</t>
  </si>
  <si>
    <t>Wireless telecommunications in the United States</t>
  </si>
  <si>
    <t>AVCTW</t>
  </si>
  <si>
    <t>18+[3]+[3]+[4]+[4]</t>
  </si>
  <si>
    <t>AVCT</t>
  </si>
  <si>
    <t>Stratos Management Systems</t>
  </si>
  <si>
    <t>WRLS</t>
  </si>
  <si>
    <t>Pensare Acq</t>
  </si>
  <si>
    <t>FLMNW</t>
  </si>
  <si>
    <t>FLMN</t>
  </si>
  <si>
    <t>Falcon Minerals</t>
  </si>
  <si>
    <t>OSPR</t>
  </si>
  <si>
    <t>Osprey Energy</t>
  </si>
  <si>
    <t>AGTIW</t>
  </si>
  <si>
    <t>AGLY</t>
  </si>
  <si>
    <t>Agiliti</t>
  </si>
  <si>
    <t>FSAC</t>
  </si>
  <si>
    <t>Federal Street</t>
  </si>
  <si>
    <t>ACEL.W</t>
  </si>
  <si>
    <t>ACEL</t>
  </si>
  <si>
    <t>Accel Entertainment</t>
  </si>
  <si>
    <t>TPGH</t>
  </si>
  <si>
    <t>TPG Pace Holdings</t>
  </si>
  <si>
    <t>Industrial manufacturing, distribution or services in the United States</t>
  </si>
  <si>
    <t>NRCG.WS</t>
  </si>
  <si>
    <t>NRCG</t>
  </si>
  <si>
    <t>NRC Group</t>
  </si>
  <si>
    <t>Hennessy III</t>
  </si>
  <si>
    <t>Media/entertainment, consumer services, and healthcare in Asia and North America</t>
  </si>
  <si>
    <t>XYNPW</t>
  </si>
  <si>
    <t>21+[3]</t>
  </si>
  <si>
    <t>XYN</t>
  </si>
  <si>
    <t>Xynomic</t>
  </si>
  <si>
    <t>Bison Capital</t>
  </si>
  <si>
    <t>Healthcare Services &amp; Manufacturing in India</t>
  </si>
  <si>
    <t>DMTKW</t>
  </si>
  <si>
    <t>21+6</t>
  </si>
  <si>
    <t>DMTK</t>
  </si>
  <si>
    <t>DermTech</t>
  </si>
  <si>
    <t>CNAC</t>
  </si>
  <si>
    <t>Constellation Alpha</t>
  </si>
  <si>
    <t>Healthcare and related wellness</t>
  </si>
  <si>
    <t>ATNFW</t>
  </si>
  <si>
    <t>18+3+3+3+3+4+3+4</t>
  </si>
  <si>
    <t>ATNF</t>
  </si>
  <si>
    <t>180 Life Sciences</t>
  </si>
  <si>
    <t>KBLM</t>
  </si>
  <si>
    <t>KBL Merger IV</t>
  </si>
  <si>
    <t>Energy Services</t>
  </si>
  <si>
    <t>NESRW</t>
  </si>
  <si>
    <t>NESR</t>
  </si>
  <si>
    <t>NPS</t>
  </si>
  <si>
    <t>Media, entertainment, or marketing services</t>
  </si>
  <si>
    <t>Jones Day</t>
  </si>
  <si>
    <t>Macquarie</t>
  </si>
  <si>
    <t>SONGW</t>
  </si>
  <si>
    <t>18+3+4+3</t>
  </si>
  <si>
    <t>SONG</t>
  </si>
  <si>
    <t>Akazoo</t>
  </si>
  <si>
    <t>MMDM</t>
  </si>
  <si>
    <t>Modern Media</t>
  </si>
  <si>
    <t>MGY.WS</t>
  </si>
  <si>
    <t>MGY</t>
  </si>
  <si>
    <t>EnerVest</t>
  </si>
  <si>
    <t>TPGE</t>
  </si>
  <si>
    <t>TPG Pace Energy</t>
  </si>
  <si>
    <t>CVONW</t>
  </si>
  <si>
    <t>CVON</t>
  </si>
  <si>
    <t>ConvergeOne</t>
  </si>
  <si>
    <t>Forum I</t>
  </si>
  <si>
    <t>ALTMW</t>
  </si>
  <si>
    <t>ALTM</t>
  </si>
  <si>
    <t>Altus Midstream</t>
  </si>
  <si>
    <t>KAAC</t>
  </si>
  <si>
    <t>Kayne Anderson</t>
  </si>
  <si>
    <t>AMRWW</t>
  </si>
  <si>
    <t>AMRQQ</t>
  </si>
  <si>
    <t>Alta Mesa &amp; Kingfisher Midstream</t>
  </si>
  <si>
    <t>SRUN</t>
  </si>
  <si>
    <t>Silver Run II</t>
  </si>
  <si>
    <t>Commodity and specialty chemicals, exploration and production, metals and mining, materials, power generation, transportation and infrastructure, refining, financial institutions, specialty lending, healthcare and insurance</t>
  </si>
  <si>
    <t>USWSW</t>
  </si>
  <si>
    <t>USWS</t>
  </si>
  <si>
    <t>U.S. Well Services</t>
  </si>
  <si>
    <t>Matlin &amp; Partners</t>
  </si>
  <si>
    <t>Technology and Financial Services</t>
  </si>
  <si>
    <t>IMXIW</t>
  </si>
  <si>
    <t>IMXI</t>
  </si>
  <si>
    <t>Intermex</t>
  </si>
  <si>
    <t>FNTE</t>
  </si>
  <si>
    <t>FinTech II</t>
  </si>
  <si>
    <t>industrials, technology, telecommunications, media and entertainment, business services, healthcare and consumer products</t>
  </si>
  <si>
    <t>VRRMW</t>
  </si>
  <si>
    <t>VRRM</t>
  </si>
  <si>
    <t>Verra Mobility</t>
  </si>
  <si>
    <t>GSHT</t>
  </si>
  <si>
    <t>Gores II</t>
  </si>
  <si>
    <t>International Maritime Shipping</t>
  </si>
  <si>
    <t>HNTWF</t>
  </si>
  <si>
    <t>24+[5]</t>
  </si>
  <si>
    <t>HUNTF</t>
  </si>
  <si>
    <t>NCF Wealth Holdings</t>
  </si>
  <si>
    <t>HUNT</t>
  </si>
  <si>
    <t>Hunter Maritime</t>
  </si>
  <si>
    <t>Technology, Software &amp; Services</t>
  </si>
  <si>
    <t>GTYHW</t>
  </si>
  <si>
    <t>GTYH</t>
  </si>
  <si>
    <t xml:space="preserve">GovTech </t>
  </si>
  <si>
    <t>GTY Technology</t>
  </si>
  <si>
    <t>Healthcare (North America or Europe)</t>
  </si>
  <si>
    <t>ORGOW</t>
  </si>
  <si>
    <t>24+[4]</t>
  </si>
  <si>
    <t>ORGO</t>
  </si>
  <si>
    <t>Organogenesis</t>
  </si>
  <si>
    <t>Avista Healthcare</t>
  </si>
  <si>
    <t>Technology, Media or Telecommunications</t>
  </si>
  <si>
    <t>PRTHW</t>
  </si>
  <si>
    <t>18+(1)+(1)+(1)+[3]</t>
  </si>
  <si>
    <t>PRTH</t>
  </si>
  <si>
    <t>Priority</t>
  </si>
  <si>
    <t>M I Acquisitions</t>
  </si>
  <si>
    <t>Energy Logistics</t>
  </si>
  <si>
    <t>PHUNW</t>
  </si>
  <si>
    <t>12+(3+3+3)+[3]+[3]</t>
  </si>
  <si>
    <t>PHUN</t>
  </si>
  <si>
    <t>Phunware</t>
  </si>
  <si>
    <t>STLR</t>
  </si>
  <si>
    <t>Stellar III</t>
  </si>
  <si>
    <t>Consumer related</t>
  </si>
  <si>
    <t>SMPLW</t>
  </si>
  <si>
    <t>W=S @ $11.50</t>
  </si>
  <si>
    <t>SMPL</t>
  </si>
  <si>
    <t>Atkins</t>
  </si>
  <si>
    <t>Conyers Park</t>
  </si>
  <si>
    <t>Financial Services, Healthcare Services &amp; Industrial</t>
  </si>
  <si>
    <t>IEAWW</t>
  </si>
  <si>
    <t>IEA</t>
  </si>
  <si>
    <t xml:space="preserve">IEA </t>
  </si>
  <si>
    <t>MIII</t>
  </si>
  <si>
    <t>M III Acq</t>
  </si>
  <si>
    <t>Dining, hospitality, entertainment, gaming</t>
  </si>
  <si>
    <t>WTRHW</t>
  </si>
  <si>
    <t>WTRH</t>
  </si>
  <si>
    <t>Waitr</t>
  </si>
  <si>
    <t>Landcadia I</t>
  </si>
  <si>
    <t>Financial, Technology &amp; Services</t>
  </si>
  <si>
    <t>FG.WS</t>
  </si>
  <si>
    <t>FG</t>
  </si>
  <si>
    <t>FGL</t>
  </si>
  <si>
    <t>CFCO</t>
  </si>
  <si>
    <t>CF Corp</t>
  </si>
  <si>
    <t>Oil &amp; Gas E&amp;P</t>
  </si>
  <si>
    <t>ROSWF</t>
  </si>
  <si>
    <t>ROSEQ</t>
  </si>
  <si>
    <t>Rosehill</t>
  </si>
  <si>
    <t>KLRE</t>
  </si>
  <si>
    <t>KLR Energy</t>
  </si>
  <si>
    <t>IT Consulting &amp; Staffing</t>
  </si>
  <si>
    <t>Giordano, Halleran &amp; Ciesla</t>
  </si>
  <si>
    <t>ISUNW</t>
  </si>
  <si>
    <t>18+3+3+[3]+[3]+[5]+[6]</t>
  </si>
  <si>
    <t>ISUN</t>
  </si>
  <si>
    <t xml:space="preserve">Peck Electric </t>
  </si>
  <si>
    <t>JSYN</t>
  </si>
  <si>
    <t>Jensyn Acq</t>
  </si>
  <si>
    <t>Business in the energy industry</t>
  </si>
  <si>
    <t>CDEVW</t>
  </si>
  <si>
    <t>CDEV</t>
  </si>
  <si>
    <t>Centennial Resource Dev</t>
  </si>
  <si>
    <t>SRAQ</t>
  </si>
  <si>
    <t>Silver Run I</t>
  </si>
  <si>
    <t>Andean region of South &amp; Central America</t>
  </si>
  <si>
    <t>LAZYW</t>
  </si>
  <si>
    <t>18 (+3)+[2]+[3]+[2]</t>
  </si>
  <si>
    <t>LAZY</t>
  </si>
  <si>
    <t>Lazydays</t>
  </si>
  <si>
    <t>Andina II</t>
  </si>
  <si>
    <t>Asia, specifically China</t>
  </si>
  <si>
    <t>BRQSW</t>
  </si>
  <si>
    <t>W=S/2@$12</t>
  </si>
  <si>
    <t>U=S+R+W</t>
  </si>
  <si>
    <t>18+4</t>
  </si>
  <si>
    <t>BRQS</t>
  </si>
  <si>
    <t>Borqs</t>
  </si>
  <si>
    <t>Pacific Special</t>
  </si>
  <si>
    <t>CISN.WS</t>
  </si>
  <si>
    <t>W=S @ 11.5</t>
  </si>
  <si>
    <t>CISN</t>
  </si>
  <si>
    <t>Cision</t>
  </si>
  <si>
    <t>CLAC</t>
  </si>
  <si>
    <t>Capitol III</t>
  </si>
  <si>
    <t>ESTWF</t>
  </si>
  <si>
    <t>ESTRF</t>
  </si>
  <si>
    <t>Estre Ambiental S.A</t>
  </si>
  <si>
    <t>BLVD</t>
  </si>
  <si>
    <t>Boulevard II</t>
  </si>
  <si>
    <t>Technology, media or business services sectors</t>
  </si>
  <si>
    <t>PLYAW</t>
  </si>
  <si>
    <t>W=S/3@11.5</t>
  </si>
  <si>
    <t>PLYA</t>
  </si>
  <si>
    <t>Playa</t>
  </si>
  <si>
    <t>Pace Holdings</t>
  </si>
  <si>
    <t>Media or entertainment in the United States</t>
  </si>
  <si>
    <t>WSCWW</t>
  </si>
  <si>
    <t>24+4</t>
  </si>
  <si>
    <t>WSC</t>
  </si>
  <si>
    <t>Williams Scotsman</t>
  </si>
  <si>
    <t>Double Eagle</t>
  </si>
  <si>
    <t>TWNKW</t>
  </si>
  <si>
    <t>TWNK</t>
  </si>
  <si>
    <t>Hostess Brands</t>
  </si>
  <si>
    <t>Gores I</t>
  </si>
  <si>
    <t>E-commerce and consumer retail industry</t>
  </si>
  <si>
    <t>IFMK</t>
  </si>
  <si>
    <t>iFresh</t>
  </si>
  <si>
    <t>ECAC</t>
  </si>
  <si>
    <t>E-Compass Acq</t>
  </si>
  <si>
    <t>SGRPW</t>
  </si>
  <si>
    <t>24+[4]+[3]+[3]+[5]</t>
  </si>
  <si>
    <t>SG_</t>
  </si>
  <si>
    <t>Sirius</t>
  </si>
  <si>
    <t>EACQ</t>
  </si>
  <si>
    <t>Easterly Acq</t>
  </si>
  <si>
    <t>PRPLW</t>
  </si>
  <si>
    <t>24 + [3] + (3)</t>
  </si>
  <si>
    <t>PRPL</t>
  </si>
  <si>
    <t>Purple Innovation</t>
  </si>
  <si>
    <t>Global Partner Acq</t>
  </si>
  <si>
    <t>US Consumer products</t>
  </si>
  <si>
    <t>CCNCW</t>
  </si>
  <si>
    <t>24+[6]+[3]</t>
  </si>
  <si>
    <t>CCNC</t>
  </si>
  <si>
    <t>China Sunlong</t>
  </si>
  <si>
    <t>WYIG</t>
  </si>
  <si>
    <t>JM Global</t>
  </si>
  <si>
    <t>Business focusing on the industrial manufacturing, distribution or services sector in the US</t>
  </si>
  <si>
    <t>DSKEW</t>
  </si>
  <si>
    <t>DSKE</t>
  </si>
  <si>
    <t>Daseke</t>
  </si>
  <si>
    <t>Hennessy II</t>
  </si>
  <si>
    <t>Consumer Goods and Services, Retail and Hospitality</t>
  </si>
  <si>
    <t>RMNIW</t>
  </si>
  <si>
    <t>24 + [6]</t>
  </si>
  <si>
    <t>RMNI</t>
  </si>
  <si>
    <t>Rimini Street</t>
  </si>
  <si>
    <t>GPIA</t>
  </si>
  <si>
    <t>GP Investments</t>
  </si>
  <si>
    <t>Operating in the energy (including solar and alternative energy) and education industries</t>
  </si>
  <si>
    <t>18+[2]</t>
  </si>
  <si>
    <t>VVPR</t>
  </si>
  <si>
    <t>VivoPower</t>
  </si>
  <si>
    <t>ARWA</t>
  </si>
  <si>
    <t>Arowana</t>
  </si>
  <si>
    <t>NEXTW</t>
  </si>
  <si>
    <t>24 + [4]</t>
  </si>
  <si>
    <t>NEXT</t>
  </si>
  <si>
    <t>NextDecade</t>
  </si>
  <si>
    <t>HRMN</t>
  </si>
  <si>
    <t>Harmony Merger</t>
  </si>
  <si>
    <t>Financial technology industry</t>
  </si>
  <si>
    <t>CCNWW</t>
  </si>
  <si>
    <t>W=S@12</t>
  </si>
  <si>
    <t>CCN</t>
  </si>
  <si>
    <t>CardConnect</t>
  </si>
  <si>
    <t>FNTC</t>
  </si>
  <si>
    <t>FinTech I</t>
  </si>
  <si>
    <t>Specialty chemicals &amp; performance materials</t>
  </si>
  <si>
    <t>XELAW</t>
  </si>
  <si>
    <t>W=S/2 @ $11.50</t>
  </si>
  <si>
    <t>XELA</t>
  </si>
  <si>
    <t>SourceHOV and Novitex</t>
  </si>
  <si>
    <t>QPAC</t>
  </si>
  <si>
    <t>Quinpario II</t>
  </si>
  <si>
    <t>SatixFy Communications Ltd.</t>
  </si>
  <si>
    <t>LNZA</t>
  </si>
  <si>
    <t>LanzaTech</t>
  </si>
  <si>
    <t>U=SU+W</t>
  </si>
  <si>
    <t>Technology, consumer and hospitality (excluding China, Hong Kong, and Macau)</t>
  </si>
  <si>
    <t>Tiger Brokers</t>
  </si>
  <si>
    <t>DECA</t>
  </si>
  <si>
    <t>pre-ipo</t>
  </si>
  <si>
    <t>Denali Capital</t>
  </si>
  <si>
    <t>Business in the natural resources, clean energy or energy storage sectors in the Americas, Europe or Asia</t>
  </si>
  <si>
    <t>MKAR</t>
  </si>
  <si>
    <t>Makara Strategic</t>
  </si>
  <si>
    <t>Biotechnology or TMT industries in Asia and North America, evaluated based on, among other things, sustainability and ESG imperatives</t>
  </si>
  <si>
    <t>Heroic Empire</t>
  </si>
  <si>
    <t>HYIV</t>
  </si>
  <si>
    <t>Haymaker IV</t>
  </si>
  <si>
    <t>GOSC</t>
  </si>
  <si>
    <t>Giant Oak</t>
  </si>
  <si>
    <t>Companies that develop, use or sell clean economy technologies</t>
  </si>
  <si>
    <t>SSSC</t>
  </si>
  <si>
    <t>Silver Sustainable Solutions</t>
  </si>
  <si>
    <t>Companies in electrification transition and decarbonization value chains, with a primary focus on high-growth businesses engaged in the extraction and production of metals, minerals and chemicals that support this transition to a low carbon economy</t>
  </si>
  <si>
    <t>RAF</t>
  </si>
  <si>
    <t>Resources Acq</t>
  </si>
  <si>
    <t>High growth companies in the technology and consumer sectors in Asia (excluding China, Hong Kong and Macau)</t>
  </si>
  <si>
    <t>ENAC</t>
  </si>
  <si>
    <t>Endeavor Acq</t>
  </si>
  <si>
    <t>Opportunities aiming to make a positive social impact with a specific emphasis on good Environmental, Social and Governance (â€œESGâ€) practices</t>
  </si>
  <si>
    <t>SVOB</t>
  </si>
  <si>
    <t>Seven Oaks Acq II</t>
  </si>
  <si>
    <t>Companies in the drone technology sector globally except China, Hong Kong or Macau</t>
  </si>
  <si>
    <t>GRTR</t>
  </si>
  <si>
    <t>Global Robotic Drone Acq</t>
  </si>
  <si>
    <t>Technology-enabled financial sectors including but not limited to blockchain, datacentre, non-fungible token, ecommerce and other technology related infrastructure sectors globally except business headquartered in China (including Hong Kong and Macau)</t>
  </si>
  <si>
    <t>Prime Number Capital</t>
  </si>
  <si>
    <t>PNAC</t>
  </si>
  <si>
    <t>Prime Number Acq I</t>
  </si>
  <si>
    <t>Businesses that offer or integrate innovative solutions that contribute to the de-carbonization of the economy, or enable the global transition to a lower-carbon economy (collectively, â€œsustainable climate solutionsâ€), as well as target businesses operating in the gaming and electronic commerce (e-commerce) sectors</t>
  </si>
  <si>
    <t>Ace Global II</t>
  </si>
  <si>
    <t>Global except for China, Hong Kong, and Macau</t>
  </si>
  <si>
    <t>LBBB</t>
  </si>
  <si>
    <t>Lakeshore Acq II</t>
  </si>
  <si>
    <t>Energy, natural resources and environmental and water infrastructure industries in North America (including, without limitation, related services and technologies)</t>
  </si>
  <si>
    <t>IACI</t>
  </si>
  <si>
    <t>Intrepid I</t>
  </si>
  <si>
    <t>Healthcare technology, healthcare technology-enabled services or digital health</t>
  </si>
  <si>
    <t>William Blair</t>
  </si>
  <si>
    <t>FDHA</t>
  </si>
  <si>
    <t>First Digital Health Acq</t>
  </si>
  <si>
    <t>Sports and Health Technology</t>
  </si>
  <si>
    <t>LDSP</t>
  </si>
  <si>
    <t>Sports &amp; Health Tech Acq</t>
  </si>
  <si>
    <t>Technology across North America, Europe and Asia (excluding China)</t>
  </si>
  <si>
    <t>RAMX</t>
  </si>
  <si>
    <t>Aries II Acq</t>
  </si>
  <si>
    <t>Food industry</t>
  </si>
  <si>
    <t>GDVW</t>
  </si>
  <si>
    <t>Grandview Capital Acq</t>
  </si>
  <si>
    <t>RENE</t>
  </si>
  <si>
    <t>Cartesian Growth II</t>
  </si>
  <si>
    <t>Fintech-related companies, including those in the blockchain ecosystem, that provide industry-disrupting technology and have a meaningful growth thesis (excluding China, Hong Kong, and Macau)</t>
  </si>
  <si>
    <t>CLSA</t>
  </si>
  <si>
    <t>LEDG</t>
  </si>
  <si>
    <t>Ledger Acq</t>
  </si>
  <si>
    <t>Real estate, the intersection of real estate and technology, real estate services and related sectors in North America</t>
  </si>
  <si>
    <t>DGC</t>
  </si>
  <si>
    <t>Delphi Growth Capital</t>
  </si>
  <si>
    <t>Space technology, space-related applications, and the integration of space into terrestrial (Earth-based) market sectors</t>
  </si>
  <si>
    <t>18+3+(6*1)</t>
  </si>
  <si>
    <t>DPAC</t>
  </si>
  <si>
    <t>Deep Space I</t>
  </si>
  <si>
    <t>Companies within the Southeast Asian new economy sector or elsewhere (excluding China, Hong Kong and Macau)</t>
  </si>
  <si>
    <t>RFAC</t>
  </si>
  <si>
    <t>RF Acq</t>
  </si>
  <si>
    <t>GTEN</t>
  </si>
  <si>
    <t>Gores X</t>
  </si>
  <si>
    <t>RDXX</t>
  </si>
  <si>
    <t>Roman DBDR Tech III</t>
  </si>
  <si>
    <t>Companies in the natural gas value chain in North America, specifically those that focus on the upstream, midstream, downstream, and power sectors, as well as other adjacent products, services, and technologies</t>
  </si>
  <si>
    <t>USSC</t>
  </si>
  <si>
    <t>Constitution Acq</t>
  </si>
  <si>
    <t>Companies that focus on disruptive agriculture and food technologies (â€œAgriFoodTechâ€), including corporate spinouts, closely held companies, and institutionally backed businesses</t>
  </si>
  <si>
    <t>MSVA</t>
  </si>
  <si>
    <t>Mindset Growth Opportunities I</t>
  </si>
  <si>
    <t>Technology-enabled financial sectors, including but not limited to, fintech, software services, and technology in Asia and North America</t>
  </si>
  <si>
    <t>15 + (3*3)</t>
  </si>
  <si>
    <t>JJOC</t>
  </si>
  <si>
    <t>JJ Opportunity</t>
  </si>
  <si>
    <t>Golden Star</t>
  </si>
  <si>
    <t>TSIV</t>
  </si>
  <si>
    <t>Twelve Seas Investment IV</t>
  </si>
  <si>
    <t>Enterprise software sector, with a primary focus on infrastructure software, horizontal applications that address a wide range of critical business processes, and vertical applications developed for specific industries</t>
  </si>
  <si>
    <t>USAX</t>
  </si>
  <si>
    <t>USA Acq</t>
  </si>
  <si>
    <t>High technology, e-commerce, consumer and retail, brands management, internet application, Software as a Service (â€œSaaSâ€) and Platform as a Service (â€œPaaSâ€), health care products and social media</t>
  </si>
  <si>
    <t>12+(1*9)</t>
  </si>
  <si>
    <t>HMAC</t>
  </si>
  <si>
    <t>Hainan Manaslu</t>
  </si>
  <si>
    <t>Media, technology, technology-enabled, ad tech, data and mobility, as well as other industries and sectors that are being disrupted by technological advances</t>
  </si>
  <si>
    <t>Arnold &amp; Porter Kaye Scholer</t>
  </si>
  <si>
    <t>VUSO</t>
  </si>
  <si>
    <t>Virtuoso Acq 2</t>
  </si>
  <si>
    <t>Consumer-facing businesses</t>
  </si>
  <si>
    <t>ICGC</t>
  </si>
  <si>
    <t>Igniting Consumer Growth Acq</t>
  </si>
  <si>
    <t>Wireless telecommunications</t>
  </si>
  <si>
    <t>NUBI</t>
  </si>
  <si>
    <t>Nubia Brand International</t>
  </si>
  <si>
    <t>Healthcare, with a particular focus on the biotechnology and pharmaceutical sectors in locations excluding China (including Hong Kong and Macau)</t>
  </si>
  <si>
    <t>18 + (6*1)</t>
  </si>
  <si>
    <t>SIGQ</t>
  </si>
  <si>
    <t>Sieger Healthcare Acq</t>
  </si>
  <si>
    <t>FSHP</t>
  </si>
  <si>
    <t>Flag Ship Acq</t>
  </si>
  <si>
    <t>Digital or green transformation in the financial services or environmental sectors in Europe</t>
  </si>
  <si>
    <t>EGAC</t>
  </si>
  <si>
    <t>Europa Growth Acq</t>
  </si>
  <si>
    <t>Clean energy industries located in the Asia-pacific region</t>
  </si>
  <si>
    <t>U=S+W+R/2</t>
  </si>
  <si>
    <t>ECOA</t>
  </si>
  <si>
    <t>Energy Cloud I</t>
  </si>
  <si>
    <t>Asia-Pacific and North America</t>
  </si>
  <si>
    <t>PACL</t>
  </si>
  <si>
    <t>Pomelo Acquisition</t>
  </si>
  <si>
    <t>Consumer and retail</t>
  </si>
  <si>
    <t>EFHT</t>
  </si>
  <si>
    <t>EF Hutton Acq</t>
  </si>
  <si>
    <t>TMT and technology-empowered consumer sectors. In particular, technology driven, disruptive and high growth companies that focus fundamentally on rapidly evolving consumer behavior, new platforms and methodologies influencing consumption, differentiating intellectual property, early adoption by the market, innovations in artificial intelligence to further drive value and expansion, and transforming traditional business models to improve quality of life with efficiency.</t>
  </si>
  <si>
    <t>NWAC</t>
  </si>
  <si>
    <t>Namaste World</t>
  </si>
  <si>
    <t>Telecommunications, media and technology industries in the Middle East and/or Asia (excluding China)</t>
  </si>
  <si>
    <t>12 + 4 + (2*3)</t>
  </si>
  <si>
    <t>SUNF</t>
  </si>
  <si>
    <t>Sunfire Acquisition</t>
  </si>
  <si>
    <t>RDTX</t>
  </si>
  <si>
    <t>Roman DBDR Tech II</t>
  </si>
  <si>
    <t>ARAC</t>
  </si>
  <si>
    <t>Artemis Acquisition</t>
  </si>
  <si>
    <t>Life sciences and pharmaceutical services sectors</t>
  </si>
  <si>
    <t>BWTR</t>
  </si>
  <si>
    <t>Blue Water II</t>
  </si>
  <si>
    <t>Healthcare or healthcare-related</t>
  </si>
  <si>
    <t>BBHC</t>
  </si>
  <si>
    <t>Bombax Healthcare</t>
  </si>
  <si>
    <t>MSSA</t>
  </si>
  <si>
    <t>Metal Sky Star</t>
  </si>
  <si>
    <t>DCRE</t>
  </si>
  <si>
    <t>Decarbonization Plus V</t>
  </si>
  <si>
    <t>9 + (6) or 9 + (3) + (6)</t>
  </si>
  <si>
    <t>VERT</t>
  </si>
  <si>
    <t>Verity Acq</t>
  </si>
  <si>
    <t>Fast-moving consumer goods, internet based e-Commerce technologies and new energy industries business sectors that have their primary operations located in the Asia-pacific region</t>
  </si>
  <si>
    <t>12+(6*1)+(3)</t>
  </si>
  <si>
    <t>XYGJ</t>
  </si>
  <si>
    <t>Fortune Joy International</t>
  </si>
  <si>
    <t>Businesses operating in Asia (excluding China, Hong Kong and Macau)</t>
  </si>
  <si>
    <t>The Crone Law Group</t>
  </si>
  <si>
    <t>TMTC</t>
  </si>
  <si>
    <t>TMT Acq</t>
  </si>
  <si>
    <t>Automation, connectivity, electrification, and smart mobility</t>
  </si>
  <si>
    <t>HPAC</t>
  </si>
  <si>
    <t>Henley Park Acq</t>
  </si>
  <si>
    <t>Business in the renewable energy industry</t>
  </si>
  <si>
    <t>REAI</t>
  </si>
  <si>
    <t>Renewable Energy Acq</t>
  </si>
  <si>
    <t>Super Plus Acq</t>
  </si>
  <si>
    <t>Companies in the Greater China Region or Southeast Asia in the â€œnew economyâ€ that is composed of a trilogy of interactive features that include globalization, information technology and the communication revolution, or high growth industries, such as internet, financial technology such as e-commerce, O2O Retail , renewable energy, AI, cloud-based technology, healthcare, education, and other consumer-driven and big data or digitally-enabled characteristics</t>
  </si>
  <si>
    <t>12+6</t>
  </si>
  <si>
    <t>AEIB</t>
  </si>
  <si>
    <t>AEI CapForce II</t>
  </si>
  <si>
    <t>Telecommunications, media, and technology sectors in Asia and North America</t>
  </si>
  <si>
    <t>Phoenix Acq</t>
  </si>
  <si>
    <t>Businesses in the blockchain sector with an equity value of $100mm to $300mm</t>
  </si>
  <si>
    <t>HAC</t>
  </si>
  <si>
    <t>Hash Space</t>
  </si>
  <si>
    <t>DMB Acq</t>
  </si>
  <si>
    <t>Business that is brimming with business and technology solutions to resolve many challenges affecting business sustainability of key players in the current global fashion industry including independent fashion designers, fashion week events and fashion academic institutions</t>
  </si>
  <si>
    <t>WODA</t>
  </si>
  <si>
    <t>WODA Corp</t>
  </si>
  <si>
    <t>Technology (excluding China, Hong Kong &amp; Macau)</t>
  </si>
  <si>
    <t>EMCG</t>
  </si>
  <si>
    <t>Embrace Change Acq Corp.</t>
  </si>
  <si>
    <t>Companies within the information technology and technology-enabled sectors, including but not limited to: software as a service (SaaS), online video and online video technology, fintech and smart home technology</t>
  </si>
  <si>
    <t>Singularity Acq</t>
  </si>
  <si>
    <t>Asia and North America</t>
  </si>
  <si>
    <t>NFTT</t>
  </si>
  <si>
    <t>Neo Technology Acq</t>
  </si>
  <si>
    <t>Internet and technology sectors, including but not limited to, blockchain infrastructure and software services</t>
  </si>
  <si>
    <t>JVAC</t>
  </si>
  <si>
    <t>Jade Value Acq</t>
  </si>
  <si>
    <t>The commodities space including the continued push towards decarbonization, vehicle electrification, and other clean energy initiatives, and the strong demand for commodities as economies continue to reopen, complemented by increased interest in adding certain commodities to investment portfolios</t>
  </si>
  <si>
    <t>GVAC</t>
  </si>
  <si>
    <t>Golden Ventures</t>
  </si>
  <si>
    <t>AQUB</t>
  </si>
  <si>
    <t>Aquarius II</t>
  </si>
  <si>
    <t>Environmentally sound infrastructure, industrial applications and disruptive technologies that eliminate or mitigate greenhouse gas emissions and/or enhance resilience to climate change</t>
  </si>
  <si>
    <t>PRDT</t>
  </si>
  <si>
    <t>Peridot Acq III</t>
  </si>
  <si>
    <t>Businesses with a real estate component</t>
  </si>
  <si>
    <t>Kurzman Eisenberg Corbin &amp; Lever</t>
  </si>
  <si>
    <t>SCEM</t>
  </si>
  <si>
    <t>Sachem Acq.</t>
  </si>
  <si>
    <t>Stressed, distressed, and reorganized companies</t>
  </si>
  <si>
    <t>12 + 4</t>
  </si>
  <si>
    <t>MLST</t>
  </si>
  <si>
    <t>Millstreet Capital</t>
  </si>
  <si>
    <t>Healthcare, consumer technology and technology, media and telecommunications industries in Asia (excluding China, Hong Kong and Macau)</t>
  </si>
  <si>
    <t>ATLA</t>
  </si>
  <si>
    <t>Atlas Growth</t>
  </si>
  <si>
    <t>Software and entertainment technology industries.</t>
  </si>
  <si>
    <t>APXB</t>
  </si>
  <si>
    <t>Apex Technology II</t>
  </si>
  <si>
    <t>Financial technology services, with a particular focus on lending, wealth management, cross-border remittances and insurance technology companies in Asia and other countries which can benefit from expanding their reach through the Asian market, operation, and technology</t>
  </si>
  <si>
    <t>PMAC</t>
  </si>
  <si>
    <t>Pomona</t>
  </si>
  <si>
    <t>Technology-enabled financial sectors, including but not limited to, blockchain infrastructure, software services, and non-fungible tokens</t>
  </si>
  <si>
    <t>RICH</t>
  </si>
  <si>
    <t>RichSpace Acq</t>
  </si>
  <si>
    <t>AIAC</t>
  </si>
  <si>
    <t>Aquarius I</t>
  </si>
  <si>
    <t>Specialty finance and financial technology</t>
  </si>
  <si>
    <t>Navigation Capital VI</t>
  </si>
  <si>
    <t>Business and distribution services</t>
  </si>
  <si>
    <t>Navigation Capital IX</t>
  </si>
  <si>
    <t>Manufacturing services</t>
  </si>
  <si>
    <t>Navigation Capital VIII</t>
  </si>
  <si>
    <t>Telecommunications, media and technology</t>
  </si>
  <si>
    <t>Navigation Capital VII</t>
  </si>
  <si>
    <t>THMB</t>
  </si>
  <si>
    <t>Thimble Point Acq II</t>
  </si>
  <si>
    <t>SPNG</t>
  </si>
  <si>
    <t>Spinning Eagle Acq</t>
  </si>
  <si>
    <t>Not specified (Global, other than China, Hong Kong and Macau)</t>
  </si>
  <si>
    <t>12+(3+3+3)</t>
  </si>
  <si>
    <t>GDST</t>
  </si>
  <si>
    <t>Goldenstone Acq</t>
  </si>
  <si>
    <t>Consumer, technology and mobility spaces that have operations or prospective operations in China</t>
  </si>
  <si>
    <t>CEDA</t>
  </si>
  <si>
    <t>Cedarlake Acq</t>
  </si>
  <si>
    <t>Healthcare, software, consumer services, IT services, business-to-business or media fintech sectors in primarily in India</t>
  </si>
  <si>
    <t>IVCA</t>
  </si>
  <si>
    <t>Investcorp India</t>
  </si>
  <si>
    <t>Decarbonization, sustainable mining, renewable energy, real estate and property management, blockchain, commodity trade sectors and the technologies with applications in those sectors</t>
  </si>
  <si>
    <t>UNSD</t>
  </si>
  <si>
    <t>UNSDG Acq</t>
  </si>
  <si>
    <t>18 + 3 + (1*3)</t>
  </si>
  <si>
    <t>FACQ</t>
  </si>
  <si>
    <t>Foresight Acquisition II</t>
  </si>
  <si>
    <t>Targets in Asia with a focus on the e-commerce, new energy, enterprise services, education and biomedical sectors</t>
  </si>
  <si>
    <t>UKWI</t>
  </si>
  <si>
    <t>UK Wisdom</t>
  </si>
  <si>
    <t>High-growth consumer sectors across Latin America (not a company whose primary business is investing in oil or gas reserves or real estate)</t>
  </si>
  <si>
    <t>LCLA</t>
  </si>
  <si>
    <t>L Catterton Latin America</t>
  </si>
  <si>
    <t>Renewable energy (or related products or services) in North America</t>
  </si>
  <si>
    <t>MBD</t>
  </si>
  <si>
    <t>M3-Brigade IV</t>
  </si>
  <si>
    <t>Consumer technology, communications, retail, interpersonal communication, transportation, healthcare, carbon neutral industries, education, software, SaaS, fintech, financial services or media sectors</t>
  </si>
  <si>
    <t>CCIF</t>
  </si>
  <si>
    <t>CCIF Acq</t>
  </si>
  <si>
    <t>TUFU</t>
  </si>
  <si>
    <t>TradeUP 88</t>
  </si>
  <si>
    <t>Biotechnology and/or therapeutic sector of the healthcare industry in North America</t>
  </si>
  <si>
    <t>SPTA</t>
  </si>
  <si>
    <t>Sparta Healthcare</t>
  </si>
  <si>
    <t>TENK</t>
  </si>
  <si>
    <t>TenX Keane</t>
  </si>
  <si>
    <t>Companies that facilitate the energy transition, improve the efficiency of energy ecosystems, and reduce emissions</t>
  </si>
  <si>
    <t>FSTN</t>
  </si>
  <si>
    <t>Freestone Acq</t>
  </si>
  <si>
    <t>Technology, financial services, or media in Southeast Asia (excluding the People's Republic of China, Hong Kong and Macau)</t>
  </si>
  <si>
    <t>BTNC</t>
  </si>
  <si>
    <t>Bridgetown 3</t>
  </si>
  <si>
    <t>Identify, acquire and manage a Business in the technology sector, or a business that has significant digital enablement</t>
  </si>
  <si>
    <t>LTVA</t>
  </si>
  <si>
    <t>LTV Capital Partners I</t>
  </si>
  <si>
    <t>Media, entertainment, consumer technology, healthcare, and education industries in Southeast and South Asia, with a particular focus on India</t>
  </si>
  <si>
    <t>SVNI</t>
  </si>
  <si>
    <t>Seven Islands</t>
  </si>
  <si>
    <t>Insurance in the US</t>
  </si>
  <si>
    <t>LKVA</t>
  </si>
  <si>
    <t>Lakeview Acq</t>
  </si>
  <si>
    <t>Businesses in the media, advertising and entertainment industries that have their primary operations located in Asia</t>
  </si>
  <si>
    <t>MLXA</t>
  </si>
  <si>
    <t>Mericsson Acq</t>
  </si>
  <si>
    <t>Technology sector or subsector, including consumer internet, online marketplaces, ecommerce, payments, gaming, artificial intelligence, SaaS, digital healthcare, autonomous vehicles, transportation, and others</t>
  </si>
  <si>
    <t>RTPX</t>
  </si>
  <si>
    <t>Reinvent Tech Partners X</t>
  </si>
  <si>
    <t>Electric vehicle, energy storage and distribution, or mobility technologies ecosystem</t>
  </si>
  <si>
    <t>AMOB</t>
  </si>
  <si>
    <t>Ascendant Mobility Acq Corp I</t>
  </si>
  <si>
    <t>Companies that provide staffing solutions to the technology sector in North America</t>
  </si>
  <si>
    <t>TSY</t>
  </si>
  <si>
    <t>TechStackery</t>
  </si>
  <si>
    <t>Companies that provide staffing solutions to the healthcare sector in North America</t>
  </si>
  <si>
    <t>VIT</t>
  </si>
  <si>
    <t>Vital Human Capital</t>
  </si>
  <si>
    <t>Companies that provide workersâ€™ compensation insurance in North America</t>
  </si>
  <si>
    <t>FMG</t>
  </si>
  <si>
    <t>Firemark Global Capital</t>
  </si>
  <si>
    <t>SWCG</t>
  </si>
  <si>
    <t>Stillwater Growth I</t>
  </si>
  <si>
    <t>Alternative asset management: firms managing public and private funds, including private equity, buyout, venture and growth capital and credit funds and accounts</t>
  </si>
  <si>
    <t>TACQ</t>
  </si>
  <si>
    <t>Tetragon Acq Corp I</t>
  </si>
  <si>
    <t>VIII</t>
  </si>
  <si>
    <t>Virgin Group Acq Corp. III</t>
  </si>
  <si>
    <t>Digital media, advertising technology, international advertising, distributed energy and wireless communications infrastructure</t>
  </si>
  <si>
    <t>Locke Lord</t>
  </si>
  <si>
    <t>LPC</t>
  </si>
  <si>
    <t>Lamar Partnering Corp.</t>
  </si>
  <si>
    <t>ILAC</t>
  </si>
  <si>
    <t>Innovatus Life Sciences Acq</t>
  </si>
  <si>
    <t>Space</t>
  </si>
  <si>
    <t>AURV</t>
  </si>
  <si>
    <t>Aurvandil Acq Corp.</t>
  </si>
  <si>
    <t>E-Commerce, sports &amp; media technology and the financial technology and payments market segments</t>
  </si>
  <si>
    <t>DGON</t>
  </si>
  <si>
    <t>Black Dragon Acq Corp I</t>
  </si>
  <si>
    <t>TMT, such as software, fixed and wireless communications, networking, security and leading-edge technology market segments including, but not limited to 5G- related businesses</t>
  </si>
  <si>
    <t>LYNK</t>
  </si>
  <si>
    <t>5G Edge Acquisition</t>
  </si>
  <si>
    <t>Technology, digital media, financial technology, or digital services across Asia Pacific, in particular Southeast Asia and Australia</t>
  </si>
  <si>
    <t>CHAB</t>
  </si>
  <si>
    <t>Catcha Investment 2.0</t>
  </si>
  <si>
    <t>BTVC</t>
  </si>
  <si>
    <t>Tribe Capital II</t>
  </si>
  <si>
    <t>21 + 3</t>
  </si>
  <si>
    <t>APGC</t>
  </si>
  <si>
    <t>Apollo Strategic Growth III</t>
  </si>
  <si>
    <t>Space economy and adjacent verticals</t>
  </si>
  <si>
    <t>CEAS</t>
  </si>
  <si>
    <t>CEA Space I</t>
  </si>
  <si>
    <t>Travel services, food and beverage, residential and commercial real estate services, automotive and vehicle services, and the broader financial services and insurance sectors</t>
  </si>
  <si>
    <t>SACQ</t>
  </si>
  <si>
    <t>Silverman Acq I</t>
  </si>
  <si>
    <t>SCIB</t>
  </si>
  <si>
    <t>Science Strategic Acq Corp. Bravo</t>
  </si>
  <si>
    <t>SCIC</t>
  </si>
  <si>
    <t>Science Strategic Acq Corp. Charlie</t>
  </si>
  <si>
    <t>Consumer products</t>
  </si>
  <si>
    <t>VBAQ</t>
  </si>
  <si>
    <t>Venice Brands Acq Corp. I</t>
  </si>
  <si>
    <t>Financial services and financial technology, business services, real estate services, and related technology and software services sectors</t>
  </si>
  <si>
    <t>APCP</t>
  </si>
  <si>
    <t>Aperture Acq Corp</t>
  </si>
  <si>
    <t>Technology-enabled drug discovery, food and agriculture technology, genomics and diagnostics, life science tools, and sustainability</t>
  </si>
  <si>
    <t>OSAA</t>
  </si>
  <si>
    <t>OS Acq</t>
  </si>
  <si>
    <t>HZNA</t>
  </si>
  <si>
    <t>Horizon Acq Corp III</t>
  </si>
  <si>
    <t>Technology enabled companies in the healthcare and consumer sectors</t>
  </si>
  <si>
    <t>HCAA</t>
  </si>
  <si>
    <t>Hony Capital Acq Corp.</t>
  </si>
  <si>
    <t>Energy value chain in North America</t>
  </si>
  <si>
    <t>SRTN</t>
  </si>
  <si>
    <t>Spartan IV</t>
  </si>
  <si>
    <t>Companies that are developing assets in biopharma and medical technology</t>
  </si>
  <si>
    <t>ALTP</t>
  </si>
  <si>
    <t>Altamont Pharma Acq Corp</t>
  </si>
  <si>
    <t>Food and beverage</t>
  </si>
  <si>
    <t>SDHI</t>
  </si>
  <si>
    <t>Siddhi Acq</t>
  </si>
  <si>
    <t>Energy technology in Europe and North America.</t>
  </si>
  <si>
    <t>AVEA</t>
  </si>
  <si>
    <t>Avanea Energy Acq</t>
  </si>
  <si>
    <t>Real estate, healthcare and technology</t>
  </si>
  <si>
    <t>GCSA</t>
  </si>
  <si>
    <t>Gateway Strategic Acq</t>
  </si>
  <si>
    <t>Healthcare industry with an emphasis on the biotechnology, medical technology, life science tools and diagnostics, healthcare information technology and technology-enabled healthcare services subsectors.</t>
  </si>
  <si>
    <t>LHCA</t>
  </si>
  <si>
    <t>Lazard Healthcare Acq Corp. I</t>
  </si>
  <si>
    <t>LFTA</t>
  </si>
  <si>
    <t>Lazard Fintech Acq Corp I</t>
  </si>
  <si>
    <t>Apparel &amp; accessories, wellness, home accessories, and other next-generation lifestyle brands and companies</t>
  </si>
  <si>
    <t>Good Commerce Acq</t>
  </si>
  <si>
    <t>Business-to-business software</t>
  </si>
  <si>
    <t>CATL</t>
  </si>
  <si>
    <t>Category Leader 1</t>
  </si>
  <si>
    <t>Environmental sustainability</t>
  </si>
  <si>
    <t>12 + (4*3)</t>
  </si>
  <si>
    <t>ONS</t>
  </si>
  <si>
    <t>ONS Acquisition Corp.</t>
  </si>
  <si>
    <t>Latin America (including but not limited to healthcare, food and beverage, logistics, agribusiness, education, and financial services)</t>
  </si>
  <si>
    <t>PLAO</t>
  </si>
  <si>
    <t>Patria Latin American Opportunity</t>
  </si>
  <si>
    <t>The audio industry</t>
  </si>
  <si>
    <t>LRIS</t>
  </si>
  <si>
    <t>Laris Media Acquisition</t>
  </si>
  <si>
    <t>Energy transition, including natural gas, liquefied natural gas (â€œLNGâ€), and associated infrastructure</t>
  </si>
  <si>
    <t>ETA</t>
  </si>
  <si>
    <t>Integrated Energy Transition Acq</t>
  </si>
  <si>
    <t>High growth technology and tech-enabled businesses located, or with significant business activity, in India</t>
  </si>
  <si>
    <t>TEGA</t>
  </si>
  <si>
    <t>Think Elevation</t>
  </si>
  <si>
    <t>LHIV</t>
  </si>
  <si>
    <t>Lionheart IV Corp</t>
  </si>
  <si>
    <t>Defense, resiliency, mobility, or DRM, industries.</t>
  </si>
  <si>
    <t>RCDA</t>
  </si>
  <si>
    <t>Red Cell DRM Acq Corp.</t>
  </si>
  <si>
    <t>Israeli technology industry</t>
  </si>
  <si>
    <t>KETA</t>
  </si>
  <si>
    <t>Keter1 Acq Corporation</t>
  </si>
  <si>
    <t>Data centers and Internet technology sectors</t>
  </si>
  <si>
    <t>Stellaris Growth Acq Corp.</t>
  </si>
  <si>
    <t>Proptech, as well as other real estate services businesses and real estate technology enabled services businesses</t>
  </si>
  <si>
    <t>ICGA</t>
  </si>
  <si>
    <t>ICG Hypersonic Acq</t>
  </si>
  <si>
    <t>RCPI</t>
  </si>
  <si>
    <t>Reverence Acquisition</t>
  </si>
  <si>
    <t>Businesses in Mexico and Hispanic businesses in the United States</t>
  </si>
  <si>
    <t>DIII</t>
  </si>
  <si>
    <t>DD3 Acq Corp. III</t>
  </si>
  <si>
    <t>Consumer, including packaged food, beverage, beauty and personal care, consumer durables and vitamins, minerals and supplements</t>
  </si>
  <si>
    <t>TCPG</t>
  </si>
  <si>
    <t>Transformational CPG Acq</t>
  </si>
  <si>
    <t>Technology-enabled services</t>
  </si>
  <si>
    <t>Vector Acq Corp IV</t>
  </si>
  <si>
    <t>BharCap Acq Corp.</t>
  </si>
  <si>
    <t>Technology and technology-enabled services</t>
  </si>
  <si>
    <t>VAQA</t>
  </si>
  <si>
    <t>Vector Acquisition III</t>
  </si>
  <si>
    <t>OTII</t>
  </si>
  <si>
    <t>Osprey Technology II</t>
  </si>
  <si>
    <t>FirstMark Acquisition III</t>
  </si>
  <si>
    <t>CTII</t>
  </si>
  <si>
    <t>Cerberus Telecom Acq Corp. II</t>
  </si>
  <si>
    <t xml:space="preserve">Proptech and Real Estate Adjacent </t>
  </si>
  <si>
    <t>CWAC</t>
  </si>
  <si>
    <t>C&amp;W Acquisition Corp.</t>
  </si>
  <si>
    <t>FirstMark Acquisition Corp. II</t>
  </si>
  <si>
    <t>QNZL</t>
  </si>
  <si>
    <t>Quinzel Acq Company</t>
  </si>
  <si>
    <t>Agricultural technology, or agtech, and climate innovation sectors.</t>
  </si>
  <si>
    <t>AACE</t>
  </si>
  <si>
    <t>Alexandria Agtech/Climate Innovation Acq Corp.</t>
  </si>
  <si>
    <t>BCIC</t>
  </si>
  <si>
    <t>BCC Investment Corp.</t>
  </si>
  <si>
    <t>Semiconductor, components, and electronic systems</t>
  </si>
  <si>
    <t>SPGL</t>
  </si>
  <si>
    <t>SPGL Acq Corp</t>
  </si>
  <si>
    <t>Consumer lifestyle companies with compelling China potential</t>
  </si>
  <si>
    <t>TRNY</t>
  </si>
  <si>
    <t>Trinity Acq Corp</t>
  </si>
  <si>
    <t>Travel, hospitality, leisure, financial technology, insurance technology and property technology in the United States</t>
  </si>
  <si>
    <t>NBAB</t>
  </si>
  <si>
    <t>New Beginnings Acq Corp. II</t>
  </si>
  <si>
    <t>Technology, media, and telecommunications, cloud connectivity, artificial intelligence, machine learning, big data analytics, aerospace and defense, biotechnology, medical technology, pharmatech, medical equipment, semiconductors, cybersecurity, privacy and sustainable industries</t>
  </si>
  <si>
    <t>GIF</t>
  </si>
  <si>
    <t>GigCapital6</t>
  </si>
  <si>
    <t>Latin America Growth Industries</t>
  </si>
  <si>
    <t>XLSA</t>
  </si>
  <si>
    <t>Excelsa Acq Corp.</t>
  </si>
  <si>
    <t>Travel, hospitality, leisure, financial technology, insurance technology and property technology outside the United States</t>
  </si>
  <si>
    <t>NBAD</t>
  </si>
  <si>
    <t>New Beginnings Acq Corp. III</t>
  </si>
  <si>
    <t>TPGT</t>
  </si>
  <si>
    <t>TPG Pace Tech Opportunities II Corp.</t>
  </si>
  <si>
    <t>RAII</t>
  </si>
  <si>
    <t>Revolution Acceleration Acq Corp II</t>
  </si>
  <si>
    <t>GFLD</t>
  </si>
  <si>
    <t>Gefen Landa Acq</t>
  </si>
  <si>
    <t>Companies that participate in the global energy transition ecosystem that are facilitating the way energy is produced, stored, transmitted, distributed and consumed, all while reducing or mitigating greenhouse gas emissions.</t>
  </si>
  <si>
    <t>DSPQ</t>
  </si>
  <si>
    <t>Denham Sustainable Performance Acq Corp.</t>
  </si>
  <si>
    <t>Media, sports and entertainment, as well as the related technology and service sectors that support those industries</t>
  </si>
  <si>
    <t>VACI</t>
  </si>
  <si>
    <t xml:space="preserve">Victory Acquisition </t>
  </si>
  <si>
    <t>Asset management</t>
  </si>
  <si>
    <t>CALQ</t>
  </si>
  <si>
    <t>Callodine Acquisition Corp</t>
  </si>
  <si>
    <t>Disruptive technology companies that operate within the HealthTech and FinTech sectors</t>
  </si>
  <si>
    <t>CNAQ</t>
  </si>
  <si>
    <t>Chardan NexTech Acq Corp.</t>
  </si>
  <si>
    <t>Consumer-facing businesses based in the United States</t>
  </si>
  <si>
    <t>GPAT</t>
  </si>
  <si>
    <t>GP-Act III Acquisition</t>
  </si>
  <si>
    <t>Businesses in the "space economy," including launch vehicles, remote sensing, satellite communications, spacecraft and spacecraft components, global navigation, space tourism and in-orbit services</t>
  </si>
  <si>
    <t>OUTR</t>
  </si>
  <si>
    <t>Space Acq Corp. I</t>
  </si>
  <si>
    <t>ACIV</t>
  </si>
  <si>
    <t>Atlas Crest Investment Corp. IV</t>
  </si>
  <si>
    <t>ACCV</t>
  </si>
  <si>
    <t>Atlas Crest Investment Corp. V</t>
  </si>
  <si>
    <t>Consumer and retail in North America or Western Europe</t>
  </si>
  <si>
    <t>Acamar Partners II</t>
  </si>
  <si>
    <t>ACCC</t>
  </si>
  <si>
    <t>Atlas Crest Investment Corp. III</t>
  </si>
  <si>
    <t>Technology in the United States and other developed countries</t>
  </si>
  <si>
    <t>RADD</t>
  </si>
  <si>
    <t>Corner Growth Acquisition III</t>
  </si>
  <si>
    <t>TTRE</t>
  </si>
  <si>
    <t>Tiga Acq Corp. III</t>
  </si>
  <si>
    <t>Foresite Life Sciences</t>
  </si>
  <si>
    <t>TTO</t>
  </si>
  <si>
    <t>Tiga Acq Corp. II</t>
  </si>
  <si>
    <t>SWBT</t>
  </si>
  <si>
    <t>Switchback III Corporation</t>
  </si>
  <si>
    <t>RMGD</t>
  </si>
  <si>
    <t>RMG Acq Corp. IV</t>
  </si>
  <si>
    <t>VEMC</t>
  </si>
  <si>
    <t>Velocity Merger Corp.</t>
  </si>
  <si>
    <t>INSU Acq Corp. IV</t>
  </si>
  <si>
    <t>ATWO</t>
  </si>
  <si>
    <t>Acies Acq Corp. II</t>
  </si>
  <si>
    <t>TWCG</t>
  </si>
  <si>
    <t>Galliot Acq Corp.</t>
  </si>
  <si>
    <t>Graf Acq III</t>
  </si>
  <si>
    <t>Businesses that promote sustainable development, economic growth and prosperity, including clean energy, healthcare, financial technology, industrials, mobility and emerging technology</t>
  </si>
  <si>
    <t>QWNB</t>
  </si>
  <si>
    <t>Queenâ€™s Gambit Growth Cap II</t>
  </si>
  <si>
    <t>GGI</t>
  </si>
  <si>
    <t>Guggenheim SPAC I</t>
  </si>
  <si>
    <t xml:space="preserve">High-quality businesses run by exceptional teams pursuing large market opportunities that are amenable to disruption by technology. </t>
  </si>
  <si>
    <t>KVSD</t>
  </si>
  <si>
    <t>Khosla Ventures IV</t>
  </si>
  <si>
    <t>NPAC</t>
  </si>
  <si>
    <t>New Providence Acq III</t>
  </si>
  <si>
    <t>Aspirational Consumer Lifestyle Corp. II</t>
  </si>
  <si>
    <t>Technology that is transforming large traditional industries such as consumer enablement, financial services, health &amp; wellness, and industrial &amp; transportation</t>
  </si>
  <si>
    <t>BCTA</t>
  </si>
  <si>
    <t>B Capital Technology Corp</t>
  </si>
  <si>
    <t>EOCO</t>
  </si>
  <si>
    <t>Elliott Opportunity I Corp.</t>
  </si>
  <si>
    <t xml:space="preserve">Companies that develop core elements of a Technology Delivery System (â€œTDSâ€) </t>
  </si>
  <si>
    <t>TWIC</t>
  </si>
  <si>
    <t>Twist Investment</t>
  </si>
  <si>
    <t>FinTech and InsureTech</t>
  </si>
  <si>
    <t>FGNB</t>
  </si>
  <si>
    <t>FG New America II</t>
  </si>
  <si>
    <t>Media and Technology</t>
  </si>
  <si>
    <t>AACO</t>
  </si>
  <si>
    <t>Advancit Acq Corp I</t>
  </si>
  <si>
    <t>The alternative energy industry, including clean energy and storage, smart grid/efficiency, environmental services and recycling, mobility, water and wastewater management, advanced materials and technology enabled services</t>
  </si>
  <si>
    <t>SVII</t>
  </si>
  <si>
    <t>Spring Valley Acq II</t>
  </si>
  <si>
    <t>GTOO</t>
  </si>
  <si>
    <t>Graf Acq II</t>
  </si>
  <si>
    <t>18 + (3) + (2*3)</t>
  </si>
  <si>
    <t>OACC</t>
  </si>
  <si>
    <t>Oaktree Acq III</t>
  </si>
  <si>
    <t>Education and human capital technology and services in North America</t>
  </si>
  <si>
    <t>EXAC</t>
  </si>
  <si>
    <t>Excolere Acq</t>
  </si>
  <si>
    <t>21+3</t>
  </si>
  <si>
    <t>AACP</t>
  </si>
  <si>
    <t>Aeon Acq</t>
  </si>
  <si>
    <t>Technology in Asia</t>
  </si>
  <si>
    <t>DIST</t>
  </si>
  <si>
    <t>Distoken Acq</t>
  </si>
  <si>
    <t>Digital health/tele-medicine and technology-enabled healthcare services and pharmacy industries</t>
  </si>
  <si>
    <t>Getech Law</t>
  </si>
  <si>
    <t>Univest Securities</t>
  </si>
  <si>
    <t>UTXO</t>
  </si>
  <si>
    <t>UTXO Acq</t>
  </si>
  <si>
    <t>Select</t>
  </si>
  <si>
    <t>Pari=passu draws A/B structure, A force funded, using SPACs</t>
  </si>
  <si>
    <t>Cash</t>
  </si>
  <si>
    <t>SPAC Prin</t>
  </si>
  <si>
    <t>SPAC Premia</t>
  </si>
  <si>
    <t>Rev Seq Securitization w SPACs</t>
  </si>
  <si>
    <t>IR Reserve</t>
  </si>
  <si>
    <t>Modeled Draw</t>
  </si>
  <si>
    <t># Shares</t>
  </si>
  <si>
    <t>Port CF</t>
  </si>
  <si>
    <t>Port Prin</t>
  </si>
  <si>
    <t>Port Prem</t>
  </si>
  <si>
    <t>Redeem Date</t>
  </si>
  <si>
    <t>MV</t>
  </si>
  <si>
    <t>Prem</t>
  </si>
  <si>
    <t>Actual Cons Term</t>
  </si>
  <si>
    <t>Executive Network Partnering Corp.</t>
  </si>
  <si>
    <t>G&amp;P Acq. Corp.</t>
  </si>
  <si>
    <t>Emerging Markets Horizon Corp</t>
  </si>
  <si>
    <t>Better World Acq. Corp.</t>
  </si>
  <si>
    <t>Cascade Acq. Corp.</t>
  </si>
  <si>
    <t>EdtechX Holdings Acq. Corp. II</t>
  </si>
  <si>
    <t>Isleworth Healthcare Acq. Corp.</t>
  </si>
  <si>
    <t>Warrior Technologies Acq. Co.</t>
  </si>
  <si>
    <t>Number of Shares</t>
  </si>
  <si>
    <t>Profit Per 100K</t>
  </si>
  <si>
    <t>Kingswood Acq. Corp.</t>
  </si>
  <si>
    <t>Omnichannel Acq. Corp.</t>
  </si>
  <si>
    <t>Altitude Acq. Corp.</t>
  </si>
  <si>
    <t>Issuer Name</t>
  </si>
  <si>
    <t>Previous Closing Price</t>
  </si>
  <si>
    <t>Cash per Share in Trust</t>
  </si>
  <si>
    <t>Data Knights Acquisition Corp.</t>
  </si>
  <si>
    <t>Ignyte Acq. Corp.</t>
  </si>
  <si>
    <t>OCA Acq. Corp.</t>
  </si>
  <si>
    <t>Sagaliam Acquisition Corp</t>
  </si>
  <si>
    <t>Pearl Holdings Acquisition Corp.</t>
  </si>
  <si>
    <t>AxonPrime Infrastructure Acq. Corp.</t>
  </si>
  <si>
    <t>Common Ticker</t>
  </si>
  <si>
    <t>PnL</t>
  </si>
  <si>
    <t>LMF Acq. Opportunities</t>
  </si>
  <si>
    <t>Shares to Cover Evenly Split</t>
  </si>
  <si>
    <t>NorthView Acquisition Corp</t>
  </si>
  <si>
    <t>Lux Health Tech Acq. Corp.</t>
  </si>
  <si>
    <t>Spree Acquisition Corp. Limited</t>
  </si>
  <si>
    <t>Health Sciences Acq. Corp. 2</t>
  </si>
  <si>
    <t>PropTech Investment Corp. II</t>
  </si>
  <si>
    <t>Relativity Acq Corp</t>
  </si>
  <si>
    <t>Apeiron Capital Investment Corp</t>
  </si>
  <si>
    <t>European Biotech Acq. Corp.</t>
  </si>
  <si>
    <t>Revelstone capital Acquisition Corp.</t>
  </si>
  <si>
    <t xml:space="preserve">HPX Corp. </t>
  </si>
  <si>
    <t>Pershing Square Tontine Holdings, Ltd</t>
  </si>
  <si>
    <t xml:space="preserve">E.Merge Technology Acq. Corp. </t>
  </si>
  <si>
    <t>Mudrick Capital Acq. Corp. II</t>
  </si>
  <si>
    <t>StoneBridge Acquisition Corp</t>
  </si>
  <si>
    <t>Natural Order Acq. Corp.</t>
  </si>
  <si>
    <t>Health Assurance Acq. Corp.</t>
  </si>
  <si>
    <t>SOAR Technology Acq. Corp.</t>
  </si>
  <si>
    <t>TLG Acq. One Corp.</t>
  </si>
  <si>
    <t>Top 1 SPACS by Price Diff</t>
  </si>
  <si>
    <t xml:space="preserve">East Resources Acq. Company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</si>
</sst>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4" formatCode="_(&quot;$&quot;* #,##0.00_);_(&quot;$&quot;* \(#,##0.00\);_(&quot;$&quot;* &quot;-&quot;??_);_(@_)"/>
    <numFmt numFmtId="43" formatCode="_(* #,##0.00_);_(* \(#,##0.00\);_(* &quot;-&quot;??_);_(@_)"/>
    <numFmt numFmtId="164" formatCode="_(* #,##0_);_(* \(#,##0\);_(* &quot;-&quot;??_);_(@_)"/>
    <numFmt numFmtId="165" formatCode="0.000000%"/>
    <numFmt numFmtId="166" formatCode="0.000"/>
    <numFmt numFmtId="167" formatCode="0.0%"/>
  </numFmts>
  <fonts count="6" x14ac:knownFonts="1">
    <font>
      <sz val="12"/>
      <color theme="1"/>
      <name val="Calibri"/>
      <family val="2"/>
      <scheme val="minor"/>
    </font>
    <font>
      <sz val="12"/>
      <color theme="1"/>
      <name val="Calibri"/>
      <family val="2"/>
    </font>
    <font>
      <sz val="12"/>
      <color theme="1"/>
      <name val="Calibri"/>
      <family val="2"/>
    </font>
    <font>
      <sz val="12"/>
      <color theme="1"/>
      <name val="Calibri"/>
      <family val="2"/>
    </font>
    <font>
      <sz val="12"/>
      <color theme="1"/>
      <name val="Calibri"/>
      <family val="2"/>
      <scheme val="minor"/>
    </font>
    <font>
      <sz val="12"/>
      <color rgb="FF000000"/>
      <name val="Calibri"/>
      <family val="2"/>
      <scheme val="minor"/>
    </font>
  </fonts>
  <fills count="2">
    <fill>
      <patternFill patternType="none"/>
    </fill>
    <fill>
      <patternFill patternType="gray125"/>
    </fill>
  </fills>
  <borders count="7">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s>
  <cellStyleXfs count="7">
    <xf numFmtId="0" fontId="0"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3" fillId="0" borderId="0"/>
    <xf numFmtId="0" fontId="2" fillId="0" borderId="0"/>
    <xf numFmtId="0" fontId="1" fillId="0" borderId="0"/>
  </cellStyleXfs>
  <cellXfs count="57">
    <xf numFmtId="0" fontId="0" fillId="0" borderId="0" xfId="0"/>
    <xf numFmtId="9" fontId="0" fillId="0" borderId="1" xfId="0" applyNumberFormat="1" applyBorder="1"/>
    <xf numFmtId="0" fontId="0" fillId="0" borderId="0" xfId="0" applyBorder="1"/>
    <xf numFmtId="14" fontId="0" fillId="0" borderId="0" xfId="0" applyNumberFormat="1" applyBorder="1"/>
    <xf numFmtId="9" fontId="0" fillId="0" borderId="0" xfId="0" applyNumberFormat="1" applyBorder="1"/>
    <xf numFmtId="10" fontId="0" fillId="0" borderId="0" xfId="2" applyNumberFormat="1" applyFont="1" applyBorder="1"/>
    <xf numFmtId="0" fontId="0" fillId="0" borderId="1" xfId="0" applyBorder="1"/>
    <xf numFmtId="164" fontId="0" fillId="0" borderId="1" xfId="0" applyNumberFormat="1" applyBorder="1"/>
    <xf numFmtId="164" fontId="0" fillId="0" borderId="0" xfId="0" applyNumberFormat="1" applyBorder="1"/>
    <xf numFmtId="164" fontId="0" fillId="0" borderId="0" xfId="1" applyNumberFormat="1" applyFont="1" applyBorder="1"/>
    <xf numFmtId="10" fontId="0" fillId="0" borderId="2" xfId="2" applyNumberFormat="1" applyFont="1" applyBorder="1"/>
    <xf numFmtId="164" fontId="0" fillId="0" borderId="1" xfId="1" applyNumberFormat="1" applyFont="1" applyBorder="1"/>
    <xf numFmtId="164" fontId="0" fillId="0" borderId="2" xfId="0" applyNumberFormat="1" applyBorder="1"/>
    <xf numFmtId="0" fontId="0" fillId="0" borderId="3" xfId="0" applyBorder="1"/>
    <xf numFmtId="0" fontId="0" fillId="0" borderId="4" xfId="0" applyBorder="1"/>
    <xf numFmtId="0" fontId="0" fillId="0" borderId="5" xfId="0" applyBorder="1"/>
    <xf numFmtId="14" fontId="0" fillId="0" borderId="1" xfId="0" applyNumberFormat="1" applyBorder="1"/>
    <xf numFmtId="43" fontId="0" fillId="0" borderId="1" xfId="1" applyFont="1" applyBorder="1"/>
    <xf numFmtId="10" fontId="0" fillId="0" borderId="0" xfId="0" applyNumberFormat="1" applyBorder="1"/>
    <xf numFmtId="43" fontId="0" fillId="0" borderId="0" xfId="0" applyNumberFormat="1" applyBorder="1"/>
    <xf numFmtId="14" fontId="0" fillId="0" borderId="0" xfId="0" applyNumberFormat="1"/>
    <xf numFmtId="9" fontId="0" fillId="0" borderId="0" xfId="0" applyNumberFormat="1"/>
    <xf numFmtId="164" fontId="0" fillId="0" borderId="0" xfId="1" applyNumberFormat="1" applyFont="1"/>
    <xf numFmtId="165" fontId="0" fillId="0" borderId="1" xfId="0" applyNumberFormat="1" applyBorder="1"/>
    <xf numFmtId="0" fontId="0" fillId="0" borderId="0" xfId="0" applyFill="1" applyBorder="1"/>
    <xf numFmtId="43" fontId="0" fillId="0" borderId="0" xfId="0" applyNumberFormat="1"/>
    <xf numFmtId="10" fontId="0" fillId="0" borderId="0" xfId="0" applyNumberFormat="1"/>
    <xf numFmtId="0" fontId="0" fillId="0" borderId="0" xfId="0" applyAlignment="1">
      <alignment horizontal="center"/>
    </xf>
    <xf numFmtId="166" fontId="0" fillId="0" borderId="0" xfId="0" applyNumberFormat="1"/>
    <xf numFmtId="164" fontId="0" fillId="0" borderId="0" xfId="1" applyNumberFormat="1" applyFont="1" applyAlignment="1"/>
    <xf numFmtId="9" fontId="0" fillId="0" borderId="0" xfId="2" applyFont="1" applyBorder="1"/>
    <xf numFmtId="167" fontId="0" fillId="0" borderId="0" xfId="2" applyNumberFormat="1" applyFont="1" applyBorder="1"/>
    <xf numFmtId="1" fontId="0" fillId="0" borderId="0" xfId="0" applyNumberFormat="1"/>
    <xf numFmtId="10" fontId="0" fillId="0" borderId="0" xfId="2" applyNumberFormat="1" applyFont="1"/>
    <xf numFmtId="44" fontId="0" fillId="0" borderId="0" xfId="3" applyFont="1"/>
    <xf numFmtId="0" fontId="0" fillId="0" borderId="0" xfId="0" applyNumberFormat="1"/>
    <xf numFmtId="0" fontId="0" fillId="0" borderId="0" xfId="0" applyAlignment="1">
      <alignment horizontal="center"/>
    </xf>
    <xf numFmtId="0" fontId="1" fillId="0" borderId="0" xfId="6"/>
    <xf numFmtId="10" fontId="1" fillId="0" borderId="0" xfId="6" applyNumberFormat="1"/>
    <xf numFmtId="8" fontId="1" fillId="0" borderId="0" xfId="6" applyNumberFormat="1"/>
    <xf numFmtId="14" fontId="1" fillId="0" borderId="0" xfId="6" applyNumberFormat="1"/>
    <xf numFmtId="9" fontId="1" fillId="0" borderId="0" xfId="6" applyNumberFormat="1"/>
    <xf numFmtId="3" fontId="1" fillId="0" borderId="0" xfId="6" applyNumberFormat="1"/>
    <xf numFmtId="4" fontId="1" fillId="0" borderId="0" xfId="6" applyNumberFormat="1"/>
    <xf numFmtId="164" fontId="0" fillId="0" borderId="0" xfId="0" applyNumberFormat="1"/>
    <xf numFmtId="2" fontId="0" fillId="0" borderId="0" xfId="0" applyNumberFormat="1"/>
    <xf numFmtId="43" fontId="0" fillId="0" borderId="0" xfId="1" applyFont="1"/>
    <xf numFmtId="43" fontId="0" fillId="0" borderId="0" xfId="1" applyFont="1" applyBorder="1"/>
    <xf numFmtId="43" fontId="0" fillId="0" borderId="0" xfId="1" applyFont="1" applyAlignment="1">
      <alignment horizontal="center"/>
    </xf>
    <xf numFmtId="164" fontId="0" fillId="0" borderId="6" xfId="1" applyNumberFormat="1" applyFont="1" applyBorder="1"/>
    <xf numFmtId="0" fontId="5" fillId="0" borderId="0" xfId="0" applyFont="1"/>
    <xf numFmtId="4" fontId="0" fillId="0" borderId="0" xfId="0" applyNumberFormat="1"/>
    <xf numFmtId="14" fontId="5" fillId="0" borderId="0" xfId="0" applyNumberFormat="1" applyFont="1"/>
    <xf numFmtId="0" fontId="0" fillId="0" borderId="0" xfId="0" applyAlignment="1">
      <alignment horizontal="center"/>
    </xf>
    <xf numFmtId="0" fontId="0" fillId="0" borderId="1" xfId="0" applyBorder="1" applyAlignment="1">
      <alignment horizontal="center"/>
    </xf>
    <xf numFmtId="0" fontId="0" fillId="0" borderId="0" xfId="0" applyBorder="1" applyAlignment="1">
      <alignment horizontal="center"/>
    </xf>
    <xf numFmtId="0" fontId="0" fillId="0" borderId="2" xfId="0" applyBorder="1" applyAlignment="1">
      <alignment horizontal="center"/>
    </xf>
  </cellXfs>
  <cellStyles count="7">
    <cellStyle name="Comma" xfId="1" builtinId="3"/>
    <cellStyle name="Currency" xfId="3" builtinId="4"/>
    <cellStyle name="Normal" xfId="0" builtinId="0"/>
    <cellStyle name="Normal 2" xfId="4" xr:uid="{7248739F-F362-4814-9A36-DD8D80864DBB}"/>
    <cellStyle name="Normal 3" xfId="5" xr:uid="{3020E263-B534-4330-8A21-23C939AF187C}"/>
    <cellStyle name="Normal 4" xfId="6" xr:uid="{514D025C-78E9-497A-BF9F-D8603AB444D4}"/>
    <cellStyle name="Percent" xfId="2" builtinId="5"/>
  </cellStyles>
  <dxfs count="40">
    <dxf>
      <numFmt numFmtId="0" formatCode="General"/>
    </dxf>
    <dxf>
      <numFmt numFmtId="0" formatCode="General"/>
    </dxf>
    <dxf>
      <numFmt numFmtId="0" formatCode="General"/>
    </dxf>
    <dxf>
      <numFmt numFmtId="0" formatCode="General"/>
    </dxf>
    <dxf>
      <numFmt numFmtId="0" formatCode="General"/>
    </dxf>
    <dxf>
      <numFmt numFmtId="168" formatCode="m/d/yyyy"/>
    </dxf>
    <dxf>
      <numFmt numFmtId="168" formatCode="m/d/yyyy"/>
    </dxf>
    <dxf>
      <numFmt numFmtId="168" formatCode="m/d/yyyy"/>
    </dxf>
    <dxf>
      <numFmt numFmtId="0" formatCode="General"/>
    </dxf>
    <dxf>
      <numFmt numFmtId="0" formatCode="General"/>
    </dxf>
    <dxf>
      <numFmt numFmtId="0" formatCode="General"/>
    </dxf>
    <dxf>
      <numFmt numFmtId="0" formatCode="General"/>
    </dxf>
    <dxf>
      <numFmt numFmtId="0" formatCode="General"/>
    </dxf>
    <dxf>
      <numFmt numFmtId="168" formatCode="m/d/yyyy"/>
    </dxf>
    <dxf>
      <numFmt numFmtId="168"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2A51FD-993A-4BD3-A063-5F9041D13368}" autoFormatId="16" applyNumberFormats="0" applyBorderFormats="0" applyFontFormats="0" applyPatternFormats="0" applyAlignmentFormats="0" applyWidthHeightFormats="0">
  <queryTableRefresh nextId="63">
    <queryTableFields count="62">
      <queryTableField id="1" name="Column1" tableColumnId="1"/>
      <queryTableField id="2" name="rootSymbol" tableColumnId="2"/>
      <queryTableField id="3" name="id" tableColumnId="3"/>
      <queryTableField id="4" name="name" tableColumnId="4"/>
      <queryTableField id="5" name="symbols" tableColumnId="5"/>
      <queryTableField id="6" name="secFilingLink" tableColumnId="6"/>
      <queryTableField id="7" name="initialS1Date" tableColumnId="7"/>
      <queryTableField id="8" name="tenor" tableColumnId="8"/>
      <queryTableField id="9" name="warrantSpecs" tableColumnId="9"/>
      <queryTableField id="10" name="unitSpecs" tableColumnId="10"/>
      <queryTableField id="11" name="warrantRedemptionPrice" tableColumnId="11"/>
      <queryTableField id="12" name="warrantCrescentTerm" tableColumnId="12"/>
      <queryTableField id="13" name="underwriters" tableColumnId="13"/>
      <queryTableField id="14" name="personnel" tableColumnId="14"/>
      <queryTableField id="15" name="issuerCounsel" tableColumnId="15"/>
      <queryTableField id="16" name="auditor" tableColumnId="16"/>
      <queryTableField id="17" name="underwriterCounsel" tableColumnId="17"/>
      <queryTableField id="18" name="incorporation" tableColumnId="18"/>
      <queryTableField id="19" name="address" tableColumnId="19"/>
      <queryTableField id="20" name="publicUnits" tableColumnId="20"/>
      <queryTableField id="21" name="unitIpoPrice" tableColumnId="21"/>
      <queryTableField id="22" name="notableAffiliates" tableColumnId="22"/>
      <queryTableField id="23" name="intendedSector" tableColumnId="23"/>
      <queryTableField id="24" name="ipoSectorTag" tableColumnId="24"/>
      <queryTableField id="25" name="ipoGeographyTag" tableColumnId="25"/>
      <queryTableField id="26" name="mergerSectorTag" tableColumnId="26"/>
      <queryTableField id="27" name="mergerGeographyTag" tableColumnId="27"/>
      <queryTableField id="28" name="fpaAmount" tableColumnId="28"/>
      <queryTableField id="29" name="forwardPurchaser" tableColumnId="29"/>
      <queryTableField id="30" name="fpaContent" tableColumnId="30"/>
      <queryTableField id="31" name="trustAcctValue" tableColumnId="31"/>
      <queryTableField id="32" name="trustSharePrice" tableColumnId="32"/>
      <queryTableField id="33" name="targetName" tableColumnId="33"/>
      <queryTableField id="34" name="enterpriseValue" tableColumnId="34"/>
      <queryTableField id="35" name="publicWarrantsOutstanding" tableColumnId="35"/>
      <queryTableField id="36" name="ipoDate" tableColumnId="36"/>
      <queryTableField id="37" name="dealAnnouncementDate" tableColumnId="37"/>
      <queryTableField id="38" name="atRiskCapital" tableColumnId="38"/>
      <queryTableField id="39" name="atRiskUnitsPurchased" tableColumnId="39"/>
      <queryTableField id="40" name="atRiskCommonPurchased" tableColumnId="40"/>
      <queryTableField id="41" name="atRiskWarrantsPurchased" tableColumnId="41"/>
      <queryTableField id="42" name="atRiskRightsPurchased" tableColumnId="42"/>
      <queryTableField id="43" name="closingOrLiquidationDate" tableColumnId="43"/>
      <queryTableField id="44" name="newTickerSymbol" tableColumnId="44"/>
      <queryTableField id="45" name="archiveSymbols" tableColumnId="45"/>
      <queryTableField id="46" name="redemptionRatio" tableColumnId="46"/>
      <queryTableField id="47" name="estimatedCashInTrustPerShare" tableColumnId="47"/>
      <queryTableField id="48" name="estimatedCashAtLiquidation" tableColumnId="48"/>
      <queryTableField id="49" name="target" tableColumnId="49"/>
      <queryTableField id="50" name="publicSharesOutstanding" tableColumnId="50"/>
      <queryTableField id="51" name="endDate" tableColumnId="51"/>
      <queryTableField id="52" name="mergerOutsideDate" tableColumnId="52"/>
      <queryTableField id="53" name="outsideLiquidationDate" tableColumnId="53"/>
      <queryTableField id="54" name="composition.unit.share" tableColumnId="54"/>
      <queryTableField id="55" name="composition.unit.warrant" tableColumnId="55"/>
      <queryTableField id="56" name="composition.warrant.share" tableColumnId="56"/>
      <queryTableField id="57" name="composition.warrant.strike" tableColumnId="57"/>
      <queryTableField id="58" name="composition.warrant" tableColumnId="58"/>
      <queryTableField id="59" name="symbol" tableColumnId="59"/>
      <queryTableField id="60" name="cusip" tableColumnId="60"/>
      <queryTableField id="61" name="type" tableColumnId="61"/>
      <queryTableField id="62" name="isin" tableColumnId="6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E19686-9391-4AC7-9935-05B149DC5B6E}" name="spac_research" displayName="spac_research" ref="A1:BJ2126" tableType="queryTable" totalsRowShown="0">
  <autoFilter ref="A1:BJ2126" xr:uid="{CEE19686-9391-4AC7-9935-05B149DC5B6E}"/>
  <tableColumns count="62">
    <tableColumn id="1" xr3:uid="{F4F97276-6E44-452A-9433-81CD61A2A796}" uniqueName="1" name="Column1" queryTableFieldId="1"/>
    <tableColumn id="2" xr3:uid="{E594F25F-0C8C-420B-97E5-BF81A273DE7B}" uniqueName="2" name="rootSymbol" queryTableFieldId="2" dataDxfId="39"/>
    <tableColumn id="3" xr3:uid="{6D2F32F6-DA48-443C-9CAA-5C4B1217F820}" uniqueName="3" name="id" queryTableFieldId="3" dataDxfId="38"/>
    <tableColumn id="4" xr3:uid="{DABEB30E-309B-4D3D-B5EB-B10DEB4482F5}" uniqueName="4" name="name" queryTableFieldId="4" dataDxfId="37"/>
    <tableColumn id="5" xr3:uid="{09E5DD54-7CCA-4210-B4EB-532B01BD3DD2}" uniqueName="5" name="symbols" queryTableFieldId="5" dataDxfId="36"/>
    <tableColumn id="6" xr3:uid="{795DD528-FF85-4EB3-8AED-4801CD3DB56C}" uniqueName="6" name="secFilingLink" queryTableFieldId="6" dataDxfId="35"/>
    <tableColumn id="7" xr3:uid="{F004CD64-5900-4507-83BB-0F7B55F5124D}" uniqueName="7" name="initialS1Date" queryTableFieldId="7" dataDxfId="34"/>
    <tableColumn id="8" xr3:uid="{9B4797C1-287D-4907-9983-4F4425952FB3}" uniqueName="8" name="tenor" queryTableFieldId="8" dataDxfId="33"/>
    <tableColumn id="9" xr3:uid="{EC49C54D-704A-4B1E-9AFD-1D0F11FD7D64}" uniqueName="9" name="warrantSpecs" queryTableFieldId="9" dataDxfId="32"/>
    <tableColumn id="10" xr3:uid="{9FA04431-ED65-494C-8BF8-AF4401D21ABA}" uniqueName="10" name="unitSpecs" queryTableFieldId="10" dataDxfId="31"/>
    <tableColumn id="11" xr3:uid="{72644D1D-4422-4C04-B99A-93105A1358B4}" uniqueName="11" name="warrantRedemptionPrice" queryTableFieldId="11"/>
    <tableColumn id="12" xr3:uid="{DBA8B216-D570-4A68-91B3-90A8EBC7A2B9}" uniqueName="12" name="warrantCrescentTerm" queryTableFieldId="12"/>
    <tableColumn id="13" xr3:uid="{3119FEAE-E9A8-4347-AC5A-1FE190660E05}" uniqueName="13" name="underwriters" queryTableFieldId="13" dataDxfId="30"/>
    <tableColumn id="14" xr3:uid="{5DC69465-779D-4723-801A-30A262A86BC5}" uniqueName="14" name="personnel" queryTableFieldId="14" dataDxfId="29"/>
    <tableColumn id="15" xr3:uid="{6A3503FB-2F67-4DEB-995D-04E3F071012D}" uniqueName="15" name="issuerCounsel" queryTableFieldId="15" dataDxfId="28"/>
    <tableColumn id="16" xr3:uid="{9322FCD5-D0EC-4C39-A7DA-606BDB236C04}" uniqueName="16" name="auditor" queryTableFieldId="16" dataDxfId="27"/>
    <tableColumn id="17" xr3:uid="{80DF2AFC-52FD-475C-8A25-9D4DE0588A81}" uniqueName="17" name="underwriterCounsel" queryTableFieldId="17" dataDxfId="26"/>
    <tableColumn id="18" xr3:uid="{66C40F5A-A33A-440F-BEDB-6B894857FC10}" uniqueName="18" name="incorporation" queryTableFieldId="18" dataDxfId="25"/>
    <tableColumn id="19" xr3:uid="{D415518C-4236-4821-9DFB-18AAE507F0A1}" uniqueName="19" name="address" queryTableFieldId="19" dataDxfId="24"/>
    <tableColumn id="20" xr3:uid="{C71E0146-8495-4C9E-BE1A-1969A4C7AA31}" uniqueName="20" name="publicUnits" queryTableFieldId="20"/>
    <tableColumn id="21" xr3:uid="{CD78DB0E-473B-493B-A37B-A3516D61A4C4}" uniqueName="21" name="unitIpoPrice" queryTableFieldId="21"/>
    <tableColumn id="22" xr3:uid="{6711070A-E3C4-42BE-8687-FD85821E2088}" uniqueName="22" name="notableAffiliates" queryTableFieldId="22" dataDxfId="23"/>
    <tableColumn id="23" xr3:uid="{6849E750-717C-4026-AD7D-3C26EC6B682A}" uniqueName="23" name="intendedSector" queryTableFieldId="23" dataDxfId="22"/>
    <tableColumn id="24" xr3:uid="{2CE355D8-A99B-4CDC-85DE-1DC19F21176F}" uniqueName="24" name="ipoSectorTag" queryTableFieldId="24" dataDxfId="21"/>
    <tableColumn id="25" xr3:uid="{D8C5433D-3AC1-481F-A0C3-A4D48F01DC0D}" uniqueName="25" name="ipoGeographyTag" queryTableFieldId="25" dataDxfId="20"/>
    <tableColumn id="26" xr3:uid="{80450C64-118B-4394-88E4-04042329BACF}" uniqueName="26" name="mergerSectorTag" queryTableFieldId="26" dataDxfId="19"/>
    <tableColumn id="27" xr3:uid="{E8E22DEF-B4EC-47E9-A547-C76CAE8C5D2E}" uniqueName="27" name="mergerGeographyTag" queryTableFieldId="27" dataDxfId="18"/>
    <tableColumn id="28" xr3:uid="{9151CA50-F5C6-4577-8343-67688E85F709}" uniqueName="28" name="fpaAmount" queryTableFieldId="28"/>
    <tableColumn id="29" xr3:uid="{044FD054-21C1-4957-BB37-10DB84E9800C}" uniqueName="29" name="forwardPurchaser" queryTableFieldId="29" dataDxfId="17"/>
    <tableColumn id="30" xr3:uid="{A1F0D4FE-D149-402C-B9BC-D5FB289B70B4}" uniqueName="30" name="fpaContent" queryTableFieldId="30" dataDxfId="16"/>
    <tableColumn id="31" xr3:uid="{B5558977-AB95-4A5E-9505-75E9F9DF9453}" uniqueName="31" name="trustAcctValue" queryTableFieldId="31"/>
    <tableColumn id="32" xr3:uid="{DA66380F-9C31-4A82-A38E-8F0DC1D24891}" uniqueName="32" name="trustSharePrice" queryTableFieldId="32"/>
    <tableColumn id="33" xr3:uid="{A38DD8DF-CF04-4DDA-A89B-2A99C5164A30}" uniqueName="33" name="targetName" queryTableFieldId="33" dataDxfId="15"/>
    <tableColumn id="34" xr3:uid="{CD75F309-4623-40C2-B83E-1FC24BF1ED89}" uniqueName="34" name="enterpriseValue" queryTableFieldId="34"/>
    <tableColumn id="35" xr3:uid="{2F32DF2D-2953-4165-ABD7-667DC7D37941}" uniqueName="35" name="publicWarrantsOutstanding" queryTableFieldId="35"/>
    <tableColumn id="36" xr3:uid="{F48F3C9D-F6D7-414A-AB07-865CAF33AC83}" uniqueName="36" name="ipoDate" queryTableFieldId="36" dataDxfId="14"/>
    <tableColumn id="37" xr3:uid="{70421EA8-3C2E-4DFC-B694-ED9EEBE8E6F8}" uniqueName="37" name="dealAnnouncementDate" queryTableFieldId="37" dataDxfId="13"/>
    <tableColumn id="38" xr3:uid="{02BD1D63-7B45-4E00-BBC3-8EC479B604A3}" uniqueName="38" name="atRiskCapital" queryTableFieldId="38"/>
    <tableColumn id="39" xr3:uid="{A81DAF56-B975-4E80-9818-5A8FFFEFEBF6}" uniqueName="39" name="atRiskUnitsPurchased" queryTableFieldId="39"/>
    <tableColumn id="40" xr3:uid="{1FB22A7A-B126-47A6-AE6F-426E314ED554}" uniqueName="40" name="atRiskCommonPurchased" queryTableFieldId="40"/>
    <tableColumn id="41" xr3:uid="{2C5661DF-78DE-4E09-B341-A5EA04066475}" uniqueName="41" name="atRiskWarrantsPurchased" queryTableFieldId="41"/>
    <tableColumn id="42" xr3:uid="{3855A4CB-7F1D-403D-B2D7-785C60F0897C}" uniqueName="42" name="atRiskRightsPurchased" queryTableFieldId="42" dataDxfId="12"/>
    <tableColumn id="43" xr3:uid="{C2618958-FE46-4661-8D7E-E5011CDB8C5B}" uniqueName="43" name="closingOrLiquidationDate" queryTableFieldId="43" dataDxfId="11"/>
    <tableColumn id="44" xr3:uid="{6FC888E0-EB62-4909-BC8F-FFC747122055}" uniqueName="44" name="newTickerSymbol" queryTableFieldId="44" dataDxfId="10"/>
    <tableColumn id="45" xr3:uid="{5A3298CC-588A-4A05-8B64-834DEE7672CD}" uniqueName="45" name="archiveSymbols" queryTableFieldId="45" dataDxfId="9"/>
    <tableColumn id="46" xr3:uid="{CCEFE07F-DE4A-410D-950D-D953AD487FE8}" uniqueName="46" name="redemptionRatio" queryTableFieldId="46" dataDxfId="8"/>
    <tableColumn id="47" xr3:uid="{2BE5836D-5728-4AA4-88B6-C1E1075CC836}" uniqueName="47" name="estimatedCashInTrustPerShare" queryTableFieldId="47"/>
    <tableColumn id="48" xr3:uid="{6D88CDDA-D6F2-4469-A149-F65951E35607}" uniqueName="48" name="estimatedCashAtLiquidation" queryTableFieldId="48"/>
    <tableColumn id="49" xr3:uid="{9DA24BAF-B8E2-49D7-9446-6FE210166FDE}" uniqueName="49" name="target" queryTableFieldId="49"/>
    <tableColumn id="50" xr3:uid="{71CD93F7-B7BD-4273-9B22-B5405E048383}" uniqueName="50" name="publicSharesOutstanding" queryTableFieldId="50"/>
    <tableColumn id="51" xr3:uid="{DD50CB91-BF5B-4994-88EC-1CE82DA2D3A1}" uniqueName="51" name="endDate" queryTableFieldId="51" dataDxfId="7"/>
    <tableColumn id="52" xr3:uid="{B5B17D09-2E68-41C9-94AA-5CD16D416879}" uniqueName="52" name="mergerOutsideDate" queryTableFieldId="52" dataDxfId="6"/>
    <tableColumn id="53" xr3:uid="{C421FB1E-7297-4823-BBDA-85640518F19B}" uniqueName="53" name="outsideLiquidationDate" queryTableFieldId="53" dataDxfId="5"/>
    <tableColumn id="54" xr3:uid="{B8F8F0DD-51B3-45F5-A1BB-9D3B352D7301}" uniqueName="54" name="composition.unit.share" queryTableFieldId="54"/>
    <tableColumn id="55" xr3:uid="{84387C1C-8FE6-40D6-AD9F-0944E1BA95E0}" uniqueName="55" name="composition.unit.warrant" queryTableFieldId="55"/>
    <tableColumn id="56" xr3:uid="{2279D3C0-D065-4EFC-BFD0-4B71490960B5}" uniqueName="56" name="composition.warrant.share" queryTableFieldId="56"/>
    <tableColumn id="57" xr3:uid="{78E2D6B1-2DD6-4BB3-AF0D-84360B3D1C54}" uniqueName="57" name="composition.warrant.strike" queryTableFieldId="57"/>
    <tableColumn id="58" xr3:uid="{EFE9F018-096B-4597-913F-BD80EC50FC59}" uniqueName="58" name="composition.warrant" queryTableFieldId="58" dataDxfId="4"/>
    <tableColumn id="59" xr3:uid="{FF40F58A-475C-4C5A-A652-B714A81093CC}" uniqueName="59" name="symbol" queryTableFieldId="59" dataDxfId="3"/>
    <tableColumn id="60" xr3:uid="{587F7224-D8FB-4253-818C-282A594729DF}" uniqueName="60" name="cusip" queryTableFieldId="60" dataDxfId="2"/>
    <tableColumn id="61" xr3:uid="{DDED438F-DB4D-4CEA-8DF2-90A017044197}" uniqueName="61" name="type" queryTableFieldId="61" dataDxfId="1"/>
    <tableColumn id="62" xr3:uid="{75670965-19F5-44CA-B085-86904EAB42C4}" uniqueName="62" name="isin" queryTableFieldId="6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CBF3-1A63-414B-8426-281299D5EBAE}">
  <dimension ref="B1:L25"/>
  <sheetViews>
    <sheetView workbookViewId="0">
      <selection activeCell="C15" sqref="C15"/>
    </sheetView>
  </sheetViews>
  <sheetFormatPr baseColWidth="10" defaultColWidth="11" defaultRowHeight="16" x14ac:dyDescent="0.2"/>
  <cols>
    <col min="2" max="2" width="16.33203125" bestFit="1" customWidth="1"/>
    <col min="3" max="3" width="12.5" bestFit="1" customWidth="1"/>
    <col min="4" max="4" width="16.33203125" bestFit="1" customWidth="1"/>
    <col min="5" max="9" width="12" customWidth="1"/>
    <col min="10" max="13" width="14.6640625" bestFit="1" customWidth="1"/>
    <col min="14" max="14" width="14" bestFit="1" customWidth="1"/>
    <col min="15" max="15" width="11.5" bestFit="1" customWidth="1"/>
  </cols>
  <sheetData>
    <row r="1" spans="2:12" x14ac:dyDescent="0.2">
      <c r="B1" t="s">
        <v>40</v>
      </c>
      <c r="C1" s="9">
        <v>200000000</v>
      </c>
    </row>
    <row r="2" spans="2:12" x14ac:dyDescent="0.2">
      <c r="B2" t="s">
        <v>41</v>
      </c>
      <c r="C2" s="9">
        <v>67000000</v>
      </c>
      <c r="H2" s="21">
        <f>SUM(H3:H7)</f>
        <v>1</v>
      </c>
      <c r="K2" s="21">
        <f>SUM(K3:K7)</f>
        <v>1</v>
      </c>
    </row>
    <row r="3" spans="2:12" x14ac:dyDescent="0.2">
      <c r="B3" t="s">
        <v>43</v>
      </c>
      <c r="C3" s="22">
        <f>1.25*PROJECT_COST</f>
        <v>250000000</v>
      </c>
      <c r="G3" s="20">
        <v>44593</v>
      </c>
      <c r="H3" s="21">
        <v>1</v>
      </c>
      <c r="I3" s="21">
        <v>1</v>
      </c>
      <c r="J3" s="20">
        <v>44593</v>
      </c>
      <c r="K3" s="21">
        <v>1</v>
      </c>
      <c r="L3" s="21">
        <v>1</v>
      </c>
    </row>
    <row r="4" spans="2:12" x14ac:dyDescent="0.2">
      <c r="B4" s="2" t="s">
        <v>17</v>
      </c>
      <c r="C4" s="9">
        <v>133000000</v>
      </c>
      <c r="G4" s="20">
        <v>44713</v>
      </c>
      <c r="H4" s="21">
        <v>0</v>
      </c>
      <c r="I4" s="21">
        <v>1</v>
      </c>
      <c r="J4" s="20">
        <v>44713</v>
      </c>
      <c r="K4" s="21">
        <v>0</v>
      </c>
      <c r="L4" s="21">
        <v>1</v>
      </c>
    </row>
    <row r="5" spans="2:12" x14ac:dyDescent="0.2">
      <c r="B5" s="2" t="s">
        <v>18</v>
      </c>
      <c r="C5" s="3">
        <v>44682</v>
      </c>
      <c r="G5" s="20">
        <v>44835</v>
      </c>
      <c r="H5" s="21">
        <v>0</v>
      </c>
      <c r="I5" s="21">
        <v>1</v>
      </c>
      <c r="J5" s="20">
        <v>44835</v>
      </c>
      <c r="K5" s="21">
        <v>0</v>
      </c>
      <c r="L5" s="21">
        <v>1</v>
      </c>
    </row>
    <row r="6" spans="2:12" x14ac:dyDescent="0.2">
      <c r="B6" s="2" t="s">
        <v>19</v>
      </c>
      <c r="C6" s="2">
        <v>27</v>
      </c>
      <c r="G6" s="20">
        <v>44958</v>
      </c>
      <c r="H6" s="21">
        <v>0</v>
      </c>
      <c r="I6" s="21">
        <v>1</v>
      </c>
      <c r="J6" s="20">
        <v>44958</v>
      </c>
      <c r="K6" s="21">
        <v>0</v>
      </c>
      <c r="L6" s="21">
        <v>1</v>
      </c>
    </row>
    <row r="7" spans="2:12" x14ac:dyDescent="0.2">
      <c r="B7" s="2" t="s">
        <v>17727</v>
      </c>
      <c r="C7" s="2">
        <v>27</v>
      </c>
      <c r="D7" s="24"/>
      <c r="E7" s="2"/>
      <c r="G7" s="20">
        <v>45078</v>
      </c>
      <c r="H7" s="21">
        <v>0</v>
      </c>
      <c r="I7" s="21">
        <v>1</v>
      </c>
      <c r="J7" s="20">
        <v>45078</v>
      </c>
      <c r="K7" s="21">
        <v>0</v>
      </c>
      <c r="L7" s="21">
        <v>1</v>
      </c>
    </row>
    <row r="8" spans="2:12" x14ac:dyDescent="0.2">
      <c r="B8" s="24" t="s">
        <v>20</v>
      </c>
      <c r="C8" s="2">
        <v>60</v>
      </c>
      <c r="D8" s="2"/>
      <c r="E8" s="4"/>
    </row>
    <row r="9" spans="2:12" x14ac:dyDescent="0.2">
      <c r="B9" s="2" t="s">
        <v>16</v>
      </c>
      <c r="C9" s="4">
        <v>0.15</v>
      </c>
    </row>
    <row r="10" spans="2:12" x14ac:dyDescent="0.2">
      <c r="B10" s="24" t="s">
        <v>22</v>
      </c>
      <c r="C10">
        <v>400</v>
      </c>
    </row>
    <row r="11" spans="2:12" x14ac:dyDescent="0.2">
      <c r="B11" s="24" t="s">
        <v>23</v>
      </c>
      <c r="C11" s="18">
        <v>2.5000000000000001E-3</v>
      </c>
    </row>
    <row r="12" spans="2:12" x14ac:dyDescent="0.2">
      <c r="B12" t="s">
        <v>13</v>
      </c>
      <c r="C12" s="21">
        <v>0.75</v>
      </c>
    </row>
    <row r="13" spans="2:12" x14ac:dyDescent="0.2">
      <c r="B13" t="s">
        <v>14</v>
      </c>
      <c r="C13">
        <v>250</v>
      </c>
    </row>
    <row r="14" spans="2:12" x14ac:dyDescent="0.2">
      <c r="B14" t="s">
        <v>45</v>
      </c>
      <c r="C14" s="26">
        <v>2.5000000000000001E-3</v>
      </c>
    </row>
    <row r="15" spans="2:12" x14ac:dyDescent="0.2">
      <c r="B15" s="24" t="s">
        <v>21</v>
      </c>
      <c r="C15" s="3">
        <f>EDATE(START_DATE,REFI_TERM)</f>
        <v>46508</v>
      </c>
    </row>
    <row r="16" spans="2:12" x14ac:dyDescent="0.2">
      <c r="B16" s="24" t="s">
        <v>47</v>
      </c>
      <c r="C16">
        <v>1</v>
      </c>
    </row>
    <row r="18" spans="2:12" x14ac:dyDescent="0.2">
      <c r="D18" s="53" t="s">
        <v>36</v>
      </c>
      <c r="E18" s="53"/>
      <c r="F18" s="53" t="s">
        <v>37</v>
      </c>
      <c r="G18" s="53"/>
      <c r="H18" s="53" t="s">
        <v>38</v>
      </c>
      <c r="I18" s="53"/>
      <c r="J18" s="53" t="s">
        <v>17717</v>
      </c>
      <c r="K18" s="53"/>
    </row>
    <row r="19" spans="2:12" x14ac:dyDescent="0.2">
      <c r="C19" s="27" t="s">
        <v>26</v>
      </c>
      <c r="D19" s="27" t="s">
        <v>34</v>
      </c>
      <c r="E19" s="27" t="s">
        <v>35</v>
      </c>
      <c r="F19" s="27" t="s">
        <v>34</v>
      </c>
      <c r="G19" s="27" t="s">
        <v>35</v>
      </c>
      <c r="H19" s="27" t="s">
        <v>34</v>
      </c>
      <c r="I19" s="27" t="s">
        <v>35</v>
      </c>
      <c r="J19" s="36" t="s">
        <v>34</v>
      </c>
      <c r="K19" s="36" t="s">
        <v>35</v>
      </c>
    </row>
    <row r="21" spans="2:12" x14ac:dyDescent="0.2">
      <c r="B21" t="s">
        <v>27</v>
      </c>
      <c r="C21" s="22">
        <f>WL_BAL</f>
        <v>133000000</v>
      </c>
      <c r="D21" s="22">
        <f>A_ADV_RATE*WL_BAL</f>
        <v>99750000</v>
      </c>
      <c r="E21" s="22">
        <f>WL_BAL*(1-A_ADV_RATE)</f>
        <v>33250000</v>
      </c>
      <c r="F21" s="22">
        <f>A_ADV_RATE*WL_BAL</f>
        <v>99750000</v>
      </c>
      <c r="G21" s="22">
        <f>WL_BAL*(1-A_ADV_RATE)</f>
        <v>33250000</v>
      </c>
      <c r="H21" s="22">
        <f>A_ADV_RATE*WL_BAL</f>
        <v>99750000</v>
      </c>
      <c r="I21" s="22">
        <f>WL_BAL*(1-A_ADV_RATE)</f>
        <v>33250000</v>
      </c>
      <c r="J21" s="22">
        <f>A_ADV_RATE*WL_BAL</f>
        <v>99750000</v>
      </c>
      <c r="K21" s="22">
        <f>WL_BAL*(1-A_ADV_RATE)</f>
        <v>33250000</v>
      </c>
    </row>
    <row r="22" spans="2:12" x14ac:dyDescent="0.2">
      <c r="B22" t="s">
        <v>28</v>
      </c>
      <c r="C22" s="25">
        <f>Sheet1!W2</f>
        <v>4.0083333333333302</v>
      </c>
      <c r="D22" s="25">
        <f>Sheet1!AE2</f>
        <v>4.0083333333333311</v>
      </c>
      <c r="E22" s="25">
        <f>Sheet1!AL2</f>
        <v>4.008333333333324</v>
      </c>
      <c r="F22" s="25">
        <f>Sheet1!AW2</f>
        <v>0</v>
      </c>
      <c r="G22" s="25">
        <f>Sheet1!BD2</f>
        <v>16.033333333333321</v>
      </c>
      <c r="H22" s="25">
        <f>Sheet1!BP2</f>
        <v>4.9999999999999973</v>
      </c>
      <c r="I22" s="25">
        <f>Sheet1!BW2</f>
        <v>4.9296296296296225</v>
      </c>
      <c r="J22" s="25">
        <f>Sheet1!CM2</f>
        <v>4.9999999999999973</v>
      </c>
      <c r="K22" s="25">
        <f>Sheet1!CU2</f>
        <v>4.9296296296296207</v>
      </c>
    </row>
    <row r="23" spans="2:12" x14ac:dyDescent="0.2">
      <c r="B23" t="s">
        <v>29</v>
      </c>
      <c r="C23" s="26">
        <f>Sheet1!Z2</f>
        <v>4.3951496481895447E-2</v>
      </c>
      <c r="D23" s="26">
        <f>Sheet1!AG2</f>
        <v>2.8240999579429622E-2</v>
      </c>
      <c r="E23" s="26">
        <f>Sheet1!AN2</f>
        <v>9.2412582039833061E-2</v>
      </c>
      <c r="F23" s="26" t="e">
        <f>Sheet1!AY2</f>
        <v>#NUM!</v>
      </c>
      <c r="G23" s="26">
        <f>Sheet1!BG2</f>
        <v>4.3951496481895447E-2</v>
      </c>
      <c r="H23" s="26">
        <f>Sheet1!BR2</f>
        <v>98.698221588134771</v>
      </c>
      <c r="I23" s="26">
        <f>Sheet1!BZ2</f>
        <v>0.13531677126884459</v>
      </c>
      <c r="J23" s="26">
        <f>Sheet1!CO2</f>
        <v>2.783166468143463E-2</v>
      </c>
      <c r="K23" s="26">
        <f>Sheet1!CX2</f>
        <v>7.5134018063545235E-2</v>
      </c>
    </row>
    <row r="24" spans="2:12" x14ac:dyDescent="0.2">
      <c r="B24" t="s">
        <v>30</v>
      </c>
      <c r="C24" s="29">
        <f>SUM(Sheet1!Z4:Z64)</f>
        <v>22973399.922839418</v>
      </c>
      <c r="D24" s="29">
        <f>SUM(Sheet1!AG4:AG64)</f>
        <v>11148855.844907492</v>
      </c>
      <c r="E24" s="29">
        <f>SUM(Sheet1!AN4:AN64)</f>
        <v>11824544.077932034</v>
      </c>
      <c r="F24" s="29">
        <f>SUM(Sheet1!AY4:AY64)</f>
        <v>-0.01</v>
      </c>
      <c r="G24" s="29">
        <f>SUM(Sheet1!BG4:BG64)</f>
        <v>22973399.922839418</v>
      </c>
      <c r="H24" s="29">
        <f>SUM(Sheet1!BR4:BR64)</f>
        <v>99749999.989999935</v>
      </c>
      <c r="I24" s="29">
        <f>SUM(Sheet1!BZ4:BZ64)</f>
        <v>22050404.552469105</v>
      </c>
      <c r="J24" s="29">
        <f>SUM(Sheet1!CO4:CO64)</f>
        <v>13715624.999999955</v>
      </c>
      <c r="K24" s="29">
        <f>SUM(Sheet1!CX4:CX64)</f>
        <v>12258065.903089937</v>
      </c>
      <c r="L24" s="44"/>
    </row>
    <row r="25" spans="2:12" x14ac:dyDescent="0.2">
      <c r="B25" t="s">
        <v>31</v>
      </c>
      <c r="C25" s="28">
        <f t="shared" ref="C25:I25" si="0">1+C24/C21</f>
        <v>1.1727323302469128</v>
      </c>
      <c r="D25" s="28">
        <f t="shared" si="0"/>
        <v>1.1117679783950627</v>
      </c>
      <c r="E25" s="28">
        <f t="shared" si="0"/>
        <v>1.3556253858024672</v>
      </c>
      <c r="F25" s="28">
        <f t="shared" si="0"/>
        <v>0.99999999989974941</v>
      </c>
      <c r="G25" s="28">
        <f t="shared" si="0"/>
        <v>1.6909293209876517</v>
      </c>
      <c r="H25" s="28">
        <f t="shared" si="0"/>
        <v>1.9999999998997486</v>
      </c>
      <c r="I25" s="28">
        <f t="shared" si="0"/>
        <v>1.663170061728394</v>
      </c>
      <c r="J25" s="28">
        <f t="shared" ref="J25:K25" si="1">1+J24/J21</f>
        <v>1.1374999999999995</v>
      </c>
      <c r="K25" s="28">
        <f t="shared" si="1"/>
        <v>1.3686636361831561</v>
      </c>
    </row>
  </sheetData>
  <mergeCells count="4">
    <mergeCell ref="D18:E18"/>
    <mergeCell ref="F18:G18"/>
    <mergeCell ref="H18:I18"/>
    <mergeCell ref="J18:K18"/>
  </mergeCells>
  <pageMargins left="0.7" right="0.7" top="0.75" bottom="0.75" header="0.3" footer="0.3"/>
  <pageSetup orientation="portrait" horizontalDpi="0" verticalDpi="0"/>
  <ignoredErrors>
    <ignoredError sqref="F21:J21 E2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F73F6-9C38-394D-BEBF-49F3F8C295A2}">
  <dimension ref="A1:CX64"/>
  <sheetViews>
    <sheetView topLeftCell="AI1" workbookViewId="0">
      <selection activeCell="CH8" sqref="CH8"/>
    </sheetView>
  </sheetViews>
  <sheetFormatPr baseColWidth="10" defaultColWidth="11" defaultRowHeight="16" x14ac:dyDescent="0.2"/>
  <cols>
    <col min="1" max="1" width="3.1640625" bestFit="1" customWidth="1"/>
    <col min="2" max="2" width="10.83203125" style="6"/>
    <col min="3" max="4" width="10.83203125" style="2"/>
    <col min="5" max="5" width="11.5" bestFit="1" customWidth="1"/>
    <col min="6" max="6" width="13.1640625" bestFit="1" customWidth="1"/>
    <col min="7" max="7" width="12.5" bestFit="1" customWidth="1"/>
    <col min="11" max="11" width="12.1640625" bestFit="1" customWidth="1"/>
    <col min="12" max="12" width="15" bestFit="1" customWidth="1"/>
    <col min="13" max="13" width="12.5" bestFit="1" customWidth="1"/>
    <col min="17" max="17" width="12.1640625" bestFit="1" customWidth="1"/>
    <col min="18" max="18" width="11.5" bestFit="1" customWidth="1"/>
    <col min="19" max="19" width="13.1640625" bestFit="1" customWidth="1"/>
    <col min="20" max="20" width="12.5" bestFit="1" customWidth="1"/>
    <col min="22" max="22" width="6.1640625" bestFit="1" customWidth="1"/>
    <col min="23" max="23" width="8.6640625" bestFit="1" customWidth="1"/>
    <col min="24" max="24" width="11.5" bestFit="1" customWidth="1"/>
    <col min="26" max="26" width="12.1640625" bestFit="1" customWidth="1"/>
    <col min="27" max="27" width="11.5" bestFit="1" customWidth="1"/>
    <col min="28" max="28" width="12.5" bestFit="1" customWidth="1"/>
    <col min="29" max="29" width="11.5" bestFit="1" customWidth="1"/>
    <col min="30" max="30" width="6.1640625" bestFit="1" customWidth="1"/>
    <col min="31" max="31" width="11.5" customWidth="1"/>
    <col min="33" max="33" width="12.1640625" bestFit="1" customWidth="1"/>
    <col min="34" max="34" width="11.5" bestFit="1" customWidth="1"/>
    <col min="35" max="35" width="12.5" bestFit="1" customWidth="1"/>
    <col min="36" max="36" width="11.5" bestFit="1" customWidth="1"/>
    <col min="37" max="37" width="6.1640625" bestFit="1" customWidth="1"/>
    <col min="38" max="38" width="8.6640625" bestFit="1" customWidth="1"/>
    <col min="39" max="39" width="11.5" bestFit="1" customWidth="1"/>
    <col min="40" max="40" width="12.1640625" bestFit="1" customWidth="1"/>
    <col min="41" max="41" width="12.33203125" style="6" bestFit="1" customWidth="1"/>
    <col min="42" max="42" width="11.5" style="2" bestFit="1" customWidth="1"/>
    <col min="43" max="43" width="12.1640625" style="2" bestFit="1" customWidth="1"/>
    <col min="44" max="45" width="12.1640625" style="2" customWidth="1"/>
    <col min="46" max="46" width="14" style="2" bestFit="1" customWidth="1"/>
    <col min="47" max="47" width="12.1640625" style="2" customWidth="1"/>
    <col min="48" max="48" width="6.1640625" style="2" bestFit="1" customWidth="1"/>
    <col min="49" max="49" width="8.6640625" style="2" bestFit="1" customWidth="1"/>
    <col min="50" max="50" width="10.83203125" style="2"/>
    <col min="51" max="51" width="12.1640625" style="2" bestFit="1" customWidth="1"/>
    <col min="52" max="54" width="12.1640625" style="2" customWidth="1"/>
    <col min="55" max="55" width="7.5" style="2" bestFit="1" customWidth="1"/>
    <col min="56" max="57" width="12.1640625" style="2" customWidth="1"/>
    <col min="58" max="58" width="11.5" style="2" bestFit="1" customWidth="1"/>
    <col min="59" max="59" width="12.1640625" style="2" bestFit="1" customWidth="1"/>
    <col min="60" max="60" width="12.33203125" style="6" bestFit="1" customWidth="1"/>
    <col min="61" max="61" width="12.33203125" style="2" customWidth="1"/>
    <col min="62" max="62" width="12.1640625" style="2" bestFit="1" customWidth="1"/>
    <col min="63" max="64" width="12.1640625" style="2" customWidth="1"/>
    <col min="65" max="65" width="14" style="2" bestFit="1" customWidth="1"/>
    <col min="66" max="66" width="12.1640625" style="2" customWidth="1"/>
    <col min="67" max="67" width="4.6640625" style="2" bestFit="1" customWidth="1"/>
    <col min="68" max="68" width="12.1640625" style="2" customWidth="1"/>
    <col min="69" max="69" width="10.83203125" style="2"/>
    <col min="70" max="70" width="12.1640625" style="2" bestFit="1" customWidth="1"/>
    <col min="71" max="72" width="12.1640625" style="2" customWidth="1"/>
    <col min="73" max="73" width="11.5" style="2" bestFit="1" customWidth="1"/>
    <col min="74" max="74" width="4.6640625" style="2" bestFit="1" customWidth="1"/>
    <col min="75" max="76" width="12.1640625" style="2" customWidth="1"/>
    <col min="77" max="77" width="11.5" style="2" bestFit="1" customWidth="1"/>
    <col min="78" max="78" width="12.1640625" style="2" bestFit="1" customWidth="1"/>
    <col min="79" max="79" width="12.33203125" style="6" bestFit="1" customWidth="1"/>
    <col min="80" max="80" width="11.5" style="2" bestFit="1" customWidth="1"/>
    <col min="81" max="81" width="12.1640625" style="2" bestFit="1" customWidth="1"/>
    <col min="82" max="86" width="12.1640625" style="2" customWidth="1"/>
    <col min="87" max="87" width="13.1640625" style="2" bestFit="1" customWidth="1"/>
    <col min="88" max="88" width="14" style="2" bestFit="1" customWidth="1"/>
    <col min="89" max="89" width="12.1640625" style="2" customWidth="1"/>
    <col min="90" max="90" width="6.1640625" style="2" bestFit="1" customWidth="1"/>
    <col min="91" max="91" width="8.6640625" style="2" bestFit="1" customWidth="1"/>
    <col min="92" max="92" width="11" style="2"/>
    <col min="93" max="93" width="12.1640625" style="2" bestFit="1" customWidth="1"/>
    <col min="94" max="94" width="12.1640625" style="2" customWidth="1"/>
    <col min="95" max="95" width="13.1640625" style="2" bestFit="1" customWidth="1"/>
    <col min="96" max="97" width="12.1640625" style="2" customWidth="1"/>
    <col min="98" max="98" width="7.5" style="2" bestFit="1" customWidth="1"/>
    <col min="99" max="100" width="12.1640625" style="2" customWidth="1"/>
    <col min="101" max="101" width="11.5" style="2" bestFit="1" customWidth="1"/>
    <col min="102" max="102" width="12.1640625" style="2" bestFit="1" customWidth="1"/>
  </cols>
  <sheetData>
    <row r="1" spans="1:102" x14ac:dyDescent="0.2">
      <c r="C1" s="6"/>
      <c r="D1" s="6"/>
      <c r="E1" s="54" t="s">
        <v>39</v>
      </c>
      <c r="F1" s="55"/>
      <c r="G1" s="55"/>
      <c r="H1" s="55"/>
      <c r="I1" s="55"/>
      <c r="J1" s="55"/>
      <c r="K1" s="56"/>
      <c r="L1" s="54" t="s">
        <v>42</v>
      </c>
      <c r="M1" s="55"/>
      <c r="N1" s="55"/>
      <c r="O1" s="55"/>
      <c r="P1" s="55"/>
      <c r="Q1" s="56"/>
      <c r="R1" s="54" t="s">
        <v>7</v>
      </c>
      <c r="S1" s="55"/>
      <c r="T1" s="55"/>
      <c r="U1" s="55"/>
      <c r="V1" s="55"/>
      <c r="W1" s="55"/>
      <c r="X1" s="55"/>
      <c r="Y1" s="55"/>
      <c r="Z1" s="56"/>
      <c r="AA1" s="54" t="s">
        <v>8</v>
      </c>
      <c r="AB1" s="55"/>
      <c r="AC1" s="55"/>
      <c r="AD1" s="55"/>
      <c r="AE1" s="55"/>
      <c r="AF1" s="55"/>
      <c r="AG1" s="55"/>
      <c r="AH1" s="55"/>
      <c r="AI1" s="55"/>
      <c r="AJ1" s="55"/>
      <c r="AK1" s="55"/>
      <c r="AL1" s="55"/>
      <c r="AM1" s="55"/>
      <c r="AN1" s="55"/>
      <c r="AO1" s="54" t="s">
        <v>32</v>
      </c>
      <c r="AP1" s="55"/>
      <c r="AQ1" s="55"/>
      <c r="AR1" s="55"/>
      <c r="AS1" s="55"/>
      <c r="AT1" s="55"/>
      <c r="AU1" s="55"/>
      <c r="AV1" s="55"/>
      <c r="AW1" s="55"/>
      <c r="AX1" s="55"/>
      <c r="AY1" s="55"/>
      <c r="AZ1" s="55"/>
      <c r="BA1" s="55"/>
      <c r="BB1" s="55"/>
      <c r="BC1" s="55"/>
      <c r="BD1" s="55"/>
      <c r="BE1" s="55"/>
      <c r="BF1" s="55"/>
      <c r="BG1" s="56"/>
      <c r="BH1" s="54" t="s">
        <v>33</v>
      </c>
      <c r="BI1" s="55"/>
      <c r="BJ1" s="55"/>
      <c r="BK1" s="55"/>
      <c r="BL1" s="55"/>
      <c r="BM1" s="55"/>
      <c r="BN1" s="55"/>
      <c r="BO1" s="55"/>
      <c r="BP1" s="55"/>
      <c r="BQ1" s="55"/>
      <c r="BR1" s="55"/>
      <c r="BS1" s="55"/>
      <c r="BT1" s="55"/>
      <c r="BU1" s="55"/>
      <c r="BV1" s="55"/>
      <c r="BW1" s="55"/>
      <c r="BX1" s="55"/>
      <c r="BY1" s="55"/>
      <c r="BZ1" s="55"/>
      <c r="CA1" s="54" t="s">
        <v>17713</v>
      </c>
      <c r="CB1" s="55"/>
      <c r="CC1" s="55"/>
      <c r="CD1" s="55"/>
      <c r="CE1" s="55"/>
      <c r="CF1" s="55"/>
      <c r="CG1" s="55"/>
      <c r="CH1" s="55"/>
      <c r="CI1" s="55"/>
      <c r="CJ1" s="55"/>
      <c r="CK1" s="55"/>
      <c r="CL1" s="55"/>
      <c r="CM1" s="55"/>
      <c r="CN1" s="55"/>
      <c r="CO1" s="55"/>
      <c r="CP1" s="55"/>
      <c r="CQ1" s="55"/>
      <c r="CR1" s="55"/>
      <c r="CS1" s="55"/>
      <c r="CT1" s="55"/>
      <c r="CU1" s="55"/>
      <c r="CV1" s="55"/>
      <c r="CW1" s="55"/>
      <c r="CX1" s="56"/>
    </row>
    <row r="2" spans="1:102" x14ac:dyDescent="0.2">
      <c r="C2" s="6"/>
      <c r="D2" s="6"/>
      <c r="E2" s="6"/>
      <c r="F2" s="2"/>
      <c r="G2" s="2"/>
      <c r="H2" s="3"/>
      <c r="I2" s="19">
        <f>SUM(I4:I64)</f>
        <v>4.3405416666666676</v>
      </c>
      <c r="J2" s="4"/>
      <c r="K2" s="10"/>
      <c r="L2" s="11">
        <f>PROJECT_COST-WL_BAL</f>
        <v>67000000</v>
      </c>
      <c r="M2" s="2"/>
      <c r="N2" s="3"/>
      <c r="O2" s="19"/>
      <c r="P2" s="4"/>
      <c r="Q2" s="10">
        <f>XIRR(Q4:Q64,$B4:$B64)</f>
        <v>0.11788130402565003</v>
      </c>
      <c r="R2" s="6"/>
      <c r="S2" s="2"/>
      <c r="T2" s="2"/>
      <c r="U2" s="3"/>
      <c r="V2" s="3"/>
      <c r="W2" s="19">
        <f>SUM(W4:W64)</f>
        <v>4.0083333333333302</v>
      </c>
      <c r="X2" s="19"/>
      <c r="Y2" s="4"/>
      <c r="Z2" s="10">
        <f>XIRR(Z4:Z64,$B4:$B64)</f>
        <v>4.3951496481895447E-2</v>
      </c>
      <c r="AA2" s="1"/>
      <c r="AB2" s="2"/>
      <c r="AC2" s="22">
        <f>SUM(AC4:AC64)</f>
        <v>99749999.999999955</v>
      </c>
      <c r="AD2" s="3"/>
      <c r="AE2" s="19">
        <f>SUM(AE4:AE64)</f>
        <v>4.0083333333333311</v>
      </c>
      <c r="AF2" s="4"/>
      <c r="AG2" s="5">
        <f>XIRR(AG4:AG64,$B4:$B64)</f>
        <v>2.8240999579429622E-2</v>
      </c>
      <c r="AH2" s="4"/>
      <c r="AI2" s="2"/>
      <c r="AJ2" s="22">
        <f>SUM(AJ4:AJ64)</f>
        <v>33249999.99999994</v>
      </c>
      <c r="AK2" s="22"/>
      <c r="AL2" s="19">
        <f>SUM(AL4:AL64)</f>
        <v>4.008333333333324</v>
      </c>
      <c r="AM2" s="4"/>
      <c r="AN2" s="5">
        <f>XIRR(AN4:AN64,$B4:$B64)</f>
        <v>9.2412582039833061E-2</v>
      </c>
      <c r="AW2" s="19">
        <f>SUM(AW4:AW64)</f>
        <v>0</v>
      </c>
      <c r="AX2" s="18"/>
      <c r="AY2" s="5" t="e">
        <f>XIRR(AY4:AY64,$B4:$B64)</f>
        <v>#NUM!</v>
      </c>
      <c r="AZ2" s="5"/>
      <c r="BA2" s="5"/>
      <c r="BB2" s="5"/>
      <c r="BC2" s="5"/>
      <c r="BD2" s="19">
        <f>SUM(BD4:BD64)</f>
        <v>16.033333333333321</v>
      </c>
      <c r="BE2" s="5"/>
      <c r="BF2" s="4"/>
      <c r="BG2" s="5">
        <f>XIRR(BG4:BG64,$B4:$B64)</f>
        <v>4.3951496481895447E-2</v>
      </c>
      <c r="BP2" s="19">
        <f>SUM(BP4:BP64)</f>
        <v>4.9999999999999973</v>
      </c>
      <c r="BQ2" s="18"/>
      <c r="BR2" s="5">
        <f>XIRR(BR4:BR64,$B4:$B64)</f>
        <v>98.698221588134771</v>
      </c>
      <c r="BS2" s="5"/>
      <c r="BT2" s="5"/>
      <c r="BU2" s="5"/>
      <c r="BV2" s="5"/>
      <c r="BW2" s="19">
        <f>SUM(BW4:BW64)</f>
        <v>4.9296296296296225</v>
      </c>
      <c r="BX2" s="5"/>
      <c r="BY2" s="4"/>
      <c r="BZ2" s="5">
        <f>XIRR(BZ4:BZ64,$B4:$B64)</f>
        <v>0.13531677126884459</v>
      </c>
      <c r="CA2" s="1">
        <v>1</v>
      </c>
      <c r="CM2" s="19">
        <f>SUM(CM4:CM64)</f>
        <v>4.9999999999999973</v>
      </c>
      <c r="CN2" s="18"/>
      <c r="CO2" s="5">
        <f>XIRR(CO4:CO64,$B4:$B64)</f>
        <v>2.783166468143463E-2</v>
      </c>
      <c r="CP2" s="5"/>
      <c r="CQ2" s="5"/>
      <c r="CR2" s="5"/>
      <c r="CS2" s="5"/>
      <c r="CT2" s="5"/>
      <c r="CU2" s="19">
        <f>SUM(CU4:CU64)</f>
        <v>4.9296296296296207</v>
      </c>
      <c r="CV2" s="5"/>
      <c r="CW2" s="4"/>
      <c r="CX2" s="5">
        <f>XIRR(CX4:CX64,$B4:$B64)</f>
        <v>7.5134018063545235E-2</v>
      </c>
    </row>
    <row r="3" spans="1:102" s="14" customFormat="1" x14ac:dyDescent="0.2">
      <c r="A3" s="14" t="s">
        <v>1</v>
      </c>
      <c r="B3" s="13" t="s">
        <v>0</v>
      </c>
      <c r="C3" s="13" t="s">
        <v>24</v>
      </c>
      <c r="D3" s="13" t="s">
        <v>15</v>
      </c>
      <c r="E3" s="13" t="s">
        <v>2</v>
      </c>
      <c r="F3" s="2" t="s">
        <v>17719</v>
      </c>
      <c r="G3" s="14" t="s">
        <v>3</v>
      </c>
      <c r="H3" s="14" t="s">
        <v>4</v>
      </c>
      <c r="I3" s="14" t="s">
        <v>25</v>
      </c>
      <c r="J3" s="14" t="s">
        <v>5</v>
      </c>
      <c r="K3" s="15" t="s">
        <v>6</v>
      </c>
      <c r="L3" s="13" t="s">
        <v>2</v>
      </c>
      <c r="M3" s="14" t="s">
        <v>3</v>
      </c>
      <c r="N3" s="14" t="s">
        <v>4</v>
      </c>
      <c r="O3" s="14" t="s">
        <v>25</v>
      </c>
      <c r="P3" s="14" t="s">
        <v>5</v>
      </c>
      <c r="Q3" s="15" t="s">
        <v>6</v>
      </c>
      <c r="R3" s="13" t="s">
        <v>2</v>
      </c>
      <c r="S3" s="14" t="s">
        <v>17719</v>
      </c>
      <c r="T3" s="14" t="s">
        <v>3</v>
      </c>
      <c r="U3" s="14" t="s">
        <v>4</v>
      </c>
      <c r="V3" s="14" t="s">
        <v>46</v>
      </c>
      <c r="W3" s="14" t="s">
        <v>25</v>
      </c>
      <c r="X3" s="14" t="s">
        <v>17718</v>
      </c>
      <c r="Y3" s="14" t="s">
        <v>5</v>
      </c>
      <c r="Z3" s="15" t="s">
        <v>6</v>
      </c>
      <c r="AA3" s="13" t="s">
        <v>2</v>
      </c>
      <c r="AB3" s="14" t="s">
        <v>3</v>
      </c>
      <c r="AC3" s="14" t="s">
        <v>4</v>
      </c>
      <c r="AD3" s="14" t="s">
        <v>46</v>
      </c>
      <c r="AE3" s="14" t="s">
        <v>25</v>
      </c>
      <c r="AF3" s="14" t="s">
        <v>5</v>
      </c>
      <c r="AG3" s="14" t="s">
        <v>6</v>
      </c>
      <c r="AH3" s="14" t="s">
        <v>2</v>
      </c>
      <c r="AI3" s="14" t="s">
        <v>3</v>
      </c>
      <c r="AJ3" s="14" t="s">
        <v>4</v>
      </c>
      <c r="AK3" s="14" t="s">
        <v>46</v>
      </c>
      <c r="AL3" s="14" t="s">
        <v>25</v>
      </c>
      <c r="AM3" s="14" t="s">
        <v>5</v>
      </c>
      <c r="AN3" s="14" t="s">
        <v>6</v>
      </c>
      <c r="AO3" s="13" t="s">
        <v>9</v>
      </c>
      <c r="AP3" s="14" t="s">
        <v>11</v>
      </c>
      <c r="AQ3" s="14" t="s">
        <v>10</v>
      </c>
      <c r="AR3" s="14" t="s">
        <v>44</v>
      </c>
      <c r="AS3" s="14" t="s">
        <v>2</v>
      </c>
      <c r="AT3" s="14" t="s">
        <v>3</v>
      </c>
      <c r="AU3" s="14" t="s">
        <v>4</v>
      </c>
      <c r="AV3" s="14" t="s">
        <v>46</v>
      </c>
      <c r="AW3" s="14" t="s">
        <v>25</v>
      </c>
      <c r="AX3" s="14" t="s">
        <v>5</v>
      </c>
      <c r="AY3" s="14" t="s">
        <v>6</v>
      </c>
      <c r="AZ3" s="14" t="s">
        <v>2</v>
      </c>
      <c r="BA3" s="14" t="s">
        <v>3</v>
      </c>
      <c r="BB3" s="14" t="s">
        <v>4</v>
      </c>
      <c r="BC3" s="14" t="s">
        <v>46</v>
      </c>
      <c r="BD3" s="14" t="s">
        <v>25</v>
      </c>
      <c r="BE3" s="14" t="s">
        <v>12</v>
      </c>
      <c r="BF3" s="14" t="s">
        <v>5</v>
      </c>
      <c r="BG3" s="14" t="s">
        <v>6</v>
      </c>
      <c r="BH3" s="13" t="s">
        <v>9</v>
      </c>
      <c r="BI3" s="14" t="s">
        <v>11</v>
      </c>
      <c r="BJ3" s="14" t="s">
        <v>10</v>
      </c>
      <c r="BK3" s="14" t="s">
        <v>44</v>
      </c>
      <c r="BL3" s="14" t="s">
        <v>2</v>
      </c>
      <c r="BM3" s="14" t="s">
        <v>3</v>
      </c>
      <c r="BN3" s="14" t="s">
        <v>4</v>
      </c>
      <c r="BO3" s="14" t="s">
        <v>46</v>
      </c>
      <c r="BP3" s="14" t="s">
        <v>25</v>
      </c>
      <c r="BQ3" s="14" t="s">
        <v>5</v>
      </c>
      <c r="BR3" s="14" t="s">
        <v>6</v>
      </c>
      <c r="BS3" s="14" t="s">
        <v>2</v>
      </c>
      <c r="BT3" s="14" t="s">
        <v>3</v>
      </c>
      <c r="BU3" s="14" t="s">
        <v>4</v>
      </c>
      <c r="BV3" s="14" t="s">
        <v>46</v>
      </c>
      <c r="BW3" s="14" t="s">
        <v>25</v>
      </c>
      <c r="BX3" s="14" t="s">
        <v>12</v>
      </c>
      <c r="BY3" s="14" t="s">
        <v>5</v>
      </c>
      <c r="BZ3" s="14" t="s">
        <v>6</v>
      </c>
      <c r="CA3" s="13" t="s">
        <v>9</v>
      </c>
      <c r="CB3" s="14" t="s">
        <v>11</v>
      </c>
      <c r="CC3" s="14" t="s">
        <v>10</v>
      </c>
      <c r="CD3" s="14" t="s">
        <v>17715</v>
      </c>
      <c r="CE3" s="14" t="s">
        <v>17716</v>
      </c>
      <c r="CF3" s="14" t="s">
        <v>17714</v>
      </c>
      <c r="CG3" s="14" t="s">
        <v>44</v>
      </c>
      <c r="CH3" s="14" t="s">
        <v>2</v>
      </c>
      <c r="CI3" s="14" t="s">
        <v>17719</v>
      </c>
      <c r="CJ3" s="14" t="s">
        <v>3</v>
      </c>
      <c r="CK3" s="14" t="s">
        <v>4</v>
      </c>
      <c r="CL3" s="14" t="s">
        <v>46</v>
      </c>
      <c r="CM3" s="14" t="s">
        <v>25</v>
      </c>
      <c r="CN3" s="14" t="s">
        <v>5</v>
      </c>
      <c r="CO3" s="14" t="s">
        <v>6</v>
      </c>
      <c r="CP3" s="14" t="s">
        <v>2</v>
      </c>
      <c r="CQ3" s="14" t="s">
        <v>17719</v>
      </c>
      <c r="CR3" s="14" t="s">
        <v>3</v>
      </c>
      <c r="CS3" s="14" t="s">
        <v>4</v>
      </c>
      <c r="CT3" s="14" t="s">
        <v>46</v>
      </c>
      <c r="CU3" s="14" t="s">
        <v>25</v>
      </c>
      <c r="CV3" s="14" t="s">
        <v>12</v>
      </c>
      <c r="CW3" s="14" t="s">
        <v>5</v>
      </c>
      <c r="CX3" s="14" t="s">
        <v>6</v>
      </c>
    </row>
    <row r="4" spans="1:102" x14ac:dyDescent="0.2">
      <c r="A4">
        <v>0</v>
      </c>
      <c r="B4" s="16">
        <f>START_DATE</f>
        <v>44682</v>
      </c>
      <c r="C4" s="17">
        <f>DAYS360(B$4,B4)/360</f>
        <v>0</v>
      </c>
      <c r="D4" s="23">
        <v>1.0813999999999999E-3</v>
      </c>
      <c r="E4" s="11">
        <f>INITIAL_DRAW_PCT*(PROJECT_COST-EQUITY_IN)+EQUITY_IN</f>
        <v>86950000</v>
      </c>
      <c r="F4" s="49">
        <f>INITIAL_DRAW_PCT*(PROJECT_COST-EQUITY_IN)+EQUITY_IN</f>
        <v>86950000</v>
      </c>
      <c r="G4" s="8">
        <f>E4</f>
        <v>86950000</v>
      </c>
      <c r="H4" s="2"/>
      <c r="I4" s="8">
        <f t="shared" ref="I4:I35" si="0">$C4*(H4-E4)/(PROJECT_COST)</f>
        <v>0</v>
      </c>
      <c r="J4" s="2"/>
      <c r="K4" s="12">
        <f t="shared" ref="K4:K35" si="1">H4+J4-E4</f>
        <v>-86950000</v>
      </c>
      <c r="L4" s="11">
        <f>MIN(L$2,E4)</f>
        <v>67000000</v>
      </c>
      <c r="M4" s="8">
        <f>L4</f>
        <v>67000000</v>
      </c>
      <c r="N4" s="2"/>
      <c r="O4" s="8"/>
      <c r="P4" s="2"/>
      <c r="Q4" s="12">
        <f t="shared" ref="Q4:Q63" si="2">N4+P4-L4</f>
        <v>-67000000</v>
      </c>
      <c r="R4" s="11">
        <f t="shared" ref="R4:R35" si="3">E4-L4</f>
        <v>19950000</v>
      </c>
      <c r="S4" s="9">
        <f>F4-L4</f>
        <v>19950000</v>
      </c>
      <c r="T4" s="8">
        <f>R4</f>
        <v>19950000</v>
      </c>
      <c r="U4" s="2"/>
      <c r="V4" s="31">
        <f t="shared" ref="V4:V35" si="4">T4/$G4</f>
        <v>0.22944220816561242</v>
      </c>
      <c r="W4" s="8">
        <f t="shared" ref="W4:W35" si="5">$C4*(U4-R4)/(WL_BAL)</f>
        <v>0</v>
      </c>
      <c r="X4" s="8">
        <f>SUM(Y4:Y34)</f>
        <v>8669434.6450617239</v>
      </c>
      <c r="Y4" s="2"/>
      <c r="Z4" s="12">
        <f t="shared" ref="Z4:Z35" si="6">U4+Y4-R4</f>
        <v>-19950000</v>
      </c>
      <c r="AA4" s="7">
        <f t="shared" ref="AA4:AA35" si="7">A_ADV_RATE*$R4</f>
        <v>14962500</v>
      </c>
      <c r="AB4" s="8">
        <f>AA4</f>
        <v>14962500</v>
      </c>
      <c r="AC4" s="2"/>
      <c r="AD4" s="31">
        <f>AB4/$G4</f>
        <v>0.17208165612420931</v>
      </c>
      <c r="AE4" s="8">
        <f t="shared" ref="AE4:AE35" si="8">$C4*(AC4-AA4)/(WL_BAL*A_ADV_RATE)</f>
        <v>0</v>
      </c>
      <c r="AF4" s="2"/>
      <c r="AG4" s="8">
        <f>MIN(AC4+AF4-AA4, -0.01)</f>
        <v>-14962500</v>
      </c>
      <c r="AH4" s="8">
        <f t="shared" ref="AH4:AH35" si="9">R4-AA4</f>
        <v>4987500</v>
      </c>
      <c r="AI4" s="8">
        <f>AH4</f>
        <v>4987500</v>
      </c>
      <c r="AJ4" s="2"/>
      <c r="AK4" s="31">
        <f>(AI4+AB4)/$G4</f>
        <v>0.22944220816561242</v>
      </c>
      <c r="AL4" s="8">
        <f t="shared" ref="AL4:AL35" si="10">$C4*(AJ4-AH4)/(WL_BAL*(1-A_ADV_RATE))</f>
        <v>0</v>
      </c>
      <c r="AM4" s="9">
        <f t="shared" ref="AM4:AM35" si="11">Y4-AF4</f>
        <v>0</v>
      </c>
      <c r="AN4" s="8">
        <f>MIN(AJ4+AM4-AH4, -0.01)</f>
        <v>-4987500</v>
      </c>
      <c r="AO4" s="1">
        <f t="shared" ref="AO4:AO35" si="12">_xlfn.IFNA(VLOOKUP($B4,A_FUNDING_SCHEDULE,3,FALSE),100%)</f>
        <v>1</v>
      </c>
      <c r="AP4" s="11">
        <f t="shared" ref="AP4:AP35" si="13">_xlfn.IFNA(VLOOKUP($B4,A_FUNDING_SCHEDULE,2,FALSE)*A_ADV_RATE*WL_BAL,0)</f>
        <v>0</v>
      </c>
      <c r="AQ4" s="8">
        <f>MAX(0, AO4*AP4-A_ADV_RATE*R4)</f>
        <v>0</v>
      </c>
      <c r="AR4" s="8"/>
      <c r="AS4" s="8">
        <f>AP4*AO4-AQ4</f>
        <v>0</v>
      </c>
      <c r="AT4" s="9">
        <f>AP4</f>
        <v>0</v>
      </c>
      <c r="AU4" s="8"/>
      <c r="AV4" s="31">
        <f>(AT4-AQ4)/$G4</f>
        <v>0</v>
      </c>
      <c r="AW4" s="19">
        <f t="shared" ref="AW4:AW35" si="14">$C4*(AU4-AP4)/(WL_BAL*A_ADV_RATE)</f>
        <v>0</v>
      </c>
      <c r="AY4" s="8">
        <f>MIN(AU4+AX4-AO4*AP4,-0.01)</f>
        <v>-0.01</v>
      </c>
      <c r="AZ4" s="8">
        <f>$R4-AS4</f>
        <v>19950000</v>
      </c>
      <c r="BA4" s="8">
        <f>AZ4</f>
        <v>19950000</v>
      </c>
      <c r="BB4" s="8"/>
      <c r="BC4" s="31">
        <f t="shared" ref="BC4:BC35" si="15">(BA4+AT4-AQ4)/G4</f>
        <v>0.22944220816561242</v>
      </c>
      <c r="BD4" s="8">
        <f t="shared" ref="BD4:BD35" si="16">$C4*(BB4-AZ4)/(WL_BAL*(1-A_ADV_RATE))</f>
        <v>0</v>
      </c>
      <c r="BE4" s="8"/>
      <c r="BF4" s="9">
        <f>$Y4-AX4+AR4</f>
        <v>0</v>
      </c>
      <c r="BG4" s="8">
        <f>MIN(BB4+BF4-AZ4, -0.01)</f>
        <v>-19950000</v>
      </c>
      <c r="BH4" s="1">
        <f t="shared" ref="BH4:BH35" si="17">_xlfn.IFNA(VLOOKUP($B4,A_FUNDING_SCHEDULE2,3,FALSE),100%)</f>
        <v>1</v>
      </c>
      <c r="BI4" s="11">
        <f t="shared" ref="BI4:BI35" si="18">_xlfn.IFNA(VLOOKUP($B4,A_FUNDING_SCHEDULE2,2,FALSE)*A_ADV_RATE*WL_BAL,0)</f>
        <v>0</v>
      </c>
      <c r="BJ4" s="8">
        <f>BI4-BL4</f>
        <v>0</v>
      </c>
      <c r="BK4" s="8"/>
      <c r="BL4" s="8">
        <f t="shared" ref="BL4:BL35" si="19">$R4-BS4</f>
        <v>0</v>
      </c>
      <c r="BM4" s="9">
        <f>BI4</f>
        <v>0</v>
      </c>
      <c r="BN4" s="8"/>
      <c r="BO4" s="30">
        <f t="shared" ref="BO4:BO35" si="20">(BM4-BJ4)/G4</f>
        <v>0</v>
      </c>
      <c r="BP4" s="8">
        <f t="shared" ref="BP4:BP35" si="21">$C4*(BN4-BI4)/(WL_BAL*A_ADV_RATE)</f>
        <v>0</v>
      </c>
      <c r="BR4" s="8">
        <f>MIN(BN4+BQ4-BH4*BI4,-0.01)</f>
        <v>-0.01</v>
      </c>
      <c r="BS4" s="8">
        <f>MIN(WL_BAL*(1-A_ADV_RATE),$R4)</f>
        <v>19950000</v>
      </c>
      <c r="BT4" s="8">
        <f>BS4</f>
        <v>19950000</v>
      </c>
      <c r="BU4" s="8"/>
      <c r="BV4" s="30">
        <f t="shared" ref="BV4:BV35" si="22">(BT4+BM4-BJ4)/G4</f>
        <v>0.22944220816561242</v>
      </c>
      <c r="BW4" s="8">
        <f t="shared" ref="BW4:BW35" si="23">$C4*(BU4-BS4)/(WL_BAL*(1-A_ADV_RATE))</f>
        <v>0</v>
      </c>
      <c r="BX4" s="8"/>
      <c r="BY4" s="9">
        <f t="shared" ref="BY4:BY35" si="24">$Y4-BQ4+BK4</f>
        <v>0</v>
      </c>
      <c r="BZ4" s="8">
        <f>MIN(BU4+BY4-BS4,-0.01)</f>
        <v>-19950000</v>
      </c>
      <c r="CA4" s="1">
        <f>CA$2</f>
        <v>1</v>
      </c>
      <c r="CB4" s="11">
        <f>WL_BAL*A_ADV_RATE</f>
        <v>99750000</v>
      </c>
      <c r="CC4" s="8">
        <f>MAX(0, CA4*CB4-A_ADV_RATE*BF4)</f>
        <v>99750000</v>
      </c>
      <c r="CD4" s="8">
        <f>'Scheduled SPAC Monthly'!N6</f>
        <v>-87188748.378601432</v>
      </c>
      <c r="CE4" s="8">
        <f>'Scheduled SPAC Monthly'!O6</f>
        <v>0</v>
      </c>
      <c r="CF4" s="8">
        <f>CC4+CD4-CH4</f>
        <v>12561251.621398568</v>
      </c>
      <c r="CG4" s="8"/>
      <c r="CH4" s="8">
        <f t="shared" ref="CH4:CH35" si="25">$R4-CP4</f>
        <v>0</v>
      </c>
      <c r="CI4" s="8">
        <f>S4-CQ4</f>
        <v>0</v>
      </c>
      <c r="CJ4" s="9">
        <f>CB4</f>
        <v>99750000</v>
      </c>
      <c r="CK4" s="8"/>
      <c r="CL4" s="31">
        <f t="shared" ref="CL4:CL35" si="26">(CJ4-CC4)/$G4</f>
        <v>0</v>
      </c>
      <c r="CM4" s="19">
        <f t="shared" ref="CM4:CM35" si="27">$C4*(CK4-CB4)/(WL_BAL*A_ADV_RATE)</f>
        <v>0</v>
      </c>
      <c r="CO4" s="8">
        <f>MIN(CK4+CN4-CA4*CB4,-0.01)</f>
        <v>-99750000</v>
      </c>
      <c r="CP4" s="8">
        <f>MIN((1-A_ADV_RATE)*WL_BAL,$R4)</f>
        <v>19950000</v>
      </c>
      <c r="CQ4" s="8">
        <f>MIN((1-A_ADV_RATE)*WL_BAL,$S4)</f>
        <v>19950000</v>
      </c>
      <c r="CR4" s="8">
        <f>CP4</f>
        <v>19950000</v>
      </c>
      <c r="CS4" s="8"/>
      <c r="CT4" s="31" t="e">
        <f t="shared" ref="CT4:CT35" si="28">(CR4+CJ4-CC4)/AU4</f>
        <v>#DIV/0!</v>
      </c>
      <c r="CU4" s="8">
        <f t="shared" ref="CU4:CU63" si="29">$C4*(CS4-CP4)/(WL_BAL*(1-A_ADV_RATE))</f>
        <v>0</v>
      </c>
      <c r="CV4" s="8"/>
      <c r="CW4" s="9">
        <f>$Y4-CN4+CG4+CE4</f>
        <v>0</v>
      </c>
      <c r="CX4" s="8">
        <f>MIN(CS4+CW4-CP4, -0.01)</f>
        <v>-19950000</v>
      </c>
    </row>
    <row r="5" spans="1:102" x14ac:dyDescent="0.2">
      <c r="A5">
        <v>1</v>
      </c>
      <c r="B5" s="16">
        <f t="shared" ref="B5:B36" si="30">EDATE(B4,1)</f>
        <v>44713</v>
      </c>
      <c r="C5" s="17">
        <f t="shared" ref="C5:C63" si="31">DAYS360(B$4,B5)/360</f>
        <v>8.3333333333333329E-2</v>
      </c>
      <c r="D5" s="23">
        <v>1.0813999999999999E-3</v>
      </c>
      <c r="E5" s="11">
        <f t="shared" ref="E5:E36" si="32">IF($A4&lt;ACTUAL_CONSTR_TERM,((PROJECT_COST)-E$4)/ACTUAL_CONSTR_TERM,0)</f>
        <v>4187037.0370370368</v>
      </c>
      <c r="F5" s="9">
        <f t="shared" ref="F5" si="33">IF($A4&lt;CONSTR_TERM,((PROJECT_COST)-F$4)/CONSTR_TERM,0)</f>
        <v>4187037.0370370368</v>
      </c>
      <c r="G5" s="8">
        <f t="shared" ref="G5:G36" si="34">G4+E5-H5</f>
        <v>91137037.03703703</v>
      </c>
      <c r="H5" s="2">
        <f t="shared" ref="H5:H63" si="35">IF($B5=REFI_DATE,G4,0)</f>
        <v>0</v>
      </c>
      <c r="I5" s="8">
        <f t="shared" si="0"/>
        <v>-1.7445987654320985E-3</v>
      </c>
      <c r="J5" s="8"/>
      <c r="K5" s="12">
        <f t="shared" si="1"/>
        <v>-4187037.0370370368</v>
      </c>
      <c r="L5" s="11">
        <f>MIN(L$2-SUM(L$4:L4),E5)</f>
        <v>0</v>
      </c>
      <c r="M5" s="8">
        <f>MAX(0,M4+L5-N5)</f>
        <v>67000000</v>
      </c>
      <c r="N5" s="2">
        <f t="shared" ref="N5:N36" si="36">IF($B5=REFI_DATE,VALUE_AT_STAB-WL_BAL,0)</f>
        <v>0</v>
      </c>
      <c r="O5" s="8"/>
      <c r="P5" s="2"/>
      <c r="Q5" s="12">
        <f t="shared" si="2"/>
        <v>0</v>
      </c>
      <c r="R5" s="11">
        <f t="shared" si="3"/>
        <v>4187037.0370370368</v>
      </c>
      <c r="S5" s="9">
        <f t="shared" ref="S5:S63" si="37">F5-L5</f>
        <v>4187037.0370370368</v>
      </c>
      <c r="T5" s="8">
        <f t="shared" ref="T5:T36" si="38">T4+R5-U5</f>
        <v>24137037.037037037</v>
      </c>
      <c r="U5" s="2">
        <f t="shared" ref="U5:U36" si="39">IF($B5=REFI_DATE,T4,0)</f>
        <v>0</v>
      </c>
      <c r="V5" s="31">
        <f t="shared" si="4"/>
        <v>0.2648433372617548</v>
      </c>
      <c r="W5" s="8">
        <f t="shared" si="5"/>
        <v>-2.6234567901234564E-3</v>
      </c>
      <c r="X5" s="8">
        <f>MAX(0,X4-Y5)</f>
        <v>8596423.1867283899</v>
      </c>
      <c r="Y5" s="8">
        <f t="shared" ref="Y5:Y36" si="40">($B5-$B4)/360 * (MAX($D4,LIBOR_FLOOR)+WL_SPREAD/10000) * T4</f>
        <v>73011.458333333343</v>
      </c>
      <c r="Z5" s="12">
        <f t="shared" si="6"/>
        <v>-4114025.5787037034</v>
      </c>
      <c r="AA5" s="7">
        <f t="shared" si="7"/>
        <v>3140277.7777777775</v>
      </c>
      <c r="AB5" s="8">
        <f t="shared" ref="AB5:AB36" si="41">AB4+AA5-AC5</f>
        <v>18102777.777777776</v>
      </c>
      <c r="AC5" s="8">
        <f>MIN(AB4,U5)</f>
        <v>0</v>
      </c>
      <c r="AD5" s="31">
        <f t="shared" ref="AD5:AD63" si="42">AB5/$G5</f>
        <v>0.1986325029463161</v>
      </c>
      <c r="AE5" s="8">
        <f t="shared" si="8"/>
        <v>-2.6234567901234564E-3</v>
      </c>
      <c r="AF5" s="8">
        <f t="shared" ref="AF5:AF36" si="43">($B5-$B4)/360 * (MAX($D4,LIBOR_FLOOR)+A_SPREAD/10000) * AB4</f>
        <v>35432.03125</v>
      </c>
      <c r="AG5" s="8">
        <f t="shared" ref="AG5:AG36" si="44">AC5+AF5-AA5</f>
        <v>-3104845.7465277775</v>
      </c>
      <c r="AH5" s="8">
        <f t="shared" si="9"/>
        <v>1046759.2592592593</v>
      </c>
      <c r="AI5" s="8">
        <f t="shared" ref="AI5:AI36" si="45">AI4+AH5-AJ5</f>
        <v>6034259.2592592593</v>
      </c>
      <c r="AJ5" s="8">
        <f t="shared" ref="AJ5:AJ36" si="46">MIN(AI4,U5-AC5)</f>
        <v>0</v>
      </c>
      <c r="AK5" s="31">
        <f t="shared" ref="AK5:AK63" si="47">(AI5+AB5)/$G5</f>
        <v>0.2648433372617548</v>
      </c>
      <c r="AL5" s="8">
        <f t="shared" si="10"/>
        <v>-2.6234567901234568E-3</v>
      </c>
      <c r="AM5" s="9">
        <f t="shared" si="11"/>
        <v>37579.427083333343</v>
      </c>
      <c r="AN5" s="8">
        <f t="shared" ref="AN5:AN36" si="48">AJ5+AM5-AH5</f>
        <v>-1009179.832175926</v>
      </c>
      <c r="AO5" s="1">
        <f t="shared" si="12"/>
        <v>1</v>
      </c>
      <c r="AP5" s="11">
        <f t="shared" si="13"/>
        <v>0</v>
      </c>
      <c r="AQ5" s="8">
        <f>AQ4+AP5*AO5-AS5</f>
        <v>0</v>
      </c>
      <c r="AR5" s="8">
        <f t="shared" ref="AR5:AR36" si="49">AQ4*REINV_RATE/12</f>
        <v>0</v>
      </c>
      <c r="AS5" s="8">
        <f>MIN(AQ4+AP5*AO5,SUM($AA$4:$AA5)-SUM(AS$4:AS4))</f>
        <v>0</v>
      </c>
      <c r="AT5" s="9">
        <f>AT4+AP5-AU5</f>
        <v>0</v>
      </c>
      <c r="AU5" s="8">
        <f>MIN($U5,AT4+AP5-AQ5)</f>
        <v>0</v>
      </c>
      <c r="AV5" s="31">
        <f t="shared" ref="AV5:AV63" si="50">(AT5-AQ5)/$G5</f>
        <v>0</v>
      </c>
      <c r="AW5" s="19">
        <f t="shared" si="14"/>
        <v>0</v>
      </c>
      <c r="AX5" s="8">
        <f t="shared" ref="AX5:AX36" si="51" xml:space="preserve"> (MAX($D4,LIBOR_FLOOR)+A_SPREAD/10000)/12* AT4</f>
        <v>0</v>
      </c>
      <c r="AY5" s="8">
        <f t="shared" ref="AY5:AY36" si="52">AU5+AX5-AO5*AP5</f>
        <v>0</v>
      </c>
      <c r="AZ5" s="8">
        <f>MAX(0,$R5-AS5)</f>
        <v>4187037.0370370368</v>
      </c>
      <c r="BA5" s="8">
        <f t="shared" ref="BA5:BA36" si="53">IF($B5=REFI_DATE,0,BA4+AZ5-BB5)</f>
        <v>24137037.037037037</v>
      </c>
      <c r="BB5" s="8">
        <f t="shared" ref="BB5:BB36" si="54">$U5-AU5-MIN(0,$R5-AS5)</f>
        <v>0</v>
      </c>
      <c r="BC5" s="31">
        <f t="shared" si="15"/>
        <v>0.2648433372617548</v>
      </c>
      <c r="BD5" s="8">
        <f t="shared" si="16"/>
        <v>-1.0493827160493826E-2</v>
      </c>
      <c r="BE5" s="8">
        <f>MAX(0,BA4-BA5-BB5)</f>
        <v>0</v>
      </c>
      <c r="BF5" s="9">
        <f t="shared" ref="BF5:BF63" si="55">$Y5-AX5+AR5</f>
        <v>73011.458333333343</v>
      </c>
      <c r="BG5" s="8">
        <f t="shared" ref="BG5:BG35" si="56">BB5+BF5-AZ5</f>
        <v>-4114025.5787037034</v>
      </c>
      <c r="BH5" s="1">
        <f t="shared" si="17"/>
        <v>1</v>
      </c>
      <c r="BI5" s="11">
        <f t="shared" si="18"/>
        <v>0</v>
      </c>
      <c r="BJ5" s="8">
        <f t="shared" ref="BJ5:BJ36" si="57">BJ4+BI5*BH5-BL5</f>
        <v>0</v>
      </c>
      <c r="BK5" s="8">
        <f t="shared" ref="BK5:BK36" si="58">BJ4*REINV_RATE/12</f>
        <v>0</v>
      </c>
      <c r="BL5" s="8">
        <f t="shared" si="19"/>
        <v>0</v>
      </c>
      <c r="BM5" s="9">
        <f t="shared" ref="BM5:BM36" si="59">BM4+BI5-BN5</f>
        <v>0</v>
      </c>
      <c r="BN5" s="8">
        <f t="shared" ref="BN5:BN36" si="60">MIN($U5,BM4+BI5-BJ5)</f>
        <v>0</v>
      </c>
      <c r="BO5" s="30">
        <f t="shared" si="20"/>
        <v>0</v>
      </c>
      <c r="BP5" s="8">
        <f t="shared" si="21"/>
        <v>0</v>
      </c>
      <c r="BQ5" s="8">
        <f t="shared" ref="BQ5:BQ36" si="61" xml:space="preserve"> (MAX($D4,LIBOR_FLOOR)+A_SPREAD/10000)/12* BM4</f>
        <v>0</v>
      </c>
      <c r="BR5" s="8">
        <f t="shared" ref="BR5:BR36" si="62">BN5+BQ5-BH5*BI5</f>
        <v>0</v>
      </c>
      <c r="BS5" s="8">
        <f>MIN(WL_BAL*(1-A_ADV_RATE)-SUM(BS$4:BS4),R5)</f>
        <v>4187037.0370370368</v>
      </c>
      <c r="BT5" s="8">
        <f t="shared" ref="BT5:BT36" si="63">IF($B5=REFI_DATE,0,BT4+BS5-BU5)</f>
        <v>24137037.037037037</v>
      </c>
      <c r="BU5" s="8">
        <f t="shared" ref="BU5:BU36" si="64">$U5-BN5-MIN(0,$R5-BL5)</f>
        <v>0</v>
      </c>
      <c r="BV5" s="30">
        <f t="shared" si="22"/>
        <v>0.2648433372617548</v>
      </c>
      <c r="BW5" s="8">
        <f t="shared" si="23"/>
        <v>-1.0493827160493826E-2</v>
      </c>
      <c r="BX5" s="8">
        <f>MAX(0,BT4-BT5-BU5)</f>
        <v>0</v>
      </c>
      <c r="BY5" s="9">
        <f t="shared" si="24"/>
        <v>73011.458333333343</v>
      </c>
      <c r="BZ5" s="8">
        <f t="shared" ref="BZ5:BZ36" si="65">BU5+BY5-BS5</f>
        <v>-4114025.5787037034</v>
      </c>
      <c r="CA5" s="1">
        <f t="shared" ref="CA5:CA64" si="66">CA$2</f>
        <v>1</v>
      </c>
      <c r="CB5" s="11">
        <v>0</v>
      </c>
      <c r="CC5" s="8">
        <f>CC4+CB5*CA5-CH5</f>
        <v>99750000</v>
      </c>
      <c r="CD5" s="8">
        <f>'Scheduled SPAC Monthly'!N7</f>
        <v>3448138.6100000003</v>
      </c>
      <c r="CE5" s="8">
        <f>'Scheduled SPAC Monthly'!O7</f>
        <v>38351.389999999803</v>
      </c>
      <c r="CF5" s="8">
        <f>CF4+CD5-CH5</f>
        <v>16009390.231398568</v>
      </c>
      <c r="CG5" s="8">
        <f t="shared" ref="CG5:CG36" si="67">CF4*REINV_RATE/12</f>
        <v>2616.9274211247016</v>
      </c>
      <c r="CH5" s="8">
        <f t="shared" si="25"/>
        <v>0</v>
      </c>
      <c r="CI5" s="8">
        <f t="shared" ref="CI5:CI63" si="68">S5-CQ5</f>
        <v>0</v>
      </c>
      <c r="CJ5" s="9">
        <f t="shared" ref="CJ5:CJ36" si="69">CJ4+CB5-CK5</f>
        <v>99750000</v>
      </c>
      <c r="CK5" s="8">
        <f t="shared" ref="CK5:CK36" si="70">MIN($U5,CJ4+CB5-CC5)</f>
        <v>0</v>
      </c>
      <c r="CL5" s="31">
        <f t="shared" si="26"/>
        <v>0</v>
      </c>
      <c r="CM5" s="19">
        <f t="shared" si="27"/>
        <v>0</v>
      </c>
      <c r="CN5" s="8">
        <f t="shared" ref="CN5:CN63" si="71" xml:space="preserve"> (MAX($D4,LIBOR_FLOOR)+A_SPREAD/10000)/12* CJ4</f>
        <v>228593.75</v>
      </c>
      <c r="CO5" s="8">
        <f t="shared" ref="CO5:CO36" si="72">CK5+CN5-CA5*CB5</f>
        <v>228593.75</v>
      </c>
      <c r="CP5" s="8">
        <f>MIN((1-A_ADV_RATE)*WL_BAL-SUM(CP$4:CP4),R5)</f>
        <v>4187037.0370370368</v>
      </c>
      <c r="CQ5" s="8">
        <f>MIN((1-A_ADV_RATE)*WL_BAL-SUM(CQ$4:CQ4),$S5)</f>
        <v>4187037.0370370368</v>
      </c>
      <c r="CR5" s="8">
        <f t="shared" ref="CR5:CR63" si="73">IF($B5=REFI_DATE,0,CR4+CP5-CS5)</f>
        <v>24137037.037037037</v>
      </c>
      <c r="CS5" s="8">
        <f t="shared" ref="CS5:CS36" si="74">$U5-CK5-MIN(0,$R5-CH5)</f>
        <v>0</v>
      </c>
      <c r="CT5" s="31" t="e">
        <f t="shared" si="28"/>
        <v>#DIV/0!</v>
      </c>
      <c r="CU5" s="8">
        <f t="shared" si="29"/>
        <v>-1.0493827160493826E-2</v>
      </c>
      <c r="CV5" s="8">
        <f>MAX(0,CR4-CR5-CS5)</f>
        <v>0</v>
      </c>
      <c r="CW5" s="9">
        <f>$Y5-CN5+CE5+CG5</f>
        <v>-114613.97424554215</v>
      </c>
      <c r="CX5" s="8">
        <f t="shared" ref="CX5:CX36" si="75">CS5+CW5-CP5</f>
        <v>-4301651.011282579</v>
      </c>
    </row>
    <row r="6" spans="1:102" x14ac:dyDescent="0.2">
      <c r="A6">
        <f>A5+1</f>
        <v>2</v>
      </c>
      <c r="B6" s="16">
        <f t="shared" si="30"/>
        <v>44743</v>
      </c>
      <c r="C6" s="17">
        <f t="shared" si="31"/>
        <v>0.16666666666666666</v>
      </c>
      <c r="D6" s="23">
        <v>1.0813999999999999E-3</v>
      </c>
      <c r="E6" s="11">
        <f t="shared" si="32"/>
        <v>4187037.0370370368</v>
      </c>
      <c r="F6" s="9">
        <f t="shared" ref="F6" si="76">IF($A5&lt;CONSTR_TERM,((PROJECT_COST)-F$4)/CONSTR_TERM,0)</f>
        <v>4187037.0370370368</v>
      </c>
      <c r="G6" s="8">
        <f t="shared" si="34"/>
        <v>95324074.07407406</v>
      </c>
      <c r="H6" s="2">
        <f t="shared" si="35"/>
        <v>0</v>
      </c>
      <c r="I6" s="8">
        <f t="shared" si="0"/>
        <v>-3.4891975308641971E-3</v>
      </c>
      <c r="J6" s="8"/>
      <c r="K6" s="12">
        <f t="shared" si="1"/>
        <v>-4187037.0370370368</v>
      </c>
      <c r="L6" s="11">
        <f>MIN(L$2-SUM(L$4:L5),E6)</f>
        <v>0</v>
      </c>
      <c r="M6" s="8">
        <f t="shared" ref="M6:M63" si="77">MAX(0,M5+L6-N6)</f>
        <v>67000000</v>
      </c>
      <c r="N6" s="2">
        <f t="shared" si="36"/>
        <v>0</v>
      </c>
      <c r="O6" s="8"/>
      <c r="P6" s="2"/>
      <c r="Q6" s="12">
        <f t="shared" si="2"/>
        <v>0</v>
      </c>
      <c r="R6" s="11">
        <f t="shared" si="3"/>
        <v>4187037.0370370368</v>
      </c>
      <c r="S6" s="9">
        <f t="shared" si="37"/>
        <v>4187037.0370370368</v>
      </c>
      <c r="T6" s="8">
        <f t="shared" si="38"/>
        <v>28324074.074074075</v>
      </c>
      <c r="U6" s="2">
        <f t="shared" si="39"/>
        <v>0</v>
      </c>
      <c r="V6" s="31">
        <f t="shared" si="4"/>
        <v>0.29713453132588641</v>
      </c>
      <c r="W6" s="8">
        <f t="shared" si="5"/>
        <v>-5.2469135802469128E-3</v>
      </c>
      <c r="X6" s="8">
        <f t="shared" ref="X6:X63" si="78">MAX(0,X5-Y6)</f>
        <v>8510937.8472222164</v>
      </c>
      <c r="Y6" s="8">
        <f t="shared" si="40"/>
        <v>85485.339506172852</v>
      </c>
      <c r="Z6" s="12">
        <f t="shared" si="6"/>
        <v>-4101551.6975308638</v>
      </c>
      <c r="AA6" s="7">
        <f t="shared" si="7"/>
        <v>3140277.7777777775</v>
      </c>
      <c r="AB6" s="8">
        <f t="shared" si="41"/>
        <v>21243055.555555552</v>
      </c>
      <c r="AC6" s="8">
        <f t="shared" ref="AC6:AC63" si="79">MIN(AB5,U6)</f>
        <v>0</v>
      </c>
      <c r="AD6" s="31">
        <f t="shared" si="42"/>
        <v>0.22285089849441475</v>
      </c>
      <c r="AE6" s="8">
        <f t="shared" si="8"/>
        <v>-5.2469135802469128E-3</v>
      </c>
      <c r="AF6" s="8">
        <f t="shared" si="43"/>
        <v>41485.532407407401</v>
      </c>
      <c r="AG6" s="8">
        <f t="shared" si="44"/>
        <v>-3098792.2453703703</v>
      </c>
      <c r="AH6" s="8">
        <f t="shared" si="9"/>
        <v>1046759.2592592593</v>
      </c>
      <c r="AI6" s="8">
        <f t="shared" si="45"/>
        <v>7081018.5185185187</v>
      </c>
      <c r="AJ6" s="8">
        <f t="shared" si="46"/>
        <v>0</v>
      </c>
      <c r="AK6" s="31">
        <f t="shared" si="47"/>
        <v>0.29713453132588635</v>
      </c>
      <c r="AL6" s="8">
        <f t="shared" si="10"/>
        <v>-5.2469135802469136E-3</v>
      </c>
      <c r="AM6" s="9">
        <f t="shared" si="11"/>
        <v>43999.80709876545</v>
      </c>
      <c r="AN6" s="8">
        <f t="shared" si="48"/>
        <v>-1002759.4521604939</v>
      </c>
      <c r="AO6" s="1">
        <f t="shared" si="12"/>
        <v>1</v>
      </c>
      <c r="AP6" s="11">
        <f t="shared" si="13"/>
        <v>0</v>
      </c>
      <c r="AQ6" s="8">
        <f t="shared" ref="AQ6:AQ63" si="80">AQ5+AP6*AO6-AS6</f>
        <v>0</v>
      </c>
      <c r="AR6" s="8">
        <f t="shared" si="49"/>
        <v>0</v>
      </c>
      <c r="AS6" s="8">
        <f>MIN(AQ5+AP6*AO6,SUM($AA$4:$AA6)-SUM(AS$4:AS5))</f>
        <v>0</v>
      </c>
      <c r="AT6" s="9">
        <f t="shared" ref="AT6:AT63" si="81">AT5+AP6-AU6</f>
        <v>0</v>
      </c>
      <c r="AU6" s="8">
        <f t="shared" ref="AU6:AU63" si="82">MIN($U6,AT5+AP6-AQ6)</f>
        <v>0</v>
      </c>
      <c r="AV6" s="31">
        <f t="shared" si="50"/>
        <v>0</v>
      </c>
      <c r="AW6" s="19">
        <f t="shared" si="14"/>
        <v>0</v>
      </c>
      <c r="AX6" s="8">
        <f t="shared" si="51"/>
        <v>0</v>
      </c>
      <c r="AY6" s="8">
        <f t="shared" si="52"/>
        <v>0</v>
      </c>
      <c r="AZ6" s="8">
        <f t="shared" ref="AZ6:AZ63" si="83">MAX(0,$R6-AS6)</f>
        <v>4187037.0370370368</v>
      </c>
      <c r="BA6" s="8">
        <f t="shared" si="53"/>
        <v>28324074.074074075</v>
      </c>
      <c r="BB6" s="8">
        <f t="shared" si="54"/>
        <v>0</v>
      </c>
      <c r="BC6" s="31">
        <f t="shared" si="15"/>
        <v>0.29713453132588641</v>
      </c>
      <c r="BD6" s="8">
        <f t="shared" si="16"/>
        <v>-2.0987654320987651E-2</v>
      </c>
      <c r="BE6" s="8">
        <f t="shared" ref="BE6:BE63" si="84">MAX(0,BA5-BA6-BB6)</f>
        <v>0</v>
      </c>
      <c r="BF6" s="9">
        <f t="shared" si="55"/>
        <v>85485.339506172852</v>
      </c>
      <c r="BG6" s="8">
        <f t="shared" si="56"/>
        <v>-4101551.6975308638</v>
      </c>
      <c r="BH6" s="1">
        <f t="shared" si="17"/>
        <v>1</v>
      </c>
      <c r="BI6" s="11">
        <f t="shared" si="18"/>
        <v>0</v>
      </c>
      <c r="BJ6" s="8">
        <f t="shared" si="57"/>
        <v>0</v>
      </c>
      <c r="BK6" s="8">
        <f t="shared" si="58"/>
        <v>0</v>
      </c>
      <c r="BL6" s="8">
        <f t="shared" si="19"/>
        <v>0</v>
      </c>
      <c r="BM6" s="9">
        <f t="shared" si="59"/>
        <v>0</v>
      </c>
      <c r="BN6" s="8">
        <f t="shared" si="60"/>
        <v>0</v>
      </c>
      <c r="BO6" s="30">
        <f t="shared" si="20"/>
        <v>0</v>
      </c>
      <c r="BP6" s="8">
        <f t="shared" si="21"/>
        <v>0</v>
      </c>
      <c r="BQ6" s="8">
        <f t="shared" si="61"/>
        <v>0</v>
      </c>
      <c r="BR6" s="8">
        <f t="shared" si="62"/>
        <v>0</v>
      </c>
      <c r="BS6" s="8">
        <f>MIN(WL_BAL*(1-A_ADV_RATE)-SUM(BS$4:BS5),R6)</f>
        <v>4187037.0370370368</v>
      </c>
      <c r="BT6" s="8">
        <f t="shared" si="63"/>
        <v>28324074.074074075</v>
      </c>
      <c r="BU6" s="8">
        <f t="shared" si="64"/>
        <v>0</v>
      </c>
      <c r="BV6" s="30">
        <f t="shared" si="22"/>
        <v>0.29713453132588641</v>
      </c>
      <c r="BW6" s="8">
        <f t="shared" si="23"/>
        <v>-2.0987654320987651E-2</v>
      </c>
      <c r="BX6" s="8">
        <f t="shared" ref="BX6:BX63" si="85">MAX(0,BT5-BT6-BU6)</f>
        <v>0</v>
      </c>
      <c r="BY6" s="9">
        <f t="shared" si="24"/>
        <v>85485.339506172852</v>
      </c>
      <c r="BZ6" s="8">
        <f t="shared" si="65"/>
        <v>-4101551.6975308638</v>
      </c>
      <c r="CA6" s="1">
        <f t="shared" si="66"/>
        <v>1</v>
      </c>
      <c r="CB6" s="11">
        <v>0</v>
      </c>
      <c r="CC6" s="8">
        <f t="shared" ref="CC6:CC63" si="86">CC5+CB6*CA6-CH6</f>
        <v>99750000</v>
      </c>
      <c r="CD6" s="8">
        <f>'Scheduled SPAC Monthly'!N8</f>
        <v>4187030.8249298558</v>
      </c>
      <c r="CE6" s="8">
        <f>'Scheduled SPAC Monthly'!O8</f>
        <v>67148.46742492255</v>
      </c>
      <c r="CF6" s="8">
        <f t="shared" ref="CF6:CF63" si="87">CF5+CD6-CH6</f>
        <v>20196421.056328423</v>
      </c>
      <c r="CG6" s="8">
        <f t="shared" si="67"/>
        <v>3335.2896315413686</v>
      </c>
      <c r="CH6" s="8">
        <f t="shared" si="25"/>
        <v>0</v>
      </c>
      <c r="CI6" s="8">
        <f t="shared" si="68"/>
        <v>0</v>
      </c>
      <c r="CJ6" s="9">
        <f t="shared" si="69"/>
        <v>99750000</v>
      </c>
      <c r="CK6" s="8">
        <f t="shared" si="70"/>
        <v>0</v>
      </c>
      <c r="CL6" s="31">
        <f t="shared" si="26"/>
        <v>0</v>
      </c>
      <c r="CM6" s="19">
        <f t="shared" si="27"/>
        <v>0</v>
      </c>
      <c r="CN6" s="8">
        <f t="shared" si="71"/>
        <v>228593.75</v>
      </c>
      <c r="CO6" s="8">
        <f t="shared" si="72"/>
        <v>228593.75</v>
      </c>
      <c r="CP6" s="8">
        <f>MIN((1-A_ADV_RATE)*WL_BAL-SUM(CP$4:CP5),R6)</f>
        <v>4187037.0370370368</v>
      </c>
      <c r="CQ6" s="8">
        <f>MIN((1-A_ADV_RATE)*WL_BAL-SUM(CQ$4:CQ5),$S6)</f>
        <v>4187037.0370370368</v>
      </c>
      <c r="CR6" s="8">
        <f t="shared" si="73"/>
        <v>28324074.074074075</v>
      </c>
      <c r="CS6" s="8">
        <f t="shared" si="74"/>
        <v>0</v>
      </c>
      <c r="CT6" s="31" t="e">
        <f t="shared" si="28"/>
        <v>#DIV/0!</v>
      </c>
      <c r="CU6" s="8">
        <f t="shared" si="29"/>
        <v>-2.0987654320987651E-2</v>
      </c>
      <c r="CV6" s="8">
        <f t="shared" ref="CV6:CV63" si="88">MAX(0,CR5-CR6-CS6)</f>
        <v>0</v>
      </c>
      <c r="CW6" s="9">
        <f t="shared" ref="CW6:CW63" si="89">$Y6-CN6+CE6+CG6</f>
        <v>-72624.653437363217</v>
      </c>
      <c r="CX6" s="8">
        <f t="shared" si="75"/>
        <v>-4259661.6904744003</v>
      </c>
    </row>
    <row r="7" spans="1:102" x14ac:dyDescent="0.2">
      <c r="A7">
        <f t="shared" ref="A7:A64" si="90">A6+1</f>
        <v>3</v>
      </c>
      <c r="B7" s="16">
        <f t="shared" si="30"/>
        <v>44774</v>
      </c>
      <c r="C7" s="17">
        <f t="shared" si="31"/>
        <v>0.25</v>
      </c>
      <c r="D7" s="23">
        <v>1.0813999999999999E-3</v>
      </c>
      <c r="E7" s="11">
        <f t="shared" si="32"/>
        <v>4187037.0370370368</v>
      </c>
      <c r="F7" s="9">
        <f t="shared" ref="F7" si="91">IF($A6&lt;CONSTR_TERM,((PROJECT_COST)-F$4)/CONSTR_TERM,0)</f>
        <v>4187037.0370370368</v>
      </c>
      <c r="G7" s="8">
        <f t="shared" si="34"/>
        <v>99511111.11111109</v>
      </c>
      <c r="H7" s="2">
        <f t="shared" si="35"/>
        <v>0</v>
      </c>
      <c r="I7" s="8">
        <f t="shared" si="0"/>
        <v>-5.2337962962962963E-3</v>
      </c>
      <c r="J7" s="8"/>
      <c r="K7" s="12">
        <f t="shared" si="1"/>
        <v>-4187037.0370370368</v>
      </c>
      <c r="L7" s="11">
        <f>MIN(L$2-SUM(L$4:L6),E7)</f>
        <v>0</v>
      </c>
      <c r="M7" s="8">
        <f t="shared" si="77"/>
        <v>67000000</v>
      </c>
      <c r="N7" s="2">
        <f t="shared" si="36"/>
        <v>0</v>
      </c>
      <c r="O7" s="8"/>
      <c r="P7" s="2"/>
      <c r="Q7" s="12">
        <f t="shared" si="2"/>
        <v>0</v>
      </c>
      <c r="R7" s="11">
        <f t="shared" si="3"/>
        <v>4187037.0370370368</v>
      </c>
      <c r="S7" s="9">
        <f t="shared" si="37"/>
        <v>4187037.0370370368</v>
      </c>
      <c r="T7" s="8">
        <f t="shared" si="38"/>
        <v>32511111.111111112</v>
      </c>
      <c r="U7" s="2">
        <f t="shared" si="39"/>
        <v>0</v>
      </c>
      <c r="V7" s="31">
        <f t="shared" si="4"/>
        <v>0.32670835194283171</v>
      </c>
      <c r="W7" s="8">
        <f t="shared" si="5"/>
        <v>-7.8703703703703696E-3</v>
      </c>
      <c r="X7" s="8">
        <f t="shared" si="78"/>
        <v>8407279.603909459</v>
      </c>
      <c r="Y7" s="8">
        <f t="shared" si="40"/>
        <v>103658.24331275721</v>
      </c>
      <c r="Z7" s="12">
        <f t="shared" si="6"/>
        <v>-4083378.7937242799</v>
      </c>
      <c r="AA7" s="7">
        <f t="shared" si="7"/>
        <v>3140277.7777777775</v>
      </c>
      <c r="AB7" s="8">
        <f t="shared" si="41"/>
        <v>24383333.333333328</v>
      </c>
      <c r="AC7" s="8">
        <f t="shared" si="79"/>
        <v>0</v>
      </c>
      <c r="AD7" s="31">
        <f t="shared" si="42"/>
        <v>0.24503126395712371</v>
      </c>
      <c r="AE7" s="8">
        <f t="shared" si="8"/>
        <v>-7.8703703703703696E-3</v>
      </c>
      <c r="AF7" s="8">
        <f t="shared" si="43"/>
        <v>50304.73572530863</v>
      </c>
      <c r="AG7" s="8">
        <f t="shared" si="44"/>
        <v>-3089973.0420524688</v>
      </c>
      <c r="AH7" s="8">
        <f t="shared" si="9"/>
        <v>1046759.2592592593</v>
      </c>
      <c r="AI7" s="8">
        <f t="shared" si="45"/>
        <v>8127777.777777778</v>
      </c>
      <c r="AJ7" s="8">
        <f t="shared" si="46"/>
        <v>0</v>
      </c>
      <c r="AK7" s="31">
        <f t="shared" si="47"/>
        <v>0.3267083519428316</v>
      </c>
      <c r="AL7" s="8">
        <f t="shared" si="10"/>
        <v>-7.8703703703703713E-3</v>
      </c>
      <c r="AM7" s="9">
        <f t="shared" si="11"/>
        <v>53353.507587448585</v>
      </c>
      <c r="AN7" s="8">
        <f t="shared" si="48"/>
        <v>-993405.75167181075</v>
      </c>
      <c r="AO7" s="1">
        <f t="shared" si="12"/>
        <v>1</v>
      </c>
      <c r="AP7" s="11">
        <f t="shared" si="13"/>
        <v>0</v>
      </c>
      <c r="AQ7" s="8">
        <f t="shared" si="80"/>
        <v>0</v>
      </c>
      <c r="AR7" s="8">
        <f t="shared" si="49"/>
        <v>0</v>
      </c>
      <c r="AS7" s="8">
        <f>MIN(AQ6+AP7*AO7,SUM($AA$4:$AA7)-SUM(AS$4:AS6))</f>
        <v>0</v>
      </c>
      <c r="AT7" s="9">
        <f t="shared" si="81"/>
        <v>0</v>
      </c>
      <c r="AU7" s="8">
        <f t="shared" si="82"/>
        <v>0</v>
      </c>
      <c r="AV7" s="31">
        <f t="shared" si="50"/>
        <v>0</v>
      </c>
      <c r="AW7" s="19">
        <f t="shared" si="14"/>
        <v>0</v>
      </c>
      <c r="AX7" s="8">
        <f t="shared" si="51"/>
        <v>0</v>
      </c>
      <c r="AY7" s="8">
        <f t="shared" si="52"/>
        <v>0</v>
      </c>
      <c r="AZ7" s="8">
        <f t="shared" si="83"/>
        <v>4187037.0370370368</v>
      </c>
      <c r="BA7" s="8">
        <f t="shared" si="53"/>
        <v>32511111.111111112</v>
      </c>
      <c r="BB7" s="8">
        <f t="shared" si="54"/>
        <v>0</v>
      </c>
      <c r="BC7" s="31">
        <f t="shared" si="15"/>
        <v>0.32670835194283171</v>
      </c>
      <c r="BD7" s="8">
        <f t="shared" si="16"/>
        <v>-3.1481481481481478E-2</v>
      </c>
      <c r="BE7" s="8">
        <f t="shared" si="84"/>
        <v>0</v>
      </c>
      <c r="BF7" s="9">
        <f t="shared" si="55"/>
        <v>103658.24331275721</v>
      </c>
      <c r="BG7" s="8">
        <f t="shared" si="56"/>
        <v>-4083378.7937242799</v>
      </c>
      <c r="BH7" s="1">
        <f t="shared" si="17"/>
        <v>1</v>
      </c>
      <c r="BI7" s="11">
        <f t="shared" si="18"/>
        <v>0</v>
      </c>
      <c r="BJ7" s="8">
        <f t="shared" si="57"/>
        <v>0</v>
      </c>
      <c r="BK7" s="8">
        <f t="shared" si="58"/>
        <v>0</v>
      </c>
      <c r="BL7" s="8">
        <f t="shared" si="19"/>
        <v>0</v>
      </c>
      <c r="BM7" s="9">
        <f t="shared" si="59"/>
        <v>0</v>
      </c>
      <c r="BN7" s="8">
        <f t="shared" si="60"/>
        <v>0</v>
      </c>
      <c r="BO7" s="30">
        <f t="shared" si="20"/>
        <v>0</v>
      </c>
      <c r="BP7" s="8">
        <f t="shared" si="21"/>
        <v>0</v>
      </c>
      <c r="BQ7" s="8">
        <f t="shared" si="61"/>
        <v>0</v>
      </c>
      <c r="BR7" s="8">
        <f t="shared" si="62"/>
        <v>0</v>
      </c>
      <c r="BS7" s="8">
        <f>MIN(WL_BAL*(1-A_ADV_RATE)-SUM(BS$4:BS6),R7)</f>
        <v>4187037.0370370368</v>
      </c>
      <c r="BT7" s="8">
        <f t="shared" si="63"/>
        <v>32511111.111111112</v>
      </c>
      <c r="BU7" s="8">
        <f t="shared" si="64"/>
        <v>0</v>
      </c>
      <c r="BV7" s="30">
        <f t="shared" si="22"/>
        <v>0.32670835194283171</v>
      </c>
      <c r="BW7" s="8">
        <f t="shared" si="23"/>
        <v>-3.1481481481481478E-2</v>
      </c>
      <c r="BX7" s="8">
        <f t="shared" si="85"/>
        <v>0</v>
      </c>
      <c r="BY7" s="9">
        <f t="shared" si="24"/>
        <v>103658.24331275721</v>
      </c>
      <c r="BZ7" s="8">
        <f t="shared" si="65"/>
        <v>-4083378.7937242799</v>
      </c>
      <c r="CA7" s="1">
        <f t="shared" si="66"/>
        <v>1</v>
      </c>
      <c r="CB7" s="11">
        <v>0</v>
      </c>
      <c r="CC7" s="8">
        <f t="shared" si="86"/>
        <v>99750000</v>
      </c>
      <c r="CD7" s="8">
        <f>'Scheduled SPAC Monthly'!N9</f>
        <v>4187031.4655012074</v>
      </c>
      <c r="CE7" s="8">
        <f>'Scheduled SPAC Monthly'!O9</f>
        <v>72678.534498792651</v>
      </c>
      <c r="CF7" s="8">
        <f t="shared" si="87"/>
        <v>24383452.521829631</v>
      </c>
      <c r="CG7" s="8">
        <f t="shared" si="67"/>
        <v>4207.5877200684217</v>
      </c>
      <c r="CH7" s="8">
        <f t="shared" si="25"/>
        <v>0</v>
      </c>
      <c r="CI7" s="8">
        <f t="shared" si="68"/>
        <v>0</v>
      </c>
      <c r="CJ7" s="9">
        <f t="shared" si="69"/>
        <v>99750000</v>
      </c>
      <c r="CK7" s="8">
        <f t="shared" si="70"/>
        <v>0</v>
      </c>
      <c r="CL7" s="31">
        <f t="shared" si="26"/>
        <v>0</v>
      </c>
      <c r="CM7" s="19">
        <f t="shared" si="27"/>
        <v>0</v>
      </c>
      <c r="CN7" s="8">
        <f t="shared" si="71"/>
        <v>228593.75</v>
      </c>
      <c r="CO7" s="8">
        <f t="shared" si="72"/>
        <v>228593.75</v>
      </c>
      <c r="CP7" s="8">
        <f>MIN((1-A_ADV_RATE)*WL_BAL-SUM(CP$4:CP6),R7)</f>
        <v>4187037.0370370368</v>
      </c>
      <c r="CQ7" s="8">
        <f>MIN((1-A_ADV_RATE)*WL_BAL-SUM(CQ$4:CQ6),$S7)</f>
        <v>4187037.0370370368</v>
      </c>
      <c r="CR7" s="8">
        <f t="shared" si="73"/>
        <v>32511111.111111112</v>
      </c>
      <c r="CS7" s="8">
        <f t="shared" si="74"/>
        <v>0</v>
      </c>
      <c r="CT7" s="31" t="e">
        <f t="shared" si="28"/>
        <v>#DIV/0!</v>
      </c>
      <c r="CU7" s="8">
        <f t="shared" si="29"/>
        <v>-3.1481481481481478E-2</v>
      </c>
      <c r="CV7" s="8">
        <f t="shared" si="88"/>
        <v>0</v>
      </c>
      <c r="CW7" s="9">
        <f t="shared" si="89"/>
        <v>-48049.384468381715</v>
      </c>
      <c r="CX7" s="8">
        <f t="shared" si="75"/>
        <v>-4235086.4215054186</v>
      </c>
    </row>
    <row r="8" spans="1:102" x14ac:dyDescent="0.2">
      <c r="A8">
        <f t="shared" si="90"/>
        <v>4</v>
      </c>
      <c r="B8" s="16">
        <f t="shared" si="30"/>
        <v>44805</v>
      </c>
      <c r="C8" s="17">
        <f t="shared" si="31"/>
        <v>0.33333333333333331</v>
      </c>
      <c r="D8" s="23">
        <v>1.0813999999999999E-3</v>
      </c>
      <c r="E8" s="11">
        <f t="shared" si="32"/>
        <v>4187037.0370370368</v>
      </c>
      <c r="F8" s="9">
        <f t="shared" ref="F8" si="92">IF($A7&lt;CONSTR_TERM,((PROJECT_COST)-F$4)/CONSTR_TERM,0)</f>
        <v>4187037.0370370368</v>
      </c>
      <c r="G8" s="8">
        <f t="shared" si="34"/>
        <v>103698148.14814812</v>
      </c>
      <c r="H8" s="2">
        <f t="shared" si="35"/>
        <v>0</v>
      </c>
      <c r="I8" s="8">
        <f t="shared" si="0"/>
        <v>-6.9783950617283942E-3</v>
      </c>
      <c r="J8" s="8"/>
      <c r="K8" s="12">
        <f t="shared" si="1"/>
        <v>-4187037.0370370368</v>
      </c>
      <c r="L8" s="11">
        <f>MIN(L$2-SUM(L$4:L7),E8)</f>
        <v>0</v>
      </c>
      <c r="M8" s="8">
        <f t="shared" si="77"/>
        <v>67000000</v>
      </c>
      <c r="N8" s="2">
        <f t="shared" si="36"/>
        <v>0</v>
      </c>
      <c r="O8" s="8"/>
      <c r="P8" s="2"/>
      <c r="Q8" s="12">
        <f t="shared" si="2"/>
        <v>0</v>
      </c>
      <c r="R8" s="11">
        <f t="shared" si="3"/>
        <v>4187037.0370370368</v>
      </c>
      <c r="S8" s="9">
        <f t="shared" si="37"/>
        <v>4187037.0370370368</v>
      </c>
      <c r="T8" s="8">
        <f t="shared" si="38"/>
        <v>36698148.148148149</v>
      </c>
      <c r="U8" s="2">
        <f t="shared" si="39"/>
        <v>0</v>
      </c>
      <c r="V8" s="31">
        <f t="shared" si="4"/>
        <v>0.3538939586049254</v>
      </c>
      <c r="W8" s="8">
        <f t="shared" si="5"/>
        <v>-1.0493827160493826E-2</v>
      </c>
      <c r="X8" s="8">
        <f t="shared" si="78"/>
        <v>8288297.9681069897</v>
      </c>
      <c r="Y8" s="8">
        <f t="shared" si="40"/>
        <v>118981.63580246916</v>
      </c>
      <c r="Z8" s="12">
        <f t="shared" si="6"/>
        <v>-4068055.4012345676</v>
      </c>
      <c r="AA8" s="7">
        <f t="shared" si="7"/>
        <v>3140277.7777777775</v>
      </c>
      <c r="AB8" s="8">
        <f t="shared" si="41"/>
        <v>27523611.111111104</v>
      </c>
      <c r="AC8" s="8">
        <f t="shared" si="79"/>
        <v>0</v>
      </c>
      <c r="AD8" s="31">
        <f t="shared" si="42"/>
        <v>0.26542046895369398</v>
      </c>
      <c r="AE8" s="8">
        <f t="shared" si="8"/>
        <v>-1.0493827160493826E-2</v>
      </c>
      <c r="AF8" s="8">
        <f t="shared" si="43"/>
        <v>57741.087962962949</v>
      </c>
      <c r="AG8" s="8">
        <f t="shared" si="44"/>
        <v>-3082536.6898148144</v>
      </c>
      <c r="AH8" s="8">
        <f t="shared" si="9"/>
        <v>1046759.2592592593</v>
      </c>
      <c r="AI8" s="8">
        <f t="shared" si="45"/>
        <v>9174537.0370370373</v>
      </c>
      <c r="AJ8" s="8">
        <f t="shared" si="46"/>
        <v>0</v>
      </c>
      <c r="AK8" s="31">
        <f t="shared" si="47"/>
        <v>0.35389395860492529</v>
      </c>
      <c r="AL8" s="8">
        <f t="shared" si="10"/>
        <v>-1.0493827160493827E-2</v>
      </c>
      <c r="AM8" s="9">
        <f t="shared" si="11"/>
        <v>61240.547839506209</v>
      </c>
      <c r="AN8" s="8">
        <f t="shared" si="48"/>
        <v>-985518.71141975315</v>
      </c>
      <c r="AO8" s="1">
        <f t="shared" si="12"/>
        <v>1</v>
      </c>
      <c r="AP8" s="11">
        <f t="shared" si="13"/>
        <v>0</v>
      </c>
      <c r="AQ8" s="8">
        <f t="shared" si="80"/>
        <v>0</v>
      </c>
      <c r="AR8" s="8">
        <f t="shared" si="49"/>
        <v>0</v>
      </c>
      <c r="AS8" s="8">
        <f>MIN(AQ7+AP8*AO8,SUM($AA$4:$AA8)-SUM(AS$4:AS7))</f>
        <v>0</v>
      </c>
      <c r="AT8" s="9">
        <f t="shared" si="81"/>
        <v>0</v>
      </c>
      <c r="AU8" s="8">
        <f t="shared" si="82"/>
        <v>0</v>
      </c>
      <c r="AV8" s="31">
        <f t="shared" si="50"/>
        <v>0</v>
      </c>
      <c r="AW8" s="19">
        <f t="shared" si="14"/>
        <v>0</v>
      </c>
      <c r="AX8" s="8">
        <f t="shared" si="51"/>
        <v>0</v>
      </c>
      <c r="AY8" s="8">
        <f t="shared" si="52"/>
        <v>0</v>
      </c>
      <c r="AZ8" s="8">
        <f t="shared" si="83"/>
        <v>4187037.0370370368</v>
      </c>
      <c r="BA8" s="8">
        <f t="shared" si="53"/>
        <v>36698148.148148149</v>
      </c>
      <c r="BB8" s="8">
        <f t="shared" si="54"/>
        <v>0</v>
      </c>
      <c r="BC8" s="31">
        <f t="shared" si="15"/>
        <v>0.3538939586049254</v>
      </c>
      <c r="BD8" s="8">
        <f t="shared" si="16"/>
        <v>-4.1975308641975302E-2</v>
      </c>
      <c r="BE8" s="8">
        <f t="shared" si="84"/>
        <v>0</v>
      </c>
      <c r="BF8" s="9">
        <f t="shared" si="55"/>
        <v>118981.63580246916</v>
      </c>
      <c r="BG8" s="8">
        <f t="shared" si="56"/>
        <v>-4068055.4012345676</v>
      </c>
      <c r="BH8" s="1">
        <f t="shared" si="17"/>
        <v>1</v>
      </c>
      <c r="BI8" s="11">
        <f t="shared" si="18"/>
        <v>0</v>
      </c>
      <c r="BJ8" s="8">
        <f t="shared" si="57"/>
        <v>-3448148.1481481488</v>
      </c>
      <c r="BK8" s="8">
        <f t="shared" si="58"/>
        <v>0</v>
      </c>
      <c r="BL8" s="8">
        <f t="shared" si="19"/>
        <v>3448148.1481481488</v>
      </c>
      <c r="BM8" s="9">
        <f t="shared" si="59"/>
        <v>0</v>
      </c>
      <c r="BN8" s="8">
        <f t="shared" si="60"/>
        <v>0</v>
      </c>
      <c r="BO8" s="30">
        <f t="shared" si="20"/>
        <v>3.3251781345429235E-2</v>
      </c>
      <c r="BP8" s="8">
        <f t="shared" si="21"/>
        <v>0</v>
      </c>
      <c r="BQ8" s="8">
        <f t="shared" si="61"/>
        <v>0</v>
      </c>
      <c r="BR8" s="8">
        <f t="shared" si="62"/>
        <v>0</v>
      </c>
      <c r="BS8" s="8">
        <f>MIN(WL_BAL*(1-A_ADV_RATE)-SUM(BS$4:BS7),R8)</f>
        <v>738888.88888888806</v>
      </c>
      <c r="BT8" s="8">
        <f t="shared" si="63"/>
        <v>33250000</v>
      </c>
      <c r="BU8" s="8">
        <f t="shared" si="64"/>
        <v>0</v>
      </c>
      <c r="BV8" s="30">
        <f t="shared" si="22"/>
        <v>0.3538939586049254</v>
      </c>
      <c r="BW8" s="8">
        <f t="shared" si="23"/>
        <v>-7.4074074074073981E-3</v>
      </c>
      <c r="BX8" s="8">
        <f t="shared" si="85"/>
        <v>0</v>
      </c>
      <c r="BY8" s="9">
        <f t="shared" si="24"/>
        <v>118981.63580246916</v>
      </c>
      <c r="BZ8" s="8">
        <f t="shared" si="65"/>
        <v>-619907.25308641884</v>
      </c>
      <c r="CA8" s="1">
        <f t="shared" si="66"/>
        <v>1</v>
      </c>
      <c r="CB8" s="11">
        <v>0</v>
      </c>
      <c r="CC8" s="8">
        <f t="shared" si="86"/>
        <v>96301851.851851851</v>
      </c>
      <c r="CD8" s="8">
        <f>'Scheduled SPAC Monthly'!N10</f>
        <v>4187029.0423800908</v>
      </c>
      <c r="CE8" s="8">
        <f>'Scheduled SPAC Monthly'!O10</f>
        <v>83025.714404977189</v>
      </c>
      <c r="CF8" s="8">
        <f t="shared" si="87"/>
        <v>25122333.416061573</v>
      </c>
      <c r="CG8" s="8">
        <f t="shared" si="67"/>
        <v>5079.8859420478402</v>
      </c>
      <c r="CH8" s="8">
        <f t="shared" si="25"/>
        <v>3448148.1481481488</v>
      </c>
      <c r="CI8" s="8">
        <f t="shared" si="68"/>
        <v>3448148.1481481488</v>
      </c>
      <c r="CJ8" s="9">
        <f t="shared" si="69"/>
        <v>99750000</v>
      </c>
      <c r="CK8" s="8">
        <f t="shared" si="70"/>
        <v>0</v>
      </c>
      <c r="CL8" s="31">
        <f t="shared" si="26"/>
        <v>3.3251781345429242E-2</v>
      </c>
      <c r="CM8" s="19">
        <f t="shared" si="27"/>
        <v>0</v>
      </c>
      <c r="CN8" s="8">
        <f t="shared" si="71"/>
        <v>228593.75</v>
      </c>
      <c r="CO8" s="8">
        <f t="shared" si="72"/>
        <v>228593.75</v>
      </c>
      <c r="CP8" s="8">
        <f>MIN((1-A_ADV_RATE)*WL_BAL-SUM(CP$4:CP7),R8)</f>
        <v>738888.88888888806</v>
      </c>
      <c r="CQ8" s="8">
        <f>MIN((1-A_ADV_RATE)*WL_BAL-SUM(CQ$4:CQ7),$S8)</f>
        <v>738888.88888888806</v>
      </c>
      <c r="CR8" s="8">
        <f t="shared" si="73"/>
        <v>33250000</v>
      </c>
      <c r="CS8" s="8">
        <f t="shared" si="74"/>
        <v>0</v>
      </c>
      <c r="CT8" s="31" t="e">
        <f t="shared" si="28"/>
        <v>#DIV/0!</v>
      </c>
      <c r="CU8" s="8">
        <f t="shared" si="29"/>
        <v>-7.4074074074073981E-3</v>
      </c>
      <c r="CV8" s="8">
        <f t="shared" si="88"/>
        <v>0</v>
      </c>
      <c r="CW8" s="9">
        <f t="shared" si="89"/>
        <v>-21506.513850505813</v>
      </c>
      <c r="CX8" s="8">
        <f t="shared" si="75"/>
        <v>-760395.40273939387</v>
      </c>
    </row>
    <row r="9" spans="1:102" x14ac:dyDescent="0.2">
      <c r="A9">
        <f t="shared" si="90"/>
        <v>5</v>
      </c>
      <c r="B9" s="16">
        <f t="shared" si="30"/>
        <v>44835</v>
      </c>
      <c r="C9" s="17">
        <f t="shared" si="31"/>
        <v>0.41666666666666669</v>
      </c>
      <c r="D9" s="23">
        <v>1.0813999999999999E-3</v>
      </c>
      <c r="E9" s="11">
        <f t="shared" si="32"/>
        <v>4187037.0370370368</v>
      </c>
      <c r="F9" s="9">
        <f t="shared" ref="F9" si="93">IF($A8&lt;CONSTR_TERM,((PROJECT_COST)-F$4)/CONSTR_TERM,0)</f>
        <v>4187037.0370370368</v>
      </c>
      <c r="G9" s="8">
        <f t="shared" si="34"/>
        <v>107885185.18518515</v>
      </c>
      <c r="H9" s="2">
        <f t="shared" si="35"/>
        <v>0</v>
      </c>
      <c r="I9" s="8">
        <f t="shared" si="0"/>
        <v>-8.7229938271604929E-3</v>
      </c>
      <c r="J9" s="8"/>
      <c r="K9" s="12">
        <f t="shared" si="1"/>
        <v>-4187037.0370370368</v>
      </c>
      <c r="L9" s="11">
        <f>MIN(L$2-SUM(L$4:L8),E9)</f>
        <v>0</v>
      </c>
      <c r="M9" s="8">
        <f t="shared" si="77"/>
        <v>67000000</v>
      </c>
      <c r="N9" s="2">
        <f t="shared" si="36"/>
        <v>0</v>
      </c>
      <c r="O9" s="8"/>
      <c r="P9" s="2"/>
      <c r="Q9" s="12">
        <f t="shared" si="2"/>
        <v>0</v>
      </c>
      <c r="R9" s="11">
        <f t="shared" si="3"/>
        <v>4187037.0370370368</v>
      </c>
      <c r="S9" s="9">
        <f t="shared" si="37"/>
        <v>4187037.0370370368</v>
      </c>
      <c r="T9" s="8">
        <f t="shared" si="38"/>
        <v>40885185.185185187</v>
      </c>
      <c r="U9" s="2">
        <f t="shared" si="39"/>
        <v>0</v>
      </c>
      <c r="V9" s="31">
        <f t="shared" si="4"/>
        <v>0.37896941192625921</v>
      </c>
      <c r="W9" s="8">
        <f t="shared" si="5"/>
        <v>-1.3117283950617283E-2</v>
      </c>
      <c r="X9" s="8">
        <f t="shared" si="78"/>
        <v>8158325.3600822985</v>
      </c>
      <c r="Y9" s="8">
        <f t="shared" si="40"/>
        <v>129972.60802469138</v>
      </c>
      <c r="Z9" s="12">
        <f t="shared" si="6"/>
        <v>-4057064.4290123456</v>
      </c>
      <c r="AA9" s="7">
        <f t="shared" si="7"/>
        <v>3140277.7777777775</v>
      </c>
      <c r="AB9" s="8">
        <f t="shared" si="41"/>
        <v>30663888.888888881</v>
      </c>
      <c r="AC9" s="8">
        <f t="shared" si="79"/>
        <v>0</v>
      </c>
      <c r="AD9" s="31">
        <f t="shared" si="42"/>
        <v>0.2842270589446943</v>
      </c>
      <c r="AE9" s="8">
        <f t="shared" si="8"/>
        <v>-1.3117283950617283E-2</v>
      </c>
      <c r="AF9" s="8">
        <f t="shared" si="43"/>
        <v>63074.942129629613</v>
      </c>
      <c r="AG9" s="8">
        <f t="shared" si="44"/>
        <v>-3077202.8356481479</v>
      </c>
      <c r="AH9" s="8">
        <f t="shared" si="9"/>
        <v>1046759.2592592593</v>
      </c>
      <c r="AI9" s="8">
        <f t="shared" si="45"/>
        <v>10221296.296296297</v>
      </c>
      <c r="AJ9" s="8">
        <f t="shared" si="46"/>
        <v>0</v>
      </c>
      <c r="AK9" s="31">
        <f t="shared" si="47"/>
        <v>0.3789694119262591</v>
      </c>
      <c r="AL9" s="8">
        <f t="shared" si="10"/>
        <v>-1.3117283950617285E-2</v>
      </c>
      <c r="AM9" s="9">
        <f t="shared" si="11"/>
        <v>66897.665895061771</v>
      </c>
      <c r="AN9" s="8">
        <f t="shared" si="48"/>
        <v>-979861.59336419753</v>
      </c>
      <c r="AO9" s="1">
        <f t="shared" si="12"/>
        <v>1</v>
      </c>
      <c r="AP9" s="11">
        <f t="shared" si="13"/>
        <v>0</v>
      </c>
      <c r="AQ9" s="8">
        <f t="shared" si="80"/>
        <v>0</v>
      </c>
      <c r="AR9" s="8">
        <f t="shared" si="49"/>
        <v>0</v>
      </c>
      <c r="AS9" s="8">
        <f>MIN(AQ8+AP9*AO9,SUM($AA$4:$AA9)-SUM(AS$4:AS8))</f>
        <v>0</v>
      </c>
      <c r="AT9" s="9">
        <f t="shared" si="81"/>
        <v>0</v>
      </c>
      <c r="AU9" s="8">
        <f t="shared" si="82"/>
        <v>0</v>
      </c>
      <c r="AV9" s="31">
        <f t="shared" si="50"/>
        <v>0</v>
      </c>
      <c r="AW9" s="19">
        <f t="shared" si="14"/>
        <v>0</v>
      </c>
      <c r="AX9" s="8">
        <f t="shared" si="51"/>
        <v>0</v>
      </c>
      <c r="AY9" s="8">
        <f t="shared" si="52"/>
        <v>0</v>
      </c>
      <c r="AZ9" s="8">
        <f t="shared" si="83"/>
        <v>4187037.0370370368</v>
      </c>
      <c r="BA9" s="8">
        <f t="shared" si="53"/>
        <v>40885185.185185187</v>
      </c>
      <c r="BB9" s="8">
        <f t="shared" si="54"/>
        <v>0</v>
      </c>
      <c r="BC9" s="31">
        <f t="shared" si="15"/>
        <v>0.37896941192625921</v>
      </c>
      <c r="BD9" s="8">
        <f t="shared" si="16"/>
        <v>-5.2469135802469133E-2</v>
      </c>
      <c r="BE9" s="8">
        <f t="shared" si="84"/>
        <v>0</v>
      </c>
      <c r="BF9" s="9">
        <f t="shared" si="55"/>
        <v>129972.60802469138</v>
      </c>
      <c r="BG9" s="8">
        <f t="shared" si="56"/>
        <v>-4057064.4290123456</v>
      </c>
      <c r="BH9" s="1">
        <f t="shared" si="17"/>
        <v>1</v>
      </c>
      <c r="BI9" s="11">
        <f t="shared" si="18"/>
        <v>0</v>
      </c>
      <c r="BJ9" s="8">
        <f t="shared" si="57"/>
        <v>-7635185.1851851856</v>
      </c>
      <c r="BK9" s="8">
        <f t="shared" si="58"/>
        <v>-718.36419753086432</v>
      </c>
      <c r="BL9" s="8">
        <f t="shared" si="19"/>
        <v>4187037.0370370368</v>
      </c>
      <c r="BM9" s="9">
        <f t="shared" si="59"/>
        <v>0</v>
      </c>
      <c r="BN9" s="8">
        <f t="shared" si="60"/>
        <v>0</v>
      </c>
      <c r="BO9" s="30">
        <f t="shared" si="20"/>
        <v>7.0771396203096595E-2</v>
      </c>
      <c r="BP9" s="8">
        <f t="shared" si="21"/>
        <v>0</v>
      </c>
      <c r="BQ9" s="8">
        <f t="shared" si="61"/>
        <v>0</v>
      </c>
      <c r="BR9" s="8">
        <f t="shared" si="62"/>
        <v>0</v>
      </c>
      <c r="BS9" s="8">
        <f>MIN(WL_BAL*(1-A_ADV_RATE)-SUM(BS$4:BS8),R9)</f>
        <v>0</v>
      </c>
      <c r="BT9" s="8">
        <f t="shared" si="63"/>
        <v>33250000</v>
      </c>
      <c r="BU9" s="8">
        <f t="shared" si="64"/>
        <v>0</v>
      </c>
      <c r="BV9" s="30">
        <f t="shared" si="22"/>
        <v>0.37896941192625921</v>
      </c>
      <c r="BW9" s="8">
        <f t="shared" si="23"/>
        <v>0</v>
      </c>
      <c r="BX9" s="8">
        <f t="shared" si="85"/>
        <v>0</v>
      </c>
      <c r="BY9" s="9">
        <f t="shared" si="24"/>
        <v>129254.24382716051</v>
      </c>
      <c r="BZ9" s="8">
        <f t="shared" si="65"/>
        <v>129254.24382716051</v>
      </c>
      <c r="CA9" s="1">
        <f t="shared" si="66"/>
        <v>1</v>
      </c>
      <c r="CB9" s="11">
        <v>0</v>
      </c>
      <c r="CC9" s="8">
        <f t="shared" si="86"/>
        <v>92114814.814814821</v>
      </c>
      <c r="CD9" s="8">
        <f>'Scheduled SPAC Monthly'!N11</f>
        <v>4187028.4753846154</v>
      </c>
      <c r="CE9" s="8">
        <f>'Scheduled SPAC Monthly'!O11</f>
        <v>119591.52461538442</v>
      </c>
      <c r="CF9" s="8">
        <f t="shared" si="87"/>
        <v>25122324.854409151</v>
      </c>
      <c r="CG9" s="8">
        <f t="shared" si="67"/>
        <v>5233.8194616794945</v>
      </c>
      <c r="CH9" s="8">
        <f t="shared" si="25"/>
        <v>4187037.0370370368</v>
      </c>
      <c r="CI9" s="8">
        <f t="shared" si="68"/>
        <v>4187037.0370370368</v>
      </c>
      <c r="CJ9" s="9">
        <f t="shared" si="69"/>
        <v>99750000</v>
      </c>
      <c r="CK9" s="8">
        <f t="shared" si="70"/>
        <v>0</v>
      </c>
      <c r="CL9" s="31">
        <f t="shared" si="26"/>
        <v>7.077139620309654E-2</v>
      </c>
      <c r="CM9" s="19">
        <f t="shared" si="27"/>
        <v>0</v>
      </c>
      <c r="CN9" s="8">
        <f t="shared" si="71"/>
        <v>228593.75</v>
      </c>
      <c r="CO9" s="8">
        <f t="shared" si="72"/>
        <v>228593.75</v>
      </c>
      <c r="CP9" s="8">
        <f>MIN((1-A_ADV_RATE)*WL_BAL-SUM(CP$4:CP8),R9)</f>
        <v>0</v>
      </c>
      <c r="CQ9" s="8">
        <f>MIN((1-A_ADV_RATE)*WL_BAL-SUM(CQ$4:CQ8),$S9)</f>
        <v>0</v>
      </c>
      <c r="CR9" s="8">
        <f t="shared" si="73"/>
        <v>33250000</v>
      </c>
      <c r="CS9" s="8">
        <f t="shared" si="74"/>
        <v>0</v>
      </c>
      <c r="CT9" s="31" t="e">
        <f t="shared" si="28"/>
        <v>#DIV/0!</v>
      </c>
      <c r="CU9" s="8">
        <f t="shared" si="29"/>
        <v>0</v>
      </c>
      <c r="CV9" s="8">
        <f t="shared" si="88"/>
        <v>0</v>
      </c>
      <c r="CW9" s="9">
        <f t="shared" si="89"/>
        <v>26204.202101755291</v>
      </c>
      <c r="CX9" s="8">
        <f t="shared" si="75"/>
        <v>26204.202101755291</v>
      </c>
    </row>
    <row r="10" spans="1:102" x14ac:dyDescent="0.2">
      <c r="A10">
        <f t="shared" si="90"/>
        <v>6</v>
      </c>
      <c r="B10" s="16">
        <f t="shared" si="30"/>
        <v>44866</v>
      </c>
      <c r="C10" s="17">
        <f t="shared" si="31"/>
        <v>0.5</v>
      </c>
      <c r="D10" s="23">
        <v>1.0813999999999999E-3</v>
      </c>
      <c r="E10" s="11">
        <f t="shared" si="32"/>
        <v>4187037.0370370368</v>
      </c>
      <c r="F10" s="9">
        <f t="shared" ref="F10" si="94">IF($A9&lt;CONSTR_TERM,((PROJECT_COST)-F$4)/CONSTR_TERM,0)</f>
        <v>4187037.0370370368</v>
      </c>
      <c r="G10" s="8">
        <f t="shared" si="34"/>
        <v>112072222.22222218</v>
      </c>
      <c r="H10" s="2">
        <f t="shared" si="35"/>
        <v>0</v>
      </c>
      <c r="I10" s="8">
        <f t="shared" si="0"/>
        <v>-1.0467592592592593E-2</v>
      </c>
      <c r="J10" s="8"/>
      <c r="K10" s="12">
        <f t="shared" si="1"/>
        <v>-4187037.0370370368</v>
      </c>
      <c r="L10" s="11">
        <f>MIN(L$2-SUM(L$4:L9),E10)</f>
        <v>0</v>
      </c>
      <c r="M10" s="8">
        <f t="shared" si="77"/>
        <v>67000000</v>
      </c>
      <c r="N10" s="2">
        <f t="shared" si="36"/>
        <v>0</v>
      </c>
      <c r="O10" s="8"/>
      <c r="P10" s="2"/>
      <c r="Q10" s="12">
        <f t="shared" si="2"/>
        <v>0</v>
      </c>
      <c r="R10" s="11">
        <f t="shared" si="3"/>
        <v>4187037.0370370368</v>
      </c>
      <c r="S10" s="9">
        <f t="shared" si="37"/>
        <v>4187037.0370370368</v>
      </c>
      <c r="T10" s="8">
        <f t="shared" si="38"/>
        <v>45072222.222222224</v>
      </c>
      <c r="U10" s="2">
        <f t="shared" si="39"/>
        <v>0</v>
      </c>
      <c r="V10" s="31">
        <f t="shared" si="4"/>
        <v>0.40217121895603053</v>
      </c>
      <c r="W10" s="8">
        <f t="shared" si="5"/>
        <v>-1.5740740740740739E-2</v>
      </c>
      <c r="X10" s="8">
        <f t="shared" si="78"/>
        <v>8008696.9393004058</v>
      </c>
      <c r="Y10" s="8">
        <f t="shared" si="40"/>
        <v>149628.42078189302</v>
      </c>
      <c r="Z10" s="12">
        <f t="shared" si="6"/>
        <v>-4037408.6162551437</v>
      </c>
      <c r="AA10" s="7">
        <f t="shared" si="7"/>
        <v>3140277.7777777775</v>
      </c>
      <c r="AB10" s="8">
        <f t="shared" si="41"/>
        <v>33804166.666666657</v>
      </c>
      <c r="AC10" s="8">
        <f t="shared" si="79"/>
        <v>0</v>
      </c>
      <c r="AD10" s="31">
        <f t="shared" si="42"/>
        <v>0.3016284142170228</v>
      </c>
      <c r="AE10" s="8">
        <f t="shared" si="8"/>
        <v>-1.5740740740740739E-2</v>
      </c>
      <c r="AF10" s="8">
        <f t="shared" si="43"/>
        <v>72613.792438271586</v>
      </c>
      <c r="AG10" s="8">
        <f t="shared" si="44"/>
        <v>-3067663.9853395061</v>
      </c>
      <c r="AH10" s="8">
        <f t="shared" si="9"/>
        <v>1046759.2592592593</v>
      </c>
      <c r="AI10" s="8">
        <f t="shared" si="45"/>
        <v>11268055.555555556</v>
      </c>
      <c r="AJ10" s="8">
        <f t="shared" si="46"/>
        <v>0</v>
      </c>
      <c r="AK10" s="31">
        <f t="shared" si="47"/>
        <v>0.40217121895603036</v>
      </c>
      <c r="AL10" s="8">
        <f t="shared" si="10"/>
        <v>-1.5740740740740743E-2</v>
      </c>
      <c r="AM10" s="9">
        <f t="shared" si="11"/>
        <v>77014.628343621429</v>
      </c>
      <c r="AN10" s="8">
        <f t="shared" si="48"/>
        <v>-969744.63091563794</v>
      </c>
      <c r="AO10" s="1">
        <f t="shared" si="12"/>
        <v>1</v>
      </c>
      <c r="AP10" s="11">
        <f t="shared" si="13"/>
        <v>0</v>
      </c>
      <c r="AQ10" s="8">
        <f t="shared" si="80"/>
        <v>0</v>
      </c>
      <c r="AR10" s="8">
        <f t="shared" si="49"/>
        <v>0</v>
      </c>
      <c r="AS10" s="8">
        <f>MIN(AQ9+AP10*AO10,SUM($AA$4:$AA10)-SUM(AS$4:AS9))</f>
        <v>0</v>
      </c>
      <c r="AT10" s="9">
        <f t="shared" si="81"/>
        <v>0</v>
      </c>
      <c r="AU10" s="8">
        <f t="shared" si="82"/>
        <v>0</v>
      </c>
      <c r="AV10" s="31">
        <f t="shared" si="50"/>
        <v>0</v>
      </c>
      <c r="AW10" s="19">
        <f t="shared" si="14"/>
        <v>0</v>
      </c>
      <c r="AX10" s="8">
        <f t="shared" si="51"/>
        <v>0</v>
      </c>
      <c r="AY10" s="8">
        <f t="shared" si="52"/>
        <v>0</v>
      </c>
      <c r="AZ10" s="8">
        <f t="shared" si="83"/>
        <v>4187037.0370370368</v>
      </c>
      <c r="BA10" s="8">
        <f t="shared" si="53"/>
        <v>45072222.222222224</v>
      </c>
      <c r="BB10" s="8">
        <f t="shared" si="54"/>
        <v>0</v>
      </c>
      <c r="BC10" s="31">
        <f t="shared" si="15"/>
        <v>0.40217121895603053</v>
      </c>
      <c r="BD10" s="8">
        <f t="shared" si="16"/>
        <v>-6.2962962962962957E-2</v>
      </c>
      <c r="BE10" s="8">
        <f t="shared" si="84"/>
        <v>0</v>
      </c>
      <c r="BF10" s="9">
        <f t="shared" si="55"/>
        <v>149628.42078189302</v>
      </c>
      <c r="BG10" s="8">
        <f t="shared" si="56"/>
        <v>-4037408.6162551437</v>
      </c>
      <c r="BH10" s="1">
        <f t="shared" si="17"/>
        <v>1</v>
      </c>
      <c r="BI10" s="11">
        <f t="shared" si="18"/>
        <v>0</v>
      </c>
      <c r="BJ10" s="8">
        <f t="shared" si="57"/>
        <v>-11822222.222222222</v>
      </c>
      <c r="BK10" s="8">
        <f t="shared" si="58"/>
        <v>-1590.6635802469136</v>
      </c>
      <c r="BL10" s="8">
        <f t="shared" si="19"/>
        <v>4187037.0370370368</v>
      </c>
      <c r="BM10" s="9">
        <f t="shared" si="59"/>
        <v>0</v>
      </c>
      <c r="BN10" s="8">
        <f t="shared" si="60"/>
        <v>0</v>
      </c>
      <c r="BO10" s="30">
        <f t="shared" si="20"/>
        <v>0.10548753284092603</v>
      </c>
      <c r="BP10" s="8">
        <f t="shared" si="21"/>
        <v>0</v>
      </c>
      <c r="BQ10" s="8">
        <f t="shared" si="61"/>
        <v>0</v>
      </c>
      <c r="BR10" s="8">
        <f t="shared" si="62"/>
        <v>0</v>
      </c>
      <c r="BS10" s="8">
        <f>MIN(WL_BAL*(1-A_ADV_RATE)-SUM(BS$4:BS9),R10)</f>
        <v>0</v>
      </c>
      <c r="BT10" s="8">
        <f t="shared" si="63"/>
        <v>33250000</v>
      </c>
      <c r="BU10" s="8">
        <f t="shared" si="64"/>
        <v>0</v>
      </c>
      <c r="BV10" s="30">
        <f t="shared" si="22"/>
        <v>0.40217121895603053</v>
      </c>
      <c r="BW10" s="8">
        <f t="shared" si="23"/>
        <v>0</v>
      </c>
      <c r="BX10" s="8">
        <f t="shared" si="85"/>
        <v>0</v>
      </c>
      <c r="BY10" s="9">
        <f t="shared" si="24"/>
        <v>148037.75720164611</v>
      </c>
      <c r="BZ10" s="8">
        <f t="shared" si="65"/>
        <v>148037.75720164611</v>
      </c>
      <c r="CA10" s="1">
        <f t="shared" si="66"/>
        <v>1</v>
      </c>
      <c r="CB10" s="11">
        <v>0</v>
      </c>
      <c r="CC10" s="8">
        <f t="shared" si="86"/>
        <v>87927777.777777791</v>
      </c>
      <c r="CD10" s="8">
        <f>'Scheduled SPAC Monthly'!N12</f>
        <v>4187030.2878053677</v>
      </c>
      <c r="CE10" s="8">
        <f>'Scheduled SPAC Monthly'!O12</f>
        <v>105824.17195134189</v>
      </c>
      <c r="CF10" s="8">
        <f t="shared" si="87"/>
        <v>25122318.105177481</v>
      </c>
      <c r="CG10" s="8">
        <f t="shared" si="67"/>
        <v>5233.8176780019066</v>
      </c>
      <c r="CH10" s="8">
        <f t="shared" si="25"/>
        <v>4187037.0370370368</v>
      </c>
      <c r="CI10" s="8">
        <f t="shared" si="68"/>
        <v>4187037.0370370368</v>
      </c>
      <c r="CJ10" s="9">
        <f t="shared" si="69"/>
        <v>99750000</v>
      </c>
      <c r="CK10" s="8">
        <f t="shared" si="70"/>
        <v>0</v>
      </c>
      <c r="CL10" s="31">
        <f t="shared" si="26"/>
        <v>0.10548753284092591</v>
      </c>
      <c r="CM10" s="19">
        <f t="shared" si="27"/>
        <v>0</v>
      </c>
      <c r="CN10" s="8">
        <f t="shared" si="71"/>
        <v>228593.75</v>
      </c>
      <c r="CO10" s="8">
        <f t="shared" si="72"/>
        <v>228593.75</v>
      </c>
      <c r="CP10" s="8">
        <f>MIN((1-A_ADV_RATE)*WL_BAL-SUM(CP$4:CP9),R10)</f>
        <v>0</v>
      </c>
      <c r="CQ10" s="8">
        <f>MIN((1-A_ADV_RATE)*WL_BAL-SUM(CQ$4:CQ9),$S10)</f>
        <v>0</v>
      </c>
      <c r="CR10" s="8">
        <f t="shared" si="73"/>
        <v>33250000</v>
      </c>
      <c r="CS10" s="8">
        <f t="shared" si="74"/>
        <v>0</v>
      </c>
      <c r="CT10" s="31" t="e">
        <f t="shared" si="28"/>
        <v>#DIV/0!</v>
      </c>
      <c r="CU10" s="8">
        <f t="shared" si="29"/>
        <v>0</v>
      </c>
      <c r="CV10" s="8">
        <f t="shared" si="88"/>
        <v>0</v>
      </c>
      <c r="CW10" s="9">
        <f t="shared" si="89"/>
        <v>32092.660411236815</v>
      </c>
      <c r="CX10" s="8">
        <f t="shared" si="75"/>
        <v>32092.660411236815</v>
      </c>
    </row>
    <row r="11" spans="1:102" x14ac:dyDescent="0.2">
      <c r="A11">
        <f t="shared" si="90"/>
        <v>7</v>
      </c>
      <c r="B11" s="16">
        <f t="shared" si="30"/>
        <v>44896</v>
      </c>
      <c r="C11" s="17">
        <f t="shared" si="31"/>
        <v>0.58333333333333337</v>
      </c>
      <c r="D11" s="23">
        <v>1.0813999999999999E-3</v>
      </c>
      <c r="E11" s="11">
        <f t="shared" si="32"/>
        <v>4187037.0370370368</v>
      </c>
      <c r="F11" s="9">
        <f t="shared" ref="F11" si="95">IF($A10&lt;CONSTR_TERM,((PROJECT_COST)-F$4)/CONSTR_TERM,0)</f>
        <v>4187037.0370370368</v>
      </c>
      <c r="G11" s="8">
        <f t="shared" si="34"/>
        <v>116259259.25925921</v>
      </c>
      <c r="H11" s="2">
        <f t="shared" si="35"/>
        <v>0</v>
      </c>
      <c r="I11" s="8">
        <f t="shared" si="0"/>
        <v>-1.2212191358024692E-2</v>
      </c>
      <c r="J11" s="8"/>
      <c r="K11" s="12">
        <f t="shared" si="1"/>
        <v>-4187037.0370370368</v>
      </c>
      <c r="L11" s="11">
        <f>MIN(L$2-SUM(L$4:L10),E11)</f>
        <v>0</v>
      </c>
      <c r="M11" s="8">
        <f t="shared" si="77"/>
        <v>67000000</v>
      </c>
      <c r="N11" s="2">
        <f t="shared" si="36"/>
        <v>0</v>
      </c>
      <c r="O11" s="8"/>
      <c r="P11" s="2"/>
      <c r="Q11" s="12">
        <f t="shared" si="2"/>
        <v>0</v>
      </c>
      <c r="R11" s="11">
        <f t="shared" si="3"/>
        <v>4187037.0370370368</v>
      </c>
      <c r="S11" s="9">
        <f t="shared" si="37"/>
        <v>4187037.0370370368</v>
      </c>
      <c r="T11" s="8">
        <f t="shared" si="38"/>
        <v>49259259.259259261</v>
      </c>
      <c r="U11" s="2">
        <f t="shared" si="39"/>
        <v>0</v>
      </c>
      <c r="V11" s="31">
        <f t="shared" si="4"/>
        <v>0.42370181586492534</v>
      </c>
      <c r="W11" s="8">
        <f t="shared" si="5"/>
        <v>-1.8364197530864199E-2</v>
      </c>
      <c r="X11" s="8">
        <f t="shared" si="78"/>
        <v>7849066.1522633685</v>
      </c>
      <c r="Y11" s="8">
        <f t="shared" si="40"/>
        <v>159630.78703703705</v>
      </c>
      <c r="Z11" s="12">
        <f t="shared" si="6"/>
        <v>-4027406.25</v>
      </c>
      <c r="AA11" s="7">
        <f t="shared" si="7"/>
        <v>3140277.7777777775</v>
      </c>
      <c r="AB11" s="8">
        <f t="shared" si="41"/>
        <v>36944444.444444433</v>
      </c>
      <c r="AC11" s="8">
        <f t="shared" si="79"/>
        <v>0</v>
      </c>
      <c r="AD11" s="31">
        <f t="shared" si="42"/>
        <v>0.3177763618986939</v>
      </c>
      <c r="AE11" s="8">
        <f t="shared" si="8"/>
        <v>-1.8364197530864195E-2</v>
      </c>
      <c r="AF11" s="8">
        <f t="shared" si="43"/>
        <v>77467.881944444423</v>
      </c>
      <c r="AG11" s="8">
        <f t="shared" si="44"/>
        <v>-3062809.895833333</v>
      </c>
      <c r="AH11" s="8">
        <f t="shared" si="9"/>
        <v>1046759.2592592593</v>
      </c>
      <c r="AI11" s="8">
        <f t="shared" si="45"/>
        <v>12314814.814814815</v>
      </c>
      <c r="AJ11" s="8">
        <f t="shared" si="46"/>
        <v>0</v>
      </c>
      <c r="AK11" s="31">
        <f t="shared" si="47"/>
        <v>0.42370181586492522</v>
      </c>
      <c r="AL11" s="8">
        <f t="shared" si="10"/>
        <v>-1.8364197530864199E-2</v>
      </c>
      <c r="AM11" s="9">
        <f t="shared" si="11"/>
        <v>82162.905092592628</v>
      </c>
      <c r="AN11" s="8">
        <f t="shared" si="48"/>
        <v>-964596.35416666674</v>
      </c>
      <c r="AO11" s="1">
        <f t="shared" si="12"/>
        <v>1</v>
      </c>
      <c r="AP11" s="11">
        <f t="shared" si="13"/>
        <v>0</v>
      </c>
      <c r="AQ11" s="8">
        <f t="shared" si="80"/>
        <v>0</v>
      </c>
      <c r="AR11" s="8">
        <f t="shared" si="49"/>
        <v>0</v>
      </c>
      <c r="AS11" s="8">
        <f>MIN(AQ10+AP11*AO11,SUM($AA$4:$AA11)-SUM(AS$4:AS10))</f>
        <v>0</v>
      </c>
      <c r="AT11" s="9">
        <f t="shared" si="81"/>
        <v>0</v>
      </c>
      <c r="AU11" s="8">
        <f t="shared" si="82"/>
        <v>0</v>
      </c>
      <c r="AV11" s="31">
        <f t="shared" si="50"/>
        <v>0</v>
      </c>
      <c r="AW11" s="19">
        <f t="shared" si="14"/>
        <v>0</v>
      </c>
      <c r="AX11" s="8">
        <f t="shared" si="51"/>
        <v>0</v>
      </c>
      <c r="AY11" s="8">
        <f t="shared" si="52"/>
        <v>0</v>
      </c>
      <c r="AZ11" s="8">
        <f t="shared" si="83"/>
        <v>4187037.0370370368</v>
      </c>
      <c r="BA11" s="8">
        <f t="shared" si="53"/>
        <v>49259259.259259261</v>
      </c>
      <c r="BB11" s="8">
        <f t="shared" si="54"/>
        <v>0</v>
      </c>
      <c r="BC11" s="31">
        <f t="shared" si="15"/>
        <v>0.42370181586492534</v>
      </c>
      <c r="BD11" s="8">
        <f t="shared" si="16"/>
        <v>-7.3456790123456794E-2</v>
      </c>
      <c r="BE11" s="8">
        <f t="shared" si="84"/>
        <v>0</v>
      </c>
      <c r="BF11" s="9">
        <f t="shared" si="55"/>
        <v>159630.78703703705</v>
      </c>
      <c r="BG11" s="8">
        <f t="shared" si="56"/>
        <v>-4027406.25</v>
      </c>
      <c r="BH11" s="1">
        <f t="shared" si="17"/>
        <v>1</v>
      </c>
      <c r="BI11" s="11">
        <f t="shared" si="18"/>
        <v>0</v>
      </c>
      <c r="BJ11" s="8">
        <f t="shared" si="57"/>
        <v>-16009259.259259259</v>
      </c>
      <c r="BK11" s="8">
        <f t="shared" si="58"/>
        <v>-2462.962962962963</v>
      </c>
      <c r="BL11" s="8">
        <f t="shared" si="19"/>
        <v>4187037.0370370368</v>
      </c>
      <c r="BM11" s="9">
        <f t="shared" si="59"/>
        <v>0</v>
      </c>
      <c r="BN11" s="8">
        <f t="shared" si="60"/>
        <v>0</v>
      </c>
      <c r="BO11" s="30">
        <f t="shared" si="20"/>
        <v>0.13770309015610072</v>
      </c>
      <c r="BP11" s="8">
        <f t="shared" si="21"/>
        <v>0</v>
      </c>
      <c r="BQ11" s="8">
        <f t="shared" si="61"/>
        <v>0</v>
      </c>
      <c r="BR11" s="8">
        <f t="shared" si="62"/>
        <v>0</v>
      </c>
      <c r="BS11" s="8">
        <f>MIN(WL_BAL*(1-A_ADV_RATE)-SUM(BS$4:BS10),R11)</f>
        <v>0</v>
      </c>
      <c r="BT11" s="8">
        <f t="shared" si="63"/>
        <v>33250000</v>
      </c>
      <c r="BU11" s="8">
        <f t="shared" si="64"/>
        <v>0</v>
      </c>
      <c r="BV11" s="30">
        <f t="shared" si="22"/>
        <v>0.42370181586492534</v>
      </c>
      <c r="BW11" s="8">
        <f t="shared" si="23"/>
        <v>0</v>
      </c>
      <c r="BX11" s="8">
        <f t="shared" si="85"/>
        <v>0</v>
      </c>
      <c r="BY11" s="9">
        <f t="shared" si="24"/>
        <v>157167.8240740741</v>
      </c>
      <c r="BZ11" s="8">
        <f t="shared" si="65"/>
        <v>157167.8240740741</v>
      </c>
      <c r="CA11" s="1">
        <f t="shared" si="66"/>
        <v>1</v>
      </c>
      <c r="CB11" s="11">
        <v>0</v>
      </c>
      <c r="CC11" s="8">
        <f t="shared" si="86"/>
        <v>83740740.740740761</v>
      </c>
      <c r="CD11" s="8">
        <f>'Scheduled SPAC Monthly'!N13</f>
        <v>4187030.2428932041</v>
      </c>
      <c r="CE11" s="8">
        <f>'Scheduled SPAC Monthly'!O13</f>
        <v>120015.95730097023</v>
      </c>
      <c r="CF11" s="8">
        <f t="shared" si="87"/>
        <v>25122311.311033648</v>
      </c>
      <c r="CG11" s="8">
        <f t="shared" si="67"/>
        <v>5233.8162719119755</v>
      </c>
      <c r="CH11" s="8">
        <f t="shared" si="25"/>
        <v>4187037.0370370368</v>
      </c>
      <c r="CI11" s="8">
        <f t="shared" si="68"/>
        <v>4187037.0370370368</v>
      </c>
      <c r="CJ11" s="9">
        <f t="shared" si="69"/>
        <v>99750000</v>
      </c>
      <c r="CK11" s="8">
        <f t="shared" si="70"/>
        <v>0</v>
      </c>
      <c r="CL11" s="31">
        <f t="shared" si="26"/>
        <v>0.13770309015610055</v>
      </c>
      <c r="CM11" s="19">
        <f t="shared" si="27"/>
        <v>0</v>
      </c>
      <c r="CN11" s="8">
        <f t="shared" si="71"/>
        <v>228593.75</v>
      </c>
      <c r="CO11" s="8">
        <f t="shared" si="72"/>
        <v>228593.75</v>
      </c>
      <c r="CP11" s="8">
        <f>MIN((1-A_ADV_RATE)*WL_BAL-SUM(CP$4:CP10),R11)</f>
        <v>0</v>
      </c>
      <c r="CQ11" s="8">
        <f>MIN((1-A_ADV_RATE)*WL_BAL-SUM(CQ$4:CQ10),$S11)</f>
        <v>0</v>
      </c>
      <c r="CR11" s="8">
        <f t="shared" si="73"/>
        <v>33250000</v>
      </c>
      <c r="CS11" s="8">
        <f t="shared" si="74"/>
        <v>0</v>
      </c>
      <c r="CT11" s="31" t="e">
        <f t="shared" si="28"/>
        <v>#DIV/0!</v>
      </c>
      <c r="CU11" s="8">
        <f t="shared" si="29"/>
        <v>0</v>
      </c>
      <c r="CV11" s="8">
        <f t="shared" si="88"/>
        <v>0</v>
      </c>
      <c r="CW11" s="9">
        <f t="shared" si="89"/>
        <v>56286.810609919252</v>
      </c>
      <c r="CX11" s="8">
        <f t="shared" si="75"/>
        <v>56286.810609919252</v>
      </c>
    </row>
    <row r="12" spans="1:102" x14ac:dyDescent="0.2">
      <c r="A12">
        <f t="shared" si="90"/>
        <v>8</v>
      </c>
      <c r="B12" s="16">
        <f t="shared" si="30"/>
        <v>44927</v>
      </c>
      <c r="C12" s="17">
        <f t="shared" si="31"/>
        <v>0.66666666666666663</v>
      </c>
      <c r="D12" s="23">
        <v>1.0813999999999999E-3</v>
      </c>
      <c r="E12" s="11">
        <f t="shared" si="32"/>
        <v>4187037.0370370368</v>
      </c>
      <c r="F12" s="9">
        <f t="shared" ref="F12" si="96">IF($A11&lt;CONSTR_TERM,((PROJECT_COST)-F$4)/CONSTR_TERM,0)</f>
        <v>4187037.0370370368</v>
      </c>
      <c r="G12" s="8">
        <f t="shared" si="34"/>
        <v>120446296.29629624</v>
      </c>
      <c r="H12" s="2">
        <f t="shared" si="35"/>
        <v>0</v>
      </c>
      <c r="I12" s="8">
        <f t="shared" si="0"/>
        <v>-1.3956790123456788E-2</v>
      </c>
      <c r="J12" s="8"/>
      <c r="K12" s="12">
        <f t="shared" si="1"/>
        <v>-4187037.0370370368</v>
      </c>
      <c r="L12" s="11">
        <f>MIN(L$2-SUM(L$4:L11),E12)</f>
        <v>0</v>
      </c>
      <c r="M12" s="8">
        <f t="shared" si="77"/>
        <v>67000000</v>
      </c>
      <c r="N12" s="2">
        <f t="shared" si="36"/>
        <v>0</v>
      </c>
      <c r="O12" s="8"/>
      <c r="P12" s="2"/>
      <c r="Q12" s="12">
        <f t="shared" si="2"/>
        <v>0</v>
      </c>
      <c r="R12" s="11">
        <f t="shared" si="3"/>
        <v>4187037.0370370368</v>
      </c>
      <c r="S12" s="9">
        <f t="shared" si="37"/>
        <v>4187037.0370370368</v>
      </c>
      <c r="T12" s="8">
        <f t="shared" si="38"/>
        <v>53446296.296296299</v>
      </c>
      <c r="U12" s="2">
        <f t="shared" si="39"/>
        <v>0</v>
      </c>
      <c r="V12" s="31">
        <f t="shared" si="4"/>
        <v>0.44373548992174189</v>
      </c>
      <c r="W12" s="8">
        <f t="shared" si="5"/>
        <v>-2.0987654320987651E-2</v>
      </c>
      <c r="X12" s="8">
        <f t="shared" si="78"/>
        <v>7668790.9465020513</v>
      </c>
      <c r="Y12" s="8">
        <f t="shared" si="40"/>
        <v>180275.2057613169</v>
      </c>
      <c r="Z12" s="12">
        <f t="shared" si="6"/>
        <v>-4006761.8312757201</v>
      </c>
      <c r="AA12" s="7">
        <f t="shared" si="7"/>
        <v>3140277.7777777775</v>
      </c>
      <c r="AB12" s="8">
        <f t="shared" si="41"/>
        <v>40084722.222222209</v>
      </c>
      <c r="AC12" s="8">
        <f t="shared" si="79"/>
        <v>0</v>
      </c>
      <c r="AD12" s="31">
        <f t="shared" si="42"/>
        <v>0.33280161744130632</v>
      </c>
      <c r="AE12" s="8">
        <f t="shared" si="8"/>
        <v>-2.0987654320987651E-2</v>
      </c>
      <c r="AF12" s="8">
        <f t="shared" si="43"/>
        <v>87486.496913580224</v>
      </c>
      <c r="AG12" s="8">
        <f t="shared" si="44"/>
        <v>-3052791.2808641973</v>
      </c>
      <c r="AH12" s="8">
        <f t="shared" si="9"/>
        <v>1046759.2592592593</v>
      </c>
      <c r="AI12" s="8">
        <f t="shared" si="45"/>
        <v>13361574.074074075</v>
      </c>
      <c r="AJ12" s="8">
        <f t="shared" si="46"/>
        <v>0</v>
      </c>
      <c r="AK12" s="31">
        <f t="shared" si="47"/>
        <v>0.44373548992174178</v>
      </c>
      <c r="AL12" s="8">
        <f t="shared" si="10"/>
        <v>-2.0987654320987655E-2</v>
      </c>
      <c r="AM12" s="9">
        <f t="shared" si="11"/>
        <v>92788.708847736678</v>
      </c>
      <c r="AN12" s="8">
        <f t="shared" si="48"/>
        <v>-953970.55041152262</v>
      </c>
      <c r="AO12" s="1">
        <f t="shared" si="12"/>
        <v>1</v>
      </c>
      <c r="AP12" s="11">
        <f t="shared" si="13"/>
        <v>0</v>
      </c>
      <c r="AQ12" s="8">
        <f t="shared" si="80"/>
        <v>0</v>
      </c>
      <c r="AR12" s="8">
        <f t="shared" si="49"/>
        <v>0</v>
      </c>
      <c r="AS12" s="8">
        <f>MIN(AQ11+AP12*AO12,SUM($AA$4:$AA12)-SUM(AS$4:AS11))</f>
        <v>0</v>
      </c>
      <c r="AT12" s="9">
        <f t="shared" si="81"/>
        <v>0</v>
      </c>
      <c r="AU12" s="8">
        <f t="shared" si="82"/>
        <v>0</v>
      </c>
      <c r="AV12" s="31">
        <f t="shared" si="50"/>
        <v>0</v>
      </c>
      <c r="AW12" s="19">
        <f t="shared" si="14"/>
        <v>0</v>
      </c>
      <c r="AX12" s="8">
        <f t="shared" si="51"/>
        <v>0</v>
      </c>
      <c r="AY12" s="8">
        <f t="shared" si="52"/>
        <v>0</v>
      </c>
      <c r="AZ12" s="8">
        <f t="shared" si="83"/>
        <v>4187037.0370370368</v>
      </c>
      <c r="BA12" s="8">
        <f t="shared" si="53"/>
        <v>53446296.296296299</v>
      </c>
      <c r="BB12" s="8">
        <f t="shared" si="54"/>
        <v>0</v>
      </c>
      <c r="BC12" s="31">
        <f t="shared" si="15"/>
        <v>0.44373548992174189</v>
      </c>
      <c r="BD12" s="8">
        <f t="shared" si="16"/>
        <v>-8.3950617283950604E-2</v>
      </c>
      <c r="BE12" s="8">
        <f t="shared" si="84"/>
        <v>0</v>
      </c>
      <c r="BF12" s="9">
        <f t="shared" si="55"/>
        <v>180275.2057613169</v>
      </c>
      <c r="BG12" s="8">
        <f t="shared" si="56"/>
        <v>-4006761.8312757201</v>
      </c>
      <c r="BH12" s="1">
        <f t="shared" si="17"/>
        <v>1</v>
      </c>
      <c r="BI12" s="11">
        <f t="shared" si="18"/>
        <v>0</v>
      </c>
      <c r="BJ12" s="8">
        <f t="shared" si="57"/>
        <v>-20196296.296296295</v>
      </c>
      <c r="BK12" s="8">
        <f t="shared" si="58"/>
        <v>-3335.262345679012</v>
      </c>
      <c r="BL12" s="8">
        <f t="shared" si="19"/>
        <v>4187037.0370370368</v>
      </c>
      <c r="BM12" s="9">
        <f t="shared" si="59"/>
        <v>0</v>
      </c>
      <c r="BN12" s="8">
        <f t="shared" si="60"/>
        <v>0</v>
      </c>
      <c r="BO12" s="30">
        <f t="shared" si="20"/>
        <v>0.16767884872618816</v>
      </c>
      <c r="BP12" s="8">
        <f t="shared" si="21"/>
        <v>0</v>
      </c>
      <c r="BQ12" s="8">
        <f t="shared" si="61"/>
        <v>0</v>
      </c>
      <c r="BR12" s="8">
        <f t="shared" si="62"/>
        <v>0</v>
      </c>
      <c r="BS12" s="8">
        <f>MIN(WL_BAL*(1-A_ADV_RATE)-SUM(BS$4:BS11),R12)</f>
        <v>0</v>
      </c>
      <c r="BT12" s="8">
        <f t="shared" si="63"/>
        <v>33250000</v>
      </c>
      <c r="BU12" s="8">
        <f t="shared" si="64"/>
        <v>0</v>
      </c>
      <c r="BV12" s="30">
        <f t="shared" si="22"/>
        <v>0.44373548992174189</v>
      </c>
      <c r="BW12" s="8">
        <f t="shared" si="23"/>
        <v>0</v>
      </c>
      <c r="BX12" s="8">
        <f t="shared" si="85"/>
        <v>0</v>
      </c>
      <c r="BY12" s="9">
        <f t="shared" si="24"/>
        <v>176939.94341563788</v>
      </c>
      <c r="BZ12" s="8">
        <f t="shared" si="65"/>
        <v>176939.94341563788</v>
      </c>
      <c r="CA12" s="1">
        <f t="shared" si="66"/>
        <v>1</v>
      </c>
      <c r="CB12" s="11">
        <v>0</v>
      </c>
      <c r="CC12" s="8">
        <f t="shared" si="86"/>
        <v>79553703.703703731</v>
      </c>
      <c r="CD12" s="8">
        <f>'Scheduled SPAC Monthly'!N14</f>
        <v>8374064.3732497841</v>
      </c>
      <c r="CE12" s="8">
        <f>'Scheduled SPAC Monthly'!O14</f>
        <v>243145.6267502156</v>
      </c>
      <c r="CF12" s="8">
        <f t="shared" si="87"/>
        <v>29309338.647246394</v>
      </c>
      <c r="CG12" s="8">
        <f t="shared" si="67"/>
        <v>5233.8148564653429</v>
      </c>
      <c r="CH12" s="8">
        <f t="shared" si="25"/>
        <v>4187037.0370370368</v>
      </c>
      <c r="CI12" s="8">
        <f t="shared" si="68"/>
        <v>4187037.0370370368</v>
      </c>
      <c r="CJ12" s="9">
        <f t="shared" si="69"/>
        <v>99750000</v>
      </c>
      <c r="CK12" s="8">
        <f t="shared" si="70"/>
        <v>0</v>
      </c>
      <c r="CL12" s="31">
        <f t="shared" si="26"/>
        <v>0.16767884872618793</v>
      </c>
      <c r="CM12" s="19">
        <f t="shared" si="27"/>
        <v>0</v>
      </c>
      <c r="CN12" s="8">
        <f t="shared" si="71"/>
        <v>228593.75</v>
      </c>
      <c r="CO12" s="8">
        <f t="shared" si="72"/>
        <v>228593.75</v>
      </c>
      <c r="CP12" s="8">
        <f>MIN((1-A_ADV_RATE)*WL_BAL-SUM(CP$4:CP11),R12)</f>
        <v>0</v>
      </c>
      <c r="CQ12" s="8">
        <f>MIN((1-A_ADV_RATE)*WL_BAL-SUM(CQ$4:CQ11),$S12)</f>
        <v>0</v>
      </c>
      <c r="CR12" s="8">
        <f t="shared" si="73"/>
        <v>33250000</v>
      </c>
      <c r="CS12" s="8">
        <f t="shared" si="74"/>
        <v>0</v>
      </c>
      <c r="CT12" s="31" t="e">
        <f t="shared" si="28"/>
        <v>#DIV/0!</v>
      </c>
      <c r="CU12" s="8">
        <f t="shared" si="29"/>
        <v>0</v>
      </c>
      <c r="CV12" s="8">
        <f t="shared" si="88"/>
        <v>0</v>
      </c>
      <c r="CW12" s="9">
        <f t="shared" si="89"/>
        <v>200060.89736799785</v>
      </c>
      <c r="CX12" s="8">
        <f t="shared" si="75"/>
        <v>200060.89736799785</v>
      </c>
    </row>
    <row r="13" spans="1:102" x14ac:dyDescent="0.2">
      <c r="A13">
        <f t="shared" si="90"/>
        <v>9</v>
      </c>
      <c r="B13" s="16">
        <f t="shared" si="30"/>
        <v>44958</v>
      </c>
      <c r="C13" s="17">
        <f t="shared" si="31"/>
        <v>0.75</v>
      </c>
      <c r="D13" s="23">
        <v>1.0813999999999999E-3</v>
      </c>
      <c r="E13" s="11">
        <f t="shared" si="32"/>
        <v>4187037.0370370368</v>
      </c>
      <c r="F13" s="9">
        <f t="shared" ref="F13" si="97">IF($A12&lt;CONSTR_TERM,((PROJECT_COST)-F$4)/CONSTR_TERM,0)</f>
        <v>4187037.0370370368</v>
      </c>
      <c r="G13" s="8">
        <f t="shared" si="34"/>
        <v>124633333.33333327</v>
      </c>
      <c r="H13" s="2">
        <f t="shared" si="35"/>
        <v>0</v>
      </c>
      <c r="I13" s="8">
        <f t="shared" si="0"/>
        <v>-1.5701388888888886E-2</v>
      </c>
      <c r="J13" s="8"/>
      <c r="K13" s="12">
        <f t="shared" si="1"/>
        <v>-4187037.0370370368</v>
      </c>
      <c r="L13" s="11">
        <f>MIN(L$2-SUM(L$4:L12),E13)</f>
        <v>0</v>
      </c>
      <c r="M13" s="8">
        <f t="shared" si="77"/>
        <v>67000000</v>
      </c>
      <c r="N13" s="2">
        <f t="shared" si="36"/>
        <v>0</v>
      </c>
      <c r="O13" s="8"/>
      <c r="P13" s="2"/>
      <c r="Q13" s="12">
        <f t="shared" si="2"/>
        <v>0</v>
      </c>
      <c r="R13" s="11">
        <f t="shared" si="3"/>
        <v>4187037.0370370368</v>
      </c>
      <c r="S13" s="9">
        <f t="shared" si="37"/>
        <v>4187037.0370370368</v>
      </c>
      <c r="T13" s="8">
        <f t="shared" si="38"/>
        <v>57633333.333333336</v>
      </c>
      <c r="U13" s="2">
        <f t="shared" si="39"/>
        <v>0</v>
      </c>
      <c r="V13" s="31">
        <f t="shared" si="4"/>
        <v>0.46242310778282991</v>
      </c>
      <c r="W13" s="8">
        <f t="shared" si="5"/>
        <v>-2.361111111111111E-2</v>
      </c>
      <c r="X13" s="8">
        <f t="shared" si="78"/>
        <v>7473192.3482510224</v>
      </c>
      <c r="Y13" s="8">
        <f t="shared" si="40"/>
        <v>195598.59825102883</v>
      </c>
      <c r="Z13" s="12">
        <f t="shared" si="6"/>
        <v>-3991438.4387860079</v>
      </c>
      <c r="AA13" s="7">
        <f t="shared" si="7"/>
        <v>3140277.7777777775</v>
      </c>
      <c r="AB13" s="8">
        <f t="shared" si="41"/>
        <v>43224999.999999985</v>
      </c>
      <c r="AC13" s="8">
        <f t="shared" si="79"/>
        <v>0</v>
      </c>
      <c r="AD13" s="31">
        <f t="shared" si="42"/>
        <v>0.3468173308371223</v>
      </c>
      <c r="AE13" s="8">
        <f t="shared" si="8"/>
        <v>-2.3611111111111107E-2</v>
      </c>
      <c r="AF13" s="8">
        <f t="shared" si="43"/>
        <v>94922.849151234535</v>
      </c>
      <c r="AG13" s="8">
        <f t="shared" si="44"/>
        <v>-3045354.9286265429</v>
      </c>
      <c r="AH13" s="8">
        <f t="shared" si="9"/>
        <v>1046759.2592592593</v>
      </c>
      <c r="AI13" s="8">
        <f t="shared" si="45"/>
        <v>14408333.333333334</v>
      </c>
      <c r="AJ13" s="8">
        <f t="shared" si="46"/>
        <v>0</v>
      </c>
      <c r="AK13" s="31">
        <f t="shared" si="47"/>
        <v>0.4624231077828298</v>
      </c>
      <c r="AL13" s="8">
        <f t="shared" si="10"/>
        <v>-2.3611111111111114E-2</v>
      </c>
      <c r="AM13" s="9">
        <f t="shared" si="11"/>
        <v>100675.7490997943</v>
      </c>
      <c r="AN13" s="8">
        <f t="shared" si="48"/>
        <v>-946083.51015946502</v>
      </c>
      <c r="AO13" s="1">
        <f t="shared" si="12"/>
        <v>1</v>
      </c>
      <c r="AP13" s="11">
        <f t="shared" si="13"/>
        <v>0</v>
      </c>
      <c r="AQ13" s="8">
        <f t="shared" si="80"/>
        <v>0</v>
      </c>
      <c r="AR13" s="8">
        <f t="shared" si="49"/>
        <v>0</v>
      </c>
      <c r="AS13" s="8">
        <f>MIN(AQ12+AP13*AO13,SUM($AA$4:$AA13)-SUM(AS$4:AS12))</f>
        <v>0</v>
      </c>
      <c r="AT13" s="9">
        <f t="shared" si="81"/>
        <v>0</v>
      </c>
      <c r="AU13" s="8">
        <f t="shared" si="82"/>
        <v>0</v>
      </c>
      <c r="AV13" s="31">
        <f t="shared" si="50"/>
        <v>0</v>
      </c>
      <c r="AW13" s="19">
        <f t="shared" si="14"/>
        <v>0</v>
      </c>
      <c r="AX13" s="8">
        <f t="shared" si="51"/>
        <v>0</v>
      </c>
      <c r="AY13" s="8">
        <f t="shared" si="52"/>
        <v>0</v>
      </c>
      <c r="AZ13" s="8">
        <f t="shared" si="83"/>
        <v>4187037.0370370368</v>
      </c>
      <c r="BA13" s="8">
        <f t="shared" si="53"/>
        <v>57633333.333333336</v>
      </c>
      <c r="BB13" s="8">
        <f t="shared" si="54"/>
        <v>0</v>
      </c>
      <c r="BC13" s="31">
        <f t="shared" si="15"/>
        <v>0.46242310778282991</v>
      </c>
      <c r="BD13" s="8">
        <f t="shared" si="16"/>
        <v>-9.4444444444444442E-2</v>
      </c>
      <c r="BE13" s="8">
        <f t="shared" si="84"/>
        <v>0</v>
      </c>
      <c r="BF13" s="9">
        <f t="shared" si="55"/>
        <v>195598.59825102883</v>
      </c>
      <c r="BG13" s="8">
        <f t="shared" si="56"/>
        <v>-3991438.4387860079</v>
      </c>
      <c r="BH13" s="1">
        <f t="shared" si="17"/>
        <v>1</v>
      </c>
      <c r="BI13" s="11">
        <f t="shared" si="18"/>
        <v>0</v>
      </c>
      <c r="BJ13" s="8">
        <f t="shared" si="57"/>
        <v>-24383333.333333332</v>
      </c>
      <c r="BK13" s="8">
        <f t="shared" si="58"/>
        <v>-4207.5617283950614</v>
      </c>
      <c r="BL13" s="8">
        <f t="shared" si="19"/>
        <v>4187037.0370370368</v>
      </c>
      <c r="BM13" s="9">
        <f t="shared" si="59"/>
        <v>0</v>
      </c>
      <c r="BN13" s="8">
        <f t="shared" si="60"/>
        <v>0</v>
      </c>
      <c r="BO13" s="30">
        <f t="shared" si="20"/>
        <v>0.19564054560042801</v>
      </c>
      <c r="BP13" s="8">
        <f t="shared" si="21"/>
        <v>0</v>
      </c>
      <c r="BQ13" s="8">
        <f t="shared" si="61"/>
        <v>0</v>
      </c>
      <c r="BR13" s="8">
        <f t="shared" si="62"/>
        <v>0</v>
      </c>
      <c r="BS13" s="8">
        <f>MIN(WL_BAL*(1-A_ADV_RATE)-SUM(BS$4:BS12),R13)</f>
        <v>0</v>
      </c>
      <c r="BT13" s="8">
        <f t="shared" si="63"/>
        <v>33250000</v>
      </c>
      <c r="BU13" s="8">
        <f t="shared" si="64"/>
        <v>0</v>
      </c>
      <c r="BV13" s="30">
        <f t="shared" si="22"/>
        <v>0.46242310778282986</v>
      </c>
      <c r="BW13" s="8">
        <f t="shared" si="23"/>
        <v>0</v>
      </c>
      <c r="BX13" s="8">
        <f t="shared" si="85"/>
        <v>0</v>
      </c>
      <c r="BY13" s="9">
        <f t="shared" si="24"/>
        <v>191391.03652263377</v>
      </c>
      <c r="BZ13" s="8">
        <f t="shared" si="65"/>
        <v>191391.03652263377</v>
      </c>
      <c r="CA13" s="1">
        <f t="shared" si="66"/>
        <v>1</v>
      </c>
      <c r="CB13" s="11">
        <v>0</v>
      </c>
      <c r="CC13" s="8">
        <f t="shared" si="86"/>
        <v>75366666.666666701</v>
      </c>
      <c r="CD13" s="8">
        <f>'Scheduled SPAC Monthly'!N15</f>
        <v>0</v>
      </c>
      <c r="CE13" s="8">
        <f>'Scheduled SPAC Monthly'!O15</f>
        <v>0</v>
      </c>
      <c r="CF13" s="8">
        <f t="shared" si="87"/>
        <v>25122301.610209357</v>
      </c>
      <c r="CG13" s="8">
        <f t="shared" si="67"/>
        <v>6106.1122181763321</v>
      </c>
      <c r="CH13" s="8">
        <f t="shared" si="25"/>
        <v>4187037.0370370368</v>
      </c>
      <c r="CI13" s="8">
        <f t="shared" si="68"/>
        <v>4187037.0370370368</v>
      </c>
      <c r="CJ13" s="9">
        <f t="shared" si="69"/>
        <v>99750000</v>
      </c>
      <c r="CK13" s="8">
        <f t="shared" si="70"/>
        <v>0</v>
      </c>
      <c r="CL13" s="31">
        <f t="shared" si="26"/>
        <v>0.19564054560042773</v>
      </c>
      <c r="CM13" s="19">
        <f t="shared" si="27"/>
        <v>0</v>
      </c>
      <c r="CN13" s="8">
        <f t="shared" si="71"/>
        <v>228593.75</v>
      </c>
      <c r="CO13" s="8">
        <f t="shared" si="72"/>
        <v>228593.75</v>
      </c>
      <c r="CP13" s="8">
        <f>MIN((1-A_ADV_RATE)*WL_BAL-SUM(CP$4:CP12),R13)</f>
        <v>0</v>
      </c>
      <c r="CQ13" s="8">
        <f>MIN((1-A_ADV_RATE)*WL_BAL-SUM(CQ$4:CQ12),$S13)</f>
        <v>0</v>
      </c>
      <c r="CR13" s="8">
        <f t="shared" si="73"/>
        <v>33250000</v>
      </c>
      <c r="CS13" s="8">
        <f t="shared" si="74"/>
        <v>0</v>
      </c>
      <c r="CT13" s="31" t="e">
        <f t="shared" si="28"/>
        <v>#DIV/0!</v>
      </c>
      <c r="CU13" s="8">
        <f t="shared" si="29"/>
        <v>0</v>
      </c>
      <c r="CV13" s="8">
        <f t="shared" si="88"/>
        <v>0</v>
      </c>
      <c r="CW13" s="9">
        <f t="shared" si="89"/>
        <v>-26889.039530794838</v>
      </c>
      <c r="CX13" s="8">
        <f t="shared" si="75"/>
        <v>-26889.039530794838</v>
      </c>
    </row>
    <row r="14" spans="1:102" x14ac:dyDescent="0.2">
      <c r="A14">
        <f t="shared" si="90"/>
        <v>10</v>
      </c>
      <c r="B14" s="16">
        <f t="shared" si="30"/>
        <v>44986</v>
      </c>
      <c r="C14" s="17">
        <f t="shared" si="31"/>
        <v>0.83333333333333337</v>
      </c>
      <c r="D14" s="23">
        <v>1.0813999999999999E-3</v>
      </c>
      <c r="E14" s="11">
        <f t="shared" si="32"/>
        <v>4187037.0370370368</v>
      </c>
      <c r="F14" s="9">
        <f t="shared" ref="F14" si="98">IF($A13&lt;CONSTR_TERM,((PROJECT_COST)-F$4)/CONSTR_TERM,0)</f>
        <v>4187037.0370370368</v>
      </c>
      <c r="G14" s="8">
        <f t="shared" si="34"/>
        <v>128820370.3703703</v>
      </c>
      <c r="H14" s="2">
        <f t="shared" si="35"/>
        <v>0</v>
      </c>
      <c r="I14" s="8">
        <f t="shared" si="0"/>
        <v>-1.7445987654320986E-2</v>
      </c>
      <c r="J14" s="8"/>
      <c r="K14" s="12">
        <f t="shared" si="1"/>
        <v>-4187037.0370370368</v>
      </c>
      <c r="L14" s="11">
        <f>MIN(L$2-SUM(L$4:L13),E14)</f>
        <v>0</v>
      </c>
      <c r="M14" s="8">
        <f t="shared" si="77"/>
        <v>67000000</v>
      </c>
      <c r="N14" s="2">
        <f t="shared" si="36"/>
        <v>0</v>
      </c>
      <c r="O14" s="8"/>
      <c r="P14" s="2"/>
      <c r="Q14" s="12">
        <f t="shared" si="2"/>
        <v>0</v>
      </c>
      <c r="R14" s="11">
        <f t="shared" si="3"/>
        <v>4187037.0370370368</v>
      </c>
      <c r="S14" s="9">
        <f t="shared" si="37"/>
        <v>4187037.0370370368</v>
      </c>
      <c r="T14" s="8">
        <f t="shared" si="38"/>
        <v>61820370.370370373</v>
      </c>
      <c r="U14" s="2">
        <f t="shared" si="39"/>
        <v>0</v>
      </c>
      <c r="V14" s="31">
        <f t="shared" si="4"/>
        <v>0.47989592168250395</v>
      </c>
      <c r="W14" s="8">
        <f t="shared" si="5"/>
        <v>-2.6234567901234566E-2</v>
      </c>
      <c r="X14" s="8">
        <f t="shared" si="78"/>
        <v>7282682.1630658368</v>
      </c>
      <c r="Y14" s="8">
        <f t="shared" si="40"/>
        <v>190510.18518518523</v>
      </c>
      <c r="Z14" s="12">
        <f t="shared" si="6"/>
        <v>-3996526.8518518517</v>
      </c>
      <c r="AA14" s="7">
        <f t="shared" si="7"/>
        <v>3140277.7777777775</v>
      </c>
      <c r="AB14" s="8">
        <f t="shared" si="41"/>
        <v>46365277.777777761</v>
      </c>
      <c r="AC14" s="8">
        <f t="shared" si="79"/>
        <v>0</v>
      </c>
      <c r="AD14" s="31">
        <f t="shared" si="42"/>
        <v>0.35992194126187782</v>
      </c>
      <c r="AE14" s="8">
        <f t="shared" si="8"/>
        <v>-2.6234567901234566E-2</v>
      </c>
      <c r="AF14" s="8">
        <f t="shared" si="43"/>
        <v>92453.47222222219</v>
      </c>
      <c r="AG14" s="8">
        <f t="shared" si="44"/>
        <v>-3047824.3055555555</v>
      </c>
      <c r="AH14" s="8">
        <f t="shared" si="9"/>
        <v>1046759.2592592593</v>
      </c>
      <c r="AI14" s="8">
        <f t="shared" si="45"/>
        <v>15455092.592592593</v>
      </c>
      <c r="AJ14" s="8">
        <f t="shared" si="46"/>
        <v>0</v>
      </c>
      <c r="AK14" s="31">
        <f t="shared" si="47"/>
        <v>0.47989592168250378</v>
      </c>
      <c r="AL14" s="8">
        <f t="shared" si="10"/>
        <v>-2.623456790123457E-2</v>
      </c>
      <c r="AM14" s="9">
        <f t="shared" si="11"/>
        <v>98056.712962963036</v>
      </c>
      <c r="AN14" s="8">
        <f t="shared" si="48"/>
        <v>-948702.54629629629</v>
      </c>
      <c r="AO14" s="1">
        <f t="shared" si="12"/>
        <v>1</v>
      </c>
      <c r="AP14" s="11">
        <f t="shared" si="13"/>
        <v>0</v>
      </c>
      <c r="AQ14" s="8">
        <f t="shared" si="80"/>
        <v>0</v>
      </c>
      <c r="AR14" s="8">
        <f t="shared" si="49"/>
        <v>0</v>
      </c>
      <c r="AS14" s="8">
        <f>MIN(AQ13+AP14*AO14,SUM($AA$4:$AA14)-SUM(AS$4:AS13))</f>
        <v>0</v>
      </c>
      <c r="AT14" s="9">
        <f t="shared" si="81"/>
        <v>0</v>
      </c>
      <c r="AU14" s="8">
        <f t="shared" si="82"/>
        <v>0</v>
      </c>
      <c r="AV14" s="31">
        <f t="shared" si="50"/>
        <v>0</v>
      </c>
      <c r="AW14" s="19">
        <f t="shared" si="14"/>
        <v>0</v>
      </c>
      <c r="AX14" s="8">
        <f t="shared" si="51"/>
        <v>0</v>
      </c>
      <c r="AY14" s="8">
        <f t="shared" si="52"/>
        <v>0</v>
      </c>
      <c r="AZ14" s="8">
        <f t="shared" si="83"/>
        <v>4187037.0370370368</v>
      </c>
      <c r="BA14" s="8">
        <f t="shared" si="53"/>
        <v>61820370.370370373</v>
      </c>
      <c r="BB14" s="8">
        <f t="shared" si="54"/>
        <v>0</v>
      </c>
      <c r="BC14" s="31">
        <f t="shared" si="15"/>
        <v>0.47989592168250395</v>
      </c>
      <c r="BD14" s="8">
        <f t="shared" si="16"/>
        <v>-0.10493827160493827</v>
      </c>
      <c r="BE14" s="8">
        <f t="shared" si="84"/>
        <v>0</v>
      </c>
      <c r="BF14" s="9">
        <f t="shared" si="55"/>
        <v>190510.18518518523</v>
      </c>
      <c r="BG14" s="8">
        <f t="shared" si="56"/>
        <v>-3996526.8518518517</v>
      </c>
      <c r="BH14" s="1">
        <f t="shared" si="17"/>
        <v>1</v>
      </c>
      <c r="BI14" s="11">
        <f t="shared" si="18"/>
        <v>0</v>
      </c>
      <c r="BJ14" s="8">
        <f t="shared" si="57"/>
        <v>-28570370.370370369</v>
      </c>
      <c r="BK14" s="8">
        <f t="shared" si="58"/>
        <v>-5079.8611111111104</v>
      </c>
      <c r="BL14" s="8">
        <f t="shared" si="19"/>
        <v>4187037.0370370368</v>
      </c>
      <c r="BM14" s="9">
        <f t="shared" si="59"/>
        <v>0</v>
      </c>
      <c r="BN14" s="8">
        <f t="shared" si="60"/>
        <v>0</v>
      </c>
      <c r="BO14" s="30">
        <f t="shared" si="20"/>
        <v>0.22178456938314919</v>
      </c>
      <c r="BP14" s="8">
        <f t="shared" si="21"/>
        <v>0</v>
      </c>
      <c r="BQ14" s="8">
        <f t="shared" si="61"/>
        <v>0</v>
      </c>
      <c r="BR14" s="8">
        <f t="shared" si="62"/>
        <v>0</v>
      </c>
      <c r="BS14" s="8">
        <f>MIN(WL_BAL*(1-A_ADV_RATE)-SUM(BS$4:BS13),R14)</f>
        <v>0</v>
      </c>
      <c r="BT14" s="8">
        <f t="shared" si="63"/>
        <v>33250000</v>
      </c>
      <c r="BU14" s="8">
        <f t="shared" si="64"/>
        <v>0</v>
      </c>
      <c r="BV14" s="30">
        <f t="shared" si="22"/>
        <v>0.47989592168250395</v>
      </c>
      <c r="BW14" s="8">
        <f t="shared" si="23"/>
        <v>0</v>
      </c>
      <c r="BX14" s="8">
        <f t="shared" si="85"/>
        <v>0</v>
      </c>
      <c r="BY14" s="9">
        <f t="shared" si="24"/>
        <v>185430.3240740741</v>
      </c>
      <c r="BZ14" s="8">
        <f t="shared" si="65"/>
        <v>185430.3240740741</v>
      </c>
      <c r="CA14" s="1">
        <f t="shared" si="66"/>
        <v>1</v>
      </c>
      <c r="CB14" s="11">
        <v>0</v>
      </c>
      <c r="CC14" s="8">
        <f t="shared" si="86"/>
        <v>71179629.629629672</v>
      </c>
      <c r="CD14" s="8">
        <f>'Scheduled SPAC Monthly'!N16</f>
        <v>4187034.7852534456</v>
      </c>
      <c r="CE14" s="8">
        <f>'Scheduled SPAC Monthly'!O16</f>
        <v>144960.80742659143</v>
      </c>
      <c r="CF14" s="8">
        <f t="shared" si="87"/>
        <v>25122299.358425766</v>
      </c>
      <c r="CG14" s="8">
        <f t="shared" si="67"/>
        <v>5233.8128354602823</v>
      </c>
      <c r="CH14" s="8">
        <f t="shared" si="25"/>
        <v>4187037.0370370368</v>
      </c>
      <c r="CI14" s="8">
        <f t="shared" si="68"/>
        <v>4187037.0370370368</v>
      </c>
      <c r="CJ14" s="9">
        <f t="shared" si="69"/>
        <v>99750000</v>
      </c>
      <c r="CK14" s="8">
        <f t="shared" si="70"/>
        <v>0</v>
      </c>
      <c r="CL14" s="31">
        <f t="shared" si="26"/>
        <v>0.22178456938314889</v>
      </c>
      <c r="CM14" s="19">
        <f t="shared" si="27"/>
        <v>0</v>
      </c>
      <c r="CN14" s="8">
        <f t="shared" si="71"/>
        <v>228593.75</v>
      </c>
      <c r="CO14" s="8">
        <f t="shared" si="72"/>
        <v>228593.75</v>
      </c>
      <c r="CP14" s="8">
        <f>MIN((1-A_ADV_RATE)*WL_BAL-SUM(CP$4:CP13),R14)</f>
        <v>0</v>
      </c>
      <c r="CQ14" s="8">
        <f>MIN((1-A_ADV_RATE)*WL_BAL-SUM(CQ$4:CQ13),$S14)</f>
        <v>0</v>
      </c>
      <c r="CR14" s="8">
        <f t="shared" si="73"/>
        <v>33250000</v>
      </c>
      <c r="CS14" s="8">
        <f t="shared" si="74"/>
        <v>0</v>
      </c>
      <c r="CT14" s="31" t="e">
        <f t="shared" si="28"/>
        <v>#DIV/0!</v>
      </c>
      <c r="CU14" s="8">
        <f t="shared" si="29"/>
        <v>0</v>
      </c>
      <c r="CV14" s="8">
        <f t="shared" si="88"/>
        <v>0</v>
      </c>
      <c r="CW14" s="9">
        <f t="shared" si="89"/>
        <v>112111.05544723694</v>
      </c>
      <c r="CX14" s="8">
        <f t="shared" si="75"/>
        <v>112111.05544723694</v>
      </c>
    </row>
    <row r="15" spans="1:102" x14ac:dyDescent="0.2">
      <c r="A15">
        <f t="shared" si="90"/>
        <v>11</v>
      </c>
      <c r="B15" s="16">
        <f t="shared" si="30"/>
        <v>45017</v>
      </c>
      <c r="C15" s="17">
        <f t="shared" si="31"/>
        <v>0.91666666666666663</v>
      </c>
      <c r="D15" s="23">
        <v>1.0813999999999999E-3</v>
      </c>
      <c r="E15" s="11">
        <f t="shared" si="32"/>
        <v>4187037.0370370368</v>
      </c>
      <c r="F15" s="9">
        <f t="shared" ref="F15" si="99">IF($A14&lt;CONSTR_TERM,((PROJECT_COST)-F$4)/CONSTR_TERM,0)</f>
        <v>4187037.0370370368</v>
      </c>
      <c r="G15" s="8">
        <f t="shared" si="34"/>
        <v>133007407.40740733</v>
      </c>
      <c r="H15" s="2">
        <f t="shared" si="35"/>
        <v>0</v>
      </c>
      <c r="I15" s="8">
        <f t="shared" si="0"/>
        <v>-1.9190586419753086E-2</v>
      </c>
      <c r="J15" s="8"/>
      <c r="K15" s="12">
        <f t="shared" si="1"/>
        <v>-4187037.0370370368</v>
      </c>
      <c r="L15" s="11">
        <f>MIN(L$2-SUM(L$4:L14),E15)</f>
        <v>0</v>
      </c>
      <c r="M15" s="8">
        <f t="shared" si="77"/>
        <v>67000000</v>
      </c>
      <c r="N15" s="2">
        <f t="shared" si="36"/>
        <v>0</v>
      </c>
      <c r="O15" s="8"/>
      <c r="P15" s="2"/>
      <c r="Q15" s="12">
        <f t="shared" si="2"/>
        <v>0</v>
      </c>
      <c r="R15" s="11">
        <f t="shared" si="3"/>
        <v>4187037.0370370368</v>
      </c>
      <c r="S15" s="9">
        <f t="shared" si="37"/>
        <v>4187037.0370370368</v>
      </c>
      <c r="T15" s="8">
        <f t="shared" si="38"/>
        <v>66007407.40740741</v>
      </c>
      <c r="U15" s="2">
        <f t="shared" si="39"/>
        <v>0</v>
      </c>
      <c r="V15" s="31">
        <f t="shared" si="4"/>
        <v>0.49626865671641823</v>
      </c>
      <c r="W15" s="8">
        <f t="shared" si="5"/>
        <v>-2.8858024691358022E-2</v>
      </c>
      <c r="X15" s="8">
        <f t="shared" si="78"/>
        <v>7056436.7798353843</v>
      </c>
      <c r="Y15" s="8">
        <f t="shared" si="40"/>
        <v>226245.38323045272</v>
      </c>
      <c r="Z15" s="12">
        <f t="shared" si="6"/>
        <v>-3960791.653806584</v>
      </c>
      <c r="AA15" s="7">
        <f t="shared" si="7"/>
        <v>3140277.7777777775</v>
      </c>
      <c r="AB15" s="8">
        <f t="shared" si="41"/>
        <v>49505555.555555537</v>
      </c>
      <c r="AC15" s="8">
        <f t="shared" si="79"/>
        <v>0</v>
      </c>
      <c r="AD15" s="31">
        <f t="shared" si="42"/>
        <v>0.37220149253731349</v>
      </c>
      <c r="AE15" s="8">
        <f t="shared" si="8"/>
        <v>-2.8858024691358022E-2</v>
      </c>
      <c r="AF15" s="8">
        <f t="shared" si="43"/>
        <v>109795.55362654317</v>
      </c>
      <c r="AG15" s="8">
        <f t="shared" si="44"/>
        <v>-3030482.2241512341</v>
      </c>
      <c r="AH15" s="8">
        <f t="shared" si="9"/>
        <v>1046759.2592592593</v>
      </c>
      <c r="AI15" s="8">
        <f t="shared" si="45"/>
        <v>16501851.851851853</v>
      </c>
      <c r="AJ15" s="8">
        <f t="shared" si="46"/>
        <v>0</v>
      </c>
      <c r="AK15" s="31">
        <f t="shared" si="47"/>
        <v>0.49626865671641807</v>
      </c>
      <c r="AL15" s="8">
        <f t="shared" si="10"/>
        <v>-2.8858024691358026E-2</v>
      </c>
      <c r="AM15" s="9">
        <f t="shared" si="11"/>
        <v>116449.82960390954</v>
      </c>
      <c r="AN15" s="8">
        <f t="shared" si="48"/>
        <v>-930309.42965534981</v>
      </c>
      <c r="AO15" s="1">
        <f t="shared" si="12"/>
        <v>1</v>
      </c>
      <c r="AP15" s="11">
        <f t="shared" si="13"/>
        <v>0</v>
      </c>
      <c r="AQ15" s="8">
        <f t="shared" si="80"/>
        <v>0</v>
      </c>
      <c r="AR15" s="8">
        <f t="shared" si="49"/>
        <v>0</v>
      </c>
      <c r="AS15" s="8">
        <f>MIN(AQ14+AP15*AO15,SUM($AA$4:$AA15)-SUM(AS$4:AS14))</f>
        <v>0</v>
      </c>
      <c r="AT15" s="9">
        <f t="shared" si="81"/>
        <v>0</v>
      </c>
      <c r="AU15" s="8">
        <f t="shared" si="82"/>
        <v>0</v>
      </c>
      <c r="AV15" s="31">
        <f t="shared" si="50"/>
        <v>0</v>
      </c>
      <c r="AW15" s="19">
        <f t="shared" si="14"/>
        <v>0</v>
      </c>
      <c r="AX15" s="8">
        <f t="shared" si="51"/>
        <v>0</v>
      </c>
      <c r="AY15" s="8">
        <f t="shared" si="52"/>
        <v>0</v>
      </c>
      <c r="AZ15" s="8">
        <f t="shared" si="83"/>
        <v>4187037.0370370368</v>
      </c>
      <c r="BA15" s="8">
        <f t="shared" si="53"/>
        <v>66007407.40740741</v>
      </c>
      <c r="BB15" s="8">
        <f t="shared" si="54"/>
        <v>0</v>
      </c>
      <c r="BC15" s="31">
        <f t="shared" si="15"/>
        <v>0.49626865671641823</v>
      </c>
      <c r="BD15" s="8">
        <f t="shared" si="16"/>
        <v>-0.11543209876543209</v>
      </c>
      <c r="BE15" s="8">
        <f t="shared" si="84"/>
        <v>0</v>
      </c>
      <c r="BF15" s="9">
        <f t="shared" si="55"/>
        <v>226245.38323045272</v>
      </c>
      <c r="BG15" s="8">
        <f t="shared" si="56"/>
        <v>-3960791.653806584</v>
      </c>
      <c r="BH15" s="1">
        <f t="shared" si="17"/>
        <v>1</v>
      </c>
      <c r="BI15" s="11">
        <f t="shared" si="18"/>
        <v>0</v>
      </c>
      <c r="BJ15" s="8">
        <f t="shared" si="57"/>
        <v>-32757407.407407407</v>
      </c>
      <c r="BK15" s="8">
        <f t="shared" si="58"/>
        <v>-5952.1604938271603</v>
      </c>
      <c r="BL15" s="8">
        <f t="shared" si="19"/>
        <v>4187037.0370370368</v>
      </c>
      <c r="BM15" s="9">
        <f t="shared" si="59"/>
        <v>0</v>
      </c>
      <c r="BN15" s="8">
        <f t="shared" si="60"/>
        <v>0</v>
      </c>
      <c r="BO15" s="30">
        <f t="shared" si="20"/>
        <v>0.24628257963911798</v>
      </c>
      <c r="BP15" s="8">
        <f t="shared" si="21"/>
        <v>0</v>
      </c>
      <c r="BQ15" s="8">
        <f t="shared" si="61"/>
        <v>0</v>
      </c>
      <c r="BR15" s="8">
        <f t="shared" si="62"/>
        <v>0</v>
      </c>
      <c r="BS15" s="8">
        <f>MIN(WL_BAL*(1-A_ADV_RATE)-SUM(BS$4:BS14),R15)</f>
        <v>0</v>
      </c>
      <c r="BT15" s="8">
        <f t="shared" si="63"/>
        <v>33250000</v>
      </c>
      <c r="BU15" s="8">
        <f t="shared" si="64"/>
        <v>0</v>
      </c>
      <c r="BV15" s="30">
        <f t="shared" si="22"/>
        <v>0.49626865671641818</v>
      </c>
      <c r="BW15" s="8">
        <f t="shared" si="23"/>
        <v>0</v>
      </c>
      <c r="BX15" s="8">
        <f t="shared" si="85"/>
        <v>0</v>
      </c>
      <c r="BY15" s="9">
        <f t="shared" si="24"/>
        <v>220293.22273662555</v>
      </c>
      <c r="BZ15" s="8">
        <f t="shared" si="65"/>
        <v>220293.22273662555</v>
      </c>
      <c r="CA15" s="1">
        <f t="shared" si="66"/>
        <v>1</v>
      </c>
      <c r="CB15" s="11">
        <v>0</v>
      </c>
      <c r="CC15" s="8">
        <f t="shared" si="86"/>
        <v>66992592.592592634</v>
      </c>
      <c r="CD15" s="8">
        <f>'Scheduled SPAC Monthly'!N17</f>
        <v>4187029.5762976147</v>
      </c>
      <c r="CE15" s="8">
        <f>'Scheduled SPAC Monthly'!O17</f>
        <v>173011.20551085807</v>
      </c>
      <c r="CF15" s="8">
        <f t="shared" si="87"/>
        <v>25122291.897686344</v>
      </c>
      <c r="CG15" s="8">
        <f t="shared" si="67"/>
        <v>5233.8123663387014</v>
      </c>
      <c r="CH15" s="8">
        <f t="shared" si="25"/>
        <v>4187037.0370370368</v>
      </c>
      <c r="CI15" s="8">
        <f t="shared" si="68"/>
        <v>4187037.0370370368</v>
      </c>
      <c r="CJ15" s="9">
        <f t="shared" si="69"/>
        <v>99750000</v>
      </c>
      <c r="CK15" s="8">
        <f t="shared" si="70"/>
        <v>0</v>
      </c>
      <c r="CL15" s="31">
        <f t="shared" si="26"/>
        <v>0.24628257963911768</v>
      </c>
      <c r="CM15" s="19">
        <f t="shared" si="27"/>
        <v>0</v>
      </c>
      <c r="CN15" s="8">
        <f t="shared" si="71"/>
        <v>228593.75</v>
      </c>
      <c r="CO15" s="8">
        <f t="shared" si="72"/>
        <v>228593.75</v>
      </c>
      <c r="CP15" s="8">
        <f>MIN((1-A_ADV_RATE)*WL_BAL-SUM(CP$4:CP14),R15)</f>
        <v>0</v>
      </c>
      <c r="CQ15" s="8">
        <f>MIN((1-A_ADV_RATE)*WL_BAL-SUM(CQ$4:CQ14),$S15)</f>
        <v>0</v>
      </c>
      <c r="CR15" s="8">
        <f t="shared" si="73"/>
        <v>33250000</v>
      </c>
      <c r="CS15" s="8">
        <f t="shared" si="74"/>
        <v>0</v>
      </c>
      <c r="CT15" s="31" t="e">
        <f t="shared" si="28"/>
        <v>#DIV/0!</v>
      </c>
      <c r="CU15" s="8">
        <f t="shared" si="29"/>
        <v>0</v>
      </c>
      <c r="CV15" s="8">
        <f t="shared" si="88"/>
        <v>0</v>
      </c>
      <c r="CW15" s="9">
        <f t="shared" si="89"/>
        <v>175896.65110764949</v>
      </c>
      <c r="CX15" s="8">
        <f t="shared" si="75"/>
        <v>175896.65110764949</v>
      </c>
    </row>
    <row r="16" spans="1:102" x14ac:dyDescent="0.2">
      <c r="A16">
        <f t="shared" si="90"/>
        <v>12</v>
      </c>
      <c r="B16" s="16">
        <f t="shared" si="30"/>
        <v>45047</v>
      </c>
      <c r="C16" s="17">
        <f t="shared" si="31"/>
        <v>1</v>
      </c>
      <c r="D16" s="23">
        <v>1.0813999999999999E-3</v>
      </c>
      <c r="E16" s="11">
        <f t="shared" si="32"/>
        <v>4187037.0370370368</v>
      </c>
      <c r="F16" s="9">
        <f t="shared" ref="F16" si="100">IF($A15&lt;CONSTR_TERM,((PROJECT_COST)-F$4)/CONSTR_TERM,0)</f>
        <v>4187037.0370370368</v>
      </c>
      <c r="G16" s="8">
        <f t="shared" si="34"/>
        <v>137194444.44444436</v>
      </c>
      <c r="H16" s="2">
        <f t="shared" si="35"/>
        <v>0</v>
      </c>
      <c r="I16" s="8">
        <f t="shared" si="0"/>
        <v>-2.0935185185185185E-2</v>
      </c>
      <c r="J16" s="8"/>
      <c r="K16" s="12">
        <f t="shared" si="1"/>
        <v>-4187037.0370370368</v>
      </c>
      <c r="L16" s="11">
        <f>MIN(L$2-SUM(L$4:L15),E16)</f>
        <v>0</v>
      </c>
      <c r="M16" s="8">
        <f t="shared" si="77"/>
        <v>67000000</v>
      </c>
      <c r="N16" s="2">
        <f t="shared" si="36"/>
        <v>0</v>
      </c>
      <c r="O16" s="8"/>
      <c r="P16" s="2"/>
      <c r="Q16" s="12">
        <f t="shared" si="2"/>
        <v>0</v>
      </c>
      <c r="R16" s="11">
        <f t="shared" si="3"/>
        <v>4187037.0370370368</v>
      </c>
      <c r="S16" s="9">
        <f t="shared" si="37"/>
        <v>4187037.0370370368</v>
      </c>
      <c r="T16" s="8">
        <f t="shared" si="38"/>
        <v>70194444.444444448</v>
      </c>
      <c r="U16" s="2">
        <f t="shared" si="39"/>
        <v>0</v>
      </c>
      <c r="V16" s="31">
        <f t="shared" si="4"/>
        <v>0.51164203280016229</v>
      </c>
      <c r="W16" s="8">
        <f t="shared" si="5"/>
        <v>-3.1481481481481478E-2</v>
      </c>
      <c r="X16" s="8">
        <f t="shared" si="78"/>
        <v>6822660.5452674832</v>
      </c>
      <c r="Y16" s="8">
        <f t="shared" si="40"/>
        <v>233776.23456790127</v>
      </c>
      <c r="Z16" s="12">
        <f t="shared" si="6"/>
        <v>-3953260.8024691357</v>
      </c>
      <c r="AA16" s="7">
        <f t="shared" si="7"/>
        <v>3140277.7777777775</v>
      </c>
      <c r="AB16" s="8">
        <f t="shared" si="41"/>
        <v>52645833.333333313</v>
      </c>
      <c r="AC16" s="8">
        <f t="shared" si="79"/>
        <v>0</v>
      </c>
      <c r="AD16" s="31">
        <f t="shared" si="42"/>
        <v>0.38373152460012155</v>
      </c>
      <c r="AE16" s="8">
        <f t="shared" si="8"/>
        <v>-3.1481481481481478E-2</v>
      </c>
      <c r="AF16" s="8">
        <f t="shared" si="43"/>
        <v>113450.23148148145</v>
      </c>
      <c r="AG16" s="8">
        <f t="shared" si="44"/>
        <v>-3026827.5462962962</v>
      </c>
      <c r="AH16" s="8">
        <f t="shared" si="9"/>
        <v>1046759.2592592593</v>
      </c>
      <c r="AI16" s="8">
        <f t="shared" si="45"/>
        <v>17548611.111111112</v>
      </c>
      <c r="AJ16" s="8">
        <f t="shared" si="46"/>
        <v>0</v>
      </c>
      <c r="AK16" s="31">
        <f t="shared" si="47"/>
        <v>0.51164203280016207</v>
      </c>
      <c r="AL16" s="8">
        <f t="shared" si="10"/>
        <v>-3.1481481481481485E-2</v>
      </c>
      <c r="AM16" s="9">
        <f t="shared" si="11"/>
        <v>120326.00308641982</v>
      </c>
      <c r="AN16" s="8">
        <f t="shared" si="48"/>
        <v>-926433.25617283955</v>
      </c>
      <c r="AO16" s="1">
        <f t="shared" si="12"/>
        <v>1</v>
      </c>
      <c r="AP16" s="11">
        <f t="shared" si="13"/>
        <v>0</v>
      </c>
      <c r="AQ16" s="8">
        <f t="shared" si="80"/>
        <v>0</v>
      </c>
      <c r="AR16" s="8">
        <f t="shared" si="49"/>
        <v>0</v>
      </c>
      <c r="AS16" s="8">
        <f>MIN(AQ15+AP16*AO16,SUM($AA$4:$AA16)-SUM(AS$4:AS15))</f>
        <v>0</v>
      </c>
      <c r="AT16" s="9">
        <f t="shared" si="81"/>
        <v>0</v>
      </c>
      <c r="AU16" s="8">
        <f t="shared" si="82"/>
        <v>0</v>
      </c>
      <c r="AV16" s="31">
        <f t="shared" si="50"/>
        <v>0</v>
      </c>
      <c r="AW16" s="19">
        <f t="shared" si="14"/>
        <v>0</v>
      </c>
      <c r="AX16" s="8">
        <f t="shared" si="51"/>
        <v>0</v>
      </c>
      <c r="AY16" s="8">
        <f t="shared" si="52"/>
        <v>0</v>
      </c>
      <c r="AZ16" s="8">
        <f t="shared" si="83"/>
        <v>4187037.0370370368</v>
      </c>
      <c r="BA16" s="8">
        <f t="shared" si="53"/>
        <v>70194444.444444448</v>
      </c>
      <c r="BB16" s="8">
        <f t="shared" si="54"/>
        <v>0</v>
      </c>
      <c r="BC16" s="31">
        <f t="shared" si="15"/>
        <v>0.51164203280016229</v>
      </c>
      <c r="BD16" s="8">
        <f t="shared" si="16"/>
        <v>-0.12592592592592591</v>
      </c>
      <c r="BE16" s="8">
        <f t="shared" si="84"/>
        <v>0</v>
      </c>
      <c r="BF16" s="9">
        <f t="shared" si="55"/>
        <v>233776.23456790127</v>
      </c>
      <c r="BG16" s="8">
        <f t="shared" si="56"/>
        <v>-3953260.8024691357</v>
      </c>
      <c r="BH16" s="1">
        <f t="shared" si="17"/>
        <v>1</v>
      </c>
      <c r="BI16" s="11">
        <f t="shared" si="18"/>
        <v>0</v>
      </c>
      <c r="BJ16" s="8">
        <f t="shared" si="57"/>
        <v>-36944444.44444444</v>
      </c>
      <c r="BK16" s="8">
        <f t="shared" si="58"/>
        <v>-6824.4598765432102</v>
      </c>
      <c r="BL16" s="8">
        <f t="shared" si="19"/>
        <v>4187037.0370370368</v>
      </c>
      <c r="BM16" s="9">
        <f t="shared" si="59"/>
        <v>0</v>
      </c>
      <c r="BN16" s="8">
        <f t="shared" si="60"/>
        <v>0</v>
      </c>
      <c r="BO16" s="30">
        <f t="shared" si="20"/>
        <v>0.26928528042113803</v>
      </c>
      <c r="BP16" s="8">
        <f t="shared" si="21"/>
        <v>0</v>
      </c>
      <c r="BQ16" s="8">
        <f t="shared" si="61"/>
        <v>0</v>
      </c>
      <c r="BR16" s="8">
        <f t="shared" si="62"/>
        <v>0</v>
      </c>
      <c r="BS16" s="8">
        <f>MIN(WL_BAL*(1-A_ADV_RATE)-SUM(BS$4:BS15),R16)</f>
        <v>0</v>
      </c>
      <c r="BT16" s="8">
        <f t="shared" si="63"/>
        <v>33250000</v>
      </c>
      <c r="BU16" s="8">
        <f t="shared" si="64"/>
        <v>0</v>
      </c>
      <c r="BV16" s="30">
        <f t="shared" si="22"/>
        <v>0.51164203280016229</v>
      </c>
      <c r="BW16" s="8">
        <f t="shared" si="23"/>
        <v>0</v>
      </c>
      <c r="BX16" s="8">
        <f t="shared" si="85"/>
        <v>0</v>
      </c>
      <c r="BY16" s="9">
        <f t="shared" si="24"/>
        <v>226951.77469135806</v>
      </c>
      <c r="BZ16" s="8">
        <f t="shared" si="65"/>
        <v>226951.77469135806</v>
      </c>
      <c r="CA16" s="1">
        <f t="shared" si="66"/>
        <v>1</v>
      </c>
      <c r="CB16" s="11">
        <v>0</v>
      </c>
      <c r="CC16" s="8">
        <f t="shared" si="86"/>
        <v>62805555.555555597</v>
      </c>
      <c r="CD16" s="8">
        <f>'Scheduled SPAC Monthly'!N18</f>
        <v>8374062.7415674031</v>
      </c>
      <c r="CE16" s="8">
        <f>'Scheduled SPAC Monthly'!O18</f>
        <v>311885.93128668412</v>
      </c>
      <c r="CF16" s="8">
        <f t="shared" si="87"/>
        <v>29309317.602216709</v>
      </c>
      <c r="CG16" s="8">
        <f t="shared" si="67"/>
        <v>5233.8108120179886</v>
      </c>
      <c r="CH16" s="8">
        <f t="shared" si="25"/>
        <v>4187037.0370370368</v>
      </c>
      <c r="CI16" s="8">
        <f t="shared" si="68"/>
        <v>4187037.0370370368</v>
      </c>
      <c r="CJ16" s="9">
        <f t="shared" si="69"/>
        <v>99750000</v>
      </c>
      <c r="CK16" s="8">
        <f t="shared" si="70"/>
        <v>0</v>
      </c>
      <c r="CL16" s="31">
        <f t="shared" si="26"/>
        <v>0.26928528042113775</v>
      </c>
      <c r="CM16" s="19">
        <f t="shared" si="27"/>
        <v>0</v>
      </c>
      <c r="CN16" s="8">
        <f t="shared" si="71"/>
        <v>228593.75</v>
      </c>
      <c r="CO16" s="8">
        <f t="shared" si="72"/>
        <v>228593.75</v>
      </c>
      <c r="CP16" s="8">
        <f>MIN((1-A_ADV_RATE)*WL_BAL-SUM(CP$4:CP15),R16)</f>
        <v>0</v>
      </c>
      <c r="CQ16" s="8">
        <f>MIN((1-A_ADV_RATE)*WL_BAL-SUM(CQ$4:CQ15),$S16)</f>
        <v>0</v>
      </c>
      <c r="CR16" s="8">
        <f t="shared" si="73"/>
        <v>33250000</v>
      </c>
      <c r="CS16" s="8">
        <f t="shared" si="74"/>
        <v>0</v>
      </c>
      <c r="CT16" s="31" t="e">
        <f t="shared" si="28"/>
        <v>#DIV/0!</v>
      </c>
      <c r="CU16" s="8">
        <f t="shared" si="29"/>
        <v>0</v>
      </c>
      <c r="CV16" s="8">
        <f t="shared" si="88"/>
        <v>0</v>
      </c>
      <c r="CW16" s="9">
        <f t="shared" si="89"/>
        <v>322302.22666660335</v>
      </c>
      <c r="CX16" s="8">
        <f t="shared" si="75"/>
        <v>322302.22666660335</v>
      </c>
    </row>
    <row r="17" spans="1:102" x14ac:dyDescent="0.2">
      <c r="A17">
        <f t="shared" si="90"/>
        <v>13</v>
      </c>
      <c r="B17" s="16">
        <f t="shared" si="30"/>
        <v>45078</v>
      </c>
      <c r="C17" s="17">
        <f t="shared" si="31"/>
        <v>1.0833333333333333</v>
      </c>
      <c r="D17" s="23">
        <v>1.0813999999999999E-3</v>
      </c>
      <c r="E17" s="11">
        <f t="shared" si="32"/>
        <v>4187037.0370370368</v>
      </c>
      <c r="F17" s="9">
        <f t="shared" ref="F17" si="101">IF($A16&lt;CONSTR_TERM,((PROJECT_COST)-F$4)/CONSTR_TERM,0)</f>
        <v>4187037.0370370368</v>
      </c>
      <c r="G17" s="8">
        <f t="shared" si="34"/>
        <v>141381481.4814814</v>
      </c>
      <c r="H17" s="2">
        <f t="shared" si="35"/>
        <v>0</v>
      </c>
      <c r="I17" s="8">
        <f t="shared" si="0"/>
        <v>-2.2679783950617281E-2</v>
      </c>
      <c r="J17" s="8"/>
      <c r="K17" s="12">
        <f t="shared" si="1"/>
        <v>-4187037.0370370368</v>
      </c>
      <c r="L17" s="11">
        <f>MIN(L$2-SUM(L$4:L16),E17)</f>
        <v>0</v>
      </c>
      <c r="M17" s="8">
        <f t="shared" si="77"/>
        <v>67000000</v>
      </c>
      <c r="N17" s="2">
        <f t="shared" si="36"/>
        <v>0</v>
      </c>
      <c r="O17" s="8"/>
      <c r="P17" s="2"/>
      <c r="Q17" s="12">
        <f t="shared" si="2"/>
        <v>0</v>
      </c>
      <c r="R17" s="11">
        <f t="shared" si="3"/>
        <v>4187037.0370370368</v>
      </c>
      <c r="S17" s="9">
        <f t="shared" si="37"/>
        <v>4187037.0370370368</v>
      </c>
      <c r="T17" s="8">
        <f t="shared" si="38"/>
        <v>74381481.481481478</v>
      </c>
      <c r="U17" s="2">
        <f t="shared" si="39"/>
        <v>0</v>
      </c>
      <c r="V17" s="31">
        <f t="shared" si="4"/>
        <v>0.52610483849841538</v>
      </c>
      <c r="W17" s="8">
        <f t="shared" si="5"/>
        <v>-3.4104938271604934E-2</v>
      </c>
      <c r="X17" s="8">
        <f t="shared" si="78"/>
        <v>6565768.3770576064</v>
      </c>
      <c r="Y17" s="8">
        <f t="shared" si="40"/>
        <v>256892.16820987657</v>
      </c>
      <c r="Z17" s="12">
        <f t="shared" si="6"/>
        <v>-3930144.8688271604</v>
      </c>
      <c r="AA17" s="7">
        <f t="shared" si="7"/>
        <v>3140277.7777777775</v>
      </c>
      <c r="AB17" s="8">
        <f t="shared" si="41"/>
        <v>55786111.11111109</v>
      </c>
      <c r="AC17" s="8">
        <f t="shared" si="79"/>
        <v>0</v>
      </c>
      <c r="AD17" s="31">
        <f t="shared" si="42"/>
        <v>0.3945786288738114</v>
      </c>
      <c r="AE17" s="8">
        <f t="shared" si="8"/>
        <v>-3.4104938271604934E-2</v>
      </c>
      <c r="AF17" s="8">
        <f t="shared" si="43"/>
        <v>124668.25810185181</v>
      </c>
      <c r="AG17" s="8">
        <f t="shared" si="44"/>
        <v>-3015609.5196759258</v>
      </c>
      <c r="AH17" s="8">
        <f t="shared" si="9"/>
        <v>1046759.2592592593</v>
      </c>
      <c r="AI17" s="8">
        <f t="shared" si="45"/>
        <v>18595370.370370373</v>
      </c>
      <c r="AJ17" s="8">
        <f t="shared" si="46"/>
        <v>0</v>
      </c>
      <c r="AK17" s="31">
        <f t="shared" si="47"/>
        <v>0.52610483849841527</v>
      </c>
      <c r="AL17" s="8">
        <f t="shared" si="10"/>
        <v>-3.4104938271604941E-2</v>
      </c>
      <c r="AM17" s="9">
        <f t="shared" si="11"/>
        <v>132223.91010802478</v>
      </c>
      <c r="AN17" s="8">
        <f t="shared" si="48"/>
        <v>-914535.34915123461</v>
      </c>
      <c r="AO17" s="1">
        <f t="shared" si="12"/>
        <v>1</v>
      </c>
      <c r="AP17" s="11">
        <f t="shared" si="13"/>
        <v>0</v>
      </c>
      <c r="AQ17" s="8">
        <f t="shared" si="80"/>
        <v>0</v>
      </c>
      <c r="AR17" s="8">
        <f t="shared" si="49"/>
        <v>0</v>
      </c>
      <c r="AS17" s="8">
        <f>MIN(AQ16+AP17*AO17,SUM($AA$4:$AA17)-SUM(AS$4:AS16))</f>
        <v>0</v>
      </c>
      <c r="AT17" s="9">
        <f t="shared" si="81"/>
        <v>0</v>
      </c>
      <c r="AU17" s="8">
        <f t="shared" si="82"/>
        <v>0</v>
      </c>
      <c r="AV17" s="31">
        <f t="shared" si="50"/>
        <v>0</v>
      </c>
      <c r="AW17" s="19">
        <f t="shared" si="14"/>
        <v>0</v>
      </c>
      <c r="AX17" s="8">
        <f t="shared" si="51"/>
        <v>0</v>
      </c>
      <c r="AY17" s="8">
        <f t="shared" si="52"/>
        <v>0</v>
      </c>
      <c r="AZ17" s="8">
        <f t="shared" si="83"/>
        <v>4187037.0370370368</v>
      </c>
      <c r="BA17" s="8">
        <f t="shared" si="53"/>
        <v>74381481.481481478</v>
      </c>
      <c r="BB17" s="8">
        <f t="shared" si="54"/>
        <v>0</v>
      </c>
      <c r="BC17" s="31">
        <f t="shared" si="15"/>
        <v>0.52610483849841538</v>
      </c>
      <c r="BD17" s="8">
        <f t="shared" si="16"/>
        <v>-0.13641975308641974</v>
      </c>
      <c r="BE17" s="8">
        <f t="shared" si="84"/>
        <v>0</v>
      </c>
      <c r="BF17" s="9">
        <f t="shared" si="55"/>
        <v>256892.16820987657</v>
      </c>
      <c r="BG17" s="8">
        <f t="shared" si="56"/>
        <v>-3930144.8688271604</v>
      </c>
      <c r="BH17" s="1">
        <f t="shared" si="17"/>
        <v>1</v>
      </c>
      <c r="BI17" s="11">
        <f t="shared" si="18"/>
        <v>0</v>
      </c>
      <c r="BJ17" s="8">
        <f t="shared" si="57"/>
        <v>-41131481.481481478</v>
      </c>
      <c r="BK17" s="8">
        <f t="shared" si="58"/>
        <v>-7696.7592592592591</v>
      </c>
      <c r="BL17" s="8">
        <f t="shared" si="19"/>
        <v>4187037.0370370368</v>
      </c>
      <c r="BM17" s="9">
        <f t="shared" si="59"/>
        <v>0</v>
      </c>
      <c r="BN17" s="8">
        <f t="shared" si="60"/>
        <v>0</v>
      </c>
      <c r="BO17" s="30">
        <f t="shared" si="20"/>
        <v>0.29092552327561377</v>
      </c>
      <c r="BP17" s="8">
        <f t="shared" si="21"/>
        <v>0</v>
      </c>
      <c r="BQ17" s="8">
        <f t="shared" si="61"/>
        <v>0</v>
      </c>
      <c r="BR17" s="8">
        <f t="shared" si="62"/>
        <v>0</v>
      </c>
      <c r="BS17" s="8">
        <f>MIN(WL_BAL*(1-A_ADV_RATE)-SUM(BS$4:BS16),R17)</f>
        <v>0</v>
      </c>
      <c r="BT17" s="8">
        <f t="shared" si="63"/>
        <v>33250000</v>
      </c>
      <c r="BU17" s="8">
        <f t="shared" si="64"/>
        <v>0</v>
      </c>
      <c r="BV17" s="30">
        <f t="shared" si="22"/>
        <v>0.52610483849841538</v>
      </c>
      <c r="BW17" s="8">
        <f t="shared" si="23"/>
        <v>0</v>
      </c>
      <c r="BX17" s="8">
        <f t="shared" si="85"/>
        <v>0</v>
      </c>
      <c r="BY17" s="9">
        <f t="shared" si="24"/>
        <v>249195.4089506173</v>
      </c>
      <c r="BZ17" s="8">
        <f t="shared" si="65"/>
        <v>249195.4089506173</v>
      </c>
      <c r="CA17" s="1">
        <f t="shared" si="66"/>
        <v>1</v>
      </c>
      <c r="CB17" s="11">
        <v>0</v>
      </c>
      <c r="CC17" s="8">
        <f t="shared" si="86"/>
        <v>58618518.51851856</v>
      </c>
      <c r="CD17" s="8">
        <f>'Scheduled SPAC Monthly'!N19</f>
        <v>0</v>
      </c>
      <c r="CE17" s="8">
        <f>'Scheduled SPAC Monthly'!O19</f>
        <v>0</v>
      </c>
      <c r="CF17" s="8">
        <f t="shared" si="87"/>
        <v>25122280.565179672</v>
      </c>
      <c r="CG17" s="8">
        <f t="shared" si="67"/>
        <v>6106.1078337951476</v>
      </c>
      <c r="CH17" s="8">
        <f t="shared" si="25"/>
        <v>4187037.0370370368</v>
      </c>
      <c r="CI17" s="8">
        <f t="shared" si="68"/>
        <v>4187037.0370370368</v>
      </c>
      <c r="CJ17" s="9">
        <f t="shared" si="69"/>
        <v>99750000</v>
      </c>
      <c r="CK17" s="8">
        <f t="shared" si="70"/>
        <v>0</v>
      </c>
      <c r="CL17" s="31">
        <f t="shared" si="26"/>
        <v>0.29092552327561355</v>
      </c>
      <c r="CM17" s="19">
        <f t="shared" si="27"/>
        <v>0</v>
      </c>
      <c r="CN17" s="8">
        <f t="shared" si="71"/>
        <v>228593.75</v>
      </c>
      <c r="CO17" s="8">
        <f t="shared" si="72"/>
        <v>228593.75</v>
      </c>
      <c r="CP17" s="8">
        <f>MIN((1-A_ADV_RATE)*WL_BAL-SUM(CP$4:CP16),R17)</f>
        <v>0</v>
      </c>
      <c r="CQ17" s="8">
        <f>MIN((1-A_ADV_RATE)*WL_BAL-SUM(CQ$4:CQ16),$S17)</f>
        <v>0</v>
      </c>
      <c r="CR17" s="8">
        <f t="shared" si="73"/>
        <v>33250000</v>
      </c>
      <c r="CS17" s="8">
        <f t="shared" si="74"/>
        <v>0</v>
      </c>
      <c r="CT17" s="31" t="e">
        <f t="shared" si="28"/>
        <v>#DIV/0!</v>
      </c>
      <c r="CU17" s="8">
        <f t="shared" si="29"/>
        <v>0</v>
      </c>
      <c r="CV17" s="8">
        <f t="shared" si="88"/>
        <v>0</v>
      </c>
      <c r="CW17" s="9">
        <f t="shared" si="89"/>
        <v>34404.526043671722</v>
      </c>
      <c r="CX17" s="8">
        <f t="shared" si="75"/>
        <v>34404.526043671722</v>
      </c>
    </row>
    <row r="18" spans="1:102" x14ac:dyDescent="0.2">
      <c r="A18">
        <f t="shared" si="90"/>
        <v>14</v>
      </c>
      <c r="B18" s="16">
        <f t="shared" si="30"/>
        <v>45108</v>
      </c>
      <c r="C18" s="17">
        <f t="shared" si="31"/>
        <v>1.1666666666666667</v>
      </c>
      <c r="D18" s="23">
        <v>1.0813999999999999E-3</v>
      </c>
      <c r="E18" s="11">
        <f t="shared" si="32"/>
        <v>4187037.0370370368</v>
      </c>
      <c r="F18" s="9">
        <f t="shared" ref="F18" si="102">IF($A17&lt;CONSTR_TERM,((PROJECT_COST)-F$4)/CONSTR_TERM,0)</f>
        <v>4187037.0370370368</v>
      </c>
      <c r="G18" s="8">
        <f t="shared" si="34"/>
        <v>145568518.51851845</v>
      </c>
      <c r="H18" s="2">
        <f t="shared" si="35"/>
        <v>0</v>
      </c>
      <c r="I18" s="8">
        <f t="shared" si="0"/>
        <v>-2.4424382716049384E-2</v>
      </c>
      <c r="J18" s="8"/>
      <c r="K18" s="12">
        <f t="shared" si="1"/>
        <v>-4187037.0370370368</v>
      </c>
      <c r="L18" s="11">
        <f>MIN(L$2-SUM(L$4:L17),E18)</f>
        <v>0</v>
      </c>
      <c r="M18" s="8">
        <f t="shared" si="77"/>
        <v>67000000</v>
      </c>
      <c r="N18" s="2">
        <f t="shared" si="36"/>
        <v>0</v>
      </c>
      <c r="O18" s="8"/>
      <c r="P18" s="2"/>
      <c r="Q18" s="12">
        <f t="shared" si="2"/>
        <v>0</v>
      </c>
      <c r="R18" s="11">
        <f t="shared" si="3"/>
        <v>4187037.0370370368</v>
      </c>
      <c r="S18" s="9">
        <f t="shared" si="37"/>
        <v>4187037.0370370368</v>
      </c>
      <c r="T18" s="8">
        <f t="shared" si="38"/>
        <v>78568518.518518507</v>
      </c>
      <c r="U18" s="2">
        <f t="shared" si="39"/>
        <v>0</v>
      </c>
      <c r="V18" s="31">
        <f t="shared" si="4"/>
        <v>0.53973564695256171</v>
      </c>
      <c r="W18" s="8">
        <f t="shared" si="5"/>
        <v>-3.6728395061728397E-2</v>
      </c>
      <c r="X18" s="8">
        <f t="shared" si="78"/>
        <v>6302333.9634773592</v>
      </c>
      <c r="Y18" s="8">
        <f t="shared" si="40"/>
        <v>263434.41358024691</v>
      </c>
      <c r="Z18" s="12">
        <f t="shared" si="6"/>
        <v>-3923602.6234567901</v>
      </c>
      <c r="AA18" s="7">
        <f t="shared" si="7"/>
        <v>3140277.7777777775</v>
      </c>
      <c r="AB18" s="8">
        <f t="shared" si="41"/>
        <v>58926388.888888866</v>
      </c>
      <c r="AC18" s="8">
        <f t="shared" si="79"/>
        <v>0</v>
      </c>
      <c r="AD18" s="31">
        <f t="shared" si="42"/>
        <v>0.40480173521442114</v>
      </c>
      <c r="AE18" s="8">
        <f t="shared" si="8"/>
        <v>-3.672839506172839E-2</v>
      </c>
      <c r="AF18" s="8">
        <f t="shared" si="43"/>
        <v>127843.17129629625</v>
      </c>
      <c r="AG18" s="8">
        <f t="shared" si="44"/>
        <v>-3012434.6064814813</v>
      </c>
      <c r="AH18" s="8">
        <f t="shared" si="9"/>
        <v>1046759.2592592593</v>
      </c>
      <c r="AI18" s="8">
        <f t="shared" si="45"/>
        <v>19642129.629629634</v>
      </c>
      <c r="AJ18" s="8">
        <f t="shared" si="46"/>
        <v>0</v>
      </c>
      <c r="AK18" s="31">
        <f t="shared" si="47"/>
        <v>0.53973564695256171</v>
      </c>
      <c r="AL18" s="8">
        <f t="shared" si="10"/>
        <v>-3.6728395061728397E-2</v>
      </c>
      <c r="AM18" s="9">
        <f t="shared" si="11"/>
        <v>135591.24228395068</v>
      </c>
      <c r="AN18" s="8">
        <f t="shared" si="48"/>
        <v>-911168.01697530865</v>
      </c>
      <c r="AO18" s="1">
        <f t="shared" si="12"/>
        <v>1</v>
      </c>
      <c r="AP18" s="11">
        <f t="shared" si="13"/>
        <v>0</v>
      </c>
      <c r="AQ18" s="8">
        <f t="shared" si="80"/>
        <v>0</v>
      </c>
      <c r="AR18" s="8">
        <f t="shared" si="49"/>
        <v>0</v>
      </c>
      <c r="AS18" s="8">
        <f>MIN(AQ17+AP18*AO18,SUM($AA$4:$AA18)-SUM(AS$4:AS17))</f>
        <v>0</v>
      </c>
      <c r="AT18" s="9">
        <f t="shared" si="81"/>
        <v>0</v>
      </c>
      <c r="AU18" s="8">
        <f t="shared" si="82"/>
        <v>0</v>
      </c>
      <c r="AV18" s="31">
        <f t="shared" si="50"/>
        <v>0</v>
      </c>
      <c r="AW18" s="19">
        <f t="shared" si="14"/>
        <v>0</v>
      </c>
      <c r="AX18" s="8">
        <f t="shared" si="51"/>
        <v>0</v>
      </c>
      <c r="AY18" s="8">
        <f t="shared" si="52"/>
        <v>0</v>
      </c>
      <c r="AZ18" s="8">
        <f t="shared" si="83"/>
        <v>4187037.0370370368</v>
      </c>
      <c r="BA18" s="8">
        <f t="shared" si="53"/>
        <v>78568518.518518507</v>
      </c>
      <c r="BB18" s="8">
        <f t="shared" si="54"/>
        <v>0</v>
      </c>
      <c r="BC18" s="31">
        <f t="shared" si="15"/>
        <v>0.53973564695256171</v>
      </c>
      <c r="BD18" s="8">
        <f t="shared" si="16"/>
        <v>-0.14691358024691359</v>
      </c>
      <c r="BE18" s="8">
        <f t="shared" si="84"/>
        <v>0</v>
      </c>
      <c r="BF18" s="9">
        <f t="shared" si="55"/>
        <v>263434.41358024691</v>
      </c>
      <c r="BG18" s="8">
        <f t="shared" si="56"/>
        <v>-3923602.6234567901</v>
      </c>
      <c r="BH18" s="1">
        <f t="shared" si="17"/>
        <v>1</v>
      </c>
      <c r="BI18" s="11">
        <f t="shared" si="18"/>
        <v>0</v>
      </c>
      <c r="BJ18" s="8">
        <f t="shared" si="57"/>
        <v>-45318518.518518515</v>
      </c>
      <c r="BK18" s="8">
        <f t="shared" si="58"/>
        <v>-8569.0586419753072</v>
      </c>
      <c r="BL18" s="8">
        <f t="shared" si="19"/>
        <v>4187037.0370370368</v>
      </c>
      <c r="BM18" s="9">
        <f t="shared" si="59"/>
        <v>0</v>
      </c>
      <c r="BN18" s="8">
        <f t="shared" si="60"/>
        <v>0</v>
      </c>
      <c r="BO18" s="30">
        <f t="shared" si="20"/>
        <v>0.31132087473125813</v>
      </c>
      <c r="BP18" s="8">
        <f t="shared" si="21"/>
        <v>0</v>
      </c>
      <c r="BQ18" s="8">
        <f t="shared" si="61"/>
        <v>0</v>
      </c>
      <c r="BR18" s="8">
        <f t="shared" si="62"/>
        <v>0</v>
      </c>
      <c r="BS18" s="8">
        <f>MIN(WL_BAL*(1-A_ADV_RATE)-SUM(BS$4:BS17),R18)</f>
        <v>0</v>
      </c>
      <c r="BT18" s="8">
        <f t="shared" si="63"/>
        <v>33250000</v>
      </c>
      <c r="BU18" s="8">
        <f t="shared" si="64"/>
        <v>0</v>
      </c>
      <c r="BV18" s="30">
        <f t="shared" si="22"/>
        <v>0.53973564695256171</v>
      </c>
      <c r="BW18" s="8">
        <f t="shared" si="23"/>
        <v>0</v>
      </c>
      <c r="BX18" s="8">
        <f t="shared" si="85"/>
        <v>0</v>
      </c>
      <c r="BY18" s="9">
        <f t="shared" si="24"/>
        <v>254865.3549382716</v>
      </c>
      <c r="BZ18" s="8">
        <f t="shared" si="65"/>
        <v>254865.3549382716</v>
      </c>
      <c r="CA18" s="1">
        <f t="shared" si="66"/>
        <v>1</v>
      </c>
      <c r="CB18" s="11">
        <v>0</v>
      </c>
      <c r="CC18" s="8">
        <f t="shared" si="86"/>
        <v>54431481.481481522</v>
      </c>
      <c r="CD18" s="8">
        <f>'Scheduled SPAC Monthly'!N20</f>
        <v>33496237.953338873</v>
      </c>
      <c r="CE18" s="8">
        <f>'Scheduled SPAC Monthly'!O20</f>
        <v>1371949.9817528566</v>
      </c>
      <c r="CF18" s="8">
        <f t="shared" si="87"/>
        <v>54431481.481481507</v>
      </c>
      <c r="CG18" s="8">
        <f t="shared" si="67"/>
        <v>5233.8084510790986</v>
      </c>
      <c r="CH18" s="8">
        <f t="shared" si="25"/>
        <v>4187037.0370370368</v>
      </c>
      <c r="CI18" s="8">
        <f t="shared" si="68"/>
        <v>4187037.0370370368</v>
      </c>
      <c r="CJ18" s="9">
        <f t="shared" si="69"/>
        <v>99750000</v>
      </c>
      <c r="CK18" s="8">
        <f t="shared" si="70"/>
        <v>0</v>
      </c>
      <c r="CL18" s="31">
        <f t="shared" si="26"/>
        <v>0.31132087473125791</v>
      </c>
      <c r="CM18" s="19">
        <f t="shared" si="27"/>
        <v>0</v>
      </c>
      <c r="CN18" s="8">
        <f t="shared" si="71"/>
        <v>228593.75</v>
      </c>
      <c r="CO18" s="8">
        <f t="shared" si="72"/>
        <v>228593.75</v>
      </c>
      <c r="CP18" s="8">
        <f>MIN((1-A_ADV_RATE)*WL_BAL-SUM(CP$4:CP17),R18)</f>
        <v>0</v>
      </c>
      <c r="CQ18" s="8">
        <f>MIN((1-A_ADV_RATE)*WL_BAL-SUM(CQ$4:CQ17),$S18)</f>
        <v>0</v>
      </c>
      <c r="CR18" s="8">
        <f t="shared" si="73"/>
        <v>33250000</v>
      </c>
      <c r="CS18" s="8">
        <f t="shared" si="74"/>
        <v>0</v>
      </c>
      <c r="CT18" s="31" t="e">
        <f t="shared" si="28"/>
        <v>#DIV/0!</v>
      </c>
      <c r="CU18" s="8">
        <f t="shared" si="29"/>
        <v>0</v>
      </c>
      <c r="CV18" s="8">
        <f t="shared" si="88"/>
        <v>0</v>
      </c>
      <c r="CW18" s="9">
        <f t="shared" si="89"/>
        <v>1412024.4537841827</v>
      </c>
      <c r="CX18" s="8">
        <f t="shared" si="75"/>
        <v>1412024.4537841827</v>
      </c>
    </row>
    <row r="19" spans="1:102" x14ac:dyDescent="0.2">
      <c r="A19">
        <f t="shared" si="90"/>
        <v>15</v>
      </c>
      <c r="B19" s="16">
        <f t="shared" si="30"/>
        <v>45139</v>
      </c>
      <c r="C19" s="17">
        <f t="shared" si="31"/>
        <v>1.25</v>
      </c>
      <c r="D19" s="23">
        <v>1.0813999999999999E-3</v>
      </c>
      <c r="E19" s="11">
        <f t="shared" si="32"/>
        <v>4187037.0370370368</v>
      </c>
      <c r="F19" s="9">
        <f t="shared" ref="F19" si="103">IF($A18&lt;CONSTR_TERM,((PROJECT_COST)-F$4)/CONSTR_TERM,0)</f>
        <v>4187037.0370370368</v>
      </c>
      <c r="G19" s="8">
        <f t="shared" si="34"/>
        <v>149755555.55555549</v>
      </c>
      <c r="H19" s="2">
        <f t="shared" si="35"/>
        <v>0</v>
      </c>
      <c r="I19" s="8">
        <f t="shared" si="0"/>
        <v>-2.6168981481481477E-2</v>
      </c>
      <c r="J19" s="8"/>
      <c r="K19" s="12">
        <f t="shared" si="1"/>
        <v>-4187037.0370370368</v>
      </c>
      <c r="L19" s="11">
        <f>MIN(L$2-SUM(L$4:L18),E19)</f>
        <v>0</v>
      </c>
      <c r="M19" s="8">
        <f t="shared" si="77"/>
        <v>67000000</v>
      </c>
      <c r="N19" s="2">
        <f t="shared" si="36"/>
        <v>0</v>
      </c>
      <c r="O19" s="8"/>
      <c r="P19" s="2"/>
      <c r="Q19" s="12">
        <f t="shared" si="2"/>
        <v>0</v>
      </c>
      <c r="R19" s="11">
        <f t="shared" si="3"/>
        <v>4187037.0370370368</v>
      </c>
      <c r="S19" s="9">
        <f t="shared" si="37"/>
        <v>4187037.0370370368</v>
      </c>
      <c r="T19" s="8">
        <f t="shared" si="38"/>
        <v>82755555.555555537</v>
      </c>
      <c r="U19" s="2">
        <f t="shared" si="39"/>
        <v>0</v>
      </c>
      <c r="V19" s="31">
        <f t="shared" si="4"/>
        <v>0.55260424395310892</v>
      </c>
      <c r="W19" s="8">
        <f t="shared" si="5"/>
        <v>-3.9351851851851846E-2</v>
      </c>
      <c r="X19" s="8">
        <f t="shared" si="78"/>
        <v>6014795.0102880588</v>
      </c>
      <c r="Y19" s="8">
        <f t="shared" si="40"/>
        <v>287538.95318930043</v>
      </c>
      <c r="Z19" s="12">
        <f t="shared" si="6"/>
        <v>-3899498.0838477365</v>
      </c>
      <c r="AA19" s="7">
        <f t="shared" si="7"/>
        <v>3140277.7777777775</v>
      </c>
      <c r="AB19" s="8">
        <f t="shared" si="41"/>
        <v>62066666.666666642</v>
      </c>
      <c r="AC19" s="8">
        <f t="shared" si="79"/>
        <v>0</v>
      </c>
      <c r="AD19" s="31">
        <f t="shared" si="42"/>
        <v>0.41445318296483158</v>
      </c>
      <c r="AE19" s="8">
        <f t="shared" si="8"/>
        <v>-3.9351851851851853E-2</v>
      </c>
      <c r="AF19" s="8">
        <f t="shared" si="43"/>
        <v>139540.96257716045</v>
      </c>
      <c r="AG19" s="8">
        <f t="shared" si="44"/>
        <v>-3000736.8152006171</v>
      </c>
      <c r="AH19" s="8">
        <f t="shared" si="9"/>
        <v>1046759.2592592593</v>
      </c>
      <c r="AI19" s="8">
        <f t="shared" si="45"/>
        <v>20688888.888888896</v>
      </c>
      <c r="AJ19" s="8">
        <f t="shared" si="46"/>
        <v>0</v>
      </c>
      <c r="AK19" s="31">
        <f t="shared" si="47"/>
        <v>0.55260424395310892</v>
      </c>
      <c r="AL19" s="8">
        <f t="shared" si="10"/>
        <v>-3.9351851851851853E-2</v>
      </c>
      <c r="AM19" s="9">
        <f t="shared" si="11"/>
        <v>147997.99061213998</v>
      </c>
      <c r="AN19" s="8">
        <f t="shared" si="48"/>
        <v>-898761.2686471194</v>
      </c>
      <c r="AO19" s="1">
        <f t="shared" si="12"/>
        <v>1</v>
      </c>
      <c r="AP19" s="11">
        <f t="shared" si="13"/>
        <v>0</v>
      </c>
      <c r="AQ19" s="8">
        <f t="shared" si="80"/>
        <v>0</v>
      </c>
      <c r="AR19" s="8">
        <f t="shared" si="49"/>
        <v>0</v>
      </c>
      <c r="AS19" s="8">
        <f>MIN(AQ18+AP19*AO19,SUM($AA$4:$AA19)-SUM(AS$4:AS18))</f>
        <v>0</v>
      </c>
      <c r="AT19" s="9">
        <f t="shared" si="81"/>
        <v>0</v>
      </c>
      <c r="AU19" s="8">
        <f t="shared" si="82"/>
        <v>0</v>
      </c>
      <c r="AV19" s="31">
        <f t="shared" si="50"/>
        <v>0</v>
      </c>
      <c r="AW19" s="19">
        <f t="shared" si="14"/>
        <v>0</v>
      </c>
      <c r="AX19" s="8">
        <f t="shared" si="51"/>
        <v>0</v>
      </c>
      <c r="AY19" s="8">
        <f t="shared" si="52"/>
        <v>0</v>
      </c>
      <c r="AZ19" s="8">
        <f t="shared" si="83"/>
        <v>4187037.0370370368</v>
      </c>
      <c r="BA19" s="8">
        <f t="shared" si="53"/>
        <v>82755555.555555537</v>
      </c>
      <c r="BB19" s="8">
        <f t="shared" si="54"/>
        <v>0</v>
      </c>
      <c r="BC19" s="31">
        <f t="shared" si="15"/>
        <v>0.55260424395310892</v>
      </c>
      <c r="BD19" s="8">
        <f t="shared" si="16"/>
        <v>-0.15740740740740738</v>
      </c>
      <c r="BE19" s="8">
        <f t="shared" si="84"/>
        <v>0</v>
      </c>
      <c r="BF19" s="9">
        <f t="shared" si="55"/>
        <v>287538.95318930043</v>
      </c>
      <c r="BG19" s="8">
        <f t="shared" si="56"/>
        <v>-3899498.0838477365</v>
      </c>
      <c r="BH19" s="1">
        <f t="shared" si="17"/>
        <v>1</v>
      </c>
      <c r="BI19" s="11">
        <f t="shared" si="18"/>
        <v>0</v>
      </c>
      <c r="BJ19" s="8">
        <f t="shared" si="57"/>
        <v>-49505555.555555552</v>
      </c>
      <c r="BK19" s="8">
        <f t="shared" si="58"/>
        <v>-9441.3580246913571</v>
      </c>
      <c r="BL19" s="8">
        <f t="shared" si="19"/>
        <v>4187037.0370370368</v>
      </c>
      <c r="BM19" s="9">
        <f t="shared" si="59"/>
        <v>0</v>
      </c>
      <c r="BN19" s="8">
        <f t="shared" si="60"/>
        <v>0</v>
      </c>
      <c r="BO19" s="30">
        <f t="shared" si="20"/>
        <v>0.33057575307909198</v>
      </c>
      <c r="BP19" s="8">
        <f t="shared" si="21"/>
        <v>0</v>
      </c>
      <c r="BQ19" s="8">
        <f t="shared" si="61"/>
        <v>0</v>
      </c>
      <c r="BR19" s="8">
        <f t="shared" si="62"/>
        <v>0</v>
      </c>
      <c r="BS19" s="8">
        <f>MIN(WL_BAL*(1-A_ADV_RATE)-SUM(BS$4:BS18),R19)</f>
        <v>0</v>
      </c>
      <c r="BT19" s="8">
        <f t="shared" si="63"/>
        <v>33250000</v>
      </c>
      <c r="BU19" s="8">
        <f t="shared" si="64"/>
        <v>0</v>
      </c>
      <c r="BV19" s="30">
        <f t="shared" si="22"/>
        <v>0.55260424395310903</v>
      </c>
      <c r="BW19" s="8">
        <f t="shared" si="23"/>
        <v>0</v>
      </c>
      <c r="BX19" s="8">
        <f t="shared" si="85"/>
        <v>0</v>
      </c>
      <c r="BY19" s="9">
        <f t="shared" si="24"/>
        <v>278097.59516460908</v>
      </c>
      <c r="BZ19" s="8">
        <f t="shared" si="65"/>
        <v>278097.59516460908</v>
      </c>
      <c r="CA19" s="1">
        <f t="shared" si="66"/>
        <v>1</v>
      </c>
      <c r="CB19" s="11">
        <v>0</v>
      </c>
      <c r="CC19" s="8">
        <f t="shared" si="86"/>
        <v>50244444.444444485</v>
      </c>
      <c r="CD19" s="8">
        <f>'Scheduled SPAC Monthly'!N21</f>
        <v>0</v>
      </c>
      <c r="CE19" s="8">
        <f>'Scheduled SPAC Monthly'!O21</f>
        <v>0</v>
      </c>
      <c r="CF19" s="8">
        <f t="shared" si="87"/>
        <v>50244444.44444447</v>
      </c>
      <c r="CG19" s="8">
        <f t="shared" si="67"/>
        <v>11339.891975308647</v>
      </c>
      <c r="CH19" s="8">
        <f t="shared" si="25"/>
        <v>4187037.0370370368</v>
      </c>
      <c r="CI19" s="8">
        <f t="shared" si="68"/>
        <v>4187037.0370370368</v>
      </c>
      <c r="CJ19" s="9">
        <f t="shared" si="69"/>
        <v>99750000</v>
      </c>
      <c r="CK19" s="8">
        <f t="shared" si="70"/>
        <v>0</v>
      </c>
      <c r="CL19" s="31">
        <f t="shared" si="26"/>
        <v>0.33057575307909171</v>
      </c>
      <c r="CM19" s="19">
        <f t="shared" si="27"/>
        <v>0</v>
      </c>
      <c r="CN19" s="8">
        <f t="shared" si="71"/>
        <v>228593.75</v>
      </c>
      <c r="CO19" s="8">
        <f t="shared" si="72"/>
        <v>228593.75</v>
      </c>
      <c r="CP19" s="8">
        <f>MIN((1-A_ADV_RATE)*WL_BAL-SUM(CP$4:CP18),R19)</f>
        <v>0</v>
      </c>
      <c r="CQ19" s="8">
        <f>MIN((1-A_ADV_RATE)*WL_BAL-SUM(CQ$4:CQ18),$S19)</f>
        <v>0</v>
      </c>
      <c r="CR19" s="8">
        <f t="shared" si="73"/>
        <v>33250000</v>
      </c>
      <c r="CS19" s="8">
        <f t="shared" si="74"/>
        <v>0</v>
      </c>
      <c r="CT19" s="31" t="e">
        <f t="shared" si="28"/>
        <v>#DIV/0!</v>
      </c>
      <c r="CU19" s="8">
        <f t="shared" si="29"/>
        <v>0</v>
      </c>
      <c r="CV19" s="8">
        <f t="shared" si="88"/>
        <v>0</v>
      </c>
      <c r="CW19" s="9">
        <f t="shared" si="89"/>
        <v>70285.095164609083</v>
      </c>
      <c r="CX19" s="8">
        <f t="shared" si="75"/>
        <v>70285.095164609083</v>
      </c>
    </row>
    <row r="20" spans="1:102" x14ac:dyDescent="0.2">
      <c r="A20">
        <f t="shared" si="90"/>
        <v>16</v>
      </c>
      <c r="B20" s="16">
        <f t="shared" si="30"/>
        <v>45170</v>
      </c>
      <c r="C20" s="17">
        <f t="shared" si="31"/>
        <v>1.3333333333333333</v>
      </c>
      <c r="D20" s="23">
        <v>1.0813999999999999E-3</v>
      </c>
      <c r="E20" s="11">
        <f t="shared" si="32"/>
        <v>4187037.0370370368</v>
      </c>
      <c r="F20" s="9">
        <f t="shared" ref="F20" si="104">IF($A19&lt;CONSTR_TERM,((PROJECT_COST)-F$4)/CONSTR_TERM,0)</f>
        <v>4187037.0370370368</v>
      </c>
      <c r="G20" s="8">
        <f t="shared" si="34"/>
        <v>153942592.59259254</v>
      </c>
      <c r="H20" s="2">
        <f t="shared" si="35"/>
        <v>0</v>
      </c>
      <c r="I20" s="8">
        <f t="shared" si="0"/>
        <v>-2.7913580246913577E-2</v>
      </c>
      <c r="J20" s="8"/>
      <c r="K20" s="12">
        <f t="shared" si="1"/>
        <v>-4187037.0370370368</v>
      </c>
      <c r="L20" s="11">
        <f>MIN(L$2-SUM(L$4:L19),E20)</f>
        <v>0</v>
      </c>
      <c r="M20" s="8">
        <f t="shared" si="77"/>
        <v>67000000</v>
      </c>
      <c r="N20" s="2">
        <f t="shared" si="36"/>
        <v>0</v>
      </c>
      <c r="O20" s="8"/>
      <c r="P20" s="2"/>
      <c r="Q20" s="12">
        <f t="shared" si="2"/>
        <v>0</v>
      </c>
      <c r="R20" s="11">
        <f t="shared" si="3"/>
        <v>4187037.0370370368</v>
      </c>
      <c r="S20" s="9">
        <f t="shared" si="37"/>
        <v>4187037.0370370368</v>
      </c>
      <c r="T20" s="8">
        <f t="shared" si="38"/>
        <v>86942592.592592567</v>
      </c>
      <c r="U20" s="2">
        <f t="shared" si="39"/>
        <v>0</v>
      </c>
      <c r="V20" s="31">
        <f t="shared" si="4"/>
        <v>0.56477282296190268</v>
      </c>
      <c r="W20" s="8">
        <f t="shared" si="5"/>
        <v>-4.1975308641975302E-2</v>
      </c>
      <c r="X20" s="8">
        <f t="shared" si="78"/>
        <v>5711932.6646090467</v>
      </c>
      <c r="Y20" s="8">
        <f t="shared" si="40"/>
        <v>302862.3456790123</v>
      </c>
      <c r="Z20" s="12">
        <f t="shared" si="6"/>
        <v>-3884174.6913580247</v>
      </c>
      <c r="AA20" s="7">
        <f t="shared" si="7"/>
        <v>3140277.7777777775</v>
      </c>
      <c r="AB20" s="8">
        <f t="shared" si="41"/>
        <v>65206944.444444418</v>
      </c>
      <c r="AC20" s="8">
        <f t="shared" si="79"/>
        <v>0</v>
      </c>
      <c r="AD20" s="31">
        <f t="shared" si="42"/>
        <v>0.4235796172214269</v>
      </c>
      <c r="AE20" s="8">
        <f t="shared" si="8"/>
        <v>-4.1975308641975302E-2</v>
      </c>
      <c r="AF20" s="8">
        <f t="shared" si="43"/>
        <v>146977.31481481474</v>
      </c>
      <c r="AG20" s="8">
        <f t="shared" si="44"/>
        <v>-2993300.4629629627</v>
      </c>
      <c r="AH20" s="8">
        <f t="shared" si="9"/>
        <v>1046759.2592592593</v>
      </c>
      <c r="AI20" s="8">
        <f t="shared" si="45"/>
        <v>21735648.148148157</v>
      </c>
      <c r="AJ20" s="8">
        <f t="shared" si="46"/>
        <v>0</v>
      </c>
      <c r="AK20" s="31">
        <f t="shared" si="47"/>
        <v>0.56477282296190268</v>
      </c>
      <c r="AL20" s="8">
        <f t="shared" si="10"/>
        <v>-4.1975308641975309E-2</v>
      </c>
      <c r="AM20" s="9">
        <f t="shared" si="11"/>
        <v>155885.03086419756</v>
      </c>
      <c r="AN20" s="8">
        <f t="shared" si="48"/>
        <v>-890874.2283950618</v>
      </c>
      <c r="AO20" s="1">
        <f t="shared" si="12"/>
        <v>1</v>
      </c>
      <c r="AP20" s="11">
        <f t="shared" si="13"/>
        <v>0</v>
      </c>
      <c r="AQ20" s="8">
        <f t="shared" si="80"/>
        <v>0</v>
      </c>
      <c r="AR20" s="8">
        <f t="shared" si="49"/>
        <v>0</v>
      </c>
      <c r="AS20" s="8">
        <f>MIN(AQ19+AP20*AO20,SUM($AA$4:$AA20)-SUM(AS$4:AS19))</f>
        <v>0</v>
      </c>
      <c r="AT20" s="9">
        <f t="shared" si="81"/>
        <v>0</v>
      </c>
      <c r="AU20" s="8">
        <f t="shared" si="82"/>
        <v>0</v>
      </c>
      <c r="AV20" s="31">
        <f t="shared" si="50"/>
        <v>0</v>
      </c>
      <c r="AW20" s="19">
        <f t="shared" si="14"/>
        <v>0</v>
      </c>
      <c r="AX20" s="8">
        <f t="shared" si="51"/>
        <v>0</v>
      </c>
      <c r="AY20" s="8">
        <f t="shared" si="52"/>
        <v>0</v>
      </c>
      <c r="AZ20" s="8">
        <f t="shared" si="83"/>
        <v>4187037.0370370368</v>
      </c>
      <c r="BA20" s="8">
        <f t="shared" si="53"/>
        <v>86942592.592592567</v>
      </c>
      <c r="BB20" s="8">
        <f t="shared" si="54"/>
        <v>0</v>
      </c>
      <c r="BC20" s="31">
        <f t="shared" si="15"/>
        <v>0.56477282296190268</v>
      </c>
      <c r="BD20" s="8">
        <f t="shared" si="16"/>
        <v>-0.16790123456790121</v>
      </c>
      <c r="BE20" s="8">
        <f t="shared" si="84"/>
        <v>0</v>
      </c>
      <c r="BF20" s="9">
        <f t="shared" si="55"/>
        <v>302862.3456790123</v>
      </c>
      <c r="BG20" s="8">
        <f t="shared" si="56"/>
        <v>-3884174.6913580247</v>
      </c>
      <c r="BH20" s="1">
        <f t="shared" si="17"/>
        <v>1</v>
      </c>
      <c r="BI20" s="11">
        <f t="shared" si="18"/>
        <v>0</v>
      </c>
      <c r="BJ20" s="8">
        <f t="shared" si="57"/>
        <v>-53692592.59259259</v>
      </c>
      <c r="BK20" s="8">
        <f t="shared" si="58"/>
        <v>-10313.657407407407</v>
      </c>
      <c r="BL20" s="8">
        <f t="shared" si="19"/>
        <v>4187037.0370370368</v>
      </c>
      <c r="BM20" s="9">
        <f t="shared" si="59"/>
        <v>0</v>
      </c>
      <c r="BN20" s="8">
        <f t="shared" si="60"/>
        <v>0</v>
      </c>
      <c r="BO20" s="30">
        <f t="shared" si="20"/>
        <v>0.3487832164467275</v>
      </c>
      <c r="BP20" s="8">
        <f t="shared" si="21"/>
        <v>0</v>
      </c>
      <c r="BQ20" s="8">
        <f t="shared" si="61"/>
        <v>0</v>
      </c>
      <c r="BR20" s="8">
        <f t="shared" si="62"/>
        <v>0</v>
      </c>
      <c r="BS20" s="8">
        <f>MIN(WL_BAL*(1-A_ADV_RATE)-SUM(BS$4:BS19),R20)</f>
        <v>0</v>
      </c>
      <c r="BT20" s="8">
        <f t="shared" si="63"/>
        <v>33250000</v>
      </c>
      <c r="BU20" s="8">
        <f t="shared" si="64"/>
        <v>0</v>
      </c>
      <c r="BV20" s="30">
        <f t="shared" si="22"/>
        <v>0.56477282296190279</v>
      </c>
      <c r="BW20" s="8">
        <f t="shared" si="23"/>
        <v>0</v>
      </c>
      <c r="BX20" s="8">
        <f t="shared" si="85"/>
        <v>0</v>
      </c>
      <c r="BY20" s="9">
        <f t="shared" si="24"/>
        <v>292548.68827160489</v>
      </c>
      <c r="BZ20" s="8">
        <f t="shared" si="65"/>
        <v>292548.68827160489</v>
      </c>
      <c r="CA20" s="1">
        <f t="shared" si="66"/>
        <v>1</v>
      </c>
      <c r="CB20" s="11">
        <v>0</v>
      </c>
      <c r="CC20" s="8">
        <f t="shared" si="86"/>
        <v>46057407.407407448</v>
      </c>
      <c r="CD20" s="8">
        <f>'Scheduled SPAC Monthly'!N22</f>
        <v>0</v>
      </c>
      <c r="CE20" s="8">
        <f>'Scheduled SPAC Monthly'!O22</f>
        <v>0</v>
      </c>
      <c r="CF20" s="8">
        <f t="shared" si="87"/>
        <v>46057407.407407433</v>
      </c>
      <c r="CG20" s="8">
        <f t="shared" si="67"/>
        <v>10467.592592592599</v>
      </c>
      <c r="CH20" s="8">
        <f t="shared" si="25"/>
        <v>4187037.0370370368</v>
      </c>
      <c r="CI20" s="8">
        <f t="shared" si="68"/>
        <v>4187037.0370370368</v>
      </c>
      <c r="CJ20" s="9">
        <f t="shared" si="69"/>
        <v>99750000</v>
      </c>
      <c r="CK20" s="8">
        <f t="shared" si="70"/>
        <v>0</v>
      </c>
      <c r="CL20" s="31">
        <f t="shared" si="26"/>
        <v>0.34878321644672722</v>
      </c>
      <c r="CM20" s="19">
        <f t="shared" si="27"/>
        <v>0</v>
      </c>
      <c r="CN20" s="8">
        <f t="shared" si="71"/>
        <v>228593.75</v>
      </c>
      <c r="CO20" s="8">
        <f t="shared" si="72"/>
        <v>228593.75</v>
      </c>
      <c r="CP20" s="8">
        <f>MIN((1-A_ADV_RATE)*WL_BAL-SUM(CP$4:CP19),R20)</f>
        <v>0</v>
      </c>
      <c r="CQ20" s="8">
        <f>MIN((1-A_ADV_RATE)*WL_BAL-SUM(CQ$4:CQ19),$S20)</f>
        <v>0</v>
      </c>
      <c r="CR20" s="8">
        <f t="shared" si="73"/>
        <v>33250000</v>
      </c>
      <c r="CS20" s="8">
        <f t="shared" si="74"/>
        <v>0</v>
      </c>
      <c r="CT20" s="31" t="e">
        <f t="shared" si="28"/>
        <v>#DIV/0!</v>
      </c>
      <c r="CU20" s="8">
        <f t="shared" si="29"/>
        <v>0</v>
      </c>
      <c r="CV20" s="8">
        <f t="shared" si="88"/>
        <v>0</v>
      </c>
      <c r="CW20" s="9">
        <f t="shared" si="89"/>
        <v>84736.1882716049</v>
      </c>
      <c r="CX20" s="8">
        <f t="shared" si="75"/>
        <v>84736.1882716049</v>
      </c>
    </row>
    <row r="21" spans="1:102" x14ac:dyDescent="0.2">
      <c r="A21">
        <f t="shared" si="90"/>
        <v>17</v>
      </c>
      <c r="B21" s="16">
        <f t="shared" si="30"/>
        <v>45200</v>
      </c>
      <c r="C21" s="17">
        <f t="shared" si="31"/>
        <v>1.4166666666666667</v>
      </c>
      <c r="D21" s="23">
        <v>1.0813999999999999E-3</v>
      </c>
      <c r="E21" s="11">
        <f t="shared" si="32"/>
        <v>4187037.0370370368</v>
      </c>
      <c r="F21" s="9">
        <f t="shared" ref="F21" si="105">IF($A20&lt;CONSTR_TERM,((PROJECT_COST)-F$4)/CONSTR_TERM,0)</f>
        <v>4187037.0370370368</v>
      </c>
      <c r="G21" s="8">
        <f t="shared" si="34"/>
        <v>158129629.62962958</v>
      </c>
      <c r="H21" s="2">
        <f t="shared" si="35"/>
        <v>0</v>
      </c>
      <c r="I21" s="8">
        <f t="shared" si="0"/>
        <v>-2.965817901234568E-2</v>
      </c>
      <c r="J21" s="8"/>
      <c r="K21" s="12">
        <f t="shared" si="1"/>
        <v>-4187037.0370370368</v>
      </c>
      <c r="L21" s="11">
        <f>MIN(L$2-SUM(L$4:L20),E21)</f>
        <v>0</v>
      </c>
      <c r="M21" s="8">
        <f t="shared" si="77"/>
        <v>67000000</v>
      </c>
      <c r="N21" s="2">
        <f t="shared" si="36"/>
        <v>0</v>
      </c>
      <c r="O21" s="8"/>
      <c r="P21" s="2"/>
      <c r="Q21" s="12">
        <f t="shared" si="2"/>
        <v>0</v>
      </c>
      <c r="R21" s="11">
        <f t="shared" si="3"/>
        <v>4187037.0370370368</v>
      </c>
      <c r="S21" s="9">
        <f t="shared" si="37"/>
        <v>4187037.0370370368</v>
      </c>
      <c r="T21" s="8">
        <f t="shared" si="38"/>
        <v>91129629.629629597</v>
      </c>
      <c r="U21" s="2">
        <f t="shared" si="39"/>
        <v>0</v>
      </c>
      <c r="V21" s="31">
        <f t="shared" si="4"/>
        <v>0.57629699027989223</v>
      </c>
      <c r="W21" s="8">
        <f t="shared" si="5"/>
        <v>-4.4598765432098765E-2</v>
      </c>
      <c r="X21" s="8">
        <f t="shared" si="78"/>
        <v>5404010.9825102817</v>
      </c>
      <c r="Y21" s="8">
        <f t="shared" si="40"/>
        <v>307921.68209876539</v>
      </c>
      <c r="Z21" s="12">
        <f t="shared" si="6"/>
        <v>-3879115.3549382715</v>
      </c>
      <c r="AA21" s="7">
        <f t="shared" si="7"/>
        <v>3140277.7777777775</v>
      </c>
      <c r="AB21" s="8">
        <f t="shared" si="41"/>
        <v>68347222.222222194</v>
      </c>
      <c r="AC21" s="8">
        <f t="shared" si="79"/>
        <v>0</v>
      </c>
      <c r="AD21" s="31">
        <f t="shared" si="42"/>
        <v>0.43222274270991917</v>
      </c>
      <c r="AE21" s="8">
        <f t="shared" si="8"/>
        <v>-4.4598765432098765E-2</v>
      </c>
      <c r="AF21" s="8">
        <f t="shared" si="43"/>
        <v>149432.58101851845</v>
      </c>
      <c r="AG21" s="8">
        <f t="shared" si="44"/>
        <v>-2990845.1967592589</v>
      </c>
      <c r="AH21" s="8">
        <f t="shared" si="9"/>
        <v>1046759.2592592593</v>
      </c>
      <c r="AI21" s="8">
        <f t="shared" si="45"/>
        <v>22782407.407407418</v>
      </c>
      <c r="AJ21" s="8">
        <f t="shared" si="46"/>
        <v>0</v>
      </c>
      <c r="AK21" s="31">
        <f t="shared" si="47"/>
        <v>0.57629699027989234</v>
      </c>
      <c r="AL21" s="8">
        <f t="shared" si="10"/>
        <v>-4.4598765432098765E-2</v>
      </c>
      <c r="AM21" s="9">
        <f t="shared" si="11"/>
        <v>158489.10108024694</v>
      </c>
      <c r="AN21" s="8">
        <f t="shared" si="48"/>
        <v>-888270.15817901236</v>
      </c>
      <c r="AO21" s="1">
        <f t="shared" si="12"/>
        <v>1</v>
      </c>
      <c r="AP21" s="11">
        <f t="shared" si="13"/>
        <v>0</v>
      </c>
      <c r="AQ21" s="8">
        <f t="shared" si="80"/>
        <v>0</v>
      </c>
      <c r="AR21" s="8">
        <f t="shared" si="49"/>
        <v>0</v>
      </c>
      <c r="AS21" s="8">
        <f>MIN(AQ20+AP21*AO21,SUM($AA$4:$AA21)-SUM(AS$4:AS20))</f>
        <v>0</v>
      </c>
      <c r="AT21" s="9">
        <f t="shared" si="81"/>
        <v>0</v>
      </c>
      <c r="AU21" s="8">
        <f t="shared" si="82"/>
        <v>0</v>
      </c>
      <c r="AV21" s="31">
        <f t="shared" si="50"/>
        <v>0</v>
      </c>
      <c r="AW21" s="19">
        <f t="shared" si="14"/>
        <v>0</v>
      </c>
      <c r="AX21" s="8">
        <f t="shared" si="51"/>
        <v>0</v>
      </c>
      <c r="AY21" s="8">
        <f t="shared" si="52"/>
        <v>0</v>
      </c>
      <c r="AZ21" s="8">
        <f t="shared" si="83"/>
        <v>4187037.0370370368</v>
      </c>
      <c r="BA21" s="8">
        <f t="shared" si="53"/>
        <v>91129629.629629597</v>
      </c>
      <c r="BB21" s="8">
        <f t="shared" si="54"/>
        <v>0</v>
      </c>
      <c r="BC21" s="31">
        <f t="shared" si="15"/>
        <v>0.57629699027989223</v>
      </c>
      <c r="BD21" s="8">
        <f t="shared" si="16"/>
        <v>-0.17839506172839506</v>
      </c>
      <c r="BE21" s="8">
        <f t="shared" si="84"/>
        <v>0</v>
      </c>
      <c r="BF21" s="9">
        <f t="shared" si="55"/>
        <v>307921.68209876539</v>
      </c>
      <c r="BG21" s="8">
        <f t="shared" si="56"/>
        <v>-3879115.3549382715</v>
      </c>
      <c r="BH21" s="1">
        <f t="shared" si="17"/>
        <v>1</v>
      </c>
      <c r="BI21" s="11">
        <f t="shared" si="18"/>
        <v>0</v>
      </c>
      <c r="BJ21" s="8">
        <f t="shared" si="57"/>
        <v>-57879629.629629627</v>
      </c>
      <c r="BK21" s="8">
        <f t="shared" si="58"/>
        <v>-11185.956790123457</v>
      </c>
      <c r="BL21" s="8">
        <f t="shared" si="19"/>
        <v>4187037.0370370368</v>
      </c>
      <c r="BM21" s="9">
        <f t="shared" si="59"/>
        <v>0</v>
      </c>
      <c r="BN21" s="8">
        <f t="shared" si="60"/>
        <v>0</v>
      </c>
      <c r="BO21" s="30">
        <f t="shared" si="20"/>
        <v>0.3660264667993911</v>
      </c>
      <c r="BP21" s="8">
        <f t="shared" si="21"/>
        <v>0</v>
      </c>
      <c r="BQ21" s="8">
        <f t="shared" si="61"/>
        <v>0</v>
      </c>
      <c r="BR21" s="8">
        <f t="shared" si="62"/>
        <v>0</v>
      </c>
      <c r="BS21" s="8">
        <f>MIN(WL_BAL*(1-A_ADV_RATE)-SUM(BS$4:BS20),R21)</f>
        <v>0</v>
      </c>
      <c r="BT21" s="8">
        <f t="shared" si="63"/>
        <v>33250000</v>
      </c>
      <c r="BU21" s="8">
        <f t="shared" si="64"/>
        <v>0</v>
      </c>
      <c r="BV21" s="30">
        <f t="shared" si="22"/>
        <v>0.57629699027989245</v>
      </c>
      <c r="BW21" s="8">
        <f t="shared" si="23"/>
        <v>0</v>
      </c>
      <c r="BX21" s="8">
        <f t="shared" si="85"/>
        <v>0</v>
      </c>
      <c r="BY21" s="9">
        <f t="shared" si="24"/>
        <v>296735.72530864191</v>
      </c>
      <c r="BZ21" s="8">
        <f t="shared" si="65"/>
        <v>296735.72530864191</v>
      </c>
      <c r="CA21" s="1">
        <f t="shared" si="66"/>
        <v>1</v>
      </c>
      <c r="CB21" s="11">
        <v>0</v>
      </c>
      <c r="CC21" s="8">
        <f t="shared" si="86"/>
        <v>41870370.37037041</v>
      </c>
      <c r="CD21" s="8">
        <f>'Scheduled SPAC Monthly'!N23</f>
        <v>0</v>
      </c>
      <c r="CE21" s="8">
        <f>'Scheduled SPAC Monthly'!O23</f>
        <v>0</v>
      </c>
      <c r="CF21" s="8">
        <f t="shared" si="87"/>
        <v>41870370.370370395</v>
      </c>
      <c r="CG21" s="8">
        <f t="shared" si="67"/>
        <v>9595.2932098765486</v>
      </c>
      <c r="CH21" s="8">
        <f t="shared" si="25"/>
        <v>4187037.0370370368</v>
      </c>
      <c r="CI21" s="8">
        <f t="shared" si="68"/>
        <v>4187037.0370370368</v>
      </c>
      <c r="CJ21" s="9">
        <f t="shared" si="69"/>
        <v>99750000</v>
      </c>
      <c r="CK21" s="8">
        <f t="shared" si="70"/>
        <v>0</v>
      </c>
      <c r="CL21" s="31">
        <f t="shared" si="26"/>
        <v>0.36602646679939088</v>
      </c>
      <c r="CM21" s="19">
        <f t="shared" si="27"/>
        <v>0</v>
      </c>
      <c r="CN21" s="8">
        <f t="shared" si="71"/>
        <v>228593.75</v>
      </c>
      <c r="CO21" s="8">
        <f t="shared" si="72"/>
        <v>228593.75</v>
      </c>
      <c r="CP21" s="8">
        <f>MIN((1-A_ADV_RATE)*WL_BAL-SUM(CP$4:CP20),R21)</f>
        <v>0</v>
      </c>
      <c r="CQ21" s="8">
        <f>MIN((1-A_ADV_RATE)*WL_BAL-SUM(CQ$4:CQ20),$S21)</f>
        <v>0</v>
      </c>
      <c r="CR21" s="8">
        <f t="shared" si="73"/>
        <v>33250000</v>
      </c>
      <c r="CS21" s="8">
        <f t="shared" si="74"/>
        <v>0</v>
      </c>
      <c r="CT21" s="31" t="e">
        <f t="shared" si="28"/>
        <v>#DIV/0!</v>
      </c>
      <c r="CU21" s="8">
        <f t="shared" si="29"/>
        <v>0</v>
      </c>
      <c r="CV21" s="8">
        <f t="shared" si="88"/>
        <v>0</v>
      </c>
      <c r="CW21" s="9">
        <f t="shared" si="89"/>
        <v>88923.225308641937</v>
      </c>
      <c r="CX21" s="8">
        <f t="shared" si="75"/>
        <v>88923.225308641937</v>
      </c>
    </row>
    <row r="22" spans="1:102" x14ac:dyDescent="0.2">
      <c r="A22">
        <f t="shared" si="90"/>
        <v>18</v>
      </c>
      <c r="B22" s="16">
        <f t="shared" si="30"/>
        <v>45231</v>
      </c>
      <c r="C22" s="17">
        <f t="shared" si="31"/>
        <v>1.5</v>
      </c>
      <c r="D22" s="23">
        <v>1.0813999999999999E-3</v>
      </c>
      <c r="E22" s="11">
        <f t="shared" si="32"/>
        <v>4187037.0370370368</v>
      </c>
      <c r="F22" s="9">
        <f t="shared" ref="F22" si="106">IF($A21&lt;CONSTR_TERM,((PROJECT_COST)-F$4)/CONSTR_TERM,0)</f>
        <v>4187037.0370370368</v>
      </c>
      <c r="G22" s="8">
        <f t="shared" si="34"/>
        <v>162316666.66666663</v>
      </c>
      <c r="H22" s="2">
        <f t="shared" si="35"/>
        <v>0</v>
      </c>
      <c r="I22" s="8">
        <f t="shared" si="0"/>
        <v>-3.1402777777777773E-2</v>
      </c>
      <c r="J22" s="8"/>
      <c r="K22" s="12">
        <f t="shared" si="1"/>
        <v>-4187037.0370370368</v>
      </c>
      <c r="L22" s="11">
        <f>MIN(L$2-SUM(L$4:L21),E22)</f>
        <v>0</v>
      </c>
      <c r="M22" s="8">
        <f t="shared" si="77"/>
        <v>67000000</v>
      </c>
      <c r="N22" s="2">
        <f t="shared" si="36"/>
        <v>0</v>
      </c>
      <c r="O22" s="8"/>
      <c r="P22" s="2"/>
      <c r="Q22" s="12">
        <f t="shared" si="2"/>
        <v>0</v>
      </c>
      <c r="R22" s="11">
        <f t="shared" si="3"/>
        <v>4187037.0370370368</v>
      </c>
      <c r="S22" s="9">
        <f t="shared" si="37"/>
        <v>4187037.0370370368</v>
      </c>
      <c r="T22" s="8">
        <f t="shared" si="38"/>
        <v>95316666.666666627</v>
      </c>
      <c r="U22" s="2">
        <f t="shared" si="39"/>
        <v>0</v>
      </c>
      <c r="V22" s="31">
        <f t="shared" si="4"/>
        <v>0.58722661464216031</v>
      </c>
      <c r="W22" s="8">
        <f t="shared" si="5"/>
        <v>-4.7222222222222221E-2</v>
      </c>
      <c r="X22" s="8">
        <f t="shared" si="78"/>
        <v>5070501.8518518452</v>
      </c>
      <c r="Y22" s="8">
        <f t="shared" si="40"/>
        <v>333509.13065843616</v>
      </c>
      <c r="Z22" s="12">
        <f t="shared" si="6"/>
        <v>-3853527.9063786007</v>
      </c>
      <c r="AA22" s="7">
        <f t="shared" si="7"/>
        <v>3140277.7777777775</v>
      </c>
      <c r="AB22" s="8">
        <f t="shared" si="41"/>
        <v>71487499.99999997</v>
      </c>
      <c r="AC22" s="8">
        <f t="shared" si="79"/>
        <v>0</v>
      </c>
      <c r="AD22" s="31">
        <f t="shared" si="42"/>
        <v>0.44041996098162023</v>
      </c>
      <c r="AE22" s="8">
        <f t="shared" si="8"/>
        <v>-4.7222222222222214E-2</v>
      </c>
      <c r="AF22" s="8">
        <f t="shared" si="43"/>
        <v>161850.0192901234</v>
      </c>
      <c r="AG22" s="8">
        <f t="shared" si="44"/>
        <v>-2978427.7584876539</v>
      </c>
      <c r="AH22" s="8">
        <f t="shared" si="9"/>
        <v>1046759.2592592593</v>
      </c>
      <c r="AI22" s="8">
        <f t="shared" si="45"/>
        <v>23829166.666666679</v>
      </c>
      <c r="AJ22" s="8">
        <f t="shared" si="46"/>
        <v>0</v>
      </c>
      <c r="AK22" s="31">
        <f t="shared" si="47"/>
        <v>0.58722661464216042</v>
      </c>
      <c r="AL22" s="8">
        <f t="shared" si="10"/>
        <v>-4.7222222222222228E-2</v>
      </c>
      <c r="AM22" s="9">
        <f t="shared" si="11"/>
        <v>171659.11136831276</v>
      </c>
      <c r="AN22" s="8">
        <f t="shared" si="48"/>
        <v>-875100.14789094659</v>
      </c>
      <c r="AO22" s="1">
        <f t="shared" si="12"/>
        <v>1</v>
      </c>
      <c r="AP22" s="11">
        <f t="shared" si="13"/>
        <v>0</v>
      </c>
      <c r="AQ22" s="8">
        <f t="shared" si="80"/>
        <v>0</v>
      </c>
      <c r="AR22" s="8">
        <f t="shared" si="49"/>
        <v>0</v>
      </c>
      <c r="AS22" s="8">
        <f>MIN(AQ21+AP22*AO22,SUM($AA$4:$AA22)-SUM(AS$4:AS21))</f>
        <v>0</v>
      </c>
      <c r="AT22" s="9">
        <f t="shared" si="81"/>
        <v>0</v>
      </c>
      <c r="AU22" s="8">
        <f t="shared" si="82"/>
        <v>0</v>
      </c>
      <c r="AV22" s="31">
        <f t="shared" si="50"/>
        <v>0</v>
      </c>
      <c r="AW22" s="19">
        <f t="shared" si="14"/>
        <v>0</v>
      </c>
      <c r="AX22" s="8">
        <f t="shared" si="51"/>
        <v>0</v>
      </c>
      <c r="AY22" s="8">
        <f t="shared" si="52"/>
        <v>0</v>
      </c>
      <c r="AZ22" s="8">
        <f t="shared" si="83"/>
        <v>4187037.0370370368</v>
      </c>
      <c r="BA22" s="8">
        <f t="shared" si="53"/>
        <v>95316666.666666627</v>
      </c>
      <c r="BB22" s="8">
        <f t="shared" si="54"/>
        <v>0</v>
      </c>
      <c r="BC22" s="31">
        <f t="shared" si="15"/>
        <v>0.58722661464216031</v>
      </c>
      <c r="BD22" s="8">
        <f t="shared" si="16"/>
        <v>-0.18888888888888888</v>
      </c>
      <c r="BE22" s="8">
        <f t="shared" si="84"/>
        <v>0</v>
      </c>
      <c r="BF22" s="9">
        <f t="shared" si="55"/>
        <v>333509.13065843616</v>
      </c>
      <c r="BG22" s="8">
        <f t="shared" si="56"/>
        <v>-3853527.9063786007</v>
      </c>
      <c r="BH22" s="1">
        <f t="shared" si="17"/>
        <v>1</v>
      </c>
      <c r="BI22" s="11">
        <f t="shared" si="18"/>
        <v>0</v>
      </c>
      <c r="BJ22" s="8">
        <f t="shared" si="57"/>
        <v>-62066666.666666664</v>
      </c>
      <c r="BK22" s="8">
        <f t="shared" si="58"/>
        <v>-12058.256172839507</v>
      </c>
      <c r="BL22" s="8">
        <f t="shared" si="19"/>
        <v>4187037.0370370368</v>
      </c>
      <c r="BM22" s="9">
        <f t="shared" si="59"/>
        <v>0</v>
      </c>
      <c r="BN22" s="8">
        <f t="shared" si="60"/>
        <v>0</v>
      </c>
      <c r="BO22" s="30">
        <f t="shared" si="20"/>
        <v>0.38238012116233705</v>
      </c>
      <c r="BP22" s="8">
        <f t="shared" si="21"/>
        <v>0</v>
      </c>
      <c r="BQ22" s="8">
        <f t="shared" si="61"/>
        <v>0</v>
      </c>
      <c r="BR22" s="8">
        <f t="shared" si="62"/>
        <v>0</v>
      </c>
      <c r="BS22" s="8">
        <f>MIN(WL_BAL*(1-A_ADV_RATE)-SUM(BS$4:BS21),R22)</f>
        <v>0</v>
      </c>
      <c r="BT22" s="8">
        <f t="shared" si="63"/>
        <v>33250000</v>
      </c>
      <c r="BU22" s="8">
        <f t="shared" si="64"/>
        <v>0</v>
      </c>
      <c r="BV22" s="30">
        <f t="shared" si="22"/>
        <v>0.58722661464216042</v>
      </c>
      <c r="BW22" s="8">
        <f t="shared" si="23"/>
        <v>0</v>
      </c>
      <c r="BX22" s="8">
        <f t="shared" si="85"/>
        <v>0</v>
      </c>
      <c r="BY22" s="9">
        <f t="shared" si="24"/>
        <v>321450.87448559667</v>
      </c>
      <c r="BZ22" s="8">
        <f t="shared" si="65"/>
        <v>321450.87448559667</v>
      </c>
      <c r="CA22" s="1">
        <f t="shared" si="66"/>
        <v>1</v>
      </c>
      <c r="CB22" s="11">
        <v>0</v>
      </c>
      <c r="CC22" s="8">
        <f t="shared" si="86"/>
        <v>37683333.333333373</v>
      </c>
      <c r="CD22" s="8">
        <f>'Scheduled SPAC Monthly'!N24</f>
        <v>0</v>
      </c>
      <c r="CE22" s="8">
        <f>'Scheduled SPAC Monthly'!O24</f>
        <v>0</v>
      </c>
      <c r="CF22" s="8">
        <f t="shared" si="87"/>
        <v>37683333.333333358</v>
      </c>
      <c r="CG22" s="8">
        <f t="shared" si="67"/>
        <v>8722.9938271604988</v>
      </c>
      <c r="CH22" s="8">
        <f t="shared" si="25"/>
        <v>4187037.0370370368</v>
      </c>
      <c r="CI22" s="8">
        <f t="shared" si="68"/>
        <v>4187037.0370370368</v>
      </c>
      <c r="CJ22" s="9">
        <f t="shared" si="69"/>
        <v>99750000</v>
      </c>
      <c r="CK22" s="8">
        <f t="shared" si="70"/>
        <v>0</v>
      </c>
      <c r="CL22" s="31">
        <f t="shared" si="26"/>
        <v>0.38238012116233683</v>
      </c>
      <c r="CM22" s="19">
        <f t="shared" si="27"/>
        <v>0</v>
      </c>
      <c r="CN22" s="8">
        <f t="shared" si="71"/>
        <v>228593.75</v>
      </c>
      <c r="CO22" s="8">
        <f t="shared" si="72"/>
        <v>228593.75</v>
      </c>
      <c r="CP22" s="8">
        <f>MIN((1-A_ADV_RATE)*WL_BAL-SUM(CP$4:CP21),R22)</f>
        <v>0</v>
      </c>
      <c r="CQ22" s="8">
        <f>MIN((1-A_ADV_RATE)*WL_BAL-SUM(CQ$4:CQ21),$S22)</f>
        <v>0</v>
      </c>
      <c r="CR22" s="8">
        <f t="shared" si="73"/>
        <v>33250000</v>
      </c>
      <c r="CS22" s="8">
        <f t="shared" si="74"/>
        <v>0</v>
      </c>
      <c r="CT22" s="31" t="e">
        <f t="shared" si="28"/>
        <v>#DIV/0!</v>
      </c>
      <c r="CU22" s="8">
        <f t="shared" si="29"/>
        <v>0</v>
      </c>
      <c r="CV22" s="8">
        <f t="shared" si="88"/>
        <v>0</v>
      </c>
      <c r="CW22" s="9">
        <f t="shared" si="89"/>
        <v>113638.37448559667</v>
      </c>
      <c r="CX22" s="8">
        <f t="shared" si="75"/>
        <v>113638.37448559667</v>
      </c>
    </row>
    <row r="23" spans="1:102" x14ac:dyDescent="0.2">
      <c r="A23">
        <f t="shared" si="90"/>
        <v>19</v>
      </c>
      <c r="B23" s="16">
        <f t="shared" si="30"/>
        <v>45261</v>
      </c>
      <c r="C23" s="17">
        <f t="shared" si="31"/>
        <v>1.5833333333333333</v>
      </c>
      <c r="D23" s="23">
        <v>1.0813999999999999E-3</v>
      </c>
      <c r="E23" s="11">
        <f t="shared" si="32"/>
        <v>4187037.0370370368</v>
      </c>
      <c r="F23" s="9">
        <f t="shared" ref="F23" si="107">IF($A22&lt;CONSTR_TERM,((PROJECT_COST)-F$4)/CONSTR_TERM,0)</f>
        <v>4187037.0370370368</v>
      </c>
      <c r="G23" s="8">
        <f t="shared" si="34"/>
        <v>166503703.70370367</v>
      </c>
      <c r="H23" s="2">
        <f t="shared" si="35"/>
        <v>0</v>
      </c>
      <c r="I23" s="8">
        <f t="shared" si="0"/>
        <v>-3.3147376543209872E-2</v>
      </c>
      <c r="J23" s="8"/>
      <c r="K23" s="12">
        <f t="shared" si="1"/>
        <v>-4187037.0370370368</v>
      </c>
      <c r="L23" s="11">
        <f>MIN(L$2-SUM(L$4:L22),E23)</f>
        <v>0</v>
      </c>
      <c r="M23" s="8">
        <f t="shared" si="77"/>
        <v>67000000</v>
      </c>
      <c r="N23" s="2">
        <f t="shared" si="36"/>
        <v>0</v>
      </c>
      <c r="O23" s="8"/>
      <c r="P23" s="2"/>
      <c r="Q23" s="12">
        <f t="shared" si="2"/>
        <v>0</v>
      </c>
      <c r="R23" s="11">
        <f t="shared" si="3"/>
        <v>4187037.0370370368</v>
      </c>
      <c r="S23" s="9">
        <f t="shared" si="37"/>
        <v>4187037.0370370368</v>
      </c>
      <c r="T23" s="8">
        <f t="shared" si="38"/>
        <v>99503703.703703657</v>
      </c>
      <c r="U23" s="2">
        <f t="shared" si="39"/>
        <v>0</v>
      </c>
      <c r="V23" s="31">
        <f t="shared" si="4"/>
        <v>0.59760654862532236</v>
      </c>
      <c r="W23" s="8">
        <f t="shared" si="5"/>
        <v>-4.9845679012345677E-2</v>
      </c>
      <c r="X23" s="8">
        <f t="shared" si="78"/>
        <v>4732921.9907407342</v>
      </c>
      <c r="Y23" s="8">
        <f t="shared" si="40"/>
        <v>337579.86111111101</v>
      </c>
      <c r="Z23" s="12">
        <f t="shared" si="6"/>
        <v>-3849457.1759259258</v>
      </c>
      <c r="AA23" s="7">
        <f t="shared" si="7"/>
        <v>3140277.7777777775</v>
      </c>
      <c r="AB23" s="8">
        <f t="shared" si="41"/>
        <v>74627777.777777746</v>
      </c>
      <c r="AC23" s="8">
        <f t="shared" si="79"/>
        <v>0</v>
      </c>
      <c r="AD23" s="31">
        <f t="shared" si="42"/>
        <v>0.44820491146899177</v>
      </c>
      <c r="AE23" s="8">
        <f t="shared" si="8"/>
        <v>-4.984567901234567E-2</v>
      </c>
      <c r="AF23" s="8">
        <f t="shared" si="43"/>
        <v>163825.52083333326</v>
      </c>
      <c r="AG23" s="8">
        <f t="shared" si="44"/>
        <v>-2976452.256944444</v>
      </c>
      <c r="AH23" s="8">
        <f t="shared" si="9"/>
        <v>1046759.2592592593</v>
      </c>
      <c r="AI23" s="8">
        <f t="shared" si="45"/>
        <v>24875925.92592594</v>
      </c>
      <c r="AJ23" s="8">
        <f t="shared" si="46"/>
        <v>0</v>
      </c>
      <c r="AK23" s="31">
        <f t="shared" si="47"/>
        <v>0.59760654862532259</v>
      </c>
      <c r="AL23" s="8">
        <f t="shared" si="10"/>
        <v>-4.9845679012345684E-2</v>
      </c>
      <c r="AM23" s="9">
        <f t="shared" si="11"/>
        <v>173754.34027777775</v>
      </c>
      <c r="AN23" s="8">
        <f t="shared" si="48"/>
        <v>-873004.91898148158</v>
      </c>
      <c r="AO23" s="1">
        <f t="shared" si="12"/>
        <v>1</v>
      </c>
      <c r="AP23" s="11">
        <f t="shared" si="13"/>
        <v>0</v>
      </c>
      <c r="AQ23" s="8">
        <f t="shared" si="80"/>
        <v>0</v>
      </c>
      <c r="AR23" s="8">
        <f t="shared" si="49"/>
        <v>0</v>
      </c>
      <c r="AS23" s="8">
        <f>MIN(AQ22+AP23*AO23,SUM($AA$4:$AA23)-SUM(AS$4:AS22))</f>
        <v>0</v>
      </c>
      <c r="AT23" s="9">
        <f t="shared" si="81"/>
        <v>0</v>
      </c>
      <c r="AU23" s="8">
        <f t="shared" si="82"/>
        <v>0</v>
      </c>
      <c r="AV23" s="31">
        <f t="shared" si="50"/>
        <v>0</v>
      </c>
      <c r="AW23" s="19">
        <f t="shared" si="14"/>
        <v>0</v>
      </c>
      <c r="AX23" s="8">
        <f t="shared" si="51"/>
        <v>0</v>
      </c>
      <c r="AY23" s="8">
        <f t="shared" si="52"/>
        <v>0</v>
      </c>
      <c r="AZ23" s="8">
        <f t="shared" si="83"/>
        <v>4187037.0370370368</v>
      </c>
      <c r="BA23" s="8">
        <f t="shared" si="53"/>
        <v>99503703.703703657</v>
      </c>
      <c r="BB23" s="8">
        <f t="shared" si="54"/>
        <v>0</v>
      </c>
      <c r="BC23" s="31">
        <f t="shared" si="15"/>
        <v>0.59760654862532236</v>
      </c>
      <c r="BD23" s="8">
        <f t="shared" si="16"/>
        <v>-0.19938271604938271</v>
      </c>
      <c r="BE23" s="8">
        <f t="shared" si="84"/>
        <v>0</v>
      </c>
      <c r="BF23" s="9">
        <f t="shared" si="55"/>
        <v>337579.86111111101</v>
      </c>
      <c r="BG23" s="8">
        <f t="shared" si="56"/>
        <v>-3849457.1759259258</v>
      </c>
      <c r="BH23" s="1">
        <f t="shared" si="17"/>
        <v>1</v>
      </c>
      <c r="BI23" s="11">
        <f t="shared" si="18"/>
        <v>0</v>
      </c>
      <c r="BJ23" s="8">
        <f t="shared" si="57"/>
        <v>-66253703.703703701</v>
      </c>
      <c r="BK23" s="8">
        <f t="shared" si="58"/>
        <v>-12930.555555555555</v>
      </c>
      <c r="BL23" s="8">
        <f t="shared" si="19"/>
        <v>4187037.0370370368</v>
      </c>
      <c r="BM23" s="9">
        <f t="shared" si="59"/>
        <v>0</v>
      </c>
      <c r="BN23" s="8">
        <f t="shared" si="60"/>
        <v>0</v>
      </c>
      <c r="BO23" s="30">
        <f t="shared" si="20"/>
        <v>0.39791129104012818</v>
      </c>
      <c r="BP23" s="8">
        <f t="shared" si="21"/>
        <v>0</v>
      </c>
      <c r="BQ23" s="8">
        <f t="shared" si="61"/>
        <v>0</v>
      </c>
      <c r="BR23" s="8">
        <f t="shared" si="62"/>
        <v>0</v>
      </c>
      <c r="BS23" s="8">
        <f>MIN(WL_BAL*(1-A_ADV_RATE)-SUM(BS$4:BS22),R23)</f>
        <v>0</v>
      </c>
      <c r="BT23" s="8">
        <f t="shared" si="63"/>
        <v>33250000</v>
      </c>
      <c r="BU23" s="8">
        <f t="shared" si="64"/>
        <v>0</v>
      </c>
      <c r="BV23" s="30">
        <f t="shared" si="22"/>
        <v>0.59760654862532259</v>
      </c>
      <c r="BW23" s="8">
        <f t="shared" si="23"/>
        <v>0</v>
      </c>
      <c r="BX23" s="8">
        <f t="shared" si="85"/>
        <v>0</v>
      </c>
      <c r="BY23" s="9">
        <f t="shared" si="24"/>
        <v>324649.30555555545</v>
      </c>
      <c r="BZ23" s="8">
        <f t="shared" si="65"/>
        <v>324649.30555555545</v>
      </c>
      <c r="CA23" s="1">
        <f t="shared" si="66"/>
        <v>1</v>
      </c>
      <c r="CB23" s="11">
        <v>0</v>
      </c>
      <c r="CC23" s="8">
        <f t="shared" si="86"/>
        <v>33496296.296296336</v>
      </c>
      <c r="CD23" s="8">
        <f>'Scheduled SPAC Monthly'!N25</f>
        <v>0</v>
      </c>
      <c r="CE23" s="8">
        <f>'Scheduled SPAC Monthly'!O25</f>
        <v>0</v>
      </c>
      <c r="CF23" s="8">
        <f t="shared" si="87"/>
        <v>33496296.296296321</v>
      </c>
      <c r="CG23" s="8">
        <f t="shared" si="67"/>
        <v>7850.6944444444498</v>
      </c>
      <c r="CH23" s="8">
        <f t="shared" si="25"/>
        <v>4187037.0370370368</v>
      </c>
      <c r="CI23" s="8">
        <f t="shared" si="68"/>
        <v>4187037.0370370368</v>
      </c>
      <c r="CJ23" s="9">
        <f t="shared" si="69"/>
        <v>99750000</v>
      </c>
      <c r="CK23" s="8">
        <f t="shared" si="70"/>
        <v>0</v>
      </c>
      <c r="CL23" s="31">
        <f t="shared" si="26"/>
        <v>0.39791129104012796</v>
      </c>
      <c r="CM23" s="19">
        <f t="shared" si="27"/>
        <v>0</v>
      </c>
      <c r="CN23" s="8">
        <f t="shared" si="71"/>
        <v>228593.75</v>
      </c>
      <c r="CO23" s="8">
        <f t="shared" si="72"/>
        <v>228593.75</v>
      </c>
      <c r="CP23" s="8">
        <f>MIN((1-A_ADV_RATE)*WL_BAL-SUM(CP$4:CP22),R23)</f>
        <v>0</v>
      </c>
      <c r="CQ23" s="8">
        <f>MIN((1-A_ADV_RATE)*WL_BAL-SUM(CQ$4:CQ22),$S23)</f>
        <v>0</v>
      </c>
      <c r="CR23" s="8">
        <f t="shared" si="73"/>
        <v>33250000</v>
      </c>
      <c r="CS23" s="8">
        <f t="shared" si="74"/>
        <v>0</v>
      </c>
      <c r="CT23" s="31" t="e">
        <f t="shared" si="28"/>
        <v>#DIV/0!</v>
      </c>
      <c r="CU23" s="8">
        <f t="shared" si="29"/>
        <v>0</v>
      </c>
      <c r="CV23" s="8">
        <f t="shared" si="88"/>
        <v>0</v>
      </c>
      <c r="CW23" s="9">
        <f t="shared" si="89"/>
        <v>116836.80555555546</v>
      </c>
      <c r="CX23" s="8">
        <f t="shared" si="75"/>
        <v>116836.80555555546</v>
      </c>
    </row>
    <row r="24" spans="1:102" x14ac:dyDescent="0.2">
      <c r="A24">
        <f t="shared" si="90"/>
        <v>20</v>
      </c>
      <c r="B24" s="16">
        <f t="shared" si="30"/>
        <v>45292</v>
      </c>
      <c r="C24" s="17">
        <f t="shared" si="31"/>
        <v>1.6666666666666667</v>
      </c>
      <c r="D24" s="23">
        <v>1.0813999999999999E-3</v>
      </c>
      <c r="E24" s="11">
        <f t="shared" si="32"/>
        <v>4187037.0370370368</v>
      </c>
      <c r="F24" s="9">
        <f t="shared" ref="F24" si="108">IF($A23&lt;CONSTR_TERM,((PROJECT_COST)-F$4)/CONSTR_TERM,0)</f>
        <v>4187037.0370370368</v>
      </c>
      <c r="G24" s="8">
        <f t="shared" si="34"/>
        <v>170690740.74074072</v>
      </c>
      <c r="H24" s="2">
        <f t="shared" si="35"/>
        <v>0</v>
      </c>
      <c r="I24" s="8">
        <f t="shared" si="0"/>
        <v>-3.4891975308641972E-2</v>
      </c>
      <c r="J24" s="8"/>
      <c r="K24" s="12">
        <f t="shared" si="1"/>
        <v>-4187037.0370370368</v>
      </c>
      <c r="L24" s="11">
        <f>MIN(L$2-SUM(L$4:L23),E24)</f>
        <v>0</v>
      </c>
      <c r="M24" s="8">
        <f t="shared" si="77"/>
        <v>67000000</v>
      </c>
      <c r="N24" s="2">
        <f t="shared" si="36"/>
        <v>0</v>
      </c>
      <c r="O24" s="8"/>
      <c r="P24" s="2"/>
      <c r="Q24" s="12">
        <f t="shared" si="2"/>
        <v>0</v>
      </c>
      <c r="R24" s="11">
        <f t="shared" si="3"/>
        <v>4187037.0370370368</v>
      </c>
      <c r="S24" s="9">
        <f t="shared" si="37"/>
        <v>4187037.0370370368</v>
      </c>
      <c r="T24" s="8">
        <f t="shared" si="38"/>
        <v>103690740.74074069</v>
      </c>
      <c r="U24" s="2">
        <f t="shared" si="39"/>
        <v>0</v>
      </c>
      <c r="V24" s="31">
        <f t="shared" si="4"/>
        <v>0.607477243878359</v>
      </c>
      <c r="W24" s="8">
        <f t="shared" si="5"/>
        <v>-5.2469135802469133E-2</v>
      </c>
      <c r="X24" s="8">
        <f t="shared" si="78"/>
        <v>4368766.0751028741</v>
      </c>
      <c r="Y24" s="8">
        <f t="shared" si="40"/>
        <v>364155.91563785996</v>
      </c>
      <c r="Z24" s="12">
        <f t="shared" si="6"/>
        <v>-3822881.1213991768</v>
      </c>
      <c r="AA24" s="7">
        <f t="shared" si="7"/>
        <v>3140277.7777777775</v>
      </c>
      <c r="AB24" s="8">
        <f t="shared" si="41"/>
        <v>77768055.555555522</v>
      </c>
      <c r="AC24" s="8">
        <f t="shared" si="79"/>
        <v>0</v>
      </c>
      <c r="AD24" s="31">
        <f t="shared" si="42"/>
        <v>0.45560793290876928</v>
      </c>
      <c r="AE24" s="8">
        <f t="shared" si="8"/>
        <v>-5.2469135802469133E-2</v>
      </c>
      <c r="AF24" s="8">
        <f t="shared" si="43"/>
        <v>176722.72376543202</v>
      </c>
      <c r="AG24" s="8">
        <f t="shared" si="44"/>
        <v>-2963555.0540123456</v>
      </c>
      <c r="AH24" s="8">
        <f t="shared" si="9"/>
        <v>1046759.2592592593</v>
      </c>
      <c r="AI24" s="8">
        <f t="shared" si="45"/>
        <v>25922685.185185201</v>
      </c>
      <c r="AJ24" s="8">
        <f t="shared" si="46"/>
        <v>0</v>
      </c>
      <c r="AK24" s="31">
        <f t="shared" si="47"/>
        <v>0.60747724387835911</v>
      </c>
      <c r="AL24" s="8">
        <f t="shared" si="10"/>
        <v>-5.246913580246914E-2</v>
      </c>
      <c r="AM24" s="9">
        <f t="shared" si="11"/>
        <v>187433.19187242794</v>
      </c>
      <c r="AN24" s="8">
        <f t="shared" si="48"/>
        <v>-859326.06738683139</v>
      </c>
      <c r="AO24" s="1">
        <f t="shared" si="12"/>
        <v>1</v>
      </c>
      <c r="AP24" s="11">
        <f t="shared" si="13"/>
        <v>0</v>
      </c>
      <c r="AQ24" s="8">
        <f t="shared" si="80"/>
        <v>0</v>
      </c>
      <c r="AR24" s="8">
        <f t="shared" si="49"/>
        <v>0</v>
      </c>
      <c r="AS24" s="8">
        <f>MIN(AQ23+AP24*AO24,SUM($AA$4:$AA24)-SUM(AS$4:AS23))</f>
        <v>0</v>
      </c>
      <c r="AT24" s="9">
        <f t="shared" si="81"/>
        <v>0</v>
      </c>
      <c r="AU24" s="8">
        <f t="shared" si="82"/>
        <v>0</v>
      </c>
      <c r="AV24" s="31">
        <f t="shared" si="50"/>
        <v>0</v>
      </c>
      <c r="AW24" s="19">
        <f t="shared" si="14"/>
        <v>0</v>
      </c>
      <c r="AX24" s="8">
        <f t="shared" si="51"/>
        <v>0</v>
      </c>
      <c r="AY24" s="8">
        <f t="shared" si="52"/>
        <v>0</v>
      </c>
      <c r="AZ24" s="8">
        <f t="shared" si="83"/>
        <v>4187037.0370370368</v>
      </c>
      <c r="BA24" s="8">
        <f t="shared" si="53"/>
        <v>103690740.74074069</v>
      </c>
      <c r="BB24" s="8">
        <f t="shared" si="54"/>
        <v>0</v>
      </c>
      <c r="BC24" s="31">
        <f t="shared" si="15"/>
        <v>0.607477243878359</v>
      </c>
      <c r="BD24" s="8">
        <f t="shared" si="16"/>
        <v>-0.20987654320987653</v>
      </c>
      <c r="BE24" s="8">
        <f t="shared" si="84"/>
        <v>0</v>
      </c>
      <c r="BF24" s="9">
        <f t="shared" si="55"/>
        <v>364155.91563785996</v>
      </c>
      <c r="BG24" s="8">
        <f t="shared" si="56"/>
        <v>-3822881.1213991768</v>
      </c>
      <c r="BH24" s="1">
        <f t="shared" si="17"/>
        <v>1</v>
      </c>
      <c r="BI24" s="11">
        <f t="shared" si="18"/>
        <v>0</v>
      </c>
      <c r="BJ24" s="8">
        <f t="shared" si="57"/>
        <v>-70440740.740740731</v>
      </c>
      <c r="BK24" s="8">
        <f t="shared" si="58"/>
        <v>-13802.854938271606</v>
      </c>
      <c r="BL24" s="8">
        <f t="shared" si="19"/>
        <v>4187037.0370370368</v>
      </c>
      <c r="BM24" s="9">
        <f t="shared" si="59"/>
        <v>0</v>
      </c>
      <c r="BN24" s="8">
        <f t="shared" si="60"/>
        <v>0</v>
      </c>
      <c r="BO24" s="30">
        <f t="shared" si="20"/>
        <v>0.4126805029672464</v>
      </c>
      <c r="BP24" s="8">
        <f t="shared" si="21"/>
        <v>0</v>
      </c>
      <c r="BQ24" s="8">
        <f t="shared" si="61"/>
        <v>0</v>
      </c>
      <c r="BR24" s="8">
        <f t="shared" si="62"/>
        <v>0</v>
      </c>
      <c r="BS24" s="8">
        <f>MIN(WL_BAL*(1-A_ADV_RATE)-SUM(BS$4:BS23),R24)</f>
        <v>0</v>
      </c>
      <c r="BT24" s="8">
        <f t="shared" si="63"/>
        <v>33250000</v>
      </c>
      <c r="BU24" s="8">
        <f t="shared" si="64"/>
        <v>0</v>
      </c>
      <c r="BV24" s="30">
        <f t="shared" si="22"/>
        <v>0.60747724387835922</v>
      </c>
      <c r="BW24" s="8">
        <f t="shared" si="23"/>
        <v>0</v>
      </c>
      <c r="BX24" s="8">
        <f t="shared" si="85"/>
        <v>0</v>
      </c>
      <c r="BY24" s="9">
        <f t="shared" si="24"/>
        <v>350353.06069958833</v>
      </c>
      <c r="BZ24" s="8">
        <f t="shared" si="65"/>
        <v>350353.06069958833</v>
      </c>
      <c r="CA24" s="1">
        <f t="shared" si="66"/>
        <v>1</v>
      </c>
      <c r="CB24" s="11">
        <v>0</v>
      </c>
      <c r="CC24" s="8">
        <f t="shared" si="86"/>
        <v>29309259.259259298</v>
      </c>
      <c r="CD24" s="8">
        <f>'Scheduled SPAC Monthly'!N26</f>
        <v>0</v>
      </c>
      <c r="CE24" s="8">
        <f>'Scheduled SPAC Monthly'!O26</f>
        <v>0</v>
      </c>
      <c r="CF24" s="8">
        <f t="shared" si="87"/>
        <v>29309259.259259284</v>
      </c>
      <c r="CG24" s="8">
        <f t="shared" si="67"/>
        <v>6978.3950617283999</v>
      </c>
      <c r="CH24" s="8">
        <f t="shared" si="25"/>
        <v>4187037.0370370368</v>
      </c>
      <c r="CI24" s="8">
        <f t="shared" si="68"/>
        <v>4187037.0370370368</v>
      </c>
      <c r="CJ24" s="9">
        <f t="shared" si="69"/>
        <v>99750000</v>
      </c>
      <c r="CK24" s="8">
        <f t="shared" si="70"/>
        <v>0</v>
      </c>
      <c r="CL24" s="31">
        <f t="shared" si="26"/>
        <v>0.41268050296724618</v>
      </c>
      <c r="CM24" s="19">
        <f t="shared" si="27"/>
        <v>0</v>
      </c>
      <c r="CN24" s="8">
        <f t="shared" si="71"/>
        <v>228593.75</v>
      </c>
      <c r="CO24" s="8">
        <f t="shared" si="72"/>
        <v>228593.75</v>
      </c>
      <c r="CP24" s="8">
        <f>MIN((1-A_ADV_RATE)*WL_BAL-SUM(CP$4:CP23),R24)</f>
        <v>0</v>
      </c>
      <c r="CQ24" s="8">
        <f>MIN((1-A_ADV_RATE)*WL_BAL-SUM(CQ$4:CQ23),$S24)</f>
        <v>0</v>
      </c>
      <c r="CR24" s="8">
        <f t="shared" si="73"/>
        <v>33250000</v>
      </c>
      <c r="CS24" s="8">
        <f t="shared" si="74"/>
        <v>0</v>
      </c>
      <c r="CT24" s="31" t="e">
        <f t="shared" si="28"/>
        <v>#DIV/0!</v>
      </c>
      <c r="CU24" s="8">
        <f t="shared" si="29"/>
        <v>0</v>
      </c>
      <c r="CV24" s="8">
        <f t="shared" si="88"/>
        <v>0</v>
      </c>
      <c r="CW24" s="9">
        <f t="shared" si="89"/>
        <v>142540.56069958836</v>
      </c>
      <c r="CX24" s="8">
        <f t="shared" si="75"/>
        <v>142540.56069958836</v>
      </c>
    </row>
    <row r="25" spans="1:102" x14ac:dyDescent="0.2">
      <c r="A25">
        <f t="shared" si="90"/>
        <v>21</v>
      </c>
      <c r="B25" s="16">
        <f t="shared" si="30"/>
        <v>45323</v>
      </c>
      <c r="C25" s="17">
        <f t="shared" si="31"/>
        <v>1.75</v>
      </c>
      <c r="D25" s="23">
        <v>1.0813999999999999E-3</v>
      </c>
      <c r="E25" s="11">
        <f t="shared" si="32"/>
        <v>4187037.0370370368</v>
      </c>
      <c r="F25" s="9">
        <f t="shared" ref="F25" si="109">IF($A24&lt;CONSTR_TERM,((PROJECT_COST)-F$4)/CONSTR_TERM,0)</f>
        <v>4187037.0370370368</v>
      </c>
      <c r="G25" s="8">
        <f t="shared" si="34"/>
        <v>174877777.77777776</v>
      </c>
      <c r="H25" s="2">
        <f t="shared" si="35"/>
        <v>0</v>
      </c>
      <c r="I25" s="8">
        <f t="shared" si="0"/>
        <v>-3.6636574074074071E-2</v>
      </c>
      <c r="J25" s="8"/>
      <c r="K25" s="12">
        <f t="shared" si="1"/>
        <v>-4187037.0370370368</v>
      </c>
      <c r="L25" s="11">
        <f>MIN(L$2-SUM(L$4:L24),E25)</f>
        <v>0</v>
      </c>
      <c r="M25" s="8">
        <f t="shared" si="77"/>
        <v>67000000</v>
      </c>
      <c r="N25" s="2">
        <f t="shared" si="36"/>
        <v>0</v>
      </c>
      <c r="O25" s="8"/>
      <c r="P25" s="2"/>
      <c r="Q25" s="12">
        <f t="shared" si="2"/>
        <v>0</v>
      </c>
      <c r="R25" s="11">
        <f t="shared" si="3"/>
        <v>4187037.0370370368</v>
      </c>
      <c r="S25" s="9">
        <f t="shared" si="37"/>
        <v>4187037.0370370368</v>
      </c>
      <c r="T25" s="8">
        <f t="shared" si="38"/>
        <v>107877777.77777772</v>
      </c>
      <c r="U25" s="2">
        <f t="shared" si="39"/>
        <v>0</v>
      </c>
      <c r="V25" s="31">
        <f t="shared" si="4"/>
        <v>0.61687527797191666</v>
      </c>
      <c r="W25" s="8">
        <f t="shared" si="5"/>
        <v>-5.5092592592592589E-2</v>
      </c>
      <c r="X25" s="8">
        <f t="shared" si="78"/>
        <v>3989286.7669753022</v>
      </c>
      <c r="Y25" s="8">
        <f t="shared" si="40"/>
        <v>379479.30812757189</v>
      </c>
      <c r="Z25" s="12">
        <f t="shared" si="6"/>
        <v>-3807557.728909465</v>
      </c>
      <c r="AA25" s="7">
        <f t="shared" si="7"/>
        <v>3140277.7777777775</v>
      </c>
      <c r="AB25" s="8">
        <f t="shared" si="41"/>
        <v>80908333.333333299</v>
      </c>
      <c r="AC25" s="8">
        <f t="shared" si="79"/>
        <v>0</v>
      </c>
      <c r="AD25" s="31">
        <f t="shared" si="42"/>
        <v>0.46265645847893749</v>
      </c>
      <c r="AE25" s="8">
        <f t="shared" si="8"/>
        <v>-5.5092592592592589E-2</v>
      </c>
      <c r="AF25" s="8">
        <f t="shared" si="43"/>
        <v>184159.07600308635</v>
      </c>
      <c r="AG25" s="8">
        <f t="shared" si="44"/>
        <v>-2956118.7017746912</v>
      </c>
      <c r="AH25" s="8">
        <f t="shared" si="9"/>
        <v>1046759.2592592593</v>
      </c>
      <c r="AI25" s="8">
        <f t="shared" si="45"/>
        <v>26969444.444444463</v>
      </c>
      <c r="AJ25" s="8">
        <f t="shared" si="46"/>
        <v>0</v>
      </c>
      <c r="AK25" s="31">
        <f t="shared" si="47"/>
        <v>0.61687527797191688</v>
      </c>
      <c r="AL25" s="8">
        <f t="shared" si="10"/>
        <v>-5.5092592592592596E-2</v>
      </c>
      <c r="AM25" s="9">
        <f t="shared" si="11"/>
        <v>195320.23212448554</v>
      </c>
      <c r="AN25" s="8">
        <f t="shared" si="48"/>
        <v>-851439.02713477379</v>
      </c>
      <c r="AO25" s="1">
        <f t="shared" si="12"/>
        <v>1</v>
      </c>
      <c r="AP25" s="11">
        <f t="shared" si="13"/>
        <v>0</v>
      </c>
      <c r="AQ25" s="8">
        <f t="shared" si="80"/>
        <v>0</v>
      </c>
      <c r="AR25" s="8">
        <f t="shared" si="49"/>
        <v>0</v>
      </c>
      <c r="AS25" s="8">
        <f>MIN(AQ24+AP25*AO25,SUM($AA$4:$AA25)-SUM(AS$4:AS24))</f>
        <v>0</v>
      </c>
      <c r="AT25" s="9">
        <f t="shared" si="81"/>
        <v>0</v>
      </c>
      <c r="AU25" s="8">
        <f t="shared" si="82"/>
        <v>0</v>
      </c>
      <c r="AV25" s="31">
        <f t="shared" si="50"/>
        <v>0</v>
      </c>
      <c r="AW25" s="19">
        <f t="shared" si="14"/>
        <v>0</v>
      </c>
      <c r="AX25" s="8">
        <f t="shared" si="51"/>
        <v>0</v>
      </c>
      <c r="AY25" s="8">
        <f t="shared" si="52"/>
        <v>0</v>
      </c>
      <c r="AZ25" s="8">
        <f t="shared" si="83"/>
        <v>4187037.0370370368</v>
      </c>
      <c r="BA25" s="8">
        <f t="shared" si="53"/>
        <v>107877777.77777772</v>
      </c>
      <c r="BB25" s="8">
        <f t="shared" si="54"/>
        <v>0</v>
      </c>
      <c r="BC25" s="31">
        <f t="shared" si="15"/>
        <v>0.61687527797191666</v>
      </c>
      <c r="BD25" s="8">
        <f t="shared" si="16"/>
        <v>-0.22037037037037036</v>
      </c>
      <c r="BE25" s="8">
        <f t="shared" si="84"/>
        <v>0</v>
      </c>
      <c r="BF25" s="9">
        <f t="shared" si="55"/>
        <v>379479.30812757189</v>
      </c>
      <c r="BG25" s="8">
        <f t="shared" si="56"/>
        <v>-3807557.728909465</v>
      </c>
      <c r="BH25" s="1">
        <f t="shared" si="17"/>
        <v>1</v>
      </c>
      <c r="BI25" s="11">
        <f t="shared" si="18"/>
        <v>0</v>
      </c>
      <c r="BJ25" s="8">
        <f t="shared" si="57"/>
        <v>-74627777.777777761</v>
      </c>
      <c r="BK25" s="8">
        <f t="shared" si="58"/>
        <v>-14675.154320987653</v>
      </c>
      <c r="BL25" s="8">
        <f t="shared" si="19"/>
        <v>4187037.0370370368</v>
      </c>
      <c r="BM25" s="9">
        <f t="shared" si="59"/>
        <v>0</v>
      </c>
      <c r="BN25" s="8">
        <f t="shared" si="60"/>
        <v>0</v>
      </c>
      <c r="BO25" s="30">
        <f t="shared" si="20"/>
        <v>0.42674248681618904</v>
      </c>
      <c r="BP25" s="8">
        <f t="shared" si="21"/>
        <v>0</v>
      </c>
      <c r="BQ25" s="8">
        <f t="shared" si="61"/>
        <v>0</v>
      </c>
      <c r="BR25" s="8">
        <f t="shared" si="62"/>
        <v>0</v>
      </c>
      <c r="BS25" s="8">
        <f>MIN(WL_BAL*(1-A_ADV_RATE)-SUM(BS$4:BS24),R25)</f>
        <v>0</v>
      </c>
      <c r="BT25" s="8">
        <f t="shared" si="63"/>
        <v>33250000</v>
      </c>
      <c r="BU25" s="8">
        <f t="shared" si="64"/>
        <v>0</v>
      </c>
      <c r="BV25" s="30">
        <f t="shared" si="22"/>
        <v>0.61687527797191688</v>
      </c>
      <c r="BW25" s="8">
        <f t="shared" si="23"/>
        <v>0</v>
      </c>
      <c r="BX25" s="8">
        <f t="shared" si="85"/>
        <v>0</v>
      </c>
      <c r="BY25" s="9">
        <f t="shared" si="24"/>
        <v>364804.15380658425</v>
      </c>
      <c r="BZ25" s="8">
        <f t="shared" si="65"/>
        <v>364804.15380658425</v>
      </c>
      <c r="CA25" s="1">
        <f t="shared" si="66"/>
        <v>1</v>
      </c>
      <c r="CB25" s="11">
        <v>0</v>
      </c>
      <c r="CC25" s="8">
        <f t="shared" si="86"/>
        <v>25122222.222222261</v>
      </c>
      <c r="CD25" s="8">
        <f>'Scheduled SPAC Monthly'!N27</f>
        <v>0</v>
      </c>
      <c r="CE25" s="8">
        <f>'Scheduled SPAC Monthly'!O27</f>
        <v>0</v>
      </c>
      <c r="CF25" s="8">
        <f t="shared" si="87"/>
        <v>25122222.222222246</v>
      </c>
      <c r="CG25" s="8">
        <f t="shared" si="67"/>
        <v>6106.09567901235</v>
      </c>
      <c r="CH25" s="8">
        <f t="shared" si="25"/>
        <v>4187037.0370370368</v>
      </c>
      <c r="CI25" s="8">
        <f t="shared" si="68"/>
        <v>4187037.0370370368</v>
      </c>
      <c r="CJ25" s="9">
        <f t="shared" si="69"/>
        <v>99750000</v>
      </c>
      <c r="CK25" s="8">
        <f t="shared" si="70"/>
        <v>0</v>
      </c>
      <c r="CL25" s="31">
        <f t="shared" si="26"/>
        <v>0.42674248681618887</v>
      </c>
      <c r="CM25" s="19">
        <f t="shared" si="27"/>
        <v>0</v>
      </c>
      <c r="CN25" s="8">
        <f t="shared" si="71"/>
        <v>228593.75</v>
      </c>
      <c r="CO25" s="8">
        <f t="shared" si="72"/>
        <v>228593.75</v>
      </c>
      <c r="CP25" s="8">
        <f>MIN((1-A_ADV_RATE)*WL_BAL-SUM(CP$4:CP24),R25)</f>
        <v>0</v>
      </c>
      <c r="CQ25" s="8">
        <f>MIN((1-A_ADV_RATE)*WL_BAL-SUM(CQ$4:CQ24),$S25)</f>
        <v>0</v>
      </c>
      <c r="CR25" s="8">
        <f t="shared" si="73"/>
        <v>33250000</v>
      </c>
      <c r="CS25" s="8">
        <f t="shared" si="74"/>
        <v>0</v>
      </c>
      <c r="CT25" s="31" t="e">
        <f t="shared" si="28"/>
        <v>#DIV/0!</v>
      </c>
      <c r="CU25" s="8">
        <f t="shared" si="29"/>
        <v>0</v>
      </c>
      <c r="CV25" s="8">
        <f t="shared" si="88"/>
        <v>0</v>
      </c>
      <c r="CW25" s="9">
        <f t="shared" si="89"/>
        <v>156991.65380658425</v>
      </c>
      <c r="CX25" s="8">
        <f t="shared" si="75"/>
        <v>156991.65380658425</v>
      </c>
    </row>
    <row r="26" spans="1:102" x14ac:dyDescent="0.2">
      <c r="A26">
        <f t="shared" si="90"/>
        <v>22</v>
      </c>
      <c r="B26" s="16">
        <f t="shared" si="30"/>
        <v>45352</v>
      </c>
      <c r="C26" s="17">
        <f t="shared" si="31"/>
        <v>1.8333333333333333</v>
      </c>
      <c r="D26" s="23">
        <v>1.0813999999999999E-3</v>
      </c>
      <c r="E26" s="11">
        <f t="shared" si="32"/>
        <v>4187037.0370370368</v>
      </c>
      <c r="F26" s="9">
        <f t="shared" ref="F26" si="110">IF($A25&lt;CONSTR_TERM,((PROJECT_COST)-F$4)/CONSTR_TERM,0)</f>
        <v>4187037.0370370368</v>
      </c>
      <c r="G26" s="8">
        <f t="shared" si="34"/>
        <v>179064814.81481481</v>
      </c>
      <c r="H26" s="2">
        <f t="shared" si="35"/>
        <v>0</v>
      </c>
      <c r="I26" s="8">
        <f t="shared" si="0"/>
        <v>-3.8381172839506171E-2</v>
      </c>
      <c r="J26" s="8"/>
      <c r="K26" s="12">
        <f t="shared" si="1"/>
        <v>-4187037.0370370368</v>
      </c>
      <c r="L26" s="11">
        <f>MIN(L$2-SUM(L$4:L25),E26)</f>
        <v>0</v>
      </c>
      <c r="M26" s="8">
        <f t="shared" si="77"/>
        <v>67000000</v>
      </c>
      <c r="N26" s="2">
        <f t="shared" si="36"/>
        <v>0</v>
      </c>
      <c r="O26" s="8"/>
      <c r="P26" s="2"/>
      <c r="Q26" s="12">
        <f t="shared" si="2"/>
        <v>0</v>
      </c>
      <c r="R26" s="11">
        <f t="shared" si="3"/>
        <v>4187037.0370370368</v>
      </c>
      <c r="S26" s="9">
        <f t="shared" si="37"/>
        <v>4187037.0370370368</v>
      </c>
      <c r="T26" s="8">
        <f t="shared" si="38"/>
        <v>112064814.81481475</v>
      </c>
      <c r="U26" s="2">
        <f t="shared" si="39"/>
        <v>0</v>
      </c>
      <c r="V26" s="31">
        <f t="shared" si="4"/>
        <v>0.62583380733233329</v>
      </c>
      <c r="W26" s="8">
        <f t="shared" si="5"/>
        <v>-5.7716049382716045E-2</v>
      </c>
      <c r="X26" s="8">
        <f t="shared" si="78"/>
        <v>3619955.208333327</v>
      </c>
      <c r="Y26" s="8">
        <f t="shared" si="40"/>
        <v>369331.55864197516</v>
      </c>
      <c r="Z26" s="12">
        <f t="shared" si="6"/>
        <v>-3817705.4783950616</v>
      </c>
      <c r="AA26" s="7">
        <f t="shared" si="7"/>
        <v>3140277.7777777775</v>
      </c>
      <c r="AB26" s="8">
        <f t="shared" si="41"/>
        <v>84048611.111111075</v>
      </c>
      <c r="AC26" s="8">
        <f t="shared" si="79"/>
        <v>0</v>
      </c>
      <c r="AD26" s="31">
        <f t="shared" si="42"/>
        <v>0.46937535549925002</v>
      </c>
      <c r="AE26" s="8">
        <f t="shared" si="8"/>
        <v>-5.7716049382716045E-2</v>
      </c>
      <c r="AF26" s="8">
        <f t="shared" si="43"/>
        <v>179234.43287037031</v>
      </c>
      <c r="AG26" s="8">
        <f t="shared" si="44"/>
        <v>-2961043.3449074072</v>
      </c>
      <c r="AH26" s="8">
        <f t="shared" si="9"/>
        <v>1046759.2592592593</v>
      </c>
      <c r="AI26" s="8">
        <f t="shared" si="45"/>
        <v>28016203.703703724</v>
      </c>
      <c r="AJ26" s="8">
        <f t="shared" si="46"/>
        <v>0</v>
      </c>
      <c r="AK26" s="31">
        <f t="shared" si="47"/>
        <v>0.62583380733233362</v>
      </c>
      <c r="AL26" s="8">
        <f t="shared" si="10"/>
        <v>-5.7716049382716052E-2</v>
      </c>
      <c r="AM26" s="9">
        <f t="shared" si="11"/>
        <v>190097.12577160486</v>
      </c>
      <c r="AN26" s="8">
        <f t="shared" si="48"/>
        <v>-856662.1334876545</v>
      </c>
      <c r="AO26" s="1">
        <f t="shared" si="12"/>
        <v>1</v>
      </c>
      <c r="AP26" s="11">
        <f t="shared" si="13"/>
        <v>0</v>
      </c>
      <c r="AQ26" s="8">
        <f t="shared" si="80"/>
        <v>0</v>
      </c>
      <c r="AR26" s="8">
        <f t="shared" si="49"/>
        <v>0</v>
      </c>
      <c r="AS26" s="8">
        <f>MIN(AQ25+AP26*AO26,SUM($AA$4:$AA26)-SUM(AS$4:AS25))</f>
        <v>0</v>
      </c>
      <c r="AT26" s="9">
        <f t="shared" si="81"/>
        <v>0</v>
      </c>
      <c r="AU26" s="8">
        <f t="shared" si="82"/>
        <v>0</v>
      </c>
      <c r="AV26" s="31">
        <f t="shared" si="50"/>
        <v>0</v>
      </c>
      <c r="AW26" s="19">
        <f t="shared" si="14"/>
        <v>0</v>
      </c>
      <c r="AX26" s="8">
        <f t="shared" si="51"/>
        <v>0</v>
      </c>
      <c r="AY26" s="8">
        <f t="shared" si="52"/>
        <v>0</v>
      </c>
      <c r="AZ26" s="8">
        <f t="shared" si="83"/>
        <v>4187037.0370370368</v>
      </c>
      <c r="BA26" s="8">
        <f t="shared" si="53"/>
        <v>112064814.81481475</v>
      </c>
      <c r="BB26" s="8">
        <f t="shared" si="54"/>
        <v>0</v>
      </c>
      <c r="BC26" s="31">
        <f t="shared" si="15"/>
        <v>0.62583380733233329</v>
      </c>
      <c r="BD26" s="8">
        <f t="shared" si="16"/>
        <v>-0.23086419753086418</v>
      </c>
      <c r="BE26" s="8">
        <f t="shared" si="84"/>
        <v>0</v>
      </c>
      <c r="BF26" s="9">
        <f t="shared" si="55"/>
        <v>369331.55864197516</v>
      </c>
      <c r="BG26" s="8">
        <f t="shared" si="56"/>
        <v>-3817705.4783950616</v>
      </c>
      <c r="BH26" s="1">
        <f t="shared" si="17"/>
        <v>1</v>
      </c>
      <c r="BI26" s="11">
        <f t="shared" si="18"/>
        <v>0</v>
      </c>
      <c r="BJ26" s="8">
        <f t="shared" si="57"/>
        <v>-78814814.814814791</v>
      </c>
      <c r="BK26" s="8">
        <f t="shared" si="58"/>
        <v>-15547.453703703701</v>
      </c>
      <c r="BL26" s="8">
        <f t="shared" si="19"/>
        <v>4187037.0370370368</v>
      </c>
      <c r="BM26" s="9">
        <f t="shared" si="59"/>
        <v>0</v>
      </c>
      <c r="BN26" s="8">
        <f t="shared" si="60"/>
        <v>0</v>
      </c>
      <c r="BO26" s="30">
        <f t="shared" si="20"/>
        <v>0.44014685350845428</v>
      </c>
      <c r="BP26" s="8">
        <f t="shared" si="21"/>
        <v>0</v>
      </c>
      <c r="BQ26" s="8">
        <f t="shared" si="61"/>
        <v>0</v>
      </c>
      <c r="BR26" s="8">
        <f t="shared" si="62"/>
        <v>0</v>
      </c>
      <c r="BS26" s="8">
        <f>MIN(WL_BAL*(1-A_ADV_RATE)-SUM(BS$4:BS25),R26)</f>
        <v>0</v>
      </c>
      <c r="BT26" s="8">
        <f t="shared" si="63"/>
        <v>33250000</v>
      </c>
      <c r="BU26" s="8">
        <f t="shared" si="64"/>
        <v>0</v>
      </c>
      <c r="BV26" s="30">
        <f t="shared" si="22"/>
        <v>0.62583380733233351</v>
      </c>
      <c r="BW26" s="8">
        <f t="shared" si="23"/>
        <v>0</v>
      </c>
      <c r="BX26" s="8">
        <f t="shared" si="85"/>
        <v>0</v>
      </c>
      <c r="BY26" s="9">
        <f t="shared" si="24"/>
        <v>353784.10493827146</v>
      </c>
      <c r="BZ26" s="8">
        <f t="shared" si="65"/>
        <v>353784.10493827146</v>
      </c>
      <c r="CA26" s="1">
        <f t="shared" si="66"/>
        <v>1</v>
      </c>
      <c r="CB26" s="11">
        <v>0</v>
      </c>
      <c r="CC26" s="8">
        <f t="shared" si="86"/>
        <v>20935185.185185224</v>
      </c>
      <c r="CD26" s="8">
        <f>'Scheduled SPAC Monthly'!N28</f>
        <v>0</v>
      </c>
      <c r="CE26" s="8">
        <f>'Scheduled SPAC Monthly'!O28</f>
        <v>0</v>
      </c>
      <c r="CF26" s="8">
        <f t="shared" si="87"/>
        <v>20935185.185185209</v>
      </c>
      <c r="CG26" s="8">
        <f t="shared" si="67"/>
        <v>5233.796296296302</v>
      </c>
      <c r="CH26" s="8">
        <f t="shared" si="25"/>
        <v>4187037.0370370368</v>
      </c>
      <c r="CI26" s="8">
        <f t="shared" si="68"/>
        <v>4187037.0370370368</v>
      </c>
      <c r="CJ26" s="9">
        <f t="shared" si="69"/>
        <v>99750000</v>
      </c>
      <c r="CK26" s="8">
        <f t="shared" si="70"/>
        <v>0</v>
      </c>
      <c r="CL26" s="31">
        <f t="shared" si="26"/>
        <v>0.44014685350845423</v>
      </c>
      <c r="CM26" s="19">
        <f t="shared" si="27"/>
        <v>0</v>
      </c>
      <c r="CN26" s="8">
        <f t="shared" si="71"/>
        <v>228593.75</v>
      </c>
      <c r="CO26" s="8">
        <f t="shared" si="72"/>
        <v>228593.75</v>
      </c>
      <c r="CP26" s="8">
        <f>MIN((1-A_ADV_RATE)*WL_BAL-SUM(CP$4:CP25),R26)</f>
        <v>0</v>
      </c>
      <c r="CQ26" s="8">
        <f>MIN((1-A_ADV_RATE)*WL_BAL-SUM(CQ$4:CQ25),$S26)</f>
        <v>0</v>
      </c>
      <c r="CR26" s="8">
        <f t="shared" si="73"/>
        <v>33250000</v>
      </c>
      <c r="CS26" s="8">
        <f t="shared" si="74"/>
        <v>0</v>
      </c>
      <c r="CT26" s="31" t="e">
        <f t="shared" si="28"/>
        <v>#DIV/0!</v>
      </c>
      <c r="CU26" s="8">
        <f t="shared" si="29"/>
        <v>0</v>
      </c>
      <c r="CV26" s="8">
        <f t="shared" si="88"/>
        <v>0</v>
      </c>
      <c r="CW26" s="9">
        <f t="shared" si="89"/>
        <v>145971.60493827146</v>
      </c>
      <c r="CX26" s="8">
        <f t="shared" si="75"/>
        <v>145971.60493827146</v>
      </c>
    </row>
    <row r="27" spans="1:102" x14ac:dyDescent="0.2">
      <c r="A27">
        <f t="shared" si="90"/>
        <v>23</v>
      </c>
      <c r="B27" s="16">
        <f t="shared" si="30"/>
        <v>45383</v>
      </c>
      <c r="C27" s="17">
        <f t="shared" si="31"/>
        <v>1.9166666666666667</v>
      </c>
      <c r="D27" s="23">
        <v>1.0813999999999999E-3</v>
      </c>
      <c r="E27" s="11">
        <f t="shared" si="32"/>
        <v>4187037.0370370368</v>
      </c>
      <c r="F27" s="9">
        <f t="shared" ref="F27" si="111">IF($A26&lt;CONSTR_TERM,((PROJECT_COST)-F$4)/CONSTR_TERM,0)</f>
        <v>4187037.0370370368</v>
      </c>
      <c r="G27" s="8">
        <f t="shared" si="34"/>
        <v>183251851.85185185</v>
      </c>
      <c r="H27" s="2">
        <f t="shared" si="35"/>
        <v>0</v>
      </c>
      <c r="I27" s="8">
        <f t="shared" si="0"/>
        <v>-4.0125771604938271E-2</v>
      </c>
      <c r="J27" s="8"/>
      <c r="K27" s="12">
        <f t="shared" si="1"/>
        <v>-4187037.0370370368</v>
      </c>
      <c r="L27" s="11">
        <f>MIN(L$2-SUM(L$4:L26),E27)</f>
        <v>0</v>
      </c>
      <c r="M27" s="8">
        <f t="shared" si="77"/>
        <v>67000000</v>
      </c>
      <c r="N27" s="2">
        <f t="shared" si="36"/>
        <v>0</v>
      </c>
      <c r="O27" s="8"/>
      <c r="P27" s="2"/>
      <c r="Q27" s="12">
        <f t="shared" si="2"/>
        <v>0</v>
      </c>
      <c r="R27" s="11">
        <f t="shared" si="3"/>
        <v>4187037.0370370368</v>
      </c>
      <c r="S27" s="9">
        <f t="shared" si="37"/>
        <v>4187037.0370370368</v>
      </c>
      <c r="T27" s="8">
        <f t="shared" si="38"/>
        <v>116251851.85185178</v>
      </c>
      <c r="U27" s="2">
        <f t="shared" si="39"/>
        <v>0</v>
      </c>
      <c r="V27" s="31">
        <f t="shared" si="4"/>
        <v>0.63438295808237966</v>
      </c>
      <c r="W27" s="8">
        <f t="shared" si="5"/>
        <v>-6.0339506172839501E-2</v>
      </c>
      <c r="X27" s="8">
        <f t="shared" si="78"/>
        <v>3209829.1152263312</v>
      </c>
      <c r="Y27" s="8">
        <f t="shared" si="40"/>
        <v>410126.09310699569</v>
      </c>
      <c r="Z27" s="12">
        <f t="shared" si="6"/>
        <v>-3776910.943930041</v>
      </c>
      <c r="AA27" s="7">
        <f t="shared" si="7"/>
        <v>3140277.7777777775</v>
      </c>
      <c r="AB27" s="8">
        <f t="shared" si="41"/>
        <v>87188888.888888851</v>
      </c>
      <c r="AC27" s="8">
        <f t="shared" si="79"/>
        <v>0</v>
      </c>
      <c r="AD27" s="31">
        <f t="shared" si="42"/>
        <v>0.47578721856178485</v>
      </c>
      <c r="AE27" s="8">
        <f t="shared" si="8"/>
        <v>-6.0339506172839508E-2</v>
      </c>
      <c r="AF27" s="8">
        <f t="shared" si="43"/>
        <v>199031.78047839497</v>
      </c>
      <c r="AG27" s="8">
        <f t="shared" si="44"/>
        <v>-2941245.9972993825</v>
      </c>
      <c r="AH27" s="8">
        <f t="shared" si="9"/>
        <v>1046759.2592592593</v>
      </c>
      <c r="AI27" s="8">
        <f t="shared" si="45"/>
        <v>29062962.962962985</v>
      </c>
      <c r="AJ27" s="8">
        <f t="shared" si="46"/>
        <v>0</v>
      </c>
      <c r="AK27" s="31">
        <f t="shared" si="47"/>
        <v>0.63438295808237999</v>
      </c>
      <c r="AL27" s="8">
        <f t="shared" si="10"/>
        <v>-6.0339506172839508E-2</v>
      </c>
      <c r="AM27" s="9">
        <f t="shared" si="11"/>
        <v>211094.31262860072</v>
      </c>
      <c r="AN27" s="8">
        <f t="shared" si="48"/>
        <v>-835664.94663065858</v>
      </c>
      <c r="AO27" s="1">
        <f t="shared" si="12"/>
        <v>1</v>
      </c>
      <c r="AP27" s="11">
        <f t="shared" si="13"/>
        <v>0</v>
      </c>
      <c r="AQ27" s="8">
        <f t="shared" si="80"/>
        <v>0</v>
      </c>
      <c r="AR27" s="8">
        <f t="shared" si="49"/>
        <v>0</v>
      </c>
      <c r="AS27" s="8">
        <f>MIN(AQ26+AP27*AO27,SUM($AA$4:$AA27)-SUM(AS$4:AS26))</f>
        <v>0</v>
      </c>
      <c r="AT27" s="9">
        <f t="shared" si="81"/>
        <v>0</v>
      </c>
      <c r="AU27" s="8">
        <f t="shared" si="82"/>
        <v>0</v>
      </c>
      <c r="AV27" s="31">
        <f t="shared" si="50"/>
        <v>0</v>
      </c>
      <c r="AW27" s="19">
        <f t="shared" si="14"/>
        <v>0</v>
      </c>
      <c r="AX27" s="8">
        <f t="shared" si="51"/>
        <v>0</v>
      </c>
      <c r="AY27" s="8">
        <f t="shared" si="52"/>
        <v>0</v>
      </c>
      <c r="AZ27" s="8">
        <f t="shared" si="83"/>
        <v>4187037.0370370368</v>
      </c>
      <c r="BA27" s="8">
        <f t="shared" si="53"/>
        <v>116251851.85185178</v>
      </c>
      <c r="BB27" s="8">
        <f t="shared" si="54"/>
        <v>0</v>
      </c>
      <c r="BC27" s="31">
        <f t="shared" si="15"/>
        <v>0.63438295808237966</v>
      </c>
      <c r="BD27" s="8">
        <f t="shared" si="16"/>
        <v>-0.241358024691358</v>
      </c>
      <c r="BE27" s="8">
        <f t="shared" si="84"/>
        <v>0</v>
      </c>
      <c r="BF27" s="9">
        <f t="shared" si="55"/>
        <v>410126.09310699569</v>
      </c>
      <c r="BG27" s="8">
        <f t="shared" si="56"/>
        <v>-3776910.943930041</v>
      </c>
      <c r="BH27" s="1">
        <f t="shared" si="17"/>
        <v>1</v>
      </c>
      <c r="BI27" s="11">
        <f t="shared" si="18"/>
        <v>0</v>
      </c>
      <c r="BJ27" s="8">
        <f t="shared" si="57"/>
        <v>-83001851.851851821</v>
      </c>
      <c r="BK27" s="8">
        <f t="shared" si="58"/>
        <v>-16419.753086419751</v>
      </c>
      <c r="BL27" s="8">
        <f t="shared" si="19"/>
        <v>4187037.0370370368</v>
      </c>
      <c r="BM27" s="9">
        <f t="shared" si="59"/>
        <v>0</v>
      </c>
      <c r="BN27" s="8">
        <f t="shared" si="60"/>
        <v>0</v>
      </c>
      <c r="BO27" s="30">
        <f t="shared" si="20"/>
        <v>0.45293867981729236</v>
      </c>
      <c r="BP27" s="8">
        <f t="shared" si="21"/>
        <v>0</v>
      </c>
      <c r="BQ27" s="8">
        <f t="shared" si="61"/>
        <v>0</v>
      </c>
      <c r="BR27" s="8">
        <f t="shared" si="62"/>
        <v>0</v>
      </c>
      <c r="BS27" s="8">
        <f>MIN(WL_BAL*(1-A_ADV_RATE)-SUM(BS$4:BS26),R27)</f>
        <v>0</v>
      </c>
      <c r="BT27" s="8">
        <f t="shared" si="63"/>
        <v>33250000</v>
      </c>
      <c r="BU27" s="8">
        <f t="shared" si="64"/>
        <v>0</v>
      </c>
      <c r="BV27" s="30">
        <f t="shared" si="22"/>
        <v>0.63438295808237988</v>
      </c>
      <c r="BW27" s="8">
        <f t="shared" si="23"/>
        <v>0</v>
      </c>
      <c r="BX27" s="8">
        <f t="shared" si="85"/>
        <v>0</v>
      </c>
      <c r="BY27" s="9">
        <f t="shared" si="24"/>
        <v>393706.34002057591</v>
      </c>
      <c r="BZ27" s="8">
        <f t="shared" si="65"/>
        <v>393706.34002057591</v>
      </c>
      <c r="CA27" s="1">
        <f t="shared" si="66"/>
        <v>1</v>
      </c>
      <c r="CB27" s="11">
        <v>0</v>
      </c>
      <c r="CC27" s="8">
        <f t="shared" si="86"/>
        <v>16748148.148148187</v>
      </c>
      <c r="CD27" s="8">
        <f>'Scheduled SPAC Monthly'!N29</f>
        <v>0</v>
      </c>
      <c r="CE27" s="8">
        <f>'Scheduled SPAC Monthly'!O29</f>
        <v>0</v>
      </c>
      <c r="CF27" s="8">
        <f t="shared" si="87"/>
        <v>16748148.148148172</v>
      </c>
      <c r="CG27" s="8">
        <f t="shared" si="67"/>
        <v>4361.4969135802521</v>
      </c>
      <c r="CH27" s="8">
        <f t="shared" si="25"/>
        <v>4187037.0370370368</v>
      </c>
      <c r="CI27" s="8">
        <f t="shared" si="68"/>
        <v>4187037.0370370368</v>
      </c>
      <c r="CJ27" s="9">
        <f t="shared" si="69"/>
        <v>99750000</v>
      </c>
      <c r="CK27" s="8">
        <f t="shared" si="70"/>
        <v>0</v>
      </c>
      <c r="CL27" s="31">
        <f t="shared" si="26"/>
        <v>0.45293867981729236</v>
      </c>
      <c r="CM27" s="19">
        <f t="shared" si="27"/>
        <v>0</v>
      </c>
      <c r="CN27" s="8">
        <f t="shared" si="71"/>
        <v>228593.75</v>
      </c>
      <c r="CO27" s="8">
        <f t="shared" si="72"/>
        <v>228593.75</v>
      </c>
      <c r="CP27" s="8">
        <f>MIN((1-A_ADV_RATE)*WL_BAL-SUM(CP$4:CP26),R27)</f>
        <v>0</v>
      </c>
      <c r="CQ27" s="8">
        <f>MIN((1-A_ADV_RATE)*WL_BAL-SUM(CQ$4:CQ26),$S27)</f>
        <v>0</v>
      </c>
      <c r="CR27" s="8">
        <f t="shared" si="73"/>
        <v>33250000</v>
      </c>
      <c r="CS27" s="8">
        <f t="shared" si="74"/>
        <v>0</v>
      </c>
      <c r="CT27" s="31" t="e">
        <f t="shared" si="28"/>
        <v>#DIV/0!</v>
      </c>
      <c r="CU27" s="8">
        <f t="shared" si="29"/>
        <v>0</v>
      </c>
      <c r="CV27" s="8">
        <f t="shared" si="88"/>
        <v>0</v>
      </c>
      <c r="CW27" s="9">
        <f t="shared" si="89"/>
        <v>185893.84002057594</v>
      </c>
      <c r="CX27" s="8">
        <f t="shared" si="75"/>
        <v>185893.84002057594</v>
      </c>
    </row>
    <row r="28" spans="1:102" x14ac:dyDescent="0.2">
      <c r="A28">
        <f t="shared" si="90"/>
        <v>24</v>
      </c>
      <c r="B28" s="16">
        <f t="shared" si="30"/>
        <v>45413</v>
      </c>
      <c r="C28" s="17">
        <f t="shared" si="31"/>
        <v>2</v>
      </c>
      <c r="D28" s="23">
        <v>1.0813999999999999E-3</v>
      </c>
      <c r="E28" s="11">
        <f t="shared" si="32"/>
        <v>4187037.0370370368</v>
      </c>
      <c r="F28" s="9">
        <f t="shared" ref="F28" si="112">IF($A27&lt;CONSTR_TERM,((PROJECT_COST)-F$4)/CONSTR_TERM,0)</f>
        <v>4187037.0370370368</v>
      </c>
      <c r="G28" s="8">
        <f t="shared" si="34"/>
        <v>187438888.8888889</v>
      </c>
      <c r="H28" s="2">
        <f t="shared" si="35"/>
        <v>0</v>
      </c>
      <c r="I28" s="8">
        <f t="shared" si="0"/>
        <v>-4.187037037037037E-2</v>
      </c>
      <c r="J28" s="8"/>
      <c r="K28" s="12">
        <f t="shared" si="1"/>
        <v>-4187037.0370370368</v>
      </c>
      <c r="L28" s="11">
        <f>MIN(L$2-SUM(L$4:L27),E28)</f>
        <v>0</v>
      </c>
      <c r="M28" s="8">
        <f t="shared" si="77"/>
        <v>67000000</v>
      </c>
      <c r="N28" s="2">
        <f t="shared" si="36"/>
        <v>0</v>
      </c>
      <c r="O28" s="8"/>
      <c r="P28" s="2"/>
      <c r="Q28" s="12">
        <f t="shared" si="2"/>
        <v>0</v>
      </c>
      <c r="R28" s="11">
        <f t="shared" si="3"/>
        <v>4187037.0370370368</v>
      </c>
      <c r="S28" s="9">
        <f t="shared" si="37"/>
        <v>4187037.0370370368</v>
      </c>
      <c r="T28" s="8">
        <f t="shared" si="38"/>
        <v>120438888.88888881</v>
      </c>
      <c r="U28" s="2">
        <f t="shared" si="39"/>
        <v>0</v>
      </c>
      <c r="V28" s="31">
        <f t="shared" si="4"/>
        <v>0.64255016449805813</v>
      </c>
      <c r="W28" s="8">
        <f t="shared" si="5"/>
        <v>-6.2962962962962957E-2</v>
      </c>
      <c r="X28" s="8">
        <f t="shared" si="78"/>
        <v>2798103.8065843564</v>
      </c>
      <c r="Y28" s="8">
        <f t="shared" si="40"/>
        <v>411725.30864197505</v>
      </c>
      <c r="Z28" s="12">
        <f t="shared" si="6"/>
        <v>-3775311.7283950616</v>
      </c>
      <c r="AA28" s="7">
        <f t="shared" si="7"/>
        <v>3140277.7777777775</v>
      </c>
      <c r="AB28" s="8">
        <f t="shared" si="41"/>
        <v>90329166.666666627</v>
      </c>
      <c r="AC28" s="8">
        <f t="shared" si="79"/>
        <v>0</v>
      </c>
      <c r="AD28" s="31">
        <f t="shared" si="42"/>
        <v>0.48191262337354374</v>
      </c>
      <c r="AE28" s="8">
        <f t="shared" si="8"/>
        <v>-6.2962962962962957E-2</v>
      </c>
      <c r="AF28" s="8">
        <f t="shared" si="43"/>
        <v>199807.87037037028</v>
      </c>
      <c r="AG28" s="8">
        <f t="shared" si="44"/>
        <v>-2940469.9074074072</v>
      </c>
      <c r="AH28" s="8">
        <f t="shared" si="9"/>
        <v>1046759.2592592593</v>
      </c>
      <c r="AI28" s="8">
        <f t="shared" si="45"/>
        <v>30109722.222222246</v>
      </c>
      <c r="AJ28" s="8">
        <f t="shared" si="46"/>
        <v>0</v>
      </c>
      <c r="AK28" s="31">
        <f t="shared" si="47"/>
        <v>0.64255016449805846</v>
      </c>
      <c r="AL28" s="8">
        <f t="shared" si="10"/>
        <v>-6.2962962962962971E-2</v>
      </c>
      <c r="AM28" s="9">
        <f t="shared" si="11"/>
        <v>211917.43827160477</v>
      </c>
      <c r="AN28" s="8">
        <f t="shared" si="48"/>
        <v>-834841.82098765462</v>
      </c>
      <c r="AO28" s="1">
        <f t="shared" si="12"/>
        <v>1</v>
      </c>
      <c r="AP28" s="11">
        <f t="shared" si="13"/>
        <v>0</v>
      </c>
      <c r="AQ28" s="8">
        <f t="shared" si="80"/>
        <v>0</v>
      </c>
      <c r="AR28" s="8">
        <f t="shared" si="49"/>
        <v>0</v>
      </c>
      <c r="AS28" s="8">
        <f>MIN(AQ27+AP28*AO28,SUM($AA$4:$AA28)-SUM(AS$4:AS27))</f>
        <v>0</v>
      </c>
      <c r="AT28" s="9">
        <f t="shared" si="81"/>
        <v>0</v>
      </c>
      <c r="AU28" s="8">
        <f t="shared" si="82"/>
        <v>0</v>
      </c>
      <c r="AV28" s="31">
        <f t="shared" si="50"/>
        <v>0</v>
      </c>
      <c r="AW28" s="19">
        <f t="shared" si="14"/>
        <v>0</v>
      </c>
      <c r="AX28" s="8">
        <f t="shared" si="51"/>
        <v>0</v>
      </c>
      <c r="AY28" s="8">
        <f t="shared" si="52"/>
        <v>0</v>
      </c>
      <c r="AZ28" s="8">
        <f t="shared" si="83"/>
        <v>4187037.0370370368</v>
      </c>
      <c r="BA28" s="8">
        <f t="shared" si="53"/>
        <v>120438888.88888881</v>
      </c>
      <c r="BB28" s="8">
        <f t="shared" si="54"/>
        <v>0</v>
      </c>
      <c r="BC28" s="31">
        <f t="shared" si="15"/>
        <v>0.64255016449805813</v>
      </c>
      <c r="BD28" s="8">
        <f t="shared" si="16"/>
        <v>-0.25185185185185183</v>
      </c>
      <c r="BE28" s="8">
        <f t="shared" si="84"/>
        <v>0</v>
      </c>
      <c r="BF28" s="9">
        <f t="shared" si="55"/>
        <v>411725.30864197505</v>
      </c>
      <c r="BG28" s="8">
        <f t="shared" si="56"/>
        <v>-3775311.7283950616</v>
      </c>
      <c r="BH28" s="1">
        <f t="shared" si="17"/>
        <v>1</v>
      </c>
      <c r="BI28" s="11">
        <f t="shared" si="18"/>
        <v>0</v>
      </c>
      <c r="BJ28" s="8">
        <f t="shared" si="57"/>
        <v>-87188888.888888851</v>
      </c>
      <c r="BK28" s="8">
        <f t="shared" si="58"/>
        <v>-17292.052469135797</v>
      </c>
      <c r="BL28" s="8">
        <f t="shared" si="19"/>
        <v>4187037.0370370368</v>
      </c>
      <c r="BM28" s="9">
        <f t="shared" si="59"/>
        <v>0</v>
      </c>
      <c r="BN28" s="8">
        <f t="shared" si="60"/>
        <v>0</v>
      </c>
      <c r="BO28" s="30">
        <f t="shared" si="20"/>
        <v>0.46515901479000543</v>
      </c>
      <c r="BP28" s="8">
        <f t="shared" si="21"/>
        <v>0</v>
      </c>
      <c r="BQ28" s="8">
        <f t="shared" si="61"/>
        <v>0</v>
      </c>
      <c r="BR28" s="8">
        <f t="shared" si="62"/>
        <v>0</v>
      </c>
      <c r="BS28" s="8">
        <f>MIN(WL_BAL*(1-A_ADV_RATE)-SUM(BS$4:BS27),R28)</f>
        <v>0</v>
      </c>
      <c r="BT28" s="8">
        <f t="shared" si="63"/>
        <v>33250000</v>
      </c>
      <c r="BU28" s="8">
        <f t="shared" si="64"/>
        <v>0</v>
      </c>
      <c r="BV28" s="30">
        <f t="shared" si="22"/>
        <v>0.64255016449805835</v>
      </c>
      <c r="BW28" s="8">
        <f t="shared" si="23"/>
        <v>0</v>
      </c>
      <c r="BX28" s="8">
        <f t="shared" si="85"/>
        <v>0</v>
      </c>
      <c r="BY28" s="9">
        <f t="shared" si="24"/>
        <v>394433.25617283926</v>
      </c>
      <c r="BZ28" s="8">
        <f t="shared" si="65"/>
        <v>394433.25617283926</v>
      </c>
      <c r="CA28" s="1">
        <f t="shared" si="66"/>
        <v>1</v>
      </c>
      <c r="CB28" s="11">
        <v>0</v>
      </c>
      <c r="CC28" s="8">
        <f t="shared" si="86"/>
        <v>12561111.111111149</v>
      </c>
      <c r="CD28" s="8">
        <f>'Scheduled SPAC Monthly'!N30</f>
        <v>0</v>
      </c>
      <c r="CE28" s="8">
        <f>'Scheduled SPAC Monthly'!O30</f>
        <v>0</v>
      </c>
      <c r="CF28" s="8">
        <f t="shared" si="87"/>
        <v>12561111.111111134</v>
      </c>
      <c r="CG28" s="8">
        <f t="shared" si="67"/>
        <v>3489.1975308642027</v>
      </c>
      <c r="CH28" s="8">
        <f t="shared" si="25"/>
        <v>4187037.0370370368</v>
      </c>
      <c r="CI28" s="8">
        <f t="shared" si="68"/>
        <v>4187037.0370370368</v>
      </c>
      <c r="CJ28" s="9">
        <f t="shared" si="69"/>
        <v>99750000</v>
      </c>
      <c r="CK28" s="8">
        <f t="shared" si="70"/>
        <v>0</v>
      </c>
      <c r="CL28" s="31">
        <f t="shared" si="26"/>
        <v>0.46515901479000543</v>
      </c>
      <c r="CM28" s="19">
        <f t="shared" si="27"/>
        <v>0</v>
      </c>
      <c r="CN28" s="8">
        <f t="shared" si="71"/>
        <v>228593.75</v>
      </c>
      <c r="CO28" s="8">
        <f t="shared" si="72"/>
        <v>228593.75</v>
      </c>
      <c r="CP28" s="8">
        <f>MIN((1-A_ADV_RATE)*WL_BAL-SUM(CP$4:CP27),R28)</f>
        <v>0</v>
      </c>
      <c r="CQ28" s="8">
        <f>MIN((1-A_ADV_RATE)*WL_BAL-SUM(CQ$4:CQ27),$S28)</f>
        <v>0</v>
      </c>
      <c r="CR28" s="8">
        <f t="shared" si="73"/>
        <v>33250000</v>
      </c>
      <c r="CS28" s="8">
        <f t="shared" si="74"/>
        <v>0</v>
      </c>
      <c r="CT28" s="31" t="e">
        <f t="shared" si="28"/>
        <v>#DIV/0!</v>
      </c>
      <c r="CU28" s="8">
        <f t="shared" si="29"/>
        <v>0</v>
      </c>
      <c r="CV28" s="8">
        <f t="shared" si="88"/>
        <v>0</v>
      </c>
      <c r="CW28" s="9">
        <f t="shared" si="89"/>
        <v>186620.75617283926</v>
      </c>
      <c r="CX28" s="8">
        <f t="shared" si="75"/>
        <v>186620.75617283926</v>
      </c>
    </row>
    <row r="29" spans="1:102" x14ac:dyDescent="0.2">
      <c r="A29">
        <f t="shared" si="90"/>
        <v>25</v>
      </c>
      <c r="B29" s="16">
        <f t="shared" si="30"/>
        <v>45444</v>
      </c>
      <c r="C29" s="17">
        <f t="shared" si="31"/>
        <v>2.0833333333333335</v>
      </c>
      <c r="D29" s="23">
        <v>1.0813999999999999E-3</v>
      </c>
      <c r="E29" s="11">
        <f t="shared" si="32"/>
        <v>4187037.0370370368</v>
      </c>
      <c r="F29" s="9">
        <f t="shared" ref="F29" si="113">IF($A28&lt;CONSTR_TERM,((PROJECT_COST)-F$4)/CONSTR_TERM,0)</f>
        <v>4187037.0370370368</v>
      </c>
      <c r="G29" s="8">
        <f t="shared" si="34"/>
        <v>191625925.92592594</v>
      </c>
      <c r="H29" s="2">
        <f t="shared" si="35"/>
        <v>0</v>
      </c>
      <c r="I29" s="8">
        <f t="shared" si="0"/>
        <v>-4.361496913580247E-2</v>
      </c>
      <c r="J29" s="8"/>
      <c r="K29" s="12">
        <f t="shared" si="1"/>
        <v>-4187037.0370370368</v>
      </c>
      <c r="L29" s="11">
        <f>MIN(L$2-SUM(L$4:L28),E29)</f>
        <v>0</v>
      </c>
      <c r="M29" s="8">
        <f t="shared" si="77"/>
        <v>67000000</v>
      </c>
      <c r="N29" s="2">
        <f t="shared" si="36"/>
        <v>0</v>
      </c>
      <c r="O29" s="8"/>
      <c r="P29" s="2"/>
      <c r="Q29" s="12">
        <f t="shared" si="2"/>
        <v>0</v>
      </c>
      <c r="R29" s="11">
        <f t="shared" si="3"/>
        <v>4187037.0370370368</v>
      </c>
      <c r="S29" s="9">
        <f t="shared" si="37"/>
        <v>4187037.0370370368</v>
      </c>
      <c r="T29" s="8">
        <f t="shared" si="38"/>
        <v>124625925.92592584</v>
      </c>
      <c r="U29" s="2">
        <f t="shared" si="39"/>
        <v>0</v>
      </c>
      <c r="V29" s="31">
        <f t="shared" si="4"/>
        <v>0.65036046309360396</v>
      </c>
      <c r="W29" s="8">
        <f t="shared" si="5"/>
        <v>-6.558641975308642E-2</v>
      </c>
      <c r="X29" s="8">
        <f t="shared" si="78"/>
        <v>2357330.928497937</v>
      </c>
      <c r="Y29" s="8">
        <f t="shared" si="40"/>
        <v>440772.87808641949</v>
      </c>
      <c r="Z29" s="12">
        <f t="shared" si="6"/>
        <v>-3746264.1589506175</v>
      </c>
      <c r="AA29" s="7">
        <f t="shared" si="7"/>
        <v>3140277.7777777775</v>
      </c>
      <c r="AB29" s="8">
        <f t="shared" si="41"/>
        <v>93469444.444444403</v>
      </c>
      <c r="AC29" s="8">
        <f t="shared" si="79"/>
        <v>0</v>
      </c>
      <c r="AD29" s="31">
        <f t="shared" si="42"/>
        <v>0.48777034732020308</v>
      </c>
      <c r="AE29" s="8">
        <f t="shared" si="8"/>
        <v>-6.558641975308642E-2</v>
      </c>
      <c r="AF29" s="8">
        <f t="shared" si="43"/>
        <v>213904.48495370362</v>
      </c>
      <c r="AG29" s="8">
        <f t="shared" si="44"/>
        <v>-2926373.2928240737</v>
      </c>
      <c r="AH29" s="8">
        <f t="shared" si="9"/>
        <v>1046759.2592592593</v>
      </c>
      <c r="AI29" s="8">
        <f t="shared" si="45"/>
        <v>31156481.481481507</v>
      </c>
      <c r="AJ29" s="8">
        <f t="shared" si="46"/>
        <v>0</v>
      </c>
      <c r="AK29" s="31">
        <f t="shared" si="47"/>
        <v>0.65036046309360429</v>
      </c>
      <c r="AL29" s="8">
        <f t="shared" si="10"/>
        <v>-6.558641975308642E-2</v>
      </c>
      <c r="AM29" s="9">
        <f t="shared" si="11"/>
        <v>226868.39313271586</v>
      </c>
      <c r="AN29" s="8">
        <f t="shared" si="48"/>
        <v>-819890.86612654349</v>
      </c>
      <c r="AO29" s="1">
        <f t="shared" si="12"/>
        <v>1</v>
      </c>
      <c r="AP29" s="11">
        <f t="shared" si="13"/>
        <v>0</v>
      </c>
      <c r="AQ29" s="8">
        <f t="shared" si="80"/>
        <v>0</v>
      </c>
      <c r="AR29" s="8">
        <f t="shared" si="49"/>
        <v>0</v>
      </c>
      <c r="AS29" s="8">
        <f>MIN(AQ28+AP29*AO29,SUM($AA$4:$AA29)-SUM(AS$4:AS28))</f>
        <v>0</v>
      </c>
      <c r="AT29" s="9">
        <f t="shared" si="81"/>
        <v>0</v>
      </c>
      <c r="AU29" s="8">
        <f t="shared" si="82"/>
        <v>0</v>
      </c>
      <c r="AV29" s="31">
        <f t="shared" si="50"/>
        <v>0</v>
      </c>
      <c r="AW29" s="19">
        <f t="shared" si="14"/>
        <v>0</v>
      </c>
      <c r="AX29" s="8">
        <f t="shared" si="51"/>
        <v>0</v>
      </c>
      <c r="AY29" s="8">
        <f t="shared" si="52"/>
        <v>0</v>
      </c>
      <c r="AZ29" s="8">
        <f t="shared" si="83"/>
        <v>4187037.0370370368</v>
      </c>
      <c r="BA29" s="8">
        <f t="shared" si="53"/>
        <v>124625925.92592584</v>
      </c>
      <c r="BB29" s="8">
        <f t="shared" si="54"/>
        <v>0</v>
      </c>
      <c r="BC29" s="31">
        <f t="shared" si="15"/>
        <v>0.65036046309360396</v>
      </c>
      <c r="BD29" s="8">
        <f t="shared" si="16"/>
        <v>-0.26234567901234568</v>
      </c>
      <c r="BE29" s="8">
        <f t="shared" si="84"/>
        <v>0</v>
      </c>
      <c r="BF29" s="9">
        <f t="shared" si="55"/>
        <v>440772.87808641949</v>
      </c>
      <c r="BG29" s="8">
        <f t="shared" si="56"/>
        <v>-3746264.1589506175</v>
      </c>
      <c r="BH29" s="1">
        <f t="shared" si="17"/>
        <v>1</v>
      </c>
      <c r="BI29" s="11">
        <f t="shared" si="18"/>
        <v>0</v>
      </c>
      <c r="BJ29" s="8">
        <f t="shared" si="57"/>
        <v>-91375925.925925881</v>
      </c>
      <c r="BK29" s="8">
        <f t="shared" si="58"/>
        <v>-18164.351851851843</v>
      </c>
      <c r="BL29" s="8">
        <f t="shared" si="19"/>
        <v>4187037.0370370368</v>
      </c>
      <c r="BM29" s="9">
        <f t="shared" si="59"/>
        <v>0</v>
      </c>
      <c r="BN29" s="8">
        <f t="shared" si="60"/>
        <v>0</v>
      </c>
      <c r="BO29" s="30">
        <f t="shared" si="20"/>
        <v>0.47684531977811684</v>
      </c>
      <c r="BP29" s="8">
        <f t="shared" si="21"/>
        <v>0</v>
      </c>
      <c r="BQ29" s="8">
        <f t="shared" si="61"/>
        <v>0</v>
      </c>
      <c r="BR29" s="8">
        <f t="shared" si="62"/>
        <v>0</v>
      </c>
      <c r="BS29" s="8">
        <f>MIN(WL_BAL*(1-A_ADV_RATE)-SUM(BS$4:BS28),R29)</f>
        <v>0</v>
      </c>
      <c r="BT29" s="8">
        <f t="shared" si="63"/>
        <v>33250000</v>
      </c>
      <c r="BU29" s="8">
        <f t="shared" si="64"/>
        <v>0</v>
      </c>
      <c r="BV29" s="30">
        <f t="shared" si="22"/>
        <v>0.65036046309360418</v>
      </c>
      <c r="BW29" s="8">
        <f t="shared" si="23"/>
        <v>0</v>
      </c>
      <c r="BX29" s="8">
        <f t="shared" si="85"/>
        <v>0</v>
      </c>
      <c r="BY29" s="9">
        <f t="shared" si="24"/>
        <v>422608.52623456763</v>
      </c>
      <c r="BZ29" s="8">
        <f t="shared" si="65"/>
        <v>422608.52623456763</v>
      </c>
      <c r="CA29" s="1">
        <f t="shared" si="66"/>
        <v>1</v>
      </c>
      <c r="CB29" s="11">
        <v>0</v>
      </c>
      <c r="CC29" s="8">
        <f t="shared" si="86"/>
        <v>8374074.0740741119</v>
      </c>
      <c r="CD29" s="8">
        <f>'Scheduled SPAC Monthly'!N31</f>
        <v>0</v>
      </c>
      <c r="CE29" s="8">
        <f>'Scheduled SPAC Monthly'!O31</f>
        <v>0</v>
      </c>
      <c r="CF29" s="8">
        <f t="shared" si="87"/>
        <v>8374074.074074097</v>
      </c>
      <c r="CG29" s="8">
        <f t="shared" si="67"/>
        <v>2616.8981481481528</v>
      </c>
      <c r="CH29" s="8">
        <f t="shared" si="25"/>
        <v>4187037.0370370368</v>
      </c>
      <c r="CI29" s="8">
        <f t="shared" si="68"/>
        <v>4187037.0370370368</v>
      </c>
      <c r="CJ29" s="9">
        <f t="shared" si="69"/>
        <v>99750000</v>
      </c>
      <c r="CK29" s="8">
        <f t="shared" si="70"/>
        <v>0</v>
      </c>
      <c r="CL29" s="31">
        <f t="shared" si="26"/>
        <v>0.47684531977811684</v>
      </c>
      <c r="CM29" s="19">
        <f t="shared" si="27"/>
        <v>0</v>
      </c>
      <c r="CN29" s="8">
        <f t="shared" si="71"/>
        <v>228593.75</v>
      </c>
      <c r="CO29" s="8">
        <f t="shared" si="72"/>
        <v>228593.75</v>
      </c>
      <c r="CP29" s="8">
        <f>MIN((1-A_ADV_RATE)*WL_BAL-SUM(CP$4:CP28),R29)</f>
        <v>0</v>
      </c>
      <c r="CQ29" s="8">
        <f>MIN((1-A_ADV_RATE)*WL_BAL-SUM(CQ$4:CQ28),$S29)</f>
        <v>0</v>
      </c>
      <c r="CR29" s="8">
        <f t="shared" si="73"/>
        <v>33250000</v>
      </c>
      <c r="CS29" s="8">
        <f t="shared" si="74"/>
        <v>0</v>
      </c>
      <c r="CT29" s="31" t="e">
        <f t="shared" si="28"/>
        <v>#DIV/0!</v>
      </c>
      <c r="CU29" s="8">
        <f t="shared" si="29"/>
        <v>0</v>
      </c>
      <c r="CV29" s="8">
        <f t="shared" si="88"/>
        <v>0</v>
      </c>
      <c r="CW29" s="9">
        <f t="shared" si="89"/>
        <v>214796.02623456763</v>
      </c>
      <c r="CX29" s="8">
        <f t="shared" si="75"/>
        <v>214796.02623456763</v>
      </c>
    </row>
    <row r="30" spans="1:102" x14ac:dyDescent="0.2">
      <c r="A30">
        <f t="shared" si="90"/>
        <v>26</v>
      </c>
      <c r="B30" s="16">
        <f t="shared" si="30"/>
        <v>45474</v>
      </c>
      <c r="C30" s="17">
        <f t="shared" si="31"/>
        <v>2.1666666666666665</v>
      </c>
      <c r="D30" s="23">
        <v>1.0813999999999999E-3</v>
      </c>
      <c r="E30" s="11">
        <f t="shared" si="32"/>
        <v>4187037.0370370368</v>
      </c>
      <c r="F30" s="9">
        <f t="shared" ref="F30" si="114">IF($A29&lt;CONSTR_TERM,((PROJECT_COST)-F$4)/CONSTR_TERM,0)</f>
        <v>4187037.0370370368</v>
      </c>
      <c r="G30" s="8">
        <f t="shared" si="34"/>
        <v>195812962.96296299</v>
      </c>
      <c r="H30" s="2">
        <f t="shared" si="35"/>
        <v>0</v>
      </c>
      <c r="I30" s="8">
        <f t="shared" si="0"/>
        <v>-4.5359567901234563E-2</v>
      </c>
      <c r="J30" s="8"/>
      <c r="K30" s="12">
        <f t="shared" si="1"/>
        <v>-4187037.0370370368</v>
      </c>
      <c r="L30" s="11">
        <f>MIN(L$2-SUM(L$4:L29),E30)</f>
        <v>0</v>
      </c>
      <c r="M30" s="8">
        <f t="shared" si="77"/>
        <v>67000000</v>
      </c>
      <c r="N30" s="2">
        <f t="shared" si="36"/>
        <v>0</v>
      </c>
      <c r="O30" s="8"/>
      <c r="P30" s="2"/>
      <c r="Q30" s="12">
        <f t="shared" si="2"/>
        <v>0</v>
      </c>
      <c r="R30" s="11">
        <f t="shared" si="3"/>
        <v>4187037.0370370368</v>
      </c>
      <c r="S30" s="9">
        <f t="shared" si="37"/>
        <v>4187037.0370370368</v>
      </c>
      <c r="T30" s="8">
        <f t="shared" si="38"/>
        <v>128812962.96296287</v>
      </c>
      <c r="U30" s="2">
        <f t="shared" si="39"/>
        <v>0</v>
      </c>
      <c r="V30" s="31">
        <f t="shared" si="4"/>
        <v>0.65783674897625233</v>
      </c>
      <c r="W30" s="8">
        <f t="shared" si="5"/>
        <v>-6.8209876543209869E-2</v>
      </c>
      <c r="X30" s="8">
        <f t="shared" si="78"/>
        <v>1915947.4408436164</v>
      </c>
      <c r="Y30" s="8">
        <f t="shared" si="40"/>
        <v>441383.48765432072</v>
      </c>
      <c r="Z30" s="12">
        <f t="shared" si="6"/>
        <v>-3745653.549382716</v>
      </c>
      <c r="AA30" s="7">
        <f t="shared" si="7"/>
        <v>3140277.7777777775</v>
      </c>
      <c r="AB30" s="8">
        <f t="shared" si="41"/>
        <v>96609722.222222179</v>
      </c>
      <c r="AC30" s="8">
        <f t="shared" si="79"/>
        <v>0</v>
      </c>
      <c r="AD30" s="31">
        <f t="shared" si="42"/>
        <v>0.49337756173218938</v>
      </c>
      <c r="AE30" s="8">
        <f t="shared" si="8"/>
        <v>-6.8209876543209869E-2</v>
      </c>
      <c r="AF30" s="8">
        <f t="shared" si="43"/>
        <v>214200.81018518508</v>
      </c>
      <c r="AG30" s="8">
        <f t="shared" si="44"/>
        <v>-2926076.9675925924</v>
      </c>
      <c r="AH30" s="8">
        <f t="shared" si="9"/>
        <v>1046759.2592592593</v>
      </c>
      <c r="AI30" s="8">
        <f t="shared" si="45"/>
        <v>32203240.740740769</v>
      </c>
      <c r="AJ30" s="8">
        <f t="shared" si="46"/>
        <v>0</v>
      </c>
      <c r="AK30" s="31">
        <f t="shared" si="47"/>
        <v>0.65783674897625277</v>
      </c>
      <c r="AL30" s="8">
        <f t="shared" si="10"/>
        <v>-6.8209876543209882E-2</v>
      </c>
      <c r="AM30" s="9">
        <f t="shared" si="11"/>
        <v>227182.67746913564</v>
      </c>
      <c r="AN30" s="8">
        <f t="shared" si="48"/>
        <v>-819576.58179012372</v>
      </c>
      <c r="AO30" s="1">
        <f t="shared" si="12"/>
        <v>1</v>
      </c>
      <c r="AP30" s="11">
        <f t="shared" si="13"/>
        <v>0</v>
      </c>
      <c r="AQ30" s="8">
        <f t="shared" si="80"/>
        <v>0</v>
      </c>
      <c r="AR30" s="8">
        <f t="shared" si="49"/>
        <v>0</v>
      </c>
      <c r="AS30" s="8">
        <f>MIN(AQ29+AP30*AO30,SUM($AA$4:$AA30)-SUM(AS$4:AS29))</f>
        <v>0</v>
      </c>
      <c r="AT30" s="9">
        <f t="shared" si="81"/>
        <v>0</v>
      </c>
      <c r="AU30" s="8">
        <f t="shared" si="82"/>
        <v>0</v>
      </c>
      <c r="AV30" s="31">
        <f t="shared" si="50"/>
        <v>0</v>
      </c>
      <c r="AW30" s="19">
        <f t="shared" si="14"/>
        <v>0</v>
      </c>
      <c r="AX30" s="8">
        <f t="shared" si="51"/>
        <v>0</v>
      </c>
      <c r="AY30" s="8">
        <f t="shared" si="52"/>
        <v>0</v>
      </c>
      <c r="AZ30" s="8">
        <f t="shared" si="83"/>
        <v>4187037.0370370368</v>
      </c>
      <c r="BA30" s="8">
        <f t="shared" si="53"/>
        <v>128812962.96296287</v>
      </c>
      <c r="BB30" s="8">
        <f t="shared" si="54"/>
        <v>0</v>
      </c>
      <c r="BC30" s="31">
        <f t="shared" si="15"/>
        <v>0.65783674897625233</v>
      </c>
      <c r="BD30" s="8">
        <f t="shared" si="16"/>
        <v>-0.27283950617283947</v>
      </c>
      <c r="BE30" s="8">
        <f t="shared" si="84"/>
        <v>0</v>
      </c>
      <c r="BF30" s="9">
        <f t="shared" si="55"/>
        <v>441383.48765432072</v>
      </c>
      <c r="BG30" s="8">
        <f t="shared" si="56"/>
        <v>-3745653.549382716</v>
      </c>
      <c r="BH30" s="1">
        <f t="shared" si="17"/>
        <v>1</v>
      </c>
      <c r="BI30" s="11">
        <f t="shared" si="18"/>
        <v>0</v>
      </c>
      <c r="BJ30" s="8">
        <f t="shared" si="57"/>
        <v>-95562962.962962911</v>
      </c>
      <c r="BK30" s="8">
        <f t="shared" si="58"/>
        <v>-19036.651234567893</v>
      </c>
      <c r="BL30" s="8">
        <f t="shared" si="19"/>
        <v>4187037.0370370368</v>
      </c>
      <c r="BM30" s="9">
        <f t="shared" si="59"/>
        <v>0</v>
      </c>
      <c r="BN30" s="8">
        <f t="shared" si="60"/>
        <v>0</v>
      </c>
      <c r="BO30" s="30">
        <f t="shared" si="20"/>
        <v>0.488031852012975</v>
      </c>
      <c r="BP30" s="8">
        <f t="shared" si="21"/>
        <v>0</v>
      </c>
      <c r="BQ30" s="8">
        <f t="shared" si="61"/>
        <v>0</v>
      </c>
      <c r="BR30" s="8">
        <f t="shared" si="62"/>
        <v>0</v>
      </c>
      <c r="BS30" s="8">
        <f>MIN(WL_BAL*(1-A_ADV_RATE)-SUM(BS$4:BS29),R30)</f>
        <v>0</v>
      </c>
      <c r="BT30" s="8">
        <f t="shared" si="63"/>
        <v>33250000</v>
      </c>
      <c r="BU30" s="8">
        <f t="shared" si="64"/>
        <v>0</v>
      </c>
      <c r="BV30" s="30">
        <f t="shared" si="22"/>
        <v>0.65783674897625255</v>
      </c>
      <c r="BW30" s="8">
        <f t="shared" si="23"/>
        <v>0</v>
      </c>
      <c r="BX30" s="8">
        <f t="shared" si="85"/>
        <v>0</v>
      </c>
      <c r="BY30" s="9">
        <f t="shared" si="24"/>
        <v>422346.8364197528</v>
      </c>
      <c r="BZ30" s="8">
        <f t="shared" si="65"/>
        <v>422346.8364197528</v>
      </c>
      <c r="CA30" s="1">
        <f t="shared" si="66"/>
        <v>1</v>
      </c>
      <c r="CB30" s="11">
        <v>0</v>
      </c>
      <c r="CC30" s="8">
        <f t="shared" si="86"/>
        <v>4187037.037037075</v>
      </c>
      <c r="CD30" s="8">
        <f>'Scheduled SPAC Monthly'!N32</f>
        <v>0</v>
      </c>
      <c r="CE30" s="8">
        <f>'Scheduled SPAC Monthly'!O32</f>
        <v>0</v>
      </c>
      <c r="CF30" s="8">
        <f t="shared" si="87"/>
        <v>4187037.0370370601</v>
      </c>
      <c r="CG30" s="8">
        <f t="shared" si="67"/>
        <v>1744.5987654321036</v>
      </c>
      <c r="CH30" s="8">
        <f t="shared" si="25"/>
        <v>4187037.0370370368</v>
      </c>
      <c r="CI30" s="8">
        <f t="shared" si="68"/>
        <v>4187037.0370370368</v>
      </c>
      <c r="CJ30" s="9">
        <f t="shared" si="69"/>
        <v>99750000</v>
      </c>
      <c r="CK30" s="8">
        <f t="shared" si="70"/>
        <v>0</v>
      </c>
      <c r="CL30" s="31">
        <f t="shared" si="26"/>
        <v>0.48803185201297511</v>
      </c>
      <c r="CM30" s="19">
        <f t="shared" si="27"/>
        <v>0</v>
      </c>
      <c r="CN30" s="8">
        <f t="shared" si="71"/>
        <v>228593.75</v>
      </c>
      <c r="CO30" s="8">
        <f t="shared" si="72"/>
        <v>228593.75</v>
      </c>
      <c r="CP30" s="8">
        <f>MIN((1-A_ADV_RATE)*WL_BAL-SUM(CP$4:CP29),R30)</f>
        <v>0</v>
      </c>
      <c r="CQ30" s="8">
        <f>MIN((1-A_ADV_RATE)*WL_BAL-SUM(CQ$4:CQ29),$S30)</f>
        <v>0</v>
      </c>
      <c r="CR30" s="8">
        <f t="shared" si="73"/>
        <v>33250000</v>
      </c>
      <c r="CS30" s="8">
        <f t="shared" si="74"/>
        <v>0</v>
      </c>
      <c r="CT30" s="31" t="e">
        <f t="shared" si="28"/>
        <v>#DIV/0!</v>
      </c>
      <c r="CU30" s="8">
        <f t="shared" si="29"/>
        <v>0</v>
      </c>
      <c r="CV30" s="8">
        <f t="shared" si="88"/>
        <v>0</v>
      </c>
      <c r="CW30" s="9">
        <f t="shared" si="89"/>
        <v>214534.33641975283</v>
      </c>
      <c r="CX30" s="8">
        <f t="shared" si="75"/>
        <v>214534.33641975283</v>
      </c>
    </row>
    <row r="31" spans="1:102" x14ac:dyDescent="0.2">
      <c r="A31">
        <f t="shared" si="90"/>
        <v>27</v>
      </c>
      <c r="B31" s="16">
        <f t="shared" si="30"/>
        <v>45505</v>
      </c>
      <c r="C31" s="17">
        <f t="shared" si="31"/>
        <v>2.25</v>
      </c>
      <c r="D31" s="23">
        <v>1.0813999999999999E-3</v>
      </c>
      <c r="E31" s="11">
        <f t="shared" si="32"/>
        <v>4187037.0370370368</v>
      </c>
      <c r="F31" s="9">
        <f t="shared" ref="F31" si="115">IF($A30&lt;CONSTR_TERM,((PROJECT_COST)-F$4)/CONSTR_TERM,0)</f>
        <v>4187037.0370370368</v>
      </c>
      <c r="G31" s="8">
        <f t="shared" si="34"/>
        <v>200000000.00000003</v>
      </c>
      <c r="H31" s="2">
        <f t="shared" si="35"/>
        <v>0</v>
      </c>
      <c r="I31" s="8">
        <f t="shared" si="0"/>
        <v>-4.7104166666666662E-2</v>
      </c>
      <c r="J31" s="8"/>
      <c r="K31" s="12">
        <f t="shared" si="1"/>
        <v>-4187037.0370370368</v>
      </c>
      <c r="L31" s="11">
        <f>MIN(L$2-SUM(L$4:L30),E31)</f>
        <v>0</v>
      </c>
      <c r="M31" s="8">
        <f t="shared" si="77"/>
        <v>67000000</v>
      </c>
      <c r="N31" s="2">
        <f t="shared" si="36"/>
        <v>0</v>
      </c>
      <c r="O31" s="8"/>
      <c r="P31" s="2"/>
      <c r="Q31" s="12">
        <f t="shared" si="2"/>
        <v>0</v>
      </c>
      <c r="R31" s="11">
        <f t="shared" si="3"/>
        <v>4187037.0370370368</v>
      </c>
      <c r="S31" s="9">
        <f t="shared" si="37"/>
        <v>4187037.0370370368</v>
      </c>
      <c r="T31" s="8">
        <f t="shared" si="38"/>
        <v>132999999.9999999</v>
      </c>
      <c r="U31" s="2">
        <f t="shared" si="39"/>
        <v>0</v>
      </c>
      <c r="V31" s="31">
        <f t="shared" si="4"/>
        <v>0.66499999999999937</v>
      </c>
      <c r="W31" s="8">
        <f t="shared" si="5"/>
        <v>-7.0833333333333318E-2</v>
      </c>
      <c r="X31" s="8">
        <f t="shared" si="78"/>
        <v>1444527.7777777731</v>
      </c>
      <c r="Y31" s="8">
        <f t="shared" si="40"/>
        <v>471419.66306584334</v>
      </c>
      <c r="Z31" s="12">
        <f t="shared" si="6"/>
        <v>-3715617.3739711936</v>
      </c>
      <c r="AA31" s="7">
        <f t="shared" si="7"/>
        <v>3140277.7777777775</v>
      </c>
      <c r="AB31" s="8">
        <f t="shared" si="41"/>
        <v>99749999.999999955</v>
      </c>
      <c r="AC31" s="8">
        <f t="shared" si="79"/>
        <v>0</v>
      </c>
      <c r="AD31" s="31">
        <f t="shared" si="42"/>
        <v>0.49874999999999969</v>
      </c>
      <c r="AE31" s="8">
        <f t="shared" si="8"/>
        <v>-7.0833333333333318E-2</v>
      </c>
      <c r="AF31" s="8">
        <f t="shared" si="43"/>
        <v>228777.18942901224</v>
      </c>
      <c r="AG31" s="8">
        <f t="shared" si="44"/>
        <v>-2911500.5883487654</v>
      </c>
      <c r="AH31" s="8">
        <f t="shared" si="9"/>
        <v>1046759.2592592593</v>
      </c>
      <c r="AI31" s="8">
        <f t="shared" si="45"/>
        <v>33250000.00000003</v>
      </c>
      <c r="AJ31" s="8">
        <f t="shared" si="46"/>
        <v>0</v>
      </c>
      <c r="AK31" s="31">
        <f t="shared" si="47"/>
        <v>0.66499999999999981</v>
      </c>
      <c r="AL31" s="8">
        <f t="shared" si="10"/>
        <v>-7.0833333333333331E-2</v>
      </c>
      <c r="AM31" s="9">
        <f t="shared" si="11"/>
        <v>242642.4736368311</v>
      </c>
      <c r="AN31" s="8">
        <f t="shared" si="48"/>
        <v>-804116.78562242817</v>
      </c>
      <c r="AO31" s="1">
        <f t="shared" si="12"/>
        <v>1</v>
      </c>
      <c r="AP31" s="11">
        <f t="shared" si="13"/>
        <v>0</v>
      </c>
      <c r="AQ31" s="8">
        <f t="shared" si="80"/>
        <v>0</v>
      </c>
      <c r="AR31" s="8">
        <f t="shared" si="49"/>
        <v>0</v>
      </c>
      <c r="AS31" s="8">
        <f>MIN(AQ30+AP31*AO31,SUM($AA$4:$AA31)-SUM(AS$4:AS30))</f>
        <v>0</v>
      </c>
      <c r="AT31" s="9">
        <f t="shared" si="81"/>
        <v>0</v>
      </c>
      <c r="AU31" s="8">
        <f t="shared" si="82"/>
        <v>0</v>
      </c>
      <c r="AV31" s="31">
        <f t="shared" si="50"/>
        <v>0</v>
      </c>
      <c r="AW31" s="19">
        <f t="shared" si="14"/>
        <v>0</v>
      </c>
      <c r="AX31" s="8">
        <f t="shared" si="51"/>
        <v>0</v>
      </c>
      <c r="AY31" s="8">
        <f t="shared" si="52"/>
        <v>0</v>
      </c>
      <c r="AZ31" s="8">
        <f t="shared" si="83"/>
        <v>4187037.0370370368</v>
      </c>
      <c r="BA31" s="8">
        <f t="shared" si="53"/>
        <v>132999999.9999999</v>
      </c>
      <c r="BB31" s="8">
        <f t="shared" si="54"/>
        <v>0</v>
      </c>
      <c r="BC31" s="31">
        <f t="shared" si="15"/>
        <v>0.66499999999999937</v>
      </c>
      <c r="BD31" s="8">
        <f t="shared" si="16"/>
        <v>-0.28333333333333327</v>
      </c>
      <c r="BE31" s="8">
        <f t="shared" si="84"/>
        <v>0</v>
      </c>
      <c r="BF31" s="9">
        <f t="shared" si="55"/>
        <v>471419.66306584334</v>
      </c>
      <c r="BG31" s="8">
        <f t="shared" si="56"/>
        <v>-3715617.3739711936</v>
      </c>
      <c r="BH31" s="1">
        <f t="shared" si="17"/>
        <v>1</v>
      </c>
      <c r="BI31" s="11">
        <f t="shared" si="18"/>
        <v>0</v>
      </c>
      <c r="BJ31" s="8">
        <f t="shared" si="57"/>
        <v>-99749999.99999994</v>
      </c>
      <c r="BK31" s="8">
        <f t="shared" si="58"/>
        <v>-19908.950617283939</v>
      </c>
      <c r="BL31" s="8">
        <f t="shared" si="19"/>
        <v>4187037.0370370368</v>
      </c>
      <c r="BM31" s="9">
        <f t="shared" si="59"/>
        <v>0</v>
      </c>
      <c r="BN31" s="8">
        <f t="shared" si="60"/>
        <v>0</v>
      </c>
      <c r="BO31" s="30">
        <f t="shared" si="20"/>
        <v>0.49874999999999964</v>
      </c>
      <c r="BP31" s="8">
        <f t="shared" si="21"/>
        <v>0</v>
      </c>
      <c r="BQ31" s="8">
        <f t="shared" si="61"/>
        <v>0</v>
      </c>
      <c r="BR31" s="8">
        <f t="shared" si="62"/>
        <v>0</v>
      </c>
      <c r="BS31" s="8">
        <f>MIN(WL_BAL*(1-A_ADV_RATE)-SUM(BS$4:BS30),R31)</f>
        <v>0</v>
      </c>
      <c r="BT31" s="8">
        <f t="shared" si="63"/>
        <v>33250000</v>
      </c>
      <c r="BU31" s="8">
        <f t="shared" si="64"/>
        <v>0</v>
      </c>
      <c r="BV31" s="30">
        <f t="shared" si="22"/>
        <v>0.66499999999999959</v>
      </c>
      <c r="BW31" s="8">
        <f t="shared" si="23"/>
        <v>0</v>
      </c>
      <c r="BX31" s="8">
        <f t="shared" si="85"/>
        <v>0</v>
      </c>
      <c r="BY31" s="9">
        <f t="shared" si="24"/>
        <v>451510.71244855941</v>
      </c>
      <c r="BZ31" s="8">
        <f t="shared" si="65"/>
        <v>451510.71244855941</v>
      </c>
      <c r="CA31" s="1">
        <f t="shared" si="66"/>
        <v>1</v>
      </c>
      <c r="CB31" s="11">
        <v>0</v>
      </c>
      <c r="CC31" s="8">
        <f t="shared" si="86"/>
        <v>3.8184225559234619E-8</v>
      </c>
      <c r="CD31" s="8">
        <f>'Scheduled SPAC Monthly'!N33</f>
        <v>0</v>
      </c>
      <c r="CE31" s="8">
        <f>'Scheduled SPAC Monthly'!O33</f>
        <v>0</v>
      </c>
      <c r="CF31" s="8">
        <f t="shared" si="87"/>
        <v>2.3283064365386963E-8</v>
      </c>
      <c r="CG31" s="8">
        <f t="shared" si="67"/>
        <v>872.29938271605431</v>
      </c>
      <c r="CH31" s="8">
        <f t="shared" si="25"/>
        <v>4187037.0370370368</v>
      </c>
      <c r="CI31" s="8">
        <f t="shared" si="68"/>
        <v>4187037.0370370368</v>
      </c>
      <c r="CJ31" s="9">
        <f t="shared" si="69"/>
        <v>99750000</v>
      </c>
      <c r="CK31" s="8">
        <f t="shared" si="70"/>
        <v>0</v>
      </c>
      <c r="CL31" s="31">
        <f t="shared" si="26"/>
        <v>0.49874999999999969</v>
      </c>
      <c r="CM31" s="19">
        <f t="shared" si="27"/>
        <v>0</v>
      </c>
      <c r="CN31" s="8">
        <f t="shared" si="71"/>
        <v>228593.75</v>
      </c>
      <c r="CO31" s="8">
        <f t="shared" si="72"/>
        <v>228593.75</v>
      </c>
      <c r="CP31" s="8">
        <f>MIN((1-A_ADV_RATE)*WL_BAL-SUM(CP$4:CP30),R31)</f>
        <v>0</v>
      </c>
      <c r="CQ31" s="8">
        <f>MIN((1-A_ADV_RATE)*WL_BAL-SUM(CQ$4:CQ30),$S31)</f>
        <v>0</v>
      </c>
      <c r="CR31" s="8">
        <f t="shared" si="73"/>
        <v>33250000</v>
      </c>
      <c r="CS31" s="8">
        <f t="shared" si="74"/>
        <v>0</v>
      </c>
      <c r="CT31" s="31" t="e">
        <f t="shared" si="28"/>
        <v>#DIV/0!</v>
      </c>
      <c r="CU31" s="8">
        <f t="shared" si="29"/>
        <v>0</v>
      </c>
      <c r="CV31" s="8">
        <f t="shared" si="88"/>
        <v>0</v>
      </c>
      <c r="CW31" s="9">
        <f t="shared" si="89"/>
        <v>243698.21244855941</v>
      </c>
      <c r="CX31" s="8">
        <f t="shared" si="75"/>
        <v>243698.21244855941</v>
      </c>
    </row>
    <row r="32" spans="1:102" x14ac:dyDescent="0.2">
      <c r="A32">
        <f t="shared" si="90"/>
        <v>28</v>
      </c>
      <c r="B32" s="16">
        <f t="shared" si="30"/>
        <v>45536</v>
      </c>
      <c r="C32" s="17">
        <f t="shared" si="31"/>
        <v>2.3333333333333335</v>
      </c>
      <c r="D32" s="23">
        <v>1.0813999999999999E-3</v>
      </c>
      <c r="E32" s="11">
        <f t="shared" si="32"/>
        <v>0</v>
      </c>
      <c r="F32" s="9">
        <f t="shared" ref="F32" si="116">IF($A31&lt;CONSTR_TERM,((PROJECT_COST)-F$4)/CONSTR_TERM,0)</f>
        <v>0</v>
      </c>
      <c r="G32" s="8">
        <f t="shared" si="34"/>
        <v>200000000.00000003</v>
      </c>
      <c r="H32" s="2">
        <f t="shared" si="35"/>
        <v>0</v>
      </c>
      <c r="I32" s="8">
        <f t="shared" si="0"/>
        <v>0</v>
      </c>
      <c r="J32" s="8"/>
      <c r="K32" s="12">
        <f t="shared" si="1"/>
        <v>0</v>
      </c>
      <c r="L32" s="11">
        <f>MIN(L$2-SUM(L$4:L31),E32)</f>
        <v>0</v>
      </c>
      <c r="M32" s="8">
        <f t="shared" si="77"/>
        <v>67000000</v>
      </c>
      <c r="N32" s="2">
        <f t="shared" si="36"/>
        <v>0</v>
      </c>
      <c r="O32" s="8"/>
      <c r="P32" s="2"/>
      <c r="Q32" s="12">
        <f t="shared" si="2"/>
        <v>0</v>
      </c>
      <c r="R32" s="11">
        <f t="shared" si="3"/>
        <v>0</v>
      </c>
      <c r="S32" s="9">
        <f t="shared" si="37"/>
        <v>0</v>
      </c>
      <c r="T32" s="8">
        <f t="shared" si="38"/>
        <v>132999999.9999999</v>
      </c>
      <c r="U32" s="2">
        <f t="shared" si="39"/>
        <v>0</v>
      </c>
      <c r="V32" s="31">
        <f t="shared" si="4"/>
        <v>0.66499999999999937</v>
      </c>
      <c r="W32" s="8">
        <f t="shared" si="5"/>
        <v>0</v>
      </c>
      <c r="X32" s="8">
        <f t="shared" si="78"/>
        <v>957784.72222221782</v>
      </c>
      <c r="Y32" s="8">
        <f t="shared" si="40"/>
        <v>486743.05555555521</v>
      </c>
      <c r="Z32" s="12">
        <f t="shared" si="6"/>
        <v>486743.05555555521</v>
      </c>
      <c r="AA32" s="7">
        <f t="shared" si="7"/>
        <v>0</v>
      </c>
      <c r="AB32" s="8">
        <f t="shared" si="41"/>
        <v>99749999.999999955</v>
      </c>
      <c r="AC32" s="8">
        <f t="shared" si="79"/>
        <v>0</v>
      </c>
      <c r="AD32" s="31">
        <f t="shared" si="42"/>
        <v>0.49874999999999969</v>
      </c>
      <c r="AE32" s="8">
        <f t="shared" si="8"/>
        <v>0</v>
      </c>
      <c r="AF32" s="8">
        <f t="shared" si="43"/>
        <v>236213.54166666657</v>
      </c>
      <c r="AG32" s="8">
        <f t="shared" si="44"/>
        <v>236213.54166666657</v>
      </c>
      <c r="AH32" s="8">
        <f t="shared" si="9"/>
        <v>0</v>
      </c>
      <c r="AI32" s="8">
        <f t="shared" si="45"/>
        <v>33250000.00000003</v>
      </c>
      <c r="AJ32" s="8">
        <f t="shared" si="46"/>
        <v>0</v>
      </c>
      <c r="AK32" s="31">
        <f t="shared" si="47"/>
        <v>0.66499999999999981</v>
      </c>
      <c r="AL32" s="8">
        <f t="shared" si="10"/>
        <v>0</v>
      </c>
      <c r="AM32" s="9">
        <f t="shared" si="11"/>
        <v>250529.51388888864</v>
      </c>
      <c r="AN32" s="8">
        <f t="shared" si="48"/>
        <v>250529.51388888864</v>
      </c>
      <c r="AO32" s="1">
        <f t="shared" si="12"/>
        <v>1</v>
      </c>
      <c r="AP32" s="11">
        <f t="shared" si="13"/>
        <v>0</v>
      </c>
      <c r="AQ32" s="8">
        <f t="shared" si="80"/>
        <v>0</v>
      </c>
      <c r="AR32" s="8">
        <f t="shared" si="49"/>
        <v>0</v>
      </c>
      <c r="AS32" s="8">
        <f>MIN(AQ31+AP32*AO32,SUM($AA$4:$AA32)-SUM(AS$4:AS31))</f>
        <v>0</v>
      </c>
      <c r="AT32" s="9">
        <f t="shared" si="81"/>
        <v>0</v>
      </c>
      <c r="AU32" s="8">
        <f t="shared" si="82"/>
        <v>0</v>
      </c>
      <c r="AV32" s="31">
        <f t="shared" si="50"/>
        <v>0</v>
      </c>
      <c r="AW32" s="19">
        <f t="shared" si="14"/>
        <v>0</v>
      </c>
      <c r="AX32" s="8">
        <f t="shared" si="51"/>
        <v>0</v>
      </c>
      <c r="AY32" s="8">
        <f t="shared" si="52"/>
        <v>0</v>
      </c>
      <c r="AZ32" s="8">
        <f t="shared" si="83"/>
        <v>0</v>
      </c>
      <c r="BA32" s="8">
        <f t="shared" si="53"/>
        <v>132999999.9999999</v>
      </c>
      <c r="BB32" s="8">
        <f t="shared" si="54"/>
        <v>0</v>
      </c>
      <c r="BC32" s="31">
        <f t="shared" si="15"/>
        <v>0.66499999999999937</v>
      </c>
      <c r="BD32" s="8">
        <f t="shared" si="16"/>
        <v>0</v>
      </c>
      <c r="BE32" s="8">
        <f t="shared" si="84"/>
        <v>0</v>
      </c>
      <c r="BF32" s="9">
        <f t="shared" si="55"/>
        <v>486743.05555555521</v>
      </c>
      <c r="BG32" s="8">
        <f t="shared" si="56"/>
        <v>486743.05555555521</v>
      </c>
      <c r="BH32" s="1">
        <f t="shared" si="17"/>
        <v>1</v>
      </c>
      <c r="BI32" s="11">
        <f t="shared" si="18"/>
        <v>0</v>
      </c>
      <c r="BJ32" s="8">
        <f t="shared" si="57"/>
        <v>-99749999.99999994</v>
      </c>
      <c r="BK32" s="8">
        <f t="shared" si="58"/>
        <v>-20781.249999999989</v>
      </c>
      <c r="BL32" s="8">
        <f t="shared" si="19"/>
        <v>0</v>
      </c>
      <c r="BM32" s="9">
        <f t="shared" si="59"/>
        <v>0</v>
      </c>
      <c r="BN32" s="8">
        <f t="shared" si="60"/>
        <v>0</v>
      </c>
      <c r="BO32" s="30">
        <f t="shared" si="20"/>
        <v>0.49874999999999964</v>
      </c>
      <c r="BP32" s="8">
        <f t="shared" si="21"/>
        <v>0</v>
      </c>
      <c r="BQ32" s="8">
        <f t="shared" si="61"/>
        <v>0</v>
      </c>
      <c r="BR32" s="8">
        <f t="shared" si="62"/>
        <v>0</v>
      </c>
      <c r="BS32" s="8">
        <f>MIN(WL_BAL*(1-A_ADV_RATE)-SUM(BS$4:BS31),R32)</f>
        <v>0</v>
      </c>
      <c r="BT32" s="8">
        <f t="shared" si="63"/>
        <v>33250000</v>
      </c>
      <c r="BU32" s="8">
        <f t="shared" si="64"/>
        <v>0</v>
      </c>
      <c r="BV32" s="30">
        <f t="shared" si="22"/>
        <v>0.66499999999999959</v>
      </c>
      <c r="BW32" s="8">
        <f t="shared" si="23"/>
        <v>0</v>
      </c>
      <c r="BX32" s="8">
        <f t="shared" si="85"/>
        <v>0</v>
      </c>
      <c r="BY32" s="9">
        <f t="shared" si="24"/>
        <v>465961.80555555521</v>
      </c>
      <c r="BZ32" s="8">
        <f t="shared" si="65"/>
        <v>465961.80555555521</v>
      </c>
      <c r="CA32" s="1">
        <f t="shared" si="66"/>
        <v>1</v>
      </c>
      <c r="CB32" s="11">
        <v>0</v>
      </c>
      <c r="CC32" s="8">
        <f t="shared" si="86"/>
        <v>3.8184225559234619E-8</v>
      </c>
      <c r="CD32" s="8">
        <f>'Scheduled SPAC Monthly'!N34</f>
        <v>0</v>
      </c>
      <c r="CE32" s="8">
        <f>'Scheduled SPAC Monthly'!O34</f>
        <v>0</v>
      </c>
      <c r="CF32" s="8">
        <f t="shared" si="87"/>
        <v>2.3283064365386963E-8</v>
      </c>
      <c r="CG32" s="8">
        <f t="shared" si="67"/>
        <v>4.850638409455617E-12</v>
      </c>
      <c r="CH32" s="8">
        <f t="shared" si="25"/>
        <v>0</v>
      </c>
      <c r="CI32" s="8">
        <f t="shared" si="68"/>
        <v>0</v>
      </c>
      <c r="CJ32" s="9">
        <f t="shared" si="69"/>
        <v>99750000</v>
      </c>
      <c r="CK32" s="8">
        <f t="shared" si="70"/>
        <v>0</v>
      </c>
      <c r="CL32" s="31">
        <f t="shared" si="26"/>
        <v>0.49874999999999969</v>
      </c>
      <c r="CM32" s="19">
        <f t="shared" si="27"/>
        <v>0</v>
      </c>
      <c r="CN32" s="8">
        <f t="shared" si="71"/>
        <v>228593.75</v>
      </c>
      <c r="CO32" s="8">
        <f t="shared" si="72"/>
        <v>228593.75</v>
      </c>
      <c r="CP32" s="8">
        <f>MIN((1-A_ADV_RATE)*WL_BAL-SUM(CP$4:CP31),R32)</f>
        <v>0</v>
      </c>
      <c r="CQ32" s="8">
        <f>MIN((1-A_ADV_RATE)*WL_BAL-SUM(CQ$4:CQ31),$S32)</f>
        <v>0</v>
      </c>
      <c r="CR32" s="8">
        <f t="shared" si="73"/>
        <v>33250000</v>
      </c>
      <c r="CS32" s="8">
        <f t="shared" si="74"/>
        <v>0</v>
      </c>
      <c r="CT32" s="31" t="e">
        <f t="shared" si="28"/>
        <v>#DIV/0!</v>
      </c>
      <c r="CU32" s="8">
        <f t="shared" si="29"/>
        <v>0</v>
      </c>
      <c r="CV32" s="8">
        <f t="shared" si="88"/>
        <v>0</v>
      </c>
      <c r="CW32" s="9">
        <f t="shared" si="89"/>
        <v>258149.30555555521</v>
      </c>
      <c r="CX32" s="8">
        <f t="shared" si="75"/>
        <v>258149.30555555521</v>
      </c>
    </row>
    <row r="33" spans="1:102" x14ac:dyDescent="0.2">
      <c r="A33">
        <f t="shared" si="90"/>
        <v>29</v>
      </c>
      <c r="B33" s="16">
        <f t="shared" si="30"/>
        <v>45566</v>
      </c>
      <c r="C33" s="17">
        <f t="shared" si="31"/>
        <v>2.4166666666666665</v>
      </c>
      <c r="D33" s="23">
        <v>1.0813999999999999E-3</v>
      </c>
      <c r="E33" s="11">
        <f t="shared" si="32"/>
        <v>0</v>
      </c>
      <c r="F33" s="9">
        <f t="shared" ref="F33" si="117">IF($A32&lt;CONSTR_TERM,((PROJECT_COST)-F$4)/CONSTR_TERM,0)</f>
        <v>0</v>
      </c>
      <c r="G33" s="8">
        <f t="shared" si="34"/>
        <v>200000000.00000003</v>
      </c>
      <c r="H33" s="2">
        <f t="shared" si="35"/>
        <v>0</v>
      </c>
      <c r="I33" s="8">
        <f t="shared" si="0"/>
        <v>0</v>
      </c>
      <c r="J33" s="8"/>
      <c r="K33" s="12">
        <f t="shared" si="1"/>
        <v>0</v>
      </c>
      <c r="L33" s="11">
        <f>MIN(L$2-SUM(L$4:L32),E33)</f>
        <v>0</v>
      </c>
      <c r="M33" s="8">
        <f t="shared" si="77"/>
        <v>67000000</v>
      </c>
      <c r="N33" s="2">
        <f t="shared" si="36"/>
        <v>0</v>
      </c>
      <c r="O33" s="8"/>
      <c r="P33" s="2"/>
      <c r="Q33" s="12">
        <f t="shared" si="2"/>
        <v>0</v>
      </c>
      <c r="R33" s="11">
        <f t="shared" si="3"/>
        <v>0</v>
      </c>
      <c r="S33" s="9">
        <f t="shared" si="37"/>
        <v>0</v>
      </c>
      <c r="T33" s="8">
        <f t="shared" si="38"/>
        <v>132999999.9999999</v>
      </c>
      <c r="U33" s="2">
        <f t="shared" si="39"/>
        <v>0</v>
      </c>
      <c r="V33" s="31">
        <f t="shared" si="4"/>
        <v>0.66499999999999937</v>
      </c>
      <c r="W33" s="8">
        <f t="shared" si="5"/>
        <v>0</v>
      </c>
      <c r="X33" s="8">
        <f t="shared" si="78"/>
        <v>486743.05555555149</v>
      </c>
      <c r="Y33" s="8">
        <f t="shared" si="40"/>
        <v>471041.66666666634</v>
      </c>
      <c r="Z33" s="12">
        <f t="shared" si="6"/>
        <v>471041.66666666634</v>
      </c>
      <c r="AA33" s="7">
        <f t="shared" si="7"/>
        <v>0</v>
      </c>
      <c r="AB33" s="8">
        <f t="shared" si="41"/>
        <v>99749999.999999955</v>
      </c>
      <c r="AC33" s="8">
        <f t="shared" si="79"/>
        <v>0</v>
      </c>
      <c r="AD33" s="31">
        <f t="shared" si="42"/>
        <v>0.49874999999999969</v>
      </c>
      <c r="AE33" s="8">
        <f t="shared" si="8"/>
        <v>0</v>
      </c>
      <c r="AF33" s="8">
        <f t="shared" si="43"/>
        <v>228593.74999999991</v>
      </c>
      <c r="AG33" s="8">
        <f t="shared" si="44"/>
        <v>228593.74999999991</v>
      </c>
      <c r="AH33" s="8">
        <f t="shared" si="9"/>
        <v>0</v>
      </c>
      <c r="AI33" s="8">
        <f t="shared" si="45"/>
        <v>33250000.00000003</v>
      </c>
      <c r="AJ33" s="8">
        <f t="shared" si="46"/>
        <v>0</v>
      </c>
      <c r="AK33" s="31">
        <f t="shared" si="47"/>
        <v>0.66499999999999981</v>
      </c>
      <c r="AL33" s="8">
        <f t="shared" si="10"/>
        <v>0</v>
      </c>
      <c r="AM33" s="9">
        <f t="shared" si="11"/>
        <v>242447.91666666642</v>
      </c>
      <c r="AN33" s="8">
        <f t="shared" si="48"/>
        <v>242447.91666666642</v>
      </c>
      <c r="AO33" s="1">
        <f t="shared" si="12"/>
        <v>1</v>
      </c>
      <c r="AP33" s="11">
        <f t="shared" si="13"/>
        <v>0</v>
      </c>
      <c r="AQ33" s="8">
        <f t="shared" si="80"/>
        <v>0</v>
      </c>
      <c r="AR33" s="8">
        <f t="shared" si="49"/>
        <v>0</v>
      </c>
      <c r="AS33" s="8">
        <f>MIN(AQ32+AP33*AO33,SUM($AA$4:$AA33)-SUM(AS$4:AS32))</f>
        <v>0</v>
      </c>
      <c r="AT33" s="9">
        <f t="shared" si="81"/>
        <v>0</v>
      </c>
      <c r="AU33" s="8">
        <f t="shared" si="82"/>
        <v>0</v>
      </c>
      <c r="AV33" s="31">
        <f t="shared" si="50"/>
        <v>0</v>
      </c>
      <c r="AW33" s="19">
        <f t="shared" si="14"/>
        <v>0</v>
      </c>
      <c r="AX33" s="8">
        <f t="shared" si="51"/>
        <v>0</v>
      </c>
      <c r="AY33" s="8">
        <f t="shared" si="52"/>
        <v>0</v>
      </c>
      <c r="AZ33" s="8">
        <f t="shared" si="83"/>
        <v>0</v>
      </c>
      <c r="BA33" s="8">
        <f t="shared" si="53"/>
        <v>132999999.9999999</v>
      </c>
      <c r="BB33" s="8">
        <f t="shared" si="54"/>
        <v>0</v>
      </c>
      <c r="BC33" s="31">
        <f t="shared" si="15"/>
        <v>0.66499999999999937</v>
      </c>
      <c r="BD33" s="8">
        <f t="shared" si="16"/>
        <v>0</v>
      </c>
      <c r="BE33" s="8">
        <f t="shared" si="84"/>
        <v>0</v>
      </c>
      <c r="BF33" s="9">
        <f t="shared" si="55"/>
        <v>471041.66666666634</v>
      </c>
      <c r="BG33" s="8">
        <f t="shared" si="56"/>
        <v>471041.66666666634</v>
      </c>
      <c r="BH33" s="1">
        <f t="shared" si="17"/>
        <v>1</v>
      </c>
      <c r="BI33" s="11">
        <f t="shared" si="18"/>
        <v>0</v>
      </c>
      <c r="BJ33" s="8">
        <f t="shared" si="57"/>
        <v>-99749999.99999994</v>
      </c>
      <c r="BK33" s="8">
        <f t="shared" si="58"/>
        <v>-20781.249999999989</v>
      </c>
      <c r="BL33" s="8">
        <f t="shared" si="19"/>
        <v>0</v>
      </c>
      <c r="BM33" s="9">
        <f t="shared" si="59"/>
        <v>0</v>
      </c>
      <c r="BN33" s="8">
        <f t="shared" si="60"/>
        <v>0</v>
      </c>
      <c r="BO33" s="30">
        <f t="shared" si="20"/>
        <v>0.49874999999999964</v>
      </c>
      <c r="BP33" s="8">
        <f t="shared" si="21"/>
        <v>0</v>
      </c>
      <c r="BQ33" s="8">
        <f t="shared" si="61"/>
        <v>0</v>
      </c>
      <c r="BR33" s="8">
        <f t="shared" si="62"/>
        <v>0</v>
      </c>
      <c r="BS33" s="8">
        <f>MIN(WL_BAL*(1-A_ADV_RATE)-SUM(BS$4:BS32),R33)</f>
        <v>0</v>
      </c>
      <c r="BT33" s="8">
        <f t="shared" si="63"/>
        <v>33250000</v>
      </c>
      <c r="BU33" s="8">
        <f t="shared" si="64"/>
        <v>0</v>
      </c>
      <c r="BV33" s="30">
        <f t="shared" si="22"/>
        <v>0.66499999999999959</v>
      </c>
      <c r="BW33" s="8">
        <f t="shared" si="23"/>
        <v>0</v>
      </c>
      <c r="BX33" s="8">
        <f t="shared" si="85"/>
        <v>0</v>
      </c>
      <c r="BY33" s="9">
        <f t="shared" si="24"/>
        <v>450260.41666666634</v>
      </c>
      <c r="BZ33" s="8">
        <f t="shared" si="65"/>
        <v>450260.41666666634</v>
      </c>
      <c r="CA33" s="1">
        <f t="shared" si="66"/>
        <v>1</v>
      </c>
      <c r="CB33" s="11">
        <v>0</v>
      </c>
      <c r="CC33" s="8">
        <f t="shared" si="86"/>
        <v>3.8184225559234619E-8</v>
      </c>
      <c r="CD33" s="8">
        <f>'Scheduled SPAC Monthly'!N35</f>
        <v>0</v>
      </c>
      <c r="CE33" s="8">
        <f>'Scheduled SPAC Monthly'!O35</f>
        <v>0</v>
      </c>
      <c r="CF33" s="8">
        <f t="shared" si="87"/>
        <v>2.3283064365386963E-8</v>
      </c>
      <c r="CG33" s="8">
        <f t="shared" si="67"/>
        <v>4.850638409455617E-12</v>
      </c>
      <c r="CH33" s="8">
        <f t="shared" si="25"/>
        <v>0</v>
      </c>
      <c r="CI33" s="8">
        <f t="shared" si="68"/>
        <v>0</v>
      </c>
      <c r="CJ33" s="9">
        <f t="shared" si="69"/>
        <v>99750000</v>
      </c>
      <c r="CK33" s="8">
        <f t="shared" si="70"/>
        <v>0</v>
      </c>
      <c r="CL33" s="31">
        <f t="shared" si="26"/>
        <v>0.49874999999999969</v>
      </c>
      <c r="CM33" s="19">
        <f t="shared" si="27"/>
        <v>0</v>
      </c>
      <c r="CN33" s="8">
        <f t="shared" si="71"/>
        <v>228593.75</v>
      </c>
      <c r="CO33" s="8">
        <f t="shared" si="72"/>
        <v>228593.75</v>
      </c>
      <c r="CP33" s="8">
        <f>MIN((1-A_ADV_RATE)*WL_BAL-SUM(CP$4:CP32),R33)</f>
        <v>0</v>
      </c>
      <c r="CQ33" s="8">
        <f>MIN((1-A_ADV_RATE)*WL_BAL-SUM(CQ$4:CQ32),$S33)</f>
        <v>0</v>
      </c>
      <c r="CR33" s="8">
        <f t="shared" si="73"/>
        <v>33250000</v>
      </c>
      <c r="CS33" s="8">
        <f t="shared" si="74"/>
        <v>0</v>
      </c>
      <c r="CT33" s="31" t="e">
        <f t="shared" si="28"/>
        <v>#DIV/0!</v>
      </c>
      <c r="CU33" s="8">
        <f t="shared" si="29"/>
        <v>0</v>
      </c>
      <c r="CV33" s="8">
        <f t="shared" si="88"/>
        <v>0</v>
      </c>
      <c r="CW33" s="9">
        <f t="shared" si="89"/>
        <v>242447.91666666634</v>
      </c>
      <c r="CX33" s="8">
        <f t="shared" si="75"/>
        <v>242447.91666666634</v>
      </c>
    </row>
    <row r="34" spans="1:102" x14ac:dyDescent="0.2">
      <c r="A34">
        <f t="shared" si="90"/>
        <v>30</v>
      </c>
      <c r="B34" s="16">
        <f t="shared" si="30"/>
        <v>45597</v>
      </c>
      <c r="C34" s="17">
        <f t="shared" si="31"/>
        <v>2.5</v>
      </c>
      <c r="D34" s="23">
        <v>1.0813999999999999E-3</v>
      </c>
      <c r="E34" s="11">
        <f t="shared" si="32"/>
        <v>0</v>
      </c>
      <c r="F34" s="9">
        <f t="shared" ref="F34" si="118">IF($A33&lt;CONSTR_TERM,((PROJECT_COST)-F$4)/CONSTR_TERM,0)</f>
        <v>0</v>
      </c>
      <c r="G34" s="8">
        <f t="shared" si="34"/>
        <v>200000000.00000003</v>
      </c>
      <c r="H34" s="2">
        <f t="shared" si="35"/>
        <v>0</v>
      </c>
      <c r="I34" s="8">
        <f t="shared" si="0"/>
        <v>0</v>
      </c>
      <c r="J34" s="8"/>
      <c r="K34" s="12">
        <f t="shared" si="1"/>
        <v>0</v>
      </c>
      <c r="L34" s="11">
        <f>MIN(L$2-SUM(L$4:L33),E34)</f>
        <v>0</v>
      </c>
      <c r="M34" s="8">
        <f t="shared" si="77"/>
        <v>67000000</v>
      </c>
      <c r="N34" s="2">
        <f t="shared" si="36"/>
        <v>0</v>
      </c>
      <c r="O34" s="8"/>
      <c r="P34" s="2"/>
      <c r="Q34" s="12">
        <f t="shared" si="2"/>
        <v>0</v>
      </c>
      <c r="R34" s="11">
        <f t="shared" si="3"/>
        <v>0</v>
      </c>
      <c r="S34" s="9">
        <f t="shared" si="37"/>
        <v>0</v>
      </c>
      <c r="T34" s="8">
        <f t="shared" si="38"/>
        <v>132999999.9999999</v>
      </c>
      <c r="U34" s="2">
        <f t="shared" si="39"/>
        <v>0</v>
      </c>
      <c r="V34" s="31">
        <f t="shared" si="4"/>
        <v>0.66499999999999937</v>
      </c>
      <c r="W34" s="8">
        <f t="shared" si="5"/>
        <v>0</v>
      </c>
      <c r="X34" s="8">
        <f t="shared" si="78"/>
        <v>0</v>
      </c>
      <c r="Y34" s="8">
        <f t="shared" si="40"/>
        <v>486743.05555555521</v>
      </c>
      <c r="Z34" s="12">
        <f t="shared" si="6"/>
        <v>486743.05555555521</v>
      </c>
      <c r="AA34" s="7">
        <f t="shared" si="7"/>
        <v>0</v>
      </c>
      <c r="AB34" s="8">
        <f t="shared" si="41"/>
        <v>99749999.999999955</v>
      </c>
      <c r="AC34" s="8">
        <f t="shared" si="79"/>
        <v>0</v>
      </c>
      <c r="AD34" s="31">
        <f t="shared" si="42"/>
        <v>0.49874999999999969</v>
      </c>
      <c r="AE34" s="8">
        <f t="shared" si="8"/>
        <v>0</v>
      </c>
      <c r="AF34" s="8">
        <f t="shared" si="43"/>
        <v>236213.54166666657</v>
      </c>
      <c r="AG34" s="8">
        <f t="shared" si="44"/>
        <v>236213.54166666657</v>
      </c>
      <c r="AH34" s="8">
        <f t="shared" si="9"/>
        <v>0</v>
      </c>
      <c r="AI34" s="8">
        <f t="shared" si="45"/>
        <v>33250000.00000003</v>
      </c>
      <c r="AJ34" s="8">
        <f t="shared" si="46"/>
        <v>0</v>
      </c>
      <c r="AK34" s="31">
        <f t="shared" si="47"/>
        <v>0.66499999999999981</v>
      </c>
      <c r="AL34" s="8">
        <f t="shared" si="10"/>
        <v>0</v>
      </c>
      <c r="AM34" s="9">
        <f t="shared" si="11"/>
        <v>250529.51388888864</v>
      </c>
      <c r="AN34" s="8">
        <f t="shared" si="48"/>
        <v>250529.51388888864</v>
      </c>
      <c r="AO34" s="1">
        <f t="shared" si="12"/>
        <v>1</v>
      </c>
      <c r="AP34" s="11">
        <f t="shared" si="13"/>
        <v>0</v>
      </c>
      <c r="AQ34" s="8">
        <f t="shared" si="80"/>
        <v>0</v>
      </c>
      <c r="AR34" s="8">
        <f t="shared" si="49"/>
        <v>0</v>
      </c>
      <c r="AS34" s="8">
        <f>MIN(AQ33+AP34*AO34,SUM($AA$4:$AA34)-SUM(AS$4:AS33))</f>
        <v>0</v>
      </c>
      <c r="AT34" s="9">
        <f t="shared" si="81"/>
        <v>0</v>
      </c>
      <c r="AU34" s="8">
        <f t="shared" si="82"/>
        <v>0</v>
      </c>
      <c r="AV34" s="31">
        <f t="shared" si="50"/>
        <v>0</v>
      </c>
      <c r="AW34" s="19">
        <f t="shared" si="14"/>
        <v>0</v>
      </c>
      <c r="AX34" s="8">
        <f t="shared" si="51"/>
        <v>0</v>
      </c>
      <c r="AY34" s="8">
        <f t="shared" si="52"/>
        <v>0</v>
      </c>
      <c r="AZ34" s="8">
        <f t="shared" si="83"/>
        <v>0</v>
      </c>
      <c r="BA34" s="8">
        <f t="shared" si="53"/>
        <v>132999999.9999999</v>
      </c>
      <c r="BB34" s="8">
        <f t="shared" si="54"/>
        <v>0</v>
      </c>
      <c r="BC34" s="31">
        <f t="shared" si="15"/>
        <v>0.66499999999999937</v>
      </c>
      <c r="BD34" s="8">
        <f t="shared" si="16"/>
        <v>0</v>
      </c>
      <c r="BE34" s="8">
        <f t="shared" si="84"/>
        <v>0</v>
      </c>
      <c r="BF34" s="9">
        <f t="shared" si="55"/>
        <v>486743.05555555521</v>
      </c>
      <c r="BG34" s="8">
        <f t="shared" si="56"/>
        <v>486743.05555555521</v>
      </c>
      <c r="BH34" s="1">
        <f t="shared" si="17"/>
        <v>1</v>
      </c>
      <c r="BI34" s="11">
        <f t="shared" si="18"/>
        <v>0</v>
      </c>
      <c r="BJ34" s="8">
        <f t="shared" si="57"/>
        <v>-99749999.99999994</v>
      </c>
      <c r="BK34" s="8">
        <f t="shared" si="58"/>
        <v>-20781.249999999989</v>
      </c>
      <c r="BL34" s="8">
        <f t="shared" si="19"/>
        <v>0</v>
      </c>
      <c r="BM34" s="9">
        <f t="shared" si="59"/>
        <v>0</v>
      </c>
      <c r="BN34" s="8">
        <f t="shared" si="60"/>
        <v>0</v>
      </c>
      <c r="BO34" s="30">
        <f t="shared" si="20"/>
        <v>0.49874999999999964</v>
      </c>
      <c r="BP34" s="8">
        <f t="shared" si="21"/>
        <v>0</v>
      </c>
      <c r="BQ34" s="8">
        <f t="shared" si="61"/>
        <v>0</v>
      </c>
      <c r="BR34" s="8">
        <f t="shared" si="62"/>
        <v>0</v>
      </c>
      <c r="BS34" s="8">
        <f>MIN(WL_BAL*(1-A_ADV_RATE)-SUM(BS$4:BS33),R34)</f>
        <v>0</v>
      </c>
      <c r="BT34" s="8">
        <f t="shared" si="63"/>
        <v>33250000</v>
      </c>
      <c r="BU34" s="8">
        <f t="shared" si="64"/>
        <v>0</v>
      </c>
      <c r="BV34" s="30">
        <f t="shared" si="22"/>
        <v>0.66499999999999959</v>
      </c>
      <c r="BW34" s="8">
        <f t="shared" si="23"/>
        <v>0</v>
      </c>
      <c r="BX34" s="8">
        <f t="shared" si="85"/>
        <v>0</v>
      </c>
      <c r="BY34" s="9">
        <f t="shared" si="24"/>
        <v>465961.80555555521</v>
      </c>
      <c r="BZ34" s="8">
        <f t="shared" si="65"/>
        <v>465961.80555555521</v>
      </c>
      <c r="CA34" s="1">
        <f t="shared" si="66"/>
        <v>1</v>
      </c>
      <c r="CB34" s="11">
        <v>0</v>
      </c>
      <c r="CC34" s="8">
        <f t="shared" si="86"/>
        <v>3.8184225559234619E-8</v>
      </c>
      <c r="CD34" s="8">
        <f>'Scheduled SPAC Monthly'!N36</f>
        <v>0</v>
      </c>
      <c r="CE34" s="8">
        <f>'Scheduled SPAC Monthly'!O36</f>
        <v>0</v>
      </c>
      <c r="CF34" s="8">
        <f t="shared" si="87"/>
        <v>2.3283064365386963E-8</v>
      </c>
      <c r="CG34" s="8">
        <f t="shared" si="67"/>
        <v>4.850638409455617E-12</v>
      </c>
      <c r="CH34" s="8">
        <f t="shared" si="25"/>
        <v>0</v>
      </c>
      <c r="CI34" s="8">
        <f t="shared" si="68"/>
        <v>0</v>
      </c>
      <c r="CJ34" s="9">
        <f t="shared" si="69"/>
        <v>99750000</v>
      </c>
      <c r="CK34" s="8">
        <f t="shared" si="70"/>
        <v>0</v>
      </c>
      <c r="CL34" s="31">
        <f t="shared" si="26"/>
        <v>0.49874999999999969</v>
      </c>
      <c r="CM34" s="19">
        <f t="shared" si="27"/>
        <v>0</v>
      </c>
      <c r="CN34" s="8">
        <f t="shared" si="71"/>
        <v>228593.75</v>
      </c>
      <c r="CO34" s="8">
        <f t="shared" si="72"/>
        <v>228593.75</v>
      </c>
      <c r="CP34" s="8">
        <f>MIN((1-A_ADV_RATE)*WL_BAL-SUM(CP$4:CP33),R34)</f>
        <v>0</v>
      </c>
      <c r="CQ34" s="8">
        <f>MIN((1-A_ADV_RATE)*WL_BAL-SUM(CQ$4:CQ33),$S34)</f>
        <v>0</v>
      </c>
      <c r="CR34" s="8">
        <f t="shared" si="73"/>
        <v>33250000</v>
      </c>
      <c r="CS34" s="8">
        <f t="shared" si="74"/>
        <v>0</v>
      </c>
      <c r="CT34" s="31" t="e">
        <f t="shared" si="28"/>
        <v>#DIV/0!</v>
      </c>
      <c r="CU34" s="8">
        <f t="shared" si="29"/>
        <v>0</v>
      </c>
      <c r="CV34" s="8">
        <f t="shared" si="88"/>
        <v>0</v>
      </c>
      <c r="CW34" s="9">
        <f t="shared" si="89"/>
        <v>258149.30555555521</v>
      </c>
      <c r="CX34" s="8">
        <f t="shared" si="75"/>
        <v>258149.30555555521</v>
      </c>
    </row>
    <row r="35" spans="1:102" x14ac:dyDescent="0.2">
      <c r="A35">
        <f t="shared" si="90"/>
        <v>31</v>
      </c>
      <c r="B35" s="16">
        <f t="shared" si="30"/>
        <v>45627</v>
      </c>
      <c r="C35" s="17">
        <f t="shared" si="31"/>
        <v>2.5833333333333335</v>
      </c>
      <c r="D35" s="23">
        <v>1.0813999999999999E-3</v>
      </c>
      <c r="E35" s="11">
        <f t="shared" si="32"/>
        <v>0</v>
      </c>
      <c r="F35" s="9">
        <f t="shared" ref="F35" si="119">IF($A34&lt;CONSTR_TERM,((PROJECT_COST)-F$4)/CONSTR_TERM,0)</f>
        <v>0</v>
      </c>
      <c r="G35" s="8">
        <f t="shared" si="34"/>
        <v>200000000.00000003</v>
      </c>
      <c r="H35" s="2">
        <f t="shared" si="35"/>
        <v>0</v>
      </c>
      <c r="I35" s="8">
        <f t="shared" si="0"/>
        <v>0</v>
      </c>
      <c r="J35" s="8"/>
      <c r="K35" s="12">
        <f t="shared" si="1"/>
        <v>0</v>
      </c>
      <c r="L35" s="11">
        <f>MIN(L$2-SUM(L$4:L34),E35)</f>
        <v>0</v>
      </c>
      <c r="M35" s="8">
        <f t="shared" si="77"/>
        <v>67000000</v>
      </c>
      <c r="N35" s="2">
        <f t="shared" si="36"/>
        <v>0</v>
      </c>
      <c r="O35" s="8"/>
      <c r="P35" s="2"/>
      <c r="Q35" s="12">
        <f t="shared" si="2"/>
        <v>0</v>
      </c>
      <c r="R35" s="11">
        <f t="shared" si="3"/>
        <v>0</v>
      </c>
      <c r="S35" s="9">
        <f t="shared" si="37"/>
        <v>0</v>
      </c>
      <c r="T35" s="8">
        <f t="shared" si="38"/>
        <v>132999999.9999999</v>
      </c>
      <c r="U35" s="2">
        <f t="shared" si="39"/>
        <v>0</v>
      </c>
      <c r="V35" s="31">
        <f t="shared" si="4"/>
        <v>0.66499999999999937</v>
      </c>
      <c r="W35" s="8">
        <f t="shared" si="5"/>
        <v>0</v>
      </c>
      <c r="X35" s="8">
        <f t="shared" si="78"/>
        <v>0</v>
      </c>
      <c r="Y35" s="8">
        <f t="shared" si="40"/>
        <v>471041.66666666634</v>
      </c>
      <c r="Z35" s="12">
        <f t="shared" si="6"/>
        <v>471041.66666666634</v>
      </c>
      <c r="AA35" s="7">
        <f t="shared" si="7"/>
        <v>0</v>
      </c>
      <c r="AB35" s="8">
        <f t="shared" si="41"/>
        <v>99749999.999999955</v>
      </c>
      <c r="AC35" s="8">
        <f t="shared" si="79"/>
        <v>0</v>
      </c>
      <c r="AD35" s="31">
        <f t="shared" si="42"/>
        <v>0.49874999999999969</v>
      </c>
      <c r="AE35" s="8">
        <f t="shared" si="8"/>
        <v>0</v>
      </c>
      <c r="AF35" s="8">
        <f t="shared" si="43"/>
        <v>228593.74999999991</v>
      </c>
      <c r="AG35" s="8">
        <f t="shared" si="44"/>
        <v>228593.74999999991</v>
      </c>
      <c r="AH35" s="8">
        <f t="shared" si="9"/>
        <v>0</v>
      </c>
      <c r="AI35" s="8">
        <f t="shared" si="45"/>
        <v>33250000.00000003</v>
      </c>
      <c r="AJ35" s="8">
        <f t="shared" si="46"/>
        <v>0</v>
      </c>
      <c r="AK35" s="31">
        <f t="shared" si="47"/>
        <v>0.66499999999999981</v>
      </c>
      <c r="AL35" s="8">
        <f t="shared" si="10"/>
        <v>0</v>
      </c>
      <c r="AM35" s="9">
        <f t="shared" si="11"/>
        <v>242447.91666666642</v>
      </c>
      <c r="AN35" s="8">
        <f t="shared" si="48"/>
        <v>242447.91666666642</v>
      </c>
      <c r="AO35" s="1">
        <f t="shared" si="12"/>
        <v>1</v>
      </c>
      <c r="AP35" s="11">
        <f t="shared" si="13"/>
        <v>0</v>
      </c>
      <c r="AQ35" s="8">
        <f t="shared" si="80"/>
        <v>0</v>
      </c>
      <c r="AR35" s="8">
        <f t="shared" si="49"/>
        <v>0</v>
      </c>
      <c r="AS35" s="8">
        <f>MIN(AQ34+AP35*AO35,SUM($AA$4:$AA35)-SUM(AS$4:AS34))</f>
        <v>0</v>
      </c>
      <c r="AT35" s="9">
        <f t="shared" si="81"/>
        <v>0</v>
      </c>
      <c r="AU35" s="8">
        <f t="shared" si="82"/>
        <v>0</v>
      </c>
      <c r="AV35" s="31">
        <f t="shared" si="50"/>
        <v>0</v>
      </c>
      <c r="AW35" s="19">
        <f t="shared" si="14"/>
        <v>0</v>
      </c>
      <c r="AX35" s="8">
        <f t="shared" si="51"/>
        <v>0</v>
      </c>
      <c r="AY35" s="8">
        <f t="shared" si="52"/>
        <v>0</v>
      </c>
      <c r="AZ35" s="8">
        <f t="shared" si="83"/>
        <v>0</v>
      </c>
      <c r="BA35" s="8">
        <f t="shared" si="53"/>
        <v>132999999.9999999</v>
      </c>
      <c r="BB35" s="8">
        <f t="shared" si="54"/>
        <v>0</v>
      </c>
      <c r="BC35" s="31">
        <f t="shared" si="15"/>
        <v>0.66499999999999937</v>
      </c>
      <c r="BD35" s="8">
        <f t="shared" si="16"/>
        <v>0</v>
      </c>
      <c r="BE35" s="8">
        <f t="shared" si="84"/>
        <v>0</v>
      </c>
      <c r="BF35" s="9">
        <f t="shared" si="55"/>
        <v>471041.66666666634</v>
      </c>
      <c r="BG35" s="8">
        <f t="shared" si="56"/>
        <v>471041.66666666634</v>
      </c>
      <c r="BH35" s="1">
        <f t="shared" si="17"/>
        <v>1</v>
      </c>
      <c r="BI35" s="11">
        <f t="shared" si="18"/>
        <v>0</v>
      </c>
      <c r="BJ35" s="8">
        <f t="shared" si="57"/>
        <v>-99749999.99999994</v>
      </c>
      <c r="BK35" s="8">
        <f t="shared" si="58"/>
        <v>-20781.249999999989</v>
      </c>
      <c r="BL35" s="8">
        <f t="shared" si="19"/>
        <v>0</v>
      </c>
      <c r="BM35" s="9">
        <f t="shared" si="59"/>
        <v>0</v>
      </c>
      <c r="BN35" s="8">
        <f t="shared" si="60"/>
        <v>0</v>
      </c>
      <c r="BO35" s="30">
        <f t="shared" si="20"/>
        <v>0.49874999999999964</v>
      </c>
      <c r="BP35" s="8">
        <f t="shared" si="21"/>
        <v>0</v>
      </c>
      <c r="BQ35" s="8">
        <f t="shared" si="61"/>
        <v>0</v>
      </c>
      <c r="BR35" s="8">
        <f t="shared" si="62"/>
        <v>0</v>
      </c>
      <c r="BS35" s="8">
        <f>MIN(WL_BAL*(1-A_ADV_RATE)-SUM(BS$4:BS34),R35)</f>
        <v>0</v>
      </c>
      <c r="BT35" s="8">
        <f t="shared" si="63"/>
        <v>33250000</v>
      </c>
      <c r="BU35" s="8">
        <f t="shared" si="64"/>
        <v>0</v>
      </c>
      <c r="BV35" s="30">
        <f t="shared" si="22"/>
        <v>0.66499999999999959</v>
      </c>
      <c r="BW35" s="8">
        <f t="shared" si="23"/>
        <v>0</v>
      </c>
      <c r="BX35" s="8">
        <f t="shared" si="85"/>
        <v>0</v>
      </c>
      <c r="BY35" s="9">
        <f t="shared" si="24"/>
        <v>450260.41666666634</v>
      </c>
      <c r="BZ35" s="8">
        <f t="shared" si="65"/>
        <v>450260.41666666634</v>
      </c>
      <c r="CA35" s="1">
        <f t="shared" si="66"/>
        <v>1</v>
      </c>
      <c r="CB35" s="11">
        <v>0</v>
      </c>
      <c r="CC35" s="8">
        <f t="shared" si="86"/>
        <v>3.8184225559234619E-8</v>
      </c>
      <c r="CD35" s="8">
        <f>'Scheduled SPAC Monthly'!N37</f>
        <v>0</v>
      </c>
      <c r="CE35" s="8">
        <f>'Scheduled SPAC Monthly'!O37</f>
        <v>0</v>
      </c>
      <c r="CF35" s="8">
        <f t="shared" si="87"/>
        <v>2.3283064365386963E-8</v>
      </c>
      <c r="CG35" s="8">
        <f t="shared" si="67"/>
        <v>4.850638409455617E-12</v>
      </c>
      <c r="CH35" s="8">
        <f t="shared" si="25"/>
        <v>0</v>
      </c>
      <c r="CI35" s="8">
        <f t="shared" si="68"/>
        <v>0</v>
      </c>
      <c r="CJ35" s="9">
        <f t="shared" si="69"/>
        <v>99750000</v>
      </c>
      <c r="CK35" s="8">
        <f t="shared" si="70"/>
        <v>0</v>
      </c>
      <c r="CL35" s="31">
        <f t="shared" si="26"/>
        <v>0.49874999999999969</v>
      </c>
      <c r="CM35" s="19">
        <f t="shared" si="27"/>
        <v>0</v>
      </c>
      <c r="CN35" s="8">
        <f t="shared" si="71"/>
        <v>228593.75</v>
      </c>
      <c r="CO35" s="8">
        <f t="shared" si="72"/>
        <v>228593.75</v>
      </c>
      <c r="CP35" s="8">
        <f>MIN((1-A_ADV_RATE)*WL_BAL-SUM(CP$4:CP34),R35)</f>
        <v>0</v>
      </c>
      <c r="CQ35" s="8">
        <f>MIN((1-A_ADV_RATE)*WL_BAL-SUM(CQ$4:CQ34),$S35)</f>
        <v>0</v>
      </c>
      <c r="CR35" s="8">
        <f t="shared" si="73"/>
        <v>33250000</v>
      </c>
      <c r="CS35" s="8">
        <f t="shared" si="74"/>
        <v>0</v>
      </c>
      <c r="CT35" s="31" t="e">
        <f t="shared" si="28"/>
        <v>#DIV/0!</v>
      </c>
      <c r="CU35" s="8">
        <f t="shared" si="29"/>
        <v>0</v>
      </c>
      <c r="CV35" s="8">
        <f t="shared" si="88"/>
        <v>0</v>
      </c>
      <c r="CW35" s="9">
        <f t="shared" si="89"/>
        <v>242447.91666666634</v>
      </c>
      <c r="CX35" s="8">
        <f t="shared" si="75"/>
        <v>242447.91666666634</v>
      </c>
    </row>
    <row r="36" spans="1:102" x14ac:dyDescent="0.2">
      <c r="A36">
        <f t="shared" si="90"/>
        <v>32</v>
      </c>
      <c r="B36" s="16">
        <f t="shared" si="30"/>
        <v>45658</v>
      </c>
      <c r="C36" s="17">
        <f t="shared" si="31"/>
        <v>2.6666666666666665</v>
      </c>
      <c r="D36" s="23">
        <v>1.0813999999999999E-3</v>
      </c>
      <c r="E36" s="11">
        <f t="shared" si="32"/>
        <v>0</v>
      </c>
      <c r="F36" s="9">
        <f t="shared" ref="F36" si="120">IF($A35&lt;CONSTR_TERM,((PROJECT_COST)-F$4)/CONSTR_TERM,0)</f>
        <v>0</v>
      </c>
      <c r="G36" s="8">
        <f t="shared" si="34"/>
        <v>200000000.00000003</v>
      </c>
      <c r="H36" s="2">
        <f t="shared" si="35"/>
        <v>0</v>
      </c>
      <c r="I36" s="8">
        <f t="shared" ref="I36:I64" si="121">$C36*(H36-E36)/(PROJECT_COST)</f>
        <v>0</v>
      </c>
      <c r="J36" s="8"/>
      <c r="K36" s="12">
        <f t="shared" ref="K36:K64" si="122">H36+J36-E36</f>
        <v>0</v>
      </c>
      <c r="L36" s="11">
        <f>MIN(L$2-SUM(L$4:L35),E36)</f>
        <v>0</v>
      </c>
      <c r="M36" s="8">
        <f t="shared" si="77"/>
        <v>67000000</v>
      </c>
      <c r="N36" s="2">
        <f t="shared" si="36"/>
        <v>0</v>
      </c>
      <c r="O36" s="8"/>
      <c r="P36" s="2"/>
      <c r="Q36" s="12">
        <f t="shared" si="2"/>
        <v>0</v>
      </c>
      <c r="R36" s="11">
        <f t="shared" ref="R36:R64" si="123">E36-L36</f>
        <v>0</v>
      </c>
      <c r="S36" s="9">
        <f t="shared" si="37"/>
        <v>0</v>
      </c>
      <c r="T36" s="8">
        <f t="shared" si="38"/>
        <v>132999999.9999999</v>
      </c>
      <c r="U36" s="2">
        <f t="shared" si="39"/>
        <v>0</v>
      </c>
      <c r="V36" s="31">
        <f t="shared" ref="V36:V64" si="124">T36/$G36</f>
        <v>0.66499999999999937</v>
      </c>
      <c r="W36" s="8">
        <f t="shared" ref="W36:W64" si="125">$C36*(U36-R36)/(WL_BAL)</f>
        <v>0</v>
      </c>
      <c r="X36" s="8">
        <f t="shared" si="78"/>
        <v>0</v>
      </c>
      <c r="Y36" s="8">
        <f t="shared" si="40"/>
        <v>486743.05555555521</v>
      </c>
      <c r="Z36" s="12">
        <f t="shared" ref="Z36:Z64" si="126">U36+Y36-R36</f>
        <v>486743.05555555521</v>
      </c>
      <c r="AA36" s="7">
        <f t="shared" ref="AA36:AA64" si="127">A_ADV_RATE*$R36</f>
        <v>0</v>
      </c>
      <c r="AB36" s="8">
        <f t="shared" si="41"/>
        <v>99749999.999999955</v>
      </c>
      <c r="AC36" s="8">
        <f t="shared" si="79"/>
        <v>0</v>
      </c>
      <c r="AD36" s="31">
        <f t="shared" si="42"/>
        <v>0.49874999999999969</v>
      </c>
      <c r="AE36" s="8">
        <f t="shared" ref="AE36:AE63" si="128">$C36*(AC36-AA36)/(WL_BAL*A_ADV_RATE)</f>
        <v>0</v>
      </c>
      <c r="AF36" s="8">
        <f t="shared" si="43"/>
        <v>236213.54166666657</v>
      </c>
      <c r="AG36" s="8">
        <f t="shared" si="44"/>
        <v>236213.54166666657</v>
      </c>
      <c r="AH36" s="8">
        <f t="shared" ref="AH36:AH64" si="129">R36-AA36</f>
        <v>0</v>
      </c>
      <c r="AI36" s="8">
        <f t="shared" si="45"/>
        <v>33250000.00000003</v>
      </c>
      <c r="AJ36" s="8">
        <f t="shared" si="46"/>
        <v>0</v>
      </c>
      <c r="AK36" s="31">
        <f t="shared" si="47"/>
        <v>0.66499999999999981</v>
      </c>
      <c r="AL36" s="8">
        <f t="shared" ref="AL36:AL63" si="130">$C36*(AJ36-AH36)/(WL_BAL*(1-A_ADV_RATE))</f>
        <v>0</v>
      </c>
      <c r="AM36" s="9">
        <f t="shared" ref="AM36:AM63" si="131">Y36-AF36</f>
        <v>250529.51388888864</v>
      </c>
      <c r="AN36" s="8">
        <f t="shared" si="48"/>
        <v>250529.51388888864</v>
      </c>
      <c r="AO36" s="1">
        <f t="shared" ref="AO36:AO64" si="132">_xlfn.IFNA(VLOOKUP($B36,A_FUNDING_SCHEDULE,3,FALSE),100%)</f>
        <v>1</v>
      </c>
      <c r="AP36" s="11">
        <f t="shared" ref="AP36:AP64" si="133">_xlfn.IFNA(VLOOKUP($B36,A_FUNDING_SCHEDULE,2,FALSE)*A_ADV_RATE*WL_BAL,0)</f>
        <v>0</v>
      </c>
      <c r="AQ36" s="8">
        <f t="shared" si="80"/>
        <v>0</v>
      </c>
      <c r="AR36" s="8">
        <f t="shared" si="49"/>
        <v>0</v>
      </c>
      <c r="AS36" s="8">
        <f>MIN(AQ35+AP36*AO36,SUM($AA$4:$AA36)-SUM(AS$4:AS35))</f>
        <v>0</v>
      </c>
      <c r="AT36" s="9">
        <f t="shared" si="81"/>
        <v>0</v>
      </c>
      <c r="AU36" s="8">
        <f t="shared" si="82"/>
        <v>0</v>
      </c>
      <c r="AV36" s="31">
        <f t="shared" si="50"/>
        <v>0</v>
      </c>
      <c r="AW36" s="19">
        <f t="shared" ref="AW36:AW63" si="134">$C36*(AU36-AP36)/(WL_BAL*A_ADV_RATE)</f>
        <v>0</v>
      </c>
      <c r="AX36" s="8">
        <f t="shared" si="51"/>
        <v>0</v>
      </c>
      <c r="AY36" s="8">
        <f t="shared" si="52"/>
        <v>0</v>
      </c>
      <c r="AZ36" s="8">
        <f t="shared" si="83"/>
        <v>0</v>
      </c>
      <c r="BA36" s="8">
        <f t="shared" si="53"/>
        <v>132999999.9999999</v>
      </c>
      <c r="BB36" s="8">
        <f t="shared" si="54"/>
        <v>0</v>
      </c>
      <c r="BC36" s="31">
        <f t="shared" ref="BC36:BC64" si="135">(BA36+AT36-AQ36)/G36</f>
        <v>0.66499999999999937</v>
      </c>
      <c r="BD36" s="8">
        <f t="shared" ref="BD36:BD63" si="136">$C36*(BB36-AZ36)/(WL_BAL*(1-A_ADV_RATE))</f>
        <v>0</v>
      </c>
      <c r="BE36" s="8">
        <f t="shared" si="84"/>
        <v>0</v>
      </c>
      <c r="BF36" s="9">
        <f t="shared" si="55"/>
        <v>486743.05555555521</v>
      </c>
      <c r="BG36" s="8">
        <f t="shared" ref="BG36:BG63" si="137">BB36+BF36-AZ36</f>
        <v>486743.05555555521</v>
      </c>
      <c r="BH36" s="1">
        <f t="shared" ref="BH36:BH64" si="138">_xlfn.IFNA(VLOOKUP($B36,A_FUNDING_SCHEDULE2,3,FALSE),100%)</f>
        <v>1</v>
      </c>
      <c r="BI36" s="11">
        <f t="shared" ref="BI36:BI64" si="139">_xlfn.IFNA(VLOOKUP($B36,A_FUNDING_SCHEDULE2,2,FALSE)*A_ADV_RATE*WL_BAL,0)</f>
        <v>0</v>
      </c>
      <c r="BJ36" s="8">
        <f t="shared" si="57"/>
        <v>-99749999.99999994</v>
      </c>
      <c r="BK36" s="8">
        <f t="shared" si="58"/>
        <v>-20781.249999999989</v>
      </c>
      <c r="BL36" s="8">
        <f t="shared" ref="BL36:BL64" si="140">$R36-BS36</f>
        <v>0</v>
      </c>
      <c r="BM36" s="9">
        <f t="shared" si="59"/>
        <v>0</v>
      </c>
      <c r="BN36" s="8">
        <f t="shared" si="60"/>
        <v>0</v>
      </c>
      <c r="BO36" s="30">
        <f t="shared" ref="BO36:BO64" si="141">(BM36-BJ36)/G36</f>
        <v>0.49874999999999964</v>
      </c>
      <c r="BP36" s="8">
        <f t="shared" ref="BP36:BP64" si="142">$C36*(BN36-BI36)/(WL_BAL*A_ADV_RATE)</f>
        <v>0</v>
      </c>
      <c r="BQ36" s="8">
        <f t="shared" si="61"/>
        <v>0</v>
      </c>
      <c r="BR36" s="8">
        <f t="shared" si="62"/>
        <v>0</v>
      </c>
      <c r="BS36" s="8">
        <f>MIN(WL_BAL*(1-A_ADV_RATE)-SUM(BS$4:BS35),R36)</f>
        <v>0</v>
      </c>
      <c r="BT36" s="8">
        <f t="shared" si="63"/>
        <v>33250000</v>
      </c>
      <c r="BU36" s="8">
        <f t="shared" si="64"/>
        <v>0</v>
      </c>
      <c r="BV36" s="30">
        <f t="shared" ref="BV36:BV64" si="143">(BT36+BM36-BJ36)/G36</f>
        <v>0.66499999999999959</v>
      </c>
      <c r="BW36" s="8">
        <f t="shared" ref="BW36:BW64" si="144">$C36*(BU36-BS36)/(WL_BAL*(1-A_ADV_RATE))</f>
        <v>0</v>
      </c>
      <c r="BX36" s="8">
        <f t="shared" si="85"/>
        <v>0</v>
      </c>
      <c r="BY36" s="9">
        <f t="shared" ref="BY36:BY64" si="145">$Y36-BQ36+BK36</f>
        <v>465961.80555555521</v>
      </c>
      <c r="BZ36" s="8">
        <f t="shared" si="65"/>
        <v>465961.80555555521</v>
      </c>
      <c r="CA36" s="1">
        <f t="shared" si="66"/>
        <v>1</v>
      </c>
      <c r="CB36" s="11">
        <v>0</v>
      </c>
      <c r="CC36" s="8">
        <f t="shared" si="86"/>
        <v>3.8184225559234619E-8</v>
      </c>
      <c r="CD36" s="8">
        <f>'Scheduled SPAC Monthly'!N38</f>
        <v>0</v>
      </c>
      <c r="CE36" s="8">
        <f>'Scheduled SPAC Monthly'!O38</f>
        <v>0</v>
      </c>
      <c r="CF36" s="8">
        <f t="shared" si="87"/>
        <v>2.3283064365386963E-8</v>
      </c>
      <c r="CG36" s="8">
        <f t="shared" si="67"/>
        <v>4.850638409455617E-12</v>
      </c>
      <c r="CH36" s="8">
        <f t="shared" ref="CH36:CH64" si="146">$R36-CP36</f>
        <v>0</v>
      </c>
      <c r="CI36" s="8">
        <f t="shared" si="68"/>
        <v>0</v>
      </c>
      <c r="CJ36" s="9">
        <f t="shared" si="69"/>
        <v>99750000</v>
      </c>
      <c r="CK36" s="8">
        <f t="shared" si="70"/>
        <v>0</v>
      </c>
      <c r="CL36" s="31">
        <f t="shared" ref="CL36:CL64" si="147">(CJ36-CC36)/$G36</f>
        <v>0.49874999999999969</v>
      </c>
      <c r="CM36" s="19">
        <f t="shared" ref="CM36:CM64" si="148">$C36*(CK36-CB36)/(WL_BAL*A_ADV_RATE)</f>
        <v>0</v>
      </c>
      <c r="CN36" s="8">
        <f t="shared" si="71"/>
        <v>228593.75</v>
      </c>
      <c r="CO36" s="8">
        <f t="shared" si="72"/>
        <v>228593.75</v>
      </c>
      <c r="CP36" s="8">
        <f>MIN((1-A_ADV_RATE)*WL_BAL-SUM(CP$4:CP35),R36)</f>
        <v>0</v>
      </c>
      <c r="CQ36" s="8">
        <f>MIN((1-A_ADV_RATE)*WL_BAL-SUM(CQ$4:CQ35),$S36)</f>
        <v>0</v>
      </c>
      <c r="CR36" s="8">
        <f t="shared" si="73"/>
        <v>33250000</v>
      </c>
      <c r="CS36" s="8">
        <f t="shared" si="74"/>
        <v>0</v>
      </c>
      <c r="CT36" s="31" t="e">
        <f t="shared" ref="CT36:CT64" si="149">(CR36+CJ36-CC36)/AU36</f>
        <v>#DIV/0!</v>
      </c>
      <c r="CU36" s="8">
        <f t="shared" si="29"/>
        <v>0</v>
      </c>
      <c r="CV36" s="8">
        <f t="shared" si="88"/>
        <v>0</v>
      </c>
      <c r="CW36" s="9">
        <f t="shared" si="89"/>
        <v>258149.30555555521</v>
      </c>
      <c r="CX36" s="8">
        <f t="shared" si="75"/>
        <v>258149.30555555521</v>
      </c>
    </row>
    <row r="37" spans="1:102" x14ac:dyDescent="0.2">
      <c r="A37">
        <f t="shared" si="90"/>
        <v>33</v>
      </c>
      <c r="B37" s="16">
        <f t="shared" ref="B37:B64" si="150">EDATE(B36,1)</f>
        <v>45689</v>
      </c>
      <c r="C37" s="17">
        <f t="shared" si="31"/>
        <v>2.75</v>
      </c>
      <c r="D37" s="23">
        <v>1.0813999999999999E-3</v>
      </c>
      <c r="E37" s="11">
        <f t="shared" ref="E37:E63" si="151">IF($A36&lt;ACTUAL_CONSTR_TERM,((PROJECT_COST)-E$4)/ACTUAL_CONSTR_TERM,0)</f>
        <v>0</v>
      </c>
      <c r="F37" s="9">
        <f t="shared" ref="E37:F64" si="152">IF($A36&lt;CONSTR_TERM,((PROJECT_COST)-F$4)/CONSTR_TERM,0)</f>
        <v>0</v>
      </c>
      <c r="G37" s="8">
        <f t="shared" ref="G37:G64" si="153">G36+E37-H37</f>
        <v>200000000.00000003</v>
      </c>
      <c r="H37" s="2">
        <f t="shared" si="35"/>
        <v>0</v>
      </c>
      <c r="I37" s="8">
        <f t="shared" si="121"/>
        <v>0</v>
      </c>
      <c r="J37" s="8"/>
      <c r="K37" s="12">
        <f t="shared" si="122"/>
        <v>0</v>
      </c>
      <c r="L37" s="11">
        <f>MIN(L$2-SUM(L$4:L36),E37)</f>
        <v>0</v>
      </c>
      <c r="M37" s="8">
        <f t="shared" si="77"/>
        <v>67000000</v>
      </c>
      <c r="N37" s="2">
        <f t="shared" ref="N37:N64" si="154">IF($B37=REFI_DATE,VALUE_AT_STAB-WL_BAL,0)</f>
        <v>0</v>
      </c>
      <c r="O37" s="8"/>
      <c r="P37" s="2"/>
      <c r="Q37" s="12">
        <f t="shared" si="2"/>
        <v>0</v>
      </c>
      <c r="R37" s="11">
        <f t="shared" si="123"/>
        <v>0</v>
      </c>
      <c r="S37" s="9">
        <f t="shared" si="37"/>
        <v>0</v>
      </c>
      <c r="T37" s="8">
        <f t="shared" ref="T37:T64" si="155">T36+R37-U37</f>
        <v>132999999.9999999</v>
      </c>
      <c r="U37" s="2">
        <f t="shared" ref="U37:U64" si="156">IF($B37=REFI_DATE,T36,0)</f>
        <v>0</v>
      </c>
      <c r="V37" s="31">
        <f t="shared" si="124"/>
        <v>0.66499999999999937</v>
      </c>
      <c r="W37" s="8">
        <f t="shared" si="125"/>
        <v>0</v>
      </c>
      <c r="X37" s="8">
        <f t="shared" si="78"/>
        <v>0</v>
      </c>
      <c r="Y37" s="8">
        <f t="shared" ref="Y37:Y64" si="157">($B37-$B36)/360 * (MAX($D36,LIBOR_FLOOR)+WL_SPREAD/10000) * T36</f>
        <v>486743.05555555521</v>
      </c>
      <c r="Z37" s="12">
        <f t="shared" si="126"/>
        <v>486743.05555555521</v>
      </c>
      <c r="AA37" s="7">
        <f t="shared" si="127"/>
        <v>0</v>
      </c>
      <c r="AB37" s="8">
        <f t="shared" ref="AB37:AB63" si="158">AB36+AA37-AC37</f>
        <v>99749999.999999955</v>
      </c>
      <c r="AC37" s="8">
        <f t="shared" si="79"/>
        <v>0</v>
      </c>
      <c r="AD37" s="31">
        <f t="shared" si="42"/>
        <v>0.49874999999999969</v>
      </c>
      <c r="AE37" s="8">
        <f t="shared" si="128"/>
        <v>0</v>
      </c>
      <c r="AF37" s="8">
        <f t="shared" ref="AF37:AF63" si="159">($B37-$B36)/360 * (MAX($D36,LIBOR_FLOOR)+A_SPREAD/10000) * AB36</f>
        <v>236213.54166666657</v>
      </c>
      <c r="AG37" s="8">
        <f t="shared" ref="AG37:AG63" si="160">AC37+AF37-AA37</f>
        <v>236213.54166666657</v>
      </c>
      <c r="AH37" s="8">
        <f t="shared" si="129"/>
        <v>0</v>
      </c>
      <c r="AI37" s="8">
        <f t="shared" ref="AI37:AI63" si="161">AI36+AH37-AJ37</f>
        <v>33250000.00000003</v>
      </c>
      <c r="AJ37" s="8">
        <f t="shared" ref="AJ37:AJ63" si="162">MIN(AI36,U37-AC37)</f>
        <v>0</v>
      </c>
      <c r="AK37" s="31">
        <f t="shared" si="47"/>
        <v>0.66499999999999981</v>
      </c>
      <c r="AL37" s="8">
        <f t="shared" si="130"/>
        <v>0</v>
      </c>
      <c r="AM37" s="9">
        <f t="shared" si="131"/>
        <v>250529.51388888864</v>
      </c>
      <c r="AN37" s="8">
        <f t="shared" ref="AN37:AN63" si="163">AJ37+AM37-AH37</f>
        <v>250529.51388888864</v>
      </c>
      <c r="AO37" s="1">
        <f t="shared" si="132"/>
        <v>1</v>
      </c>
      <c r="AP37" s="11">
        <f t="shared" si="133"/>
        <v>0</v>
      </c>
      <c r="AQ37" s="8">
        <f t="shared" si="80"/>
        <v>0</v>
      </c>
      <c r="AR37" s="8">
        <f t="shared" ref="AR37:AR63" si="164">AQ36*REINV_RATE/12</f>
        <v>0</v>
      </c>
      <c r="AS37" s="8">
        <f>MIN(AQ36+AP37*AO37,SUM($AA$4:$AA37)-SUM(AS$4:AS36))</f>
        <v>0</v>
      </c>
      <c r="AT37" s="9">
        <f t="shared" si="81"/>
        <v>0</v>
      </c>
      <c r="AU37" s="8">
        <f t="shared" si="82"/>
        <v>0</v>
      </c>
      <c r="AV37" s="31">
        <f t="shared" si="50"/>
        <v>0</v>
      </c>
      <c r="AW37" s="19">
        <f t="shared" si="134"/>
        <v>0</v>
      </c>
      <c r="AX37" s="8">
        <f t="shared" ref="AX37:AX63" si="165" xml:space="preserve"> (MAX($D36,LIBOR_FLOOR)+A_SPREAD/10000)/12* AT36</f>
        <v>0</v>
      </c>
      <c r="AY37" s="8">
        <f t="shared" ref="AY37:AY63" si="166">AU37+AX37-AO37*AP37</f>
        <v>0</v>
      </c>
      <c r="AZ37" s="8">
        <f t="shared" si="83"/>
        <v>0</v>
      </c>
      <c r="BA37" s="8">
        <f t="shared" ref="BA37:BA63" si="167">IF($B37=REFI_DATE,0,BA36+AZ37-BB37)</f>
        <v>132999999.9999999</v>
      </c>
      <c r="BB37" s="8">
        <f t="shared" ref="BB37:BB64" si="168">$U37-AU37-MIN(0,$R37-AS37)</f>
        <v>0</v>
      </c>
      <c r="BC37" s="31">
        <f t="shared" si="135"/>
        <v>0.66499999999999937</v>
      </c>
      <c r="BD37" s="8">
        <f t="shared" si="136"/>
        <v>0</v>
      </c>
      <c r="BE37" s="8">
        <f t="shared" si="84"/>
        <v>0</v>
      </c>
      <c r="BF37" s="9">
        <f t="shared" si="55"/>
        <v>486743.05555555521</v>
      </c>
      <c r="BG37" s="8">
        <f t="shared" si="137"/>
        <v>486743.05555555521</v>
      </c>
      <c r="BH37" s="1">
        <f t="shared" si="138"/>
        <v>1</v>
      </c>
      <c r="BI37" s="11">
        <f t="shared" si="139"/>
        <v>0</v>
      </c>
      <c r="BJ37" s="8">
        <f t="shared" ref="BJ37:BJ64" si="169">BJ36+BI37*BH37-BL37</f>
        <v>-99749999.99999994</v>
      </c>
      <c r="BK37" s="8">
        <f t="shared" ref="BK37:BK63" si="170">BJ36*REINV_RATE/12</f>
        <v>-20781.249999999989</v>
      </c>
      <c r="BL37" s="8">
        <f t="shared" si="140"/>
        <v>0</v>
      </c>
      <c r="BM37" s="9">
        <f t="shared" ref="BM37:BM64" si="171">BM36+BI37-BN37</f>
        <v>0</v>
      </c>
      <c r="BN37" s="8">
        <f t="shared" ref="BN37:BN64" si="172">MIN($U37,BM36+BI37-BJ37)</f>
        <v>0</v>
      </c>
      <c r="BO37" s="30">
        <f t="shared" si="141"/>
        <v>0.49874999999999964</v>
      </c>
      <c r="BP37" s="8">
        <f t="shared" si="142"/>
        <v>0</v>
      </c>
      <c r="BQ37" s="8">
        <f t="shared" ref="BQ37:BQ63" si="173" xml:space="preserve"> (MAX($D36,LIBOR_FLOOR)+A_SPREAD/10000)/12* BM36</f>
        <v>0</v>
      </c>
      <c r="BR37" s="8">
        <f t="shared" ref="BR37:BR64" si="174">BN37+BQ37-BH37*BI37</f>
        <v>0</v>
      </c>
      <c r="BS37" s="8">
        <f>MIN(WL_BAL*(1-A_ADV_RATE)-SUM(BS$4:BS36),R37)</f>
        <v>0</v>
      </c>
      <c r="BT37" s="8">
        <f t="shared" ref="BT37:BT64" si="175">IF($B37=REFI_DATE,0,BT36+BS37-BU37)</f>
        <v>33250000</v>
      </c>
      <c r="BU37" s="8">
        <f t="shared" ref="BU37:BU64" si="176">$U37-BN37-MIN(0,$R37-BL37)</f>
        <v>0</v>
      </c>
      <c r="BV37" s="30">
        <f t="shared" si="143"/>
        <v>0.66499999999999959</v>
      </c>
      <c r="BW37" s="8">
        <f t="shared" si="144"/>
        <v>0</v>
      </c>
      <c r="BX37" s="8">
        <f t="shared" si="85"/>
        <v>0</v>
      </c>
      <c r="BY37" s="9">
        <f t="shared" si="145"/>
        <v>465961.80555555521</v>
      </c>
      <c r="BZ37" s="8">
        <f t="shared" ref="BZ37:BZ64" si="177">BU37+BY37-BS37</f>
        <v>465961.80555555521</v>
      </c>
      <c r="CA37" s="1">
        <f t="shared" si="66"/>
        <v>1</v>
      </c>
      <c r="CB37" s="11">
        <v>0</v>
      </c>
      <c r="CC37" s="8">
        <f t="shared" si="86"/>
        <v>3.8184225559234619E-8</v>
      </c>
      <c r="CD37" s="8">
        <f>'Scheduled SPAC Monthly'!N39</f>
        <v>0</v>
      </c>
      <c r="CE37" s="8">
        <f>'Scheduled SPAC Monthly'!O39</f>
        <v>0</v>
      </c>
      <c r="CF37" s="8">
        <f t="shared" si="87"/>
        <v>2.3283064365386963E-8</v>
      </c>
      <c r="CG37" s="8">
        <f t="shared" ref="CG37:CG64" si="178">CF36*REINV_RATE/12</f>
        <v>4.850638409455617E-12</v>
      </c>
      <c r="CH37" s="8">
        <f t="shared" si="146"/>
        <v>0</v>
      </c>
      <c r="CI37" s="8">
        <f t="shared" si="68"/>
        <v>0</v>
      </c>
      <c r="CJ37" s="9">
        <f t="shared" ref="CJ37:CJ64" si="179">CJ36+CB37-CK37</f>
        <v>99750000</v>
      </c>
      <c r="CK37" s="8">
        <f t="shared" ref="CK37:CK64" si="180">MIN($U37,CJ36+CB37-CC37)</f>
        <v>0</v>
      </c>
      <c r="CL37" s="31">
        <f t="shared" si="147"/>
        <v>0.49874999999999969</v>
      </c>
      <c r="CM37" s="19">
        <f t="shared" si="148"/>
        <v>0</v>
      </c>
      <c r="CN37" s="8">
        <f t="shared" si="71"/>
        <v>228593.75</v>
      </c>
      <c r="CO37" s="8">
        <f t="shared" ref="CO37:CO64" si="181">CK37+CN37-CA37*CB37</f>
        <v>228593.75</v>
      </c>
      <c r="CP37" s="8">
        <f>MIN((1-A_ADV_RATE)*WL_BAL-SUM(CP$4:CP36),R37)</f>
        <v>0</v>
      </c>
      <c r="CQ37" s="8">
        <f>MIN((1-A_ADV_RATE)*WL_BAL-SUM(CQ$4:CQ36),$S37)</f>
        <v>0</v>
      </c>
      <c r="CR37" s="8">
        <f t="shared" si="73"/>
        <v>33250000</v>
      </c>
      <c r="CS37" s="8">
        <f t="shared" ref="CS37:CS64" si="182">$U37-CK37-MIN(0,$R37-CH37)</f>
        <v>0</v>
      </c>
      <c r="CT37" s="31" t="e">
        <f t="shared" si="149"/>
        <v>#DIV/0!</v>
      </c>
      <c r="CU37" s="8">
        <f t="shared" si="29"/>
        <v>0</v>
      </c>
      <c r="CV37" s="8">
        <f t="shared" si="88"/>
        <v>0</v>
      </c>
      <c r="CW37" s="9">
        <f t="shared" si="89"/>
        <v>258149.30555555521</v>
      </c>
      <c r="CX37" s="8">
        <f t="shared" ref="CX37:CX64" si="183">CS37+CW37-CP37</f>
        <v>258149.30555555521</v>
      </c>
    </row>
    <row r="38" spans="1:102" x14ac:dyDescent="0.2">
      <c r="A38">
        <f t="shared" si="90"/>
        <v>34</v>
      </c>
      <c r="B38" s="16">
        <f t="shared" si="150"/>
        <v>45717</v>
      </c>
      <c r="C38" s="17">
        <f t="shared" si="31"/>
        <v>2.8333333333333335</v>
      </c>
      <c r="D38" s="23">
        <v>1.0813999999999999E-3</v>
      </c>
      <c r="E38" s="11">
        <f t="shared" si="151"/>
        <v>0</v>
      </c>
      <c r="F38" s="9">
        <f t="shared" si="152"/>
        <v>0</v>
      </c>
      <c r="G38" s="8">
        <f t="shared" si="153"/>
        <v>200000000.00000003</v>
      </c>
      <c r="H38" s="2">
        <f t="shared" si="35"/>
        <v>0</v>
      </c>
      <c r="I38" s="8">
        <f t="shared" si="121"/>
        <v>0</v>
      </c>
      <c r="J38" s="8"/>
      <c r="K38" s="12">
        <f t="shared" si="122"/>
        <v>0</v>
      </c>
      <c r="L38" s="11">
        <f>MIN(L$2-SUM(L$4:L37),E38)</f>
        <v>0</v>
      </c>
      <c r="M38" s="8">
        <f t="shared" si="77"/>
        <v>67000000</v>
      </c>
      <c r="N38" s="2">
        <f t="shared" si="154"/>
        <v>0</v>
      </c>
      <c r="O38" s="8"/>
      <c r="P38" s="2"/>
      <c r="Q38" s="12">
        <f t="shared" si="2"/>
        <v>0</v>
      </c>
      <c r="R38" s="11">
        <f t="shared" si="123"/>
        <v>0</v>
      </c>
      <c r="S38" s="9">
        <f t="shared" si="37"/>
        <v>0</v>
      </c>
      <c r="T38" s="8">
        <f t="shared" si="155"/>
        <v>132999999.9999999</v>
      </c>
      <c r="U38" s="2">
        <f t="shared" si="156"/>
        <v>0</v>
      </c>
      <c r="V38" s="31">
        <f t="shared" si="124"/>
        <v>0.66499999999999937</v>
      </c>
      <c r="W38" s="8">
        <f t="shared" si="125"/>
        <v>0</v>
      </c>
      <c r="X38" s="8">
        <f t="shared" si="78"/>
        <v>0</v>
      </c>
      <c r="Y38" s="8">
        <f t="shared" si="157"/>
        <v>439638.88888888858</v>
      </c>
      <c r="Z38" s="12">
        <f t="shared" si="126"/>
        <v>439638.88888888858</v>
      </c>
      <c r="AA38" s="7">
        <f t="shared" si="127"/>
        <v>0</v>
      </c>
      <c r="AB38" s="8">
        <f t="shared" si="158"/>
        <v>99749999.999999955</v>
      </c>
      <c r="AC38" s="8">
        <f t="shared" si="79"/>
        <v>0</v>
      </c>
      <c r="AD38" s="31">
        <f t="shared" si="42"/>
        <v>0.49874999999999969</v>
      </c>
      <c r="AE38" s="8">
        <f t="shared" si="128"/>
        <v>0</v>
      </c>
      <c r="AF38" s="8">
        <f t="shared" si="159"/>
        <v>213354.16666666657</v>
      </c>
      <c r="AG38" s="8">
        <f t="shared" si="160"/>
        <v>213354.16666666657</v>
      </c>
      <c r="AH38" s="8">
        <f t="shared" si="129"/>
        <v>0</v>
      </c>
      <c r="AI38" s="8">
        <f t="shared" si="161"/>
        <v>33250000.00000003</v>
      </c>
      <c r="AJ38" s="8">
        <f t="shared" si="162"/>
        <v>0</v>
      </c>
      <c r="AK38" s="31">
        <f t="shared" si="47"/>
        <v>0.66499999999999981</v>
      </c>
      <c r="AL38" s="8">
        <f t="shared" si="130"/>
        <v>0</v>
      </c>
      <c r="AM38" s="9">
        <f t="shared" si="131"/>
        <v>226284.72222222202</v>
      </c>
      <c r="AN38" s="8">
        <f t="shared" si="163"/>
        <v>226284.72222222202</v>
      </c>
      <c r="AO38" s="1">
        <f t="shared" si="132"/>
        <v>1</v>
      </c>
      <c r="AP38" s="11">
        <f t="shared" si="133"/>
        <v>0</v>
      </c>
      <c r="AQ38" s="8">
        <f t="shared" si="80"/>
        <v>0</v>
      </c>
      <c r="AR38" s="8">
        <f t="shared" si="164"/>
        <v>0</v>
      </c>
      <c r="AS38" s="8">
        <f>MIN(AQ37+AP38*AO38,SUM($AA$4:$AA38)-SUM(AS$4:AS37))</f>
        <v>0</v>
      </c>
      <c r="AT38" s="9">
        <f t="shared" si="81"/>
        <v>0</v>
      </c>
      <c r="AU38" s="8">
        <f t="shared" si="82"/>
        <v>0</v>
      </c>
      <c r="AV38" s="31">
        <f t="shared" si="50"/>
        <v>0</v>
      </c>
      <c r="AW38" s="19">
        <f t="shared" si="134"/>
        <v>0</v>
      </c>
      <c r="AX38" s="8">
        <f t="shared" si="165"/>
        <v>0</v>
      </c>
      <c r="AY38" s="8">
        <f t="shared" si="166"/>
        <v>0</v>
      </c>
      <c r="AZ38" s="8">
        <f t="shared" si="83"/>
        <v>0</v>
      </c>
      <c r="BA38" s="8">
        <f t="shared" si="167"/>
        <v>132999999.9999999</v>
      </c>
      <c r="BB38" s="8">
        <f t="shared" si="168"/>
        <v>0</v>
      </c>
      <c r="BC38" s="31">
        <f t="shared" si="135"/>
        <v>0.66499999999999937</v>
      </c>
      <c r="BD38" s="8">
        <f t="shared" si="136"/>
        <v>0</v>
      </c>
      <c r="BE38" s="8">
        <f t="shared" si="84"/>
        <v>0</v>
      </c>
      <c r="BF38" s="9">
        <f t="shared" si="55"/>
        <v>439638.88888888858</v>
      </c>
      <c r="BG38" s="8">
        <f t="shared" si="137"/>
        <v>439638.88888888858</v>
      </c>
      <c r="BH38" s="1">
        <f t="shared" si="138"/>
        <v>1</v>
      </c>
      <c r="BI38" s="11">
        <f t="shared" si="139"/>
        <v>0</v>
      </c>
      <c r="BJ38" s="8">
        <f t="shared" si="169"/>
        <v>-99749999.99999994</v>
      </c>
      <c r="BK38" s="8">
        <f t="shared" si="170"/>
        <v>-20781.249999999989</v>
      </c>
      <c r="BL38" s="8">
        <f t="shared" si="140"/>
        <v>0</v>
      </c>
      <c r="BM38" s="9">
        <f t="shared" si="171"/>
        <v>0</v>
      </c>
      <c r="BN38" s="8">
        <f t="shared" si="172"/>
        <v>0</v>
      </c>
      <c r="BO38" s="30">
        <f t="shared" si="141"/>
        <v>0.49874999999999964</v>
      </c>
      <c r="BP38" s="8">
        <f t="shared" si="142"/>
        <v>0</v>
      </c>
      <c r="BQ38" s="8">
        <f t="shared" si="173"/>
        <v>0</v>
      </c>
      <c r="BR38" s="8">
        <f t="shared" si="174"/>
        <v>0</v>
      </c>
      <c r="BS38" s="8">
        <f>MIN(WL_BAL*(1-A_ADV_RATE)-SUM(BS$4:BS37),R38)</f>
        <v>0</v>
      </c>
      <c r="BT38" s="8">
        <f t="shared" si="175"/>
        <v>33250000</v>
      </c>
      <c r="BU38" s="8">
        <f t="shared" si="176"/>
        <v>0</v>
      </c>
      <c r="BV38" s="30">
        <f t="shared" si="143"/>
        <v>0.66499999999999959</v>
      </c>
      <c r="BW38" s="8">
        <f t="shared" si="144"/>
        <v>0</v>
      </c>
      <c r="BX38" s="8">
        <f t="shared" si="85"/>
        <v>0</v>
      </c>
      <c r="BY38" s="9">
        <f t="shared" si="145"/>
        <v>418857.63888888858</v>
      </c>
      <c r="BZ38" s="8">
        <f t="shared" si="177"/>
        <v>418857.63888888858</v>
      </c>
      <c r="CA38" s="1">
        <f t="shared" si="66"/>
        <v>1</v>
      </c>
      <c r="CB38" s="11">
        <v>0</v>
      </c>
      <c r="CC38" s="8">
        <f t="shared" si="86"/>
        <v>3.8184225559234619E-8</v>
      </c>
      <c r="CD38" s="8">
        <f>'Scheduled SPAC Monthly'!N40</f>
        <v>0</v>
      </c>
      <c r="CE38" s="8">
        <f>'Scheduled SPAC Monthly'!O40</f>
        <v>0</v>
      </c>
      <c r="CF38" s="8">
        <f t="shared" si="87"/>
        <v>2.3283064365386963E-8</v>
      </c>
      <c r="CG38" s="8">
        <f t="shared" si="178"/>
        <v>4.850638409455617E-12</v>
      </c>
      <c r="CH38" s="8">
        <f t="shared" si="146"/>
        <v>0</v>
      </c>
      <c r="CI38" s="8">
        <f t="shared" si="68"/>
        <v>0</v>
      </c>
      <c r="CJ38" s="9">
        <f t="shared" si="179"/>
        <v>99750000</v>
      </c>
      <c r="CK38" s="8">
        <f t="shared" si="180"/>
        <v>0</v>
      </c>
      <c r="CL38" s="31">
        <f t="shared" si="147"/>
        <v>0.49874999999999969</v>
      </c>
      <c r="CM38" s="19">
        <f t="shared" si="148"/>
        <v>0</v>
      </c>
      <c r="CN38" s="8">
        <f t="shared" si="71"/>
        <v>228593.75</v>
      </c>
      <c r="CO38" s="8">
        <f t="shared" si="181"/>
        <v>228593.75</v>
      </c>
      <c r="CP38" s="8">
        <f>MIN((1-A_ADV_RATE)*WL_BAL-SUM(CP$4:CP37),R38)</f>
        <v>0</v>
      </c>
      <c r="CQ38" s="8">
        <f>MIN((1-A_ADV_RATE)*WL_BAL-SUM(CQ$4:CQ37),$S38)</f>
        <v>0</v>
      </c>
      <c r="CR38" s="8">
        <f t="shared" si="73"/>
        <v>33250000</v>
      </c>
      <c r="CS38" s="8">
        <f t="shared" si="182"/>
        <v>0</v>
      </c>
      <c r="CT38" s="31" t="e">
        <f t="shared" si="149"/>
        <v>#DIV/0!</v>
      </c>
      <c r="CU38" s="8">
        <f t="shared" si="29"/>
        <v>0</v>
      </c>
      <c r="CV38" s="8">
        <f t="shared" si="88"/>
        <v>0</v>
      </c>
      <c r="CW38" s="9">
        <f t="shared" si="89"/>
        <v>211045.13888888858</v>
      </c>
      <c r="CX38" s="8">
        <f t="shared" si="183"/>
        <v>211045.13888888858</v>
      </c>
    </row>
    <row r="39" spans="1:102" x14ac:dyDescent="0.2">
      <c r="A39">
        <f t="shared" si="90"/>
        <v>35</v>
      </c>
      <c r="B39" s="16">
        <f t="shared" si="150"/>
        <v>45748</v>
      </c>
      <c r="C39" s="17">
        <f t="shared" si="31"/>
        <v>2.9166666666666665</v>
      </c>
      <c r="D39" s="23">
        <v>1.0813999999999999E-3</v>
      </c>
      <c r="E39" s="11">
        <f t="shared" si="151"/>
        <v>0</v>
      </c>
      <c r="F39" s="9">
        <f t="shared" si="152"/>
        <v>0</v>
      </c>
      <c r="G39" s="8">
        <f t="shared" si="153"/>
        <v>200000000.00000003</v>
      </c>
      <c r="H39" s="2">
        <f t="shared" si="35"/>
        <v>0</v>
      </c>
      <c r="I39" s="8">
        <f t="shared" si="121"/>
        <v>0</v>
      </c>
      <c r="J39" s="8"/>
      <c r="K39" s="12">
        <f t="shared" si="122"/>
        <v>0</v>
      </c>
      <c r="L39" s="11">
        <f>MIN(L$2-SUM(L$4:L38),E39)</f>
        <v>0</v>
      </c>
      <c r="M39" s="8">
        <f t="shared" si="77"/>
        <v>67000000</v>
      </c>
      <c r="N39" s="2">
        <f t="shared" si="154"/>
        <v>0</v>
      </c>
      <c r="O39" s="8"/>
      <c r="P39" s="2"/>
      <c r="Q39" s="12">
        <f t="shared" si="2"/>
        <v>0</v>
      </c>
      <c r="R39" s="11">
        <f t="shared" si="123"/>
        <v>0</v>
      </c>
      <c r="S39" s="9">
        <f t="shared" si="37"/>
        <v>0</v>
      </c>
      <c r="T39" s="8">
        <f t="shared" si="155"/>
        <v>132999999.9999999</v>
      </c>
      <c r="U39" s="2">
        <f t="shared" si="156"/>
        <v>0</v>
      </c>
      <c r="V39" s="31">
        <f t="shared" si="124"/>
        <v>0.66499999999999937</v>
      </c>
      <c r="W39" s="8">
        <f t="shared" si="125"/>
        <v>0</v>
      </c>
      <c r="X39" s="8">
        <f t="shared" si="78"/>
        <v>0</v>
      </c>
      <c r="Y39" s="8">
        <f t="shared" si="157"/>
        <v>486743.05555555521</v>
      </c>
      <c r="Z39" s="12">
        <f t="shared" si="126"/>
        <v>486743.05555555521</v>
      </c>
      <c r="AA39" s="7">
        <f t="shared" si="127"/>
        <v>0</v>
      </c>
      <c r="AB39" s="8">
        <f t="shared" si="158"/>
        <v>99749999.999999955</v>
      </c>
      <c r="AC39" s="8">
        <f t="shared" si="79"/>
        <v>0</v>
      </c>
      <c r="AD39" s="31">
        <f t="shared" si="42"/>
        <v>0.49874999999999969</v>
      </c>
      <c r="AE39" s="8">
        <f t="shared" si="128"/>
        <v>0</v>
      </c>
      <c r="AF39" s="8">
        <f t="shared" si="159"/>
        <v>236213.54166666657</v>
      </c>
      <c r="AG39" s="8">
        <f t="shared" si="160"/>
        <v>236213.54166666657</v>
      </c>
      <c r="AH39" s="8">
        <f t="shared" si="129"/>
        <v>0</v>
      </c>
      <c r="AI39" s="8">
        <f t="shared" si="161"/>
        <v>33250000.00000003</v>
      </c>
      <c r="AJ39" s="8">
        <f t="shared" si="162"/>
        <v>0</v>
      </c>
      <c r="AK39" s="31">
        <f t="shared" si="47"/>
        <v>0.66499999999999981</v>
      </c>
      <c r="AL39" s="8">
        <f t="shared" si="130"/>
        <v>0</v>
      </c>
      <c r="AM39" s="9">
        <f t="shared" si="131"/>
        <v>250529.51388888864</v>
      </c>
      <c r="AN39" s="8">
        <f t="shared" si="163"/>
        <v>250529.51388888864</v>
      </c>
      <c r="AO39" s="1">
        <f t="shared" si="132"/>
        <v>1</v>
      </c>
      <c r="AP39" s="11">
        <f t="shared" si="133"/>
        <v>0</v>
      </c>
      <c r="AQ39" s="8">
        <f t="shared" si="80"/>
        <v>0</v>
      </c>
      <c r="AR39" s="8">
        <f t="shared" si="164"/>
        <v>0</v>
      </c>
      <c r="AS39" s="8">
        <f>MIN(AQ38+AP39*AO39,SUM($AA$4:$AA39)-SUM(AS$4:AS38))</f>
        <v>0</v>
      </c>
      <c r="AT39" s="9">
        <f t="shared" si="81"/>
        <v>0</v>
      </c>
      <c r="AU39" s="8">
        <f t="shared" si="82"/>
        <v>0</v>
      </c>
      <c r="AV39" s="31">
        <f t="shared" si="50"/>
        <v>0</v>
      </c>
      <c r="AW39" s="19">
        <f t="shared" si="134"/>
        <v>0</v>
      </c>
      <c r="AX39" s="8">
        <f t="shared" si="165"/>
        <v>0</v>
      </c>
      <c r="AY39" s="8">
        <f t="shared" si="166"/>
        <v>0</v>
      </c>
      <c r="AZ39" s="8">
        <f t="shared" si="83"/>
        <v>0</v>
      </c>
      <c r="BA39" s="8">
        <f t="shared" si="167"/>
        <v>132999999.9999999</v>
      </c>
      <c r="BB39" s="8">
        <f t="shared" si="168"/>
        <v>0</v>
      </c>
      <c r="BC39" s="31">
        <f t="shared" si="135"/>
        <v>0.66499999999999937</v>
      </c>
      <c r="BD39" s="8">
        <f t="shared" si="136"/>
        <v>0</v>
      </c>
      <c r="BE39" s="8">
        <f t="shared" si="84"/>
        <v>0</v>
      </c>
      <c r="BF39" s="9">
        <f t="shared" si="55"/>
        <v>486743.05555555521</v>
      </c>
      <c r="BG39" s="8">
        <f t="shared" si="137"/>
        <v>486743.05555555521</v>
      </c>
      <c r="BH39" s="1">
        <f t="shared" si="138"/>
        <v>1</v>
      </c>
      <c r="BI39" s="11">
        <f t="shared" si="139"/>
        <v>0</v>
      </c>
      <c r="BJ39" s="8">
        <f t="shared" si="169"/>
        <v>-99749999.99999994</v>
      </c>
      <c r="BK39" s="8">
        <f t="shared" si="170"/>
        <v>-20781.249999999989</v>
      </c>
      <c r="BL39" s="8">
        <f t="shared" si="140"/>
        <v>0</v>
      </c>
      <c r="BM39" s="9">
        <f t="shared" si="171"/>
        <v>0</v>
      </c>
      <c r="BN39" s="8">
        <f t="shared" si="172"/>
        <v>0</v>
      </c>
      <c r="BO39" s="30">
        <f t="shared" si="141"/>
        <v>0.49874999999999964</v>
      </c>
      <c r="BP39" s="8">
        <f t="shared" si="142"/>
        <v>0</v>
      </c>
      <c r="BQ39" s="8">
        <f t="shared" si="173"/>
        <v>0</v>
      </c>
      <c r="BR39" s="8">
        <f t="shared" si="174"/>
        <v>0</v>
      </c>
      <c r="BS39" s="8">
        <f>MIN(WL_BAL*(1-A_ADV_RATE)-SUM(BS$4:BS38),R39)</f>
        <v>0</v>
      </c>
      <c r="BT39" s="8">
        <f t="shared" si="175"/>
        <v>33250000</v>
      </c>
      <c r="BU39" s="8">
        <f t="shared" si="176"/>
        <v>0</v>
      </c>
      <c r="BV39" s="30">
        <f t="shared" si="143"/>
        <v>0.66499999999999959</v>
      </c>
      <c r="BW39" s="8">
        <f t="shared" si="144"/>
        <v>0</v>
      </c>
      <c r="BX39" s="8">
        <f t="shared" si="85"/>
        <v>0</v>
      </c>
      <c r="BY39" s="9">
        <f t="shared" si="145"/>
        <v>465961.80555555521</v>
      </c>
      <c r="BZ39" s="8">
        <f t="shared" si="177"/>
        <v>465961.80555555521</v>
      </c>
      <c r="CA39" s="1">
        <f t="shared" si="66"/>
        <v>1</v>
      </c>
      <c r="CB39" s="11">
        <v>0</v>
      </c>
      <c r="CC39" s="8">
        <f t="shared" si="86"/>
        <v>3.8184225559234619E-8</v>
      </c>
      <c r="CD39" s="8">
        <f>'Scheduled SPAC Monthly'!N41</f>
        <v>0</v>
      </c>
      <c r="CE39" s="8">
        <f>'Scheduled SPAC Monthly'!O41</f>
        <v>0</v>
      </c>
      <c r="CF39" s="8">
        <f t="shared" si="87"/>
        <v>2.3283064365386963E-8</v>
      </c>
      <c r="CG39" s="8">
        <f t="shared" si="178"/>
        <v>4.850638409455617E-12</v>
      </c>
      <c r="CH39" s="8">
        <f t="shared" si="146"/>
        <v>0</v>
      </c>
      <c r="CI39" s="8">
        <f t="shared" si="68"/>
        <v>0</v>
      </c>
      <c r="CJ39" s="9">
        <f t="shared" si="179"/>
        <v>99750000</v>
      </c>
      <c r="CK39" s="8">
        <f t="shared" si="180"/>
        <v>0</v>
      </c>
      <c r="CL39" s="31">
        <f t="shared" si="147"/>
        <v>0.49874999999999969</v>
      </c>
      <c r="CM39" s="19">
        <f t="shared" si="148"/>
        <v>0</v>
      </c>
      <c r="CN39" s="8">
        <f t="shared" si="71"/>
        <v>228593.75</v>
      </c>
      <c r="CO39" s="8">
        <f t="shared" si="181"/>
        <v>228593.75</v>
      </c>
      <c r="CP39" s="8">
        <f>MIN((1-A_ADV_RATE)*WL_BAL-SUM(CP$4:CP38),R39)</f>
        <v>0</v>
      </c>
      <c r="CQ39" s="8">
        <f>MIN((1-A_ADV_RATE)*WL_BAL-SUM(CQ$4:CQ38),$S39)</f>
        <v>0</v>
      </c>
      <c r="CR39" s="8">
        <f t="shared" si="73"/>
        <v>33250000</v>
      </c>
      <c r="CS39" s="8">
        <f t="shared" si="182"/>
        <v>0</v>
      </c>
      <c r="CT39" s="31" t="e">
        <f t="shared" si="149"/>
        <v>#DIV/0!</v>
      </c>
      <c r="CU39" s="8">
        <f t="shared" si="29"/>
        <v>0</v>
      </c>
      <c r="CV39" s="8">
        <f t="shared" si="88"/>
        <v>0</v>
      </c>
      <c r="CW39" s="9">
        <f t="shared" si="89"/>
        <v>258149.30555555521</v>
      </c>
      <c r="CX39" s="8">
        <f t="shared" si="183"/>
        <v>258149.30555555521</v>
      </c>
    </row>
    <row r="40" spans="1:102" x14ac:dyDescent="0.2">
      <c r="A40">
        <f t="shared" si="90"/>
        <v>36</v>
      </c>
      <c r="B40" s="16">
        <f t="shared" si="150"/>
        <v>45778</v>
      </c>
      <c r="C40" s="17">
        <f t="shared" si="31"/>
        <v>3</v>
      </c>
      <c r="D40" s="23">
        <v>1.0813999999999999E-3</v>
      </c>
      <c r="E40" s="11">
        <f t="shared" si="151"/>
        <v>0</v>
      </c>
      <c r="F40" s="9">
        <f t="shared" si="152"/>
        <v>0</v>
      </c>
      <c r="G40" s="8">
        <f t="shared" si="153"/>
        <v>200000000.00000003</v>
      </c>
      <c r="H40" s="2">
        <f t="shared" si="35"/>
        <v>0</v>
      </c>
      <c r="I40" s="8">
        <f t="shared" si="121"/>
        <v>0</v>
      </c>
      <c r="J40" s="8"/>
      <c r="K40" s="12">
        <f t="shared" si="122"/>
        <v>0</v>
      </c>
      <c r="L40" s="11">
        <f>MIN(L$2-SUM(L$4:L39),E40)</f>
        <v>0</v>
      </c>
      <c r="M40" s="8">
        <f t="shared" si="77"/>
        <v>67000000</v>
      </c>
      <c r="N40" s="2">
        <f t="shared" si="154"/>
        <v>0</v>
      </c>
      <c r="O40" s="8"/>
      <c r="P40" s="2"/>
      <c r="Q40" s="12">
        <f t="shared" si="2"/>
        <v>0</v>
      </c>
      <c r="R40" s="11">
        <f t="shared" si="123"/>
        <v>0</v>
      </c>
      <c r="S40" s="9">
        <f t="shared" si="37"/>
        <v>0</v>
      </c>
      <c r="T40" s="8">
        <f t="shared" si="155"/>
        <v>132999999.9999999</v>
      </c>
      <c r="U40" s="2">
        <f t="shared" si="156"/>
        <v>0</v>
      </c>
      <c r="V40" s="31">
        <f t="shared" si="124"/>
        <v>0.66499999999999937</v>
      </c>
      <c r="W40" s="8">
        <f t="shared" si="125"/>
        <v>0</v>
      </c>
      <c r="X40" s="8">
        <f t="shared" si="78"/>
        <v>0</v>
      </c>
      <c r="Y40" s="8">
        <f t="shared" si="157"/>
        <v>471041.66666666634</v>
      </c>
      <c r="Z40" s="12">
        <f t="shared" si="126"/>
        <v>471041.66666666634</v>
      </c>
      <c r="AA40" s="7">
        <f t="shared" si="127"/>
        <v>0</v>
      </c>
      <c r="AB40" s="8">
        <f t="shared" si="158"/>
        <v>99749999.999999955</v>
      </c>
      <c r="AC40" s="8">
        <f t="shared" si="79"/>
        <v>0</v>
      </c>
      <c r="AD40" s="31">
        <f t="shared" si="42"/>
        <v>0.49874999999999969</v>
      </c>
      <c r="AE40" s="8">
        <f t="shared" si="128"/>
        <v>0</v>
      </c>
      <c r="AF40" s="8">
        <f t="shared" si="159"/>
        <v>228593.74999999991</v>
      </c>
      <c r="AG40" s="8">
        <f t="shared" si="160"/>
        <v>228593.74999999991</v>
      </c>
      <c r="AH40" s="8">
        <f t="shared" si="129"/>
        <v>0</v>
      </c>
      <c r="AI40" s="8">
        <f t="shared" si="161"/>
        <v>33250000.00000003</v>
      </c>
      <c r="AJ40" s="8">
        <f t="shared" si="162"/>
        <v>0</v>
      </c>
      <c r="AK40" s="31">
        <f t="shared" si="47"/>
        <v>0.66499999999999981</v>
      </c>
      <c r="AL40" s="8">
        <f t="shared" si="130"/>
        <v>0</v>
      </c>
      <c r="AM40" s="9">
        <f t="shared" si="131"/>
        <v>242447.91666666642</v>
      </c>
      <c r="AN40" s="8">
        <f t="shared" si="163"/>
        <v>242447.91666666642</v>
      </c>
      <c r="AO40" s="1">
        <f t="shared" si="132"/>
        <v>1</v>
      </c>
      <c r="AP40" s="11">
        <f t="shared" si="133"/>
        <v>0</v>
      </c>
      <c r="AQ40" s="8">
        <f t="shared" si="80"/>
        <v>0</v>
      </c>
      <c r="AR40" s="8">
        <f t="shared" si="164"/>
        <v>0</v>
      </c>
      <c r="AS40" s="8">
        <f>MIN(AQ39+AP40*AO40,SUM($AA$4:$AA40)-SUM(AS$4:AS39))</f>
        <v>0</v>
      </c>
      <c r="AT40" s="9">
        <f t="shared" si="81"/>
        <v>0</v>
      </c>
      <c r="AU40" s="8">
        <f t="shared" si="82"/>
        <v>0</v>
      </c>
      <c r="AV40" s="31">
        <f t="shared" si="50"/>
        <v>0</v>
      </c>
      <c r="AW40" s="19">
        <f t="shared" si="134"/>
        <v>0</v>
      </c>
      <c r="AX40" s="8">
        <f t="shared" si="165"/>
        <v>0</v>
      </c>
      <c r="AY40" s="8">
        <f t="shared" si="166"/>
        <v>0</v>
      </c>
      <c r="AZ40" s="8">
        <f t="shared" si="83"/>
        <v>0</v>
      </c>
      <c r="BA40" s="8">
        <f t="shared" si="167"/>
        <v>132999999.9999999</v>
      </c>
      <c r="BB40" s="8">
        <f t="shared" si="168"/>
        <v>0</v>
      </c>
      <c r="BC40" s="31">
        <f t="shared" si="135"/>
        <v>0.66499999999999937</v>
      </c>
      <c r="BD40" s="8">
        <f t="shared" si="136"/>
        <v>0</v>
      </c>
      <c r="BE40" s="8">
        <f t="shared" si="84"/>
        <v>0</v>
      </c>
      <c r="BF40" s="9">
        <f t="shared" si="55"/>
        <v>471041.66666666634</v>
      </c>
      <c r="BG40" s="8">
        <f t="shared" si="137"/>
        <v>471041.66666666634</v>
      </c>
      <c r="BH40" s="1">
        <f t="shared" si="138"/>
        <v>1</v>
      </c>
      <c r="BI40" s="11">
        <f t="shared" si="139"/>
        <v>0</v>
      </c>
      <c r="BJ40" s="8">
        <f t="shared" si="169"/>
        <v>-99749999.99999994</v>
      </c>
      <c r="BK40" s="8">
        <f t="shared" si="170"/>
        <v>-20781.249999999989</v>
      </c>
      <c r="BL40" s="8">
        <f t="shared" si="140"/>
        <v>0</v>
      </c>
      <c r="BM40" s="9">
        <f t="shared" si="171"/>
        <v>0</v>
      </c>
      <c r="BN40" s="8">
        <f t="shared" si="172"/>
        <v>0</v>
      </c>
      <c r="BO40" s="30">
        <f t="shared" si="141"/>
        <v>0.49874999999999964</v>
      </c>
      <c r="BP40" s="8">
        <f t="shared" si="142"/>
        <v>0</v>
      </c>
      <c r="BQ40" s="8">
        <f t="shared" si="173"/>
        <v>0</v>
      </c>
      <c r="BR40" s="8">
        <f t="shared" si="174"/>
        <v>0</v>
      </c>
      <c r="BS40" s="8">
        <f>MIN(WL_BAL*(1-A_ADV_RATE)-SUM(BS$4:BS39),R40)</f>
        <v>0</v>
      </c>
      <c r="BT40" s="8">
        <f t="shared" si="175"/>
        <v>33250000</v>
      </c>
      <c r="BU40" s="8">
        <f t="shared" si="176"/>
        <v>0</v>
      </c>
      <c r="BV40" s="30">
        <f t="shared" si="143"/>
        <v>0.66499999999999959</v>
      </c>
      <c r="BW40" s="8">
        <f t="shared" si="144"/>
        <v>0</v>
      </c>
      <c r="BX40" s="8">
        <f t="shared" si="85"/>
        <v>0</v>
      </c>
      <c r="BY40" s="9">
        <f t="shared" si="145"/>
        <v>450260.41666666634</v>
      </c>
      <c r="BZ40" s="8">
        <f t="shared" si="177"/>
        <v>450260.41666666634</v>
      </c>
      <c r="CA40" s="1">
        <f t="shared" si="66"/>
        <v>1</v>
      </c>
      <c r="CB40" s="11">
        <v>0</v>
      </c>
      <c r="CC40" s="8">
        <f t="shared" si="86"/>
        <v>3.8184225559234619E-8</v>
      </c>
      <c r="CD40" s="8">
        <f>'Scheduled SPAC Monthly'!N42</f>
        <v>0</v>
      </c>
      <c r="CE40" s="8">
        <f>'Scheduled SPAC Monthly'!O42</f>
        <v>0</v>
      </c>
      <c r="CF40" s="8">
        <f t="shared" si="87"/>
        <v>2.3283064365386963E-8</v>
      </c>
      <c r="CG40" s="8">
        <f t="shared" si="178"/>
        <v>4.850638409455617E-12</v>
      </c>
      <c r="CH40" s="8">
        <f t="shared" si="146"/>
        <v>0</v>
      </c>
      <c r="CI40" s="8">
        <f t="shared" si="68"/>
        <v>0</v>
      </c>
      <c r="CJ40" s="9">
        <f t="shared" si="179"/>
        <v>99750000</v>
      </c>
      <c r="CK40" s="8">
        <f t="shared" si="180"/>
        <v>0</v>
      </c>
      <c r="CL40" s="31">
        <f t="shared" si="147"/>
        <v>0.49874999999999969</v>
      </c>
      <c r="CM40" s="19">
        <f t="shared" si="148"/>
        <v>0</v>
      </c>
      <c r="CN40" s="8">
        <f t="shared" si="71"/>
        <v>228593.75</v>
      </c>
      <c r="CO40" s="8">
        <f t="shared" si="181"/>
        <v>228593.75</v>
      </c>
      <c r="CP40" s="8">
        <f>MIN((1-A_ADV_RATE)*WL_BAL-SUM(CP$4:CP39),R40)</f>
        <v>0</v>
      </c>
      <c r="CQ40" s="8">
        <f>MIN((1-A_ADV_RATE)*WL_BAL-SUM(CQ$4:CQ39),$S40)</f>
        <v>0</v>
      </c>
      <c r="CR40" s="8">
        <f t="shared" si="73"/>
        <v>33250000</v>
      </c>
      <c r="CS40" s="8">
        <f t="shared" si="182"/>
        <v>0</v>
      </c>
      <c r="CT40" s="31" t="e">
        <f t="shared" si="149"/>
        <v>#DIV/0!</v>
      </c>
      <c r="CU40" s="8">
        <f t="shared" si="29"/>
        <v>0</v>
      </c>
      <c r="CV40" s="8">
        <f t="shared" si="88"/>
        <v>0</v>
      </c>
      <c r="CW40" s="9">
        <f t="shared" si="89"/>
        <v>242447.91666666634</v>
      </c>
      <c r="CX40" s="8">
        <f t="shared" si="183"/>
        <v>242447.91666666634</v>
      </c>
    </row>
    <row r="41" spans="1:102" x14ac:dyDescent="0.2">
      <c r="A41">
        <f t="shared" si="90"/>
        <v>37</v>
      </c>
      <c r="B41" s="16">
        <f t="shared" si="150"/>
        <v>45809</v>
      </c>
      <c r="C41" s="17">
        <f t="shared" si="31"/>
        <v>3.0833333333333335</v>
      </c>
      <c r="D41" s="23">
        <v>1.0813999999999999E-3</v>
      </c>
      <c r="E41" s="11">
        <f t="shared" si="151"/>
        <v>0</v>
      </c>
      <c r="F41" s="9">
        <f t="shared" si="152"/>
        <v>0</v>
      </c>
      <c r="G41" s="8">
        <f t="shared" si="153"/>
        <v>200000000.00000003</v>
      </c>
      <c r="H41" s="2">
        <f t="shared" si="35"/>
        <v>0</v>
      </c>
      <c r="I41" s="8">
        <f t="shared" si="121"/>
        <v>0</v>
      </c>
      <c r="J41" s="8"/>
      <c r="K41" s="12">
        <f t="shared" si="122"/>
        <v>0</v>
      </c>
      <c r="L41" s="11">
        <f>MIN(L$2-SUM(L$4:L40),E41)</f>
        <v>0</v>
      </c>
      <c r="M41" s="8">
        <f t="shared" si="77"/>
        <v>67000000</v>
      </c>
      <c r="N41" s="2">
        <f t="shared" si="154"/>
        <v>0</v>
      </c>
      <c r="O41" s="8"/>
      <c r="P41" s="2"/>
      <c r="Q41" s="12">
        <f t="shared" si="2"/>
        <v>0</v>
      </c>
      <c r="R41" s="11">
        <f t="shared" si="123"/>
        <v>0</v>
      </c>
      <c r="S41" s="9">
        <f t="shared" si="37"/>
        <v>0</v>
      </c>
      <c r="T41" s="8">
        <f t="shared" si="155"/>
        <v>132999999.9999999</v>
      </c>
      <c r="U41" s="2">
        <f t="shared" si="156"/>
        <v>0</v>
      </c>
      <c r="V41" s="31">
        <f t="shared" si="124"/>
        <v>0.66499999999999937</v>
      </c>
      <c r="W41" s="8">
        <f t="shared" si="125"/>
        <v>0</v>
      </c>
      <c r="X41" s="8">
        <f t="shared" si="78"/>
        <v>0</v>
      </c>
      <c r="Y41" s="8">
        <f t="shared" si="157"/>
        <v>486743.05555555521</v>
      </c>
      <c r="Z41" s="12">
        <f t="shared" si="126"/>
        <v>486743.05555555521</v>
      </c>
      <c r="AA41" s="7">
        <f t="shared" si="127"/>
        <v>0</v>
      </c>
      <c r="AB41" s="8">
        <f t="shared" si="158"/>
        <v>99749999.999999955</v>
      </c>
      <c r="AC41" s="8">
        <f t="shared" si="79"/>
        <v>0</v>
      </c>
      <c r="AD41" s="31">
        <f t="shared" si="42"/>
        <v>0.49874999999999969</v>
      </c>
      <c r="AE41" s="8">
        <f t="shared" si="128"/>
        <v>0</v>
      </c>
      <c r="AF41" s="8">
        <f t="shared" si="159"/>
        <v>236213.54166666657</v>
      </c>
      <c r="AG41" s="8">
        <f t="shared" si="160"/>
        <v>236213.54166666657</v>
      </c>
      <c r="AH41" s="8">
        <f t="shared" si="129"/>
        <v>0</v>
      </c>
      <c r="AI41" s="8">
        <f t="shared" si="161"/>
        <v>33250000.00000003</v>
      </c>
      <c r="AJ41" s="8">
        <f t="shared" si="162"/>
        <v>0</v>
      </c>
      <c r="AK41" s="31">
        <f t="shared" si="47"/>
        <v>0.66499999999999981</v>
      </c>
      <c r="AL41" s="8">
        <f t="shared" si="130"/>
        <v>0</v>
      </c>
      <c r="AM41" s="9">
        <f t="shared" si="131"/>
        <v>250529.51388888864</v>
      </c>
      <c r="AN41" s="8">
        <f t="shared" si="163"/>
        <v>250529.51388888864</v>
      </c>
      <c r="AO41" s="1">
        <f t="shared" si="132"/>
        <v>1</v>
      </c>
      <c r="AP41" s="11">
        <f t="shared" si="133"/>
        <v>0</v>
      </c>
      <c r="AQ41" s="8">
        <f t="shared" si="80"/>
        <v>0</v>
      </c>
      <c r="AR41" s="8">
        <f t="shared" si="164"/>
        <v>0</v>
      </c>
      <c r="AS41" s="8">
        <f>MIN(AQ40+AP41*AO41,SUM($AA$4:$AA41)-SUM(AS$4:AS40))</f>
        <v>0</v>
      </c>
      <c r="AT41" s="9">
        <f t="shared" si="81"/>
        <v>0</v>
      </c>
      <c r="AU41" s="8">
        <f t="shared" si="82"/>
        <v>0</v>
      </c>
      <c r="AV41" s="31">
        <f t="shared" si="50"/>
        <v>0</v>
      </c>
      <c r="AW41" s="19">
        <f t="shared" si="134"/>
        <v>0</v>
      </c>
      <c r="AX41" s="8">
        <f t="shared" si="165"/>
        <v>0</v>
      </c>
      <c r="AY41" s="8">
        <f t="shared" si="166"/>
        <v>0</v>
      </c>
      <c r="AZ41" s="8">
        <f t="shared" si="83"/>
        <v>0</v>
      </c>
      <c r="BA41" s="8">
        <f t="shared" si="167"/>
        <v>132999999.9999999</v>
      </c>
      <c r="BB41" s="8">
        <f t="shared" si="168"/>
        <v>0</v>
      </c>
      <c r="BC41" s="31">
        <f t="shared" si="135"/>
        <v>0.66499999999999937</v>
      </c>
      <c r="BD41" s="8">
        <f t="shared" si="136"/>
        <v>0</v>
      </c>
      <c r="BE41" s="8">
        <f t="shared" si="84"/>
        <v>0</v>
      </c>
      <c r="BF41" s="9">
        <f t="shared" si="55"/>
        <v>486743.05555555521</v>
      </c>
      <c r="BG41" s="8">
        <f t="shared" si="137"/>
        <v>486743.05555555521</v>
      </c>
      <c r="BH41" s="1">
        <f t="shared" si="138"/>
        <v>1</v>
      </c>
      <c r="BI41" s="11">
        <f t="shared" si="139"/>
        <v>0</v>
      </c>
      <c r="BJ41" s="8">
        <f t="shared" si="169"/>
        <v>-99749999.99999994</v>
      </c>
      <c r="BK41" s="8">
        <f t="shared" si="170"/>
        <v>-20781.249999999989</v>
      </c>
      <c r="BL41" s="8">
        <f t="shared" si="140"/>
        <v>0</v>
      </c>
      <c r="BM41" s="9">
        <f t="shared" si="171"/>
        <v>0</v>
      </c>
      <c r="BN41" s="8">
        <f t="shared" si="172"/>
        <v>0</v>
      </c>
      <c r="BO41" s="30">
        <f t="shared" si="141"/>
        <v>0.49874999999999964</v>
      </c>
      <c r="BP41" s="8">
        <f t="shared" si="142"/>
        <v>0</v>
      </c>
      <c r="BQ41" s="8">
        <f t="shared" si="173"/>
        <v>0</v>
      </c>
      <c r="BR41" s="8">
        <f t="shared" si="174"/>
        <v>0</v>
      </c>
      <c r="BS41" s="8">
        <f>MIN(WL_BAL*(1-A_ADV_RATE)-SUM(BS$4:BS40),R41)</f>
        <v>0</v>
      </c>
      <c r="BT41" s="8">
        <f t="shared" si="175"/>
        <v>33250000</v>
      </c>
      <c r="BU41" s="8">
        <f t="shared" si="176"/>
        <v>0</v>
      </c>
      <c r="BV41" s="30">
        <f t="shared" si="143"/>
        <v>0.66499999999999959</v>
      </c>
      <c r="BW41" s="8">
        <f t="shared" si="144"/>
        <v>0</v>
      </c>
      <c r="BX41" s="8">
        <f t="shared" si="85"/>
        <v>0</v>
      </c>
      <c r="BY41" s="9">
        <f t="shared" si="145"/>
        <v>465961.80555555521</v>
      </c>
      <c r="BZ41" s="8">
        <f t="shared" si="177"/>
        <v>465961.80555555521</v>
      </c>
      <c r="CA41" s="1">
        <f t="shared" si="66"/>
        <v>1</v>
      </c>
      <c r="CB41" s="11">
        <v>0</v>
      </c>
      <c r="CC41" s="8">
        <f t="shared" si="86"/>
        <v>3.8184225559234619E-8</v>
      </c>
      <c r="CD41" s="8">
        <f>'Scheduled SPAC Monthly'!N43</f>
        <v>0</v>
      </c>
      <c r="CE41" s="8">
        <f>'Scheduled SPAC Monthly'!O43</f>
        <v>0</v>
      </c>
      <c r="CF41" s="8">
        <f t="shared" si="87"/>
        <v>2.3283064365386963E-8</v>
      </c>
      <c r="CG41" s="8">
        <f t="shared" si="178"/>
        <v>4.850638409455617E-12</v>
      </c>
      <c r="CH41" s="8">
        <f t="shared" si="146"/>
        <v>0</v>
      </c>
      <c r="CI41" s="8">
        <f t="shared" si="68"/>
        <v>0</v>
      </c>
      <c r="CJ41" s="9">
        <f t="shared" si="179"/>
        <v>99750000</v>
      </c>
      <c r="CK41" s="8">
        <f t="shared" si="180"/>
        <v>0</v>
      </c>
      <c r="CL41" s="31">
        <f t="shared" si="147"/>
        <v>0.49874999999999969</v>
      </c>
      <c r="CM41" s="19">
        <f t="shared" si="148"/>
        <v>0</v>
      </c>
      <c r="CN41" s="8">
        <f t="shared" si="71"/>
        <v>228593.75</v>
      </c>
      <c r="CO41" s="8">
        <f t="shared" si="181"/>
        <v>228593.75</v>
      </c>
      <c r="CP41" s="8">
        <f>MIN((1-A_ADV_RATE)*WL_BAL-SUM(CP$4:CP40),R41)</f>
        <v>0</v>
      </c>
      <c r="CQ41" s="8">
        <f>MIN((1-A_ADV_RATE)*WL_BAL-SUM(CQ$4:CQ40),$S41)</f>
        <v>0</v>
      </c>
      <c r="CR41" s="8">
        <f t="shared" si="73"/>
        <v>33250000</v>
      </c>
      <c r="CS41" s="8">
        <f t="shared" si="182"/>
        <v>0</v>
      </c>
      <c r="CT41" s="31" t="e">
        <f t="shared" si="149"/>
        <v>#DIV/0!</v>
      </c>
      <c r="CU41" s="8">
        <f t="shared" si="29"/>
        <v>0</v>
      </c>
      <c r="CV41" s="8">
        <f t="shared" si="88"/>
        <v>0</v>
      </c>
      <c r="CW41" s="9">
        <f t="shared" si="89"/>
        <v>258149.30555555521</v>
      </c>
      <c r="CX41" s="8">
        <f t="shared" si="183"/>
        <v>258149.30555555521</v>
      </c>
    </row>
    <row r="42" spans="1:102" x14ac:dyDescent="0.2">
      <c r="A42">
        <f t="shared" si="90"/>
        <v>38</v>
      </c>
      <c r="B42" s="16">
        <f t="shared" si="150"/>
        <v>45839</v>
      </c>
      <c r="C42" s="17">
        <f t="shared" si="31"/>
        <v>3.1666666666666665</v>
      </c>
      <c r="D42" s="23">
        <v>1.0813999999999999E-3</v>
      </c>
      <c r="E42" s="11">
        <f t="shared" si="151"/>
        <v>0</v>
      </c>
      <c r="F42" s="9">
        <f t="shared" si="152"/>
        <v>0</v>
      </c>
      <c r="G42" s="8">
        <f t="shared" si="153"/>
        <v>200000000.00000003</v>
      </c>
      <c r="H42" s="2">
        <f t="shared" si="35"/>
        <v>0</v>
      </c>
      <c r="I42" s="8">
        <f t="shared" si="121"/>
        <v>0</v>
      </c>
      <c r="J42" s="8"/>
      <c r="K42" s="12">
        <f t="shared" si="122"/>
        <v>0</v>
      </c>
      <c r="L42" s="11">
        <f>MIN(L$2-SUM(L$4:L41),E42)</f>
        <v>0</v>
      </c>
      <c r="M42" s="8">
        <f t="shared" si="77"/>
        <v>67000000</v>
      </c>
      <c r="N42" s="2">
        <f t="shared" si="154"/>
        <v>0</v>
      </c>
      <c r="O42" s="8"/>
      <c r="P42" s="2"/>
      <c r="Q42" s="12">
        <f t="shared" si="2"/>
        <v>0</v>
      </c>
      <c r="R42" s="11">
        <f t="shared" si="123"/>
        <v>0</v>
      </c>
      <c r="S42" s="9">
        <f t="shared" si="37"/>
        <v>0</v>
      </c>
      <c r="T42" s="8">
        <f t="shared" si="155"/>
        <v>132999999.9999999</v>
      </c>
      <c r="U42" s="2">
        <f t="shared" si="156"/>
        <v>0</v>
      </c>
      <c r="V42" s="31">
        <f t="shared" si="124"/>
        <v>0.66499999999999937</v>
      </c>
      <c r="W42" s="8">
        <f t="shared" si="125"/>
        <v>0</v>
      </c>
      <c r="X42" s="8">
        <f t="shared" si="78"/>
        <v>0</v>
      </c>
      <c r="Y42" s="8">
        <f t="shared" si="157"/>
        <v>471041.66666666634</v>
      </c>
      <c r="Z42" s="12">
        <f t="shared" si="126"/>
        <v>471041.66666666634</v>
      </c>
      <c r="AA42" s="7">
        <f t="shared" si="127"/>
        <v>0</v>
      </c>
      <c r="AB42" s="8">
        <f t="shared" si="158"/>
        <v>99749999.999999955</v>
      </c>
      <c r="AC42" s="8">
        <f t="shared" si="79"/>
        <v>0</v>
      </c>
      <c r="AD42" s="31">
        <f t="shared" si="42"/>
        <v>0.49874999999999969</v>
      </c>
      <c r="AE42" s="8">
        <f t="shared" si="128"/>
        <v>0</v>
      </c>
      <c r="AF42" s="8">
        <f t="shared" si="159"/>
        <v>228593.74999999991</v>
      </c>
      <c r="AG42" s="8">
        <f t="shared" si="160"/>
        <v>228593.74999999991</v>
      </c>
      <c r="AH42" s="8">
        <f t="shared" si="129"/>
        <v>0</v>
      </c>
      <c r="AI42" s="8">
        <f t="shared" si="161"/>
        <v>33250000.00000003</v>
      </c>
      <c r="AJ42" s="8">
        <f t="shared" si="162"/>
        <v>0</v>
      </c>
      <c r="AK42" s="31">
        <f t="shared" si="47"/>
        <v>0.66499999999999981</v>
      </c>
      <c r="AL42" s="8">
        <f t="shared" si="130"/>
        <v>0</v>
      </c>
      <c r="AM42" s="9">
        <f t="shared" si="131"/>
        <v>242447.91666666642</v>
      </c>
      <c r="AN42" s="8">
        <f t="shared" si="163"/>
        <v>242447.91666666642</v>
      </c>
      <c r="AO42" s="1">
        <f t="shared" si="132"/>
        <v>1</v>
      </c>
      <c r="AP42" s="11">
        <f t="shared" si="133"/>
        <v>0</v>
      </c>
      <c r="AQ42" s="8">
        <f t="shared" si="80"/>
        <v>0</v>
      </c>
      <c r="AR42" s="8">
        <f t="shared" si="164"/>
        <v>0</v>
      </c>
      <c r="AS42" s="8">
        <f>MIN(AQ41+AP42*AO42,SUM($AA$4:$AA42)-SUM(AS$4:AS41))</f>
        <v>0</v>
      </c>
      <c r="AT42" s="9">
        <f t="shared" si="81"/>
        <v>0</v>
      </c>
      <c r="AU42" s="8">
        <f t="shared" si="82"/>
        <v>0</v>
      </c>
      <c r="AV42" s="31">
        <f t="shared" si="50"/>
        <v>0</v>
      </c>
      <c r="AW42" s="19">
        <f t="shared" si="134"/>
        <v>0</v>
      </c>
      <c r="AX42" s="8">
        <f t="shared" si="165"/>
        <v>0</v>
      </c>
      <c r="AY42" s="8">
        <f t="shared" si="166"/>
        <v>0</v>
      </c>
      <c r="AZ42" s="8">
        <f t="shared" si="83"/>
        <v>0</v>
      </c>
      <c r="BA42" s="8">
        <f t="shared" si="167"/>
        <v>132999999.9999999</v>
      </c>
      <c r="BB42" s="8">
        <f t="shared" si="168"/>
        <v>0</v>
      </c>
      <c r="BC42" s="31">
        <f t="shared" si="135"/>
        <v>0.66499999999999937</v>
      </c>
      <c r="BD42" s="8">
        <f t="shared" si="136"/>
        <v>0</v>
      </c>
      <c r="BE42" s="8">
        <f t="shared" si="84"/>
        <v>0</v>
      </c>
      <c r="BF42" s="9">
        <f t="shared" si="55"/>
        <v>471041.66666666634</v>
      </c>
      <c r="BG42" s="8">
        <f t="shared" si="137"/>
        <v>471041.66666666634</v>
      </c>
      <c r="BH42" s="1">
        <f t="shared" si="138"/>
        <v>1</v>
      </c>
      <c r="BI42" s="11">
        <f t="shared" si="139"/>
        <v>0</v>
      </c>
      <c r="BJ42" s="8">
        <f t="shared" si="169"/>
        <v>-99749999.99999994</v>
      </c>
      <c r="BK42" s="8">
        <f t="shared" si="170"/>
        <v>-20781.249999999989</v>
      </c>
      <c r="BL42" s="8">
        <f t="shared" si="140"/>
        <v>0</v>
      </c>
      <c r="BM42" s="9">
        <f t="shared" si="171"/>
        <v>0</v>
      </c>
      <c r="BN42" s="8">
        <f t="shared" si="172"/>
        <v>0</v>
      </c>
      <c r="BO42" s="30">
        <f t="shared" si="141"/>
        <v>0.49874999999999964</v>
      </c>
      <c r="BP42" s="8">
        <f t="shared" si="142"/>
        <v>0</v>
      </c>
      <c r="BQ42" s="8">
        <f t="shared" si="173"/>
        <v>0</v>
      </c>
      <c r="BR42" s="8">
        <f t="shared" si="174"/>
        <v>0</v>
      </c>
      <c r="BS42" s="8">
        <f>MIN(WL_BAL*(1-A_ADV_RATE)-SUM(BS$4:BS41),R42)</f>
        <v>0</v>
      </c>
      <c r="BT42" s="8">
        <f t="shared" si="175"/>
        <v>33250000</v>
      </c>
      <c r="BU42" s="8">
        <f t="shared" si="176"/>
        <v>0</v>
      </c>
      <c r="BV42" s="30">
        <f t="shared" si="143"/>
        <v>0.66499999999999959</v>
      </c>
      <c r="BW42" s="8">
        <f t="shared" si="144"/>
        <v>0</v>
      </c>
      <c r="BX42" s="8">
        <f t="shared" si="85"/>
        <v>0</v>
      </c>
      <c r="BY42" s="9">
        <f t="shared" si="145"/>
        <v>450260.41666666634</v>
      </c>
      <c r="BZ42" s="8">
        <f t="shared" si="177"/>
        <v>450260.41666666634</v>
      </c>
      <c r="CA42" s="1">
        <f t="shared" si="66"/>
        <v>1</v>
      </c>
      <c r="CB42" s="11">
        <v>0</v>
      </c>
      <c r="CC42" s="8">
        <f t="shared" si="86"/>
        <v>3.8184225559234619E-8</v>
      </c>
      <c r="CD42" s="8">
        <f>'Scheduled SPAC Monthly'!N44</f>
        <v>0</v>
      </c>
      <c r="CE42" s="8">
        <f>'Scheduled SPAC Monthly'!O44</f>
        <v>0</v>
      </c>
      <c r="CF42" s="8">
        <f t="shared" si="87"/>
        <v>2.3283064365386963E-8</v>
      </c>
      <c r="CG42" s="8">
        <f t="shared" si="178"/>
        <v>4.850638409455617E-12</v>
      </c>
      <c r="CH42" s="8">
        <f t="shared" si="146"/>
        <v>0</v>
      </c>
      <c r="CI42" s="8">
        <f t="shared" si="68"/>
        <v>0</v>
      </c>
      <c r="CJ42" s="9">
        <f t="shared" si="179"/>
        <v>99750000</v>
      </c>
      <c r="CK42" s="8">
        <f t="shared" si="180"/>
        <v>0</v>
      </c>
      <c r="CL42" s="31">
        <f t="shared" si="147"/>
        <v>0.49874999999999969</v>
      </c>
      <c r="CM42" s="19">
        <f t="shared" si="148"/>
        <v>0</v>
      </c>
      <c r="CN42" s="8">
        <f t="shared" si="71"/>
        <v>228593.75</v>
      </c>
      <c r="CO42" s="8">
        <f t="shared" si="181"/>
        <v>228593.75</v>
      </c>
      <c r="CP42" s="8">
        <f>MIN((1-A_ADV_RATE)*WL_BAL-SUM(CP$4:CP41),R42)</f>
        <v>0</v>
      </c>
      <c r="CQ42" s="8">
        <f>MIN((1-A_ADV_RATE)*WL_BAL-SUM(CQ$4:CQ41),$S42)</f>
        <v>0</v>
      </c>
      <c r="CR42" s="8">
        <f t="shared" si="73"/>
        <v>33250000</v>
      </c>
      <c r="CS42" s="8">
        <f t="shared" si="182"/>
        <v>0</v>
      </c>
      <c r="CT42" s="31" t="e">
        <f t="shared" si="149"/>
        <v>#DIV/0!</v>
      </c>
      <c r="CU42" s="8">
        <f t="shared" si="29"/>
        <v>0</v>
      </c>
      <c r="CV42" s="8">
        <f t="shared" si="88"/>
        <v>0</v>
      </c>
      <c r="CW42" s="9">
        <f t="shared" si="89"/>
        <v>242447.91666666634</v>
      </c>
      <c r="CX42" s="8">
        <f t="shared" si="183"/>
        <v>242447.91666666634</v>
      </c>
    </row>
    <row r="43" spans="1:102" x14ac:dyDescent="0.2">
      <c r="A43">
        <f t="shared" si="90"/>
        <v>39</v>
      </c>
      <c r="B43" s="16">
        <f t="shared" si="150"/>
        <v>45870</v>
      </c>
      <c r="C43" s="17">
        <f t="shared" si="31"/>
        <v>3.25</v>
      </c>
      <c r="D43" s="23">
        <v>1.0813999999999999E-3</v>
      </c>
      <c r="E43" s="11">
        <f t="shared" si="151"/>
        <v>0</v>
      </c>
      <c r="F43" s="9">
        <f t="shared" si="152"/>
        <v>0</v>
      </c>
      <c r="G43" s="8">
        <f t="shared" si="153"/>
        <v>200000000.00000003</v>
      </c>
      <c r="H43" s="2">
        <f t="shared" si="35"/>
        <v>0</v>
      </c>
      <c r="I43" s="8">
        <f t="shared" si="121"/>
        <v>0</v>
      </c>
      <c r="J43" s="8"/>
      <c r="K43" s="12">
        <f t="shared" si="122"/>
        <v>0</v>
      </c>
      <c r="L43" s="11">
        <f>MIN(L$2-SUM(L$4:L42),E43)</f>
        <v>0</v>
      </c>
      <c r="M43" s="8">
        <f t="shared" si="77"/>
        <v>67000000</v>
      </c>
      <c r="N43" s="2">
        <f t="shared" si="154"/>
        <v>0</v>
      </c>
      <c r="O43" s="8"/>
      <c r="P43" s="2"/>
      <c r="Q43" s="12">
        <f t="shared" si="2"/>
        <v>0</v>
      </c>
      <c r="R43" s="11">
        <f t="shared" si="123"/>
        <v>0</v>
      </c>
      <c r="S43" s="9">
        <f t="shared" si="37"/>
        <v>0</v>
      </c>
      <c r="T43" s="8">
        <f t="shared" si="155"/>
        <v>132999999.9999999</v>
      </c>
      <c r="U43" s="2">
        <f t="shared" si="156"/>
        <v>0</v>
      </c>
      <c r="V43" s="31">
        <f t="shared" si="124"/>
        <v>0.66499999999999937</v>
      </c>
      <c r="W43" s="8">
        <f t="shared" si="125"/>
        <v>0</v>
      </c>
      <c r="X43" s="8">
        <f t="shared" si="78"/>
        <v>0</v>
      </c>
      <c r="Y43" s="8">
        <f t="shared" si="157"/>
        <v>486743.05555555521</v>
      </c>
      <c r="Z43" s="12">
        <f t="shared" si="126"/>
        <v>486743.05555555521</v>
      </c>
      <c r="AA43" s="7">
        <f t="shared" si="127"/>
        <v>0</v>
      </c>
      <c r="AB43" s="8">
        <f t="shared" si="158"/>
        <v>99749999.999999955</v>
      </c>
      <c r="AC43" s="8">
        <f t="shared" si="79"/>
        <v>0</v>
      </c>
      <c r="AD43" s="31">
        <f t="shared" si="42"/>
        <v>0.49874999999999969</v>
      </c>
      <c r="AE43" s="8">
        <f t="shared" si="128"/>
        <v>0</v>
      </c>
      <c r="AF43" s="8">
        <f t="shared" si="159"/>
        <v>236213.54166666657</v>
      </c>
      <c r="AG43" s="8">
        <f t="shared" si="160"/>
        <v>236213.54166666657</v>
      </c>
      <c r="AH43" s="8">
        <f t="shared" si="129"/>
        <v>0</v>
      </c>
      <c r="AI43" s="8">
        <f t="shared" si="161"/>
        <v>33250000.00000003</v>
      </c>
      <c r="AJ43" s="8">
        <f t="shared" si="162"/>
        <v>0</v>
      </c>
      <c r="AK43" s="31">
        <f t="shared" si="47"/>
        <v>0.66499999999999981</v>
      </c>
      <c r="AL43" s="8">
        <f t="shared" si="130"/>
        <v>0</v>
      </c>
      <c r="AM43" s="9">
        <f t="shared" si="131"/>
        <v>250529.51388888864</v>
      </c>
      <c r="AN43" s="8">
        <f t="shared" si="163"/>
        <v>250529.51388888864</v>
      </c>
      <c r="AO43" s="1">
        <f t="shared" si="132"/>
        <v>1</v>
      </c>
      <c r="AP43" s="11">
        <f t="shared" si="133"/>
        <v>0</v>
      </c>
      <c r="AQ43" s="8">
        <f t="shared" si="80"/>
        <v>0</v>
      </c>
      <c r="AR43" s="8">
        <f t="shared" si="164"/>
        <v>0</v>
      </c>
      <c r="AS43" s="8">
        <f>MIN(AQ42+AP43*AO43,SUM($AA$4:$AA43)-SUM(AS$4:AS42))</f>
        <v>0</v>
      </c>
      <c r="AT43" s="9">
        <f t="shared" si="81"/>
        <v>0</v>
      </c>
      <c r="AU43" s="8">
        <f t="shared" si="82"/>
        <v>0</v>
      </c>
      <c r="AV43" s="31">
        <f t="shared" si="50"/>
        <v>0</v>
      </c>
      <c r="AW43" s="19">
        <f t="shared" si="134"/>
        <v>0</v>
      </c>
      <c r="AX43" s="8">
        <f t="shared" si="165"/>
        <v>0</v>
      </c>
      <c r="AY43" s="8">
        <f t="shared" si="166"/>
        <v>0</v>
      </c>
      <c r="AZ43" s="8">
        <f t="shared" si="83"/>
        <v>0</v>
      </c>
      <c r="BA43" s="8">
        <f t="shared" si="167"/>
        <v>132999999.9999999</v>
      </c>
      <c r="BB43" s="8">
        <f t="shared" si="168"/>
        <v>0</v>
      </c>
      <c r="BC43" s="31">
        <f t="shared" si="135"/>
        <v>0.66499999999999937</v>
      </c>
      <c r="BD43" s="8">
        <f t="shared" si="136"/>
        <v>0</v>
      </c>
      <c r="BE43" s="8">
        <f t="shared" si="84"/>
        <v>0</v>
      </c>
      <c r="BF43" s="9">
        <f t="shared" si="55"/>
        <v>486743.05555555521</v>
      </c>
      <c r="BG43" s="8">
        <f t="shared" si="137"/>
        <v>486743.05555555521</v>
      </c>
      <c r="BH43" s="1">
        <f t="shared" si="138"/>
        <v>1</v>
      </c>
      <c r="BI43" s="11">
        <f t="shared" si="139"/>
        <v>0</v>
      </c>
      <c r="BJ43" s="8">
        <f t="shared" si="169"/>
        <v>-99749999.99999994</v>
      </c>
      <c r="BK43" s="8">
        <f t="shared" si="170"/>
        <v>-20781.249999999989</v>
      </c>
      <c r="BL43" s="8">
        <f t="shared" si="140"/>
        <v>0</v>
      </c>
      <c r="BM43" s="9">
        <f t="shared" si="171"/>
        <v>0</v>
      </c>
      <c r="BN43" s="8">
        <f t="shared" si="172"/>
        <v>0</v>
      </c>
      <c r="BO43" s="30">
        <f t="shared" si="141"/>
        <v>0.49874999999999964</v>
      </c>
      <c r="BP43" s="8">
        <f t="shared" si="142"/>
        <v>0</v>
      </c>
      <c r="BQ43" s="8">
        <f t="shared" si="173"/>
        <v>0</v>
      </c>
      <c r="BR43" s="8">
        <f t="shared" si="174"/>
        <v>0</v>
      </c>
      <c r="BS43" s="8">
        <f>MIN(WL_BAL*(1-A_ADV_RATE)-SUM(BS$4:BS42),R43)</f>
        <v>0</v>
      </c>
      <c r="BT43" s="8">
        <f t="shared" si="175"/>
        <v>33250000</v>
      </c>
      <c r="BU43" s="8">
        <f t="shared" si="176"/>
        <v>0</v>
      </c>
      <c r="BV43" s="30">
        <f t="shared" si="143"/>
        <v>0.66499999999999959</v>
      </c>
      <c r="BW43" s="8">
        <f t="shared" si="144"/>
        <v>0</v>
      </c>
      <c r="BX43" s="8">
        <f t="shared" si="85"/>
        <v>0</v>
      </c>
      <c r="BY43" s="9">
        <f t="shared" si="145"/>
        <v>465961.80555555521</v>
      </c>
      <c r="BZ43" s="8">
        <f t="shared" si="177"/>
        <v>465961.80555555521</v>
      </c>
      <c r="CA43" s="1">
        <f t="shared" si="66"/>
        <v>1</v>
      </c>
      <c r="CB43" s="11">
        <v>0</v>
      </c>
      <c r="CC43" s="8">
        <f t="shared" si="86"/>
        <v>3.8184225559234619E-8</v>
      </c>
      <c r="CD43" s="8">
        <f>'Scheduled SPAC Monthly'!N45</f>
        <v>0</v>
      </c>
      <c r="CE43" s="8">
        <f>'Scheduled SPAC Monthly'!O45</f>
        <v>0</v>
      </c>
      <c r="CF43" s="8">
        <f t="shared" si="87"/>
        <v>2.3283064365386963E-8</v>
      </c>
      <c r="CG43" s="8">
        <f t="shared" si="178"/>
        <v>4.850638409455617E-12</v>
      </c>
      <c r="CH43" s="8">
        <f t="shared" si="146"/>
        <v>0</v>
      </c>
      <c r="CI43" s="8">
        <f t="shared" si="68"/>
        <v>0</v>
      </c>
      <c r="CJ43" s="9">
        <f t="shared" si="179"/>
        <v>99750000</v>
      </c>
      <c r="CK43" s="8">
        <f t="shared" si="180"/>
        <v>0</v>
      </c>
      <c r="CL43" s="31">
        <f t="shared" si="147"/>
        <v>0.49874999999999969</v>
      </c>
      <c r="CM43" s="19">
        <f t="shared" si="148"/>
        <v>0</v>
      </c>
      <c r="CN43" s="8">
        <f t="shared" si="71"/>
        <v>228593.75</v>
      </c>
      <c r="CO43" s="8">
        <f t="shared" si="181"/>
        <v>228593.75</v>
      </c>
      <c r="CP43" s="8">
        <f>MIN((1-A_ADV_RATE)*WL_BAL-SUM(CP$4:CP42),R43)</f>
        <v>0</v>
      </c>
      <c r="CQ43" s="8">
        <f>MIN((1-A_ADV_RATE)*WL_BAL-SUM(CQ$4:CQ42),$S43)</f>
        <v>0</v>
      </c>
      <c r="CR43" s="8">
        <f t="shared" si="73"/>
        <v>33250000</v>
      </c>
      <c r="CS43" s="8">
        <f t="shared" si="182"/>
        <v>0</v>
      </c>
      <c r="CT43" s="31" t="e">
        <f t="shared" si="149"/>
        <v>#DIV/0!</v>
      </c>
      <c r="CU43" s="8">
        <f t="shared" si="29"/>
        <v>0</v>
      </c>
      <c r="CV43" s="8">
        <f t="shared" si="88"/>
        <v>0</v>
      </c>
      <c r="CW43" s="9">
        <f t="shared" si="89"/>
        <v>258149.30555555521</v>
      </c>
      <c r="CX43" s="8">
        <f t="shared" si="183"/>
        <v>258149.30555555521</v>
      </c>
    </row>
    <row r="44" spans="1:102" x14ac:dyDescent="0.2">
      <c r="A44">
        <f t="shared" si="90"/>
        <v>40</v>
      </c>
      <c r="B44" s="16">
        <f t="shared" si="150"/>
        <v>45901</v>
      </c>
      <c r="C44" s="17">
        <f t="shared" si="31"/>
        <v>3.3333333333333335</v>
      </c>
      <c r="D44" s="23">
        <v>1.0813999999999999E-3</v>
      </c>
      <c r="E44" s="11">
        <f t="shared" si="151"/>
        <v>0</v>
      </c>
      <c r="F44" s="9">
        <f t="shared" si="152"/>
        <v>0</v>
      </c>
      <c r="G44" s="8">
        <f t="shared" si="153"/>
        <v>200000000.00000003</v>
      </c>
      <c r="H44" s="2">
        <f t="shared" si="35"/>
        <v>0</v>
      </c>
      <c r="I44" s="8">
        <f t="shared" si="121"/>
        <v>0</v>
      </c>
      <c r="J44" s="8"/>
      <c r="K44" s="12">
        <f t="shared" si="122"/>
        <v>0</v>
      </c>
      <c r="L44" s="11">
        <f>MIN(L$2-SUM(L$4:L43),E44)</f>
        <v>0</v>
      </c>
      <c r="M44" s="8">
        <f t="shared" si="77"/>
        <v>67000000</v>
      </c>
      <c r="N44" s="2">
        <f t="shared" si="154"/>
        <v>0</v>
      </c>
      <c r="O44" s="8"/>
      <c r="P44" s="2"/>
      <c r="Q44" s="12">
        <f t="shared" si="2"/>
        <v>0</v>
      </c>
      <c r="R44" s="11">
        <f t="shared" si="123"/>
        <v>0</v>
      </c>
      <c r="S44" s="9">
        <f t="shared" si="37"/>
        <v>0</v>
      </c>
      <c r="T44" s="8">
        <f t="shared" si="155"/>
        <v>132999999.9999999</v>
      </c>
      <c r="U44" s="2">
        <f t="shared" si="156"/>
        <v>0</v>
      </c>
      <c r="V44" s="31">
        <f t="shared" si="124"/>
        <v>0.66499999999999937</v>
      </c>
      <c r="W44" s="8">
        <f t="shared" si="125"/>
        <v>0</v>
      </c>
      <c r="X44" s="8">
        <f t="shared" si="78"/>
        <v>0</v>
      </c>
      <c r="Y44" s="8">
        <f t="shared" si="157"/>
        <v>486743.05555555521</v>
      </c>
      <c r="Z44" s="12">
        <f t="shared" si="126"/>
        <v>486743.05555555521</v>
      </c>
      <c r="AA44" s="7">
        <f t="shared" si="127"/>
        <v>0</v>
      </c>
      <c r="AB44" s="8">
        <f t="shared" si="158"/>
        <v>99749999.999999955</v>
      </c>
      <c r="AC44" s="8">
        <f t="shared" si="79"/>
        <v>0</v>
      </c>
      <c r="AD44" s="31">
        <f t="shared" si="42"/>
        <v>0.49874999999999969</v>
      </c>
      <c r="AE44" s="8">
        <f t="shared" si="128"/>
        <v>0</v>
      </c>
      <c r="AF44" s="8">
        <f t="shared" si="159"/>
        <v>236213.54166666657</v>
      </c>
      <c r="AG44" s="8">
        <f t="shared" si="160"/>
        <v>236213.54166666657</v>
      </c>
      <c r="AH44" s="8">
        <f t="shared" si="129"/>
        <v>0</v>
      </c>
      <c r="AI44" s="8">
        <f t="shared" si="161"/>
        <v>33250000.00000003</v>
      </c>
      <c r="AJ44" s="8">
        <f t="shared" si="162"/>
        <v>0</v>
      </c>
      <c r="AK44" s="31">
        <f t="shared" si="47"/>
        <v>0.66499999999999981</v>
      </c>
      <c r="AL44" s="8">
        <f t="shared" si="130"/>
        <v>0</v>
      </c>
      <c r="AM44" s="9">
        <f t="shared" si="131"/>
        <v>250529.51388888864</v>
      </c>
      <c r="AN44" s="8">
        <f t="shared" si="163"/>
        <v>250529.51388888864</v>
      </c>
      <c r="AO44" s="1">
        <f t="shared" si="132"/>
        <v>1</v>
      </c>
      <c r="AP44" s="11">
        <f t="shared" si="133"/>
        <v>0</v>
      </c>
      <c r="AQ44" s="8">
        <f t="shared" si="80"/>
        <v>0</v>
      </c>
      <c r="AR44" s="8">
        <f t="shared" si="164"/>
        <v>0</v>
      </c>
      <c r="AS44" s="8">
        <f>MIN(AQ43+AP44*AO44,SUM($AA$4:$AA44)-SUM(AS$4:AS43))</f>
        <v>0</v>
      </c>
      <c r="AT44" s="9">
        <f t="shared" si="81"/>
        <v>0</v>
      </c>
      <c r="AU44" s="8">
        <f t="shared" si="82"/>
        <v>0</v>
      </c>
      <c r="AV44" s="31">
        <f t="shared" si="50"/>
        <v>0</v>
      </c>
      <c r="AW44" s="19">
        <f t="shared" si="134"/>
        <v>0</v>
      </c>
      <c r="AX44" s="8">
        <f t="shared" si="165"/>
        <v>0</v>
      </c>
      <c r="AY44" s="8">
        <f t="shared" si="166"/>
        <v>0</v>
      </c>
      <c r="AZ44" s="8">
        <f t="shared" si="83"/>
        <v>0</v>
      </c>
      <c r="BA44" s="8">
        <f t="shared" si="167"/>
        <v>132999999.9999999</v>
      </c>
      <c r="BB44" s="8">
        <f t="shared" si="168"/>
        <v>0</v>
      </c>
      <c r="BC44" s="31">
        <f t="shared" si="135"/>
        <v>0.66499999999999937</v>
      </c>
      <c r="BD44" s="8">
        <f t="shared" si="136"/>
        <v>0</v>
      </c>
      <c r="BE44" s="8">
        <f t="shared" si="84"/>
        <v>0</v>
      </c>
      <c r="BF44" s="9">
        <f t="shared" si="55"/>
        <v>486743.05555555521</v>
      </c>
      <c r="BG44" s="8">
        <f t="shared" si="137"/>
        <v>486743.05555555521</v>
      </c>
      <c r="BH44" s="1">
        <f t="shared" si="138"/>
        <v>1</v>
      </c>
      <c r="BI44" s="11">
        <f t="shared" si="139"/>
        <v>0</v>
      </c>
      <c r="BJ44" s="8">
        <f t="shared" si="169"/>
        <v>-99749999.99999994</v>
      </c>
      <c r="BK44" s="8">
        <f t="shared" si="170"/>
        <v>-20781.249999999989</v>
      </c>
      <c r="BL44" s="8">
        <f t="shared" si="140"/>
        <v>0</v>
      </c>
      <c r="BM44" s="9">
        <f t="shared" si="171"/>
        <v>0</v>
      </c>
      <c r="BN44" s="8">
        <f t="shared" si="172"/>
        <v>0</v>
      </c>
      <c r="BO44" s="30">
        <f t="shared" si="141"/>
        <v>0.49874999999999964</v>
      </c>
      <c r="BP44" s="8">
        <f t="shared" si="142"/>
        <v>0</v>
      </c>
      <c r="BQ44" s="8">
        <f t="shared" si="173"/>
        <v>0</v>
      </c>
      <c r="BR44" s="8">
        <f t="shared" si="174"/>
        <v>0</v>
      </c>
      <c r="BS44" s="8">
        <f>MIN(WL_BAL*(1-A_ADV_RATE)-SUM(BS$4:BS43),R44)</f>
        <v>0</v>
      </c>
      <c r="BT44" s="8">
        <f t="shared" si="175"/>
        <v>33250000</v>
      </c>
      <c r="BU44" s="8">
        <f t="shared" si="176"/>
        <v>0</v>
      </c>
      <c r="BV44" s="30">
        <f t="shared" si="143"/>
        <v>0.66499999999999959</v>
      </c>
      <c r="BW44" s="8">
        <f t="shared" si="144"/>
        <v>0</v>
      </c>
      <c r="BX44" s="8">
        <f t="shared" si="85"/>
        <v>0</v>
      </c>
      <c r="BY44" s="9">
        <f t="shared" si="145"/>
        <v>465961.80555555521</v>
      </c>
      <c r="BZ44" s="8">
        <f t="shared" si="177"/>
        <v>465961.80555555521</v>
      </c>
      <c r="CA44" s="1">
        <f t="shared" si="66"/>
        <v>1</v>
      </c>
      <c r="CB44" s="11">
        <v>0</v>
      </c>
      <c r="CC44" s="8">
        <f t="shared" si="86"/>
        <v>3.8184225559234619E-8</v>
      </c>
      <c r="CD44" s="8">
        <f>'Scheduled SPAC Monthly'!N46</f>
        <v>0</v>
      </c>
      <c r="CE44" s="8">
        <f>'Scheduled SPAC Monthly'!O46</f>
        <v>0</v>
      </c>
      <c r="CF44" s="8">
        <f t="shared" si="87"/>
        <v>2.3283064365386963E-8</v>
      </c>
      <c r="CG44" s="8">
        <f t="shared" si="178"/>
        <v>4.850638409455617E-12</v>
      </c>
      <c r="CH44" s="8">
        <f t="shared" si="146"/>
        <v>0</v>
      </c>
      <c r="CI44" s="8">
        <f t="shared" si="68"/>
        <v>0</v>
      </c>
      <c r="CJ44" s="9">
        <f t="shared" si="179"/>
        <v>99750000</v>
      </c>
      <c r="CK44" s="8">
        <f t="shared" si="180"/>
        <v>0</v>
      </c>
      <c r="CL44" s="31">
        <f t="shared" si="147"/>
        <v>0.49874999999999969</v>
      </c>
      <c r="CM44" s="19">
        <f t="shared" si="148"/>
        <v>0</v>
      </c>
      <c r="CN44" s="8">
        <f t="shared" si="71"/>
        <v>228593.75</v>
      </c>
      <c r="CO44" s="8">
        <f t="shared" si="181"/>
        <v>228593.75</v>
      </c>
      <c r="CP44" s="8">
        <f>MIN((1-A_ADV_RATE)*WL_BAL-SUM(CP$4:CP43),R44)</f>
        <v>0</v>
      </c>
      <c r="CQ44" s="8">
        <f>MIN((1-A_ADV_RATE)*WL_BAL-SUM(CQ$4:CQ43),$S44)</f>
        <v>0</v>
      </c>
      <c r="CR44" s="8">
        <f t="shared" si="73"/>
        <v>33250000</v>
      </c>
      <c r="CS44" s="8">
        <f t="shared" si="182"/>
        <v>0</v>
      </c>
      <c r="CT44" s="31" t="e">
        <f t="shared" si="149"/>
        <v>#DIV/0!</v>
      </c>
      <c r="CU44" s="8">
        <f t="shared" si="29"/>
        <v>0</v>
      </c>
      <c r="CV44" s="8">
        <f t="shared" si="88"/>
        <v>0</v>
      </c>
      <c r="CW44" s="9">
        <f t="shared" si="89"/>
        <v>258149.30555555521</v>
      </c>
      <c r="CX44" s="8">
        <f t="shared" si="183"/>
        <v>258149.30555555521</v>
      </c>
    </row>
    <row r="45" spans="1:102" x14ac:dyDescent="0.2">
      <c r="A45">
        <f t="shared" si="90"/>
        <v>41</v>
      </c>
      <c r="B45" s="16">
        <f t="shared" si="150"/>
        <v>45931</v>
      </c>
      <c r="C45" s="17">
        <f t="shared" si="31"/>
        <v>3.4166666666666665</v>
      </c>
      <c r="D45" s="23">
        <v>1.0813999999999999E-3</v>
      </c>
      <c r="E45" s="11">
        <f t="shared" si="151"/>
        <v>0</v>
      </c>
      <c r="F45" s="9">
        <f t="shared" si="152"/>
        <v>0</v>
      </c>
      <c r="G45" s="8">
        <f t="shared" si="153"/>
        <v>200000000.00000003</v>
      </c>
      <c r="H45" s="2">
        <f t="shared" si="35"/>
        <v>0</v>
      </c>
      <c r="I45" s="8">
        <f t="shared" si="121"/>
        <v>0</v>
      </c>
      <c r="J45" s="8"/>
      <c r="K45" s="12">
        <f t="shared" si="122"/>
        <v>0</v>
      </c>
      <c r="L45" s="11">
        <f>MIN(L$2-SUM(L$4:L44),E45)</f>
        <v>0</v>
      </c>
      <c r="M45" s="8">
        <f t="shared" si="77"/>
        <v>67000000</v>
      </c>
      <c r="N45" s="2">
        <f t="shared" si="154"/>
        <v>0</v>
      </c>
      <c r="O45" s="8"/>
      <c r="P45" s="2"/>
      <c r="Q45" s="12">
        <f t="shared" si="2"/>
        <v>0</v>
      </c>
      <c r="R45" s="11">
        <f t="shared" si="123"/>
        <v>0</v>
      </c>
      <c r="S45" s="9">
        <f t="shared" si="37"/>
        <v>0</v>
      </c>
      <c r="T45" s="8">
        <f t="shared" si="155"/>
        <v>132999999.9999999</v>
      </c>
      <c r="U45" s="2">
        <f t="shared" si="156"/>
        <v>0</v>
      </c>
      <c r="V45" s="31">
        <f t="shared" si="124"/>
        <v>0.66499999999999937</v>
      </c>
      <c r="W45" s="8">
        <f t="shared" si="125"/>
        <v>0</v>
      </c>
      <c r="X45" s="8">
        <f t="shared" si="78"/>
        <v>0</v>
      </c>
      <c r="Y45" s="8">
        <f t="shared" si="157"/>
        <v>471041.66666666634</v>
      </c>
      <c r="Z45" s="12">
        <f t="shared" si="126"/>
        <v>471041.66666666634</v>
      </c>
      <c r="AA45" s="7">
        <f t="shared" si="127"/>
        <v>0</v>
      </c>
      <c r="AB45" s="8">
        <f t="shared" si="158"/>
        <v>99749999.999999955</v>
      </c>
      <c r="AC45" s="8">
        <f t="shared" si="79"/>
        <v>0</v>
      </c>
      <c r="AD45" s="31">
        <f t="shared" si="42"/>
        <v>0.49874999999999969</v>
      </c>
      <c r="AE45" s="8">
        <f t="shared" si="128"/>
        <v>0</v>
      </c>
      <c r="AF45" s="8">
        <f t="shared" si="159"/>
        <v>228593.74999999991</v>
      </c>
      <c r="AG45" s="8">
        <f t="shared" si="160"/>
        <v>228593.74999999991</v>
      </c>
      <c r="AH45" s="8">
        <f t="shared" si="129"/>
        <v>0</v>
      </c>
      <c r="AI45" s="8">
        <f t="shared" si="161"/>
        <v>33250000.00000003</v>
      </c>
      <c r="AJ45" s="8">
        <f t="shared" si="162"/>
        <v>0</v>
      </c>
      <c r="AK45" s="31">
        <f t="shared" si="47"/>
        <v>0.66499999999999981</v>
      </c>
      <c r="AL45" s="8">
        <f t="shared" si="130"/>
        <v>0</v>
      </c>
      <c r="AM45" s="9">
        <f t="shared" si="131"/>
        <v>242447.91666666642</v>
      </c>
      <c r="AN45" s="8">
        <f t="shared" si="163"/>
        <v>242447.91666666642</v>
      </c>
      <c r="AO45" s="1">
        <f t="shared" si="132"/>
        <v>1</v>
      </c>
      <c r="AP45" s="11">
        <f t="shared" si="133"/>
        <v>0</v>
      </c>
      <c r="AQ45" s="8">
        <f t="shared" si="80"/>
        <v>0</v>
      </c>
      <c r="AR45" s="8">
        <f t="shared" si="164"/>
        <v>0</v>
      </c>
      <c r="AS45" s="8">
        <f>MIN(AQ44+AP45*AO45,SUM($AA$4:$AA45)-SUM(AS$4:AS44))</f>
        <v>0</v>
      </c>
      <c r="AT45" s="9">
        <f t="shared" si="81"/>
        <v>0</v>
      </c>
      <c r="AU45" s="8">
        <f t="shared" si="82"/>
        <v>0</v>
      </c>
      <c r="AV45" s="31">
        <f t="shared" si="50"/>
        <v>0</v>
      </c>
      <c r="AW45" s="19">
        <f t="shared" si="134"/>
        <v>0</v>
      </c>
      <c r="AX45" s="8">
        <f t="shared" si="165"/>
        <v>0</v>
      </c>
      <c r="AY45" s="8">
        <f t="shared" si="166"/>
        <v>0</v>
      </c>
      <c r="AZ45" s="8">
        <f t="shared" si="83"/>
        <v>0</v>
      </c>
      <c r="BA45" s="8">
        <f t="shared" si="167"/>
        <v>132999999.9999999</v>
      </c>
      <c r="BB45" s="8">
        <f t="shared" si="168"/>
        <v>0</v>
      </c>
      <c r="BC45" s="31">
        <f t="shared" si="135"/>
        <v>0.66499999999999937</v>
      </c>
      <c r="BD45" s="8">
        <f t="shared" si="136"/>
        <v>0</v>
      </c>
      <c r="BE45" s="8">
        <f t="shared" si="84"/>
        <v>0</v>
      </c>
      <c r="BF45" s="9">
        <f t="shared" si="55"/>
        <v>471041.66666666634</v>
      </c>
      <c r="BG45" s="8">
        <f t="shared" si="137"/>
        <v>471041.66666666634</v>
      </c>
      <c r="BH45" s="1">
        <f t="shared" si="138"/>
        <v>1</v>
      </c>
      <c r="BI45" s="11">
        <f t="shared" si="139"/>
        <v>0</v>
      </c>
      <c r="BJ45" s="8">
        <f t="shared" si="169"/>
        <v>-99749999.99999994</v>
      </c>
      <c r="BK45" s="8">
        <f t="shared" si="170"/>
        <v>-20781.249999999989</v>
      </c>
      <c r="BL45" s="8">
        <f t="shared" si="140"/>
        <v>0</v>
      </c>
      <c r="BM45" s="9">
        <f t="shared" si="171"/>
        <v>0</v>
      </c>
      <c r="BN45" s="8">
        <f t="shared" si="172"/>
        <v>0</v>
      </c>
      <c r="BO45" s="30">
        <f t="shared" si="141"/>
        <v>0.49874999999999964</v>
      </c>
      <c r="BP45" s="8">
        <f t="shared" si="142"/>
        <v>0</v>
      </c>
      <c r="BQ45" s="8">
        <f t="shared" si="173"/>
        <v>0</v>
      </c>
      <c r="BR45" s="8">
        <f t="shared" si="174"/>
        <v>0</v>
      </c>
      <c r="BS45" s="8">
        <f>MIN(WL_BAL*(1-A_ADV_RATE)-SUM(BS$4:BS44),R45)</f>
        <v>0</v>
      </c>
      <c r="BT45" s="8">
        <f t="shared" si="175"/>
        <v>33250000</v>
      </c>
      <c r="BU45" s="8">
        <f t="shared" si="176"/>
        <v>0</v>
      </c>
      <c r="BV45" s="30">
        <f t="shared" si="143"/>
        <v>0.66499999999999959</v>
      </c>
      <c r="BW45" s="8">
        <f t="shared" si="144"/>
        <v>0</v>
      </c>
      <c r="BX45" s="8">
        <f t="shared" si="85"/>
        <v>0</v>
      </c>
      <c r="BY45" s="9">
        <f t="shared" si="145"/>
        <v>450260.41666666634</v>
      </c>
      <c r="BZ45" s="8">
        <f t="shared" si="177"/>
        <v>450260.41666666634</v>
      </c>
      <c r="CA45" s="1">
        <f t="shared" si="66"/>
        <v>1</v>
      </c>
      <c r="CB45" s="11">
        <v>0</v>
      </c>
      <c r="CC45" s="8">
        <f t="shared" si="86"/>
        <v>3.8184225559234619E-8</v>
      </c>
      <c r="CD45" s="8">
        <f>'Scheduled SPAC Monthly'!N47</f>
        <v>0</v>
      </c>
      <c r="CE45" s="8">
        <f>'Scheduled SPAC Monthly'!O47</f>
        <v>0</v>
      </c>
      <c r="CF45" s="8">
        <f t="shared" si="87"/>
        <v>2.3283064365386963E-8</v>
      </c>
      <c r="CG45" s="8">
        <f t="shared" si="178"/>
        <v>4.850638409455617E-12</v>
      </c>
      <c r="CH45" s="8">
        <f t="shared" si="146"/>
        <v>0</v>
      </c>
      <c r="CI45" s="8">
        <f t="shared" si="68"/>
        <v>0</v>
      </c>
      <c r="CJ45" s="9">
        <f t="shared" si="179"/>
        <v>99750000</v>
      </c>
      <c r="CK45" s="8">
        <f t="shared" si="180"/>
        <v>0</v>
      </c>
      <c r="CL45" s="31">
        <f t="shared" si="147"/>
        <v>0.49874999999999969</v>
      </c>
      <c r="CM45" s="19">
        <f t="shared" si="148"/>
        <v>0</v>
      </c>
      <c r="CN45" s="8">
        <f t="shared" si="71"/>
        <v>228593.75</v>
      </c>
      <c r="CO45" s="8">
        <f t="shared" si="181"/>
        <v>228593.75</v>
      </c>
      <c r="CP45" s="8">
        <f>MIN((1-A_ADV_RATE)*WL_BAL-SUM(CP$4:CP44),R45)</f>
        <v>0</v>
      </c>
      <c r="CQ45" s="8">
        <f>MIN((1-A_ADV_RATE)*WL_BAL-SUM(CQ$4:CQ44),$S45)</f>
        <v>0</v>
      </c>
      <c r="CR45" s="8">
        <f t="shared" si="73"/>
        <v>33250000</v>
      </c>
      <c r="CS45" s="8">
        <f t="shared" si="182"/>
        <v>0</v>
      </c>
      <c r="CT45" s="31" t="e">
        <f t="shared" si="149"/>
        <v>#DIV/0!</v>
      </c>
      <c r="CU45" s="8">
        <f t="shared" si="29"/>
        <v>0</v>
      </c>
      <c r="CV45" s="8">
        <f t="shared" si="88"/>
        <v>0</v>
      </c>
      <c r="CW45" s="9">
        <f t="shared" si="89"/>
        <v>242447.91666666634</v>
      </c>
      <c r="CX45" s="8">
        <f t="shared" si="183"/>
        <v>242447.91666666634</v>
      </c>
    </row>
    <row r="46" spans="1:102" x14ac:dyDescent="0.2">
      <c r="A46">
        <f t="shared" si="90"/>
        <v>42</v>
      </c>
      <c r="B46" s="16">
        <f t="shared" si="150"/>
        <v>45962</v>
      </c>
      <c r="C46" s="17">
        <f t="shared" si="31"/>
        <v>3.5</v>
      </c>
      <c r="D46" s="23">
        <v>1.0813999999999999E-3</v>
      </c>
      <c r="E46" s="11">
        <f t="shared" si="151"/>
        <v>0</v>
      </c>
      <c r="F46" s="9">
        <f t="shared" si="152"/>
        <v>0</v>
      </c>
      <c r="G46" s="8">
        <f t="shared" si="153"/>
        <v>200000000.00000003</v>
      </c>
      <c r="H46" s="2">
        <f t="shared" si="35"/>
        <v>0</v>
      </c>
      <c r="I46" s="8">
        <f t="shared" si="121"/>
        <v>0</v>
      </c>
      <c r="J46" s="8"/>
      <c r="K46" s="12">
        <f t="shared" si="122"/>
        <v>0</v>
      </c>
      <c r="L46" s="11">
        <f>MIN(L$2-SUM(L$4:L45),E46)</f>
        <v>0</v>
      </c>
      <c r="M46" s="8">
        <f t="shared" si="77"/>
        <v>67000000</v>
      </c>
      <c r="N46" s="2">
        <f t="shared" si="154"/>
        <v>0</v>
      </c>
      <c r="O46" s="8"/>
      <c r="P46" s="2"/>
      <c r="Q46" s="12">
        <f t="shared" si="2"/>
        <v>0</v>
      </c>
      <c r="R46" s="11">
        <f t="shared" si="123"/>
        <v>0</v>
      </c>
      <c r="S46" s="9">
        <f t="shared" si="37"/>
        <v>0</v>
      </c>
      <c r="T46" s="8">
        <f t="shared" si="155"/>
        <v>132999999.9999999</v>
      </c>
      <c r="U46" s="2">
        <f t="shared" si="156"/>
        <v>0</v>
      </c>
      <c r="V46" s="31">
        <f t="shared" si="124"/>
        <v>0.66499999999999937</v>
      </c>
      <c r="W46" s="8">
        <f t="shared" si="125"/>
        <v>0</v>
      </c>
      <c r="X46" s="8">
        <f t="shared" si="78"/>
        <v>0</v>
      </c>
      <c r="Y46" s="8">
        <f t="shared" si="157"/>
        <v>486743.05555555521</v>
      </c>
      <c r="Z46" s="12">
        <f t="shared" si="126"/>
        <v>486743.05555555521</v>
      </c>
      <c r="AA46" s="7">
        <f t="shared" si="127"/>
        <v>0</v>
      </c>
      <c r="AB46" s="8">
        <f t="shared" si="158"/>
        <v>99749999.999999955</v>
      </c>
      <c r="AC46" s="8">
        <f t="shared" si="79"/>
        <v>0</v>
      </c>
      <c r="AD46" s="31">
        <f t="shared" si="42"/>
        <v>0.49874999999999969</v>
      </c>
      <c r="AE46" s="8">
        <f t="shared" si="128"/>
        <v>0</v>
      </c>
      <c r="AF46" s="8">
        <f t="shared" si="159"/>
        <v>236213.54166666657</v>
      </c>
      <c r="AG46" s="8">
        <f t="shared" si="160"/>
        <v>236213.54166666657</v>
      </c>
      <c r="AH46" s="8">
        <f t="shared" si="129"/>
        <v>0</v>
      </c>
      <c r="AI46" s="8">
        <f t="shared" si="161"/>
        <v>33250000.00000003</v>
      </c>
      <c r="AJ46" s="8">
        <f t="shared" si="162"/>
        <v>0</v>
      </c>
      <c r="AK46" s="31">
        <f t="shared" si="47"/>
        <v>0.66499999999999981</v>
      </c>
      <c r="AL46" s="8">
        <f t="shared" si="130"/>
        <v>0</v>
      </c>
      <c r="AM46" s="9">
        <f t="shared" si="131"/>
        <v>250529.51388888864</v>
      </c>
      <c r="AN46" s="8">
        <f t="shared" si="163"/>
        <v>250529.51388888864</v>
      </c>
      <c r="AO46" s="1">
        <f t="shared" si="132"/>
        <v>1</v>
      </c>
      <c r="AP46" s="11">
        <f t="shared" si="133"/>
        <v>0</v>
      </c>
      <c r="AQ46" s="8">
        <f t="shared" si="80"/>
        <v>0</v>
      </c>
      <c r="AR46" s="8">
        <f t="shared" si="164"/>
        <v>0</v>
      </c>
      <c r="AS46" s="8">
        <f>MIN(AQ45+AP46*AO46,SUM($AA$4:$AA46)-SUM(AS$4:AS45))</f>
        <v>0</v>
      </c>
      <c r="AT46" s="9">
        <f t="shared" si="81"/>
        <v>0</v>
      </c>
      <c r="AU46" s="8">
        <f t="shared" si="82"/>
        <v>0</v>
      </c>
      <c r="AV46" s="31">
        <f t="shared" si="50"/>
        <v>0</v>
      </c>
      <c r="AW46" s="19">
        <f t="shared" si="134"/>
        <v>0</v>
      </c>
      <c r="AX46" s="8">
        <f t="shared" si="165"/>
        <v>0</v>
      </c>
      <c r="AY46" s="8">
        <f t="shared" si="166"/>
        <v>0</v>
      </c>
      <c r="AZ46" s="8">
        <f t="shared" si="83"/>
        <v>0</v>
      </c>
      <c r="BA46" s="8">
        <f t="shared" si="167"/>
        <v>132999999.9999999</v>
      </c>
      <c r="BB46" s="8">
        <f t="shared" si="168"/>
        <v>0</v>
      </c>
      <c r="BC46" s="31">
        <f t="shared" si="135"/>
        <v>0.66499999999999937</v>
      </c>
      <c r="BD46" s="8">
        <f t="shared" si="136"/>
        <v>0</v>
      </c>
      <c r="BE46" s="8">
        <f t="shared" si="84"/>
        <v>0</v>
      </c>
      <c r="BF46" s="9">
        <f t="shared" si="55"/>
        <v>486743.05555555521</v>
      </c>
      <c r="BG46" s="8">
        <f t="shared" si="137"/>
        <v>486743.05555555521</v>
      </c>
      <c r="BH46" s="1">
        <f t="shared" si="138"/>
        <v>1</v>
      </c>
      <c r="BI46" s="11">
        <f t="shared" si="139"/>
        <v>0</v>
      </c>
      <c r="BJ46" s="8">
        <f t="shared" si="169"/>
        <v>-99749999.99999994</v>
      </c>
      <c r="BK46" s="8">
        <f t="shared" si="170"/>
        <v>-20781.249999999989</v>
      </c>
      <c r="BL46" s="8">
        <f t="shared" si="140"/>
        <v>0</v>
      </c>
      <c r="BM46" s="9">
        <f t="shared" si="171"/>
        <v>0</v>
      </c>
      <c r="BN46" s="8">
        <f t="shared" si="172"/>
        <v>0</v>
      </c>
      <c r="BO46" s="30">
        <f t="shared" si="141"/>
        <v>0.49874999999999964</v>
      </c>
      <c r="BP46" s="8">
        <f t="shared" si="142"/>
        <v>0</v>
      </c>
      <c r="BQ46" s="8">
        <f t="shared" si="173"/>
        <v>0</v>
      </c>
      <c r="BR46" s="8">
        <f t="shared" si="174"/>
        <v>0</v>
      </c>
      <c r="BS46" s="8">
        <f>MIN(WL_BAL*(1-A_ADV_RATE)-SUM(BS$4:BS45),R46)</f>
        <v>0</v>
      </c>
      <c r="BT46" s="8">
        <f t="shared" si="175"/>
        <v>33250000</v>
      </c>
      <c r="BU46" s="8">
        <f t="shared" si="176"/>
        <v>0</v>
      </c>
      <c r="BV46" s="30">
        <f t="shared" si="143"/>
        <v>0.66499999999999959</v>
      </c>
      <c r="BW46" s="8">
        <f t="shared" si="144"/>
        <v>0</v>
      </c>
      <c r="BX46" s="8">
        <f t="shared" si="85"/>
        <v>0</v>
      </c>
      <c r="BY46" s="9">
        <f t="shared" si="145"/>
        <v>465961.80555555521</v>
      </c>
      <c r="BZ46" s="8">
        <f t="shared" si="177"/>
        <v>465961.80555555521</v>
      </c>
      <c r="CA46" s="1">
        <f t="shared" si="66"/>
        <v>1</v>
      </c>
      <c r="CB46" s="11">
        <v>0</v>
      </c>
      <c r="CC46" s="8">
        <f t="shared" si="86"/>
        <v>3.8184225559234619E-8</v>
      </c>
      <c r="CD46" s="8">
        <f>'Scheduled SPAC Monthly'!N48</f>
        <v>0</v>
      </c>
      <c r="CE46" s="8">
        <f>'Scheduled SPAC Monthly'!O48</f>
        <v>0</v>
      </c>
      <c r="CF46" s="8">
        <f t="shared" si="87"/>
        <v>2.3283064365386963E-8</v>
      </c>
      <c r="CG46" s="8">
        <f t="shared" si="178"/>
        <v>4.850638409455617E-12</v>
      </c>
      <c r="CH46" s="8">
        <f t="shared" si="146"/>
        <v>0</v>
      </c>
      <c r="CI46" s="8">
        <f t="shared" si="68"/>
        <v>0</v>
      </c>
      <c r="CJ46" s="9">
        <f t="shared" si="179"/>
        <v>99750000</v>
      </c>
      <c r="CK46" s="8">
        <f t="shared" si="180"/>
        <v>0</v>
      </c>
      <c r="CL46" s="31">
        <f t="shared" si="147"/>
        <v>0.49874999999999969</v>
      </c>
      <c r="CM46" s="19">
        <f t="shared" si="148"/>
        <v>0</v>
      </c>
      <c r="CN46" s="8">
        <f t="shared" si="71"/>
        <v>228593.75</v>
      </c>
      <c r="CO46" s="8">
        <f t="shared" si="181"/>
        <v>228593.75</v>
      </c>
      <c r="CP46" s="8">
        <f>MIN((1-A_ADV_RATE)*WL_BAL-SUM(CP$4:CP45),R46)</f>
        <v>0</v>
      </c>
      <c r="CQ46" s="8">
        <f>MIN((1-A_ADV_RATE)*WL_BAL-SUM(CQ$4:CQ45),$S46)</f>
        <v>0</v>
      </c>
      <c r="CR46" s="8">
        <f t="shared" si="73"/>
        <v>33250000</v>
      </c>
      <c r="CS46" s="8">
        <f t="shared" si="182"/>
        <v>0</v>
      </c>
      <c r="CT46" s="31" t="e">
        <f t="shared" si="149"/>
        <v>#DIV/0!</v>
      </c>
      <c r="CU46" s="8">
        <f t="shared" si="29"/>
        <v>0</v>
      </c>
      <c r="CV46" s="8">
        <f t="shared" si="88"/>
        <v>0</v>
      </c>
      <c r="CW46" s="9">
        <f t="shared" si="89"/>
        <v>258149.30555555521</v>
      </c>
      <c r="CX46" s="8">
        <f t="shared" si="183"/>
        <v>258149.30555555521</v>
      </c>
    </row>
    <row r="47" spans="1:102" x14ac:dyDescent="0.2">
      <c r="A47">
        <f t="shared" si="90"/>
        <v>43</v>
      </c>
      <c r="B47" s="16">
        <f t="shared" si="150"/>
        <v>45992</v>
      </c>
      <c r="C47" s="17">
        <f t="shared" si="31"/>
        <v>3.5833333333333335</v>
      </c>
      <c r="D47" s="23">
        <v>1.0813999999999999E-3</v>
      </c>
      <c r="E47" s="11">
        <f t="shared" si="151"/>
        <v>0</v>
      </c>
      <c r="F47" s="9">
        <f t="shared" si="152"/>
        <v>0</v>
      </c>
      <c r="G47" s="8">
        <f t="shared" si="153"/>
        <v>200000000.00000003</v>
      </c>
      <c r="H47" s="2">
        <f t="shared" si="35"/>
        <v>0</v>
      </c>
      <c r="I47" s="8">
        <f t="shared" si="121"/>
        <v>0</v>
      </c>
      <c r="J47" s="8"/>
      <c r="K47" s="12">
        <f t="shared" si="122"/>
        <v>0</v>
      </c>
      <c r="L47" s="11">
        <f>MIN(L$2-SUM(L$4:L46),E47)</f>
        <v>0</v>
      </c>
      <c r="M47" s="8">
        <f t="shared" si="77"/>
        <v>67000000</v>
      </c>
      <c r="N47" s="2">
        <f t="shared" si="154"/>
        <v>0</v>
      </c>
      <c r="O47" s="8"/>
      <c r="P47" s="2"/>
      <c r="Q47" s="12">
        <f t="shared" si="2"/>
        <v>0</v>
      </c>
      <c r="R47" s="11">
        <f t="shared" si="123"/>
        <v>0</v>
      </c>
      <c r="S47" s="9">
        <f t="shared" si="37"/>
        <v>0</v>
      </c>
      <c r="T47" s="8">
        <f t="shared" si="155"/>
        <v>132999999.9999999</v>
      </c>
      <c r="U47" s="2">
        <f t="shared" si="156"/>
        <v>0</v>
      </c>
      <c r="V47" s="31">
        <f t="shared" si="124"/>
        <v>0.66499999999999937</v>
      </c>
      <c r="W47" s="8">
        <f t="shared" si="125"/>
        <v>0</v>
      </c>
      <c r="X47" s="8">
        <f t="shared" si="78"/>
        <v>0</v>
      </c>
      <c r="Y47" s="8">
        <f t="shared" si="157"/>
        <v>471041.66666666634</v>
      </c>
      <c r="Z47" s="12">
        <f t="shared" si="126"/>
        <v>471041.66666666634</v>
      </c>
      <c r="AA47" s="7">
        <f t="shared" si="127"/>
        <v>0</v>
      </c>
      <c r="AB47" s="8">
        <f t="shared" si="158"/>
        <v>99749999.999999955</v>
      </c>
      <c r="AC47" s="8">
        <f t="shared" si="79"/>
        <v>0</v>
      </c>
      <c r="AD47" s="31">
        <f t="shared" si="42"/>
        <v>0.49874999999999969</v>
      </c>
      <c r="AE47" s="8">
        <f t="shared" si="128"/>
        <v>0</v>
      </c>
      <c r="AF47" s="8">
        <f t="shared" si="159"/>
        <v>228593.74999999991</v>
      </c>
      <c r="AG47" s="8">
        <f t="shared" si="160"/>
        <v>228593.74999999991</v>
      </c>
      <c r="AH47" s="8">
        <f t="shared" si="129"/>
        <v>0</v>
      </c>
      <c r="AI47" s="8">
        <f t="shared" si="161"/>
        <v>33250000.00000003</v>
      </c>
      <c r="AJ47" s="8">
        <f t="shared" si="162"/>
        <v>0</v>
      </c>
      <c r="AK47" s="31">
        <f t="shared" si="47"/>
        <v>0.66499999999999981</v>
      </c>
      <c r="AL47" s="8">
        <f t="shared" si="130"/>
        <v>0</v>
      </c>
      <c r="AM47" s="9">
        <f t="shared" si="131"/>
        <v>242447.91666666642</v>
      </c>
      <c r="AN47" s="8">
        <f t="shared" si="163"/>
        <v>242447.91666666642</v>
      </c>
      <c r="AO47" s="1">
        <f t="shared" si="132"/>
        <v>1</v>
      </c>
      <c r="AP47" s="11">
        <f t="shared" si="133"/>
        <v>0</v>
      </c>
      <c r="AQ47" s="8">
        <f t="shared" si="80"/>
        <v>0</v>
      </c>
      <c r="AR47" s="8">
        <f t="shared" si="164"/>
        <v>0</v>
      </c>
      <c r="AS47" s="8">
        <f>MIN(AQ46+AP47*AO47,SUM($AA$4:$AA47)-SUM(AS$4:AS46))</f>
        <v>0</v>
      </c>
      <c r="AT47" s="9">
        <f t="shared" si="81"/>
        <v>0</v>
      </c>
      <c r="AU47" s="8">
        <f t="shared" si="82"/>
        <v>0</v>
      </c>
      <c r="AV47" s="31">
        <f t="shared" si="50"/>
        <v>0</v>
      </c>
      <c r="AW47" s="19">
        <f t="shared" si="134"/>
        <v>0</v>
      </c>
      <c r="AX47" s="8">
        <f t="shared" si="165"/>
        <v>0</v>
      </c>
      <c r="AY47" s="8">
        <f t="shared" si="166"/>
        <v>0</v>
      </c>
      <c r="AZ47" s="8">
        <f t="shared" si="83"/>
        <v>0</v>
      </c>
      <c r="BA47" s="8">
        <f t="shared" si="167"/>
        <v>132999999.9999999</v>
      </c>
      <c r="BB47" s="8">
        <f t="shared" si="168"/>
        <v>0</v>
      </c>
      <c r="BC47" s="31">
        <f t="shared" si="135"/>
        <v>0.66499999999999937</v>
      </c>
      <c r="BD47" s="8">
        <f t="shared" si="136"/>
        <v>0</v>
      </c>
      <c r="BE47" s="8">
        <f t="shared" si="84"/>
        <v>0</v>
      </c>
      <c r="BF47" s="9">
        <f t="shared" si="55"/>
        <v>471041.66666666634</v>
      </c>
      <c r="BG47" s="8">
        <f t="shared" si="137"/>
        <v>471041.66666666634</v>
      </c>
      <c r="BH47" s="1">
        <f t="shared" si="138"/>
        <v>1</v>
      </c>
      <c r="BI47" s="11">
        <f t="shared" si="139"/>
        <v>0</v>
      </c>
      <c r="BJ47" s="8">
        <f t="shared" si="169"/>
        <v>-99749999.99999994</v>
      </c>
      <c r="BK47" s="8">
        <f t="shared" si="170"/>
        <v>-20781.249999999989</v>
      </c>
      <c r="BL47" s="8">
        <f t="shared" si="140"/>
        <v>0</v>
      </c>
      <c r="BM47" s="9">
        <f t="shared" si="171"/>
        <v>0</v>
      </c>
      <c r="BN47" s="8">
        <f t="shared" si="172"/>
        <v>0</v>
      </c>
      <c r="BO47" s="30">
        <f t="shared" si="141"/>
        <v>0.49874999999999964</v>
      </c>
      <c r="BP47" s="8">
        <f t="shared" si="142"/>
        <v>0</v>
      </c>
      <c r="BQ47" s="8">
        <f t="shared" si="173"/>
        <v>0</v>
      </c>
      <c r="BR47" s="8">
        <f t="shared" si="174"/>
        <v>0</v>
      </c>
      <c r="BS47" s="8">
        <f>MIN(WL_BAL*(1-A_ADV_RATE)-SUM(BS$4:BS46),R47)</f>
        <v>0</v>
      </c>
      <c r="BT47" s="8">
        <f t="shared" si="175"/>
        <v>33250000</v>
      </c>
      <c r="BU47" s="8">
        <f t="shared" si="176"/>
        <v>0</v>
      </c>
      <c r="BV47" s="30">
        <f t="shared" si="143"/>
        <v>0.66499999999999959</v>
      </c>
      <c r="BW47" s="8">
        <f t="shared" si="144"/>
        <v>0</v>
      </c>
      <c r="BX47" s="8">
        <f t="shared" si="85"/>
        <v>0</v>
      </c>
      <c r="BY47" s="9">
        <f t="shared" si="145"/>
        <v>450260.41666666634</v>
      </c>
      <c r="BZ47" s="8">
        <f t="shared" si="177"/>
        <v>450260.41666666634</v>
      </c>
      <c r="CA47" s="1">
        <f t="shared" si="66"/>
        <v>1</v>
      </c>
      <c r="CB47" s="11">
        <v>0</v>
      </c>
      <c r="CC47" s="8">
        <f t="shared" si="86"/>
        <v>3.8184225559234619E-8</v>
      </c>
      <c r="CD47" s="8">
        <f>'Scheduled SPAC Monthly'!N49</f>
        <v>0</v>
      </c>
      <c r="CE47" s="8">
        <f>'Scheduled SPAC Monthly'!O49</f>
        <v>0</v>
      </c>
      <c r="CF47" s="8">
        <f t="shared" si="87"/>
        <v>2.3283064365386963E-8</v>
      </c>
      <c r="CG47" s="8">
        <f t="shared" si="178"/>
        <v>4.850638409455617E-12</v>
      </c>
      <c r="CH47" s="8">
        <f t="shared" si="146"/>
        <v>0</v>
      </c>
      <c r="CI47" s="8">
        <f t="shared" si="68"/>
        <v>0</v>
      </c>
      <c r="CJ47" s="9">
        <f t="shared" si="179"/>
        <v>99750000</v>
      </c>
      <c r="CK47" s="8">
        <f t="shared" si="180"/>
        <v>0</v>
      </c>
      <c r="CL47" s="31">
        <f t="shared" si="147"/>
        <v>0.49874999999999969</v>
      </c>
      <c r="CM47" s="19">
        <f t="shared" si="148"/>
        <v>0</v>
      </c>
      <c r="CN47" s="8">
        <f t="shared" si="71"/>
        <v>228593.75</v>
      </c>
      <c r="CO47" s="8">
        <f t="shared" si="181"/>
        <v>228593.75</v>
      </c>
      <c r="CP47" s="8">
        <f>MIN((1-A_ADV_RATE)*WL_BAL-SUM(CP$4:CP46),R47)</f>
        <v>0</v>
      </c>
      <c r="CQ47" s="8">
        <f>MIN((1-A_ADV_RATE)*WL_BAL-SUM(CQ$4:CQ46),$S47)</f>
        <v>0</v>
      </c>
      <c r="CR47" s="8">
        <f t="shared" si="73"/>
        <v>33250000</v>
      </c>
      <c r="CS47" s="8">
        <f t="shared" si="182"/>
        <v>0</v>
      </c>
      <c r="CT47" s="31" t="e">
        <f t="shared" si="149"/>
        <v>#DIV/0!</v>
      </c>
      <c r="CU47" s="8">
        <f t="shared" si="29"/>
        <v>0</v>
      </c>
      <c r="CV47" s="8">
        <f t="shared" si="88"/>
        <v>0</v>
      </c>
      <c r="CW47" s="9">
        <f t="shared" si="89"/>
        <v>242447.91666666634</v>
      </c>
      <c r="CX47" s="8">
        <f t="shared" si="183"/>
        <v>242447.91666666634</v>
      </c>
    </row>
    <row r="48" spans="1:102" x14ac:dyDescent="0.2">
      <c r="A48">
        <f t="shared" si="90"/>
        <v>44</v>
      </c>
      <c r="B48" s="16">
        <f t="shared" si="150"/>
        <v>46023</v>
      </c>
      <c r="C48" s="17">
        <f t="shared" si="31"/>
        <v>3.6666666666666665</v>
      </c>
      <c r="D48" s="23">
        <v>1.0813999999999999E-3</v>
      </c>
      <c r="E48" s="11">
        <f t="shared" si="151"/>
        <v>0</v>
      </c>
      <c r="F48" s="9">
        <f t="shared" si="152"/>
        <v>0</v>
      </c>
      <c r="G48" s="8">
        <f t="shared" si="153"/>
        <v>200000000.00000003</v>
      </c>
      <c r="H48" s="2">
        <f t="shared" si="35"/>
        <v>0</v>
      </c>
      <c r="I48" s="8">
        <f t="shared" si="121"/>
        <v>0</v>
      </c>
      <c r="J48" s="8"/>
      <c r="K48" s="12">
        <f t="shared" si="122"/>
        <v>0</v>
      </c>
      <c r="L48" s="11">
        <f>MIN(L$2-SUM(L$4:L47),E48)</f>
        <v>0</v>
      </c>
      <c r="M48" s="8">
        <f t="shared" si="77"/>
        <v>67000000</v>
      </c>
      <c r="N48" s="2">
        <f t="shared" si="154"/>
        <v>0</v>
      </c>
      <c r="O48" s="8"/>
      <c r="P48" s="2"/>
      <c r="Q48" s="12">
        <f t="shared" si="2"/>
        <v>0</v>
      </c>
      <c r="R48" s="11">
        <f t="shared" si="123"/>
        <v>0</v>
      </c>
      <c r="S48" s="9">
        <f t="shared" si="37"/>
        <v>0</v>
      </c>
      <c r="T48" s="8">
        <f t="shared" si="155"/>
        <v>132999999.9999999</v>
      </c>
      <c r="U48" s="2">
        <f t="shared" si="156"/>
        <v>0</v>
      </c>
      <c r="V48" s="31">
        <f t="shared" si="124"/>
        <v>0.66499999999999937</v>
      </c>
      <c r="W48" s="8">
        <f t="shared" si="125"/>
        <v>0</v>
      </c>
      <c r="X48" s="8">
        <f t="shared" si="78"/>
        <v>0</v>
      </c>
      <c r="Y48" s="8">
        <f t="shared" si="157"/>
        <v>486743.05555555521</v>
      </c>
      <c r="Z48" s="12">
        <f t="shared" si="126"/>
        <v>486743.05555555521</v>
      </c>
      <c r="AA48" s="7">
        <f t="shared" si="127"/>
        <v>0</v>
      </c>
      <c r="AB48" s="8">
        <f t="shared" si="158"/>
        <v>99749999.999999955</v>
      </c>
      <c r="AC48" s="8">
        <f t="shared" si="79"/>
        <v>0</v>
      </c>
      <c r="AD48" s="31">
        <f t="shared" si="42"/>
        <v>0.49874999999999969</v>
      </c>
      <c r="AE48" s="8">
        <f t="shared" si="128"/>
        <v>0</v>
      </c>
      <c r="AF48" s="8">
        <f t="shared" si="159"/>
        <v>236213.54166666657</v>
      </c>
      <c r="AG48" s="8">
        <f t="shared" si="160"/>
        <v>236213.54166666657</v>
      </c>
      <c r="AH48" s="8">
        <f t="shared" si="129"/>
        <v>0</v>
      </c>
      <c r="AI48" s="8">
        <f t="shared" si="161"/>
        <v>33250000.00000003</v>
      </c>
      <c r="AJ48" s="8">
        <f t="shared" si="162"/>
        <v>0</v>
      </c>
      <c r="AK48" s="31">
        <f t="shared" si="47"/>
        <v>0.66499999999999981</v>
      </c>
      <c r="AL48" s="8">
        <f t="shared" si="130"/>
        <v>0</v>
      </c>
      <c r="AM48" s="9">
        <f t="shared" si="131"/>
        <v>250529.51388888864</v>
      </c>
      <c r="AN48" s="8">
        <f t="shared" si="163"/>
        <v>250529.51388888864</v>
      </c>
      <c r="AO48" s="1">
        <f t="shared" si="132"/>
        <v>1</v>
      </c>
      <c r="AP48" s="11">
        <f t="shared" si="133"/>
        <v>0</v>
      </c>
      <c r="AQ48" s="8">
        <f t="shared" si="80"/>
        <v>0</v>
      </c>
      <c r="AR48" s="8">
        <f t="shared" si="164"/>
        <v>0</v>
      </c>
      <c r="AS48" s="8">
        <f>MIN(AQ47+AP48*AO48,SUM($AA$4:$AA48)-SUM(AS$4:AS47))</f>
        <v>0</v>
      </c>
      <c r="AT48" s="9">
        <f t="shared" si="81"/>
        <v>0</v>
      </c>
      <c r="AU48" s="8">
        <f t="shared" si="82"/>
        <v>0</v>
      </c>
      <c r="AV48" s="31">
        <f t="shared" si="50"/>
        <v>0</v>
      </c>
      <c r="AW48" s="19">
        <f t="shared" si="134"/>
        <v>0</v>
      </c>
      <c r="AX48" s="8">
        <f t="shared" si="165"/>
        <v>0</v>
      </c>
      <c r="AY48" s="8">
        <f t="shared" si="166"/>
        <v>0</v>
      </c>
      <c r="AZ48" s="8">
        <f t="shared" si="83"/>
        <v>0</v>
      </c>
      <c r="BA48" s="8">
        <f t="shared" si="167"/>
        <v>132999999.9999999</v>
      </c>
      <c r="BB48" s="8">
        <f t="shared" si="168"/>
        <v>0</v>
      </c>
      <c r="BC48" s="31">
        <f t="shared" si="135"/>
        <v>0.66499999999999937</v>
      </c>
      <c r="BD48" s="8">
        <f t="shared" si="136"/>
        <v>0</v>
      </c>
      <c r="BE48" s="8">
        <f t="shared" si="84"/>
        <v>0</v>
      </c>
      <c r="BF48" s="9">
        <f t="shared" si="55"/>
        <v>486743.05555555521</v>
      </c>
      <c r="BG48" s="8">
        <f t="shared" si="137"/>
        <v>486743.05555555521</v>
      </c>
      <c r="BH48" s="1">
        <f t="shared" si="138"/>
        <v>1</v>
      </c>
      <c r="BI48" s="11">
        <f t="shared" si="139"/>
        <v>0</v>
      </c>
      <c r="BJ48" s="8">
        <f t="shared" si="169"/>
        <v>-99749999.99999994</v>
      </c>
      <c r="BK48" s="8">
        <f t="shared" si="170"/>
        <v>-20781.249999999989</v>
      </c>
      <c r="BL48" s="8">
        <f t="shared" si="140"/>
        <v>0</v>
      </c>
      <c r="BM48" s="9">
        <f t="shared" si="171"/>
        <v>0</v>
      </c>
      <c r="BN48" s="8">
        <f t="shared" si="172"/>
        <v>0</v>
      </c>
      <c r="BO48" s="30">
        <f t="shared" si="141"/>
        <v>0.49874999999999964</v>
      </c>
      <c r="BP48" s="8">
        <f t="shared" si="142"/>
        <v>0</v>
      </c>
      <c r="BQ48" s="8">
        <f t="shared" si="173"/>
        <v>0</v>
      </c>
      <c r="BR48" s="8">
        <f t="shared" si="174"/>
        <v>0</v>
      </c>
      <c r="BS48" s="8">
        <f>MIN(WL_BAL*(1-A_ADV_RATE)-SUM(BS$4:BS47),R48)</f>
        <v>0</v>
      </c>
      <c r="BT48" s="8">
        <f t="shared" si="175"/>
        <v>33250000</v>
      </c>
      <c r="BU48" s="8">
        <f t="shared" si="176"/>
        <v>0</v>
      </c>
      <c r="BV48" s="30">
        <f t="shared" si="143"/>
        <v>0.66499999999999959</v>
      </c>
      <c r="BW48" s="8">
        <f t="shared" si="144"/>
        <v>0</v>
      </c>
      <c r="BX48" s="8">
        <f t="shared" si="85"/>
        <v>0</v>
      </c>
      <c r="BY48" s="9">
        <f t="shared" si="145"/>
        <v>465961.80555555521</v>
      </c>
      <c r="BZ48" s="8">
        <f t="shared" si="177"/>
        <v>465961.80555555521</v>
      </c>
      <c r="CA48" s="1">
        <f t="shared" si="66"/>
        <v>1</v>
      </c>
      <c r="CB48" s="11">
        <v>0</v>
      </c>
      <c r="CC48" s="8">
        <f t="shared" si="86"/>
        <v>3.8184225559234619E-8</v>
      </c>
      <c r="CD48" s="8">
        <f>'Scheduled SPAC Monthly'!N50</f>
        <v>0</v>
      </c>
      <c r="CE48" s="8">
        <f>'Scheduled SPAC Monthly'!O50</f>
        <v>0</v>
      </c>
      <c r="CF48" s="8">
        <f t="shared" si="87"/>
        <v>2.3283064365386963E-8</v>
      </c>
      <c r="CG48" s="8">
        <f t="shared" si="178"/>
        <v>4.850638409455617E-12</v>
      </c>
      <c r="CH48" s="8">
        <f t="shared" si="146"/>
        <v>0</v>
      </c>
      <c r="CI48" s="8">
        <f t="shared" si="68"/>
        <v>0</v>
      </c>
      <c r="CJ48" s="9">
        <f t="shared" si="179"/>
        <v>99750000</v>
      </c>
      <c r="CK48" s="8">
        <f t="shared" si="180"/>
        <v>0</v>
      </c>
      <c r="CL48" s="31">
        <f t="shared" si="147"/>
        <v>0.49874999999999969</v>
      </c>
      <c r="CM48" s="19">
        <f t="shared" si="148"/>
        <v>0</v>
      </c>
      <c r="CN48" s="8">
        <f t="shared" si="71"/>
        <v>228593.75</v>
      </c>
      <c r="CO48" s="8">
        <f t="shared" si="181"/>
        <v>228593.75</v>
      </c>
      <c r="CP48" s="8">
        <f>MIN((1-A_ADV_RATE)*WL_BAL-SUM(CP$4:CP47),R48)</f>
        <v>0</v>
      </c>
      <c r="CQ48" s="8">
        <f>MIN((1-A_ADV_RATE)*WL_BAL-SUM(CQ$4:CQ47),$S48)</f>
        <v>0</v>
      </c>
      <c r="CR48" s="8">
        <f t="shared" si="73"/>
        <v>33250000</v>
      </c>
      <c r="CS48" s="8">
        <f t="shared" si="182"/>
        <v>0</v>
      </c>
      <c r="CT48" s="31" t="e">
        <f t="shared" si="149"/>
        <v>#DIV/0!</v>
      </c>
      <c r="CU48" s="8">
        <f t="shared" si="29"/>
        <v>0</v>
      </c>
      <c r="CV48" s="8">
        <f t="shared" si="88"/>
        <v>0</v>
      </c>
      <c r="CW48" s="9">
        <f t="shared" si="89"/>
        <v>258149.30555555521</v>
      </c>
      <c r="CX48" s="8">
        <f t="shared" si="183"/>
        <v>258149.30555555521</v>
      </c>
    </row>
    <row r="49" spans="1:102" x14ac:dyDescent="0.2">
      <c r="A49">
        <f t="shared" si="90"/>
        <v>45</v>
      </c>
      <c r="B49" s="16">
        <f t="shared" si="150"/>
        <v>46054</v>
      </c>
      <c r="C49" s="17">
        <f t="shared" si="31"/>
        <v>3.75</v>
      </c>
      <c r="D49" s="23">
        <v>1.0813999999999999E-3</v>
      </c>
      <c r="E49" s="11">
        <f t="shared" si="151"/>
        <v>0</v>
      </c>
      <c r="F49" s="9">
        <f t="shared" si="152"/>
        <v>0</v>
      </c>
      <c r="G49" s="8">
        <f t="shared" si="153"/>
        <v>200000000.00000003</v>
      </c>
      <c r="H49" s="2">
        <f t="shared" si="35"/>
        <v>0</v>
      </c>
      <c r="I49" s="8">
        <f t="shared" si="121"/>
        <v>0</v>
      </c>
      <c r="J49" s="8"/>
      <c r="K49" s="12">
        <f t="shared" si="122"/>
        <v>0</v>
      </c>
      <c r="L49" s="11">
        <f>MIN(L$2-SUM(L$4:L48),E49)</f>
        <v>0</v>
      </c>
      <c r="M49" s="8">
        <f t="shared" si="77"/>
        <v>67000000</v>
      </c>
      <c r="N49" s="2">
        <f t="shared" si="154"/>
        <v>0</v>
      </c>
      <c r="O49" s="8"/>
      <c r="P49" s="2"/>
      <c r="Q49" s="12">
        <f t="shared" si="2"/>
        <v>0</v>
      </c>
      <c r="R49" s="11">
        <f t="shared" si="123"/>
        <v>0</v>
      </c>
      <c r="S49" s="9">
        <f t="shared" si="37"/>
        <v>0</v>
      </c>
      <c r="T49" s="8">
        <f t="shared" si="155"/>
        <v>132999999.9999999</v>
      </c>
      <c r="U49" s="2">
        <f t="shared" si="156"/>
        <v>0</v>
      </c>
      <c r="V49" s="31">
        <f t="shared" si="124"/>
        <v>0.66499999999999937</v>
      </c>
      <c r="W49" s="8">
        <f t="shared" si="125"/>
        <v>0</v>
      </c>
      <c r="X49" s="8">
        <f t="shared" si="78"/>
        <v>0</v>
      </c>
      <c r="Y49" s="8">
        <f t="shared" si="157"/>
        <v>486743.05555555521</v>
      </c>
      <c r="Z49" s="12">
        <f t="shared" si="126"/>
        <v>486743.05555555521</v>
      </c>
      <c r="AA49" s="7">
        <f t="shared" si="127"/>
        <v>0</v>
      </c>
      <c r="AB49" s="8">
        <f t="shared" si="158"/>
        <v>99749999.999999955</v>
      </c>
      <c r="AC49" s="8">
        <f t="shared" si="79"/>
        <v>0</v>
      </c>
      <c r="AD49" s="31">
        <f t="shared" si="42"/>
        <v>0.49874999999999969</v>
      </c>
      <c r="AE49" s="8">
        <f t="shared" si="128"/>
        <v>0</v>
      </c>
      <c r="AF49" s="8">
        <f t="shared" si="159"/>
        <v>236213.54166666657</v>
      </c>
      <c r="AG49" s="8">
        <f t="shared" si="160"/>
        <v>236213.54166666657</v>
      </c>
      <c r="AH49" s="8">
        <f t="shared" si="129"/>
        <v>0</v>
      </c>
      <c r="AI49" s="8">
        <f t="shared" si="161"/>
        <v>33250000.00000003</v>
      </c>
      <c r="AJ49" s="8">
        <f t="shared" si="162"/>
        <v>0</v>
      </c>
      <c r="AK49" s="31">
        <f t="shared" si="47"/>
        <v>0.66499999999999981</v>
      </c>
      <c r="AL49" s="8">
        <f t="shared" si="130"/>
        <v>0</v>
      </c>
      <c r="AM49" s="9">
        <f t="shared" si="131"/>
        <v>250529.51388888864</v>
      </c>
      <c r="AN49" s="8">
        <f t="shared" si="163"/>
        <v>250529.51388888864</v>
      </c>
      <c r="AO49" s="1">
        <f t="shared" si="132"/>
        <v>1</v>
      </c>
      <c r="AP49" s="11">
        <f t="shared" si="133"/>
        <v>0</v>
      </c>
      <c r="AQ49" s="8">
        <f t="shared" si="80"/>
        <v>0</v>
      </c>
      <c r="AR49" s="8">
        <f t="shared" si="164"/>
        <v>0</v>
      </c>
      <c r="AS49" s="8">
        <f>MIN(AQ48+AP49*AO49,SUM($AA$4:$AA49)-SUM(AS$4:AS48))</f>
        <v>0</v>
      </c>
      <c r="AT49" s="9">
        <f t="shared" si="81"/>
        <v>0</v>
      </c>
      <c r="AU49" s="8">
        <f t="shared" si="82"/>
        <v>0</v>
      </c>
      <c r="AV49" s="31">
        <f t="shared" si="50"/>
        <v>0</v>
      </c>
      <c r="AW49" s="19">
        <f t="shared" si="134"/>
        <v>0</v>
      </c>
      <c r="AX49" s="8">
        <f t="shared" si="165"/>
        <v>0</v>
      </c>
      <c r="AY49" s="8">
        <f t="shared" si="166"/>
        <v>0</v>
      </c>
      <c r="AZ49" s="8">
        <f t="shared" si="83"/>
        <v>0</v>
      </c>
      <c r="BA49" s="8">
        <f t="shared" si="167"/>
        <v>132999999.9999999</v>
      </c>
      <c r="BB49" s="8">
        <f t="shared" si="168"/>
        <v>0</v>
      </c>
      <c r="BC49" s="31">
        <f t="shared" si="135"/>
        <v>0.66499999999999937</v>
      </c>
      <c r="BD49" s="8">
        <f t="shared" si="136"/>
        <v>0</v>
      </c>
      <c r="BE49" s="8">
        <f t="shared" si="84"/>
        <v>0</v>
      </c>
      <c r="BF49" s="9">
        <f t="shared" si="55"/>
        <v>486743.05555555521</v>
      </c>
      <c r="BG49" s="8">
        <f t="shared" si="137"/>
        <v>486743.05555555521</v>
      </c>
      <c r="BH49" s="1">
        <f t="shared" si="138"/>
        <v>1</v>
      </c>
      <c r="BI49" s="11">
        <f t="shared" si="139"/>
        <v>0</v>
      </c>
      <c r="BJ49" s="8">
        <f t="shared" si="169"/>
        <v>-99749999.99999994</v>
      </c>
      <c r="BK49" s="8">
        <f t="shared" si="170"/>
        <v>-20781.249999999989</v>
      </c>
      <c r="BL49" s="8">
        <f t="shared" si="140"/>
        <v>0</v>
      </c>
      <c r="BM49" s="9">
        <f t="shared" si="171"/>
        <v>0</v>
      </c>
      <c r="BN49" s="8">
        <f t="shared" si="172"/>
        <v>0</v>
      </c>
      <c r="BO49" s="30">
        <f t="shared" si="141"/>
        <v>0.49874999999999964</v>
      </c>
      <c r="BP49" s="8">
        <f t="shared" si="142"/>
        <v>0</v>
      </c>
      <c r="BQ49" s="8">
        <f t="shared" si="173"/>
        <v>0</v>
      </c>
      <c r="BR49" s="8">
        <f t="shared" si="174"/>
        <v>0</v>
      </c>
      <c r="BS49" s="8">
        <f>MIN(WL_BAL*(1-A_ADV_RATE)-SUM(BS$4:BS48),R49)</f>
        <v>0</v>
      </c>
      <c r="BT49" s="8">
        <f t="shared" si="175"/>
        <v>33250000</v>
      </c>
      <c r="BU49" s="8">
        <f t="shared" si="176"/>
        <v>0</v>
      </c>
      <c r="BV49" s="30">
        <f t="shared" si="143"/>
        <v>0.66499999999999959</v>
      </c>
      <c r="BW49" s="8">
        <f t="shared" si="144"/>
        <v>0</v>
      </c>
      <c r="BX49" s="8">
        <f t="shared" si="85"/>
        <v>0</v>
      </c>
      <c r="BY49" s="9">
        <f t="shared" si="145"/>
        <v>465961.80555555521</v>
      </c>
      <c r="BZ49" s="8">
        <f t="shared" si="177"/>
        <v>465961.80555555521</v>
      </c>
      <c r="CA49" s="1">
        <f t="shared" si="66"/>
        <v>1</v>
      </c>
      <c r="CB49" s="11">
        <v>0</v>
      </c>
      <c r="CC49" s="8">
        <f t="shared" si="86"/>
        <v>3.8184225559234619E-8</v>
      </c>
      <c r="CD49" s="8">
        <f>'Scheduled SPAC Monthly'!N51</f>
        <v>0</v>
      </c>
      <c r="CE49" s="8">
        <f>'Scheduled SPAC Monthly'!O51</f>
        <v>0</v>
      </c>
      <c r="CF49" s="8">
        <f t="shared" si="87"/>
        <v>2.3283064365386963E-8</v>
      </c>
      <c r="CG49" s="8">
        <f t="shared" si="178"/>
        <v>4.850638409455617E-12</v>
      </c>
      <c r="CH49" s="8">
        <f t="shared" si="146"/>
        <v>0</v>
      </c>
      <c r="CI49" s="8">
        <f t="shared" si="68"/>
        <v>0</v>
      </c>
      <c r="CJ49" s="9">
        <f t="shared" si="179"/>
        <v>99750000</v>
      </c>
      <c r="CK49" s="8">
        <f t="shared" si="180"/>
        <v>0</v>
      </c>
      <c r="CL49" s="31">
        <f t="shared" si="147"/>
        <v>0.49874999999999969</v>
      </c>
      <c r="CM49" s="19">
        <f t="shared" si="148"/>
        <v>0</v>
      </c>
      <c r="CN49" s="8">
        <f t="shared" si="71"/>
        <v>228593.75</v>
      </c>
      <c r="CO49" s="8">
        <f t="shared" si="181"/>
        <v>228593.75</v>
      </c>
      <c r="CP49" s="8">
        <f>MIN((1-A_ADV_RATE)*WL_BAL-SUM(CP$4:CP48),R49)</f>
        <v>0</v>
      </c>
      <c r="CQ49" s="8">
        <f>MIN((1-A_ADV_RATE)*WL_BAL-SUM(CQ$4:CQ48),$S49)</f>
        <v>0</v>
      </c>
      <c r="CR49" s="8">
        <f t="shared" si="73"/>
        <v>33250000</v>
      </c>
      <c r="CS49" s="8">
        <f t="shared" si="182"/>
        <v>0</v>
      </c>
      <c r="CT49" s="31" t="e">
        <f t="shared" si="149"/>
        <v>#DIV/0!</v>
      </c>
      <c r="CU49" s="8">
        <f t="shared" si="29"/>
        <v>0</v>
      </c>
      <c r="CV49" s="8">
        <f t="shared" si="88"/>
        <v>0</v>
      </c>
      <c r="CW49" s="9">
        <f t="shared" si="89"/>
        <v>258149.30555555521</v>
      </c>
      <c r="CX49" s="8">
        <f t="shared" si="183"/>
        <v>258149.30555555521</v>
      </c>
    </row>
    <row r="50" spans="1:102" x14ac:dyDescent="0.2">
      <c r="A50">
        <f t="shared" si="90"/>
        <v>46</v>
      </c>
      <c r="B50" s="16">
        <f t="shared" si="150"/>
        <v>46082</v>
      </c>
      <c r="C50" s="17">
        <f t="shared" si="31"/>
        <v>3.8333333333333335</v>
      </c>
      <c r="D50" s="23">
        <v>1.0813999999999999E-3</v>
      </c>
      <c r="E50" s="11">
        <f t="shared" si="151"/>
        <v>0</v>
      </c>
      <c r="F50" s="9">
        <f t="shared" si="152"/>
        <v>0</v>
      </c>
      <c r="G50" s="8">
        <f t="shared" si="153"/>
        <v>200000000.00000003</v>
      </c>
      <c r="H50" s="2">
        <f t="shared" si="35"/>
        <v>0</v>
      </c>
      <c r="I50" s="8">
        <f t="shared" si="121"/>
        <v>0</v>
      </c>
      <c r="J50" s="8"/>
      <c r="K50" s="12">
        <f t="shared" si="122"/>
        <v>0</v>
      </c>
      <c r="L50" s="11">
        <f>MIN(L$2-SUM(L$4:L49),E50)</f>
        <v>0</v>
      </c>
      <c r="M50" s="8">
        <f t="shared" si="77"/>
        <v>67000000</v>
      </c>
      <c r="N50" s="2">
        <f t="shared" si="154"/>
        <v>0</v>
      </c>
      <c r="O50" s="8"/>
      <c r="P50" s="2"/>
      <c r="Q50" s="12">
        <f t="shared" si="2"/>
        <v>0</v>
      </c>
      <c r="R50" s="11">
        <f t="shared" si="123"/>
        <v>0</v>
      </c>
      <c r="S50" s="9">
        <f t="shared" si="37"/>
        <v>0</v>
      </c>
      <c r="T50" s="8">
        <f t="shared" si="155"/>
        <v>132999999.9999999</v>
      </c>
      <c r="U50" s="2">
        <f t="shared" si="156"/>
        <v>0</v>
      </c>
      <c r="V50" s="31">
        <f t="shared" si="124"/>
        <v>0.66499999999999937</v>
      </c>
      <c r="W50" s="8">
        <f t="shared" si="125"/>
        <v>0</v>
      </c>
      <c r="X50" s="8">
        <f t="shared" si="78"/>
        <v>0</v>
      </c>
      <c r="Y50" s="8">
        <f t="shared" si="157"/>
        <v>439638.88888888858</v>
      </c>
      <c r="Z50" s="12">
        <f t="shared" si="126"/>
        <v>439638.88888888858</v>
      </c>
      <c r="AA50" s="7">
        <f t="shared" si="127"/>
        <v>0</v>
      </c>
      <c r="AB50" s="8">
        <f t="shared" si="158"/>
        <v>99749999.999999955</v>
      </c>
      <c r="AC50" s="8">
        <f t="shared" si="79"/>
        <v>0</v>
      </c>
      <c r="AD50" s="31">
        <f t="shared" si="42"/>
        <v>0.49874999999999969</v>
      </c>
      <c r="AE50" s="8">
        <f t="shared" si="128"/>
        <v>0</v>
      </c>
      <c r="AF50" s="8">
        <f t="shared" si="159"/>
        <v>213354.16666666657</v>
      </c>
      <c r="AG50" s="8">
        <f t="shared" si="160"/>
        <v>213354.16666666657</v>
      </c>
      <c r="AH50" s="8">
        <f t="shared" si="129"/>
        <v>0</v>
      </c>
      <c r="AI50" s="8">
        <f t="shared" si="161"/>
        <v>33250000.00000003</v>
      </c>
      <c r="AJ50" s="8">
        <f t="shared" si="162"/>
        <v>0</v>
      </c>
      <c r="AK50" s="31">
        <f t="shared" si="47"/>
        <v>0.66499999999999981</v>
      </c>
      <c r="AL50" s="8">
        <f t="shared" si="130"/>
        <v>0</v>
      </c>
      <c r="AM50" s="9">
        <f t="shared" si="131"/>
        <v>226284.72222222202</v>
      </c>
      <c r="AN50" s="8">
        <f t="shared" si="163"/>
        <v>226284.72222222202</v>
      </c>
      <c r="AO50" s="1">
        <f t="shared" si="132"/>
        <v>1</v>
      </c>
      <c r="AP50" s="11">
        <f t="shared" si="133"/>
        <v>0</v>
      </c>
      <c r="AQ50" s="8">
        <f t="shared" si="80"/>
        <v>0</v>
      </c>
      <c r="AR50" s="8">
        <f t="shared" si="164"/>
        <v>0</v>
      </c>
      <c r="AS50" s="8">
        <f>MIN(AQ49+AP50*AO50,SUM($AA$4:$AA50)-SUM(AS$4:AS49))</f>
        <v>0</v>
      </c>
      <c r="AT50" s="9">
        <f t="shared" si="81"/>
        <v>0</v>
      </c>
      <c r="AU50" s="8">
        <f t="shared" si="82"/>
        <v>0</v>
      </c>
      <c r="AV50" s="31">
        <f t="shared" si="50"/>
        <v>0</v>
      </c>
      <c r="AW50" s="19">
        <f t="shared" si="134"/>
        <v>0</v>
      </c>
      <c r="AX50" s="8">
        <f t="shared" si="165"/>
        <v>0</v>
      </c>
      <c r="AY50" s="8">
        <f t="shared" si="166"/>
        <v>0</v>
      </c>
      <c r="AZ50" s="8">
        <f t="shared" si="83"/>
        <v>0</v>
      </c>
      <c r="BA50" s="8">
        <f t="shared" si="167"/>
        <v>132999999.9999999</v>
      </c>
      <c r="BB50" s="8">
        <f t="shared" si="168"/>
        <v>0</v>
      </c>
      <c r="BC50" s="31">
        <f t="shared" si="135"/>
        <v>0.66499999999999937</v>
      </c>
      <c r="BD50" s="8">
        <f t="shared" si="136"/>
        <v>0</v>
      </c>
      <c r="BE50" s="8">
        <f t="shared" si="84"/>
        <v>0</v>
      </c>
      <c r="BF50" s="9">
        <f t="shared" si="55"/>
        <v>439638.88888888858</v>
      </c>
      <c r="BG50" s="8">
        <f t="shared" si="137"/>
        <v>439638.88888888858</v>
      </c>
      <c r="BH50" s="1">
        <f t="shared" si="138"/>
        <v>1</v>
      </c>
      <c r="BI50" s="11">
        <f t="shared" si="139"/>
        <v>0</v>
      </c>
      <c r="BJ50" s="8">
        <f t="shared" si="169"/>
        <v>-99749999.99999994</v>
      </c>
      <c r="BK50" s="8">
        <f t="shared" si="170"/>
        <v>-20781.249999999989</v>
      </c>
      <c r="BL50" s="8">
        <f t="shared" si="140"/>
        <v>0</v>
      </c>
      <c r="BM50" s="9">
        <f t="shared" si="171"/>
        <v>0</v>
      </c>
      <c r="BN50" s="8">
        <f t="shared" si="172"/>
        <v>0</v>
      </c>
      <c r="BO50" s="30">
        <f t="shared" si="141"/>
        <v>0.49874999999999964</v>
      </c>
      <c r="BP50" s="8">
        <f t="shared" si="142"/>
        <v>0</v>
      </c>
      <c r="BQ50" s="8">
        <f t="shared" si="173"/>
        <v>0</v>
      </c>
      <c r="BR50" s="8">
        <f t="shared" si="174"/>
        <v>0</v>
      </c>
      <c r="BS50" s="8">
        <f>MIN(WL_BAL*(1-A_ADV_RATE)-SUM(BS$4:BS49),R50)</f>
        <v>0</v>
      </c>
      <c r="BT50" s="8">
        <f t="shared" si="175"/>
        <v>33250000</v>
      </c>
      <c r="BU50" s="8">
        <f t="shared" si="176"/>
        <v>0</v>
      </c>
      <c r="BV50" s="30">
        <f t="shared" si="143"/>
        <v>0.66499999999999959</v>
      </c>
      <c r="BW50" s="8">
        <f t="shared" si="144"/>
        <v>0</v>
      </c>
      <c r="BX50" s="8">
        <f t="shared" si="85"/>
        <v>0</v>
      </c>
      <c r="BY50" s="9">
        <f t="shared" si="145"/>
        <v>418857.63888888858</v>
      </c>
      <c r="BZ50" s="8">
        <f t="shared" si="177"/>
        <v>418857.63888888858</v>
      </c>
      <c r="CA50" s="1">
        <f t="shared" si="66"/>
        <v>1</v>
      </c>
      <c r="CB50" s="11">
        <v>0</v>
      </c>
      <c r="CC50" s="8">
        <f t="shared" si="86"/>
        <v>3.8184225559234619E-8</v>
      </c>
      <c r="CD50" s="8">
        <f>'Scheduled SPAC Monthly'!N52</f>
        <v>0</v>
      </c>
      <c r="CE50" s="8">
        <f>'Scheduled SPAC Monthly'!O52</f>
        <v>0</v>
      </c>
      <c r="CF50" s="8">
        <f t="shared" si="87"/>
        <v>2.3283064365386963E-8</v>
      </c>
      <c r="CG50" s="8">
        <f t="shared" si="178"/>
        <v>4.850638409455617E-12</v>
      </c>
      <c r="CH50" s="8">
        <f t="shared" si="146"/>
        <v>0</v>
      </c>
      <c r="CI50" s="8">
        <f t="shared" si="68"/>
        <v>0</v>
      </c>
      <c r="CJ50" s="9">
        <f t="shared" si="179"/>
        <v>99750000</v>
      </c>
      <c r="CK50" s="8">
        <f t="shared" si="180"/>
        <v>0</v>
      </c>
      <c r="CL50" s="31">
        <f t="shared" si="147"/>
        <v>0.49874999999999969</v>
      </c>
      <c r="CM50" s="19">
        <f t="shared" si="148"/>
        <v>0</v>
      </c>
      <c r="CN50" s="8">
        <f t="shared" si="71"/>
        <v>228593.75</v>
      </c>
      <c r="CO50" s="8">
        <f t="shared" si="181"/>
        <v>228593.75</v>
      </c>
      <c r="CP50" s="8">
        <f>MIN((1-A_ADV_RATE)*WL_BAL-SUM(CP$4:CP49),R50)</f>
        <v>0</v>
      </c>
      <c r="CQ50" s="8">
        <f>MIN((1-A_ADV_RATE)*WL_BAL-SUM(CQ$4:CQ49),$S50)</f>
        <v>0</v>
      </c>
      <c r="CR50" s="8">
        <f t="shared" si="73"/>
        <v>33250000</v>
      </c>
      <c r="CS50" s="8">
        <f t="shared" si="182"/>
        <v>0</v>
      </c>
      <c r="CT50" s="31" t="e">
        <f t="shared" si="149"/>
        <v>#DIV/0!</v>
      </c>
      <c r="CU50" s="8">
        <f t="shared" si="29"/>
        <v>0</v>
      </c>
      <c r="CV50" s="8">
        <f t="shared" si="88"/>
        <v>0</v>
      </c>
      <c r="CW50" s="9">
        <f t="shared" si="89"/>
        <v>211045.13888888858</v>
      </c>
      <c r="CX50" s="8">
        <f t="shared" si="183"/>
        <v>211045.13888888858</v>
      </c>
    </row>
    <row r="51" spans="1:102" x14ac:dyDescent="0.2">
      <c r="A51">
        <f t="shared" si="90"/>
        <v>47</v>
      </c>
      <c r="B51" s="16">
        <f t="shared" si="150"/>
        <v>46113</v>
      </c>
      <c r="C51" s="17">
        <f t="shared" si="31"/>
        <v>3.9166666666666665</v>
      </c>
      <c r="D51" s="23">
        <v>1.0813999999999999E-3</v>
      </c>
      <c r="E51" s="11">
        <f t="shared" si="151"/>
        <v>0</v>
      </c>
      <c r="F51" s="9">
        <f t="shared" si="152"/>
        <v>0</v>
      </c>
      <c r="G51" s="8">
        <f t="shared" si="153"/>
        <v>200000000.00000003</v>
      </c>
      <c r="H51" s="2">
        <f t="shared" si="35"/>
        <v>0</v>
      </c>
      <c r="I51" s="8">
        <f t="shared" si="121"/>
        <v>0</v>
      </c>
      <c r="J51" s="8"/>
      <c r="K51" s="12">
        <f t="shared" si="122"/>
        <v>0</v>
      </c>
      <c r="L51" s="11">
        <f>MIN(L$2-SUM(L$4:L50),E51)</f>
        <v>0</v>
      </c>
      <c r="M51" s="8">
        <f t="shared" si="77"/>
        <v>67000000</v>
      </c>
      <c r="N51" s="2">
        <f t="shared" si="154"/>
        <v>0</v>
      </c>
      <c r="O51" s="8"/>
      <c r="P51" s="2"/>
      <c r="Q51" s="12">
        <f t="shared" si="2"/>
        <v>0</v>
      </c>
      <c r="R51" s="11">
        <f t="shared" si="123"/>
        <v>0</v>
      </c>
      <c r="S51" s="9">
        <f t="shared" si="37"/>
        <v>0</v>
      </c>
      <c r="T51" s="8">
        <f t="shared" si="155"/>
        <v>132999999.9999999</v>
      </c>
      <c r="U51" s="2">
        <f t="shared" si="156"/>
        <v>0</v>
      </c>
      <c r="V51" s="31">
        <f t="shared" si="124"/>
        <v>0.66499999999999937</v>
      </c>
      <c r="W51" s="8">
        <f t="shared" si="125"/>
        <v>0</v>
      </c>
      <c r="X51" s="8">
        <f t="shared" si="78"/>
        <v>0</v>
      </c>
      <c r="Y51" s="8">
        <f t="shared" si="157"/>
        <v>486743.05555555521</v>
      </c>
      <c r="Z51" s="12">
        <f t="shared" si="126"/>
        <v>486743.05555555521</v>
      </c>
      <c r="AA51" s="7">
        <f t="shared" si="127"/>
        <v>0</v>
      </c>
      <c r="AB51" s="8">
        <f t="shared" si="158"/>
        <v>99749999.999999955</v>
      </c>
      <c r="AC51" s="8">
        <f t="shared" si="79"/>
        <v>0</v>
      </c>
      <c r="AD51" s="31">
        <f t="shared" si="42"/>
        <v>0.49874999999999969</v>
      </c>
      <c r="AE51" s="8">
        <f t="shared" si="128"/>
        <v>0</v>
      </c>
      <c r="AF51" s="8">
        <f t="shared" si="159"/>
        <v>236213.54166666657</v>
      </c>
      <c r="AG51" s="8">
        <f t="shared" si="160"/>
        <v>236213.54166666657</v>
      </c>
      <c r="AH51" s="8">
        <f t="shared" si="129"/>
        <v>0</v>
      </c>
      <c r="AI51" s="8">
        <f t="shared" si="161"/>
        <v>33250000.00000003</v>
      </c>
      <c r="AJ51" s="8">
        <f t="shared" si="162"/>
        <v>0</v>
      </c>
      <c r="AK51" s="31">
        <f t="shared" si="47"/>
        <v>0.66499999999999981</v>
      </c>
      <c r="AL51" s="8">
        <f t="shared" si="130"/>
        <v>0</v>
      </c>
      <c r="AM51" s="9">
        <f t="shared" si="131"/>
        <v>250529.51388888864</v>
      </c>
      <c r="AN51" s="8">
        <f t="shared" si="163"/>
        <v>250529.51388888864</v>
      </c>
      <c r="AO51" s="1">
        <f t="shared" si="132"/>
        <v>1</v>
      </c>
      <c r="AP51" s="11">
        <f t="shared" si="133"/>
        <v>0</v>
      </c>
      <c r="AQ51" s="8">
        <f t="shared" si="80"/>
        <v>0</v>
      </c>
      <c r="AR51" s="8">
        <f t="shared" si="164"/>
        <v>0</v>
      </c>
      <c r="AS51" s="8">
        <f>MIN(AQ50+AP51*AO51,SUM($AA$4:$AA51)-SUM(AS$4:AS50))</f>
        <v>0</v>
      </c>
      <c r="AT51" s="9">
        <f t="shared" si="81"/>
        <v>0</v>
      </c>
      <c r="AU51" s="8">
        <f t="shared" si="82"/>
        <v>0</v>
      </c>
      <c r="AV51" s="31">
        <f t="shared" si="50"/>
        <v>0</v>
      </c>
      <c r="AW51" s="19">
        <f t="shared" si="134"/>
        <v>0</v>
      </c>
      <c r="AX51" s="8">
        <f t="shared" si="165"/>
        <v>0</v>
      </c>
      <c r="AY51" s="8">
        <f t="shared" si="166"/>
        <v>0</v>
      </c>
      <c r="AZ51" s="8">
        <f t="shared" si="83"/>
        <v>0</v>
      </c>
      <c r="BA51" s="8">
        <f t="shared" si="167"/>
        <v>132999999.9999999</v>
      </c>
      <c r="BB51" s="8">
        <f t="shared" si="168"/>
        <v>0</v>
      </c>
      <c r="BC51" s="31">
        <f t="shared" si="135"/>
        <v>0.66499999999999937</v>
      </c>
      <c r="BD51" s="8">
        <f t="shared" si="136"/>
        <v>0</v>
      </c>
      <c r="BE51" s="8">
        <f t="shared" si="84"/>
        <v>0</v>
      </c>
      <c r="BF51" s="9">
        <f t="shared" si="55"/>
        <v>486743.05555555521</v>
      </c>
      <c r="BG51" s="8">
        <f t="shared" si="137"/>
        <v>486743.05555555521</v>
      </c>
      <c r="BH51" s="1">
        <f t="shared" si="138"/>
        <v>1</v>
      </c>
      <c r="BI51" s="11">
        <f t="shared" si="139"/>
        <v>0</v>
      </c>
      <c r="BJ51" s="8">
        <f t="shared" si="169"/>
        <v>-99749999.99999994</v>
      </c>
      <c r="BK51" s="8">
        <f t="shared" si="170"/>
        <v>-20781.249999999989</v>
      </c>
      <c r="BL51" s="8">
        <f t="shared" si="140"/>
        <v>0</v>
      </c>
      <c r="BM51" s="9">
        <f t="shared" si="171"/>
        <v>0</v>
      </c>
      <c r="BN51" s="8">
        <f t="shared" si="172"/>
        <v>0</v>
      </c>
      <c r="BO51" s="30">
        <f t="shared" si="141"/>
        <v>0.49874999999999964</v>
      </c>
      <c r="BP51" s="8">
        <f t="shared" si="142"/>
        <v>0</v>
      </c>
      <c r="BQ51" s="8">
        <f t="shared" si="173"/>
        <v>0</v>
      </c>
      <c r="BR51" s="8">
        <f t="shared" si="174"/>
        <v>0</v>
      </c>
      <c r="BS51" s="8">
        <f>MIN(WL_BAL*(1-A_ADV_RATE)-SUM(BS$4:BS50),R51)</f>
        <v>0</v>
      </c>
      <c r="BT51" s="8">
        <f t="shared" si="175"/>
        <v>33250000</v>
      </c>
      <c r="BU51" s="8">
        <f t="shared" si="176"/>
        <v>0</v>
      </c>
      <c r="BV51" s="30">
        <f t="shared" si="143"/>
        <v>0.66499999999999959</v>
      </c>
      <c r="BW51" s="8">
        <f t="shared" si="144"/>
        <v>0</v>
      </c>
      <c r="BX51" s="8">
        <f t="shared" si="85"/>
        <v>0</v>
      </c>
      <c r="BY51" s="9">
        <f t="shared" si="145"/>
        <v>465961.80555555521</v>
      </c>
      <c r="BZ51" s="8">
        <f t="shared" si="177"/>
        <v>465961.80555555521</v>
      </c>
      <c r="CA51" s="1">
        <f t="shared" si="66"/>
        <v>1</v>
      </c>
      <c r="CB51" s="11">
        <v>0</v>
      </c>
      <c r="CC51" s="8">
        <f t="shared" si="86"/>
        <v>3.8184225559234619E-8</v>
      </c>
      <c r="CD51" s="8">
        <f>'Scheduled SPAC Monthly'!N53</f>
        <v>0</v>
      </c>
      <c r="CE51" s="8">
        <f>'Scheduled SPAC Monthly'!O53</f>
        <v>0</v>
      </c>
      <c r="CF51" s="8">
        <f t="shared" si="87"/>
        <v>2.3283064365386963E-8</v>
      </c>
      <c r="CG51" s="8">
        <f t="shared" si="178"/>
        <v>4.850638409455617E-12</v>
      </c>
      <c r="CH51" s="8">
        <f t="shared" si="146"/>
        <v>0</v>
      </c>
      <c r="CI51" s="8">
        <f t="shared" si="68"/>
        <v>0</v>
      </c>
      <c r="CJ51" s="9">
        <f t="shared" si="179"/>
        <v>99750000</v>
      </c>
      <c r="CK51" s="8">
        <f t="shared" si="180"/>
        <v>0</v>
      </c>
      <c r="CL51" s="31">
        <f t="shared" si="147"/>
        <v>0.49874999999999969</v>
      </c>
      <c r="CM51" s="19">
        <f t="shared" si="148"/>
        <v>0</v>
      </c>
      <c r="CN51" s="8">
        <f t="shared" si="71"/>
        <v>228593.75</v>
      </c>
      <c r="CO51" s="8">
        <f t="shared" si="181"/>
        <v>228593.75</v>
      </c>
      <c r="CP51" s="8">
        <f>MIN((1-A_ADV_RATE)*WL_BAL-SUM(CP$4:CP50),R51)</f>
        <v>0</v>
      </c>
      <c r="CQ51" s="8">
        <f>MIN((1-A_ADV_RATE)*WL_BAL-SUM(CQ$4:CQ50),$S51)</f>
        <v>0</v>
      </c>
      <c r="CR51" s="8">
        <f t="shared" si="73"/>
        <v>33250000</v>
      </c>
      <c r="CS51" s="8">
        <f t="shared" si="182"/>
        <v>0</v>
      </c>
      <c r="CT51" s="31" t="e">
        <f t="shared" si="149"/>
        <v>#DIV/0!</v>
      </c>
      <c r="CU51" s="8">
        <f t="shared" si="29"/>
        <v>0</v>
      </c>
      <c r="CV51" s="8">
        <f t="shared" si="88"/>
        <v>0</v>
      </c>
      <c r="CW51" s="9">
        <f t="shared" si="89"/>
        <v>258149.30555555521</v>
      </c>
      <c r="CX51" s="8">
        <f t="shared" si="183"/>
        <v>258149.30555555521</v>
      </c>
    </row>
    <row r="52" spans="1:102" x14ac:dyDescent="0.2">
      <c r="A52">
        <f t="shared" si="90"/>
        <v>48</v>
      </c>
      <c r="B52" s="16">
        <f t="shared" si="150"/>
        <v>46143</v>
      </c>
      <c r="C52" s="17">
        <f t="shared" si="31"/>
        <v>4</v>
      </c>
      <c r="D52" s="23">
        <v>1.0813999999999999E-3</v>
      </c>
      <c r="E52" s="11">
        <f t="shared" si="151"/>
        <v>0</v>
      </c>
      <c r="F52" s="9">
        <f t="shared" si="152"/>
        <v>0</v>
      </c>
      <c r="G52" s="8">
        <f t="shared" si="153"/>
        <v>200000000.00000003</v>
      </c>
      <c r="H52" s="2">
        <f t="shared" si="35"/>
        <v>0</v>
      </c>
      <c r="I52" s="8">
        <f t="shared" si="121"/>
        <v>0</v>
      </c>
      <c r="J52" s="8"/>
      <c r="K52" s="12">
        <f t="shared" si="122"/>
        <v>0</v>
      </c>
      <c r="L52" s="11">
        <f>MIN(L$2-SUM(L$4:L51),E52)</f>
        <v>0</v>
      </c>
      <c r="M52" s="8">
        <f t="shared" si="77"/>
        <v>67000000</v>
      </c>
      <c r="N52" s="2">
        <f t="shared" si="154"/>
        <v>0</v>
      </c>
      <c r="O52" s="8"/>
      <c r="P52" s="2"/>
      <c r="Q52" s="12">
        <f t="shared" si="2"/>
        <v>0</v>
      </c>
      <c r="R52" s="11">
        <f t="shared" si="123"/>
        <v>0</v>
      </c>
      <c r="S52" s="9">
        <f t="shared" si="37"/>
        <v>0</v>
      </c>
      <c r="T52" s="8">
        <f t="shared" si="155"/>
        <v>132999999.9999999</v>
      </c>
      <c r="U52" s="2">
        <f t="shared" si="156"/>
        <v>0</v>
      </c>
      <c r="V52" s="31">
        <f t="shared" si="124"/>
        <v>0.66499999999999937</v>
      </c>
      <c r="W52" s="8">
        <f t="shared" si="125"/>
        <v>0</v>
      </c>
      <c r="X52" s="8">
        <f t="shared" si="78"/>
        <v>0</v>
      </c>
      <c r="Y52" s="8">
        <f t="shared" si="157"/>
        <v>471041.66666666634</v>
      </c>
      <c r="Z52" s="12">
        <f t="shared" si="126"/>
        <v>471041.66666666634</v>
      </c>
      <c r="AA52" s="7">
        <f t="shared" si="127"/>
        <v>0</v>
      </c>
      <c r="AB52" s="8">
        <f t="shared" si="158"/>
        <v>99749999.999999955</v>
      </c>
      <c r="AC52" s="8">
        <f t="shared" si="79"/>
        <v>0</v>
      </c>
      <c r="AD52" s="31">
        <f t="shared" si="42"/>
        <v>0.49874999999999969</v>
      </c>
      <c r="AE52" s="8">
        <f t="shared" si="128"/>
        <v>0</v>
      </c>
      <c r="AF52" s="8">
        <f t="shared" si="159"/>
        <v>228593.74999999991</v>
      </c>
      <c r="AG52" s="8">
        <f t="shared" si="160"/>
        <v>228593.74999999991</v>
      </c>
      <c r="AH52" s="8">
        <f t="shared" si="129"/>
        <v>0</v>
      </c>
      <c r="AI52" s="8">
        <f t="shared" si="161"/>
        <v>33250000.00000003</v>
      </c>
      <c r="AJ52" s="8">
        <f t="shared" si="162"/>
        <v>0</v>
      </c>
      <c r="AK52" s="31">
        <f t="shared" si="47"/>
        <v>0.66499999999999981</v>
      </c>
      <c r="AL52" s="8">
        <f t="shared" si="130"/>
        <v>0</v>
      </c>
      <c r="AM52" s="9">
        <f t="shared" si="131"/>
        <v>242447.91666666642</v>
      </c>
      <c r="AN52" s="8">
        <f t="shared" si="163"/>
        <v>242447.91666666642</v>
      </c>
      <c r="AO52" s="1">
        <f t="shared" si="132"/>
        <v>1</v>
      </c>
      <c r="AP52" s="11">
        <f t="shared" si="133"/>
        <v>0</v>
      </c>
      <c r="AQ52" s="8">
        <f t="shared" si="80"/>
        <v>0</v>
      </c>
      <c r="AR52" s="8">
        <f t="shared" si="164"/>
        <v>0</v>
      </c>
      <c r="AS52" s="8">
        <f>MIN(AQ51+AP52*AO52,SUM($AA$4:$AA52)-SUM(AS$4:AS51))</f>
        <v>0</v>
      </c>
      <c r="AT52" s="9">
        <f t="shared" si="81"/>
        <v>0</v>
      </c>
      <c r="AU52" s="8">
        <f t="shared" si="82"/>
        <v>0</v>
      </c>
      <c r="AV52" s="31">
        <f t="shared" si="50"/>
        <v>0</v>
      </c>
      <c r="AW52" s="19">
        <f t="shared" si="134"/>
        <v>0</v>
      </c>
      <c r="AX52" s="8">
        <f t="shared" si="165"/>
        <v>0</v>
      </c>
      <c r="AY52" s="8">
        <f t="shared" si="166"/>
        <v>0</v>
      </c>
      <c r="AZ52" s="8">
        <f t="shared" si="83"/>
        <v>0</v>
      </c>
      <c r="BA52" s="8">
        <f t="shared" si="167"/>
        <v>132999999.9999999</v>
      </c>
      <c r="BB52" s="8">
        <f t="shared" si="168"/>
        <v>0</v>
      </c>
      <c r="BC52" s="31">
        <f t="shared" si="135"/>
        <v>0.66499999999999937</v>
      </c>
      <c r="BD52" s="8">
        <f t="shared" si="136"/>
        <v>0</v>
      </c>
      <c r="BE52" s="8">
        <f t="shared" si="84"/>
        <v>0</v>
      </c>
      <c r="BF52" s="9">
        <f t="shared" si="55"/>
        <v>471041.66666666634</v>
      </c>
      <c r="BG52" s="8">
        <f t="shared" si="137"/>
        <v>471041.66666666634</v>
      </c>
      <c r="BH52" s="1">
        <f t="shared" si="138"/>
        <v>1</v>
      </c>
      <c r="BI52" s="11">
        <f t="shared" si="139"/>
        <v>0</v>
      </c>
      <c r="BJ52" s="8">
        <f t="shared" si="169"/>
        <v>-99749999.99999994</v>
      </c>
      <c r="BK52" s="8">
        <f t="shared" si="170"/>
        <v>-20781.249999999989</v>
      </c>
      <c r="BL52" s="8">
        <f t="shared" si="140"/>
        <v>0</v>
      </c>
      <c r="BM52" s="9">
        <f t="shared" si="171"/>
        <v>0</v>
      </c>
      <c r="BN52" s="8">
        <f t="shared" si="172"/>
        <v>0</v>
      </c>
      <c r="BO52" s="30">
        <f t="shared" si="141"/>
        <v>0.49874999999999964</v>
      </c>
      <c r="BP52" s="8">
        <f t="shared" si="142"/>
        <v>0</v>
      </c>
      <c r="BQ52" s="8">
        <f t="shared" si="173"/>
        <v>0</v>
      </c>
      <c r="BR52" s="8">
        <f t="shared" si="174"/>
        <v>0</v>
      </c>
      <c r="BS52" s="8">
        <f>MIN(WL_BAL*(1-A_ADV_RATE)-SUM(BS$4:BS51),R52)</f>
        <v>0</v>
      </c>
      <c r="BT52" s="8">
        <f t="shared" si="175"/>
        <v>33250000</v>
      </c>
      <c r="BU52" s="8">
        <f t="shared" si="176"/>
        <v>0</v>
      </c>
      <c r="BV52" s="30">
        <f t="shared" si="143"/>
        <v>0.66499999999999959</v>
      </c>
      <c r="BW52" s="8">
        <f t="shared" si="144"/>
        <v>0</v>
      </c>
      <c r="BX52" s="8">
        <f t="shared" si="85"/>
        <v>0</v>
      </c>
      <c r="BY52" s="9">
        <f t="shared" si="145"/>
        <v>450260.41666666634</v>
      </c>
      <c r="BZ52" s="8">
        <f t="shared" si="177"/>
        <v>450260.41666666634</v>
      </c>
      <c r="CA52" s="1">
        <f t="shared" si="66"/>
        <v>1</v>
      </c>
      <c r="CB52" s="11">
        <v>0</v>
      </c>
      <c r="CC52" s="8">
        <f t="shared" si="86"/>
        <v>3.8184225559234619E-8</v>
      </c>
      <c r="CD52" s="8">
        <f>'Scheduled SPAC Monthly'!N54</f>
        <v>0</v>
      </c>
      <c r="CE52" s="8">
        <f>'Scheduled SPAC Monthly'!O54</f>
        <v>0</v>
      </c>
      <c r="CF52" s="8">
        <f t="shared" si="87"/>
        <v>2.3283064365386963E-8</v>
      </c>
      <c r="CG52" s="8">
        <f t="shared" si="178"/>
        <v>4.850638409455617E-12</v>
      </c>
      <c r="CH52" s="8">
        <f t="shared" si="146"/>
        <v>0</v>
      </c>
      <c r="CI52" s="8">
        <f t="shared" si="68"/>
        <v>0</v>
      </c>
      <c r="CJ52" s="9">
        <f t="shared" si="179"/>
        <v>99750000</v>
      </c>
      <c r="CK52" s="8">
        <f t="shared" si="180"/>
        <v>0</v>
      </c>
      <c r="CL52" s="31">
        <f t="shared" si="147"/>
        <v>0.49874999999999969</v>
      </c>
      <c r="CM52" s="19">
        <f t="shared" si="148"/>
        <v>0</v>
      </c>
      <c r="CN52" s="8">
        <f t="shared" si="71"/>
        <v>228593.75</v>
      </c>
      <c r="CO52" s="8">
        <f t="shared" si="181"/>
        <v>228593.75</v>
      </c>
      <c r="CP52" s="8">
        <f>MIN((1-A_ADV_RATE)*WL_BAL-SUM(CP$4:CP51),R52)</f>
        <v>0</v>
      </c>
      <c r="CQ52" s="8">
        <f>MIN((1-A_ADV_RATE)*WL_BAL-SUM(CQ$4:CQ51),$S52)</f>
        <v>0</v>
      </c>
      <c r="CR52" s="8">
        <f t="shared" si="73"/>
        <v>33250000</v>
      </c>
      <c r="CS52" s="8">
        <f t="shared" si="182"/>
        <v>0</v>
      </c>
      <c r="CT52" s="31" t="e">
        <f t="shared" si="149"/>
        <v>#DIV/0!</v>
      </c>
      <c r="CU52" s="8">
        <f t="shared" si="29"/>
        <v>0</v>
      </c>
      <c r="CV52" s="8">
        <f t="shared" si="88"/>
        <v>0</v>
      </c>
      <c r="CW52" s="9">
        <f t="shared" si="89"/>
        <v>242447.91666666634</v>
      </c>
      <c r="CX52" s="8">
        <f t="shared" si="183"/>
        <v>242447.91666666634</v>
      </c>
    </row>
    <row r="53" spans="1:102" x14ac:dyDescent="0.2">
      <c r="A53">
        <f t="shared" si="90"/>
        <v>49</v>
      </c>
      <c r="B53" s="16">
        <f t="shared" si="150"/>
        <v>46174</v>
      </c>
      <c r="C53" s="17">
        <f t="shared" si="31"/>
        <v>4.083333333333333</v>
      </c>
      <c r="D53" s="23">
        <v>1.0813999999999999E-3</v>
      </c>
      <c r="E53" s="11">
        <f t="shared" si="151"/>
        <v>0</v>
      </c>
      <c r="F53" s="9">
        <f t="shared" si="152"/>
        <v>0</v>
      </c>
      <c r="G53" s="8">
        <f t="shared" si="153"/>
        <v>200000000.00000003</v>
      </c>
      <c r="H53" s="2">
        <f t="shared" si="35"/>
        <v>0</v>
      </c>
      <c r="I53" s="8">
        <f t="shared" si="121"/>
        <v>0</v>
      </c>
      <c r="J53" s="8"/>
      <c r="K53" s="12">
        <f t="shared" si="122"/>
        <v>0</v>
      </c>
      <c r="L53" s="11">
        <f>MIN(L$2-SUM(L$4:L52),E53)</f>
        <v>0</v>
      </c>
      <c r="M53" s="8">
        <f t="shared" si="77"/>
        <v>67000000</v>
      </c>
      <c r="N53" s="2">
        <f t="shared" si="154"/>
        <v>0</v>
      </c>
      <c r="O53" s="8"/>
      <c r="P53" s="2"/>
      <c r="Q53" s="12">
        <f t="shared" si="2"/>
        <v>0</v>
      </c>
      <c r="R53" s="11">
        <f t="shared" si="123"/>
        <v>0</v>
      </c>
      <c r="S53" s="9">
        <f t="shared" si="37"/>
        <v>0</v>
      </c>
      <c r="T53" s="8">
        <f t="shared" si="155"/>
        <v>132999999.9999999</v>
      </c>
      <c r="U53" s="2">
        <f t="shared" si="156"/>
        <v>0</v>
      </c>
      <c r="V53" s="31">
        <f t="shared" si="124"/>
        <v>0.66499999999999937</v>
      </c>
      <c r="W53" s="8">
        <f t="shared" si="125"/>
        <v>0</v>
      </c>
      <c r="X53" s="8">
        <f t="shared" si="78"/>
        <v>0</v>
      </c>
      <c r="Y53" s="8">
        <f t="shared" si="157"/>
        <v>486743.05555555521</v>
      </c>
      <c r="Z53" s="12">
        <f t="shared" si="126"/>
        <v>486743.05555555521</v>
      </c>
      <c r="AA53" s="7">
        <f t="shared" si="127"/>
        <v>0</v>
      </c>
      <c r="AB53" s="8">
        <f t="shared" si="158"/>
        <v>99749999.999999955</v>
      </c>
      <c r="AC53" s="8">
        <f t="shared" si="79"/>
        <v>0</v>
      </c>
      <c r="AD53" s="31">
        <f t="shared" si="42"/>
        <v>0.49874999999999969</v>
      </c>
      <c r="AE53" s="8">
        <f t="shared" si="128"/>
        <v>0</v>
      </c>
      <c r="AF53" s="8">
        <f t="shared" si="159"/>
        <v>236213.54166666657</v>
      </c>
      <c r="AG53" s="8">
        <f t="shared" si="160"/>
        <v>236213.54166666657</v>
      </c>
      <c r="AH53" s="8">
        <f t="shared" si="129"/>
        <v>0</v>
      </c>
      <c r="AI53" s="8">
        <f t="shared" si="161"/>
        <v>33250000.00000003</v>
      </c>
      <c r="AJ53" s="8">
        <f t="shared" si="162"/>
        <v>0</v>
      </c>
      <c r="AK53" s="31">
        <f t="shared" si="47"/>
        <v>0.66499999999999981</v>
      </c>
      <c r="AL53" s="8">
        <f t="shared" si="130"/>
        <v>0</v>
      </c>
      <c r="AM53" s="9">
        <f t="shared" si="131"/>
        <v>250529.51388888864</v>
      </c>
      <c r="AN53" s="8">
        <f t="shared" si="163"/>
        <v>250529.51388888864</v>
      </c>
      <c r="AO53" s="1">
        <f t="shared" si="132"/>
        <v>1</v>
      </c>
      <c r="AP53" s="11">
        <f t="shared" si="133"/>
        <v>0</v>
      </c>
      <c r="AQ53" s="8">
        <f t="shared" si="80"/>
        <v>0</v>
      </c>
      <c r="AR53" s="8">
        <f t="shared" si="164"/>
        <v>0</v>
      </c>
      <c r="AS53" s="8">
        <f>MIN(AQ52+AP53*AO53,SUM($AA$4:$AA53)-SUM(AS$4:AS52))</f>
        <v>0</v>
      </c>
      <c r="AT53" s="9">
        <f t="shared" si="81"/>
        <v>0</v>
      </c>
      <c r="AU53" s="8">
        <f t="shared" si="82"/>
        <v>0</v>
      </c>
      <c r="AV53" s="31">
        <f t="shared" si="50"/>
        <v>0</v>
      </c>
      <c r="AW53" s="19">
        <f t="shared" si="134"/>
        <v>0</v>
      </c>
      <c r="AX53" s="8">
        <f t="shared" si="165"/>
        <v>0</v>
      </c>
      <c r="AY53" s="8">
        <f t="shared" si="166"/>
        <v>0</v>
      </c>
      <c r="AZ53" s="8">
        <f t="shared" si="83"/>
        <v>0</v>
      </c>
      <c r="BA53" s="8">
        <f t="shared" si="167"/>
        <v>132999999.9999999</v>
      </c>
      <c r="BB53" s="8">
        <f t="shared" si="168"/>
        <v>0</v>
      </c>
      <c r="BC53" s="31">
        <f t="shared" si="135"/>
        <v>0.66499999999999937</v>
      </c>
      <c r="BD53" s="8">
        <f t="shared" si="136"/>
        <v>0</v>
      </c>
      <c r="BE53" s="8">
        <f t="shared" si="84"/>
        <v>0</v>
      </c>
      <c r="BF53" s="9">
        <f t="shared" si="55"/>
        <v>486743.05555555521</v>
      </c>
      <c r="BG53" s="8">
        <f t="shared" si="137"/>
        <v>486743.05555555521</v>
      </c>
      <c r="BH53" s="1">
        <f t="shared" si="138"/>
        <v>1</v>
      </c>
      <c r="BI53" s="11">
        <f t="shared" si="139"/>
        <v>0</v>
      </c>
      <c r="BJ53" s="8">
        <f t="shared" si="169"/>
        <v>-99749999.99999994</v>
      </c>
      <c r="BK53" s="8">
        <f t="shared" si="170"/>
        <v>-20781.249999999989</v>
      </c>
      <c r="BL53" s="8">
        <f t="shared" si="140"/>
        <v>0</v>
      </c>
      <c r="BM53" s="9">
        <f t="shared" si="171"/>
        <v>0</v>
      </c>
      <c r="BN53" s="8">
        <f t="shared" si="172"/>
        <v>0</v>
      </c>
      <c r="BO53" s="30">
        <f t="shared" si="141"/>
        <v>0.49874999999999964</v>
      </c>
      <c r="BP53" s="8">
        <f t="shared" si="142"/>
        <v>0</v>
      </c>
      <c r="BQ53" s="8">
        <f t="shared" si="173"/>
        <v>0</v>
      </c>
      <c r="BR53" s="8">
        <f t="shared" si="174"/>
        <v>0</v>
      </c>
      <c r="BS53" s="8">
        <f>MIN(WL_BAL*(1-A_ADV_RATE)-SUM(BS$4:BS52),R53)</f>
        <v>0</v>
      </c>
      <c r="BT53" s="8">
        <f t="shared" si="175"/>
        <v>33250000</v>
      </c>
      <c r="BU53" s="8">
        <f t="shared" si="176"/>
        <v>0</v>
      </c>
      <c r="BV53" s="30">
        <f t="shared" si="143"/>
        <v>0.66499999999999959</v>
      </c>
      <c r="BW53" s="8">
        <f t="shared" si="144"/>
        <v>0</v>
      </c>
      <c r="BX53" s="8">
        <f t="shared" si="85"/>
        <v>0</v>
      </c>
      <c r="BY53" s="9">
        <f t="shared" si="145"/>
        <v>465961.80555555521</v>
      </c>
      <c r="BZ53" s="8">
        <f t="shared" si="177"/>
        <v>465961.80555555521</v>
      </c>
      <c r="CA53" s="1">
        <f t="shared" si="66"/>
        <v>1</v>
      </c>
      <c r="CB53" s="11">
        <v>0</v>
      </c>
      <c r="CC53" s="8">
        <f t="shared" si="86"/>
        <v>3.8184225559234619E-8</v>
      </c>
      <c r="CD53" s="8">
        <f>'Scheduled SPAC Monthly'!N55</f>
        <v>0</v>
      </c>
      <c r="CE53" s="8">
        <f>'Scheduled SPAC Monthly'!O55</f>
        <v>0</v>
      </c>
      <c r="CF53" s="8">
        <f t="shared" si="87"/>
        <v>2.3283064365386963E-8</v>
      </c>
      <c r="CG53" s="8">
        <f t="shared" si="178"/>
        <v>4.850638409455617E-12</v>
      </c>
      <c r="CH53" s="8">
        <f t="shared" si="146"/>
        <v>0</v>
      </c>
      <c r="CI53" s="8">
        <f t="shared" si="68"/>
        <v>0</v>
      </c>
      <c r="CJ53" s="9">
        <f t="shared" si="179"/>
        <v>99750000</v>
      </c>
      <c r="CK53" s="8">
        <f t="shared" si="180"/>
        <v>0</v>
      </c>
      <c r="CL53" s="31">
        <f t="shared" si="147"/>
        <v>0.49874999999999969</v>
      </c>
      <c r="CM53" s="19">
        <f t="shared" si="148"/>
        <v>0</v>
      </c>
      <c r="CN53" s="8">
        <f t="shared" si="71"/>
        <v>228593.75</v>
      </c>
      <c r="CO53" s="8">
        <f t="shared" si="181"/>
        <v>228593.75</v>
      </c>
      <c r="CP53" s="8">
        <f>MIN((1-A_ADV_RATE)*WL_BAL-SUM(CP$4:CP52),R53)</f>
        <v>0</v>
      </c>
      <c r="CQ53" s="8">
        <f>MIN((1-A_ADV_RATE)*WL_BAL-SUM(CQ$4:CQ52),$S53)</f>
        <v>0</v>
      </c>
      <c r="CR53" s="8">
        <f t="shared" si="73"/>
        <v>33250000</v>
      </c>
      <c r="CS53" s="8">
        <f t="shared" si="182"/>
        <v>0</v>
      </c>
      <c r="CT53" s="31" t="e">
        <f t="shared" si="149"/>
        <v>#DIV/0!</v>
      </c>
      <c r="CU53" s="8">
        <f t="shared" si="29"/>
        <v>0</v>
      </c>
      <c r="CV53" s="8">
        <f t="shared" si="88"/>
        <v>0</v>
      </c>
      <c r="CW53" s="9">
        <f t="shared" si="89"/>
        <v>258149.30555555521</v>
      </c>
      <c r="CX53" s="8">
        <f t="shared" si="183"/>
        <v>258149.30555555521</v>
      </c>
    </row>
    <row r="54" spans="1:102" x14ac:dyDescent="0.2">
      <c r="A54">
        <f t="shared" si="90"/>
        <v>50</v>
      </c>
      <c r="B54" s="16">
        <f t="shared" si="150"/>
        <v>46204</v>
      </c>
      <c r="C54" s="17">
        <f t="shared" si="31"/>
        <v>4.166666666666667</v>
      </c>
      <c r="D54" s="23">
        <v>1.0813999999999999E-3</v>
      </c>
      <c r="E54" s="11">
        <f t="shared" si="151"/>
        <v>0</v>
      </c>
      <c r="F54" s="9">
        <f t="shared" si="152"/>
        <v>0</v>
      </c>
      <c r="G54" s="8">
        <f t="shared" si="153"/>
        <v>200000000.00000003</v>
      </c>
      <c r="H54" s="2">
        <f t="shared" si="35"/>
        <v>0</v>
      </c>
      <c r="I54" s="8">
        <f t="shared" si="121"/>
        <v>0</v>
      </c>
      <c r="J54" s="8"/>
      <c r="K54" s="12">
        <f t="shared" si="122"/>
        <v>0</v>
      </c>
      <c r="L54" s="11">
        <f>MIN(L$2-SUM(L$4:L53),E54)</f>
        <v>0</v>
      </c>
      <c r="M54" s="8">
        <f t="shared" si="77"/>
        <v>67000000</v>
      </c>
      <c r="N54" s="2">
        <f t="shared" si="154"/>
        <v>0</v>
      </c>
      <c r="O54" s="8"/>
      <c r="P54" s="2"/>
      <c r="Q54" s="12">
        <f t="shared" si="2"/>
        <v>0</v>
      </c>
      <c r="R54" s="11">
        <f t="shared" si="123"/>
        <v>0</v>
      </c>
      <c r="S54" s="9">
        <f t="shared" si="37"/>
        <v>0</v>
      </c>
      <c r="T54" s="8">
        <f t="shared" si="155"/>
        <v>132999999.9999999</v>
      </c>
      <c r="U54" s="2">
        <f t="shared" si="156"/>
        <v>0</v>
      </c>
      <c r="V54" s="31">
        <f t="shared" si="124"/>
        <v>0.66499999999999937</v>
      </c>
      <c r="W54" s="8">
        <f t="shared" si="125"/>
        <v>0</v>
      </c>
      <c r="X54" s="8">
        <f t="shared" si="78"/>
        <v>0</v>
      </c>
      <c r="Y54" s="8">
        <f t="shared" si="157"/>
        <v>471041.66666666634</v>
      </c>
      <c r="Z54" s="12">
        <f t="shared" si="126"/>
        <v>471041.66666666634</v>
      </c>
      <c r="AA54" s="7">
        <f t="shared" si="127"/>
        <v>0</v>
      </c>
      <c r="AB54" s="8">
        <f t="shared" si="158"/>
        <v>99749999.999999955</v>
      </c>
      <c r="AC54" s="8">
        <f t="shared" si="79"/>
        <v>0</v>
      </c>
      <c r="AD54" s="31">
        <f t="shared" si="42"/>
        <v>0.49874999999999969</v>
      </c>
      <c r="AE54" s="8">
        <f t="shared" si="128"/>
        <v>0</v>
      </c>
      <c r="AF54" s="8">
        <f t="shared" si="159"/>
        <v>228593.74999999991</v>
      </c>
      <c r="AG54" s="8">
        <f t="shared" si="160"/>
        <v>228593.74999999991</v>
      </c>
      <c r="AH54" s="8">
        <f t="shared" si="129"/>
        <v>0</v>
      </c>
      <c r="AI54" s="8">
        <f t="shared" si="161"/>
        <v>33250000.00000003</v>
      </c>
      <c r="AJ54" s="8">
        <f t="shared" si="162"/>
        <v>0</v>
      </c>
      <c r="AK54" s="31">
        <f t="shared" si="47"/>
        <v>0.66499999999999981</v>
      </c>
      <c r="AL54" s="8">
        <f t="shared" si="130"/>
        <v>0</v>
      </c>
      <c r="AM54" s="9">
        <f t="shared" si="131"/>
        <v>242447.91666666642</v>
      </c>
      <c r="AN54" s="8">
        <f t="shared" si="163"/>
        <v>242447.91666666642</v>
      </c>
      <c r="AO54" s="1">
        <f t="shared" si="132"/>
        <v>1</v>
      </c>
      <c r="AP54" s="11">
        <f t="shared" si="133"/>
        <v>0</v>
      </c>
      <c r="AQ54" s="8">
        <f t="shared" si="80"/>
        <v>0</v>
      </c>
      <c r="AR54" s="8">
        <f t="shared" si="164"/>
        <v>0</v>
      </c>
      <c r="AS54" s="8">
        <f>MIN(AQ53+AP54*AO54,SUM($AA$4:$AA54)-SUM(AS$4:AS53))</f>
        <v>0</v>
      </c>
      <c r="AT54" s="9">
        <f t="shared" si="81"/>
        <v>0</v>
      </c>
      <c r="AU54" s="8">
        <f t="shared" si="82"/>
        <v>0</v>
      </c>
      <c r="AV54" s="31">
        <f t="shared" si="50"/>
        <v>0</v>
      </c>
      <c r="AW54" s="19">
        <f t="shared" si="134"/>
        <v>0</v>
      </c>
      <c r="AX54" s="8">
        <f t="shared" si="165"/>
        <v>0</v>
      </c>
      <c r="AY54" s="8">
        <f t="shared" si="166"/>
        <v>0</v>
      </c>
      <c r="AZ54" s="8">
        <f t="shared" si="83"/>
        <v>0</v>
      </c>
      <c r="BA54" s="8">
        <f t="shared" si="167"/>
        <v>132999999.9999999</v>
      </c>
      <c r="BB54" s="8">
        <f t="shared" si="168"/>
        <v>0</v>
      </c>
      <c r="BC54" s="31">
        <f t="shared" si="135"/>
        <v>0.66499999999999937</v>
      </c>
      <c r="BD54" s="8">
        <f t="shared" si="136"/>
        <v>0</v>
      </c>
      <c r="BE54" s="8">
        <f t="shared" si="84"/>
        <v>0</v>
      </c>
      <c r="BF54" s="9">
        <f t="shared" si="55"/>
        <v>471041.66666666634</v>
      </c>
      <c r="BG54" s="8">
        <f t="shared" si="137"/>
        <v>471041.66666666634</v>
      </c>
      <c r="BH54" s="1">
        <f t="shared" si="138"/>
        <v>1</v>
      </c>
      <c r="BI54" s="11">
        <f t="shared" si="139"/>
        <v>0</v>
      </c>
      <c r="BJ54" s="8">
        <f t="shared" si="169"/>
        <v>-99749999.99999994</v>
      </c>
      <c r="BK54" s="8">
        <f t="shared" si="170"/>
        <v>-20781.249999999989</v>
      </c>
      <c r="BL54" s="8">
        <f t="shared" si="140"/>
        <v>0</v>
      </c>
      <c r="BM54" s="9">
        <f t="shared" si="171"/>
        <v>0</v>
      </c>
      <c r="BN54" s="8">
        <f t="shared" si="172"/>
        <v>0</v>
      </c>
      <c r="BO54" s="30">
        <f t="shared" si="141"/>
        <v>0.49874999999999964</v>
      </c>
      <c r="BP54" s="8">
        <f t="shared" si="142"/>
        <v>0</v>
      </c>
      <c r="BQ54" s="8">
        <f t="shared" si="173"/>
        <v>0</v>
      </c>
      <c r="BR54" s="8">
        <f t="shared" si="174"/>
        <v>0</v>
      </c>
      <c r="BS54" s="8">
        <f>MIN(WL_BAL*(1-A_ADV_RATE)-SUM(BS$4:BS53),R54)</f>
        <v>0</v>
      </c>
      <c r="BT54" s="8">
        <f t="shared" si="175"/>
        <v>33250000</v>
      </c>
      <c r="BU54" s="8">
        <f t="shared" si="176"/>
        <v>0</v>
      </c>
      <c r="BV54" s="30">
        <f t="shared" si="143"/>
        <v>0.66499999999999959</v>
      </c>
      <c r="BW54" s="8">
        <f t="shared" si="144"/>
        <v>0</v>
      </c>
      <c r="BX54" s="8">
        <f t="shared" si="85"/>
        <v>0</v>
      </c>
      <c r="BY54" s="9">
        <f t="shared" si="145"/>
        <v>450260.41666666634</v>
      </c>
      <c r="BZ54" s="8">
        <f t="shared" si="177"/>
        <v>450260.41666666634</v>
      </c>
      <c r="CA54" s="1">
        <f t="shared" si="66"/>
        <v>1</v>
      </c>
      <c r="CB54" s="11">
        <v>0</v>
      </c>
      <c r="CC54" s="8">
        <f t="shared" si="86"/>
        <v>3.8184225559234619E-8</v>
      </c>
      <c r="CD54" s="8">
        <f>'Scheduled SPAC Monthly'!N56</f>
        <v>0</v>
      </c>
      <c r="CE54" s="8">
        <f>'Scheduled SPAC Monthly'!O56</f>
        <v>0</v>
      </c>
      <c r="CF54" s="8">
        <f t="shared" si="87"/>
        <v>2.3283064365386963E-8</v>
      </c>
      <c r="CG54" s="8">
        <f t="shared" si="178"/>
        <v>4.850638409455617E-12</v>
      </c>
      <c r="CH54" s="8">
        <f t="shared" si="146"/>
        <v>0</v>
      </c>
      <c r="CI54" s="8">
        <f t="shared" si="68"/>
        <v>0</v>
      </c>
      <c r="CJ54" s="9">
        <f t="shared" si="179"/>
        <v>99750000</v>
      </c>
      <c r="CK54" s="8">
        <f t="shared" si="180"/>
        <v>0</v>
      </c>
      <c r="CL54" s="31">
        <f t="shared" si="147"/>
        <v>0.49874999999999969</v>
      </c>
      <c r="CM54" s="19">
        <f t="shared" si="148"/>
        <v>0</v>
      </c>
      <c r="CN54" s="8">
        <f t="shared" si="71"/>
        <v>228593.75</v>
      </c>
      <c r="CO54" s="8">
        <f t="shared" si="181"/>
        <v>228593.75</v>
      </c>
      <c r="CP54" s="8">
        <f>MIN((1-A_ADV_RATE)*WL_BAL-SUM(CP$4:CP53),R54)</f>
        <v>0</v>
      </c>
      <c r="CQ54" s="8">
        <f>MIN((1-A_ADV_RATE)*WL_BAL-SUM(CQ$4:CQ53),$S54)</f>
        <v>0</v>
      </c>
      <c r="CR54" s="8">
        <f t="shared" si="73"/>
        <v>33250000</v>
      </c>
      <c r="CS54" s="8">
        <f t="shared" si="182"/>
        <v>0</v>
      </c>
      <c r="CT54" s="31" t="e">
        <f t="shared" si="149"/>
        <v>#DIV/0!</v>
      </c>
      <c r="CU54" s="8">
        <f t="shared" si="29"/>
        <v>0</v>
      </c>
      <c r="CV54" s="8">
        <f t="shared" si="88"/>
        <v>0</v>
      </c>
      <c r="CW54" s="9">
        <f t="shared" si="89"/>
        <v>242447.91666666634</v>
      </c>
      <c r="CX54" s="8">
        <f t="shared" si="183"/>
        <v>242447.91666666634</v>
      </c>
    </row>
    <row r="55" spans="1:102" x14ac:dyDescent="0.2">
      <c r="A55">
        <f t="shared" si="90"/>
        <v>51</v>
      </c>
      <c r="B55" s="16">
        <f t="shared" si="150"/>
        <v>46235</v>
      </c>
      <c r="C55" s="17">
        <f t="shared" si="31"/>
        <v>4.25</v>
      </c>
      <c r="D55" s="23">
        <v>1.0813999999999999E-3</v>
      </c>
      <c r="E55" s="11">
        <f t="shared" si="151"/>
        <v>0</v>
      </c>
      <c r="F55" s="9">
        <f t="shared" si="152"/>
        <v>0</v>
      </c>
      <c r="G55" s="8">
        <f t="shared" si="153"/>
        <v>200000000.00000003</v>
      </c>
      <c r="H55" s="2">
        <f t="shared" si="35"/>
        <v>0</v>
      </c>
      <c r="I55" s="8">
        <f t="shared" si="121"/>
        <v>0</v>
      </c>
      <c r="J55" s="8"/>
      <c r="K55" s="12">
        <f t="shared" si="122"/>
        <v>0</v>
      </c>
      <c r="L55" s="11">
        <f>MIN(L$2-SUM(L$4:L54),E55)</f>
        <v>0</v>
      </c>
      <c r="M55" s="8">
        <f t="shared" si="77"/>
        <v>67000000</v>
      </c>
      <c r="N55" s="2">
        <f t="shared" si="154"/>
        <v>0</v>
      </c>
      <c r="O55" s="8"/>
      <c r="P55" s="2"/>
      <c r="Q55" s="12">
        <f t="shared" si="2"/>
        <v>0</v>
      </c>
      <c r="R55" s="11">
        <f t="shared" si="123"/>
        <v>0</v>
      </c>
      <c r="S55" s="9">
        <f t="shared" si="37"/>
        <v>0</v>
      </c>
      <c r="T55" s="8">
        <f t="shared" si="155"/>
        <v>132999999.9999999</v>
      </c>
      <c r="U55" s="2">
        <f t="shared" si="156"/>
        <v>0</v>
      </c>
      <c r="V55" s="31">
        <f t="shared" si="124"/>
        <v>0.66499999999999937</v>
      </c>
      <c r="W55" s="8">
        <f t="shared" si="125"/>
        <v>0</v>
      </c>
      <c r="X55" s="8">
        <f t="shared" si="78"/>
        <v>0</v>
      </c>
      <c r="Y55" s="8">
        <f t="shared" si="157"/>
        <v>486743.05555555521</v>
      </c>
      <c r="Z55" s="12">
        <f t="shared" si="126"/>
        <v>486743.05555555521</v>
      </c>
      <c r="AA55" s="7">
        <f t="shared" si="127"/>
        <v>0</v>
      </c>
      <c r="AB55" s="8">
        <f t="shared" si="158"/>
        <v>99749999.999999955</v>
      </c>
      <c r="AC55" s="8">
        <f t="shared" si="79"/>
        <v>0</v>
      </c>
      <c r="AD55" s="31">
        <f t="shared" si="42"/>
        <v>0.49874999999999969</v>
      </c>
      <c r="AE55" s="8">
        <f t="shared" si="128"/>
        <v>0</v>
      </c>
      <c r="AF55" s="8">
        <f t="shared" si="159"/>
        <v>236213.54166666657</v>
      </c>
      <c r="AG55" s="8">
        <f t="shared" si="160"/>
        <v>236213.54166666657</v>
      </c>
      <c r="AH55" s="8">
        <f t="shared" si="129"/>
        <v>0</v>
      </c>
      <c r="AI55" s="8">
        <f t="shared" si="161"/>
        <v>33250000.00000003</v>
      </c>
      <c r="AJ55" s="8">
        <f t="shared" si="162"/>
        <v>0</v>
      </c>
      <c r="AK55" s="31">
        <f t="shared" si="47"/>
        <v>0.66499999999999981</v>
      </c>
      <c r="AL55" s="8">
        <f t="shared" si="130"/>
        <v>0</v>
      </c>
      <c r="AM55" s="9">
        <f t="shared" si="131"/>
        <v>250529.51388888864</v>
      </c>
      <c r="AN55" s="8">
        <f t="shared" si="163"/>
        <v>250529.51388888864</v>
      </c>
      <c r="AO55" s="1">
        <f t="shared" si="132"/>
        <v>1</v>
      </c>
      <c r="AP55" s="11">
        <f t="shared" si="133"/>
        <v>0</v>
      </c>
      <c r="AQ55" s="8">
        <f t="shared" si="80"/>
        <v>0</v>
      </c>
      <c r="AR55" s="8">
        <f t="shared" si="164"/>
        <v>0</v>
      </c>
      <c r="AS55" s="8">
        <f>MIN(AQ54+AP55*AO55,SUM($AA$4:$AA55)-SUM(AS$4:AS54))</f>
        <v>0</v>
      </c>
      <c r="AT55" s="9">
        <f t="shared" si="81"/>
        <v>0</v>
      </c>
      <c r="AU55" s="8">
        <f t="shared" si="82"/>
        <v>0</v>
      </c>
      <c r="AV55" s="31">
        <f t="shared" si="50"/>
        <v>0</v>
      </c>
      <c r="AW55" s="19">
        <f t="shared" si="134"/>
        <v>0</v>
      </c>
      <c r="AX55" s="8">
        <f t="shared" si="165"/>
        <v>0</v>
      </c>
      <c r="AY55" s="8">
        <f t="shared" si="166"/>
        <v>0</v>
      </c>
      <c r="AZ55" s="8">
        <f t="shared" si="83"/>
        <v>0</v>
      </c>
      <c r="BA55" s="8">
        <f t="shared" si="167"/>
        <v>132999999.9999999</v>
      </c>
      <c r="BB55" s="8">
        <f t="shared" si="168"/>
        <v>0</v>
      </c>
      <c r="BC55" s="31">
        <f t="shared" si="135"/>
        <v>0.66499999999999937</v>
      </c>
      <c r="BD55" s="8">
        <f t="shared" si="136"/>
        <v>0</v>
      </c>
      <c r="BE55" s="8">
        <f t="shared" si="84"/>
        <v>0</v>
      </c>
      <c r="BF55" s="9">
        <f t="shared" si="55"/>
        <v>486743.05555555521</v>
      </c>
      <c r="BG55" s="8">
        <f t="shared" si="137"/>
        <v>486743.05555555521</v>
      </c>
      <c r="BH55" s="1">
        <f t="shared" si="138"/>
        <v>1</v>
      </c>
      <c r="BI55" s="11">
        <f t="shared" si="139"/>
        <v>0</v>
      </c>
      <c r="BJ55" s="8">
        <f t="shared" si="169"/>
        <v>-99749999.99999994</v>
      </c>
      <c r="BK55" s="8">
        <f t="shared" si="170"/>
        <v>-20781.249999999989</v>
      </c>
      <c r="BL55" s="8">
        <f t="shared" si="140"/>
        <v>0</v>
      </c>
      <c r="BM55" s="9">
        <f t="shared" si="171"/>
        <v>0</v>
      </c>
      <c r="BN55" s="8">
        <f t="shared" si="172"/>
        <v>0</v>
      </c>
      <c r="BO55" s="30">
        <f t="shared" si="141"/>
        <v>0.49874999999999964</v>
      </c>
      <c r="BP55" s="8">
        <f t="shared" si="142"/>
        <v>0</v>
      </c>
      <c r="BQ55" s="8">
        <f t="shared" si="173"/>
        <v>0</v>
      </c>
      <c r="BR55" s="8">
        <f t="shared" si="174"/>
        <v>0</v>
      </c>
      <c r="BS55" s="8">
        <f>MIN(WL_BAL*(1-A_ADV_RATE)-SUM(BS$4:BS54),R55)</f>
        <v>0</v>
      </c>
      <c r="BT55" s="8">
        <f t="shared" si="175"/>
        <v>33250000</v>
      </c>
      <c r="BU55" s="8">
        <f t="shared" si="176"/>
        <v>0</v>
      </c>
      <c r="BV55" s="30">
        <f t="shared" si="143"/>
        <v>0.66499999999999959</v>
      </c>
      <c r="BW55" s="8">
        <f t="shared" si="144"/>
        <v>0</v>
      </c>
      <c r="BX55" s="8">
        <f t="shared" si="85"/>
        <v>0</v>
      </c>
      <c r="BY55" s="9">
        <f t="shared" si="145"/>
        <v>465961.80555555521</v>
      </c>
      <c r="BZ55" s="8">
        <f t="shared" si="177"/>
        <v>465961.80555555521</v>
      </c>
      <c r="CA55" s="1">
        <f t="shared" si="66"/>
        <v>1</v>
      </c>
      <c r="CB55" s="11">
        <v>0</v>
      </c>
      <c r="CC55" s="8">
        <f t="shared" si="86"/>
        <v>3.8184225559234619E-8</v>
      </c>
      <c r="CD55" s="8">
        <f>'Scheduled SPAC Monthly'!N57</f>
        <v>0</v>
      </c>
      <c r="CE55" s="8">
        <f>'Scheduled SPAC Monthly'!O57</f>
        <v>0</v>
      </c>
      <c r="CF55" s="8">
        <f t="shared" si="87"/>
        <v>2.3283064365386963E-8</v>
      </c>
      <c r="CG55" s="8">
        <f t="shared" si="178"/>
        <v>4.850638409455617E-12</v>
      </c>
      <c r="CH55" s="8">
        <f t="shared" si="146"/>
        <v>0</v>
      </c>
      <c r="CI55" s="8">
        <f t="shared" si="68"/>
        <v>0</v>
      </c>
      <c r="CJ55" s="9">
        <f t="shared" si="179"/>
        <v>99750000</v>
      </c>
      <c r="CK55" s="8">
        <f t="shared" si="180"/>
        <v>0</v>
      </c>
      <c r="CL55" s="31">
        <f t="shared" si="147"/>
        <v>0.49874999999999969</v>
      </c>
      <c r="CM55" s="19">
        <f t="shared" si="148"/>
        <v>0</v>
      </c>
      <c r="CN55" s="8">
        <f t="shared" si="71"/>
        <v>228593.75</v>
      </c>
      <c r="CO55" s="8">
        <f t="shared" si="181"/>
        <v>228593.75</v>
      </c>
      <c r="CP55" s="8">
        <f>MIN((1-A_ADV_RATE)*WL_BAL-SUM(CP$4:CP54),R55)</f>
        <v>0</v>
      </c>
      <c r="CQ55" s="8">
        <f>MIN((1-A_ADV_RATE)*WL_BAL-SUM(CQ$4:CQ54),$S55)</f>
        <v>0</v>
      </c>
      <c r="CR55" s="8">
        <f t="shared" si="73"/>
        <v>33250000</v>
      </c>
      <c r="CS55" s="8">
        <f t="shared" si="182"/>
        <v>0</v>
      </c>
      <c r="CT55" s="31" t="e">
        <f t="shared" si="149"/>
        <v>#DIV/0!</v>
      </c>
      <c r="CU55" s="8">
        <f t="shared" si="29"/>
        <v>0</v>
      </c>
      <c r="CV55" s="8">
        <f t="shared" si="88"/>
        <v>0</v>
      </c>
      <c r="CW55" s="9">
        <f t="shared" si="89"/>
        <v>258149.30555555521</v>
      </c>
      <c r="CX55" s="8">
        <f t="shared" si="183"/>
        <v>258149.30555555521</v>
      </c>
    </row>
    <row r="56" spans="1:102" x14ac:dyDescent="0.2">
      <c r="A56">
        <f t="shared" si="90"/>
        <v>52</v>
      </c>
      <c r="B56" s="16">
        <f t="shared" si="150"/>
        <v>46266</v>
      </c>
      <c r="C56" s="17">
        <f t="shared" si="31"/>
        <v>4.333333333333333</v>
      </c>
      <c r="D56" s="23">
        <v>1.0813999999999999E-3</v>
      </c>
      <c r="E56" s="11">
        <f t="shared" si="151"/>
        <v>0</v>
      </c>
      <c r="F56" s="9">
        <f t="shared" si="152"/>
        <v>0</v>
      </c>
      <c r="G56" s="8">
        <f t="shared" si="153"/>
        <v>200000000.00000003</v>
      </c>
      <c r="H56" s="2">
        <f t="shared" si="35"/>
        <v>0</v>
      </c>
      <c r="I56" s="8">
        <f t="shared" si="121"/>
        <v>0</v>
      </c>
      <c r="J56" s="8"/>
      <c r="K56" s="12">
        <f t="shared" si="122"/>
        <v>0</v>
      </c>
      <c r="L56" s="11">
        <f>MIN(L$2-SUM(L$4:L55),E56)</f>
        <v>0</v>
      </c>
      <c r="M56" s="8">
        <f t="shared" si="77"/>
        <v>67000000</v>
      </c>
      <c r="N56" s="2">
        <f t="shared" si="154"/>
        <v>0</v>
      </c>
      <c r="O56" s="8"/>
      <c r="P56" s="2"/>
      <c r="Q56" s="12">
        <f t="shared" si="2"/>
        <v>0</v>
      </c>
      <c r="R56" s="11">
        <f t="shared" si="123"/>
        <v>0</v>
      </c>
      <c r="S56" s="9">
        <f t="shared" si="37"/>
        <v>0</v>
      </c>
      <c r="T56" s="8">
        <f t="shared" si="155"/>
        <v>132999999.9999999</v>
      </c>
      <c r="U56" s="2">
        <f t="shared" si="156"/>
        <v>0</v>
      </c>
      <c r="V56" s="31">
        <f t="shared" si="124"/>
        <v>0.66499999999999937</v>
      </c>
      <c r="W56" s="8">
        <f t="shared" si="125"/>
        <v>0</v>
      </c>
      <c r="X56" s="8">
        <f t="shared" si="78"/>
        <v>0</v>
      </c>
      <c r="Y56" s="8">
        <f t="shared" si="157"/>
        <v>486743.05555555521</v>
      </c>
      <c r="Z56" s="12">
        <f t="shared" si="126"/>
        <v>486743.05555555521</v>
      </c>
      <c r="AA56" s="7">
        <f t="shared" si="127"/>
        <v>0</v>
      </c>
      <c r="AB56" s="8">
        <f t="shared" si="158"/>
        <v>99749999.999999955</v>
      </c>
      <c r="AC56" s="8">
        <f t="shared" si="79"/>
        <v>0</v>
      </c>
      <c r="AD56" s="31">
        <f t="shared" si="42"/>
        <v>0.49874999999999969</v>
      </c>
      <c r="AE56" s="8">
        <f t="shared" si="128"/>
        <v>0</v>
      </c>
      <c r="AF56" s="8">
        <f t="shared" si="159"/>
        <v>236213.54166666657</v>
      </c>
      <c r="AG56" s="8">
        <f t="shared" si="160"/>
        <v>236213.54166666657</v>
      </c>
      <c r="AH56" s="8">
        <f t="shared" si="129"/>
        <v>0</v>
      </c>
      <c r="AI56" s="8">
        <f t="shared" si="161"/>
        <v>33250000.00000003</v>
      </c>
      <c r="AJ56" s="8">
        <f t="shared" si="162"/>
        <v>0</v>
      </c>
      <c r="AK56" s="31">
        <f t="shared" si="47"/>
        <v>0.66499999999999981</v>
      </c>
      <c r="AL56" s="8">
        <f t="shared" si="130"/>
        <v>0</v>
      </c>
      <c r="AM56" s="9">
        <f t="shared" si="131"/>
        <v>250529.51388888864</v>
      </c>
      <c r="AN56" s="8">
        <f t="shared" si="163"/>
        <v>250529.51388888864</v>
      </c>
      <c r="AO56" s="1">
        <f t="shared" si="132"/>
        <v>1</v>
      </c>
      <c r="AP56" s="11">
        <f t="shared" si="133"/>
        <v>0</v>
      </c>
      <c r="AQ56" s="8">
        <f t="shared" si="80"/>
        <v>0</v>
      </c>
      <c r="AR56" s="8">
        <f t="shared" si="164"/>
        <v>0</v>
      </c>
      <c r="AS56" s="8">
        <f>MIN(AQ55+AP56*AO56,SUM($AA$4:$AA56)-SUM(AS$4:AS55))</f>
        <v>0</v>
      </c>
      <c r="AT56" s="9">
        <f t="shared" si="81"/>
        <v>0</v>
      </c>
      <c r="AU56" s="8">
        <f t="shared" si="82"/>
        <v>0</v>
      </c>
      <c r="AV56" s="31">
        <f t="shared" si="50"/>
        <v>0</v>
      </c>
      <c r="AW56" s="19">
        <f t="shared" si="134"/>
        <v>0</v>
      </c>
      <c r="AX56" s="8">
        <f t="shared" si="165"/>
        <v>0</v>
      </c>
      <c r="AY56" s="8">
        <f t="shared" si="166"/>
        <v>0</v>
      </c>
      <c r="AZ56" s="8">
        <f t="shared" si="83"/>
        <v>0</v>
      </c>
      <c r="BA56" s="8">
        <f t="shared" si="167"/>
        <v>132999999.9999999</v>
      </c>
      <c r="BB56" s="8">
        <f t="shared" si="168"/>
        <v>0</v>
      </c>
      <c r="BC56" s="31">
        <f t="shared" si="135"/>
        <v>0.66499999999999937</v>
      </c>
      <c r="BD56" s="8">
        <f t="shared" si="136"/>
        <v>0</v>
      </c>
      <c r="BE56" s="8">
        <f t="shared" si="84"/>
        <v>0</v>
      </c>
      <c r="BF56" s="9">
        <f t="shared" si="55"/>
        <v>486743.05555555521</v>
      </c>
      <c r="BG56" s="8">
        <f t="shared" si="137"/>
        <v>486743.05555555521</v>
      </c>
      <c r="BH56" s="1">
        <f t="shared" si="138"/>
        <v>1</v>
      </c>
      <c r="BI56" s="11">
        <f t="shared" si="139"/>
        <v>0</v>
      </c>
      <c r="BJ56" s="8">
        <f t="shared" si="169"/>
        <v>-99749999.99999994</v>
      </c>
      <c r="BK56" s="8">
        <f t="shared" si="170"/>
        <v>-20781.249999999989</v>
      </c>
      <c r="BL56" s="8">
        <f t="shared" si="140"/>
        <v>0</v>
      </c>
      <c r="BM56" s="9">
        <f t="shared" si="171"/>
        <v>0</v>
      </c>
      <c r="BN56" s="8">
        <f t="shared" si="172"/>
        <v>0</v>
      </c>
      <c r="BO56" s="30">
        <f t="shared" si="141"/>
        <v>0.49874999999999964</v>
      </c>
      <c r="BP56" s="8">
        <f t="shared" si="142"/>
        <v>0</v>
      </c>
      <c r="BQ56" s="8">
        <f t="shared" si="173"/>
        <v>0</v>
      </c>
      <c r="BR56" s="8">
        <f t="shared" si="174"/>
        <v>0</v>
      </c>
      <c r="BS56" s="8">
        <f>MIN(WL_BAL*(1-A_ADV_RATE)-SUM(BS$4:BS55),R56)</f>
        <v>0</v>
      </c>
      <c r="BT56" s="8">
        <f t="shared" si="175"/>
        <v>33250000</v>
      </c>
      <c r="BU56" s="8">
        <f t="shared" si="176"/>
        <v>0</v>
      </c>
      <c r="BV56" s="30">
        <f t="shared" si="143"/>
        <v>0.66499999999999959</v>
      </c>
      <c r="BW56" s="8">
        <f t="shared" si="144"/>
        <v>0</v>
      </c>
      <c r="BX56" s="8">
        <f t="shared" si="85"/>
        <v>0</v>
      </c>
      <c r="BY56" s="9">
        <f t="shared" si="145"/>
        <v>465961.80555555521</v>
      </c>
      <c r="BZ56" s="8">
        <f t="shared" si="177"/>
        <v>465961.80555555521</v>
      </c>
      <c r="CA56" s="1">
        <f t="shared" si="66"/>
        <v>1</v>
      </c>
      <c r="CB56" s="11">
        <v>0</v>
      </c>
      <c r="CC56" s="8">
        <f t="shared" si="86"/>
        <v>3.8184225559234619E-8</v>
      </c>
      <c r="CD56" s="8">
        <f>'Scheduled SPAC Monthly'!N58</f>
        <v>0</v>
      </c>
      <c r="CE56" s="8">
        <f>'Scheduled SPAC Monthly'!O58</f>
        <v>0</v>
      </c>
      <c r="CF56" s="8">
        <f t="shared" si="87"/>
        <v>2.3283064365386963E-8</v>
      </c>
      <c r="CG56" s="8">
        <f t="shared" si="178"/>
        <v>4.850638409455617E-12</v>
      </c>
      <c r="CH56" s="8">
        <f t="shared" si="146"/>
        <v>0</v>
      </c>
      <c r="CI56" s="8">
        <f t="shared" si="68"/>
        <v>0</v>
      </c>
      <c r="CJ56" s="9">
        <f t="shared" si="179"/>
        <v>99750000</v>
      </c>
      <c r="CK56" s="8">
        <f t="shared" si="180"/>
        <v>0</v>
      </c>
      <c r="CL56" s="31">
        <f t="shared" si="147"/>
        <v>0.49874999999999969</v>
      </c>
      <c r="CM56" s="19">
        <f t="shared" si="148"/>
        <v>0</v>
      </c>
      <c r="CN56" s="8">
        <f t="shared" si="71"/>
        <v>228593.75</v>
      </c>
      <c r="CO56" s="8">
        <f t="shared" si="181"/>
        <v>228593.75</v>
      </c>
      <c r="CP56" s="8">
        <f>MIN((1-A_ADV_RATE)*WL_BAL-SUM(CP$4:CP55),R56)</f>
        <v>0</v>
      </c>
      <c r="CQ56" s="8">
        <f>MIN((1-A_ADV_RATE)*WL_BAL-SUM(CQ$4:CQ55),$S56)</f>
        <v>0</v>
      </c>
      <c r="CR56" s="8">
        <f t="shared" si="73"/>
        <v>33250000</v>
      </c>
      <c r="CS56" s="8">
        <f t="shared" si="182"/>
        <v>0</v>
      </c>
      <c r="CT56" s="31" t="e">
        <f t="shared" si="149"/>
        <v>#DIV/0!</v>
      </c>
      <c r="CU56" s="8">
        <f t="shared" si="29"/>
        <v>0</v>
      </c>
      <c r="CV56" s="8">
        <f t="shared" si="88"/>
        <v>0</v>
      </c>
      <c r="CW56" s="9">
        <f t="shared" si="89"/>
        <v>258149.30555555521</v>
      </c>
      <c r="CX56" s="8">
        <f t="shared" si="183"/>
        <v>258149.30555555521</v>
      </c>
    </row>
    <row r="57" spans="1:102" x14ac:dyDescent="0.2">
      <c r="A57">
        <f t="shared" si="90"/>
        <v>53</v>
      </c>
      <c r="B57" s="16">
        <f t="shared" si="150"/>
        <v>46296</v>
      </c>
      <c r="C57" s="17">
        <f t="shared" si="31"/>
        <v>4.416666666666667</v>
      </c>
      <c r="D57" s="23">
        <v>1.0813999999999999E-3</v>
      </c>
      <c r="E57" s="11">
        <f t="shared" si="151"/>
        <v>0</v>
      </c>
      <c r="F57" s="9">
        <f t="shared" si="152"/>
        <v>0</v>
      </c>
      <c r="G57" s="8">
        <f t="shared" si="153"/>
        <v>200000000.00000003</v>
      </c>
      <c r="H57" s="2">
        <f t="shared" si="35"/>
        <v>0</v>
      </c>
      <c r="I57" s="8">
        <f t="shared" si="121"/>
        <v>0</v>
      </c>
      <c r="J57" s="8"/>
      <c r="K57" s="12">
        <f t="shared" si="122"/>
        <v>0</v>
      </c>
      <c r="L57" s="11">
        <f>MIN(L$2-SUM(L$4:L56),E57)</f>
        <v>0</v>
      </c>
      <c r="M57" s="8">
        <f t="shared" si="77"/>
        <v>67000000</v>
      </c>
      <c r="N57" s="2">
        <f t="shared" si="154"/>
        <v>0</v>
      </c>
      <c r="O57" s="8"/>
      <c r="P57" s="2"/>
      <c r="Q57" s="12">
        <f t="shared" si="2"/>
        <v>0</v>
      </c>
      <c r="R57" s="11">
        <f t="shared" si="123"/>
        <v>0</v>
      </c>
      <c r="S57" s="9">
        <f t="shared" si="37"/>
        <v>0</v>
      </c>
      <c r="T57" s="8">
        <f t="shared" si="155"/>
        <v>132999999.9999999</v>
      </c>
      <c r="U57" s="2">
        <f t="shared" si="156"/>
        <v>0</v>
      </c>
      <c r="V57" s="31">
        <f t="shared" si="124"/>
        <v>0.66499999999999937</v>
      </c>
      <c r="W57" s="8">
        <f t="shared" si="125"/>
        <v>0</v>
      </c>
      <c r="X57" s="8">
        <f t="shared" si="78"/>
        <v>0</v>
      </c>
      <c r="Y57" s="8">
        <f t="shared" si="157"/>
        <v>471041.66666666634</v>
      </c>
      <c r="Z57" s="12">
        <f t="shared" si="126"/>
        <v>471041.66666666634</v>
      </c>
      <c r="AA57" s="7">
        <f t="shared" si="127"/>
        <v>0</v>
      </c>
      <c r="AB57" s="8">
        <f t="shared" si="158"/>
        <v>99749999.999999955</v>
      </c>
      <c r="AC57" s="8">
        <f t="shared" si="79"/>
        <v>0</v>
      </c>
      <c r="AD57" s="31">
        <f t="shared" si="42"/>
        <v>0.49874999999999969</v>
      </c>
      <c r="AE57" s="8">
        <f t="shared" si="128"/>
        <v>0</v>
      </c>
      <c r="AF57" s="8">
        <f t="shared" si="159"/>
        <v>228593.74999999991</v>
      </c>
      <c r="AG57" s="8">
        <f t="shared" si="160"/>
        <v>228593.74999999991</v>
      </c>
      <c r="AH57" s="8">
        <f t="shared" si="129"/>
        <v>0</v>
      </c>
      <c r="AI57" s="8">
        <f t="shared" si="161"/>
        <v>33250000.00000003</v>
      </c>
      <c r="AJ57" s="8">
        <f t="shared" si="162"/>
        <v>0</v>
      </c>
      <c r="AK57" s="31">
        <f t="shared" si="47"/>
        <v>0.66499999999999981</v>
      </c>
      <c r="AL57" s="8">
        <f t="shared" si="130"/>
        <v>0</v>
      </c>
      <c r="AM57" s="9">
        <f t="shared" si="131"/>
        <v>242447.91666666642</v>
      </c>
      <c r="AN57" s="8">
        <f t="shared" si="163"/>
        <v>242447.91666666642</v>
      </c>
      <c r="AO57" s="1">
        <f t="shared" si="132"/>
        <v>1</v>
      </c>
      <c r="AP57" s="11">
        <f t="shared" si="133"/>
        <v>0</v>
      </c>
      <c r="AQ57" s="8">
        <f t="shared" si="80"/>
        <v>0</v>
      </c>
      <c r="AR57" s="8">
        <f t="shared" si="164"/>
        <v>0</v>
      </c>
      <c r="AS57" s="8">
        <f>MIN(AQ56+AP57*AO57,SUM($AA$4:$AA57)-SUM(AS$4:AS56))</f>
        <v>0</v>
      </c>
      <c r="AT57" s="9">
        <f t="shared" si="81"/>
        <v>0</v>
      </c>
      <c r="AU57" s="8">
        <f t="shared" si="82"/>
        <v>0</v>
      </c>
      <c r="AV57" s="31">
        <f t="shared" si="50"/>
        <v>0</v>
      </c>
      <c r="AW57" s="19">
        <f t="shared" si="134"/>
        <v>0</v>
      </c>
      <c r="AX57" s="8">
        <f t="shared" si="165"/>
        <v>0</v>
      </c>
      <c r="AY57" s="8">
        <f t="shared" si="166"/>
        <v>0</v>
      </c>
      <c r="AZ57" s="8">
        <f t="shared" si="83"/>
        <v>0</v>
      </c>
      <c r="BA57" s="8">
        <f t="shared" si="167"/>
        <v>132999999.9999999</v>
      </c>
      <c r="BB57" s="8">
        <f t="shared" si="168"/>
        <v>0</v>
      </c>
      <c r="BC57" s="31">
        <f t="shared" si="135"/>
        <v>0.66499999999999937</v>
      </c>
      <c r="BD57" s="8">
        <f t="shared" si="136"/>
        <v>0</v>
      </c>
      <c r="BE57" s="8">
        <f t="shared" si="84"/>
        <v>0</v>
      </c>
      <c r="BF57" s="9">
        <f t="shared" si="55"/>
        <v>471041.66666666634</v>
      </c>
      <c r="BG57" s="8">
        <f t="shared" si="137"/>
        <v>471041.66666666634</v>
      </c>
      <c r="BH57" s="1">
        <f t="shared" si="138"/>
        <v>1</v>
      </c>
      <c r="BI57" s="11">
        <f t="shared" si="139"/>
        <v>0</v>
      </c>
      <c r="BJ57" s="8">
        <f t="shared" si="169"/>
        <v>-99749999.99999994</v>
      </c>
      <c r="BK57" s="8">
        <f t="shared" si="170"/>
        <v>-20781.249999999989</v>
      </c>
      <c r="BL57" s="8">
        <f t="shared" si="140"/>
        <v>0</v>
      </c>
      <c r="BM57" s="9">
        <f t="shared" si="171"/>
        <v>0</v>
      </c>
      <c r="BN57" s="8">
        <f t="shared" si="172"/>
        <v>0</v>
      </c>
      <c r="BO57" s="30">
        <f t="shared" si="141"/>
        <v>0.49874999999999964</v>
      </c>
      <c r="BP57" s="8">
        <f t="shared" si="142"/>
        <v>0</v>
      </c>
      <c r="BQ57" s="8">
        <f t="shared" si="173"/>
        <v>0</v>
      </c>
      <c r="BR57" s="8">
        <f t="shared" si="174"/>
        <v>0</v>
      </c>
      <c r="BS57" s="8">
        <f>MIN(WL_BAL*(1-A_ADV_RATE)-SUM(BS$4:BS56),R57)</f>
        <v>0</v>
      </c>
      <c r="BT57" s="8">
        <f t="shared" si="175"/>
        <v>33250000</v>
      </c>
      <c r="BU57" s="8">
        <f t="shared" si="176"/>
        <v>0</v>
      </c>
      <c r="BV57" s="30">
        <f t="shared" si="143"/>
        <v>0.66499999999999959</v>
      </c>
      <c r="BW57" s="8">
        <f t="shared" si="144"/>
        <v>0</v>
      </c>
      <c r="BX57" s="8">
        <f t="shared" si="85"/>
        <v>0</v>
      </c>
      <c r="BY57" s="9">
        <f t="shared" si="145"/>
        <v>450260.41666666634</v>
      </c>
      <c r="BZ57" s="8">
        <f t="shared" si="177"/>
        <v>450260.41666666634</v>
      </c>
      <c r="CA57" s="1">
        <f t="shared" si="66"/>
        <v>1</v>
      </c>
      <c r="CB57" s="11">
        <v>0</v>
      </c>
      <c r="CC57" s="8">
        <f t="shared" si="86"/>
        <v>3.8184225559234619E-8</v>
      </c>
      <c r="CD57" s="8">
        <f>'Scheduled SPAC Monthly'!N59</f>
        <v>0</v>
      </c>
      <c r="CE57" s="8">
        <f>'Scheduled SPAC Monthly'!O59</f>
        <v>0</v>
      </c>
      <c r="CF57" s="8">
        <f t="shared" si="87"/>
        <v>2.3283064365386963E-8</v>
      </c>
      <c r="CG57" s="8">
        <f t="shared" si="178"/>
        <v>4.850638409455617E-12</v>
      </c>
      <c r="CH57" s="8">
        <f t="shared" si="146"/>
        <v>0</v>
      </c>
      <c r="CI57" s="8">
        <f t="shared" si="68"/>
        <v>0</v>
      </c>
      <c r="CJ57" s="9">
        <f t="shared" si="179"/>
        <v>99750000</v>
      </c>
      <c r="CK57" s="8">
        <f t="shared" si="180"/>
        <v>0</v>
      </c>
      <c r="CL57" s="31">
        <f t="shared" si="147"/>
        <v>0.49874999999999969</v>
      </c>
      <c r="CM57" s="19">
        <f t="shared" si="148"/>
        <v>0</v>
      </c>
      <c r="CN57" s="8">
        <f t="shared" si="71"/>
        <v>228593.75</v>
      </c>
      <c r="CO57" s="8">
        <f t="shared" si="181"/>
        <v>228593.75</v>
      </c>
      <c r="CP57" s="8">
        <f>MIN((1-A_ADV_RATE)*WL_BAL-SUM(CP$4:CP56),R57)</f>
        <v>0</v>
      </c>
      <c r="CQ57" s="8">
        <f>MIN((1-A_ADV_RATE)*WL_BAL-SUM(CQ$4:CQ56),$S57)</f>
        <v>0</v>
      </c>
      <c r="CR57" s="8">
        <f t="shared" si="73"/>
        <v>33250000</v>
      </c>
      <c r="CS57" s="8">
        <f t="shared" si="182"/>
        <v>0</v>
      </c>
      <c r="CT57" s="31" t="e">
        <f t="shared" si="149"/>
        <v>#DIV/0!</v>
      </c>
      <c r="CU57" s="8">
        <f t="shared" si="29"/>
        <v>0</v>
      </c>
      <c r="CV57" s="8">
        <f t="shared" si="88"/>
        <v>0</v>
      </c>
      <c r="CW57" s="9">
        <f t="shared" si="89"/>
        <v>242447.91666666634</v>
      </c>
      <c r="CX57" s="8">
        <f t="shared" si="183"/>
        <v>242447.91666666634</v>
      </c>
    </row>
    <row r="58" spans="1:102" x14ac:dyDescent="0.2">
      <c r="A58">
        <f t="shared" si="90"/>
        <v>54</v>
      </c>
      <c r="B58" s="16">
        <f t="shared" si="150"/>
        <v>46327</v>
      </c>
      <c r="C58" s="17">
        <f t="shared" si="31"/>
        <v>4.5</v>
      </c>
      <c r="D58" s="23">
        <v>1.0813999999999999E-3</v>
      </c>
      <c r="E58" s="11">
        <f t="shared" si="151"/>
        <v>0</v>
      </c>
      <c r="F58" s="9">
        <f t="shared" si="152"/>
        <v>0</v>
      </c>
      <c r="G58" s="8">
        <f t="shared" si="153"/>
        <v>200000000.00000003</v>
      </c>
      <c r="H58" s="2">
        <f t="shared" si="35"/>
        <v>0</v>
      </c>
      <c r="I58" s="8">
        <f t="shared" si="121"/>
        <v>0</v>
      </c>
      <c r="J58" s="8"/>
      <c r="K58" s="12">
        <f t="shared" si="122"/>
        <v>0</v>
      </c>
      <c r="L58" s="11">
        <f>MIN(L$2-SUM(L$4:L57),E58)</f>
        <v>0</v>
      </c>
      <c r="M58" s="8">
        <f t="shared" si="77"/>
        <v>67000000</v>
      </c>
      <c r="N58" s="2">
        <f t="shared" si="154"/>
        <v>0</v>
      </c>
      <c r="O58" s="8"/>
      <c r="P58" s="2"/>
      <c r="Q58" s="12">
        <f t="shared" si="2"/>
        <v>0</v>
      </c>
      <c r="R58" s="11">
        <f t="shared" si="123"/>
        <v>0</v>
      </c>
      <c r="S58" s="9">
        <f t="shared" si="37"/>
        <v>0</v>
      </c>
      <c r="T58" s="8">
        <f t="shared" si="155"/>
        <v>132999999.9999999</v>
      </c>
      <c r="U58" s="2">
        <f t="shared" si="156"/>
        <v>0</v>
      </c>
      <c r="V58" s="31">
        <f t="shared" si="124"/>
        <v>0.66499999999999937</v>
      </c>
      <c r="W58" s="8">
        <f t="shared" si="125"/>
        <v>0</v>
      </c>
      <c r="X58" s="8">
        <f t="shared" si="78"/>
        <v>0</v>
      </c>
      <c r="Y58" s="8">
        <f t="shared" si="157"/>
        <v>486743.05555555521</v>
      </c>
      <c r="Z58" s="12">
        <f t="shared" si="126"/>
        <v>486743.05555555521</v>
      </c>
      <c r="AA58" s="7">
        <f t="shared" si="127"/>
        <v>0</v>
      </c>
      <c r="AB58" s="8">
        <f t="shared" si="158"/>
        <v>99749999.999999955</v>
      </c>
      <c r="AC58" s="8">
        <f t="shared" si="79"/>
        <v>0</v>
      </c>
      <c r="AD58" s="31">
        <f t="shared" si="42"/>
        <v>0.49874999999999969</v>
      </c>
      <c r="AE58" s="8">
        <f t="shared" si="128"/>
        <v>0</v>
      </c>
      <c r="AF58" s="8">
        <f t="shared" si="159"/>
        <v>236213.54166666657</v>
      </c>
      <c r="AG58" s="8">
        <f t="shared" si="160"/>
        <v>236213.54166666657</v>
      </c>
      <c r="AH58" s="8">
        <f t="shared" si="129"/>
        <v>0</v>
      </c>
      <c r="AI58" s="8">
        <f t="shared" si="161"/>
        <v>33250000.00000003</v>
      </c>
      <c r="AJ58" s="8">
        <f t="shared" si="162"/>
        <v>0</v>
      </c>
      <c r="AK58" s="31">
        <f t="shared" si="47"/>
        <v>0.66499999999999981</v>
      </c>
      <c r="AL58" s="8">
        <f t="shared" si="130"/>
        <v>0</v>
      </c>
      <c r="AM58" s="9">
        <f t="shared" si="131"/>
        <v>250529.51388888864</v>
      </c>
      <c r="AN58" s="8">
        <f t="shared" si="163"/>
        <v>250529.51388888864</v>
      </c>
      <c r="AO58" s="1">
        <f t="shared" si="132"/>
        <v>1</v>
      </c>
      <c r="AP58" s="11">
        <f t="shared" si="133"/>
        <v>0</v>
      </c>
      <c r="AQ58" s="8">
        <f t="shared" si="80"/>
        <v>0</v>
      </c>
      <c r="AR58" s="8">
        <f t="shared" si="164"/>
        <v>0</v>
      </c>
      <c r="AS58" s="8">
        <f>MIN(AQ57+AP58*AO58,SUM($AA$4:$AA58)-SUM(AS$4:AS57))</f>
        <v>0</v>
      </c>
      <c r="AT58" s="9">
        <f t="shared" si="81"/>
        <v>0</v>
      </c>
      <c r="AU58" s="8">
        <f t="shared" si="82"/>
        <v>0</v>
      </c>
      <c r="AV58" s="31">
        <f t="shared" si="50"/>
        <v>0</v>
      </c>
      <c r="AW58" s="19">
        <f t="shared" si="134"/>
        <v>0</v>
      </c>
      <c r="AX58" s="8">
        <f t="shared" si="165"/>
        <v>0</v>
      </c>
      <c r="AY58" s="8">
        <f t="shared" si="166"/>
        <v>0</v>
      </c>
      <c r="AZ58" s="8">
        <f t="shared" si="83"/>
        <v>0</v>
      </c>
      <c r="BA58" s="8">
        <f t="shared" si="167"/>
        <v>132999999.9999999</v>
      </c>
      <c r="BB58" s="8">
        <f t="shared" si="168"/>
        <v>0</v>
      </c>
      <c r="BC58" s="31">
        <f t="shared" si="135"/>
        <v>0.66499999999999937</v>
      </c>
      <c r="BD58" s="8">
        <f t="shared" si="136"/>
        <v>0</v>
      </c>
      <c r="BE58" s="8">
        <f t="shared" si="84"/>
        <v>0</v>
      </c>
      <c r="BF58" s="9">
        <f t="shared" si="55"/>
        <v>486743.05555555521</v>
      </c>
      <c r="BG58" s="8">
        <f t="shared" si="137"/>
        <v>486743.05555555521</v>
      </c>
      <c r="BH58" s="1">
        <f t="shared" si="138"/>
        <v>1</v>
      </c>
      <c r="BI58" s="11">
        <f t="shared" si="139"/>
        <v>0</v>
      </c>
      <c r="BJ58" s="8">
        <f t="shared" si="169"/>
        <v>-99749999.99999994</v>
      </c>
      <c r="BK58" s="8">
        <f t="shared" si="170"/>
        <v>-20781.249999999989</v>
      </c>
      <c r="BL58" s="8">
        <f t="shared" si="140"/>
        <v>0</v>
      </c>
      <c r="BM58" s="9">
        <f t="shared" si="171"/>
        <v>0</v>
      </c>
      <c r="BN58" s="8">
        <f t="shared" si="172"/>
        <v>0</v>
      </c>
      <c r="BO58" s="30">
        <f t="shared" si="141"/>
        <v>0.49874999999999964</v>
      </c>
      <c r="BP58" s="8">
        <f t="shared" si="142"/>
        <v>0</v>
      </c>
      <c r="BQ58" s="8">
        <f t="shared" si="173"/>
        <v>0</v>
      </c>
      <c r="BR58" s="8">
        <f t="shared" si="174"/>
        <v>0</v>
      </c>
      <c r="BS58" s="8">
        <f>MIN(WL_BAL*(1-A_ADV_RATE)-SUM(BS$4:BS57),R58)</f>
        <v>0</v>
      </c>
      <c r="BT58" s="8">
        <f t="shared" si="175"/>
        <v>33250000</v>
      </c>
      <c r="BU58" s="8">
        <f t="shared" si="176"/>
        <v>0</v>
      </c>
      <c r="BV58" s="30">
        <f t="shared" si="143"/>
        <v>0.66499999999999959</v>
      </c>
      <c r="BW58" s="8">
        <f t="shared" si="144"/>
        <v>0</v>
      </c>
      <c r="BX58" s="8">
        <f t="shared" si="85"/>
        <v>0</v>
      </c>
      <c r="BY58" s="9">
        <f t="shared" si="145"/>
        <v>465961.80555555521</v>
      </c>
      <c r="BZ58" s="8">
        <f t="shared" si="177"/>
        <v>465961.80555555521</v>
      </c>
      <c r="CA58" s="1">
        <f t="shared" si="66"/>
        <v>1</v>
      </c>
      <c r="CB58" s="11">
        <v>0</v>
      </c>
      <c r="CC58" s="8">
        <f t="shared" si="86"/>
        <v>3.8184225559234619E-8</v>
      </c>
      <c r="CD58" s="8">
        <f>'Scheduled SPAC Monthly'!N60</f>
        <v>0</v>
      </c>
      <c r="CE58" s="8">
        <f>'Scheduled SPAC Monthly'!O60</f>
        <v>0</v>
      </c>
      <c r="CF58" s="8">
        <f t="shared" si="87"/>
        <v>2.3283064365386963E-8</v>
      </c>
      <c r="CG58" s="8">
        <f t="shared" si="178"/>
        <v>4.850638409455617E-12</v>
      </c>
      <c r="CH58" s="8">
        <f t="shared" si="146"/>
        <v>0</v>
      </c>
      <c r="CI58" s="8">
        <f t="shared" si="68"/>
        <v>0</v>
      </c>
      <c r="CJ58" s="9">
        <f t="shared" si="179"/>
        <v>99750000</v>
      </c>
      <c r="CK58" s="8">
        <f t="shared" si="180"/>
        <v>0</v>
      </c>
      <c r="CL58" s="31">
        <f t="shared" si="147"/>
        <v>0.49874999999999969</v>
      </c>
      <c r="CM58" s="19">
        <f t="shared" si="148"/>
        <v>0</v>
      </c>
      <c r="CN58" s="8">
        <f t="shared" si="71"/>
        <v>228593.75</v>
      </c>
      <c r="CO58" s="8">
        <f t="shared" si="181"/>
        <v>228593.75</v>
      </c>
      <c r="CP58" s="8">
        <f>MIN((1-A_ADV_RATE)*WL_BAL-SUM(CP$4:CP57),R58)</f>
        <v>0</v>
      </c>
      <c r="CQ58" s="8">
        <f>MIN((1-A_ADV_RATE)*WL_BAL-SUM(CQ$4:CQ57),$S58)</f>
        <v>0</v>
      </c>
      <c r="CR58" s="8">
        <f t="shared" si="73"/>
        <v>33250000</v>
      </c>
      <c r="CS58" s="8">
        <f t="shared" si="182"/>
        <v>0</v>
      </c>
      <c r="CT58" s="31" t="e">
        <f t="shared" si="149"/>
        <v>#DIV/0!</v>
      </c>
      <c r="CU58" s="8">
        <f t="shared" si="29"/>
        <v>0</v>
      </c>
      <c r="CV58" s="8">
        <f t="shared" si="88"/>
        <v>0</v>
      </c>
      <c r="CW58" s="9">
        <f t="shared" si="89"/>
        <v>258149.30555555521</v>
      </c>
      <c r="CX58" s="8">
        <f t="shared" si="183"/>
        <v>258149.30555555521</v>
      </c>
    </row>
    <row r="59" spans="1:102" x14ac:dyDescent="0.2">
      <c r="A59">
        <f t="shared" si="90"/>
        <v>55</v>
      </c>
      <c r="B59" s="16">
        <f t="shared" si="150"/>
        <v>46357</v>
      </c>
      <c r="C59" s="17">
        <f t="shared" si="31"/>
        <v>4.583333333333333</v>
      </c>
      <c r="D59" s="23">
        <v>1.0813999999999999E-3</v>
      </c>
      <c r="E59" s="11">
        <f t="shared" si="151"/>
        <v>0</v>
      </c>
      <c r="F59" s="9">
        <f t="shared" si="152"/>
        <v>0</v>
      </c>
      <c r="G59" s="8">
        <f t="shared" si="153"/>
        <v>200000000.00000003</v>
      </c>
      <c r="H59" s="2">
        <f t="shared" si="35"/>
        <v>0</v>
      </c>
      <c r="I59" s="8">
        <f t="shared" si="121"/>
        <v>0</v>
      </c>
      <c r="J59" s="8"/>
      <c r="K59" s="12">
        <f t="shared" si="122"/>
        <v>0</v>
      </c>
      <c r="L59" s="11">
        <f>MIN(L$2-SUM(L$4:L58),E59)</f>
        <v>0</v>
      </c>
      <c r="M59" s="8">
        <f t="shared" si="77"/>
        <v>67000000</v>
      </c>
      <c r="N59" s="2">
        <f t="shared" si="154"/>
        <v>0</v>
      </c>
      <c r="O59" s="8"/>
      <c r="P59" s="2"/>
      <c r="Q59" s="12">
        <f t="shared" si="2"/>
        <v>0</v>
      </c>
      <c r="R59" s="11">
        <f t="shared" si="123"/>
        <v>0</v>
      </c>
      <c r="S59" s="9">
        <f t="shared" si="37"/>
        <v>0</v>
      </c>
      <c r="T59" s="8">
        <f t="shared" si="155"/>
        <v>132999999.9999999</v>
      </c>
      <c r="U59" s="2">
        <f t="shared" si="156"/>
        <v>0</v>
      </c>
      <c r="V59" s="31">
        <f t="shared" si="124"/>
        <v>0.66499999999999937</v>
      </c>
      <c r="W59" s="8">
        <f t="shared" si="125"/>
        <v>0</v>
      </c>
      <c r="X59" s="8">
        <f t="shared" si="78"/>
        <v>0</v>
      </c>
      <c r="Y59" s="8">
        <f t="shared" si="157"/>
        <v>471041.66666666634</v>
      </c>
      <c r="Z59" s="12">
        <f t="shared" si="126"/>
        <v>471041.66666666634</v>
      </c>
      <c r="AA59" s="7">
        <f t="shared" si="127"/>
        <v>0</v>
      </c>
      <c r="AB59" s="8">
        <f t="shared" si="158"/>
        <v>99749999.999999955</v>
      </c>
      <c r="AC59" s="8">
        <f t="shared" si="79"/>
        <v>0</v>
      </c>
      <c r="AD59" s="31">
        <f t="shared" si="42"/>
        <v>0.49874999999999969</v>
      </c>
      <c r="AE59" s="8">
        <f t="shared" si="128"/>
        <v>0</v>
      </c>
      <c r="AF59" s="8">
        <f t="shared" si="159"/>
        <v>228593.74999999991</v>
      </c>
      <c r="AG59" s="8">
        <f t="shared" si="160"/>
        <v>228593.74999999991</v>
      </c>
      <c r="AH59" s="8">
        <f t="shared" si="129"/>
        <v>0</v>
      </c>
      <c r="AI59" s="8">
        <f t="shared" si="161"/>
        <v>33250000.00000003</v>
      </c>
      <c r="AJ59" s="8">
        <f t="shared" si="162"/>
        <v>0</v>
      </c>
      <c r="AK59" s="31">
        <f t="shared" si="47"/>
        <v>0.66499999999999981</v>
      </c>
      <c r="AL59" s="8">
        <f t="shared" si="130"/>
        <v>0</v>
      </c>
      <c r="AM59" s="9">
        <f t="shared" si="131"/>
        <v>242447.91666666642</v>
      </c>
      <c r="AN59" s="8">
        <f t="shared" si="163"/>
        <v>242447.91666666642</v>
      </c>
      <c r="AO59" s="1">
        <f t="shared" si="132"/>
        <v>1</v>
      </c>
      <c r="AP59" s="11">
        <f t="shared" si="133"/>
        <v>0</v>
      </c>
      <c r="AQ59" s="8">
        <f t="shared" si="80"/>
        <v>0</v>
      </c>
      <c r="AR59" s="8">
        <f t="shared" si="164"/>
        <v>0</v>
      </c>
      <c r="AS59" s="8">
        <f>MIN(AQ58+AP59*AO59,SUM($AA$4:$AA59)-SUM(AS$4:AS58))</f>
        <v>0</v>
      </c>
      <c r="AT59" s="9">
        <f t="shared" si="81"/>
        <v>0</v>
      </c>
      <c r="AU59" s="8">
        <f t="shared" si="82"/>
        <v>0</v>
      </c>
      <c r="AV59" s="31">
        <f t="shared" si="50"/>
        <v>0</v>
      </c>
      <c r="AW59" s="19">
        <f t="shared" si="134"/>
        <v>0</v>
      </c>
      <c r="AX59" s="8">
        <f t="shared" si="165"/>
        <v>0</v>
      </c>
      <c r="AY59" s="8">
        <f t="shared" si="166"/>
        <v>0</v>
      </c>
      <c r="AZ59" s="8">
        <f t="shared" si="83"/>
        <v>0</v>
      </c>
      <c r="BA59" s="8">
        <f t="shared" si="167"/>
        <v>132999999.9999999</v>
      </c>
      <c r="BB59" s="8">
        <f t="shared" si="168"/>
        <v>0</v>
      </c>
      <c r="BC59" s="31">
        <f t="shared" si="135"/>
        <v>0.66499999999999937</v>
      </c>
      <c r="BD59" s="8">
        <f t="shared" si="136"/>
        <v>0</v>
      </c>
      <c r="BE59" s="8">
        <f t="shared" si="84"/>
        <v>0</v>
      </c>
      <c r="BF59" s="9">
        <f t="shared" si="55"/>
        <v>471041.66666666634</v>
      </c>
      <c r="BG59" s="8">
        <f t="shared" si="137"/>
        <v>471041.66666666634</v>
      </c>
      <c r="BH59" s="1">
        <f t="shared" si="138"/>
        <v>1</v>
      </c>
      <c r="BI59" s="11">
        <f t="shared" si="139"/>
        <v>0</v>
      </c>
      <c r="BJ59" s="8">
        <f t="shared" si="169"/>
        <v>-99749999.99999994</v>
      </c>
      <c r="BK59" s="8">
        <f t="shared" si="170"/>
        <v>-20781.249999999989</v>
      </c>
      <c r="BL59" s="8">
        <f t="shared" si="140"/>
        <v>0</v>
      </c>
      <c r="BM59" s="9">
        <f t="shared" si="171"/>
        <v>0</v>
      </c>
      <c r="BN59" s="8">
        <f t="shared" si="172"/>
        <v>0</v>
      </c>
      <c r="BO59" s="30">
        <f t="shared" si="141"/>
        <v>0.49874999999999964</v>
      </c>
      <c r="BP59" s="8">
        <f t="shared" si="142"/>
        <v>0</v>
      </c>
      <c r="BQ59" s="8">
        <f t="shared" si="173"/>
        <v>0</v>
      </c>
      <c r="BR59" s="8">
        <f t="shared" si="174"/>
        <v>0</v>
      </c>
      <c r="BS59" s="8">
        <f>MIN(WL_BAL*(1-A_ADV_RATE)-SUM(BS$4:BS58),R59)</f>
        <v>0</v>
      </c>
      <c r="BT59" s="8">
        <f t="shared" si="175"/>
        <v>33250000</v>
      </c>
      <c r="BU59" s="8">
        <f t="shared" si="176"/>
        <v>0</v>
      </c>
      <c r="BV59" s="30">
        <f t="shared" si="143"/>
        <v>0.66499999999999959</v>
      </c>
      <c r="BW59" s="8">
        <f t="shared" si="144"/>
        <v>0</v>
      </c>
      <c r="BX59" s="8">
        <f t="shared" si="85"/>
        <v>0</v>
      </c>
      <c r="BY59" s="9">
        <f t="shared" si="145"/>
        <v>450260.41666666634</v>
      </c>
      <c r="BZ59" s="8">
        <f t="shared" si="177"/>
        <v>450260.41666666634</v>
      </c>
      <c r="CA59" s="1">
        <f t="shared" si="66"/>
        <v>1</v>
      </c>
      <c r="CB59" s="11">
        <v>0</v>
      </c>
      <c r="CC59" s="8">
        <f t="shared" si="86"/>
        <v>3.8184225559234619E-8</v>
      </c>
      <c r="CD59" s="8">
        <f>'Scheduled SPAC Monthly'!N61</f>
        <v>0</v>
      </c>
      <c r="CE59" s="8">
        <f>'Scheduled SPAC Monthly'!O61</f>
        <v>0</v>
      </c>
      <c r="CF59" s="8">
        <f t="shared" si="87"/>
        <v>2.3283064365386963E-8</v>
      </c>
      <c r="CG59" s="8">
        <f t="shared" si="178"/>
        <v>4.850638409455617E-12</v>
      </c>
      <c r="CH59" s="8">
        <f t="shared" si="146"/>
        <v>0</v>
      </c>
      <c r="CI59" s="8">
        <f t="shared" si="68"/>
        <v>0</v>
      </c>
      <c r="CJ59" s="9">
        <f t="shared" si="179"/>
        <v>99750000</v>
      </c>
      <c r="CK59" s="8">
        <f t="shared" si="180"/>
        <v>0</v>
      </c>
      <c r="CL59" s="31">
        <f t="shared" si="147"/>
        <v>0.49874999999999969</v>
      </c>
      <c r="CM59" s="19">
        <f t="shared" si="148"/>
        <v>0</v>
      </c>
      <c r="CN59" s="8">
        <f t="shared" si="71"/>
        <v>228593.75</v>
      </c>
      <c r="CO59" s="8">
        <f t="shared" si="181"/>
        <v>228593.75</v>
      </c>
      <c r="CP59" s="8">
        <f>MIN((1-A_ADV_RATE)*WL_BAL-SUM(CP$4:CP58),R59)</f>
        <v>0</v>
      </c>
      <c r="CQ59" s="8">
        <f>MIN((1-A_ADV_RATE)*WL_BAL-SUM(CQ$4:CQ58),$S59)</f>
        <v>0</v>
      </c>
      <c r="CR59" s="8">
        <f t="shared" si="73"/>
        <v>33250000</v>
      </c>
      <c r="CS59" s="8">
        <f t="shared" si="182"/>
        <v>0</v>
      </c>
      <c r="CT59" s="31" t="e">
        <f t="shared" si="149"/>
        <v>#DIV/0!</v>
      </c>
      <c r="CU59" s="8">
        <f t="shared" si="29"/>
        <v>0</v>
      </c>
      <c r="CV59" s="8">
        <f t="shared" si="88"/>
        <v>0</v>
      </c>
      <c r="CW59" s="9">
        <f t="shared" si="89"/>
        <v>242447.91666666634</v>
      </c>
      <c r="CX59" s="8">
        <f t="shared" si="183"/>
        <v>242447.91666666634</v>
      </c>
    </row>
    <row r="60" spans="1:102" x14ac:dyDescent="0.2">
      <c r="A60">
        <f t="shared" si="90"/>
        <v>56</v>
      </c>
      <c r="B60" s="16">
        <f t="shared" si="150"/>
        <v>46388</v>
      </c>
      <c r="C60" s="17">
        <f t="shared" si="31"/>
        <v>4.666666666666667</v>
      </c>
      <c r="D60" s="23">
        <v>1.0813999999999999E-3</v>
      </c>
      <c r="E60" s="11">
        <f t="shared" si="151"/>
        <v>0</v>
      </c>
      <c r="F60" s="9">
        <f t="shared" si="152"/>
        <v>0</v>
      </c>
      <c r="G60" s="8">
        <f t="shared" si="153"/>
        <v>200000000.00000003</v>
      </c>
      <c r="H60" s="2">
        <f t="shared" si="35"/>
        <v>0</v>
      </c>
      <c r="I60" s="8">
        <f t="shared" si="121"/>
        <v>0</v>
      </c>
      <c r="J60" s="8"/>
      <c r="K60" s="12">
        <f t="shared" si="122"/>
        <v>0</v>
      </c>
      <c r="L60" s="11">
        <f>MIN(L$2-SUM(L$4:L59),E60)</f>
        <v>0</v>
      </c>
      <c r="M60" s="8">
        <f t="shared" si="77"/>
        <v>67000000</v>
      </c>
      <c r="N60" s="2">
        <f t="shared" si="154"/>
        <v>0</v>
      </c>
      <c r="O60" s="8"/>
      <c r="P60" s="2"/>
      <c r="Q60" s="12">
        <f t="shared" si="2"/>
        <v>0</v>
      </c>
      <c r="R60" s="11">
        <f t="shared" si="123"/>
        <v>0</v>
      </c>
      <c r="S60" s="9">
        <f t="shared" si="37"/>
        <v>0</v>
      </c>
      <c r="T60" s="8">
        <f t="shared" si="155"/>
        <v>132999999.9999999</v>
      </c>
      <c r="U60" s="2">
        <f t="shared" si="156"/>
        <v>0</v>
      </c>
      <c r="V60" s="31">
        <f t="shared" si="124"/>
        <v>0.66499999999999937</v>
      </c>
      <c r="W60" s="8">
        <f t="shared" si="125"/>
        <v>0</v>
      </c>
      <c r="X60" s="8">
        <f t="shared" si="78"/>
        <v>0</v>
      </c>
      <c r="Y60" s="8">
        <f t="shared" si="157"/>
        <v>486743.05555555521</v>
      </c>
      <c r="Z60" s="12">
        <f t="shared" si="126"/>
        <v>486743.05555555521</v>
      </c>
      <c r="AA60" s="7">
        <f t="shared" si="127"/>
        <v>0</v>
      </c>
      <c r="AB60" s="8">
        <f t="shared" si="158"/>
        <v>99749999.999999955</v>
      </c>
      <c r="AC60" s="8">
        <f t="shared" si="79"/>
        <v>0</v>
      </c>
      <c r="AD60" s="31">
        <f t="shared" si="42"/>
        <v>0.49874999999999969</v>
      </c>
      <c r="AE60" s="8">
        <f t="shared" si="128"/>
        <v>0</v>
      </c>
      <c r="AF60" s="8">
        <f t="shared" si="159"/>
        <v>236213.54166666657</v>
      </c>
      <c r="AG60" s="8">
        <f t="shared" si="160"/>
        <v>236213.54166666657</v>
      </c>
      <c r="AH60" s="8">
        <f t="shared" si="129"/>
        <v>0</v>
      </c>
      <c r="AI60" s="8">
        <f t="shared" si="161"/>
        <v>33250000.00000003</v>
      </c>
      <c r="AJ60" s="8">
        <f t="shared" si="162"/>
        <v>0</v>
      </c>
      <c r="AK60" s="31">
        <f t="shared" si="47"/>
        <v>0.66499999999999981</v>
      </c>
      <c r="AL60" s="8">
        <f t="shared" si="130"/>
        <v>0</v>
      </c>
      <c r="AM60" s="9">
        <f t="shared" si="131"/>
        <v>250529.51388888864</v>
      </c>
      <c r="AN60" s="8">
        <f t="shared" si="163"/>
        <v>250529.51388888864</v>
      </c>
      <c r="AO60" s="1">
        <f t="shared" si="132"/>
        <v>1</v>
      </c>
      <c r="AP60" s="11">
        <f t="shared" si="133"/>
        <v>0</v>
      </c>
      <c r="AQ60" s="8">
        <f t="shared" si="80"/>
        <v>0</v>
      </c>
      <c r="AR60" s="8">
        <f t="shared" si="164"/>
        <v>0</v>
      </c>
      <c r="AS60" s="8">
        <f>MIN(AQ59+AP60*AO60,SUM($AA$4:$AA60)-SUM(AS$4:AS59))</f>
        <v>0</v>
      </c>
      <c r="AT60" s="9">
        <f t="shared" si="81"/>
        <v>0</v>
      </c>
      <c r="AU60" s="8">
        <f t="shared" si="82"/>
        <v>0</v>
      </c>
      <c r="AV60" s="31">
        <f t="shared" si="50"/>
        <v>0</v>
      </c>
      <c r="AW60" s="19">
        <f t="shared" si="134"/>
        <v>0</v>
      </c>
      <c r="AX60" s="8">
        <f t="shared" si="165"/>
        <v>0</v>
      </c>
      <c r="AY60" s="8">
        <f t="shared" si="166"/>
        <v>0</v>
      </c>
      <c r="AZ60" s="8">
        <f t="shared" si="83"/>
        <v>0</v>
      </c>
      <c r="BA60" s="8">
        <f t="shared" si="167"/>
        <v>132999999.9999999</v>
      </c>
      <c r="BB60" s="8">
        <f t="shared" si="168"/>
        <v>0</v>
      </c>
      <c r="BC60" s="31">
        <f t="shared" si="135"/>
        <v>0.66499999999999937</v>
      </c>
      <c r="BD60" s="8">
        <f t="shared" si="136"/>
        <v>0</v>
      </c>
      <c r="BE60" s="8">
        <f t="shared" si="84"/>
        <v>0</v>
      </c>
      <c r="BF60" s="9">
        <f t="shared" si="55"/>
        <v>486743.05555555521</v>
      </c>
      <c r="BG60" s="8">
        <f t="shared" si="137"/>
        <v>486743.05555555521</v>
      </c>
      <c r="BH60" s="1">
        <f t="shared" si="138"/>
        <v>1</v>
      </c>
      <c r="BI60" s="11">
        <f t="shared" si="139"/>
        <v>0</v>
      </c>
      <c r="BJ60" s="8">
        <f t="shared" si="169"/>
        <v>-99749999.99999994</v>
      </c>
      <c r="BK60" s="8">
        <f t="shared" si="170"/>
        <v>-20781.249999999989</v>
      </c>
      <c r="BL60" s="8">
        <f t="shared" si="140"/>
        <v>0</v>
      </c>
      <c r="BM60" s="9">
        <f t="shared" si="171"/>
        <v>0</v>
      </c>
      <c r="BN60" s="8">
        <f t="shared" si="172"/>
        <v>0</v>
      </c>
      <c r="BO60" s="30">
        <f t="shared" si="141"/>
        <v>0.49874999999999964</v>
      </c>
      <c r="BP60" s="8">
        <f t="shared" si="142"/>
        <v>0</v>
      </c>
      <c r="BQ60" s="8">
        <f t="shared" si="173"/>
        <v>0</v>
      </c>
      <c r="BR60" s="8">
        <f t="shared" si="174"/>
        <v>0</v>
      </c>
      <c r="BS60" s="8">
        <f>MIN(WL_BAL*(1-A_ADV_RATE)-SUM(BS$4:BS59),R60)</f>
        <v>0</v>
      </c>
      <c r="BT60" s="8">
        <f t="shared" si="175"/>
        <v>33250000</v>
      </c>
      <c r="BU60" s="8">
        <f t="shared" si="176"/>
        <v>0</v>
      </c>
      <c r="BV60" s="30">
        <f t="shared" si="143"/>
        <v>0.66499999999999959</v>
      </c>
      <c r="BW60" s="8">
        <f t="shared" si="144"/>
        <v>0</v>
      </c>
      <c r="BX60" s="8">
        <f t="shared" si="85"/>
        <v>0</v>
      </c>
      <c r="BY60" s="9">
        <f t="shared" si="145"/>
        <v>465961.80555555521</v>
      </c>
      <c r="BZ60" s="8">
        <f t="shared" si="177"/>
        <v>465961.80555555521</v>
      </c>
      <c r="CA60" s="1">
        <f t="shared" si="66"/>
        <v>1</v>
      </c>
      <c r="CB60" s="11">
        <v>0</v>
      </c>
      <c r="CC60" s="8">
        <f t="shared" si="86"/>
        <v>3.8184225559234619E-8</v>
      </c>
      <c r="CD60" s="8">
        <f>'Scheduled SPAC Monthly'!N62</f>
        <v>0</v>
      </c>
      <c r="CE60" s="8">
        <f>'Scheduled SPAC Monthly'!O62</f>
        <v>0</v>
      </c>
      <c r="CF60" s="8">
        <f t="shared" si="87"/>
        <v>2.3283064365386963E-8</v>
      </c>
      <c r="CG60" s="8">
        <f t="shared" si="178"/>
        <v>4.850638409455617E-12</v>
      </c>
      <c r="CH60" s="8">
        <f t="shared" si="146"/>
        <v>0</v>
      </c>
      <c r="CI60" s="8">
        <f t="shared" si="68"/>
        <v>0</v>
      </c>
      <c r="CJ60" s="9">
        <f t="shared" si="179"/>
        <v>99750000</v>
      </c>
      <c r="CK60" s="8">
        <f t="shared" si="180"/>
        <v>0</v>
      </c>
      <c r="CL60" s="31">
        <f t="shared" si="147"/>
        <v>0.49874999999999969</v>
      </c>
      <c r="CM60" s="19">
        <f t="shared" si="148"/>
        <v>0</v>
      </c>
      <c r="CN60" s="8">
        <f t="shared" si="71"/>
        <v>228593.75</v>
      </c>
      <c r="CO60" s="8">
        <f t="shared" si="181"/>
        <v>228593.75</v>
      </c>
      <c r="CP60" s="8">
        <f>MIN((1-A_ADV_RATE)*WL_BAL-SUM(CP$4:CP59),R60)</f>
        <v>0</v>
      </c>
      <c r="CQ60" s="8">
        <f>MIN((1-A_ADV_RATE)*WL_BAL-SUM(CQ$4:CQ59),$S60)</f>
        <v>0</v>
      </c>
      <c r="CR60" s="8">
        <f t="shared" si="73"/>
        <v>33250000</v>
      </c>
      <c r="CS60" s="8">
        <f t="shared" si="182"/>
        <v>0</v>
      </c>
      <c r="CT60" s="31" t="e">
        <f t="shared" si="149"/>
        <v>#DIV/0!</v>
      </c>
      <c r="CU60" s="8">
        <f t="shared" si="29"/>
        <v>0</v>
      </c>
      <c r="CV60" s="8">
        <f t="shared" si="88"/>
        <v>0</v>
      </c>
      <c r="CW60" s="9">
        <f t="shared" si="89"/>
        <v>258149.30555555521</v>
      </c>
      <c r="CX60" s="8">
        <f t="shared" si="183"/>
        <v>258149.30555555521</v>
      </c>
    </row>
    <row r="61" spans="1:102" x14ac:dyDescent="0.2">
      <c r="A61">
        <f t="shared" si="90"/>
        <v>57</v>
      </c>
      <c r="B61" s="16">
        <f t="shared" si="150"/>
        <v>46419</v>
      </c>
      <c r="C61" s="17">
        <f t="shared" si="31"/>
        <v>4.75</v>
      </c>
      <c r="D61" s="23">
        <v>1.0813999999999999E-3</v>
      </c>
      <c r="E61" s="11">
        <f t="shared" si="151"/>
        <v>0</v>
      </c>
      <c r="F61" s="9">
        <f t="shared" si="152"/>
        <v>0</v>
      </c>
      <c r="G61" s="8">
        <f t="shared" si="153"/>
        <v>200000000.00000003</v>
      </c>
      <c r="H61" s="2">
        <f t="shared" si="35"/>
        <v>0</v>
      </c>
      <c r="I61" s="8">
        <f t="shared" si="121"/>
        <v>0</v>
      </c>
      <c r="J61" s="8"/>
      <c r="K61" s="12">
        <f t="shared" si="122"/>
        <v>0</v>
      </c>
      <c r="L61" s="11">
        <f>MIN(L$2-SUM(L$4:L60),E61)</f>
        <v>0</v>
      </c>
      <c r="M61" s="8">
        <f t="shared" si="77"/>
        <v>67000000</v>
      </c>
      <c r="N61" s="2">
        <f t="shared" si="154"/>
        <v>0</v>
      </c>
      <c r="O61" s="8"/>
      <c r="P61" s="2"/>
      <c r="Q61" s="12">
        <f t="shared" si="2"/>
        <v>0</v>
      </c>
      <c r="R61" s="11">
        <f t="shared" si="123"/>
        <v>0</v>
      </c>
      <c r="S61" s="9">
        <f t="shared" si="37"/>
        <v>0</v>
      </c>
      <c r="T61" s="8">
        <f t="shared" si="155"/>
        <v>132999999.9999999</v>
      </c>
      <c r="U61" s="2">
        <f t="shared" si="156"/>
        <v>0</v>
      </c>
      <c r="V61" s="31">
        <f t="shared" si="124"/>
        <v>0.66499999999999937</v>
      </c>
      <c r="W61" s="8">
        <f t="shared" si="125"/>
        <v>0</v>
      </c>
      <c r="X61" s="8">
        <f t="shared" si="78"/>
        <v>0</v>
      </c>
      <c r="Y61" s="8">
        <f t="shared" si="157"/>
        <v>486743.05555555521</v>
      </c>
      <c r="Z61" s="12">
        <f t="shared" si="126"/>
        <v>486743.05555555521</v>
      </c>
      <c r="AA61" s="7">
        <f t="shared" si="127"/>
        <v>0</v>
      </c>
      <c r="AB61" s="8">
        <f t="shared" si="158"/>
        <v>99749999.999999955</v>
      </c>
      <c r="AC61" s="8">
        <f t="shared" si="79"/>
        <v>0</v>
      </c>
      <c r="AD61" s="31">
        <f t="shared" si="42"/>
        <v>0.49874999999999969</v>
      </c>
      <c r="AE61" s="8">
        <f t="shared" si="128"/>
        <v>0</v>
      </c>
      <c r="AF61" s="8">
        <f t="shared" si="159"/>
        <v>236213.54166666657</v>
      </c>
      <c r="AG61" s="8">
        <f t="shared" si="160"/>
        <v>236213.54166666657</v>
      </c>
      <c r="AH61" s="8">
        <f t="shared" si="129"/>
        <v>0</v>
      </c>
      <c r="AI61" s="8">
        <f t="shared" si="161"/>
        <v>33250000.00000003</v>
      </c>
      <c r="AJ61" s="8">
        <f t="shared" si="162"/>
        <v>0</v>
      </c>
      <c r="AK61" s="31">
        <f t="shared" si="47"/>
        <v>0.66499999999999981</v>
      </c>
      <c r="AL61" s="8">
        <f t="shared" si="130"/>
        <v>0</v>
      </c>
      <c r="AM61" s="9">
        <f t="shared" si="131"/>
        <v>250529.51388888864</v>
      </c>
      <c r="AN61" s="8">
        <f t="shared" si="163"/>
        <v>250529.51388888864</v>
      </c>
      <c r="AO61" s="1">
        <f t="shared" si="132"/>
        <v>1</v>
      </c>
      <c r="AP61" s="11">
        <f t="shared" si="133"/>
        <v>0</v>
      </c>
      <c r="AQ61" s="8">
        <f t="shared" si="80"/>
        <v>0</v>
      </c>
      <c r="AR61" s="8">
        <f t="shared" si="164"/>
        <v>0</v>
      </c>
      <c r="AS61" s="8">
        <f>MIN(AQ60+AP61*AO61,SUM($AA$4:$AA61)-SUM(AS$4:AS60))</f>
        <v>0</v>
      </c>
      <c r="AT61" s="9">
        <f t="shared" si="81"/>
        <v>0</v>
      </c>
      <c r="AU61" s="8">
        <f t="shared" si="82"/>
        <v>0</v>
      </c>
      <c r="AV61" s="31">
        <f t="shared" si="50"/>
        <v>0</v>
      </c>
      <c r="AW61" s="19">
        <f t="shared" si="134"/>
        <v>0</v>
      </c>
      <c r="AX61" s="8">
        <f t="shared" si="165"/>
        <v>0</v>
      </c>
      <c r="AY61" s="8">
        <f t="shared" si="166"/>
        <v>0</v>
      </c>
      <c r="AZ61" s="8">
        <f t="shared" si="83"/>
        <v>0</v>
      </c>
      <c r="BA61" s="8">
        <f t="shared" si="167"/>
        <v>132999999.9999999</v>
      </c>
      <c r="BB61" s="8">
        <f t="shared" si="168"/>
        <v>0</v>
      </c>
      <c r="BC61" s="31">
        <f t="shared" si="135"/>
        <v>0.66499999999999937</v>
      </c>
      <c r="BD61" s="8">
        <f t="shared" si="136"/>
        <v>0</v>
      </c>
      <c r="BE61" s="8">
        <f t="shared" si="84"/>
        <v>0</v>
      </c>
      <c r="BF61" s="9">
        <f t="shared" si="55"/>
        <v>486743.05555555521</v>
      </c>
      <c r="BG61" s="8">
        <f t="shared" si="137"/>
        <v>486743.05555555521</v>
      </c>
      <c r="BH61" s="1">
        <f t="shared" si="138"/>
        <v>1</v>
      </c>
      <c r="BI61" s="11">
        <f t="shared" si="139"/>
        <v>0</v>
      </c>
      <c r="BJ61" s="8">
        <f t="shared" si="169"/>
        <v>-99749999.99999994</v>
      </c>
      <c r="BK61" s="8">
        <f t="shared" si="170"/>
        <v>-20781.249999999989</v>
      </c>
      <c r="BL61" s="8">
        <f t="shared" si="140"/>
        <v>0</v>
      </c>
      <c r="BM61" s="9">
        <f t="shared" si="171"/>
        <v>0</v>
      </c>
      <c r="BN61" s="8">
        <f t="shared" si="172"/>
        <v>0</v>
      </c>
      <c r="BO61" s="30">
        <f t="shared" si="141"/>
        <v>0.49874999999999964</v>
      </c>
      <c r="BP61" s="8">
        <f t="shared" si="142"/>
        <v>0</v>
      </c>
      <c r="BQ61" s="8">
        <f t="shared" si="173"/>
        <v>0</v>
      </c>
      <c r="BR61" s="8">
        <f t="shared" si="174"/>
        <v>0</v>
      </c>
      <c r="BS61" s="8">
        <f>MIN(WL_BAL*(1-A_ADV_RATE)-SUM(BS$4:BS60),R61)</f>
        <v>0</v>
      </c>
      <c r="BT61" s="8">
        <f t="shared" si="175"/>
        <v>33250000</v>
      </c>
      <c r="BU61" s="8">
        <f t="shared" si="176"/>
        <v>0</v>
      </c>
      <c r="BV61" s="30">
        <f t="shared" si="143"/>
        <v>0.66499999999999959</v>
      </c>
      <c r="BW61" s="8">
        <f t="shared" si="144"/>
        <v>0</v>
      </c>
      <c r="BX61" s="8">
        <f t="shared" si="85"/>
        <v>0</v>
      </c>
      <c r="BY61" s="9">
        <f t="shared" si="145"/>
        <v>465961.80555555521</v>
      </c>
      <c r="BZ61" s="8">
        <f t="shared" si="177"/>
        <v>465961.80555555521</v>
      </c>
      <c r="CA61" s="1">
        <f t="shared" si="66"/>
        <v>1</v>
      </c>
      <c r="CB61" s="11">
        <v>0</v>
      </c>
      <c r="CC61" s="8">
        <f t="shared" si="86"/>
        <v>3.8184225559234619E-8</v>
      </c>
      <c r="CD61" s="8">
        <f>'Scheduled SPAC Monthly'!N63</f>
        <v>0</v>
      </c>
      <c r="CE61" s="8">
        <f>'Scheduled SPAC Monthly'!O63</f>
        <v>0</v>
      </c>
      <c r="CF61" s="8">
        <f t="shared" si="87"/>
        <v>2.3283064365386963E-8</v>
      </c>
      <c r="CG61" s="8">
        <f t="shared" si="178"/>
        <v>4.850638409455617E-12</v>
      </c>
      <c r="CH61" s="8">
        <f t="shared" si="146"/>
        <v>0</v>
      </c>
      <c r="CI61" s="8">
        <f t="shared" si="68"/>
        <v>0</v>
      </c>
      <c r="CJ61" s="9">
        <f t="shared" si="179"/>
        <v>99750000</v>
      </c>
      <c r="CK61" s="8">
        <f t="shared" si="180"/>
        <v>0</v>
      </c>
      <c r="CL61" s="31">
        <f t="shared" si="147"/>
        <v>0.49874999999999969</v>
      </c>
      <c r="CM61" s="19">
        <f t="shared" si="148"/>
        <v>0</v>
      </c>
      <c r="CN61" s="8">
        <f t="shared" si="71"/>
        <v>228593.75</v>
      </c>
      <c r="CO61" s="8">
        <f t="shared" si="181"/>
        <v>228593.75</v>
      </c>
      <c r="CP61" s="8">
        <f>MIN((1-A_ADV_RATE)*WL_BAL-SUM(CP$4:CP60),R61)</f>
        <v>0</v>
      </c>
      <c r="CQ61" s="8">
        <f>MIN((1-A_ADV_RATE)*WL_BAL-SUM(CQ$4:CQ60),$S61)</f>
        <v>0</v>
      </c>
      <c r="CR61" s="8">
        <f t="shared" si="73"/>
        <v>33250000</v>
      </c>
      <c r="CS61" s="8">
        <f t="shared" si="182"/>
        <v>0</v>
      </c>
      <c r="CT61" s="31" t="e">
        <f t="shared" si="149"/>
        <v>#DIV/0!</v>
      </c>
      <c r="CU61" s="8">
        <f t="shared" si="29"/>
        <v>0</v>
      </c>
      <c r="CV61" s="8">
        <f t="shared" si="88"/>
        <v>0</v>
      </c>
      <c r="CW61" s="9">
        <f t="shared" si="89"/>
        <v>258149.30555555521</v>
      </c>
      <c r="CX61" s="8">
        <f t="shared" si="183"/>
        <v>258149.30555555521</v>
      </c>
    </row>
    <row r="62" spans="1:102" x14ac:dyDescent="0.2">
      <c r="A62">
        <f t="shared" si="90"/>
        <v>58</v>
      </c>
      <c r="B62" s="16">
        <f t="shared" si="150"/>
        <v>46447</v>
      </c>
      <c r="C62" s="17">
        <f t="shared" si="31"/>
        <v>4.833333333333333</v>
      </c>
      <c r="D62" s="23">
        <v>1.0813999999999999E-3</v>
      </c>
      <c r="E62" s="11">
        <f t="shared" si="151"/>
        <v>0</v>
      </c>
      <c r="F62" s="9">
        <f t="shared" si="152"/>
        <v>0</v>
      </c>
      <c r="G62" s="8">
        <f t="shared" si="153"/>
        <v>200000000.00000003</v>
      </c>
      <c r="H62" s="2">
        <f t="shared" si="35"/>
        <v>0</v>
      </c>
      <c r="I62" s="8">
        <f t="shared" si="121"/>
        <v>0</v>
      </c>
      <c r="J62" s="8"/>
      <c r="K62" s="12">
        <f t="shared" si="122"/>
        <v>0</v>
      </c>
      <c r="L62" s="11">
        <f>MIN(L$2-SUM(L$4:L61),E62)</f>
        <v>0</v>
      </c>
      <c r="M62" s="8">
        <f t="shared" si="77"/>
        <v>67000000</v>
      </c>
      <c r="N62" s="2">
        <f t="shared" si="154"/>
        <v>0</v>
      </c>
      <c r="O62" s="8"/>
      <c r="P62" s="2"/>
      <c r="Q62" s="12">
        <f t="shared" si="2"/>
        <v>0</v>
      </c>
      <c r="R62" s="11">
        <f t="shared" si="123"/>
        <v>0</v>
      </c>
      <c r="S62" s="9">
        <f t="shared" si="37"/>
        <v>0</v>
      </c>
      <c r="T62" s="8">
        <f t="shared" si="155"/>
        <v>132999999.9999999</v>
      </c>
      <c r="U62" s="2">
        <f t="shared" si="156"/>
        <v>0</v>
      </c>
      <c r="V62" s="31">
        <f t="shared" si="124"/>
        <v>0.66499999999999937</v>
      </c>
      <c r="W62" s="8">
        <f t="shared" si="125"/>
        <v>0</v>
      </c>
      <c r="X62" s="8">
        <f t="shared" si="78"/>
        <v>0</v>
      </c>
      <c r="Y62" s="8">
        <f t="shared" si="157"/>
        <v>439638.88888888858</v>
      </c>
      <c r="Z62" s="12">
        <f t="shared" si="126"/>
        <v>439638.88888888858</v>
      </c>
      <c r="AA62" s="7">
        <f t="shared" si="127"/>
        <v>0</v>
      </c>
      <c r="AB62" s="8">
        <f t="shared" si="158"/>
        <v>99749999.999999955</v>
      </c>
      <c r="AC62" s="8">
        <f t="shared" si="79"/>
        <v>0</v>
      </c>
      <c r="AD62" s="31">
        <f t="shared" si="42"/>
        <v>0.49874999999999969</v>
      </c>
      <c r="AE62" s="8">
        <f t="shared" si="128"/>
        <v>0</v>
      </c>
      <c r="AF62" s="8">
        <f t="shared" si="159"/>
        <v>213354.16666666657</v>
      </c>
      <c r="AG62" s="8">
        <f t="shared" si="160"/>
        <v>213354.16666666657</v>
      </c>
      <c r="AH62" s="8">
        <f t="shared" si="129"/>
        <v>0</v>
      </c>
      <c r="AI62" s="8">
        <f t="shared" si="161"/>
        <v>33250000.00000003</v>
      </c>
      <c r="AJ62" s="8">
        <f t="shared" si="162"/>
        <v>0</v>
      </c>
      <c r="AK62" s="31">
        <f t="shared" si="47"/>
        <v>0.66499999999999981</v>
      </c>
      <c r="AL62" s="8">
        <f t="shared" si="130"/>
        <v>0</v>
      </c>
      <c r="AM62" s="9">
        <f t="shared" si="131"/>
        <v>226284.72222222202</v>
      </c>
      <c r="AN62" s="8">
        <f t="shared" si="163"/>
        <v>226284.72222222202</v>
      </c>
      <c r="AO62" s="1">
        <f t="shared" si="132"/>
        <v>1</v>
      </c>
      <c r="AP62" s="11">
        <f t="shared" si="133"/>
        <v>0</v>
      </c>
      <c r="AQ62" s="8">
        <f t="shared" si="80"/>
        <v>0</v>
      </c>
      <c r="AR62" s="8">
        <f t="shared" si="164"/>
        <v>0</v>
      </c>
      <c r="AS62" s="8">
        <f>MIN(AQ61+AP62*AO62,SUM($AA$4:$AA62)-SUM(AS$4:AS61))</f>
        <v>0</v>
      </c>
      <c r="AT62" s="9">
        <f t="shared" si="81"/>
        <v>0</v>
      </c>
      <c r="AU62" s="8">
        <f t="shared" si="82"/>
        <v>0</v>
      </c>
      <c r="AV62" s="31">
        <f t="shared" si="50"/>
        <v>0</v>
      </c>
      <c r="AW62" s="19">
        <f t="shared" si="134"/>
        <v>0</v>
      </c>
      <c r="AX62" s="8">
        <f t="shared" si="165"/>
        <v>0</v>
      </c>
      <c r="AY62" s="8">
        <f t="shared" si="166"/>
        <v>0</v>
      </c>
      <c r="AZ62" s="8">
        <f t="shared" si="83"/>
        <v>0</v>
      </c>
      <c r="BA62" s="8">
        <f t="shared" si="167"/>
        <v>132999999.9999999</v>
      </c>
      <c r="BB62" s="8">
        <f t="shared" si="168"/>
        <v>0</v>
      </c>
      <c r="BC62" s="31">
        <f t="shared" si="135"/>
        <v>0.66499999999999937</v>
      </c>
      <c r="BD62" s="8">
        <f t="shared" si="136"/>
        <v>0</v>
      </c>
      <c r="BE62" s="8">
        <f t="shared" si="84"/>
        <v>0</v>
      </c>
      <c r="BF62" s="9">
        <f t="shared" si="55"/>
        <v>439638.88888888858</v>
      </c>
      <c r="BG62" s="8">
        <f t="shared" si="137"/>
        <v>439638.88888888858</v>
      </c>
      <c r="BH62" s="1">
        <f t="shared" si="138"/>
        <v>1</v>
      </c>
      <c r="BI62" s="11">
        <f t="shared" si="139"/>
        <v>0</v>
      </c>
      <c r="BJ62" s="8">
        <f t="shared" si="169"/>
        <v>-99749999.99999994</v>
      </c>
      <c r="BK62" s="8">
        <f t="shared" si="170"/>
        <v>-20781.249999999989</v>
      </c>
      <c r="BL62" s="8">
        <f t="shared" si="140"/>
        <v>0</v>
      </c>
      <c r="BM62" s="9">
        <f t="shared" si="171"/>
        <v>0</v>
      </c>
      <c r="BN62" s="8">
        <f t="shared" si="172"/>
        <v>0</v>
      </c>
      <c r="BO62" s="30">
        <f t="shared" si="141"/>
        <v>0.49874999999999964</v>
      </c>
      <c r="BP62" s="8">
        <f t="shared" si="142"/>
        <v>0</v>
      </c>
      <c r="BQ62" s="8">
        <f t="shared" si="173"/>
        <v>0</v>
      </c>
      <c r="BR62" s="8">
        <f t="shared" si="174"/>
        <v>0</v>
      </c>
      <c r="BS62" s="8">
        <f>MIN(WL_BAL*(1-A_ADV_RATE)-SUM(BS$4:BS61),R62)</f>
        <v>0</v>
      </c>
      <c r="BT62" s="8">
        <f t="shared" si="175"/>
        <v>33250000</v>
      </c>
      <c r="BU62" s="8">
        <f t="shared" si="176"/>
        <v>0</v>
      </c>
      <c r="BV62" s="30">
        <f t="shared" si="143"/>
        <v>0.66499999999999959</v>
      </c>
      <c r="BW62" s="8">
        <f t="shared" si="144"/>
        <v>0</v>
      </c>
      <c r="BX62" s="8">
        <f t="shared" si="85"/>
        <v>0</v>
      </c>
      <c r="BY62" s="9">
        <f t="shared" si="145"/>
        <v>418857.63888888858</v>
      </c>
      <c r="BZ62" s="8">
        <f t="shared" si="177"/>
        <v>418857.63888888858</v>
      </c>
      <c r="CA62" s="1">
        <f t="shared" si="66"/>
        <v>1</v>
      </c>
      <c r="CB62" s="11">
        <v>0</v>
      </c>
      <c r="CC62" s="8">
        <f t="shared" si="86"/>
        <v>3.8184225559234619E-8</v>
      </c>
      <c r="CD62" s="8">
        <f>'Scheduled SPAC Monthly'!N64</f>
        <v>0</v>
      </c>
      <c r="CE62" s="8">
        <f>'Scheduled SPAC Monthly'!O64</f>
        <v>0</v>
      </c>
      <c r="CF62" s="8">
        <f t="shared" si="87"/>
        <v>2.3283064365386963E-8</v>
      </c>
      <c r="CG62" s="8">
        <f t="shared" si="178"/>
        <v>4.850638409455617E-12</v>
      </c>
      <c r="CH62" s="8">
        <f t="shared" si="146"/>
        <v>0</v>
      </c>
      <c r="CI62" s="8">
        <f t="shared" si="68"/>
        <v>0</v>
      </c>
      <c r="CJ62" s="9">
        <f t="shared" si="179"/>
        <v>99750000</v>
      </c>
      <c r="CK62" s="8">
        <f t="shared" si="180"/>
        <v>0</v>
      </c>
      <c r="CL62" s="31">
        <f t="shared" si="147"/>
        <v>0.49874999999999969</v>
      </c>
      <c r="CM62" s="19">
        <f t="shared" si="148"/>
        <v>0</v>
      </c>
      <c r="CN62" s="8">
        <f t="shared" si="71"/>
        <v>228593.75</v>
      </c>
      <c r="CO62" s="8">
        <f t="shared" si="181"/>
        <v>228593.75</v>
      </c>
      <c r="CP62" s="8">
        <f>MIN((1-A_ADV_RATE)*WL_BAL-SUM(CP$4:CP61),R62)</f>
        <v>0</v>
      </c>
      <c r="CQ62" s="8">
        <f>MIN((1-A_ADV_RATE)*WL_BAL-SUM(CQ$4:CQ61),$S62)</f>
        <v>0</v>
      </c>
      <c r="CR62" s="8">
        <f t="shared" si="73"/>
        <v>33250000</v>
      </c>
      <c r="CS62" s="8">
        <f t="shared" si="182"/>
        <v>0</v>
      </c>
      <c r="CT62" s="31" t="e">
        <f t="shared" si="149"/>
        <v>#DIV/0!</v>
      </c>
      <c r="CU62" s="8">
        <f t="shared" si="29"/>
        <v>0</v>
      </c>
      <c r="CV62" s="8">
        <f t="shared" si="88"/>
        <v>0</v>
      </c>
      <c r="CW62" s="9">
        <f t="shared" si="89"/>
        <v>211045.13888888858</v>
      </c>
      <c r="CX62" s="8">
        <f t="shared" si="183"/>
        <v>211045.13888888858</v>
      </c>
    </row>
    <row r="63" spans="1:102" x14ac:dyDescent="0.2">
      <c r="A63">
        <f t="shared" si="90"/>
        <v>59</v>
      </c>
      <c r="B63" s="16">
        <f t="shared" si="150"/>
        <v>46478</v>
      </c>
      <c r="C63" s="17">
        <f t="shared" si="31"/>
        <v>4.916666666666667</v>
      </c>
      <c r="D63" s="23">
        <v>1.0813999999999999E-3</v>
      </c>
      <c r="E63" s="11">
        <f t="shared" si="151"/>
        <v>0</v>
      </c>
      <c r="F63" s="9">
        <f t="shared" ref="F63" si="184">IF($A62&lt;CONSTR_TERM,((PROJECT_COST)-F$4)/CONSTR_TERM,0)</f>
        <v>0</v>
      </c>
      <c r="G63" s="8">
        <f t="shared" si="153"/>
        <v>200000000.00000003</v>
      </c>
      <c r="H63" s="2">
        <f t="shared" si="35"/>
        <v>0</v>
      </c>
      <c r="I63" s="8">
        <f t="shared" si="121"/>
        <v>0</v>
      </c>
      <c r="J63" s="8"/>
      <c r="K63" s="12">
        <f t="shared" si="122"/>
        <v>0</v>
      </c>
      <c r="L63" s="11">
        <f>MIN(L$2-SUM(L$4:L62),E63)</f>
        <v>0</v>
      </c>
      <c r="M63" s="8">
        <f t="shared" si="77"/>
        <v>67000000</v>
      </c>
      <c r="N63" s="2">
        <f t="shared" si="154"/>
        <v>0</v>
      </c>
      <c r="O63" s="8"/>
      <c r="P63" s="2"/>
      <c r="Q63" s="12">
        <f t="shared" si="2"/>
        <v>0</v>
      </c>
      <c r="R63" s="11">
        <f t="shared" si="123"/>
        <v>0</v>
      </c>
      <c r="S63" s="9">
        <f t="shared" si="37"/>
        <v>0</v>
      </c>
      <c r="T63" s="8">
        <f t="shared" si="155"/>
        <v>132999999.9999999</v>
      </c>
      <c r="U63" s="2">
        <f t="shared" si="156"/>
        <v>0</v>
      </c>
      <c r="V63" s="31">
        <f t="shared" si="124"/>
        <v>0.66499999999999937</v>
      </c>
      <c r="W63" s="8">
        <f t="shared" si="125"/>
        <v>0</v>
      </c>
      <c r="X63" s="8">
        <f t="shared" si="78"/>
        <v>0</v>
      </c>
      <c r="Y63" s="8">
        <f t="shared" si="157"/>
        <v>486743.05555555521</v>
      </c>
      <c r="Z63" s="12">
        <f t="shared" si="126"/>
        <v>486743.05555555521</v>
      </c>
      <c r="AA63" s="7">
        <f t="shared" si="127"/>
        <v>0</v>
      </c>
      <c r="AB63" s="8">
        <f t="shared" si="158"/>
        <v>99749999.999999955</v>
      </c>
      <c r="AC63" s="8">
        <f t="shared" si="79"/>
        <v>0</v>
      </c>
      <c r="AD63" s="31">
        <f t="shared" si="42"/>
        <v>0.49874999999999969</v>
      </c>
      <c r="AE63" s="8">
        <f t="shared" si="128"/>
        <v>0</v>
      </c>
      <c r="AF63" s="8">
        <f t="shared" si="159"/>
        <v>236213.54166666657</v>
      </c>
      <c r="AG63" s="8">
        <f t="shared" si="160"/>
        <v>236213.54166666657</v>
      </c>
      <c r="AH63" s="8">
        <f t="shared" si="129"/>
        <v>0</v>
      </c>
      <c r="AI63" s="8">
        <f t="shared" si="161"/>
        <v>33250000.00000003</v>
      </c>
      <c r="AJ63" s="8">
        <f t="shared" si="162"/>
        <v>0</v>
      </c>
      <c r="AK63" s="31">
        <f t="shared" si="47"/>
        <v>0.66499999999999981</v>
      </c>
      <c r="AL63" s="8">
        <f t="shared" si="130"/>
        <v>0</v>
      </c>
      <c r="AM63" s="9">
        <f t="shared" si="131"/>
        <v>250529.51388888864</v>
      </c>
      <c r="AN63" s="8">
        <f t="shared" si="163"/>
        <v>250529.51388888864</v>
      </c>
      <c r="AO63" s="1">
        <f t="shared" si="132"/>
        <v>1</v>
      </c>
      <c r="AP63" s="11">
        <f t="shared" si="133"/>
        <v>0</v>
      </c>
      <c r="AQ63" s="8">
        <f t="shared" si="80"/>
        <v>0</v>
      </c>
      <c r="AR63" s="8">
        <f t="shared" si="164"/>
        <v>0</v>
      </c>
      <c r="AS63" s="8">
        <f>MIN(AQ62+AP63*AO63,SUM($AA$4:$AA63)-SUM(AS$4:AS62))</f>
        <v>0</v>
      </c>
      <c r="AT63" s="9">
        <f t="shared" si="81"/>
        <v>0</v>
      </c>
      <c r="AU63" s="8">
        <f t="shared" si="82"/>
        <v>0</v>
      </c>
      <c r="AV63" s="31">
        <f t="shared" si="50"/>
        <v>0</v>
      </c>
      <c r="AW63" s="19">
        <f t="shared" si="134"/>
        <v>0</v>
      </c>
      <c r="AX63" s="8">
        <f t="shared" si="165"/>
        <v>0</v>
      </c>
      <c r="AY63" s="8">
        <f t="shared" si="166"/>
        <v>0</v>
      </c>
      <c r="AZ63" s="8">
        <f t="shared" si="83"/>
        <v>0</v>
      </c>
      <c r="BA63" s="8">
        <f t="shared" si="167"/>
        <v>132999999.9999999</v>
      </c>
      <c r="BB63" s="8">
        <f t="shared" si="168"/>
        <v>0</v>
      </c>
      <c r="BC63" s="31">
        <f t="shared" si="135"/>
        <v>0.66499999999999937</v>
      </c>
      <c r="BD63" s="8">
        <f t="shared" si="136"/>
        <v>0</v>
      </c>
      <c r="BE63" s="8">
        <f t="shared" si="84"/>
        <v>0</v>
      </c>
      <c r="BF63" s="9">
        <f t="shared" si="55"/>
        <v>486743.05555555521</v>
      </c>
      <c r="BG63" s="8">
        <f t="shared" si="137"/>
        <v>486743.05555555521</v>
      </c>
      <c r="BH63" s="1">
        <f t="shared" si="138"/>
        <v>1</v>
      </c>
      <c r="BI63" s="11">
        <f t="shared" si="139"/>
        <v>0</v>
      </c>
      <c r="BJ63" s="8">
        <f t="shared" si="169"/>
        <v>-99749999.99999994</v>
      </c>
      <c r="BK63" s="8">
        <f t="shared" si="170"/>
        <v>-20781.249999999989</v>
      </c>
      <c r="BL63" s="8">
        <f t="shared" si="140"/>
        <v>0</v>
      </c>
      <c r="BM63" s="9">
        <f t="shared" si="171"/>
        <v>0</v>
      </c>
      <c r="BN63" s="8">
        <f t="shared" si="172"/>
        <v>0</v>
      </c>
      <c r="BO63" s="30">
        <f t="shared" si="141"/>
        <v>0.49874999999999964</v>
      </c>
      <c r="BP63" s="8">
        <f t="shared" si="142"/>
        <v>0</v>
      </c>
      <c r="BQ63" s="8">
        <f t="shared" si="173"/>
        <v>0</v>
      </c>
      <c r="BR63" s="8">
        <f t="shared" si="174"/>
        <v>0</v>
      </c>
      <c r="BS63" s="8">
        <f>MIN(WL_BAL*(1-A_ADV_RATE)-SUM(BS$4:BS62),R63)</f>
        <v>0</v>
      </c>
      <c r="BT63" s="8">
        <f t="shared" si="175"/>
        <v>33250000</v>
      </c>
      <c r="BU63" s="8">
        <f t="shared" si="176"/>
        <v>0</v>
      </c>
      <c r="BV63" s="30">
        <f t="shared" si="143"/>
        <v>0.66499999999999959</v>
      </c>
      <c r="BW63" s="8">
        <f t="shared" si="144"/>
        <v>0</v>
      </c>
      <c r="BX63" s="8">
        <f t="shared" si="85"/>
        <v>0</v>
      </c>
      <c r="BY63" s="9">
        <f t="shared" si="145"/>
        <v>465961.80555555521</v>
      </c>
      <c r="BZ63" s="8">
        <f t="shared" si="177"/>
        <v>465961.80555555521</v>
      </c>
      <c r="CA63" s="1">
        <f t="shared" si="66"/>
        <v>1</v>
      </c>
      <c r="CB63" s="11">
        <v>0</v>
      </c>
      <c r="CC63" s="8">
        <f t="shared" si="86"/>
        <v>3.8184225559234619E-8</v>
      </c>
      <c r="CD63" s="8">
        <f>'Scheduled SPAC Monthly'!N65</f>
        <v>0</v>
      </c>
      <c r="CE63" s="8">
        <f>'Scheduled SPAC Monthly'!O65</f>
        <v>0</v>
      </c>
      <c r="CF63" s="8">
        <f t="shared" si="87"/>
        <v>2.3283064365386963E-8</v>
      </c>
      <c r="CG63" s="8">
        <f t="shared" si="178"/>
        <v>4.850638409455617E-12</v>
      </c>
      <c r="CH63" s="8">
        <f t="shared" si="146"/>
        <v>0</v>
      </c>
      <c r="CI63" s="8">
        <f t="shared" si="68"/>
        <v>0</v>
      </c>
      <c r="CJ63" s="9">
        <f t="shared" si="179"/>
        <v>99750000</v>
      </c>
      <c r="CK63" s="8">
        <f t="shared" si="180"/>
        <v>0</v>
      </c>
      <c r="CL63" s="31">
        <f t="shared" si="147"/>
        <v>0.49874999999999969</v>
      </c>
      <c r="CM63" s="19">
        <f t="shared" si="148"/>
        <v>0</v>
      </c>
      <c r="CN63" s="8">
        <f t="shared" si="71"/>
        <v>228593.75</v>
      </c>
      <c r="CO63" s="8">
        <f t="shared" si="181"/>
        <v>228593.75</v>
      </c>
      <c r="CP63" s="8">
        <f>MIN((1-A_ADV_RATE)*WL_BAL-SUM(CP$4:CP62),R63)</f>
        <v>0</v>
      </c>
      <c r="CQ63" s="8">
        <f>MIN((1-A_ADV_RATE)*WL_BAL-SUM(CQ$4:CQ62),$S63)</f>
        <v>0</v>
      </c>
      <c r="CR63" s="8">
        <f t="shared" si="73"/>
        <v>33250000</v>
      </c>
      <c r="CS63" s="8">
        <f t="shared" si="182"/>
        <v>0</v>
      </c>
      <c r="CT63" s="31" t="e">
        <f t="shared" si="149"/>
        <v>#DIV/0!</v>
      </c>
      <c r="CU63" s="8">
        <f t="shared" si="29"/>
        <v>0</v>
      </c>
      <c r="CV63" s="8">
        <f t="shared" si="88"/>
        <v>0</v>
      </c>
      <c r="CW63" s="9">
        <f t="shared" si="89"/>
        <v>258149.30555555521</v>
      </c>
      <c r="CX63" s="8">
        <f t="shared" si="183"/>
        <v>258149.30555555521</v>
      </c>
    </row>
    <row r="64" spans="1:102" x14ac:dyDescent="0.2">
      <c r="A64">
        <f t="shared" si="90"/>
        <v>60</v>
      </c>
      <c r="B64" s="16">
        <f t="shared" si="150"/>
        <v>46508</v>
      </c>
      <c r="C64" s="17">
        <f t="shared" ref="C64" si="185">DAYS360(B$4,B64)/360</f>
        <v>5</v>
      </c>
      <c r="D64" s="23">
        <v>1.0813999999999999E-3</v>
      </c>
      <c r="E64" s="11">
        <f t="shared" si="152"/>
        <v>0</v>
      </c>
      <c r="F64" s="9">
        <f t="shared" ref="F64" si="186">IF($A63&lt;CONSTR_TERM,((PROJECT_COST)-F$4)/CONSTR_TERM,0)</f>
        <v>0</v>
      </c>
      <c r="G64" s="8">
        <f t="shared" si="153"/>
        <v>0</v>
      </c>
      <c r="H64" s="2">
        <f t="shared" ref="H64" si="187">IF($B64=REFI_DATE,G63,0)</f>
        <v>200000000.00000003</v>
      </c>
      <c r="I64" s="8">
        <f t="shared" si="121"/>
        <v>5.0000000000000009</v>
      </c>
      <c r="J64" s="8"/>
      <c r="K64" s="12">
        <f t="shared" si="122"/>
        <v>200000000.00000003</v>
      </c>
      <c r="L64" s="11">
        <f>MIN(L$2-SUM(L$4:L63),E64)</f>
        <v>0</v>
      </c>
      <c r="M64" s="8">
        <f t="shared" ref="M64" si="188">MAX(0,M63+L64-N64)</f>
        <v>0</v>
      </c>
      <c r="N64" s="2">
        <f t="shared" si="154"/>
        <v>117000000</v>
      </c>
      <c r="O64" s="8"/>
      <c r="P64" s="2"/>
      <c r="Q64" s="12">
        <f t="shared" ref="Q64" si="189">N64+P64-L64</f>
        <v>117000000</v>
      </c>
      <c r="R64" s="11">
        <f t="shared" si="123"/>
        <v>0</v>
      </c>
      <c r="S64" s="9">
        <f t="shared" ref="S64" si="190">F64-L64</f>
        <v>0</v>
      </c>
      <c r="T64" s="8">
        <f t="shared" si="155"/>
        <v>0</v>
      </c>
      <c r="U64" s="2">
        <f t="shared" si="156"/>
        <v>132999999.9999999</v>
      </c>
      <c r="V64" s="31" t="e">
        <f t="shared" si="124"/>
        <v>#DIV/0!</v>
      </c>
      <c r="W64" s="8">
        <f t="shared" si="125"/>
        <v>4.9999999999999964</v>
      </c>
      <c r="X64" s="8">
        <f t="shared" ref="X64" si="191">MAX(0,X63-Y64)</f>
        <v>0</v>
      </c>
      <c r="Y64" s="8">
        <f t="shared" si="157"/>
        <v>471041.66666666634</v>
      </c>
      <c r="Z64" s="12">
        <f t="shared" si="126"/>
        <v>133471041.66666657</v>
      </c>
      <c r="AA64" s="7">
        <f t="shared" si="127"/>
        <v>0</v>
      </c>
      <c r="AB64" s="8">
        <f t="shared" ref="AB64" si="192">AB63+AA64-AC64</f>
        <v>0</v>
      </c>
      <c r="AC64" s="8">
        <f t="shared" ref="AC64" si="193">MIN(AB63,U64)</f>
        <v>99749999.999999955</v>
      </c>
      <c r="AD64" s="31" t="e">
        <f t="shared" ref="AD64" si="194">AB64/$G64</f>
        <v>#DIV/0!</v>
      </c>
      <c r="AE64" s="8">
        <f t="shared" ref="AE64" si="195">$C64*(AC64-AA64)/(WL_BAL*A_ADV_RATE)</f>
        <v>4.9999999999999973</v>
      </c>
      <c r="AF64" s="8">
        <f t="shared" ref="AF64" si="196">($B64-$B63)/360 * (MAX($D63,LIBOR_FLOOR)+A_SPREAD/10000) * AB63</f>
        <v>228593.74999999991</v>
      </c>
      <c r="AG64" s="8">
        <f t="shared" ref="AG64" si="197">AC64+AF64-AA64</f>
        <v>99978593.749999955</v>
      </c>
      <c r="AH64" s="8">
        <f t="shared" si="129"/>
        <v>0</v>
      </c>
      <c r="AI64" s="8">
        <f t="shared" ref="AI64" si="198">AI63+AH64-AJ64</f>
        <v>8.9406967163085938E-8</v>
      </c>
      <c r="AJ64" s="8">
        <f t="shared" ref="AJ64" si="199">MIN(AI63,U64-AC64)</f>
        <v>33249999.99999994</v>
      </c>
      <c r="AK64" s="31" t="e">
        <f t="shared" ref="AK64" si="200">(AI64+AB64)/$G64</f>
        <v>#DIV/0!</v>
      </c>
      <c r="AL64" s="8">
        <f t="shared" ref="AL64" si="201">$C64*(AJ64-AH64)/(WL_BAL*(1-A_ADV_RATE))</f>
        <v>4.9999999999999911</v>
      </c>
      <c r="AM64" s="9">
        <f t="shared" ref="AM64" si="202">Y64-AF64</f>
        <v>242447.91666666642</v>
      </c>
      <c r="AN64" s="8">
        <f t="shared" ref="AN64" si="203">AJ64+AM64-AH64</f>
        <v>33492447.916666608</v>
      </c>
      <c r="AO64" s="1">
        <f t="shared" si="132"/>
        <v>1</v>
      </c>
      <c r="AP64" s="11">
        <f t="shared" si="133"/>
        <v>0</v>
      </c>
      <c r="AQ64" s="8">
        <f t="shared" ref="AQ64" si="204">AQ63+AP64*AO64-AS64</f>
        <v>0</v>
      </c>
      <c r="AR64" s="8">
        <f t="shared" ref="AR64" si="205">AQ63*REINV_RATE/12</f>
        <v>0</v>
      </c>
      <c r="AS64" s="8">
        <f>MIN(AQ63+AP64*AO64,SUM($AA$4:$AA64)-SUM(AS$4:AS63))</f>
        <v>0</v>
      </c>
      <c r="AT64" s="9">
        <f t="shared" ref="AT64" si="206">AT63+AP64-AU64</f>
        <v>0</v>
      </c>
      <c r="AU64" s="8">
        <f t="shared" ref="AU64" si="207">MIN($U64,AT63+AP64-AQ64)</f>
        <v>0</v>
      </c>
      <c r="AV64" s="31" t="e">
        <f t="shared" ref="AV64" si="208">(AT64-AQ64)/$G64</f>
        <v>#DIV/0!</v>
      </c>
      <c r="AW64" s="19">
        <f t="shared" ref="AW64" si="209">$C64*(AU64-AP64)/(WL_BAL*A_ADV_RATE)</f>
        <v>0</v>
      </c>
      <c r="AX64" s="8">
        <f t="shared" ref="AX64" si="210" xml:space="preserve"> (MAX($D63,LIBOR_FLOOR)+A_SPREAD/10000)/12* AT63</f>
        <v>0</v>
      </c>
      <c r="AY64" s="8">
        <f t="shared" ref="AY64" si="211">AU64+AX64-AO64*AP64</f>
        <v>0</v>
      </c>
      <c r="AZ64" s="8">
        <f t="shared" ref="AZ64" si="212">MAX(0,$R64-AS64)</f>
        <v>0</v>
      </c>
      <c r="BA64" s="8">
        <f t="shared" ref="BA64" si="213">IF($B64=REFI_DATE,0,BA63+AZ64-BB64)</f>
        <v>0</v>
      </c>
      <c r="BB64" s="8">
        <f t="shared" si="168"/>
        <v>132999999.9999999</v>
      </c>
      <c r="BC64" s="31" t="e">
        <f t="shared" si="135"/>
        <v>#DIV/0!</v>
      </c>
      <c r="BD64" s="8">
        <f t="shared" ref="BD64" si="214">$C64*(BB64-AZ64)/(WL_BAL*(1-A_ADV_RATE))</f>
        <v>19.999999999999986</v>
      </c>
      <c r="BE64" s="8">
        <f t="shared" ref="BE64" si="215">MAX(0,BA63-BA64-BB64)</f>
        <v>0</v>
      </c>
      <c r="BF64" s="9">
        <f t="shared" ref="BF64" si="216">$Y64-AX64+AR64</f>
        <v>471041.66666666634</v>
      </c>
      <c r="BG64" s="8">
        <f t="shared" ref="BG64" si="217">BB64+BF64-AZ64</f>
        <v>133471041.66666657</v>
      </c>
      <c r="BH64" s="1">
        <f t="shared" si="138"/>
        <v>1</v>
      </c>
      <c r="BI64" s="11">
        <f t="shared" si="139"/>
        <v>0</v>
      </c>
      <c r="BJ64" s="8">
        <f t="shared" si="169"/>
        <v>-99749999.99999994</v>
      </c>
      <c r="BK64" s="8">
        <f t="shared" ref="BK64" si="218">BJ63*REINV_RATE/12</f>
        <v>-20781.249999999989</v>
      </c>
      <c r="BL64" s="8">
        <f t="shared" si="140"/>
        <v>0</v>
      </c>
      <c r="BM64" s="9">
        <f t="shared" si="171"/>
        <v>-99749999.99999994</v>
      </c>
      <c r="BN64" s="8">
        <f t="shared" si="172"/>
        <v>99749999.99999994</v>
      </c>
      <c r="BO64" s="30" t="e">
        <f t="shared" si="141"/>
        <v>#DIV/0!</v>
      </c>
      <c r="BP64" s="8">
        <f t="shared" si="142"/>
        <v>4.9999999999999973</v>
      </c>
      <c r="BQ64" s="8">
        <f t="shared" ref="BQ64" si="219" xml:space="preserve"> (MAX($D63,LIBOR_FLOOR)+A_SPREAD/10000)/12* BM63</f>
        <v>0</v>
      </c>
      <c r="BR64" s="8">
        <f t="shared" si="174"/>
        <v>99749999.99999994</v>
      </c>
      <c r="BS64" s="8">
        <f>MIN(WL_BAL*(1-A_ADV_RATE)-SUM(BS$4:BS63),R64)</f>
        <v>0</v>
      </c>
      <c r="BT64" s="8">
        <f t="shared" si="175"/>
        <v>0</v>
      </c>
      <c r="BU64" s="8">
        <f t="shared" si="176"/>
        <v>33249999.999999955</v>
      </c>
      <c r="BV64" s="30" t="e">
        <f t="shared" si="143"/>
        <v>#DIV/0!</v>
      </c>
      <c r="BW64" s="8">
        <f t="shared" si="144"/>
        <v>4.9999999999999929</v>
      </c>
      <c r="BX64" s="8">
        <f t="shared" ref="BX64" si="220">MAX(0,BT63-BT64-BU64)</f>
        <v>4.4703483581542969E-8</v>
      </c>
      <c r="BY64" s="9">
        <f t="shared" si="145"/>
        <v>450260.41666666634</v>
      </c>
      <c r="BZ64" s="8">
        <f t="shared" si="177"/>
        <v>33700260.416666619</v>
      </c>
      <c r="CA64" s="1">
        <f t="shared" si="66"/>
        <v>1</v>
      </c>
      <c r="CB64" s="11">
        <v>0</v>
      </c>
      <c r="CC64" s="8">
        <f t="shared" ref="CC64" si="221">CC63+CB64*CA64-CH64</f>
        <v>3.8184225559234619E-8</v>
      </c>
      <c r="CD64" s="8">
        <f>'Scheduled SPAC Monthly'!N66</f>
        <v>0</v>
      </c>
      <c r="CE64" s="8">
        <f>'Scheduled SPAC Monthly'!O66</f>
        <v>0</v>
      </c>
      <c r="CF64" s="8">
        <f t="shared" ref="CF64" si="222">CF63+CD64-CH64</f>
        <v>2.3283064365386963E-8</v>
      </c>
      <c r="CG64" s="8">
        <f t="shared" si="178"/>
        <v>4.850638409455617E-12</v>
      </c>
      <c r="CH64" s="8">
        <f t="shared" si="146"/>
        <v>0</v>
      </c>
      <c r="CI64" s="8">
        <f t="shared" ref="CI64" si="223">S64-CP64</f>
        <v>0</v>
      </c>
      <c r="CJ64" s="9">
        <f t="shared" si="179"/>
        <v>0</v>
      </c>
      <c r="CK64" s="8">
        <f t="shared" si="180"/>
        <v>99749999.999999955</v>
      </c>
      <c r="CL64" s="31" t="e">
        <f t="shared" si="147"/>
        <v>#DIV/0!</v>
      </c>
      <c r="CM64" s="19">
        <f t="shared" si="148"/>
        <v>4.9999999999999973</v>
      </c>
      <c r="CN64" s="8">
        <f t="shared" ref="CN64" si="224" xml:space="preserve"> (MAX($D63,LIBOR_FLOOR)+A_SPREAD/10000)/12* CJ63</f>
        <v>228593.75</v>
      </c>
      <c r="CO64" s="8">
        <f t="shared" si="181"/>
        <v>99978593.749999955</v>
      </c>
      <c r="CP64" s="8">
        <f>MIN((1-A_ADV_RATE)*WL_BAL-SUM(CP$4:CP63),R64)</f>
        <v>0</v>
      </c>
      <c r="CQ64" s="8">
        <f>MIN((1-A_ADV_RATE)*WL_BAL-SUM(CQ$4:CQ63),$S64)</f>
        <v>0</v>
      </c>
      <c r="CR64" s="8">
        <f t="shared" ref="CR64" si="225">IF($B64=REFI_DATE,0,CR63+CP64-CS64)</f>
        <v>0</v>
      </c>
      <c r="CS64" s="8">
        <f t="shared" si="182"/>
        <v>33249999.99999994</v>
      </c>
      <c r="CT64" s="31" t="e">
        <f t="shared" si="149"/>
        <v>#DIV/0!</v>
      </c>
      <c r="CU64" s="8">
        <f t="shared" ref="CU64" si="226">$C64*(CS64-CP64)/(WL_BAL*(1-A_ADV_RATE))</f>
        <v>4.9999999999999911</v>
      </c>
      <c r="CV64" s="8">
        <f t="shared" ref="CV64" si="227">MAX(0,CR63-CR64-CS64)</f>
        <v>5.9604644775390625E-8</v>
      </c>
      <c r="CW64" s="9">
        <f t="shared" ref="CW64" si="228">$Y64-CN64+CE64+CG64</f>
        <v>242447.91666666634</v>
      </c>
      <c r="CX64" s="8">
        <f t="shared" si="183"/>
        <v>33492447.916666608</v>
      </c>
    </row>
  </sheetData>
  <mergeCells count="7">
    <mergeCell ref="E1:K1"/>
    <mergeCell ref="L1:Q1"/>
    <mergeCell ref="CA1:CX1"/>
    <mergeCell ref="R1:Z1"/>
    <mergeCell ref="AA1:AN1"/>
    <mergeCell ref="AO1:BG1"/>
    <mergeCell ref="BH1:BZ1"/>
  </mergeCells>
  <pageMargins left="0.7" right="0.7" top="0.75" bottom="0.75" header="0.3" footer="0.3"/>
  <pageSetup orientation="portrait" horizontalDpi="0" verticalDpi="0"/>
  <ignoredErrors>
    <ignoredError sqref="BA5:BA6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7704E-C572-40F2-9C87-B49DEEBF0241}">
  <dimension ref="A1:BL43"/>
  <sheetViews>
    <sheetView topLeftCell="A10" workbookViewId="0">
      <selection activeCell="B31" sqref="B31:B33"/>
    </sheetView>
  </sheetViews>
  <sheetFormatPr baseColWidth="10" defaultColWidth="8.83203125" defaultRowHeight="16" x14ac:dyDescent="0.2"/>
  <cols>
    <col min="1" max="1" width="9.33203125" customWidth="1"/>
    <col min="2" max="2" width="14" bestFit="1" customWidth="1"/>
    <col min="3" max="3" width="13.1640625" bestFit="1" customWidth="1"/>
    <col min="4" max="4" width="12.33203125" bestFit="1" customWidth="1"/>
    <col min="5" max="5" width="17.83203125" bestFit="1" customWidth="1"/>
    <col min="6" max="6" width="17.83203125" customWidth="1"/>
    <col min="7" max="7" width="17.33203125" bestFit="1" customWidth="1"/>
    <col min="8" max="8" width="17.33203125" customWidth="1"/>
    <col min="9" max="9" width="17.83203125" bestFit="1" customWidth="1"/>
    <col min="10" max="10" width="10.5" bestFit="1" customWidth="1"/>
    <col min="11" max="11" width="11.5" bestFit="1" customWidth="1"/>
    <col min="12" max="12" width="10.5" customWidth="1"/>
    <col min="13" max="14" width="12.1640625" bestFit="1" customWidth="1"/>
    <col min="15" max="15" width="10.5" customWidth="1"/>
    <col min="16" max="17" width="12.1640625" bestFit="1" customWidth="1"/>
    <col min="18" max="18" width="7.83203125" bestFit="1" customWidth="1"/>
    <col min="19" max="19" width="13" bestFit="1" customWidth="1"/>
    <col min="20" max="20" width="13.33203125" bestFit="1" customWidth="1"/>
    <col min="21" max="21" width="18.33203125" bestFit="1" customWidth="1"/>
    <col min="22" max="22" width="16.6640625" bestFit="1" customWidth="1"/>
    <col min="23" max="23" width="17.33203125" bestFit="1" customWidth="1"/>
    <col min="24" max="25" width="17.83203125" bestFit="1" customWidth="1"/>
    <col min="26" max="26" width="12.33203125" bestFit="1" customWidth="1"/>
    <col min="27" max="27" width="9" bestFit="1" customWidth="1"/>
    <col min="28" max="28" width="10.5" bestFit="1" customWidth="1"/>
    <col min="29" max="29" width="9" bestFit="1" customWidth="1"/>
    <col min="30" max="31" width="12.1640625" bestFit="1" customWidth="1"/>
    <col min="32" max="32" width="9.33203125" bestFit="1" customWidth="1"/>
    <col min="33" max="33" width="11.1640625" bestFit="1" customWidth="1"/>
    <col min="34" max="34" width="11.1640625" customWidth="1"/>
    <col min="35" max="35" width="11.1640625" bestFit="1" customWidth="1"/>
    <col min="36" max="36" width="11.1640625" customWidth="1"/>
    <col min="37" max="37" width="11.1640625" bestFit="1" customWidth="1"/>
    <col min="38" max="38" width="11.1640625" customWidth="1"/>
    <col min="39" max="39" width="11.1640625" bestFit="1" customWidth="1"/>
    <col min="40" max="40" width="11.1640625" customWidth="1"/>
    <col min="41" max="41" width="11.1640625" bestFit="1" customWidth="1"/>
    <col min="42" max="42" width="11.1640625" customWidth="1"/>
    <col min="43" max="43" width="11.1640625" bestFit="1" customWidth="1"/>
    <col min="44" max="44" width="11.1640625" customWidth="1"/>
    <col min="45" max="45" width="11.1640625" bestFit="1" customWidth="1"/>
    <col min="46" max="46" width="11.1640625" customWidth="1"/>
    <col min="47" max="47" width="11.1640625" bestFit="1" customWidth="1"/>
    <col min="48" max="48" width="11.1640625" customWidth="1"/>
    <col min="49" max="49" width="11.1640625" bestFit="1" customWidth="1"/>
    <col min="50" max="50" width="11.1640625" customWidth="1"/>
    <col min="51" max="51" width="11.1640625" bestFit="1" customWidth="1"/>
    <col min="52" max="52" width="11.1640625" customWidth="1"/>
    <col min="53" max="53" width="11.1640625" bestFit="1" customWidth="1"/>
    <col min="54" max="54" width="11.1640625" customWidth="1"/>
    <col min="55" max="55" width="11.1640625" bestFit="1" customWidth="1"/>
    <col min="56" max="56" width="11.1640625" customWidth="1"/>
    <col min="57" max="57" width="11.1640625" bestFit="1" customWidth="1"/>
    <col min="58" max="58" width="11.1640625" customWidth="1"/>
    <col min="59" max="59" width="11.1640625" bestFit="1" customWidth="1"/>
    <col min="60" max="60" width="11.1640625" customWidth="1"/>
    <col min="61" max="61" width="11.1640625" bestFit="1" customWidth="1"/>
    <col min="62" max="62" width="11.1640625" customWidth="1"/>
    <col min="63" max="63" width="11.1640625" bestFit="1" customWidth="1"/>
    <col min="64" max="64" width="11.1640625" customWidth="1"/>
  </cols>
  <sheetData>
    <row r="1" spans="1:64" x14ac:dyDescent="0.2">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row>
    <row r="2" spans="1:64" x14ac:dyDescent="0.2">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row>
    <row r="3" spans="1:64" x14ac:dyDescent="0.2">
      <c r="L3" s="44">
        <f>SUM(L6:L43)</f>
        <v>3370622.9294561679</v>
      </c>
      <c r="O3" s="44">
        <f>SUM(M6:M30)</f>
        <v>2851589.3129236177</v>
      </c>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row>
    <row r="4" spans="1:64" x14ac:dyDescent="0.2">
      <c r="M4" s="33">
        <f>XIRR(M6:M30,$A6:$A30)</f>
        <v>4.0751275420188915E-2</v>
      </c>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row>
    <row r="5" spans="1:64" x14ac:dyDescent="0.2">
      <c r="A5" s="2" t="s">
        <v>0</v>
      </c>
      <c r="B5" s="2" t="s">
        <v>2506</v>
      </c>
      <c r="C5" t="s">
        <v>2505</v>
      </c>
      <c r="D5" t="s">
        <v>17724</v>
      </c>
      <c r="E5" t="s">
        <v>14992</v>
      </c>
      <c r="F5" t="s">
        <v>14994</v>
      </c>
      <c r="G5" t="s">
        <v>14991</v>
      </c>
      <c r="H5" t="s">
        <v>14993</v>
      </c>
      <c r="I5" t="s">
        <v>14990</v>
      </c>
      <c r="J5" t="s">
        <v>17720</v>
      </c>
      <c r="K5" t="s">
        <v>17725</v>
      </c>
      <c r="L5" t="s">
        <v>17726</v>
      </c>
      <c r="M5" t="s">
        <v>17721</v>
      </c>
      <c r="N5" t="s">
        <v>17722</v>
      </c>
      <c r="O5" t="s">
        <v>17723</v>
      </c>
      <c r="R5" s="2" t="s">
        <v>0</v>
      </c>
      <c r="S5" s="2" t="s">
        <v>2506</v>
      </c>
      <c r="T5" t="s">
        <v>2505</v>
      </c>
      <c r="U5" t="s">
        <v>14992</v>
      </c>
      <c r="V5" t="s">
        <v>14994</v>
      </c>
      <c r="W5" t="s">
        <v>14991</v>
      </c>
      <c r="X5" t="s">
        <v>14993</v>
      </c>
      <c r="Y5" t="s">
        <v>14990</v>
      </c>
      <c r="Z5" t="s">
        <v>17724</v>
      </c>
      <c r="AA5" t="s">
        <v>17720</v>
      </c>
      <c r="AB5" t="s">
        <v>17725</v>
      </c>
      <c r="AC5" t="s">
        <v>17726</v>
      </c>
      <c r="AD5" t="s">
        <v>17721</v>
      </c>
      <c r="AE5" t="s">
        <v>17722</v>
      </c>
      <c r="AF5" t="s">
        <v>17723</v>
      </c>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row>
    <row r="6" spans="1:64" x14ac:dyDescent="0.2">
      <c r="A6" s="16">
        <f>START_DATE</f>
        <v>44682</v>
      </c>
      <c r="B6" s="47">
        <f>Sheet1!CI4</f>
        <v>0</v>
      </c>
      <c r="C6">
        <f>COUNTIFS(SPACs!AJ:AJ,"&lt;="&amp;A6,SPACs!AJ:AJ,"&gt;"&amp;A5)</f>
        <v>0</v>
      </c>
      <c r="D6" s="3">
        <v>44593</v>
      </c>
      <c r="E6" s="48">
        <v>0</v>
      </c>
      <c r="F6" s="48">
        <v>0</v>
      </c>
      <c r="G6" s="46">
        <f>SUMIF(SPACs!AJ:AJ,"&lt;="&amp;A6,SPACs!AM:AM)</f>
        <v>102626651</v>
      </c>
      <c r="J6" s="22">
        <v>0</v>
      </c>
      <c r="K6" s="22">
        <v>0</v>
      </c>
      <c r="L6" s="22">
        <v>0</v>
      </c>
      <c r="M6" s="22">
        <f>N6+O6</f>
        <v>-87188748.378601432</v>
      </c>
      <c r="N6" s="22">
        <f>-SUMPRODUCT(H8:H30,J8:J30)</f>
        <v>-87188748.378601432</v>
      </c>
      <c r="O6" s="22">
        <v>0</v>
      </c>
      <c r="P6" s="44"/>
      <c r="Q6" s="44"/>
      <c r="R6" s="16">
        <v>44593</v>
      </c>
      <c r="S6" s="47">
        <v>0</v>
      </c>
      <c r="T6">
        <v>0</v>
      </c>
      <c r="U6" s="48">
        <v>0</v>
      </c>
      <c r="V6" s="48">
        <v>0</v>
      </c>
      <c r="W6" s="46">
        <v>0</v>
      </c>
      <c r="Z6" s="3">
        <v>44593</v>
      </c>
      <c r="AA6" s="22">
        <v>0</v>
      </c>
      <c r="AB6" s="22">
        <v>0</v>
      </c>
      <c r="AC6" s="22">
        <v>0</v>
      </c>
      <c r="AD6" s="22">
        <v>-69999903.370954648</v>
      </c>
      <c r="AE6" s="22">
        <v>-69999903.370954648</v>
      </c>
      <c r="AF6" s="22">
        <v>0</v>
      </c>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row>
    <row r="7" spans="1:64" x14ac:dyDescent="0.2">
      <c r="A7" s="16">
        <f t="shared" ref="A7:A43" si="0">EDATE(A6,1)</f>
        <v>44713</v>
      </c>
      <c r="B7" s="47">
        <f>Sheet1!CI5</f>
        <v>0</v>
      </c>
      <c r="C7">
        <f>COUNTIFS(SPACs!AJ:AJ,"&lt;="&amp;A7,SPACs!AJ:AJ,"&gt;"&amp;A6)</f>
        <v>11</v>
      </c>
      <c r="D7" s="3">
        <v>44621</v>
      </c>
      <c r="E7" s="48">
        <v>0</v>
      </c>
      <c r="F7" s="48">
        <v>0</v>
      </c>
      <c r="G7" s="46">
        <f>SUMIF(SPACs!AJ:AJ,"&lt;="&amp;A7,SPACs!AM:AM)-G6</f>
        <v>142820063</v>
      </c>
      <c r="J7" s="22">
        <v>0</v>
      </c>
      <c r="K7" s="22">
        <v>0</v>
      </c>
      <c r="L7" s="22">
        <v>0</v>
      </c>
      <c r="M7" s="22">
        <f t="shared" ref="M7:M29" si="1">N7+O7</f>
        <v>3486490</v>
      </c>
      <c r="N7" s="22">
        <f t="shared" ref="N7:N43" si="2">SUMIF($D$6:$D$30,$A7,$K$6:$K$30)</f>
        <v>3448138.6100000003</v>
      </c>
      <c r="O7" s="22">
        <f t="shared" ref="O7:O43" si="3">SUMIF($D$6:$D$30,$A7,$L$6:$L$30)</f>
        <v>38351.389999999803</v>
      </c>
      <c r="P7" s="44"/>
      <c r="Q7" s="44"/>
      <c r="R7" s="16">
        <v>44621</v>
      </c>
      <c r="S7" s="47">
        <v>0</v>
      </c>
      <c r="T7">
        <v>0</v>
      </c>
      <c r="U7" s="48">
        <v>0</v>
      </c>
      <c r="V7" s="48">
        <v>0</v>
      </c>
      <c r="W7" s="46">
        <v>0</v>
      </c>
      <c r="Z7" s="3">
        <v>44621</v>
      </c>
      <c r="AA7" s="22">
        <v>0</v>
      </c>
      <c r="AB7" s="22">
        <v>0</v>
      </c>
      <c r="AC7" s="22">
        <v>0</v>
      </c>
      <c r="AD7" s="22">
        <v>0</v>
      </c>
      <c r="AE7" s="22">
        <v>0</v>
      </c>
      <c r="AF7" s="22">
        <v>0</v>
      </c>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f t="shared" ref="BL7:BL8" si="4">IF($A7=BK$5,(BK$2-BK$1)*BK$3,0)</f>
        <v>0</v>
      </c>
    </row>
    <row r="8" spans="1:64" x14ac:dyDescent="0.2">
      <c r="A8" s="16">
        <f t="shared" si="0"/>
        <v>44743</v>
      </c>
      <c r="B8" s="47">
        <f>Sheet1!CI6</f>
        <v>0</v>
      </c>
      <c r="C8">
        <f>COUNTIFS(SPACs!AJ:AJ,"&lt;="&amp;A8,SPACs!AJ:AJ,"&gt;"&amp;A7)</f>
        <v>11</v>
      </c>
      <c r="D8" s="3">
        <v>44652</v>
      </c>
      <c r="E8" s="48" cm="1">
        <f t="array" ref="E8">SUMPRODUCT(--(SPACs!AJ:AJ&lt;=A8),--(SPACs!AJ:AJ&gt;A7),--(SPACs!AN:AN=1),SPACs!Y:Y,SPACs!AM:AM)</f>
        <v>680575000</v>
      </c>
      <c r="F8" s="48" cm="1">
        <f t="array" ref="F8">SUMPRODUCT(--(SPACs!AJ:AJ&lt;=A8),--(SPACs!AJ:AJ&gt;A7),--(SPACs!AN:AN=1),SPACs!L:L,SPACs!AM:AM)</f>
        <v>686250000</v>
      </c>
      <c r="G8" s="46">
        <f>SUMIFS(SPACs!AM:AM,SPACs!AJ:AJ,"&lt;="&amp;A8,SPACs!AJ:AJ,"&gt;"&amp;A7,SPACs!AN:AN,1)</f>
        <v>68625000</v>
      </c>
      <c r="H8" s="34">
        <f>E8/G8</f>
        <v>9.9173041894353364</v>
      </c>
      <c r="I8" s="34">
        <f>F8/G8</f>
        <v>10</v>
      </c>
      <c r="J8" s="22">
        <f t="shared" ref="J8:J30" si="5">IF(B8&gt;0,FLOOR(B8/H8,1),0)</f>
        <v>0</v>
      </c>
      <c r="K8" s="22">
        <f t="shared" ref="K8:K30" si="6">J8*H8</f>
        <v>0</v>
      </c>
      <c r="L8" s="22">
        <f t="shared" ref="L8:L30" si="7">(I8-H8)*J8</f>
        <v>0</v>
      </c>
      <c r="M8" s="22">
        <f t="shared" si="1"/>
        <v>4254179.2923547784</v>
      </c>
      <c r="N8" s="22">
        <f t="shared" si="2"/>
        <v>4187030.8249298558</v>
      </c>
      <c r="O8" s="22">
        <f t="shared" si="3"/>
        <v>67148.46742492255</v>
      </c>
      <c r="P8" s="44"/>
      <c r="Q8" s="44"/>
      <c r="R8" s="16">
        <v>44652</v>
      </c>
      <c r="S8" s="47">
        <v>0</v>
      </c>
      <c r="T8">
        <v>5</v>
      </c>
      <c r="U8" s="48">
        <v>308664310.18000001</v>
      </c>
      <c r="V8" s="48">
        <v>309373120.19999999</v>
      </c>
      <c r="W8" s="46">
        <v>30631002</v>
      </c>
      <c r="X8" s="34">
        <v>10.076859718137852</v>
      </c>
      <c r="Y8" s="34">
        <v>10.1</v>
      </c>
      <c r="Z8" s="3">
        <v>44652</v>
      </c>
      <c r="AA8" s="22">
        <v>0</v>
      </c>
      <c r="AB8" s="22">
        <v>0</v>
      </c>
      <c r="AC8" s="22">
        <v>0</v>
      </c>
      <c r="AD8" s="22">
        <v>0</v>
      </c>
      <c r="AE8" s="22">
        <v>0</v>
      </c>
      <c r="AF8" s="22">
        <v>0</v>
      </c>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f t="shared" si="4"/>
        <v>0</v>
      </c>
    </row>
    <row r="9" spans="1:64" x14ac:dyDescent="0.2">
      <c r="A9" s="16">
        <f t="shared" si="0"/>
        <v>44774</v>
      </c>
      <c r="B9" s="47">
        <f>Sheet1!CI7</f>
        <v>0</v>
      </c>
      <c r="C9">
        <f>COUNTIFS(SPACs!AJ:AJ,"&lt;="&amp;A9,SPACs!AJ:AJ,"&gt;"&amp;A8)</f>
        <v>10</v>
      </c>
      <c r="D9" s="3">
        <v>44682</v>
      </c>
      <c r="E9" s="48" cm="1">
        <f t="array" ref="E9">SUMPRODUCT(--(SPACs!AJ:AJ&lt;=A9),--(SPACs!AJ:AJ&gt;A8),--(SPACs!AN:AN=1),SPACs!Y:Y,SPACs!AM:AM)</f>
        <v>500457500</v>
      </c>
      <c r="F9" s="48" cm="1">
        <f t="array" ref="F9">SUMPRODUCT(--(SPACs!AJ:AJ&lt;=A9),--(SPACs!AJ:AJ&gt;A8),--(SPACs!AN:AN=1),SPACs!L:L,SPACs!AM:AM)</f>
        <v>505500000</v>
      </c>
      <c r="G9" s="46">
        <f>SUMIFS(SPACs!AM:AM,SPACs!AJ:AJ,"&lt;="&amp;A9,SPACs!AJ:AJ,"&gt;"&amp;A8,SPACs!AN:AN,1)</f>
        <v>50550000</v>
      </c>
      <c r="H9" s="34">
        <f t="shared" ref="H9:H29" si="8">E9/G9</f>
        <v>9.9002472799208707</v>
      </c>
      <c r="I9" s="34">
        <f t="shared" ref="I9:I29" si="9">F9/G9</f>
        <v>10</v>
      </c>
      <c r="J9" s="22">
        <f t="shared" si="5"/>
        <v>0</v>
      </c>
      <c r="K9" s="22">
        <f t="shared" si="6"/>
        <v>0</v>
      </c>
      <c r="L9" s="22">
        <f t="shared" si="7"/>
        <v>0</v>
      </c>
      <c r="M9" s="22">
        <f t="shared" si="1"/>
        <v>4259710</v>
      </c>
      <c r="N9" s="22">
        <f t="shared" si="2"/>
        <v>4187031.4655012074</v>
      </c>
      <c r="O9" s="22">
        <f t="shared" si="3"/>
        <v>72678.534498792651</v>
      </c>
      <c r="P9" s="44"/>
      <c r="Q9" s="44"/>
      <c r="R9" s="16">
        <v>44682</v>
      </c>
      <c r="S9" s="47">
        <v>0</v>
      </c>
      <c r="T9">
        <v>4</v>
      </c>
      <c r="U9" s="48">
        <v>278887500</v>
      </c>
      <c r="V9" s="48">
        <v>280275000</v>
      </c>
      <c r="W9" s="46">
        <v>27750000</v>
      </c>
      <c r="X9" s="34">
        <v>10.050000000000001</v>
      </c>
      <c r="Y9" s="34">
        <v>10.1</v>
      </c>
      <c r="Z9" s="3">
        <v>44682</v>
      </c>
      <c r="AA9" s="22">
        <v>0</v>
      </c>
      <c r="AB9" s="22">
        <v>0</v>
      </c>
      <c r="AC9" s="22">
        <v>0</v>
      </c>
      <c r="AD9" s="22">
        <v>0</v>
      </c>
      <c r="AE9" s="22">
        <v>0</v>
      </c>
      <c r="AF9" s="22">
        <v>0</v>
      </c>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f t="shared" ref="BL9" si="10">IF($A9=BK$5,(BK$2-BK$1)*BK$3,0)</f>
        <v>0</v>
      </c>
    </row>
    <row r="10" spans="1:64" x14ac:dyDescent="0.2">
      <c r="A10" s="16">
        <f t="shared" si="0"/>
        <v>44805</v>
      </c>
      <c r="B10" s="47">
        <f>Sheet1!CI8</f>
        <v>3448148.1481481488</v>
      </c>
      <c r="C10">
        <f>COUNTIFS(SPACs!AJ:AJ,"&lt;="&amp;A10,SPACs!AJ:AJ,"&gt;"&amp;A9)</f>
        <v>10</v>
      </c>
      <c r="D10" s="3">
        <v>44713</v>
      </c>
      <c r="E10" s="48" cm="1">
        <f t="array" ref="E10">SUMPRODUCT(--(SPACs!AJ:AJ&lt;=A10),--(SPACs!AJ:AJ&gt;A9),--(SPACs!AN:AN=1),SPACs!Y:Y,SPACs!AM:AM)</f>
        <v>1320315000</v>
      </c>
      <c r="F10" s="48" cm="1">
        <f t="array" ref="F10">SUMPRODUCT(--(SPACs!AJ:AJ&lt;=A10),--(SPACs!AJ:AJ&gt;A9),--(SPACs!AN:AN=1),SPACs!L:L,SPACs!AM:AM)</f>
        <v>1335000000</v>
      </c>
      <c r="G10" s="46">
        <f>SUMIFS(SPACs!AM:AM,SPACs!AJ:AJ,"&lt;="&amp;A10,SPACs!AJ:AJ,"&gt;"&amp;A9,SPACs!AN:AN,1)</f>
        <v>133500000</v>
      </c>
      <c r="H10" s="34">
        <f t="shared" si="8"/>
        <v>9.89</v>
      </c>
      <c r="I10" s="34">
        <f t="shared" si="9"/>
        <v>10</v>
      </c>
      <c r="J10" s="22">
        <f t="shared" si="5"/>
        <v>348649</v>
      </c>
      <c r="K10" s="22">
        <f t="shared" si="6"/>
        <v>3448138.6100000003</v>
      </c>
      <c r="L10" s="22">
        <f t="shared" si="7"/>
        <v>38351.389999999803</v>
      </c>
      <c r="M10" s="22">
        <f t="shared" si="1"/>
        <v>4270054.7567850677</v>
      </c>
      <c r="N10" s="22">
        <f t="shared" si="2"/>
        <v>4187029.0423800908</v>
      </c>
      <c r="O10" s="22">
        <f t="shared" si="3"/>
        <v>83025.714404977189</v>
      </c>
      <c r="P10" s="44"/>
      <c r="Q10" s="44"/>
      <c r="R10" s="16">
        <v>44713</v>
      </c>
      <c r="S10" s="47">
        <v>0</v>
      </c>
      <c r="T10">
        <v>11</v>
      </c>
      <c r="U10" s="48">
        <v>466900000</v>
      </c>
      <c r="V10" s="48">
        <v>470062500</v>
      </c>
      <c r="W10" s="46">
        <v>46000000</v>
      </c>
      <c r="X10" s="34">
        <v>10.15</v>
      </c>
      <c r="Y10" s="34">
        <v>10.21875</v>
      </c>
      <c r="Z10" s="3">
        <v>44713</v>
      </c>
      <c r="AA10" s="22">
        <v>0</v>
      </c>
      <c r="AB10" s="22">
        <v>0</v>
      </c>
      <c r="AC10" s="22">
        <v>0</v>
      </c>
      <c r="AD10" s="22">
        <v>0</v>
      </c>
      <c r="AE10" s="22">
        <v>0</v>
      </c>
      <c r="AF10" s="22">
        <v>0</v>
      </c>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f t="shared" ref="BL10" si="11">IF($A10=BK$5,(BK$2-BK$1)*BK$3,0)</f>
        <v>0</v>
      </c>
    </row>
    <row r="11" spans="1:64" x14ac:dyDescent="0.2">
      <c r="A11" s="16">
        <f t="shared" si="0"/>
        <v>44835</v>
      </c>
      <c r="B11" s="47">
        <f>Sheet1!CI9</f>
        <v>4187037.0370370368</v>
      </c>
      <c r="C11">
        <f>COUNTIFS(SPACs!AJ:AJ,"&lt;="&amp;A11,SPACs!AJ:AJ,"&gt;"&amp;A10)</f>
        <v>12</v>
      </c>
      <c r="D11" s="3">
        <v>44743</v>
      </c>
      <c r="E11" s="48" cm="1">
        <f t="array" ref="E11">SUMPRODUCT(--(SPACs!AJ:AJ&lt;=A11),--(SPACs!AJ:AJ&gt;A10),--(SPACs!AN:AN=1),SPACs!Y:Y,SPACs!AM:AM)</f>
        <v>634089940</v>
      </c>
      <c r="F11" s="48" cm="1">
        <f t="array" ref="F11">SUMPRODUCT(--(SPACs!AJ:AJ&lt;=A11),--(SPACs!AJ:AJ&gt;A10),--(SPACs!AN:AN=1),SPACs!L:L,SPACs!AM:AM)</f>
        <v>644259000</v>
      </c>
      <c r="G11" s="46">
        <f>SUMIFS(SPACs!AM:AM,SPACs!AJ:AJ,"&lt;="&amp;A11,SPACs!AJ:AJ,"&gt;"&amp;A10,SPACs!AN:AN,1)</f>
        <v>64367000</v>
      </c>
      <c r="H11" s="34">
        <f t="shared" si="8"/>
        <v>9.8511650379853037</v>
      </c>
      <c r="I11" s="34">
        <f t="shared" si="9"/>
        <v>10.009150651731478</v>
      </c>
      <c r="J11" s="22">
        <f t="shared" si="5"/>
        <v>425029</v>
      </c>
      <c r="K11" s="22">
        <f t="shared" si="6"/>
        <v>4187030.8249298558</v>
      </c>
      <c r="L11" s="22">
        <f t="shared" si="7"/>
        <v>67148.46742492255</v>
      </c>
      <c r="M11" s="22">
        <f t="shared" si="1"/>
        <v>4306620</v>
      </c>
      <c r="N11" s="22">
        <f t="shared" si="2"/>
        <v>4187028.4753846154</v>
      </c>
      <c r="O11" s="22">
        <f t="shared" si="3"/>
        <v>119591.52461538442</v>
      </c>
      <c r="P11" s="44"/>
      <c r="Q11" s="44"/>
      <c r="R11" s="16">
        <v>44743</v>
      </c>
      <c r="S11" s="47">
        <v>2708333.3333333344</v>
      </c>
      <c r="T11">
        <v>11</v>
      </c>
      <c r="U11" s="48">
        <v>680575000</v>
      </c>
      <c r="V11" s="48">
        <v>686250000</v>
      </c>
      <c r="W11" s="46">
        <v>68625000</v>
      </c>
      <c r="X11" s="34">
        <v>9.9173041894353364</v>
      </c>
      <c r="Y11" s="34">
        <v>10</v>
      </c>
      <c r="Z11" s="3">
        <v>44743</v>
      </c>
      <c r="AA11" s="22">
        <v>273091</v>
      </c>
      <c r="AB11" s="22">
        <v>2708326.5183970854</v>
      </c>
      <c r="AC11" s="22">
        <v>22583.48160291454</v>
      </c>
      <c r="AD11" s="22">
        <v>2730910</v>
      </c>
      <c r="AE11" s="22">
        <v>2708326.5183970854</v>
      </c>
      <c r="AF11" s="22">
        <v>22583.48160291454</v>
      </c>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f t="shared" ref="BL11" si="12">IF($A11=BK$5,(BK$2-BK$1)*BK$3,0)</f>
        <v>0</v>
      </c>
    </row>
    <row r="12" spans="1:64" x14ac:dyDescent="0.2">
      <c r="A12" s="16">
        <f t="shared" si="0"/>
        <v>44866</v>
      </c>
      <c r="B12" s="47">
        <f>Sheet1!CI10</f>
        <v>4187037.0370370368</v>
      </c>
      <c r="C12">
        <f>COUNTIFS(SPACs!AJ:AJ,"&lt;="&amp;A12,SPACs!AJ:AJ,"&gt;"&amp;A11)</f>
        <v>30</v>
      </c>
      <c r="D12" s="3">
        <v>44774</v>
      </c>
      <c r="E12" s="48" cm="1">
        <f t="array" ref="E12">SUMPRODUCT(--(SPACs!AJ:AJ&lt;=A12),--(SPACs!AJ:AJ&gt;A11),--(SPACs!AN:AN=1),SPACs!Y:Y,SPACs!AM:AM)</f>
        <v>715149163.59000003</v>
      </c>
      <c r="F12" s="48" cm="1">
        <f t="array" ref="F12">SUMPRODUCT(--(SPACs!AJ:AJ&lt;=A12),--(SPACs!AJ:AJ&gt;A11),--(SPACs!AN:AN=1),SPACs!L:L,SPACs!AM:AM)</f>
        <v>727562730</v>
      </c>
      <c r="G12" s="46">
        <f>SUMIFS(SPACs!AM:AM,SPACs!AJ:AJ,"&lt;="&amp;A12,SPACs!AJ:AJ,"&gt;"&amp;A11,SPACs!AN:AN,1)</f>
        <v>72756273</v>
      </c>
      <c r="H12" s="34">
        <f t="shared" si="8"/>
        <v>9.8293814966305391</v>
      </c>
      <c r="I12" s="34">
        <f t="shared" si="9"/>
        <v>10</v>
      </c>
      <c r="J12" s="22">
        <f t="shared" si="5"/>
        <v>425971</v>
      </c>
      <c r="K12" s="22">
        <f t="shared" si="6"/>
        <v>4187031.4655012074</v>
      </c>
      <c r="L12" s="22">
        <f t="shared" si="7"/>
        <v>72678.534498792651</v>
      </c>
      <c r="M12" s="22">
        <f t="shared" si="1"/>
        <v>4292854.4597567096</v>
      </c>
      <c r="N12" s="22">
        <f t="shared" si="2"/>
        <v>4187030.2878053677</v>
      </c>
      <c r="O12" s="22">
        <f t="shared" si="3"/>
        <v>105824.17195134189</v>
      </c>
      <c r="P12" s="44"/>
      <c r="Q12" s="44"/>
      <c r="R12" s="16">
        <v>44774</v>
      </c>
      <c r="S12" s="47">
        <v>3541666.6666666665</v>
      </c>
      <c r="T12">
        <v>10</v>
      </c>
      <c r="U12" s="48">
        <v>500457500</v>
      </c>
      <c r="V12" s="48">
        <v>505500000</v>
      </c>
      <c r="W12" s="46">
        <v>50550000</v>
      </c>
      <c r="X12" s="34">
        <v>9.9002472799208707</v>
      </c>
      <c r="Y12" s="34">
        <v>10</v>
      </c>
      <c r="Z12" s="3">
        <v>44774</v>
      </c>
      <c r="AA12" s="22">
        <v>357735</v>
      </c>
      <c r="AB12" s="22">
        <v>3541664.9606824927</v>
      </c>
      <c r="AC12" s="22">
        <v>35685.039317507311</v>
      </c>
      <c r="AD12" s="22">
        <v>3577350</v>
      </c>
      <c r="AE12" s="22">
        <v>3541664.9606824927</v>
      </c>
      <c r="AF12" s="22">
        <v>35685.039317507311</v>
      </c>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f t="shared" ref="BL12" si="13">IF($A12=BK$5,(BK$2-BK$1)*BK$3,0)</f>
        <v>0</v>
      </c>
    </row>
    <row r="13" spans="1:64" x14ac:dyDescent="0.2">
      <c r="A13" s="16">
        <f t="shared" si="0"/>
        <v>44896</v>
      </c>
      <c r="B13" s="47">
        <f>Sheet1!CI11</f>
        <v>4187037.0370370368</v>
      </c>
      <c r="C13">
        <f>COUNTIFS(SPACs!AJ:AJ,"&lt;="&amp;A13,SPACs!AJ:AJ,"&gt;"&amp;A12)</f>
        <v>21</v>
      </c>
      <c r="D13" s="3">
        <v>44805</v>
      </c>
      <c r="E13" s="48" cm="1">
        <f t="array" ref="E13">SUMPRODUCT(--(SPACs!AJ:AJ&lt;=A13),--(SPACs!AJ:AJ&gt;A12),--(SPACs!AN:AN=1),SPACs!Y:Y,SPACs!AM:AM)</f>
        <v>385108971.60000002</v>
      </c>
      <c r="F13" s="48" cm="1">
        <f t="array" ref="F13">SUMPRODUCT(--(SPACs!AJ:AJ&lt;=A13),--(SPACs!AJ:AJ&gt;A12),--(SPACs!AN:AN=1),SPACs!L:L,SPACs!AM:AM)</f>
        <v>392745400</v>
      </c>
      <c r="G13" s="46">
        <f>SUMIFS(SPACs!AM:AM,SPACs!AJ:AJ,"&lt;="&amp;A13,SPACs!AJ:AJ,"&gt;"&amp;A12,SPACs!AN:AN,1)</f>
        <v>39102040</v>
      </c>
      <c r="H13" s="34">
        <f t="shared" si="8"/>
        <v>9.8488204605181728</v>
      </c>
      <c r="I13" s="34">
        <f t="shared" si="9"/>
        <v>10.044115345388629</v>
      </c>
      <c r="J13" s="22">
        <f t="shared" si="5"/>
        <v>425130</v>
      </c>
      <c r="K13" s="22">
        <f t="shared" si="6"/>
        <v>4187029.0423800908</v>
      </c>
      <c r="L13" s="22">
        <f t="shared" si="7"/>
        <v>83025.714404977189</v>
      </c>
      <c r="M13" s="22">
        <f t="shared" si="1"/>
        <v>4307046.2001941744</v>
      </c>
      <c r="N13" s="22">
        <f t="shared" si="2"/>
        <v>4187030.2428932041</v>
      </c>
      <c r="O13" s="22">
        <f t="shared" si="3"/>
        <v>120015.95730097023</v>
      </c>
      <c r="P13" s="44"/>
      <c r="Q13" s="44"/>
      <c r="R13" s="16">
        <v>44805</v>
      </c>
      <c r="S13" s="47">
        <v>3541666.6666666665</v>
      </c>
      <c r="T13">
        <v>10</v>
      </c>
      <c r="U13" s="48">
        <v>1320315000</v>
      </c>
      <c r="V13" s="48">
        <v>1335000000</v>
      </c>
      <c r="W13" s="46">
        <v>133500000</v>
      </c>
      <c r="X13" s="34">
        <v>9.89</v>
      </c>
      <c r="Y13" s="34">
        <v>10</v>
      </c>
      <c r="Z13" s="3">
        <v>44805</v>
      </c>
      <c r="AA13" s="22">
        <v>358105</v>
      </c>
      <c r="AB13" s="22">
        <v>3541658.45</v>
      </c>
      <c r="AC13" s="22">
        <v>39391.549999999799</v>
      </c>
      <c r="AD13" s="22">
        <v>3581050</v>
      </c>
      <c r="AE13" s="22">
        <v>3541658.45</v>
      </c>
      <c r="AF13" s="22">
        <v>39391.549999999799</v>
      </c>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f t="shared" ref="BL13" si="14">IF($A13=BK$5,(BK$2-BK$1)*BK$3,0)</f>
        <v>0</v>
      </c>
    </row>
    <row r="14" spans="1:64" x14ac:dyDescent="0.2">
      <c r="A14" s="16">
        <f t="shared" si="0"/>
        <v>44927</v>
      </c>
      <c r="B14" s="47">
        <f>Sheet1!CI12</f>
        <v>4187037.0370370368</v>
      </c>
      <c r="C14">
        <f>COUNTIFS(SPACs!AJ:AJ,"&lt;="&amp;A14,SPACs!AJ:AJ,"&gt;"&amp;A13)</f>
        <v>29</v>
      </c>
      <c r="D14" s="3">
        <v>44835</v>
      </c>
      <c r="E14" s="48" cm="1">
        <f t="array" ref="E14">SUMPRODUCT(--(SPACs!AJ:AJ&lt;=A14),--(SPACs!AJ:AJ&gt;A13),--(SPACs!AN:AN=1),SPACs!Y:Y,SPACs!AM:AM)</f>
        <v>1137510000</v>
      </c>
      <c r="F14" s="48" cm="1">
        <f t="array" ref="F14">SUMPRODUCT(--(SPACs!AJ:AJ&lt;=A14),--(SPACs!AJ:AJ&gt;A13),--(SPACs!AN:AN=1),SPACs!L:L,SPACs!AM:AM)</f>
        <v>1170000000</v>
      </c>
      <c r="G14" s="46">
        <f>SUMIFS(SPACs!AM:AM,SPACs!AJ:AJ,"&lt;="&amp;A14,SPACs!AJ:AJ,"&gt;"&amp;A13,SPACs!AN:AN,1)</f>
        <v>117000000</v>
      </c>
      <c r="H14" s="34">
        <f t="shared" si="8"/>
        <v>9.7223076923076928</v>
      </c>
      <c r="I14" s="34">
        <f t="shared" si="9"/>
        <v>10</v>
      </c>
      <c r="J14" s="22">
        <f t="shared" si="5"/>
        <v>430662</v>
      </c>
      <c r="K14" s="22">
        <f t="shared" si="6"/>
        <v>4187028.4753846154</v>
      </c>
      <c r="L14" s="22">
        <f t="shared" si="7"/>
        <v>119591.52461538442</v>
      </c>
      <c r="M14" s="22">
        <f t="shared" si="1"/>
        <v>8617210</v>
      </c>
      <c r="N14" s="22">
        <f t="shared" si="2"/>
        <v>8374064.3732497841</v>
      </c>
      <c r="O14" s="22">
        <f t="shared" si="3"/>
        <v>243145.6267502156</v>
      </c>
      <c r="P14" s="44"/>
      <c r="Q14" s="44"/>
      <c r="R14" s="16">
        <v>44835</v>
      </c>
      <c r="S14" s="47">
        <v>3541666.6666666665</v>
      </c>
      <c r="T14">
        <v>12</v>
      </c>
      <c r="U14" s="48">
        <v>634089940</v>
      </c>
      <c r="V14" s="48">
        <v>644259000</v>
      </c>
      <c r="W14" s="46">
        <v>64367000</v>
      </c>
      <c r="X14" s="34">
        <v>9.8511650379853037</v>
      </c>
      <c r="Y14" s="34">
        <v>10.009150651731478</v>
      </c>
      <c r="Z14" s="3">
        <v>44835</v>
      </c>
      <c r="AA14" s="22">
        <v>359517</v>
      </c>
      <c r="AB14" s="22">
        <v>3541661.3009613627</v>
      </c>
      <c r="AC14" s="22">
        <v>56798.513897183213</v>
      </c>
      <c r="AD14" s="22">
        <v>3598459.814858546</v>
      </c>
      <c r="AE14" s="22">
        <v>3541661.3009613627</v>
      </c>
      <c r="AF14" s="22">
        <v>56798.513897183213</v>
      </c>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f t="shared" ref="BL14" si="15">IF($A14=BK$5,(BK$2-BK$1)*BK$3,0)</f>
        <v>0</v>
      </c>
    </row>
    <row r="15" spans="1:64" x14ac:dyDescent="0.2">
      <c r="A15" s="16">
        <f t="shared" si="0"/>
        <v>44958</v>
      </c>
      <c r="B15" s="47">
        <f>Sheet1!CI13</f>
        <v>4187037.0370370368</v>
      </c>
      <c r="C15">
        <f>COUNTIFS(SPACs!AJ:AJ,"&lt;="&amp;A15,SPACs!AJ:AJ,"&gt;"&amp;A14)</f>
        <v>75</v>
      </c>
      <c r="D15" s="3">
        <v>44866</v>
      </c>
      <c r="E15" s="48" cm="1">
        <f t="array" ref="E15">SUMPRODUCT(--(SPACs!AJ:AJ&lt;=A15),--(SPACs!AJ:AJ&gt;A14),--(SPACs!AN:AN=1),SPACs!Y:Y,SPACs!AM:AM)</f>
        <v>1186167901.4400001</v>
      </c>
      <c r="F15" s="48" cm="1">
        <f t="array" ref="F15">SUMPRODUCT(--(SPACs!AJ:AJ&lt;=A15),--(SPACs!AJ:AJ&gt;A14),--(SPACs!AN:AN=1),SPACs!L:L,SPACs!AM:AM)</f>
        <v>1216147440</v>
      </c>
      <c r="G15" s="46">
        <f>SUMIFS(SPACs!AM:AM,SPACs!AJ:AJ,"&lt;="&amp;A15,SPACs!AJ:AJ,"&gt;"&amp;A14,SPACs!AN:AN,1)</f>
        <v>121164744</v>
      </c>
      <c r="H15" s="34">
        <f t="shared" si="8"/>
        <v>9.7897116131405362</v>
      </c>
      <c r="I15" s="34">
        <f t="shared" si="9"/>
        <v>10.03713951642567</v>
      </c>
      <c r="J15" s="22">
        <f t="shared" si="5"/>
        <v>427697</v>
      </c>
      <c r="K15" s="22">
        <f t="shared" si="6"/>
        <v>4187030.2878053677</v>
      </c>
      <c r="L15" s="22">
        <f t="shared" si="7"/>
        <v>105824.17195134189</v>
      </c>
      <c r="M15" s="22">
        <f t="shared" si="1"/>
        <v>0</v>
      </c>
      <c r="N15" s="22">
        <f t="shared" si="2"/>
        <v>0</v>
      </c>
      <c r="O15" s="22">
        <f t="shared" si="3"/>
        <v>0</v>
      </c>
      <c r="P15" s="44"/>
      <c r="Q15" s="44"/>
      <c r="R15" s="16">
        <v>44866</v>
      </c>
      <c r="S15" s="47">
        <v>3541666.6666666665</v>
      </c>
      <c r="T15">
        <v>30</v>
      </c>
      <c r="U15" s="48">
        <v>715149163.59000003</v>
      </c>
      <c r="V15" s="48">
        <v>727562730</v>
      </c>
      <c r="W15" s="46">
        <v>72756273</v>
      </c>
      <c r="X15" s="34">
        <v>9.8293814966305391</v>
      </c>
      <c r="Y15" s="34">
        <v>10</v>
      </c>
      <c r="Z15" s="3">
        <v>44866</v>
      </c>
      <c r="AA15" s="22">
        <v>360314</v>
      </c>
      <c r="AB15" s="22">
        <v>3541663.7645769361</v>
      </c>
      <c r="AC15" s="22">
        <v>61476.235423063947</v>
      </c>
      <c r="AD15" s="22">
        <v>3603140</v>
      </c>
      <c r="AE15" s="22">
        <v>3541663.7645769361</v>
      </c>
      <c r="AF15" s="22">
        <v>61476.235423063947</v>
      </c>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f t="shared" ref="BL15" si="16">IF($A15=BK$5,(BK$2-BK$1)*BK$3,0)</f>
        <v>0</v>
      </c>
    </row>
    <row r="16" spans="1:64" x14ac:dyDescent="0.2">
      <c r="A16" s="16">
        <f t="shared" si="0"/>
        <v>44986</v>
      </c>
      <c r="B16" s="47">
        <f>Sheet1!CI14</f>
        <v>4187037.0370370368</v>
      </c>
      <c r="C16">
        <f>COUNTIFS(SPACs!AJ:AJ,"&lt;="&amp;A16,SPACs!AJ:AJ,"&gt;"&amp;A15)</f>
        <v>90</v>
      </c>
      <c r="D16" s="3">
        <v>44896</v>
      </c>
      <c r="E16" s="48" cm="1">
        <f t="array" ref="E16">SUMPRODUCT(--(SPACs!AJ:AJ&lt;=A16),--(SPACs!AJ:AJ&gt;A15),--(SPACs!AN:AN=1),SPACs!Y:Y,SPACs!AM:AM)</f>
        <v>635253750</v>
      </c>
      <c r="F16" s="48" cm="1">
        <f t="array" ref="F16">SUMPRODUCT(--(SPACs!AJ:AJ&lt;=A16),--(SPACs!AJ:AJ&gt;A15),--(SPACs!AN:AN=1),SPACs!L:L,SPACs!AM:AM)</f>
        <v>653462500</v>
      </c>
      <c r="G16" s="46">
        <f>SUMIFS(SPACs!AM:AM,SPACs!AJ:AJ,"&lt;="&amp;A16,SPACs!AJ:AJ,"&gt;"&amp;A15,SPACs!AN:AN,1)</f>
        <v>64375000</v>
      </c>
      <c r="H16" s="34">
        <f t="shared" si="8"/>
        <v>9.868019417475729</v>
      </c>
      <c r="I16" s="34">
        <f t="shared" si="9"/>
        <v>10.150873786407766</v>
      </c>
      <c r="J16" s="22">
        <f t="shared" si="5"/>
        <v>424303</v>
      </c>
      <c r="K16" s="22">
        <f t="shared" si="6"/>
        <v>4187030.2428932041</v>
      </c>
      <c r="L16" s="22">
        <f t="shared" si="7"/>
        <v>120015.95730097023</v>
      </c>
      <c r="M16" s="22">
        <f t="shared" si="1"/>
        <v>4331995.592680037</v>
      </c>
      <c r="N16" s="22">
        <f t="shared" si="2"/>
        <v>4187034.7852534456</v>
      </c>
      <c r="O16" s="22">
        <f t="shared" si="3"/>
        <v>144960.80742659143</v>
      </c>
      <c r="P16" s="44"/>
      <c r="Q16" s="44"/>
      <c r="R16" s="16">
        <v>44896</v>
      </c>
      <c r="S16" s="47">
        <v>3541666.6666666665</v>
      </c>
      <c r="T16">
        <v>21</v>
      </c>
      <c r="U16" s="48">
        <v>385108971.60000002</v>
      </c>
      <c r="V16" s="48">
        <v>392745400</v>
      </c>
      <c r="W16" s="46">
        <v>39102040</v>
      </c>
      <c r="X16" s="34">
        <v>9.8488204605181728</v>
      </c>
      <c r="Y16" s="34">
        <v>10.044115345388629</v>
      </c>
      <c r="Z16" s="3">
        <v>44896</v>
      </c>
      <c r="AA16" s="22">
        <v>359603</v>
      </c>
      <c r="AB16" s="22">
        <v>3541665.3840637165</v>
      </c>
      <c r="AC16" s="22">
        <v>70228.626484070788</v>
      </c>
      <c r="AD16" s="22">
        <v>3611894.0105477874</v>
      </c>
      <c r="AE16" s="22">
        <v>3541665.3840637165</v>
      </c>
      <c r="AF16" s="22">
        <v>70228.626484070788</v>
      </c>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f t="shared" ref="BL16" si="17">IF($A16=BK$5,(BK$2-BK$1)*BK$3,0)</f>
        <v>0</v>
      </c>
    </row>
    <row r="17" spans="1:64" x14ac:dyDescent="0.2">
      <c r="A17" s="16">
        <f t="shared" si="0"/>
        <v>45017</v>
      </c>
      <c r="B17" s="47">
        <f>Sheet1!CI15</f>
        <v>4187037.0370370368</v>
      </c>
      <c r="C17">
        <f>COUNTIFS(SPACs!AJ:AJ,"&lt;="&amp;A17,SPACs!AJ:AJ,"&gt;"&amp;A16)</f>
        <v>117</v>
      </c>
      <c r="D17" s="3">
        <v>44927</v>
      </c>
      <c r="E17" s="48" cm="1">
        <f t="array" ref="E17">SUMPRODUCT(--(SPACs!AJ:AJ&lt;=A17),--(SPACs!AJ:AJ&gt;A16),--(SPACs!AN:AN=1),SPACs!Y:Y,SPACs!AM:AM)</f>
        <v>994163500</v>
      </c>
      <c r="F17" s="48" cm="1">
        <f t="array" ref="F17">SUMPRODUCT(--(SPACs!AJ:AJ&lt;=A17),--(SPACs!AJ:AJ&gt;A16),--(SPACs!AN:AN=1),SPACs!L:L,SPACs!AM:AM)</f>
        <v>1023500000</v>
      </c>
      <c r="G17" s="46">
        <f>SUMIFS(SPACs!AM:AM,SPACs!AJ:AJ,"&lt;="&amp;A17,SPACs!AJ:AJ,"&gt;"&amp;A16,SPACs!AN:AN,1)</f>
        <v>102350000</v>
      </c>
      <c r="H17" s="34">
        <f t="shared" si="8"/>
        <v>9.7133707865168546</v>
      </c>
      <c r="I17" s="34">
        <f t="shared" si="9"/>
        <v>10</v>
      </c>
      <c r="J17" s="22">
        <f t="shared" si="5"/>
        <v>431059</v>
      </c>
      <c r="K17" s="22">
        <f t="shared" si="6"/>
        <v>4187035.8978651688</v>
      </c>
      <c r="L17" s="22">
        <f t="shared" si="7"/>
        <v>123554.10213483118</v>
      </c>
      <c r="M17" s="22">
        <f t="shared" si="1"/>
        <v>4360040.7818084732</v>
      </c>
      <c r="N17" s="22">
        <f t="shared" si="2"/>
        <v>4187029.5762976147</v>
      </c>
      <c r="O17" s="22">
        <f t="shared" si="3"/>
        <v>173011.20551085807</v>
      </c>
      <c r="P17" s="44"/>
      <c r="Q17" s="44"/>
      <c r="R17" s="16">
        <v>44927</v>
      </c>
      <c r="S17" s="47">
        <v>3541666.6666666665</v>
      </c>
      <c r="T17">
        <v>29</v>
      </c>
      <c r="U17" s="48">
        <v>1137510000</v>
      </c>
      <c r="V17" s="48">
        <v>1170000000</v>
      </c>
      <c r="W17" s="46">
        <v>117000000</v>
      </c>
      <c r="X17" s="34">
        <v>9.7223076923076928</v>
      </c>
      <c r="Y17" s="34">
        <v>10</v>
      </c>
      <c r="Z17" s="3">
        <v>44927</v>
      </c>
      <c r="AA17" s="22">
        <v>364282</v>
      </c>
      <c r="AB17" s="22">
        <v>3541661.6907692309</v>
      </c>
      <c r="AC17" s="22">
        <v>101158.30923076907</v>
      </c>
      <c r="AD17" s="22">
        <v>3642820</v>
      </c>
      <c r="AE17" s="22">
        <v>3541661.6907692309</v>
      </c>
      <c r="AF17" s="22">
        <v>101158.30923076907</v>
      </c>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f t="shared" ref="BL17" si="18">IF($A17=BK$5,(BK$2-BK$1)*BK$3,0)</f>
        <v>0</v>
      </c>
    </row>
    <row r="18" spans="1:64" x14ac:dyDescent="0.2">
      <c r="A18" s="16">
        <f t="shared" si="0"/>
        <v>45047</v>
      </c>
      <c r="B18" s="47">
        <f>Sheet1!CI16</f>
        <v>4187037.0370370368</v>
      </c>
      <c r="C18">
        <f>COUNTIFS(SPACs!AJ:AJ,"&lt;="&amp;A18,SPACs!AJ:AJ,"&gt;"&amp;A17)</f>
        <v>39</v>
      </c>
      <c r="D18" s="3">
        <v>44927</v>
      </c>
      <c r="E18" s="48">
        <v>1137510000</v>
      </c>
      <c r="F18" s="48">
        <v>1170000000</v>
      </c>
      <c r="G18" s="46">
        <v>117000000</v>
      </c>
      <c r="H18" s="34">
        <f t="shared" si="8"/>
        <v>9.7223076923076928</v>
      </c>
      <c r="I18" s="34">
        <f t="shared" si="9"/>
        <v>10</v>
      </c>
      <c r="J18" s="22">
        <f t="shared" si="5"/>
        <v>430662</v>
      </c>
      <c r="K18" s="22">
        <f t="shared" si="6"/>
        <v>4187028.4753846154</v>
      </c>
      <c r="L18" s="22">
        <f t="shared" si="7"/>
        <v>119591.52461538442</v>
      </c>
      <c r="M18" s="22">
        <f t="shared" si="1"/>
        <v>8685948.6728540864</v>
      </c>
      <c r="N18" s="22">
        <f t="shared" si="2"/>
        <v>8374062.7415674031</v>
      </c>
      <c r="O18" s="22">
        <f t="shared" si="3"/>
        <v>311885.93128668412</v>
      </c>
      <c r="P18" s="44"/>
      <c r="Q18" s="44"/>
      <c r="R18" s="16">
        <v>44958</v>
      </c>
      <c r="S18" s="47">
        <v>3541666.6666666665</v>
      </c>
      <c r="T18">
        <v>75</v>
      </c>
      <c r="U18" s="48">
        <v>1186167901.4400001</v>
      </c>
      <c r="V18" s="48">
        <v>1216147440</v>
      </c>
      <c r="W18" s="46">
        <v>121164744</v>
      </c>
      <c r="X18" s="34">
        <v>9.7897116131405362</v>
      </c>
      <c r="Y18" s="34">
        <v>10.03713951642567</v>
      </c>
      <c r="Z18" s="3">
        <v>44958</v>
      </c>
      <c r="AA18" s="22">
        <v>361774</v>
      </c>
      <c r="AB18" s="22">
        <v>3541663.1291323043</v>
      </c>
      <c r="AC18" s="22">
        <v>89512.982283076024</v>
      </c>
      <c r="AD18" s="22">
        <v>3631176.1114153801</v>
      </c>
      <c r="AE18" s="22">
        <v>3541663.1291323043</v>
      </c>
      <c r="AF18" s="22">
        <v>89512.982283076024</v>
      </c>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f t="shared" ref="BL18" si="19">IF($A18=BK$5,(BK$2-BK$1)*BK$3,0)</f>
        <v>0</v>
      </c>
    </row>
    <row r="19" spans="1:64" x14ac:dyDescent="0.2">
      <c r="A19" s="16">
        <f t="shared" si="0"/>
        <v>45078</v>
      </c>
      <c r="B19" s="47">
        <f>Sheet1!CI17</f>
        <v>4187037.0370370368</v>
      </c>
      <c r="C19">
        <f>COUNTIFS(SPACs!AJ:AJ,"&lt;="&amp;A19,SPACs!AJ:AJ,"&gt;"&amp;A18)</f>
        <v>50</v>
      </c>
      <c r="D19" s="3">
        <v>44986</v>
      </c>
      <c r="E19" s="48" cm="1">
        <f t="array" ref="E19">SUMPRODUCT(--(SPACs!AJ:AJ&lt;=A19),--(SPACs!AJ:AJ&gt;A18),--(SPACs!AN:AN=1),SPACs!Y:Y,SPACs!AM:AM)</f>
        <v>574451705</v>
      </c>
      <c r="F19" s="48" cm="1">
        <f t="array" ref="F19">SUMPRODUCT(--(SPACs!AJ:AJ&lt;=A19),--(SPACs!AJ:AJ&gt;A18),--(SPACs!AN:AN=1),SPACs!L:L,SPACs!AM:AM)</f>
        <v>594340000</v>
      </c>
      <c r="G19" s="46">
        <f>SUMIFS(SPACs!AM:AM,SPACs!AJ:AJ,"&lt;="&amp;A19,SPACs!AJ:AJ,"&gt;"&amp;A18,SPACs!AN:AN,1)</f>
        <v>58661500</v>
      </c>
      <c r="H19" s="34">
        <f t="shared" si="8"/>
        <v>9.7926528472677994</v>
      </c>
      <c r="I19" s="34">
        <f t="shared" si="9"/>
        <v>10.131687733862925</v>
      </c>
      <c r="J19" s="22">
        <f t="shared" si="5"/>
        <v>427569</v>
      </c>
      <c r="K19" s="22">
        <f t="shared" si="6"/>
        <v>4187034.7852534456</v>
      </c>
      <c r="L19" s="22">
        <f t="shared" si="7"/>
        <v>144960.80742659143</v>
      </c>
      <c r="M19" s="22">
        <f t="shared" si="1"/>
        <v>0</v>
      </c>
      <c r="N19" s="22">
        <f t="shared" si="2"/>
        <v>0</v>
      </c>
      <c r="O19" s="22">
        <f t="shared" si="3"/>
        <v>0</v>
      </c>
      <c r="P19" s="44"/>
      <c r="Q19" s="44"/>
      <c r="R19" s="16">
        <v>44986</v>
      </c>
      <c r="S19" s="47">
        <v>3541666.6666666665</v>
      </c>
      <c r="T19">
        <v>90</v>
      </c>
      <c r="U19" s="48">
        <v>635253750</v>
      </c>
      <c r="V19" s="48">
        <v>653462500</v>
      </c>
      <c r="W19" s="46">
        <v>64375000</v>
      </c>
      <c r="X19" s="34">
        <v>9.868019417475729</v>
      </c>
      <c r="Y19" s="34">
        <v>10.150873786407766</v>
      </c>
      <c r="Z19" s="3">
        <v>44986</v>
      </c>
      <c r="AA19" s="22">
        <v>358903</v>
      </c>
      <c r="AB19" s="22">
        <v>3541661.7729902915</v>
      </c>
      <c r="AC19" s="22">
        <v>101517.28157281499</v>
      </c>
      <c r="AD19" s="22">
        <v>3643179.0545631065</v>
      </c>
      <c r="AE19" s="22">
        <v>3541661.7729902915</v>
      </c>
      <c r="AF19" s="22">
        <v>101517.28157281499</v>
      </c>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f t="shared" ref="BL19" si="20">IF($A19=BK$5,(BK$2-BK$1)*BK$3,0)</f>
        <v>0</v>
      </c>
    </row>
    <row r="20" spans="1:64" x14ac:dyDescent="0.2">
      <c r="A20" s="16">
        <f t="shared" si="0"/>
        <v>45108</v>
      </c>
      <c r="B20" s="47">
        <f>Sheet1!CI18</f>
        <v>4187037.0370370368</v>
      </c>
      <c r="C20">
        <f>COUNTIFS(SPACs!AJ:AJ,"&lt;="&amp;A20,SPACs!AJ:AJ,"&gt;"&amp;A19)</f>
        <v>46</v>
      </c>
      <c r="D20" s="3">
        <v>45017</v>
      </c>
      <c r="E20" s="48" cm="1">
        <f t="array" ref="E20">SUMPRODUCT(--(SPACs!AJ:AJ&lt;=A20),--(SPACs!AJ:AJ&gt;A19),--(SPACs!AN:AN=1),SPACs!Y:Y,SPACs!AM:AM)</f>
        <v>551916400</v>
      </c>
      <c r="F20" s="48" cm="1">
        <f t="array" ref="F20">SUMPRODUCT(--(SPACs!AJ:AJ&lt;=A20),--(SPACs!AJ:AJ&gt;A19),--(SPACs!AN:AN=1),SPACs!L:L,SPACs!AM:AM)</f>
        <v>574722000</v>
      </c>
      <c r="G20" s="46">
        <f>SUMIFS(SPACs!AM:AM,SPACs!AJ:AJ,"&lt;="&amp;A20,SPACs!AJ:AJ,"&gt;"&amp;A19,SPACs!AN:AN,1)</f>
        <v>56180000</v>
      </c>
      <c r="H20" s="34">
        <f t="shared" si="8"/>
        <v>9.8240726237095046</v>
      </c>
      <c r="I20" s="34">
        <f t="shared" si="9"/>
        <v>10.23001067995728</v>
      </c>
      <c r="J20" s="22">
        <f t="shared" si="5"/>
        <v>426201</v>
      </c>
      <c r="K20" s="22">
        <f t="shared" si="6"/>
        <v>4187029.5762976147</v>
      </c>
      <c r="L20" s="22">
        <f t="shared" si="7"/>
        <v>173011.20551085807</v>
      </c>
      <c r="M20" s="22">
        <f t="shared" si="1"/>
        <v>34868187.935091726</v>
      </c>
      <c r="N20" s="22">
        <f t="shared" si="2"/>
        <v>33496237.953338873</v>
      </c>
      <c r="O20" s="22">
        <f t="shared" si="3"/>
        <v>1371949.9817528566</v>
      </c>
      <c r="P20" s="44"/>
      <c r="Q20" s="44"/>
      <c r="R20" s="16">
        <v>45017</v>
      </c>
      <c r="S20" s="47">
        <v>3541666.6666666665</v>
      </c>
      <c r="T20">
        <v>117</v>
      </c>
      <c r="U20" s="48">
        <v>994163500</v>
      </c>
      <c r="V20" s="48">
        <v>1023500000</v>
      </c>
      <c r="W20" s="46">
        <v>102350000</v>
      </c>
      <c r="X20" s="34">
        <v>9.7133707865168546</v>
      </c>
      <c r="Y20" s="34">
        <v>10</v>
      </c>
      <c r="Z20" s="3">
        <v>45017</v>
      </c>
      <c r="AA20" s="22">
        <v>364617</v>
      </c>
      <c r="AB20" s="22">
        <v>3541660.116067416</v>
      </c>
      <c r="AC20" s="22">
        <v>104509.88393258402</v>
      </c>
      <c r="AD20" s="22">
        <v>3646170</v>
      </c>
      <c r="AE20" s="22">
        <v>3541660.116067416</v>
      </c>
      <c r="AF20" s="22">
        <v>104509.88393258402</v>
      </c>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f t="shared" ref="BL20" si="21">IF($A20=BK$5,(BK$2-BK$1)*BK$3,0)</f>
        <v>0</v>
      </c>
    </row>
    <row r="21" spans="1:64" x14ac:dyDescent="0.2">
      <c r="A21" s="16">
        <f t="shared" si="0"/>
        <v>45139</v>
      </c>
      <c r="B21" s="47">
        <f>Sheet1!CI19</f>
        <v>4187037.0370370368</v>
      </c>
      <c r="C21">
        <f>COUNTIFS(SPACs!AJ:AJ,"&lt;="&amp;A21,SPACs!AJ:AJ,"&gt;"&amp;A20)</f>
        <v>35</v>
      </c>
      <c r="D21" s="3">
        <v>45047</v>
      </c>
      <c r="E21" s="48" cm="1">
        <f t="array" ref="E21">SUMPRODUCT(--(SPACs!AJ:AJ&lt;=A21),--(SPACs!AJ:AJ&gt;A20),--(SPACs!AN:AN=1),SPACs!Y:Y,SPACs!AM:AM)</f>
        <v>467496000</v>
      </c>
      <c r="F21" s="48" cm="1">
        <f t="array" ref="F21">SUMPRODUCT(--(SPACs!AJ:AJ&lt;=A21),--(SPACs!AJ:AJ&gt;A20),--(SPACs!AN:AN=1),SPACs!L:L,SPACs!AM:AM)</f>
        <v>485150000</v>
      </c>
      <c r="G21" s="46">
        <f>SUMIFS(SPACs!AM:AM,SPACs!AJ:AJ,"&lt;="&amp;A21,SPACs!AJ:AJ,"&gt;"&amp;A20,SPACs!AN:AN,1)</f>
        <v>48400000</v>
      </c>
      <c r="H21" s="34">
        <f t="shared" si="8"/>
        <v>9.6590082644628108</v>
      </c>
      <c r="I21" s="34">
        <f t="shared" si="9"/>
        <v>10.023760330578513</v>
      </c>
      <c r="J21" s="22">
        <f t="shared" si="5"/>
        <v>433485</v>
      </c>
      <c r="K21" s="22">
        <f t="shared" si="6"/>
        <v>4187035.1975206616</v>
      </c>
      <c r="L21" s="22">
        <f t="shared" si="7"/>
        <v>158114.54938016526</v>
      </c>
      <c r="M21" s="22">
        <f t="shared" si="1"/>
        <v>0</v>
      </c>
      <c r="N21" s="22">
        <f t="shared" si="2"/>
        <v>0</v>
      </c>
      <c r="O21" s="22">
        <f t="shared" si="3"/>
        <v>0</v>
      </c>
      <c r="P21" s="44"/>
      <c r="Q21" s="44"/>
      <c r="R21" s="16">
        <v>45047</v>
      </c>
      <c r="S21" s="47">
        <v>3541666.6666666665</v>
      </c>
      <c r="T21">
        <v>39</v>
      </c>
      <c r="U21" s="48">
        <v>396575500</v>
      </c>
      <c r="V21" s="48">
        <v>411140000</v>
      </c>
      <c r="W21" s="46">
        <v>40650000</v>
      </c>
      <c r="X21" s="34">
        <v>9.7558548585485863</v>
      </c>
      <c r="Y21" s="34">
        <v>10.114145141451415</v>
      </c>
      <c r="Z21" s="3">
        <v>45047</v>
      </c>
      <c r="AA21" s="22">
        <v>363029</v>
      </c>
      <c r="AB21" s="22">
        <v>3541658.2334440346</v>
      </c>
      <c r="AC21" s="22">
        <v>130069.76311193092</v>
      </c>
      <c r="AD21" s="22">
        <v>3671727.9965559654</v>
      </c>
      <c r="AE21" s="22">
        <v>3541658.2334440346</v>
      </c>
      <c r="AF21" s="22">
        <v>130069.76311193092</v>
      </c>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f t="shared" ref="BL21" si="22">IF($A21=BK$5,(BK$2-BK$1)*BK$3,0)</f>
        <v>0</v>
      </c>
    </row>
    <row r="22" spans="1:64" x14ac:dyDescent="0.2">
      <c r="A22" s="16">
        <f t="shared" si="0"/>
        <v>45170</v>
      </c>
      <c r="B22" s="47">
        <f>Sheet1!CI20</f>
        <v>4187037.0370370368</v>
      </c>
      <c r="C22">
        <f>COUNTIFS(SPACs!AJ:AJ,"&lt;="&amp;A22,SPACs!AJ:AJ,"&gt;"&amp;A21)</f>
        <v>46</v>
      </c>
      <c r="D22" s="3">
        <v>45047</v>
      </c>
      <c r="E22" s="48">
        <v>396575500</v>
      </c>
      <c r="F22" s="48">
        <v>411140000</v>
      </c>
      <c r="G22" s="46">
        <v>40650000</v>
      </c>
      <c r="H22" s="34">
        <f t="shared" si="8"/>
        <v>9.7558548585485863</v>
      </c>
      <c r="I22" s="34">
        <f t="shared" si="9"/>
        <v>10.114145141451415</v>
      </c>
      <c r="J22" s="22">
        <f t="shared" si="5"/>
        <v>429181</v>
      </c>
      <c r="K22" s="22">
        <f t="shared" si="6"/>
        <v>4187027.544046741</v>
      </c>
      <c r="L22" s="22">
        <f t="shared" si="7"/>
        <v>153771.38190651883</v>
      </c>
      <c r="M22" s="22">
        <f t="shared" si="1"/>
        <v>0</v>
      </c>
      <c r="N22" s="22">
        <f t="shared" si="2"/>
        <v>0</v>
      </c>
      <c r="O22" s="22">
        <f t="shared" si="3"/>
        <v>0</v>
      </c>
      <c r="P22" s="44"/>
      <c r="Q22" s="44"/>
      <c r="R22" s="16">
        <v>45078</v>
      </c>
      <c r="S22" s="47">
        <v>3541666.6666666665</v>
      </c>
      <c r="T22">
        <v>50</v>
      </c>
      <c r="U22" s="48">
        <v>574451705</v>
      </c>
      <c r="V22" s="48">
        <v>594340000</v>
      </c>
      <c r="W22" s="46">
        <v>58661500</v>
      </c>
      <c r="X22" s="34">
        <v>9.7926528472677994</v>
      </c>
      <c r="Y22" s="34">
        <v>10.131687733862925</v>
      </c>
      <c r="Z22" s="3">
        <v>45078</v>
      </c>
      <c r="AA22" s="22">
        <v>361665</v>
      </c>
      <c r="AB22" s="22">
        <v>3541659.7920071087</v>
      </c>
      <c r="AC22" s="22">
        <v>122617.05226042627</v>
      </c>
      <c r="AD22" s="22">
        <v>3664276.844267535</v>
      </c>
      <c r="AE22" s="22">
        <v>3541659.7920071087</v>
      </c>
      <c r="AF22" s="22">
        <v>122617.05226042627</v>
      </c>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f t="shared" ref="BL22" si="23">IF($A22=BK$5,(BK$2-BK$1)*BK$3,0)</f>
        <v>0</v>
      </c>
    </row>
    <row r="23" spans="1:64" x14ac:dyDescent="0.2">
      <c r="A23" s="16">
        <f t="shared" si="0"/>
        <v>45200</v>
      </c>
      <c r="B23" s="47">
        <f>Sheet1!CI21</f>
        <v>4187037.0370370368</v>
      </c>
      <c r="C23">
        <f>COUNTIFS(SPACs!AJ:AJ,"&lt;="&amp;A23,SPACs!AJ:AJ,"&gt;"&amp;A22)</f>
        <v>24</v>
      </c>
      <c r="D23" s="3">
        <v>45108</v>
      </c>
      <c r="E23" s="48" cm="1">
        <f t="array" ref="E23">SUMPRODUCT(--(SPACs!AJ:AJ&lt;=A23),--(SPACs!AJ:AJ&gt;A22),--(SPACs!AN:AN=1),SPACs!Y:Y,SPACs!AM:AM)</f>
        <v>987585147.01999998</v>
      </c>
      <c r="F23" s="48" cm="1">
        <f t="array" ref="F23">SUMPRODUCT(--(SPACs!AJ:AJ&lt;=A23),--(SPACs!AJ:AJ&gt;A22),--(SPACs!AN:AN=1),SPACs!L:L,SPACs!AM:AM)</f>
        <v>1025529540</v>
      </c>
      <c r="G23" s="46">
        <f>SUMIFS(SPACs!AM:AM,SPACs!AJ:AJ,"&lt;="&amp;A23,SPACs!AJ:AJ,"&gt;"&amp;A22,SPACs!AN:AN,1)</f>
        <v>102092954</v>
      </c>
      <c r="H23" s="34">
        <f t="shared" si="8"/>
        <v>9.6733918289796961</v>
      </c>
      <c r="I23" s="34">
        <f t="shared" si="9"/>
        <v>10.045056978173047</v>
      </c>
      <c r="J23" s="22">
        <f t="shared" si="5"/>
        <v>432840</v>
      </c>
      <c r="K23" s="22">
        <f t="shared" si="6"/>
        <v>4187030.9192555714</v>
      </c>
      <c r="L23" s="22">
        <f t="shared" si="7"/>
        <v>160871.5431768501</v>
      </c>
      <c r="M23" s="22">
        <f t="shared" si="1"/>
        <v>0</v>
      </c>
      <c r="N23" s="22">
        <f t="shared" si="2"/>
        <v>0</v>
      </c>
      <c r="O23" s="22">
        <f t="shared" si="3"/>
        <v>0</v>
      </c>
      <c r="P23" s="44"/>
      <c r="Q23" s="44"/>
      <c r="R23" s="16">
        <v>45108</v>
      </c>
      <c r="S23" s="47">
        <v>3541666.6666666665</v>
      </c>
      <c r="T23">
        <v>46</v>
      </c>
      <c r="U23" s="48">
        <v>551916400</v>
      </c>
      <c r="V23" s="48">
        <v>574722000</v>
      </c>
      <c r="W23" s="46">
        <v>56180000</v>
      </c>
      <c r="X23" s="34">
        <v>9.8240726237095046</v>
      </c>
      <c r="Y23" s="34">
        <v>10.23001067995728</v>
      </c>
      <c r="Z23" s="3">
        <v>45108</v>
      </c>
      <c r="AA23" s="22">
        <v>360509</v>
      </c>
      <c r="AB23" s="22">
        <v>3541666.59750089</v>
      </c>
      <c r="AC23" s="22">
        <v>146344.32271982922</v>
      </c>
      <c r="AD23" s="22">
        <v>3688010.9202207192</v>
      </c>
      <c r="AE23" s="22">
        <v>3541666.59750089</v>
      </c>
      <c r="AF23" s="22">
        <v>146344.32271982922</v>
      </c>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f t="shared" ref="BL23" si="24">IF($A23=BK$5,(BK$2-BK$1)*BK$3,0)</f>
        <v>0</v>
      </c>
    </row>
    <row r="24" spans="1:64" x14ac:dyDescent="0.2">
      <c r="A24" s="16">
        <f t="shared" si="0"/>
        <v>45231</v>
      </c>
      <c r="B24" s="47">
        <f>Sheet1!CI22</f>
        <v>4187037.0370370368</v>
      </c>
      <c r="C24">
        <f>COUNTIFS(SPACs!AJ:AJ,"&lt;="&amp;A24,SPACs!AJ:AJ,"&gt;"&amp;A23)</f>
        <v>18</v>
      </c>
      <c r="D24" s="3">
        <v>45108</v>
      </c>
      <c r="E24" s="48">
        <v>551916400</v>
      </c>
      <c r="F24" s="48">
        <v>574722000</v>
      </c>
      <c r="G24" s="46">
        <v>56180000</v>
      </c>
      <c r="H24" s="34">
        <f t="shared" si="8"/>
        <v>9.8240726237095046</v>
      </c>
      <c r="I24" s="34">
        <f t="shared" si="9"/>
        <v>10.23001067995728</v>
      </c>
      <c r="J24" s="22">
        <f t="shared" si="5"/>
        <v>426201</v>
      </c>
      <c r="K24" s="22">
        <f t="shared" si="6"/>
        <v>4187029.5762976147</v>
      </c>
      <c r="L24" s="22">
        <f t="shared" si="7"/>
        <v>173011.20551085807</v>
      </c>
      <c r="M24" s="22">
        <f t="shared" si="1"/>
        <v>0</v>
      </c>
      <c r="N24" s="22">
        <f t="shared" si="2"/>
        <v>0</v>
      </c>
      <c r="O24" s="22">
        <f t="shared" si="3"/>
        <v>0</v>
      </c>
      <c r="P24" s="44"/>
      <c r="Q24" s="44"/>
      <c r="R24" s="16">
        <v>45139</v>
      </c>
      <c r="S24" s="47">
        <v>3541666.6666666665</v>
      </c>
      <c r="T24">
        <v>35</v>
      </c>
      <c r="U24" s="48">
        <v>467496000</v>
      </c>
      <c r="V24" s="48">
        <v>485150000</v>
      </c>
      <c r="W24" s="46">
        <v>48400000</v>
      </c>
      <c r="X24" s="34">
        <v>9.6590082644628108</v>
      </c>
      <c r="Y24" s="34">
        <v>10.023760330578513</v>
      </c>
      <c r="Z24" s="3">
        <v>45139</v>
      </c>
      <c r="AA24" s="22">
        <v>366669</v>
      </c>
      <c r="AB24" s="22">
        <v>3541658.9013223145</v>
      </c>
      <c r="AC24" s="22">
        <v>133743.2753305785</v>
      </c>
      <c r="AD24" s="22">
        <v>3675402.176652893</v>
      </c>
      <c r="AE24" s="22">
        <v>3541658.9013223145</v>
      </c>
      <c r="AF24" s="22">
        <v>133743.2753305785</v>
      </c>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f t="shared" ref="BL24" si="25">IF($A24=BK$5,(BK$2-BK$1)*BK$3,0)</f>
        <v>0</v>
      </c>
    </row>
    <row r="25" spans="1:64" x14ac:dyDescent="0.2">
      <c r="A25" s="16">
        <f t="shared" si="0"/>
        <v>45261</v>
      </c>
      <c r="B25" s="47">
        <f>Sheet1!CI23</f>
        <v>4187037.0370370368</v>
      </c>
      <c r="C25">
        <f>COUNTIFS(SPACs!AJ:AJ,"&lt;="&amp;A25,SPACs!AJ:AJ,"&gt;"&amp;A24)</f>
        <v>11</v>
      </c>
      <c r="D25" s="3">
        <v>45108</v>
      </c>
      <c r="E25" s="48">
        <v>551916400</v>
      </c>
      <c r="F25" s="48">
        <v>574722000</v>
      </c>
      <c r="G25" s="46">
        <v>56180000</v>
      </c>
      <c r="H25" s="34">
        <f t="shared" si="8"/>
        <v>9.8240726237095046</v>
      </c>
      <c r="I25" s="34">
        <f t="shared" si="9"/>
        <v>10.23001067995728</v>
      </c>
      <c r="J25" s="22">
        <f t="shared" si="5"/>
        <v>426201</v>
      </c>
      <c r="K25" s="22">
        <f t="shared" si="6"/>
        <v>4187029.5762976147</v>
      </c>
      <c r="L25" s="22">
        <f t="shared" si="7"/>
        <v>173011.20551085807</v>
      </c>
      <c r="M25" s="22">
        <f t="shared" si="1"/>
        <v>0</v>
      </c>
      <c r="N25" s="22">
        <f t="shared" si="2"/>
        <v>0</v>
      </c>
      <c r="O25" s="22">
        <f t="shared" si="3"/>
        <v>0</v>
      </c>
      <c r="P25" s="44"/>
      <c r="Q25" s="44"/>
      <c r="R25" s="16">
        <v>45170</v>
      </c>
      <c r="S25" s="47">
        <v>3541666.6666666665</v>
      </c>
      <c r="T25">
        <v>46</v>
      </c>
      <c r="U25" s="48">
        <v>579872395.49000001</v>
      </c>
      <c r="V25" s="48">
        <v>603129290</v>
      </c>
      <c r="W25" s="46">
        <v>60312929</v>
      </c>
      <c r="X25" s="34">
        <v>9.614396201683391</v>
      </c>
      <c r="Y25" s="34">
        <v>10</v>
      </c>
      <c r="Z25" s="3">
        <v>45170</v>
      </c>
      <c r="AA25" s="22">
        <v>368371</v>
      </c>
      <c r="AB25" s="22">
        <v>3541664.7432103124</v>
      </c>
      <c r="AC25" s="22">
        <v>142045.25678968756</v>
      </c>
      <c r="AD25" s="22">
        <v>3683710</v>
      </c>
      <c r="AE25" s="22">
        <v>3541664.7432103124</v>
      </c>
      <c r="AF25" s="22">
        <v>142045.25678968756</v>
      </c>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f t="shared" ref="BL25" si="26">IF($A25=BK$5,(BK$2-BK$1)*BK$3,0)</f>
        <v>0</v>
      </c>
    </row>
    <row r="26" spans="1:64" x14ac:dyDescent="0.2">
      <c r="A26" s="16">
        <f t="shared" si="0"/>
        <v>45292</v>
      </c>
      <c r="B26" s="47">
        <f>Sheet1!CI24</f>
        <v>4187037.0370370368</v>
      </c>
      <c r="C26">
        <f>COUNTIFS(SPACs!AJ:AJ,"&lt;="&amp;A26,SPACs!AJ:AJ,"&gt;"&amp;A25)</f>
        <v>13</v>
      </c>
      <c r="D26" s="3">
        <v>45108</v>
      </c>
      <c r="E26" s="48">
        <v>551916400</v>
      </c>
      <c r="F26" s="48">
        <v>574722000</v>
      </c>
      <c r="G26" s="46">
        <v>56180000</v>
      </c>
      <c r="H26" s="34">
        <f t="shared" si="8"/>
        <v>9.8240726237095046</v>
      </c>
      <c r="I26" s="34">
        <f t="shared" si="9"/>
        <v>10.23001067995728</v>
      </c>
      <c r="J26" s="22">
        <f t="shared" si="5"/>
        <v>426201</v>
      </c>
      <c r="K26" s="22">
        <f t="shared" si="6"/>
        <v>4187029.5762976147</v>
      </c>
      <c r="L26" s="22">
        <f t="shared" si="7"/>
        <v>173011.20551085807</v>
      </c>
      <c r="M26" s="22">
        <f t="shared" si="1"/>
        <v>0</v>
      </c>
      <c r="N26" s="22">
        <f t="shared" si="2"/>
        <v>0</v>
      </c>
      <c r="O26" s="22">
        <f t="shared" si="3"/>
        <v>0</v>
      </c>
      <c r="P26" s="44"/>
      <c r="Q26" s="44"/>
      <c r="R26" s="16">
        <v>45200</v>
      </c>
      <c r="S26" s="47">
        <v>3541666.6666666665</v>
      </c>
      <c r="T26">
        <v>24</v>
      </c>
      <c r="U26" s="48">
        <v>987585147.01999998</v>
      </c>
      <c r="V26" s="48">
        <v>1025529540</v>
      </c>
      <c r="W26" s="46">
        <v>102092954</v>
      </c>
      <c r="X26" s="34">
        <v>9.6733918289796961</v>
      </c>
      <c r="Y26" s="34">
        <v>10.045056978173047</v>
      </c>
      <c r="Z26" s="3">
        <v>45200</v>
      </c>
      <c r="AA26" s="22">
        <v>366124</v>
      </c>
      <c r="AB26" s="22">
        <v>3541660.9099933621</v>
      </c>
      <c r="AC26" s="22">
        <v>136075.53108326648</v>
      </c>
      <c r="AD26" s="22">
        <v>3677736.4410766289</v>
      </c>
      <c r="AE26" s="22">
        <v>3541660.9099933621</v>
      </c>
      <c r="AF26" s="22">
        <v>136075.53108326648</v>
      </c>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f t="shared" ref="BL26" si="27">IF($A26=BK$5,(BK$2-BK$1)*BK$3,0)</f>
        <v>0</v>
      </c>
    </row>
    <row r="27" spans="1:64" x14ac:dyDescent="0.2">
      <c r="A27" s="16">
        <f t="shared" si="0"/>
        <v>45323</v>
      </c>
      <c r="B27" s="47">
        <f>Sheet1!CI25</f>
        <v>4187037.0370370368</v>
      </c>
      <c r="C27">
        <f>COUNTIFS(SPACs!AJ:AJ,"&lt;="&amp;A27,SPACs!AJ:AJ,"&gt;"&amp;A26)</f>
        <v>6</v>
      </c>
      <c r="D27" s="3">
        <v>45108</v>
      </c>
      <c r="E27" s="48">
        <v>551916400</v>
      </c>
      <c r="F27" s="48">
        <v>574722000</v>
      </c>
      <c r="G27" s="46">
        <v>56180000</v>
      </c>
      <c r="H27" s="34">
        <f t="shared" si="8"/>
        <v>9.8240726237095046</v>
      </c>
      <c r="I27" s="34">
        <f t="shared" si="9"/>
        <v>10.23001067995728</v>
      </c>
      <c r="J27" s="22">
        <f t="shared" si="5"/>
        <v>426201</v>
      </c>
      <c r="K27" s="22">
        <f t="shared" si="6"/>
        <v>4187029.5762976147</v>
      </c>
      <c r="L27" s="22">
        <f t="shared" si="7"/>
        <v>173011.20551085807</v>
      </c>
      <c r="M27" s="22">
        <f t="shared" si="1"/>
        <v>0</v>
      </c>
      <c r="N27" s="22">
        <f t="shared" si="2"/>
        <v>0</v>
      </c>
      <c r="O27" s="22">
        <f t="shared" si="3"/>
        <v>0</v>
      </c>
      <c r="P27" s="44"/>
      <c r="Q27" s="44"/>
      <c r="R27" s="16">
        <v>45231</v>
      </c>
      <c r="S27" s="47">
        <v>3541666.6666666665</v>
      </c>
      <c r="T27">
        <v>18</v>
      </c>
      <c r="U27" s="48">
        <v>536223494.55999994</v>
      </c>
      <c r="V27" s="48">
        <v>557404880</v>
      </c>
      <c r="W27" s="46">
        <v>55740488</v>
      </c>
      <c r="X27" s="34">
        <v>9.6199999999999992</v>
      </c>
      <c r="Y27" s="34">
        <v>10</v>
      </c>
      <c r="Z27" s="3">
        <v>45231</v>
      </c>
      <c r="AA27" s="22">
        <v>368156</v>
      </c>
      <c r="AB27" s="22">
        <v>3541660.7199999997</v>
      </c>
      <c r="AC27" s="22">
        <v>139899.28000000029</v>
      </c>
      <c r="AD27" s="22">
        <v>3681560</v>
      </c>
      <c r="AE27" s="22">
        <v>3541660.7199999997</v>
      </c>
      <c r="AF27" s="22">
        <v>139899.28000000029</v>
      </c>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f t="shared" ref="BL27" si="28">IF($A27=BK$5,(BK$2-BK$1)*BK$3,0)</f>
        <v>0</v>
      </c>
    </row>
    <row r="28" spans="1:64" x14ac:dyDescent="0.2">
      <c r="A28" s="16">
        <f t="shared" si="0"/>
        <v>45352</v>
      </c>
      <c r="B28" s="47">
        <f>Sheet1!CI26</f>
        <v>4187037.0370370368</v>
      </c>
      <c r="C28">
        <f>COUNTIFS(SPACs!AJ:AJ,"&lt;="&amp;A28,SPACs!AJ:AJ,"&gt;"&amp;A27)</f>
        <v>0</v>
      </c>
      <c r="D28" s="3">
        <v>45108</v>
      </c>
      <c r="E28" s="48">
        <v>551916400</v>
      </c>
      <c r="F28" s="48">
        <v>574722000</v>
      </c>
      <c r="G28" s="46">
        <v>56180000</v>
      </c>
      <c r="H28" s="34">
        <f t="shared" si="8"/>
        <v>9.8240726237095046</v>
      </c>
      <c r="I28" s="34">
        <f t="shared" si="9"/>
        <v>10.23001067995728</v>
      </c>
      <c r="J28" s="22">
        <f t="shared" si="5"/>
        <v>426201</v>
      </c>
      <c r="K28" s="22">
        <f t="shared" si="6"/>
        <v>4187029.5762976147</v>
      </c>
      <c r="L28" s="22">
        <f t="shared" si="7"/>
        <v>173011.20551085807</v>
      </c>
      <c r="M28" s="22">
        <f t="shared" si="1"/>
        <v>0</v>
      </c>
      <c r="N28" s="22">
        <f t="shared" si="2"/>
        <v>0</v>
      </c>
      <c r="O28" s="22">
        <f t="shared" si="3"/>
        <v>0</v>
      </c>
      <c r="P28" s="44"/>
      <c r="Q28" s="44"/>
      <c r="R28" s="16">
        <v>45261</v>
      </c>
      <c r="S28" s="47">
        <v>3541666.6666666665</v>
      </c>
      <c r="T28">
        <v>11</v>
      </c>
      <c r="U28" s="48">
        <v>687008600.96000004</v>
      </c>
      <c r="V28" s="48">
        <v>712206984.60000002</v>
      </c>
      <c r="W28" s="46">
        <v>70020246</v>
      </c>
      <c r="X28" s="34">
        <v>9.8115707985373266</v>
      </c>
      <c r="Y28" s="34">
        <v>10.171443622177506</v>
      </c>
      <c r="Z28" s="3">
        <v>45261</v>
      </c>
      <c r="AA28" s="22">
        <v>360968</v>
      </c>
      <c r="AB28" s="22">
        <v>3541663.0880064219</v>
      </c>
      <c r="AC28" s="22">
        <v>129902.57340374826</v>
      </c>
      <c r="AD28" s="22">
        <v>3671565.6614101701</v>
      </c>
      <c r="AE28" s="22">
        <v>3541663.0880064219</v>
      </c>
      <c r="AF28" s="22">
        <v>129902.57340374826</v>
      </c>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f t="shared" ref="BL28" si="29">IF($A28=BK$5,(BK$2-BK$1)*BK$3,0)</f>
        <v>0</v>
      </c>
    </row>
    <row r="29" spans="1:64" x14ac:dyDescent="0.2">
      <c r="A29" s="16">
        <f t="shared" si="0"/>
        <v>45383</v>
      </c>
      <c r="B29" s="47">
        <f>Sheet1!CI27</f>
        <v>4187037.0370370368</v>
      </c>
      <c r="C29">
        <f>COUNTIFS(SPACs!AJ:AJ,"&lt;="&amp;A29,SPACs!AJ:AJ,"&gt;"&amp;A28)</f>
        <v>2</v>
      </c>
      <c r="D29" s="3">
        <v>45108</v>
      </c>
      <c r="E29" s="48">
        <v>551916400</v>
      </c>
      <c r="F29" s="48">
        <v>574722000</v>
      </c>
      <c r="G29" s="46">
        <v>56180000</v>
      </c>
      <c r="H29" s="34">
        <f t="shared" si="8"/>
        <v>9.8240726237095046</v>
      </c>
      <c r="I29" s="34">
        <f t="shared" si="9"/>
        <v>10.23001067995728</v>
      </c>
      <c r="J29" s="22">
        <f t="shared" si="5"/>
        <v>426201</v>
      </c>
      <c r="K29" s="22">
        <f t="shared" si="6"/>
        <v>4187029.5762976147</v>
      </c>
      <c r="L29" s="22">
        <f t="shared" si="7"/>
        <v>173011.20551085807</v>
      </c>
      <c r="M29" s="22">
        <f t="shared" si="1"/>
        <v>0</v>
      </c>
      <c r="N29" s="22">
        <f t="shared" si="2"/>
        <v>0</v>
      </c>
      <c r="O29" s="22">
        <f t="shared" si="3"/>
        <v>0</v>
      </c>
      <c r="P29" s="44"/>
      <c r="Q29" s="44"/>
      <c r="R29" s="16">
        <v>45292</v>
      </c>
      <c r="S29" s="47">
        <v>3541666.6666666665</v>
      </c>
      <c r="T29">
        <v>13</v>
      </c>
      <c r="U29" s="48">
        <v>827468287.10000002</v>
      </c>
      <c r="V29" s="48">
        <v>857771440.39999998</v>
      </c>
      <c r="W29" s="46">
        <v>84377102</v>
      </c>
      <c r="X29" s="34">
        <v>9.8067872383197052</v>
      </c>
      <c r="Y29" s="34">
        <v>10.165926774778304</v>
      </c>
      <c r="Z29" s="3">
        <v>45292</v>
      </c>
      <c r="AA29" s="22">
        <v>361144</v>
      </c>
      <c r="AB29" s="22">
        <v>3541662.3703957316</v>
      </c>
      <c r="AC29" s="22">
        <v>129701.08875480435</v>
      </c>
      <c r="AD29" s="22">
        <v>3671363.459150536</v>
      </c>
      <c r="AE29" s="22">
        <v>3541662.3703957316</v>
      </c>
      <c r="AF29" s="22">
        <v>129701.08875480435</v>
      </c>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f t="shared" ref="BL29" si="30">IF($A29=BK$5,(BK$2-BK$1)*BK$3,0)</f>
        <v>0</v>
      </c>
    </row>
    <row r="30" spans="1:64" x14ac:dyDescent="0.2">
      <c r="A30" s="16">
        <f t="shared" si="0"/>
        <v>45413</v>
      </c>
      <c r="B30" s="47">
        <f>Sheet1!CI28</f>
        <v>4187037.0370370368</v>
      </c>
      <c r="C30">
        <f>COUNTIF(SPACs!AJ:AJ,"&lt;="&amp;A30)-SUM($C$6:C29)</f>
        <v>10</v>
      </c>
      <c r="D30" s="3">
        <v>45108</v>
      </c>
      <c r="E30" s="48">
        <v>551916400</v>
      </c>
      <c r="F30" s="48">
        <v>574722000</v>
      </c>
      <c r="G30" s="46">
        <v>56180000</v>
      </c>
      <c r="H30" s="34">
        <f>E30/G30</f>
        <v>9.8240726237095046</v>
      </c>
      <c r="I30" s="34">
        <f>F30/G30</f>
        <v>10.23001067995728</v>
      </c>
      <c r="J30" s="22">
        <f t="shared" si="5"/>
        <v>426201</v>
      </c>
      <c r="K30" s="22">
        <f t="shared" si="6"/>
        <v>4187029.5762976147</v>
      </c>
      <c r="L30" s="22">
        <f t="shared" si="7"/>
        <v>173011.20551085807</v>
      </c>
      <c r="M30" s="22">
        <f>N30+O30</f>
        <v>0</v>
      </c>
      <c r="N30" s="22">
        <f t="shared" si="2"/>
        <v>0</v>
      </c>
      <c r="O30" s="22">
        <f t="shared" si="3"/>
        <v>0</v>
      </c>
      <c r="P30" s="44"/>
      <c r="Q30" s="44"/>
      <c r="R30" s="16">
        <v>45323</v>
      </c>
      <c r="S30" s="47">
        <v>3541666.6666666665</v>
      </c>
      <c r="T30">
        <v>6</v>
      </c>
      <c r="U30" s="48">
        <v>640216500</v>
      </c>
      <c r="V30" s="48">
        <v>664297500</v>
      </c>
      <c r="W30" s="46">
        <v>64975000</v>
      </c>
      <c r="X30" s="34">
        <v>9.8532743362831852</v>
      </c>
      <c r="Y30" s="34">
        <v>10.223893805309734</v>
      </c>
      <c r="Z30" s="3">
        <v>45323</v>
      </c>
      <c r="AA30" s="22">
        <v>359440</v>
      </c>
      <c r="AB30" s="22">
        <v>3541660.9274336281</v>
      </c>
      <c r="AC30" s="22">
        <v>133215.46194690268</v>
      </c>
      <c r="AD30" s="22">
        <v>3674876.3893805309</v>
      </c>
      <c r="AE30" s="22">
        <v>3541660.9274336281</v>
      </c>
      <c r="AF30" s="22">
        <v>133215.46194690268</v>
      </c>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f t="shared" ref="BL30" si="31">IF($A30=BK$5,(BK$2-BK$1)*BK$3,0)</f>
        <v>0</v>
      </c>
    </row>
    <row r="31" spans="1:64" x14ac:dyDescent="0.2">
      <c r="A31" s="16">
        <f t="shared" si="0"/>
        <v>45444</v>
      </c>
      <c r="B31" s="47">
        <f>Sheet1!CI29</f>
        <v>4187037.0370370368</v>
      </c>
      <c r="C31">
        <f>COUNTIF(SPACs!AJ:AJ,"&lt;="&amp;A31)-SUM($C$6:C30)</f>
        <v>0</v>
      </c>
      <c r="D31" s="3">
        <v>45108</v>
      </c>
      <c r="E31" s="48">
        <v>551916400</v>
      </c>
      <c r="F31" s="48">
        <v>574722000</v>
      </c>
      <c r="G31" s="46">
        <v>56180000</v>
      </c>
      <c r="H31" s="34">
        <f t="shared" ref="H31:H43" si="32">E31/G31</f>
        <v>9.8240726237095046</v>
      </c>
      <c r="I31" s="34">
        <f t="shared" ref="I31:I43" si="33">F31/G31</f>
        <v>10.23001067995728</v>
      </c>
      <c r="J31" s="22">
        <f t="shared" ref="J31:J43" si="34">IF(B31&gt;0,FLOOR(B31/H31,1),0)</f>
        <v>426201</v>
      </c>
      <c r="K31" s="22">
        <f t="shared" ref="K31:K43" si="35">J31*H31</f>
        <v>4187029.5762976147</v>
      </c>
      <c r="L31" s="22">
        <f t="shared" ref="L31:L43" si="36">(I31-H31)*J31</f>
        <v>173011.20551085807</v>
      </c>
      <c r="M31" s="22">
        <f t="shared" ref="M31:M43" si="37">N31+O31</f>
        <v>0</v>
      </c>
      <c r="N31" s="22">
        <f t="shared" si="2"/>
        <v>0</v>
      </c>
      <c r="O31" s="22">
        <f t="shared" si="3"/>
        <v>0</v>
      </c>
      <c r="P31" s="44"/>
      <c r="Q31" s="44"/>
      <c r="R31" s="16">
        <v>45323</v>
      </c>
      <c r="S31" s="47">
        <v>3541666.6666666665</v>
      </c>
      <c r="T31">
        <v>6</v>
      </c>
      <c r="U31" s="48">
        <v>640216500</v>
      </c>
      <c r="V31" s="48">
        <v>664297500</v>
      </c>
      <c r="W31" s="46">
        <v>64975000</v>
      </c>
      <c r="X31" s="34">
        <v>9.8532743362831852</v>
      </c>
      <c r="Y31" s="34">
        <v>10.223893805309734</v>
      </c>
      <c r="Z31" s="3">
        <v>45323</v>
      </c>
      <c r="AA31" s="22">
        <v>359440</v>
      </c>
      <c r="AB31" s="22">
        <v>3541660.9274336281</v>
      </c>
      <c r="AC31" s="22">
        <v>133215.46194690268</v>
      </c>
      <c r="AD31" s="22">
        <v>3674876.3893805309</v>
      </c>
      <c r="AE31" s="22">
        <v>3541660.9274336281</v>
      </c>
      <c r="AF31" s="22">
        <v>133215.46194690268</v>
      </c>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f t="shared" ref="BL31:BL43" si="38">IF($A31=BK$5,(BK$2-BK$1)*BK$3,0)</f>
        <v>0</v>
      </c>
    </row>
    <row r="32" spans="1:64" x14ac:dyDescent="0.2">
      <c r="A32" s="16">
        <f t="shared" si="0"/>
        <v>45474</v>
      </c>
      <c r="B32" s="47">
        <f>Sheet1!CI30</f>
        <v>4187037.0370370368</v>
      </c>
      <c r="C32">
        <f>COUNTIF(SPACs!AJ:AJ,"&lt;="&amp;A32)-SUM($C$6:C31)</f>
        <v>0</v>
      </c>
      <c r="D32" s="3">
        <v>45108</v>
      </c>
      <c r="E32" s="48">
        <v>551916400</v>
      </c>
      <c r="F32" s="48">
        <v>574722000</v>
      </c>
      <c r="G32" s="46">
        <v>56180000</v>
      </c>
      <c r="H32" s="34">
        <f t="shared" si="32"/>
        <v>9.8240726237095046</v>
      </c>
      <c r="I32" s="34">
        <f t="shared" si="33"/>
        <v>10.23001067995728</v>
      </c>
      <c r="J32" s="22">
        <f t="shared" si="34"/>
        <v>426201</v>
      </c>
      <c r="K32" s="22">
        <f t="shared" si="35"/>
        <v>4187029.5762976147</v>
      </c>
      <c r="L32" s="22">
        <f t="shared" si="36"/>
        <v>173011.20551085807</v>
      </c>
      <c r="M32" s="22">
        <f t="shared" si="37"/>
        <v>0</v>
      </c>
      <c r="N32" s="22">
        <f t="shared" si="2"/>
        <v>0</v>
      </c>
      <c r="O32" s="22">
        <f t="shared" si="3"/>
        <v>0</v>
      </c>
      <c r="P32" s="44"/>
      <c r="Q32" s="44"/>
      <c r="R32" s="16">
        <v>45323</v>
      </c>
      <c r="S32" s="47">
        <v>3541666.6666666665</v>
      </c>
      <c r="T32">
        <v>6</v>
      </c>
      <c r="U32" s="48">
        <v>640216500</v>
      </c>
      <c r="V32" s="48">
        <v>664297500</v>
      </c>
      <c r="W32" s="46">
        <v>64975000</v>
      </c>
      <c r="X32" s="34">
        <v>9.8532743362831852</v>
      </c>
      <c r="Y32" s="34">
        <v>10.223893805309734</v>
      </c>
      <c r="Z32" s="3">
        <v>45323</v>
      </c>
      <c r="AA32" s="22">
        <v>359440</v>
      </c>
      <c r="AB32" s="22">
        <v>3541660.9274336281</v>
      </c>
      <c r="AC32" s="22">
        <v>133215.46194690268</v>
      </c>
      <c r="AD32" s="22">
        <v>3674876.3893805309</v>
      </c>
      <c r="AE32" s="22">
        <v>3541660.9274336281</v>
      </c>
      <c r="AF32" s="22">
        <v>133215.46194690268</v>
      </c>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f t="shared" si="38"/>
        <v>0</v>
      </c>
    </row>
    <row r="33" spans="1:64" x14ac:dyDescent="0.2">
      <c r="A33" s="16">
        <f t="shared" si="0"/>
        <v>45505</v>
      </c>
      <c r="B33" s="47">
        <f>Sheet1!CI31</f>
        <v>4187037.0370370368</v>
      </c>
      <c r="C33">
        <f>COUNTIF(SPACs!AJ:AJ,"&lt;="&amp;A33)-SUM($C$6:C32)</f>
        <v>0</v>
      </c>
      <c r="D33" s="3">
        <v>45108</v>
      </c>
      <c r="E33" s="48">
        <v>551916400</v>
      </c>
      <c r="F33" s="48">
        <v>574722000</v>
      </c>
      <c r="G33" s="46">
        <v>56180000</v>
      </c>
      <c r="H33" s="34">
        <f t="shared" si="32"/>
        <v>9.8240726237095046</v>
      </c>
      <c r="I33" s="34">
        <f t="shared" si="33"/>
        <v>10.23001067995728</v>
      </c>
      <c r="J33" s="22">
        <f t="shared" si="34"/>
        <v>426201</v>
      </c>
      <c r="K33" s="22">
        <f t="shared" si="35"/>
        <v>4187029.5762976147</v>
      </c>
      <c r="L33" s="22">
        <f t="shared" si="36"/>
        <v>173011.20551085807</v>
      </c>
      <c r="M33" s="22">
        <f t="shared" si="37"/>
        <v>0</v>
      </c>
      <c r="N33" s="22">
        <f t="shared" si="2"/>
        <v>0</v>
      </c>
      <c r="O33" s="22">
        <f t="shared" si="3"/>
        <v>0</v>
      </c>
      <c r="P33" s="44"/>
      <c r="Q33" s="44"/>
      <c r="R33" s="16">
        <v>45323</v>
      </c>
      <c r="S33" s="47">
        <v>3541666.6666666665</v>
      </c>
      <c r="T33">
        <v>6</v>
      </c>
      <c r="U33" s="48">
        <v>640216500</v>
      </c>
      <c r="V33" s="48">
        <v>664297500</v>
      </c>
      <c r="W33" s="46">
        <v>64975000</v>
      </c>
      <c r="X33" s="34">
        <v>9.8532743362831852</v>
      </c>
      <c r="Y33" s="34">
        <v>10.223893805309734</v>
      </c>
      <c r="Z33" s="3">
        <v>45323</v>
      </c>
      <c r="AA33" s="22">
        <v>359440</v>
      </c>
      <c r="AB33" s="22">
        <v>3541660.9274336281</v>
      </c>
      <c r="AC33" s="22">
        <v>133215.46194690268</v>
      </c>
      <c r="AD33" s="22">
        <v>3674876.3893805309</v>
      </c>
      <c r="AE33" s="22">
        <v>3541660.9274336281</v>
      </c>
      <c r="AF33" s="22">
        <v>133215.46194690268</v>
      </c>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f t="shared" si="38"/>
        <v>0</v>
      </c>
    </row>
    <row r="34" spans="1:64" x14ac:dyDescent="0.2">
      <c r="A34" s="16">
        <f t="shared" si="0"/>
        <v>45536</v>
      </c>
      <c r="B34" s="47">
        <f>Sheet1!CI32</f>
        <v>0</v>
      </c>
      <c r="C34">
        <f>COUNTIF(SPACs!AJ:AJ,"&lt;="&amp;A34)-SUM($C$6:C33)</f>
        <v>0</v>
      </c>
      <c r="D34" s="3">
        <v>45108</v>
      </c>
      <c r="E34" s="48">
        <v>551916400</v>
      </c>
      <c r="F34" s="48">
        <v>574722000</v>
      </c>
      <c r="G34" s="46">
        <v>56180000</v>
      </c>
      <c r="H34" s="34">
        <f t="shared" si="32"/>
        <v>9.8240726237095046</v>
      </c>
      <c r="I34" s="34">
        <f t="shared" si="33"/>
        <v>10.23001067995728</v>
      </c>
      <c r="J34" s="22">
        <f t="shared" si="34"/>
        <v>0</v>
      </c>
      <c r="K34" s="22">
        <f t="shared" si="35"/>
        <v>0</v>
      </c>
      <c r="L34" s="22">
        <f t="shared" si="36"/>
        <v>0</v>
      </c>
      <c r="M34" s="22">
        <f t="shared" si="37"/>
        <v>0</v>
      </c>
      <c r="N34" s="22">
        <f t="shared" si="2"/>
        <v>0</v>
      </c>
      <c r="O34" s="22">
        <f t="shared" si="3"/>
        <v>0</v>
      </c>
      <c r="P34" s="44"/>
      <c r="Q34" s="44"/>
      <c r="R34" s="16">
        <v>45323</v>
      </c>
      <c r="S34" s="47">
        <v>3541666.6666666665</v>
      </c>
      <c r="T34">
        <v>6</v>
      </c>
      <c r="U34" s="48">
        <v>640216500</v>
      </c>
      <c r="V34" s="48">
        <v>664297500</v>
      </c>
      <c r="W34" s="46">
        <v>64975000</v>
      </c>
      <c r="X34" s="34">
        <v>9.8532743362831852</v>
      </c>
      <c r="Y34" s="34">
        <v>10.223893805309734</v>
      </c>
      <c r="Z34" s="3">
        <v>45323</v>
      </c>
      <c r="AA34" s="22">
        <v>359440</v>
      </c>
      <c r="AB34" s="22">
        <v>3541660.9274336281</v>
      </c>
      <c r="AC34" s="22">
        <v>133215.46194690268</v>
      </c>
      <c r="AD34" s="22">
        <v>3674876.3893805309</v>
      </c>
      <c r="AE34" s="22">
        <v>3541660.9274336281</v>
      </c>
      <c r="AF34" s="22">
        <v>133215.46194690268</v>
      </c>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f t="shared" si="38"/>
        <v>0</v>
      </c>
    </row>
    <row r="35" spans="1:64" x14ac:dyDescent="0.2">
      <c r="A35" s="16">
        <f t="shared" si="0"/>
        <v>45566</v>
      </c>
      <c r="B35" s="47">
        <f>Sheet1!CI33</f>
        <v>0</v>
      </c>
      <c r="C35">
        <f>COUNTIF(SPACs!AJ:AJ,"&lt;="&amp;A35)-SUM($C$6:C34)</f>
        <v>0</v>
      </c>
      <c r="D35" s="3">
        <v>45108</v>
      </c>
      <c r="E35" s="48">
        <v>551916400</v>
      </c>
      <c r="F35" s="48">
        <v>574722000</v>
      </c>
      <c r="G35" s="46">
        <v>56180000</v>
      </c>
      <c r="H35" s="34">
        <f t="shared" si="32"/>
        <v>9.8240726237095046</v>
      </c>
      <c r="I35" s="34">
        <f t="shared" si="33"/>
        <v>10.23001067995728</v>
      </c>
      <c r="J35" s="22">
        <f t="shared" si="34"/>
        <v>0</v>
      </c>
      <c r="K35" s="22">
        <f t="shared" si="35"/>
        <v>0</v>
      </c>
      <c r="L35" s="22">
        <f t="shared" si="36"/>
        <v>0</v>
      </c>
      <c r="M35" s="22">
        <f t="shared" si="37"/>
        <v>0</v>
      </c>
      <c r="N35" s="22">
        <f t="shared" si="2"/>
        <v>0</v>
      </c>
      <c r="O35" s="22">
        <f t="shared" si="3"/>
        <v>0</v>
      </c>
      <c r="P35" s="44"/>
      <c r="Q35" s="44"/>
      <c r="R35" s="16">
        <v>45323</v>
      </c>
      <c r="S35" s="47">
        <v>3541666.6666666665</v>
      </c>
      <c r="T35">
        <v>6</v>
      </c>
      <c r="U35" s="48">
        <v>640216500</v>
      </c>
      <c r="V35" s="48">
        <v>664297500</v>
      </c>
      <c r="W35" s="46">
        <v>64975000</v>
      </c>
      <c r="X35" s="34">
        <v>9.8532743362831852</v>
      </c>
      <c r="Y35" s="34">
        <v>10.223893805309734</v>
      </c>
      <c r="Z35" s="3">
        <v>45323</v>
      </c>
      <c r="AA35" s="22">
        <v>359440</v>
      </c>
      <c r="AB35" s="22">
        <v>3541660.9274336281</v>
      </c>
      <c r="AC35" s="22">
        <v>133215.46194690268</v>
      </c>
      <c r="AD35" s="22">
        <v>3674876.3893805309</v>
      </c>
      <c r="AE35" s="22">
        <v>3541660.9274336281</v>
      </c>
      <c r="AF35" s="22">
        <v>133215.46194690268</v>
      </c>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f t="shared" si="38"/>
        <v>0</v>
      </c>
    </row>
    <row r="36" spans="1:64" x14ac:dyDescent="0.2">
      <c r="A36" s="16">
        <f t="shared" si="0"/>
        <v>45597</v>
      </c>
      <c r="B36" s="47">
        <f>Sheet1!CI34</f>
        <v>0</v>
      </c>
      <c r="C36">
        <f>COUNTIF(SPACs!AJ:AJ,"&lt;="&amp;A36)-SUM($C$6:C35)</f>
        <v>0</v>
      </c>
      <c r="D36" s="3">
        <v>45108</v>
      </c>
      <c r="E36" s="48">
        <v>551916400</v>
      </c>
      <c r="F36" s="48">
        <v>574722000</v>
      </c>
      <c r="G36" s="46">
        <v>56180000</v>
      </c>
      <c r="H36" s="34">
        <f t="shared" si="32"/>
        <v>9.8240726237095046</v>
      </c>
      <c r="I36" s="34">
        <f t="shared" si="33"/>
        <v>10.23001067995728</v>
      </c>
      <c r="J36" s="22">
        <f t="shared" si="34"/>
        <v>0</v>
      </c>
      <c r="K36" s="22">
        <f t="shared" si="35"/>
        <v>0</v>
      </c>
      <c r="L36" s="22">
        <f t="shared" si="36"/>
        <v>0</v>
      </c>
      <c r="M36" s="22">
        <f t="shared" si="37"/>
        <v>0</v>
      </c>
      <c r="N36" s="22">
        <f t="shared" si="2"/>
        <v>0</v>
      </c>
      <c r="O36" s="22">
        <f t="shared" si="3"/>
        <v>0</v>
      </c>
      <c r="P36" s="44"/>
      <c r="Q36" s="44"/>
      <c r="R36" s="16">
        <v>45323</v>
      </c>
      <c r="S36" s="47">
        <v>3541666.6666666665</v>
      </c>
      <c r="T36">
        <v>6</v>
      </c>
      <c r="U36" s="48">
        <v>640216500</v>
      </c>
      <c r="V36" s="48">
        <v>664297500</v>
      </c>
      <c r="W36" s="46">
        <v>64975000</v>
      </c>
      <c r="X36" s="34">
        <v>9.8532743362831852</v>
      </c>
      <c r="Y36" s="34">
        <v>10.223893805309734</v>
      </c>
      <c r="Z36" s="3">
        <v>45323</v>
      </c>
      <c r="AA36" s="22">
        <v>359440</v>
      </c>
      <c r="AB36" s="22">
        <v>3541660.9274336281</v>
      </c>
      <c r="AC36" s="22">
        <v>133215.46194690268</v>
      </c>
      <c r="AD36" s="22">
        <v>3674876.3893805309</v>
      </c>
      <c r="AE36" s="22">
        <v>3541660.9274336281</v>
      </c>
      <c r="AF36" s="22">
        <v>133215.46194690268</v>
      </c>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f t="shared" si="38"/>
        <v>0</v>
      </c>
    </row>
    <row r="37" spans="1:64" x14ac:dyDescent="0.2">
      <c r="A37" s="16">
        <f t="shared" si="0"/>
        <v>45627</v>
      </c>
      <c r="B37" s="47">
        <f>Sheet1!CI35</f>
        <v>0</v>
      </c>
      <c r="C37">
        <f>COUNTIF(SPACs!AJ:AJ,"&lt;="&amp;A37)-SUM($C$6:C36)</f>
        <v>0</v>
      </c>
      <c r="D37" s="3">
        <v>45108</v>
      </c>
      <c r="E37" s="48">
        <v>551916400</v>
      </c>
      <c r="F37" s="48">
        <v>574722000</v>
      </c>
      <c r="G37" s="46">
        <v>56180000</v>
      </c>
      <c r="H37" s="34">
        <f t="shared" si="32"/>
        <v>9.8240726237095046</v>
      </c>
      <c r="I37" s="34">
        <f t="shared" si="33"/>
        <v>10.23001067995728</v>
      </c>
      <c r="J37" s="22">
        <f t="shared" si="34"/>
        <v>0</v>
      </c>
      <c r="K37" s="22">
        <f t="shared" si="35"/>
        <v>0</v>
      </c>
      <c r="L37" s="22">
        <f t="shared" si="36"/>
        <v>0</v>
      </c>
      <c r="M37" s="22">
        <f t="shared" si="37"/>
        <v>0</v>
      </c>
      <c r="N37" s="22">
        <f t="shared" si="2"/>
        <v>0</v>
      </c>
      <c r="O37" s="22">
        <f t="shared" si="3"/>
        <v>0</v>
      </c>
      <c r="P37" s="44"/>
      <c r="Q37" s="44"/>
      <c r="R37" s="16">
        <v>45323</v>
      </c>
      <c r="S37" s="47">
        <v>3541666.6666666665</v>
      </c>
      <c r="T37">
        <v>6</v>
      </c>
      <c r="U37" s="48">
        <v>640216500</v>
      </c>
      <c r="V37" s="48">
        <v>664297500</v>
      </c>
      <c r="W37" s="46">
        <v>64975000</v>
      </c>
      <c r="X37" s="34">
        <v>9.8532743362831852</v>
      </c>
      <c r="Y37" s="34">
        <v>10.223893805309734</v>
      </c>
      <c r="Z37" s="3">
        <v>45323</v>
      </c>
      <c r="AA37" s="22">
        <v>359440</v>
      </c>
      <c r="AB37" s="22">
        <v>3541660.9274336281</v>
      </c>
      <c r="AC37" s="22">
        <v>133215.46194690268</v>
      </c>
      <c r="AD37" s="22">
        <v>3674876.3893805309</v>
      </c>
      <c r="AE37" s="22">
        <v>3541660.9274336281</v>
      </c>
      <c r="AF37" s="22">
        <v>133215.46194690268</v>
      </c>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f t="shared" si="38"/>
        <v>0</v>
      </c>
    </row>
    <row r="38" spans="1:64" x14ac:dyDescent="0.2">
      <c r="A38" s="16">
        <f t="shared" si="0"/>
        <v>45658</v>
      </c>
      <c r="B38" s="47">
        <f>Sheet1!CI36</f>
        <v>0</v>
      </c>
      <c r="C38">
        <f>COUNTIF(SPACs!AJ:AJ,"&lt;="&amp;A38)-SUM($C$6:C37)</f>
        <v>0</v>
      </c>
      <c r="D38" s="3">
        <v>45108</v>
      </c>
      <c r="E38" s="48">
        <v>551916400</v>
      </c>
      <c r="F38" s="48">
        <v>574722000</v>
      </c>
      <c r="G38" s="46">
        <v>56180000</v>
      </c>
      <c r="H38" s="34">
        <f t="shared" si="32"/>
        <v>9.8240726237095046</v>
      </c>
      <c r="I38" s="34">
        <f t="shared" si="33"/>
        <v>10.23001067995728</v>
      </c>
      <c r="J38" s="22">
        <f t="shared" si="34"/>
        <v>0</v>
      </c>
      <c r="K38" s="22">
        <f t="shared" si="35"/>
        <v>0</v>
      </c>
      <c r="L38" s="22">
        <f t="shared" si="36"/>
        <v>0</v>
      </c>
      <c r="M38" s="22">
        <f t="shared" si="37"/>
        <v>0</v>
      </c>
      <c r="N38" s="22">
        <f t="shared" si="2"/>
        <v>0</v>
      </c>
      <c r="O38" s="22">
        <f t="shared" si="3"/>
        <v>0</v>
      </c>
      <c r="P38" s="44"/>
      <c r="Q38" s="44"/>
      <c r="R38" s="16">
        <v>45323</v>
      </c>
      <c r="S38" s="47">
        <v>3541666.6666666665</v>
      </c>
      <c r="T38">
        <v>6</v>
      </c>
      <c r="U38" s="48">
        <v>640216500</v>
      </c>
      <c r="V38" s="48">
        <v>664297500</v>
      </c>
      <c r="W38" s="46">
        <v>64975000</v>
      </c>
      <c r="X38" s="34">
        <v>9.8532743362831852</v>
      </c>
      <c r="Y38" s="34">
        <v>10.223893805309734</v>
      </c>
      <c r="Z38" s="3">
        <v>45323</v>
      </c>
      <c r="AA38" s="22">
        <v>359440</v>
      </c>
      <c r="AB38" s="22">
        <v>3541660.9274336281</v>
      </c>
      <c r="AC38" s="22">
        <v>133215.46194690268</v>
      </c>
      <c r="AD38" s="22">
        <v>3674876.3893805309</v>
      </c>
      <c r="AE38" s="22">
        <v>3541660.9274336281</v>
      </c>
      <c r="AF38" s="22">
        <v>133215.46194690268</v>
      </c>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f t="shared" si="38"/>
        <v>0</v>
      </c>
    </row>
    <row r="39" spans="1:64" x14ac:dyDescent="0.2">
      <c r="A39" s="16">
        <f t="shared" si="0"/>
        <v>45689</v>
      </c>
      <c r="B39" s="47">
        <f>Sheet1!CI37</f>
        <v>0</v>
      </c>
      <c r="C39">
        <f>COUNTIF(SPACs!AJ:AJ,"&lt;="&amp;A39)-SUM($C$6:C38)</f>
        <v>0</v>
      </c>
      <c r="D39" s="3">
        <v>45108</v>
      </c>
      <c r="E39" s="48">
        <v>551916400</v>
      </c>
      <c r="F39" s="48">
        <v>574722000</v>
      </c>
      <c r="G39" s="46">
        <v>56180000</v>
      </c>
      <c r="H39" s="34">
        <f t="shared" si="32"/>
        <v>9.8240726237095046</v>
      </c>
      <c r="I39" s="34">
        <f t="shared" si="33"/>
        <v>10.23001067995728</v>
      </c>
      <c r="J39" s="22">
        <f t="shared" si="34"/>
        <v>0</v>
      </c>
      <c r="K39" s="22">
        <f t="shared" si="35"/>
        <v>0</v>
      </c>
      <c r="L39" s="22">
        <f t="shared" si="36"/>
        <v>0</v>
      </c>
      <c r="M39" s="22">
        <f t="shared" si="37"/>
        <v>0</v>
      </c>
      <c r="N39" s="22">
        <f t="shared" si="2"/>
        <v>0</v>
      </c>
      <c r="O39" s="22">
        <f t="shared" si="3"/>
        <v>0</v>
      </c>
      <c r="P39" s="44"/>
      <c r="Q39" s="44"/>
      <c r="R39" s="16">
        <v>45323</v>
      </c>
      <c r="S39" s="47">
        <v>3541666.6666666665</v>
      </c>
      <c r="T39">
        <v>6</v>
      </c>
      <c r="U39" s="48">
        <v>640216500</v>
      </c>
      <c r="V39" s="48">
        <v>664297500</v>
      </c>
      <c r="W39" s="46">
        <v>64975000</v>
      </c>
      <c r="X39" s="34">
        <v>9.8532743362831852</v>
      </c>
      <c r="Y39" s="34">
        <v>10.223893805309734</v>
      </c>
      <c r="Z39" s="3">
        <v>45323</v>
      </c>
      <c r="AA39" s="22">
        <v>359440</v>
      </c>
      <c r="AB39" s="22">
        <v>3541660.9274336281</v>
      </c>
      <c r="AC39" s="22">
        <v>133215.46194690268</v>
      </c>
      <c r="AD39" s="22">
        <v>3674876.3893805309</v>
      </c>
      <c r="AE39" s="22">
        <v>3541660.9274336281</v>
      </c>
      <c r="AF39" s="22">
        <v>133215.46194690268</v>
      </c>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f t="shared" si="38"/>
        <v>0</v>
      </c>
    </row>
    <row r="40" spans="1:64" x14ac:dyDescent="0.2">
      <c r="A40" s="16">
        <f t="shared" si="0"/>
        <v>45717</v>
      </c>
      <c r="B40" s="47">
        <f>Sheet1!CI38</f>
        <v>0</v>
      </c>
      <c r="C40">
        <f>COUNTIF(SPACs!AJ:AJ,"&lt;="&amp;A40)-SUM($C$6:C39)</f>
        <v>0</v>
      </c>
      <c r="D40" s="3">
        <v>45108</v>
      </c>
      <c r="E40" s="48">
        <v>551916400</v>
      </c>
      <c r="F40" s="48">
        <v>574722000</v>
      </c>
      <c r="G40" s="46">
        <v>56180000</v>
      </c>
      <c r="H40" s="34">
        <f t="shared" si="32"/>
        <v>9.8240726237095046</v>
      </c>
      <c r="I40" s="34">
        <f t="shared" si="33"/>
        <v>10.23001067995728</v>
      </c>
      <c r="J40" s="22">
        <f t="shared" si="34"/>
        <v>0</v>
      </c>
      <c r="K40" s="22">
        <f t="shared" si="35"/>
        <v>0</v>
      </c>
      <c r="L40" s="22">
        <f t="shared" si="36"/>
        <v>0</v>
      </c>
      <c r="M40" s="22">
        <f t="shared" si="37"/>
        <v>0</v>
      </c>
      <c r="N40" s="22">
        <f t="shared" si="2"/>
        <v>0</v>
      </c>
      <c r="O40" s="22">
        <f t="shared" si="3"/>
        <v>0</v>
      </c>
      <c r="P40" s="44"/>
      <c r="Q40" s="44"/>
      <c r="R40" s="16">
        <v>45323</v>
      </c>
      <c r="S40" s="47">
        <v>3541666.6666666665</v>
      </c>
      <c r="T40">
        <v>6</v>
      </c>
      <c r="U40" s="48">
        <v>640216500</v>
      </c>
      <c r="V40" s="48">
        <v>664297500</v>
      </c>
      <c r="W40" s="46">
        <v>64975000</v>
      </c>
      <c r="X40" s="34">
        <v>9.8532743362831852</v>
      </c>
      <c r="Y40" s="34">
        <v>10.223893805309734</v>
      </c>
      <c r="Z40" s="3">
        <v>45323</v>
      </c>
      <c r="AA40" s="22">
        <v>359440</v>
      </c>
      <c r="AB40" s="22">
        <v>3541660.9274336281</v>
      </c>
      <c r="AC40" s="22">
        <v>133215.46194690268</v>
      </c>
      <c r="AD40" s="22">
        <v>3674876.3893805309</v>
      </c>
      <c r="AE40" s="22">
        <v>3541660.9274336281</v>
      </c>
      <c r="AF40" s="22">
        <v>133215.46194690268</v>
      </c>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f t="shared" si="38"/>
        <v>0</v>
      </c>
    </row>
    <row r="41" spans="1:64" x14ac:dyDescent="0.2">
      <c r="A41" s="16">
        <f t="shared" si="0"/>
        <v>45748</v>
      </c>
      <c r="B41" s="47">
        <f>Sheet1!CI39</f>
        <v>0</v>
      </c>
      <c r="C41">
        <f>COUNTIF(SPACs!AJ:AJ,"&lt;="&amp;A41)-SUM($C$6:C40)</f>
        <v>0</v>
      </c>
      <c r="D41" s="3">
        <v>45108</v>
      </c>
      <c r="E41" s="48">
        <v>551916400</v>
      </c>
      <c r="F41" s="48">
        <v>574722000</v>
      </c>
      <c r="G41" s="46">
        <v>56180000</v>
      </c>
      <c r="H41" s="34">
        <f t="shared" si="32"/>
        <v>9.8240726237095046</v>
      </c>
      <c r="I41" s="34">
        <f t="shared" si="33"/>
        <v>10.23001067995728</v>
      </c>
      <c r="J41" s="22">
        <f t="shared" si="34"/>
        <v>0</v>
      </c>
      <c r="K41" s="22">
        <f t="shared" si="35"/>
        <v>0</v>
      </c>
      <c r="L41" s="22">
        <f t="shared" si="36"/>
        <v>0</v>
      </c>
      <c r="M41" s="22">
        <f t="shared" si="37"/>
        <v>0</v>
      </c>
      <c r="N41" s="22">
        <f t="shared" si="2"/>
        <v>0</v>
      </c>
      <c r="O41" s="22">
        <f t="shared" si="3"/>
        <v>0</v>
      </c>
      <c r="P41" s="44"/>
      <c r="Q41" s="44"/>
      <c r="R41" s="16">
        <v>45323</v>
      </c>
      <c r="S41" s="47">
        <v>3541666.6666666665</v>
      </c>
      <c r="T41">
        <v>6</v>
      </c>
      <c r="U41" s="48">
        <v>640216500</v>
      </c>
      <c r="V41" s="48">
        <v>664297500</v>
      </c>
      <c r="W41" s="46">
        <v>64975000</v>
      </c>
      <c r="X41" s="34">
        <v>9.8532743362831852</v>
      </c>
      <c r="Y41" s="34">
        <v>10.223893805309734</v>
      </c>
      <c r="Z41" s="3">
        <v>45323</v>
      </c>
      <c r="AA41" s="22">
        <v>359440</v>
      </c>
      <c r="AB41" s="22">
        <v>3541660.9274336281</v>
      </c>
      <c r="AC41" s="22">
        <v>133215.46194690268</v>
      </c>
      <c r="AD41" s="22">
        <v>3674876.3893805309</v>
      </c>
      <c r="AE41" s="22">
        <v>3541660.9274336281</v>
      </c>
      <c r="AF41" s="22">
        <v>133215.46194690268</v>
      </c>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f t="shared" si="38"/>
        <v>0</v>
      </c>
    </row>
    <row r="42" spans="1:64" x14ac:dyDescent="0.2">
      <c r="A42" s="16">
        <f t="shared" si="0"/>
        <v>45778</v>
      </c>
      <c r="B42" s="47">
        <f>Sheet1!CI40</f>
        <v>0</v>
      </c>
      <c r="C42">
        <f>COUNTIF(SPACs!AJ:AJ,"&lt;="&amp;A42)-SUM($C$6:C41)</f>
        <v>0</v>
      </c>
      <c r="D42" s="3">
        <v>45108</v>
      </c>
      <c r="E42" s="48">
        <v>551916400</v>
      </c>
      <c r="F42" s="48">
        <v>574722000</v>
      </c>
      <c r="G42" s="46">
        <v>56180000</v>
      </c>
      <c r="H42" s="34">
        <f t="shared" si="32"/>
        <v>9.8240726237095046</v>
      </c>
      <c r="I42" s="34">
        <f t="shared" si="33"/>
        <v>10.23001067995728</v>
      </c>
      <c r="J42" s="22">
        <f t="shared" si="34"/>
        <v>0</v>
      </c>
      <c r="K42" s="22">
        <f t="shared" si="35"/>
        <v>0</v>
      </c>
      <c r="L42" s="22">
        <f t="shared" si="36"/>
        <v>0</v>
      </c>
      <c r="M42" s="22">
        <f t="shared" si="37"/>
        <v>0</v>
      </c>
      <c r="N42" s="22">
        <f t="shared" si="2"/>
        <v>0</v>
      </c>
      <c r="O42" s="22">
        <f t="shared" si="3"/>
        <v>0</v>
      </c>
      <c r="P42" s="44"/>
      <c r="Q42" s="44"/>
      <c r="R42" s="16">
        <v>45323</v>
      </c>
      <c r="S42" s="47">
        <v>3541666.6666666665</v>
      </c>
      <c r="T42">
        <v>6</v>
      </c>
      <c r="U42" s="48">
        <v>640216500</v>
      </c>
      <c r="V42" s="48">
        <v>664297500</v>
      </c>
      <c r="W42" s="46">
        <v>64975000</v>
      </c>
      <c r="X42" s="34">
        <v>9.8532743362831852</v>
      </c>
      <c r="Y42" s="34">
        <v>10.223893805309734</v>
      </c>
      <c r="Z42" s="3">
        <v>45323</v>
      </c>
      <c r="AA42" s="22">
        <v>359440</v>
      </c>
      <c r="AB42" s="22">
        <v>3541660.9274336281</v>
      </c>
      <c r="AC42" s="22">
        <v>133215.46194690268</v>
      </c>
      <c r="AD42" s="22">
        <v>3674876.3893805309</v>
      </c>
      <c r="AE42" s="22">
        <v>3541660.9274336281</v>
      </c>
      <c r="AF42" s="22">
        <v>133215.46194690268</v>
      </c>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f t="shared" si="38"/>
        <v>0</v>
      </c>
    </row>
    <row r="43" spans="1:64" x14ac:dyDescent="0.2">
      <c r="A43" s="16">
        <f t="shared" si="0"/>
        <v>45809</v>
      </c>
      <c r="B43" s="47">
        <f>Sheet1!CI41</f>
        <v>0</v>
      </c>
      <c r="C43">
        <f>COUNTIF(SPACs!AJ:AJ,"&lt;="&amp;A43)-SUM($C$6:C42)</f>
        <v>0</v>
      </c>
      <c r="D43" s="3">
        <v>45108</v>
      </c>
      <c r="E43" s="48">
        <v>551916400</v>
      </c>
      <c r="F43" s="48">
        <v>574722000</v>
      </c>
      <c r="G43" s="46">
        <v>56180000</v>
      </c>
      <c r="H43" s="34">
        <f t="shared" si="32"/>
        <v>9.8240726237095046</v>
      </c>
      <c r="I43" s="34">
        <f t="shared" si="33"/>
        <v>10.23001067995728</v>
      </c>
      <c r="J43" s="22">
        <f t="shared" si="34"/>
        <v>0</v>
      </c>
      <c r="K43" s="22">
        <f t="shared" si="35"/>
        <v>0</v>
      </c>
      <c r="L43" s="22">
        <f t="shared" si="36"/>
        <v>0</v>
      </c>
      <c r="M43" s="22">
        <f t="shared" si="37"/>
        <v>0</v>
      </c>
      <c r="N43" s="22">
        <f t="shared" si="2"/>
        <v>0</v>
      </c>
      <c r="O43" s="22">
        <f t="shared" si="3"/>
        <v>0</v>
      </c>
      <c r="P43" s="44"/>
      <c r="Q43" s="44"/>
      <c r="R43" s="16">
        <v>45323</v>
      </c>
      <c r="S43" s="47">
        <v>3541666.6666666665</v>
      </c>
      <c r="T43">
        <v>6</v>
      </c>
      <c r="U43" s="48">
        <v>640216500</v>
      </c>
      <c r="V43" s="48">
        <v>664297500</v>
      </c>
      <c r="W43" s="46">
        <v>64975000</v>
      </c>
      <c r="X43" s="34">
        <v>9.8532743362831852</v>
      </c>
      <c r="Y43" s="34">
        <v>10.223893805309734</v>
      </c>
      <c r="Z43" s="3">
        <v>45323</v>
      </c>
      <c r="AA43" s="22">
        <v>359440</v>
      </c>
      <c r="AB43" s="22">
        <v>3541660.9274336281</v>
      </c>
      <c r="AC43" s="22">
        <v>133215.46194690268</v>
      </c>
      <c r="AD43" s="22">
        <v>3674876.3893805309</v>
      </c>
      <c r="AE43" s="22">
        <v>3541660.9274336281</v>
      </c>
      <c r="AF43" s="22">
        <v>133215.46194690268</v>
      </c>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f t="shared" si="38"/>
        <v>0</v>
      </c>
    </row>
  </sheetData>
  <pageMargins left="0.7" right="0.7" top="0.75" bottom="0.75" header="0.3" footer="0.3"/>
  <pageSetup orientation="portrait" horizontalDpi="0" verticalDpi="0"/>
  <ignoredErrors>
    <ignoredError sqref="BL7 BL30 BL8 BL9:BL29"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C2BDE-5127-664C-BBAA-0CD4F547A927}">
  <dimension ref="A1:BL60"/>
  <sheetViews>
    <sheetView tabSelected="1" workbookViewId="0">
      <selection activeCell="H13" sqref="H13"/>
    </sheetView>
  </sheetViews>
  <sheetFormatPr baseColWidth="10" defaultColWidth="8.83203125" defaultRowHeight="16" x14ac:dyDescent="0.2"/>
  <cols>
    <col min="1" max="1" width="9.33203125" customWidth="1"/>
    <col min="2" max="3" width="22.83203125" customWidth="1"/>
    <col min="4" max="4" width="12.33203125" bestFit="1" customWidth="1"/>
    <col min="5" max="5" width="17.83203125" bestFit="1" customWidth="1"/>
    <col min="6" max="6" width="17.83203125" customWidth="1"/>
    <col min="7" max="7" width="17.33203125" bestFit="1" customWidth="1"/>
    <col min="8" max="8" width="17.33203125" customWidth="1"/>
    <col min="9" max="9" width="17.83203125" bestFit="1" customWidth="1"/>
    <col min="10" max="10" width="10.5" bestFit="1" customWidth="1"/>
    <col min="11" max="11" width="11.5" bestFit="1" customWidth="1"/>
    <col min="12" max="12" width="10.5" customWidth="1"/>
    <col min="13" max="14" width="12.1640625" bestFit="1" customWidth="1"/>
    <col min="15" max="15" width="10.5" customWidth="1"/>
    <col min="16" max="17" width="12.1640625" bestFit="1" customWidth="1"/>
    <col min="18" max="18" width="7.83203125" bestFit="1" customWidth="1"/>
    <col min="19" max="19" width="13" bestFit="1" customWidth="1"/>
    <col min="20" max="20" width="13.33203125" bestFit="1" customWidth="1"/>
    <col min="21" max="21" width="18.33203125" bestFit="1" customWidth="1"/>
    <col min="22" max="22" width="16.6640625" bestFit="1" customWidth="1"/>
    <col min="23" max="23" width="17.33203125" bestFit="1" customWidth="1"/>
    <col min="24" max="25" width="17.83203125" bestFit="1" customWidth="1"/>
    <col min="26" max="26" width="12.33203125" bestFit="1" customWidth="1"/>
    <col min="27" max="27" width="9" bestFit="1" customWidth="1"/>
    <col min="28" max="28" width="10.5" bestFit="1" customWidth="1"/>
    <col min="29" max="29" width="9" bestFit="1" customWidth="1"/>
    <col min="30" max="31" width="12.1640625" bestFit="1" customWidth="1"/>
    <col min="32" max="32" width="9.33203125" bestFit="1" customWidth="1"/>
    <col min="33" max="33" width="11.1640625" bestFit="1" customWidth="1"/>
    <col min="34" max="34" width="11.1640625" customWidth="1"/>
    <col min="35" max="35" width="11.1640625" bestFit="1" customWidth="1"/>
    <col min="36" max="36" width="11.1640625" customWidth="1"/>
    <col min="37" max="37" width="11.1640625" bestFit="1" customWidth="1"/>
    <col min="38" max="38" width="11.1640625" customWidth="1"/>
    <col min="39" max="39" width="11.1640625" bestFit="1" customWidth="1"/>
    <col min="40" max="40" width="11.1640625" customWidth="1"/>
    <col min="41" max="41" width="11.1640625" bestFit="1" customWidth="1"/>
    <col min="42" max="42" width="11.1640625" customWidth="1"/>
    <col min="43" max="43" width="11.1640625" bestFit="1" customWidth="1"/>
    <col min="44" max="44" width="11.1640625" customWidth="1"/>
    <col min="45" max="45" width="11.1640625" bestFit="1" customWidth="1"/>
    <col min="46" max="46" width="11.1640625" customWidth="1"/>
    <col min="47" max="47" width="11.1640625" bestFit="1" customWidth="1"/>
    <col min="48" max="48" width="11.1640625" customWidth="1"/>
    <col min="49" max="49" width="11.1640625" bestFit="1" customWidth="1"/>
    <col min="50" max="50" width="11.1640625" customWidth="1"/>
    <col min="51" max="51" width="11.1640625" bestFit="1" customWidth="1"/>
    <col min="52" max="52" width="11.1640625" customWidth="1"/>
    <col min="53" max="53" width="11.1640625" bestFit="1" customWidth="1"/>
    <col min="54" max="54" width="11.1640625" customWidth="1"/>
    <col min="55" max="55" width="11.1640625" bestFit="1" customWidth="1"/>
    <col min="56" max="56" width="11.1640625" customWidth="1"/>
    <col min="57" max="57" width="11.1640625" bestFit="1" customWidth="1"/>
    <col min="58" max="58" width="11.1640625" customWidth="1"/>
    <col min="59" max="59" width="11.1640625" bestFit="1" customWidth="1"/>
    <col min="60" max="60" width="11.1640625" customWidth="1"/>
    <col min="61" max="61" width="11.1640625" bestFit="1" customWidth="1"/>
    <col min="62" max="62" width="11.1640625" customWidth="1"/>
    <col min="63" max="63" width="11.1640625" bestFit="1" customWidth="1"/>
    <col min="64" max="64" width="11.1640625" customWidth="1"/>
  </cols>
  <sheetData>
    <row r="1" spans="1:64" x14ac:dyDescent="0.2">
      <c r="B1" t="s">
        <v>17772</v>
      </c>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row>
    <row r="2" spans="1:64" x14ac:dyDescent="0.2">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row>
    <row r="3" spans="1:64" x14ac:dyDescent="0.2">
      <c r="M3" s="44">
        <f ca="1">SUM(M6:M30)</f>
        <v>2666481.7777892426</v>
      </c>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row>
    <row r="4" spans="1:64" x14ac:dyDescent="0.2">
      <c r="M4" s="33">
        <f ca="1">XIRR(M6:M30,$A6:$A30)</f>
        <v>2.542409002780914E-2</v>
      </c>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row>
    <row r="5" spans="1:64" x14ac:dyDescent="0.2">
      <c r="A5" s="2" t="s">
        <v>0</v>
      </c>
      <c r="B5" s="2" t="s">
        <v>2506</v>
      </c>
      <c r="C5" t="s">
        <v>2505</v>
      </c>
      <c r="D5" t="s">
        <v>17724</v>
      </c>
      <c r="E5" t="s">
        <v>14992</v>
      </c>
      <c r="F5" t="s">
        <v>14994</v>
      </c>
      <c r="G5" t="s">
        <v>14991</v>
      </c>
      <c r="H5" t="s">
        <v>14993</v>
      </c>
      <c r="I5" t="s">
        <v>14990</v>
      </c>
      <c r="J5" t="s">
        <v>17720</v>
      </c>
      <c r="K5" t="s">
        <v>17725</v>
      </c>
      <c r="L5" t="s">
        <v>17726</v>
      </c>
      <c r="M5" t="s">
        <v>17721</v>
      </c>
      <c r="N5" t="s">
        <v>17722</v>
      </c>
      <c r="O5" t="s">
        <v>17723</v>
      </c>
      <c r="R5" s="2" t="s">
        <v>0</v>
      </c>
      <c r="S5" s="2" t="s">
        <v>2506</v>
      </c>
      <c r="T5" t="s">
        <v>2505</v>
      </c>
      <c r="U5" t="s">
        <v>14992</v>
      </c>
      <c r="V5" t="s">
        <v>14994</v>
      </c>
      <c r="W5" t="s">
        <v>14991</v>
      </c>
      <c r="X5" t="s">
        <v>14993</v>
      </c>
      <c r="Y5" t="s">
        <v>14990</v>
      </c>
      <c r="Z5" t="s">
        <v>17724</v>
      </c>
      <c r="AA5" t="s">
        <v>17720</v>
      </c>
      <c r="AB5" t="s">
        <v>17725</v>
      </c>
      <c r="AC5" t="s">
        <v>17726</v>
      </c>
      <c r="AD5" t="s">
        <v>17721</v>
      </c>
      <c r="AE5" t="s">
        <v>17722</v>
      </c>
      <c r="AF5" t="s">
        <v>17723</v>
      </c>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row>
    <row r="6" spans="1:64" x14ac:dyDescent="0.2">
      <c r="A6" s="16">
        <f>START_DATE</f>
        <v>44682</v>
      </c>
      <c r="B6" s="47">
        <f>Sheet1!CI4</f>
        <v>0</v>
      </c>
      <c r="C6">
        <f>COUNTIFS(SPACs!AJ:AJ,"&lt;="&amp;A6,SPACs!AJ:AJ,"&gt;"&amp;A5)</f>
        <v>0</v>
      </c>
      <c r="D6" s="3" t="e">
        <f ca="1">VLOOKUP(A6,INDIRECT("'"&amp;$B$1&amp;"'!A2:M1000"),6,FALSE)</f>
        <v>#N/A</v>
      </c>
      <c r="E6" s="48">
        <v>0</v>
      </c>
      <c r="F6" s="48">
        <v>0</v>
      </c>
      <c r="G6" s="46">
        <f>SUMIF(SPACs!AJ:AJ,"&lt;="&amp;A6,SPACs!AM:AM)</f>
        <v>102626651</v>
      </c>
      <c r="J6" s="22">
        <v>0</v>
      </c>
      <c r="K6" s="22">
        <v>0</v>
      </c>
      <c r="L6" s="22">
        <v>0</v>
      </c>
      <c r="M6" s="22">
        <f ca="1">N6+O6</f>
        <v>-99749822.608400032</v>
      </c>
      <c r="N6" s="22">
        <f ca="1">-SUMPRODUCT(H8:H42,J8:J42)</f>
        <v>-99749822.608400032</v>
      </c>
      <c r="O6" s="22">
        <v>0</v>
      </c>
      <c r="P6" s="44"/>
      <c r="Q6" s="44"/>
      <c r="R6" s="16">
        <v>44593</v>
      </c>
      <c r="S6" s="47">
        <v>0</v>
      </c>
      <c r="T6">
        <v>0</v>
      </c>
      <c r="U6" s="48">
        <v>0</v>
      </c>
      <c r="V6" s="48">
        <v>0</v>
      </c>
      <c r="W6" s="46">
        <v>0</v>
      </c>
      <c r="Z6" s="3">
        <v>44593</v>
      </c>
      <c r="AA6" s="22">
        <v>0</v>
      </c>
      <c r="AB6" s="22">
        <v>0</v>
      </c>
      <c r="AC6" s="22">
        <v>0</v>
      </c>
      <c r="AD6" s="22">
        <v>-69999903.370954648</v>
      </c>
      <c r="AE6" s="22">
        <v>-69999903.370954648</v>
      </c>
      <c r="AF6" s="22">
        <v>0</v>
      </c>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row>
    <row r="7" spans="1:64" x14ac:dyDescent="0.2">
      <c r="A7" s="16">
        <f t="shared" ref="A7:A42" si="0">EDATE(A6,1)</f>
        <v>44713</v>
      </c>
      <c r="B7" s="47">
        <f>Sheet1!CI5</f>
        <v>0</v>
      </c>
      <c r="C7">
        <f>COUNTIFS(SPACs!AJ:AJ,"&lt;="&amp;A7,SPACs!AJ:AJ,"&gt;"&amp;A6)</f>
        <v>11</v>
      </c>
      <c r="D7" s="3">
        <f t="shared" ref="D7:D43" ca="1" si="1">VLOOKUP(A7,INDIRECT("'"&amp;$B$1&amp;"'!A2:M1000"),6,FALSE)</f>
        <v>44713</v>
      </c>
      <c r="E7" s="48">
        <v>0</v>
      </c>
      <c r="F7" s="48">
        <v>0</v>
      </c>
      <c r="G7" s="46">
        <f>SUMIF(SPACs!AJ:AJ,"&lt;="&amp;A7,SPACs!AM:AM)-G6</f>
        <v>142820063</v>
      </c>
      <c r="J7" s="22">
        <v>0</v>
      </c>
      <c r="K7" s="22">
        <v>0</v>
      </c>
      <c r="L7" s="22">
        <v>0</v>
      </c>
      <c r="M7" s="22">
        <f t="shared" ref="M7:M29" ca="1" si="2">N7+O7</f>
        <v>0</v>
      </c>
      <c r="N7" s="22">
        <f ca="1">SUMIF($D$6:$D$42,$A7,$K$6:$K$42)</f>
        <v>0</v>
      </c>
      <c r="O7" s="22">
        <f t="shared" ref="O7:O42" ca="1" si="3">SUMIF($D$6:$D$30,$A7,$L$6:$L$30)</f>
        <v>0</v>
      </c>
      <c r="P7" s="44"/>
      <c r="Q7" s="44"/>
      <c r="R7" s="16">
        <v>44621</v>
      </c>
      <c r="S7" s="47">
        <v>0</v>
      </c>
      <c r="T7">
        <v>0</v>
      </c>
      <c r="U7" s="48">
        <v>0</v>
      </c>
      <c r="V7" s="48">
        <v>0</v>
      </c>
      <c r="W7" s="46">
        <v>0</v>
      </c>
      <c r="Z7" s="3">
        <v>44621</v>
      </c>
      <c r="AA7" s="22">
        <v>0</v>
      </c>
      <c r="AB7" s="22">
        <v>0</v>
      </c>
      <c r="AC7" s="22">
        <v>0</v>
      </c>
      <c r="AD7" s="22">
        <v>0</v>
      </c>
      <c r="AE7" s="22">
        <v>0</v>
      </c>
      <c r="AF7" s="22">
        <v>0</v>
      </c>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f t="shared" ref="BL7:BL30" si="4">IF($A7=BK$5,(BK$2-BK$1)*BK$3,0)</f>
        <v>0</v>
      </c>
    </row>
    <row r="8" spans="1:64" x14ac:dyDescent="0.2">
      <c r="A8" s="16">
        <f t="shared" si="0"/>
        <v>44743</v>
      </c>
      <c r="B8" s="47">
        <f>Sheet1!CI6</f>
        <v>0</v>
      </c>
      <c r="C8">
        <f>COUNTIFS(SPACs!AJ:AJ,"&lt;="&amp;A8,SPACs!AJ:AJ,"&gt;"&amp;A7)</f>
        <v>11</v>
      </c>
      <c r="D8" s="3">
        <f t="shared" ca="1" si="1"/>
        <v>44743</v>
      </c>
      <c r="E8" s="48" cm="1">
        <f t="array" ref="E8">SUMPRODUCT(--(SPACs!AJ:AJ&lt;=A8),--(SPACs!AJ:AJ&gt;A7),--(SPACs!AN:AN=1),SPACs!Y:Y,SPACs!AM:AM)</f>
        <v>680575000</v>
      </c>
      <c r="F8" s="48" cm="1">
        <f t="array" ref="F8">SUMPRODUCT(--(SPACs!AJ:AJ&lt;=A8),--(SPACs!AJ:AJ&gt;A7),--(SPACs!AN:AN=1),SPACs!L:L,SPACs!AM:AM)</f>
        <v>686250000</v>
      </c>
      <c r="G8" s="46">
        <f>SUMIFS(SPACs!AM:AM,SPACs!AJ:AJ,"&lt;="&amp;A8,SPACs!AJ:AJ,"&gt;"&amp;A7,SPACs!AN:AN,1)</f>
        <v>68625000</v>
      </c>
      <c r="H8" s="34">
        <f ca="1">VLOOKUP(A7,INDIRECT("'"&amp;$B$1&amp;"'!A2:M1000"),4,FALSE)</f>
        <v>10.06</v>
      </c>
      <c r="I8" s="34">
        <f ca="1">VLOOKUP(A7,INDIRECT("'"&amp;$B$1&amp;"'!A2:M1000"),5,FALSE)</f>
        <v>10.1037989565217</v>
      </c>
      <c r="J8" s="22">
        <f t="shared" ref="J8:J30" si="5">IF(B8&gt;0,FLOOR(B8/H8,1),0)</f>
        <v>0</v>
      </c>
      <c r="K8" s="22">
        <f t="shared" ref="K8:K30" ca="1" si="6">J8*H8</f>
        <v>0</v>
      </c>
      <c r="L8" s="22">
        <f t="shared" ref="L8:L30" ca="1" si="7">(I8-H8)*J8</f>
        <v>0</v>
      </c>
      <c r="M8" s="22">
        <f t="shared" ca="1" si="2"/>
        <v>0</v>
      </c>
      <c r="N8" s="22">
        <f t="shared" ref="N8:N41" ca="1" si="8">SUMIF($D$6:$D$42,$A8,$K$6:$K$42)</f>
        <v>0</v>
      </c>
      <c r="O8" s="22">
        <f t="shared" ca="1" si="3"/>
        <v>0</v>
      </c>
      <c r="P8" s="44"/>
      <c r="Q8" s="44"/>
      <c r="R8" s="16">
        <v>44652</v>
      </c>
      <c r="S8" s="47">
        <v>0</v>
      </c>
      <c r="T8">
        <v>5</v>
      </c>
      <c r="U8" s="48">
        <v>308664310.18000001</v>
      </c>
      <c r="V8" s="48">
        <v>309373120.19999999</v>
      </c>
      <c r="W8" s="46">
        <v>30631002</v>
      </c>
      <c r="X8" s="34">
        <v>10.076859718137852</v>
      </c>
      <c r="Y8" s="34">
        <v>10.1</v>
      </c>
      <c r="Z8" s="3">
        <v>44652</v>
      </c>
      <c r="AA8" s="22">
        <v>0</v>
      </c>
      <c r="AB8" s="22">
        <v>0</v>
      </c>
      <c r="AC8" s="22">
        <v>0</v>
      </c>
      <c r="AD8" s="22">
        <v>0</v>
      </c>
      <c r="AE8" s="22">
        <v>0</v>
      </c>
      <c r="AF8" s="22">
        <v>0</v>
      </c>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f t="shared" si="4"/>
        <v>0</v>
      </c>
    </row>
    <row r="9" spans="1:64" x14ac:dyDescent="0.2">
      <c r="A9" s="16">
        <f t="shared" si="0"/>
        <v>44774</v>
      </c>
      <c r="B9" s="47">
        <f>Sheet1!CI7</f>
        <v>0</v>
      </c>
      <c r="C9">
        <f>COUNTIFS(SPACs!AJ:AJ,"&lt;="&amp;A9,SPACs!AJ:AJ,"&gt;"&amp;A8)</f>
        <v>10</v>
      </c>
      <c r="D9" s="3">
        <f t="shared" ca="1" si="1"/>
        <v>44774</v>
      </c>
      <c r="E9" s="48" cm="1">
        <f t="array" ref="E9">SUMPRODUCT(--(SPACs!AJ:AJ&lt;=A9),--(SPACs!AJ:AJ&gt;A8),--(SPACs!AN:AN=1),SPACs!Y:Y,SPACs!AM:AM)</f>
        <v>500457500</v>
      </c>
      <c r="F9" s="48" cm="1">
        <f t="array" ref="F9">SUMPRODUCT(--(SPACs!AJ:AJ&lt;=A9),--(SPACs!AJ:AJ&gt;A8),--(SPACs!AN:AN=1),SPACs!L:L,SPACs!AM:AM)</f>
        <v>505500000</v>
      </c>
      <c r="G9" s="46">
        <f>SUMIFS(SPACs!AM:AM,SPACs!AJ:AJ,"&lt;="&amp;A9,SPACs!AJ:AJ,"&gt;"&amp;A8,SPACs!AN:AN,1)</f>
        <v>50550000</v>
      </c>
      <c r="H9" s="34">
        <f t="shared" ref="H9:H29" ca="1" si="9">VLOOKUP(A8,INDIRECT("'"&amp;$B$1&amp;"'!A2:M1000"),4,FALSE)</f>
        <v>10.039999999999999</v>
      </c>
      <c r="I9" s="34">
        <f t="shared" ref="I9:I29" ca="1" si="10">VLOOKUP(A8,INDIRECT("'"&amp;$B$1&amp;"'!A2:M1000"),5,FALSE)</f>
        <v>10.102498115942</v>
      </c>
      <c r="J9" s="22">
        <f t="shared" si="5"/>
        <v>0</v>
      </c>
      <c r="K9" s="22">
        <f t="shared" ca="1" si="6"/>
        <v>0</v>
      </c>
      <c r="L9" s="22">
        <f t="shared" ca="1" si="7"/>
        <v>0</v>
      </c>
      <c r="M9" s="22">
        <f t="shared" ca="1" si="2"/>
        <v>3498096.5511474074</v>
      </c>
      <c r="N9" s="22">
        <f t="shared" ca="1" si="8"/>
        <v>3448140.3000000003</v>
      </c>
      <c r="O9" s="22">
        <f t="shared" ca="1" si="3"/>
        <v>49956.251147407071</v>
      </c>
      <c r="P9" s="44"/>
      <c r="Q9" s="44"/>
      <c r="R9" s="16">
        <v>44682</v>
      </c>
      <c r="S9" s="47">
        <v>0</v>
      </c>
      <c r="T9">
        <v>4</v>
      </c>
      <c r="U9" s="48">
        <v>278887500</v>
      </c>
      <c r="V9" s="48">
        <v>280275000</v>
      </c>
      <c r="W9" s="46">
        <v>27750000</v>
      </c>
      <c r="X9" s="34">
        <v>10.050000000000001</v>
      </c>
      <c r="Y9" s="34">
        <v>10.1</v>
      </c>
      <c r="Z9" s="3">
        <v>44682</v>
      </c>
      <c r="AA9" s="22">
        <v>0</v>
      </c>
      <c r="AB9" s="22">
        <v>0</v>
      </c>
      <c r="AC9" s="22">
        <v>0</v>
      </c>
      <c r="AD9" s="22">
        <v>0</v>
      </c>
      <c r="AE9" s="22">
        <v>0</v>
      </c>
      <c r="AF9" s="22">
        <v>0</v>
      </c>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f t="shared" si="4"/>
        <v>0</v>
      </c>
    </row>
    <row r="10" spans="1:64" x14ac:dyDescent="0.2">
      <c r="A10" s="16">
        <f t="shared" si="0"/>
        <v>44805</v>
      </c>
      <c r="B10" s="47">
        <f>Sheet1!CI8</f>
        <v>3448148.1481481488</v>
      </c>
      <c r="C10">
        <f>COUNTIFS(SPACs!AJ:AJ,"&lt;="&amp;A10,SPACs!AJ:AJ,"&gt;"&amp;A9)</f>
        <v>10</v>
      </c>
      <c r="D10" s="3">
        <f t="shared" ca="1" si="1"/>
        <v>44774</v>
      </c>
      <c r="E10" s="48" cm="1">
        <f t="array" ref="E10">SUMPRODUCT(--(SPACs!AJ:AJ&lt;=A10),--(SPACs!AJ:AJ&gt;A9),--(SPACs!AN:AN=1),SPACs!Y:Y,SPACs!AM:AM)</f>
        <v>1320315000</v>
      </c>
      <c r="F10" s="48" cm="1">
        <f t="array" ref="F10">SUMPRODUCT(--(SPACs!AJ:AJ&lt;=A10),--(SPACs!AJ:AJ&gt;A9),--(SPACs!AN:AN=1),SPACs!L:L,SPACs!AM:AM)</f>
        <v>1335000000</v>
      </c>
      <c r="G10" s="46">
        <f>SUMIFS(SPACs!AM:AM,SPACs!AJ:AJ,"&lt;="&amp;A10,SPACs!AJ:AJ,"&gt;"&amp;A9,SPACs!AN:AN,1)</f>
        <v>133500000</v>
      </c>
      <c r="H10" s="34">
        <f t="shared" ca="1" si="9"/>
        <v>9.9</v>
      </c>
      <c r="I10" s="34">
        <f t="shared" ca="1" si="10"/>
        <v>10.0434300357092</v>
      </c>
      <c r="J10" s="22">
        <f t="shared" ca="1" si="5"/>
        <v>348297</v>
      </c>
      <c r="K10" s="22">
        <f t="shared" ca="1" si="6"/>
        <v>3448140.3000000003</v>
      </c>
      <c r="L10" s="22">
        <f t="shared" ca="1" si="7"/>
        <v>49956.251147407071</v>
      </c>
      <c r="M10" s="22">
        <f t="shared" ca="1" si="2"/>
        <v>0</v>
      </c>
      <c r="N10" s="22">
        <f t="shared" ca="1" si="8"/>
        <v>0</v>
      </c>
      <c r="O10" s="22">
        <f t="shared" ca="1" si="3"/>
        <v>0</v>
      </c>
      <c r="P10" s="44"/>
      <c r="Q10" s="44"/>
      <c r="R10" s="16">
        <v>44713</v>
      </c>
      <c r="S10" s="47">
        <v>0</v>
      </c>
      <c r="T10">
        <v>11</v>
      </c>
      <c r="U10" s="48">
        <v>466900000</v>
      </c>
      <c r="V10" s="48">
        <v>470062500</v>
      </c>
      <c r="W10" s="46">
        <v>46000000</v>
      </c>
      <c r="X10" s="34">
        <v>10.15</v>
      </c>
      <c r="Y10" s="34">
        <v>10.21875</v>
      </c>
      <c r="Z10" s="3">
        <v>44713</v>
      </c>
      <c r="AA10" s="22">
        <v>0</v>
      </c>
      <c r="AB10" s="22">
        <v>0</v>
      </c>
      <c r="AC10" s="22">
        <v>0</v>
      </c>
      <c r="AD10" s="22">
        <v>0</v>
      </c>
      <c r="AE10" s="22">
        <v>0</v>
      </c>
      <c r="AF10" s="22">
        <v>0</v>
      </c>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f t="shared" si="4"/>
        <v>0</v>
      </c>
    </row>
    <row r="11" spans="1:64" x14ac:dyDescent="0.2">
      <c r="A11" s="16">
        <f t="shared" si="0"/>
        <v>44835</v>
      </c>
      <c r="B11" s="47">
        <f>Sheet1!CI9</f>
        <v>4187037.0370370368</v>
      </c>
      <c r="C11">
        <f>COUNTIFS(SPACs!AJ:AJ,"&lt;="&amp;A11,SPACs!AJ:AJ,"&gt;"&amp;A10)</f>
        <v>12</v>
      </c>
      <c r="D11" s="3">
        <f t="shared" ca="1" si="1"/>
        <v>44835</v>
      </c>
      <c r="E11" s="48" cm="1">
        <f t="array" ref="E11">SUMPRODUCT(--(SPACs!AJ:AJ&lt;=A11),--(SPACs!AJ:AJ&gt;A10),--(SPACs!AN:AN=1),SPACs!Y:Y,SPACs!AM:AM)</f>
        <v>634089940</v>
      </c>
      <c r="F11" s="48" cm="1">
        <f t="array" ref="F11">SUMPRODUCT(--(SPACs!AJ:AJ&lt;=A11),--(SPACs!AJ:AJ&gt;A10),--(SPACs!AN:AN=1),SPACs!L:L,SPACs!AM:AM)</f>
        <v>644259000</v>
      </c>
      <c r="G11" s="46">
        <f>SUMIFS(SPACs!AM:AM,SPACs!AJ:AJ,"&lt;="&amp;A11,SPACs!AJ:AJ,"&gt;"&amp;A10,SPACs!AN:AN,1)</f>
        <v>64367000</v>
      </c>
      <c r="H11" s="34">
        <f t="shared" ca="1" si="9"/>
        <v>9.9</v>
      </c>
      <c r="I11" s="34">
        <f t="shared" ca="1" si="10"/>
        <v>10.0434300357092</v>
      </c>
      <c r="J11" s="22">
        <f t="shared" ca="1" si="5"/>
        <v>422933</v>
      </c>
      <c r="K11" s="22">
        <f t="shared" ca="1" si="6"/>
        <v>4187036.7</v>
      </c>
      <c r="L11" s="22">
        <f t="shared" ca="1" si="7"/>
        <v>60661.295292598894</v>
      </c>
      <c r="M11" s="22">
        <f t="shared" ca="1" si="2"/>
        <v>8506507.5793560408</v>
      </c>
      <c r="N11" s="22">
        <f t="shared" ca="1" si="8"/>
        <v>8374070.8499999996</v>
      </c>
      <c r="O11" s="22">
        <f t="shared" ca="1" si="3"/>
        <v>132436.72935604211</v>
      </c>
      <c r="P11" s="44"/>
      <c r="Q11" s="44"/>
      <c r="R11" s="16">
        <v>44743</v>
      </c>
      <c r="S11" s="47">
        <v>2708333.3333333344</v>
      </c>
      <c r="T11">
        <v>11</v>
      </c>
      <c r="U11" s="48">
        <v>680575000</v>
      </c>
      <c r="V11" s="48">
        <v>686250000</v>
      </c>
      <c r="W11" s="46">
        <v>68625000</v>
      </c>
      <c r="X11" s="34">
        <v>9.9173041894353364</v>
      </c>
      <c r="Y11" s="34">
        <v>10</v>
      </c>
      <c r="Z11" s="3">
        <v>44743</v>
      </c>
      <c r="AA11" s="22">
        <v>273091</v>
      </c>
      <c r="AB11" s="22">
        <v>2708326.5183970854</v>
      </c>
      <c r="AC11" s="22">
        <v>22583.48160291454</v>
      </c>
      <c r="AD11" s="22">
        <v>2730910</v>
      </c>
      <c r="AE11" s="22">
        <v>2708326.5183970854</v>
      </c>
      <c r="AF11" s="22">
        <v>22583.48160291454</v>
      </c>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f t="shared" si="4"/>
        <v>0</v>
      </c>
    </row>
    <row r="12" spans="1:64" x14ac:dyDescent="0.2">
      <c r="A12" s="16">
        <f t="shared" si="0"/>
        <v>44866</v>
      </c>
      <c r="B12" s="47">
        <f>Sheet1!CI10</f>
        <v>4187037.0370370368</v>
      </c>
      <c r="C12">
        <f>COUNTIFS(SPACs!AJ:AJ,"&lt;="&amp;A12,SPACs!AJ:AJ,"&gt;"&amp;A11)</f>
        <v>30</v>
      </c>
      <c r="D12" s="3">
        <f t="shared" ca="1" si="1"/>
        <v>44835</v>
      </c>
      <c r="E12" s="48" cm="1">
        <f t="array" ref="E12">SUMPRODUCT(--(SPACs!AJ:AJ&lt;=A12),--(SPACs!AJ:AJ&gt;A11),--(SPACs!AN:AN=1),SPACs!Y:Y,SPACs!AM:AM)</f>
        <v>715149163.59000003</v>
      </c>
      <c r="F12" s="48" cm="1">
        <f t="array" ref="F12">SUMPRODUCT(--(SPACs!AJ:AJ&lt;=A12),--(SPACs!AJ:AJ&gt;A11),--(SPACs!AN:AN=1),SPACs!L:L,SPACs!AM:AM)</f>
        <v>727562730</v>
      </c>
      <c r="G12" s="46">
        <f>SUMIFS(SPACs!AM:AM,SPACs!AJ:AJ,"&lt;="&amp;A12,SPACs!AJ:AJ,"&gt;"&amp;A11,SPACs!AN:AN,1)</f>
        <v>72756273</v>
      </c>
      <c r="H12" s="34">
        <f ca="1">VLOOKUP(A11,INDIRECT("'"&amp;$B$1&amp;"'!A2:M1000"),4,FALSE)</f>
        <v>9.93</v>
      </c>
      <c r="I12" s="34">
        <f t="shared" ca="1" si="10"/>
        <v>10.100223130434699</v>
      </c>
      <c r="J12" s="22">
        <f t="shared" ca="1" si="5"/>
        <v>421655</v>
      </c>
      <c r="K12" s="22">
        <f t="shared" ca="1" si="6"/>
        <v>4187034.15</v>
      </c>
      <c r="L12" s="22">
        <f t="shared" ca="1" si="7"/>
        <v>71775.434063443216</v>
      </c>
      <c r="M12" s="22">
        <f t="shared" ca="1" si="2"/>
        <v>0</v>
      </c>
      <c r="N12" s="22">
        <f t="shared" ca="1" si="8"/>
        <v>0</v>
      </c>
      <c r="O12" s="22">
        <f t="shared" ca="1" si="3"/>
        <v>0</v>
      </c>
      <c r="P12" s="44"/>
      <c r="Q12" s="44"/>
      <c r="R12" s="16">
        <v>44774</v>
      </c>
      <c r="S12" s="47">
        <v>3541666.6666666665</v>
      </c>
      <c r="T12">
        <v>10</v>
      </c>
      <c r="U12" s="48">
        <v>500457500</v>
      </c>
      <c r="V12" s="48">
        <v>505500000</v>
      </c>
      <c r="W12" s="46">
        <v>50550000</v>
      </c>
      <c r="X12" s="34">
        <v>9.9002472799208707</v>
      </c>
      <c r="Y12" s="34">
        <v>10</v>
      </c>
      <c r="Z12" s="3">
        <v>44774</v>
      </c>
      <c r="AA12" s="22">
        <v>357735</v>
      </c>
      <c r="AB12" s="22">
        <v>3541664.9606824927</v>
      </c>
      <c r="AC12" s="22">
        <v>35685.039317507311</v>
      </c>
      <c r="AD12" s="22">
        <v>3577350</v>
      </c>
      <c r="AE12" s="22">
        <v>3541664.9606824927</v>
      </c>
      <c r="AF12" s="22">
        <v>35685.039317507311</v>
      </c>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f t="shared" si="4"/>
        <v>0</v>
      </c>
    </row>
    <row r="13" spans="1:64" x14ac:dyDescent="0.2">
      <c r="A13" s="16">
        <f t="shared" si="0"/>
        <v>44896</v>
      </c>
      <c r="B13" s="47">
        <f>Sheet1!CI11</f>
        <v>4187037.0370370368</v>
      </c>
      <c r="C13">
        <f>COUNTIFS(SPACs!AJ:AJ,"&lt;="&amp;A13,SPACs!AJ:AJ,"&gt;"&amp;A12)</f>
        <v>21</v>
      </c>
      <c r="D13" s="3">
        <f t="shared" ca="1" si="1"/>
        <v>44896</v>
      </c>
      <c r="E13" s="48" cm="1">
        <f t="array" ref="E13">SUMPRODUCT(--(SPACs!AJ:AJ&lt;=A13),--(SPACs!AJ:AJ&gt;A12),--(SPACs!AN:AN=1),SPACs!Y:Y,SPACs!AM:AM)</f>
        <v>385108971.60000002</v>
      </c>
      <c r="F13" s="48" cm="1">
        <f t="array" ref="F13">SUMPRODUCT(--(SPACs!AJ:AJ&lt;=A13),--(SPACs!AJ:AJ&gt;A12),--(SPACs!AN:AN=1),SPACs!L:L,SPACs!AM:AM)</f>
        <v>392745400</v>
      </c>
      <c r="G13" s="46">
        <f>SUMIFS(SPACs!AM:AM,SPACs!AJ:AJ,"&lt;="&amp;A13,SPACs!AJ:AJ,"&gt;"&amp;A12,SPACs!AN:AN,1)</f>
        <v>39102040</v>
      </c>
      <c r="H13" s="34">
        <f t="shared" ca="1" si="9"/>
        <v>9.93</v>
      </c>
      <c r="I13" s="34">
        <f t="shared" ca="1" si="10"/>
        <v>10.100223130434699</v>
      </c>
      <c r="J13" s="22">
        <f t="shared" ca="1" si="5"/>
        <v>421655</v>
      </c>
      <c r="K13" s="22">
        <f t="shared" ca="1" si="6"/>
        <v>4187034.15</v>
      </c>
      <c r="L13" s="22">
        <f t="shared" ca="1" si="7"/>
        <v>71775.434063443216</v>
      </c>
      <c r="M13" s="22">
        <f t="shared" ca="1" si="2"/>
        <v>4258809.5840634434</v>
      </c>
      <c r="N13" s="22">
        <f t="shared" ca="1" si="8"/>
        <v>4187034.15</v>
      </c>
      <c r="O13" s="22">
        <f t="shared" ca="1" si="3"/>
        <v>71775.434063443216</v>
      </c>
      <c r="P13" s="44"/>
      <c r="Q13" s="44"/>
      <c r="R13" s="16">
        <v>44805</v>
      </c>
      <c r="S13" s="47">
        <v>3541666.6666666665</v>
      </c>
      <c r="T13">
        <v>10</v>
      </c>
      <c r="U13" s="48">
        <v>1320315000</v>
      </c>
      <c r="V13" s="48">
        <v>1335000000</v>
      </c>
      <c r="W13" s="46">
        <v>133500000</v>
      </c>
      <c r="X13" s="34">
        <v>9.89</v>
      </c>
      <c r="Y13" s="34">
        <v>10</v>
      </c>
      <c r="Z13" s="3">
        <v>44805</v>
      </c>
      <c r="AA13" s="22">
        <v>358105</v>
      </c>
      <c r="AB13" s="22">
        <v>3541658.45</v>
      </c>
      <c r="AC13" s="22">
        <v>39391.549999999799</v>
      </c>
      <c r="AD13" s="22">
        <v>3581050</v>
      </c>
      <c r="AE13" s="22">
        <v>3541658.45</v>
      </c>
      <c r="AF13" s="22">
        <v>39391.549999999799</v>
      </c>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f t="shared" si="4"/>
        <v>0</v>
      </c>
    </row>
    <row r="14" spans="1:64" x14ac:dyDescent="0.2">
      <c r="A14" s="16">
        <f t="shared" si="0"/>
        <v>44927</v>
      </c>
      <c r="B14" s="47">
        <f>Sheet1!CI12</f>
        <v>4187037.0370370368</v>
      </c>
      <c r="C14">
        <f>COUNTIFS(SPACs!AJ:AJ,"&lt;="&amp;A14,SPACs!AJ:AJ,"&gt;"&amp;A13)</f>
        <v>29</v>
      </c>
      <c r="D14" s="3">
        <f t="shared" ca="1" si="1"/>
        <v>44927</v>
      </c>
      <c r="E14" s="48" cm="1">
        <f t="array" ref="E14">SUMPRODUCT(--(SPACs!AJ:AJ&lt;=A14),--(SPACs!AJ:AJ&gt;A13),--(SPACs!AN:AN=1),SPACs!Y:Y,SPACs!AM:AM)</f>
        <v>1137510000</v>
      </c>
      <c r="F14" s="48" cm="1">
        <f t="array" ref="F14">SUMPRODUCT(--(SPACs!AJ:AJ&lt;=A14),--(SPACs!AJ:AJ&gt;A13),--(SPACs!AN:AN=1),SPACs!L:L,SPACs!AM:AM)</f>
        <v>1170000000</v>
      </c>
      <c r="G14" s="46">
        <f>SUMIFS(SPACs!AM:AM,SPACs!AJ:AJ,"&lt;="&amp;A14,SPACs!AJ:AJ,"&gt;"&amp;A13,SPACs!AN:AN,1)</f>
        <v>117000000</v>
      </c>
      <c r="H14" s="34">
        <f t="shared" ca="1" si="9"/>
        <v>9.92</v>
      </c>
      <c r="I14" s="34">
        <f t="shared" ca="1" si="10"/>
        <v>10.1</v>
      </c>
      <c r="J14" s="22">
        <f t="shared" ca="1" si="5"/>
        <v>422080</v>
      </c>
      <c r="K14" s="22">
        <f t="shared" ca="1" si="6"/>
        <v>4187033.6000000001</v>
      </c>
      <c r="L14" s="22">
        <f t="shared" ca="1" si="7"/>
        <v>75974.399999999878</v>
      </c>
      <c r="M14" s="22">
        <f t="shared" ca="1" si="2"/>
        <v>4263008</v>
      </c>
      <c r="N14" s="22">
        <f t="shared" ca="1" si="8"/>
        <v>4187033.6000000001</v>
      </c>
      <c r="O14" s="22">
        <f t="shared" ca="1" si="3"/>
        <v>75974.399999999878</v>
      </c>
      <c r="P14" s="44"/>
      <c r="Q14" s="44"/>
      <c r="R14" s="16">
        <v>44835</v>
      </c>
      <c r="S14" s="47">
        <v>3541666.6666666665</v>
      </c>
      <c r="T14">
        <v>12</v>
      </c>
      <c r="U14" s="48">
        <v>634089940</v>
      </c>
      <c r="V14" s="48">
        <v>644259000</v>
      </c>
      <c r="W14" s="46">
        <v>64367000</v>
      </c>
      <c r="X14" s="34">
        <v>9.8511650379853037</v>
      </c>
      <c r="Y14" s="34">
        <v>10.009150651731478</v>
      </c>
      <c r="Z14" s="3">
        <v>44835</v>
      </c>
      <c r="AA14" s="22">
        <v>359517</v>
      </c>
      <c r="AB14" s="22">
        <v>3541661.3009613627</v>
      </c>
      <c r="AC14" s="22">
        <v>56798.513897183213</v>
      </c>
      <c r="AD14" s="22">
        <v>3598459.814858546</v>
      </c>
      <c r="AE14" s="22">
        <v>3541661.3009613627</v>
      </c>
      <c r="AF14" s="22">
        <v>56798.513897183213</v>
      </c>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f t="shared" si="4"/>
        <v>0</v>
      </c>
    </row>
    <row r="15" spans="1:64" x14ac:dyDescent="0.2">
      <c r="A15" s="16">
        <f t="shared" si="0"/>
        <v>44958</v>
      </c>
      <c r="B15" s="47">
        <f>Sheet1!CI13</f>
        <v>4187037.0370370368</v>
      </c>
      <c r="C15">
        <f>COUNTIFS(SPACs!AJ:AJ,"&lt;="&amp;A15,SPACs!AJ:AJ,"&gt;"&amp;A14)</f>
        <v>75</v>
      </c>
      <c r="D15" s="3">
        <f t="shared" ca="1" si="1"/>
        <v>44958</v>
      </c>
      <c r="E15" s="48" cm="1">
        <f t="array" ref="E15">SUMPRODUCT(--(SPACs!AJ:AJ&lt;=A15),--(SPACs!AJ:AJ&gt;A14),--(SPACs!AN:AN=1),SPACs!Y:Y,SPACs!AM:AM)</f>
        <v>1186167901.4400001</v>
      </c>
      <c r="F15" s="48" cm="1">
        <f t="array" ref="F15">SUMPRODUCT(--(SPACs!AJ:AJ&lt;=A15),--(SPACs!AJ:AJ&gt;A14),--(SPACs!AN:AN=1),SPACs!L:L,SPACs!AM:AM)</f>
        <v>1216147440</v>
      </c>
      <c r="G15" s="46">
        <f>SUMIFS(SPACs!AM:AM,SPACs!AJ:AJ,"&lt;="&amp;A15,SPACs!AJ:AJ,"&gt;"&amp;A14,SPACs!AN:AN,1)</f>
        <v>121164744</v>
      </c>
      <c r="H15" s="34">
        <f t="shared" ca="1" si="9"/>
        <v>9.7899999999999991</v>
      </c>
      <c r="I15" s="34">
        <f t="shared" ca="1" si="10"/>
        <v>10.002624194251</v>
      </c>
      <c r="J15" s="22">
        <f t="shared" ca="1" si="5"/>
        <v>427685</v>
      </c>
      <c r="K15" s="22">
        <f t="shared" ca="1" si="6"/>
        <v>4187036.1499999994</v>
      </c>
      <c r="L15" s="22">
        <f t="shared" ca="1" si="7"/>
        <v>90936.178518239351</v>
      </c>
      <c r="M15" s="22">
        <f t="shared" ca="1" si="2"/>
        <v>8576333.600070307</v>
      </c>
      <c r="N15" s="22">
        <f t="shared" ca="1" si="8"/>
        <v>8374064.3899999987</v>
      </c>
      <c r="O15" s="22">
        <f t="shared" ca="1" si="3"/>
        <v>202269.21007030742</v>
      </c>
      <c r="P15" s="44"/>
      <c r="Q15" s="44"/>
      <c r="R15" s="16">
        <v>44866</v>
      </c>
      <c r="S15" s="47">
        <v>3541666.6666666665</v>
      </c>
      <c r="T15">
        <v>30</v>
      </c>
      <c r="U15" s="48">
        <v>715149163.59000003</v>
      </c>
      <c r="V15" s="48">
        <v>727562730</v>
      </c>
      <c r="W15" s="46">
        <v>72756273</v>
      </c>
      <c r="X15" s="34">
        <v>9.8293814966305391</v>
      </c>
      <c r="Y15" s="34">
        <v>10</v>
      </c>
      <c r="Z15" s="3">
        <v>44866</v>
      </c>
      <c r="AA15" s="22">
        <v>360314</v>
      </c>
      <c r="AB15" s="22">
        <v>3541663.7645769361</v>
      </c>
      <c r="AC15" s="22">
        <v>61476.235423063947</v>
      </c>
      <c r="AD15" s="22">
        <v>3603140</v>
      </c>
      <c r="AE15" s="22">
        <v>3541663.7645769361</v>
      </c>
      <c r="AF15" s="22">
        <v>61476.235423063947</v>
      </c>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f t="shared" si="4"/>
        <v>0</v>
      </c>
    </row>
    <row r="16" spans="1:64" x14ac:dyDescent="0.2">
      <c r="A16" s="16">
        <f t="shared" si="0"/>
        <v>44986</v>
      </c>
      <c r="B16" s="47">
        <f>Sheet1!CI14</f>
        <v>4187037.0370370368</v>
      </c>
      <c r="C16">
        <f>COUNTIFS(SPACs!AJ:AJ,"&lt;="&amp;A16,SPACs!AJ:AJ,"&gt;"&amp;A15)</f>
        <v>90</v>
      </c>
      <c r="D16" s="3">
        <f t="shared" ca="1" si="1"/>
        <v>44958</v>
      </c>
      <c r="E16" s="48" cm="1">
        <f t="array" ref="E16">SUMPRODUCT(--(SPACs!AJ:AJ&lt;=A16),--(SPACs!AJ:AJ&gt;A15),--(SPACs!AN:AN=1),SPACs!Y:Y,SPACs!AM:AM)</f>
        <v>635253750</v>
      </c>
      <c r="F16" s="48" cm="1">
        <f t="array" ref="F16">SUMPRODUCT(--(SPACs!AJ:AJ&lt;=A16),--(SPACs!AJ:AJ&gt;A15),--(SPACs!AN:AN=1),SPACs!L:L,SPACs!AM:AM)</f>
        <v>653462500</v>
      </c>
      <c r="G16" s="46">
        <f>SUMIFS(SPACs!AM:AM,SPACs!AJ:AJ,"&lt;="&amp;A16,SPACs!AJ:AJ,"&gt;"&amp;A15,SPACs!AN:AN,1)</f>
        <v>64375000</v>
      </c>
      <c r="H16" s="34">
        <f t="shared" ca="1" si="9"/>
        <v>9.84</v>
      </c>
      <c r="I16" s="34">
        <f t="shared" ca="1" si="10"/>
        <v>10.1016454840229</v>
      </c>
      <c r="J16" s="22">
        <f t="shared" ca="1" si="5"/>
        <v>425511</v>
      </c>
      <c r="K16" s="22">
        <f t="shared" ca="1" si="6"/>
        <v>4187028.2399999998</v>
      </c>
      <c r="L16" s="22">
        <f t="shared" ca="1" si="7"/>
        <v>111333.03155206806</v>
      </c>
      <c r="M16" s="22">
        <f t="shared" ca="1" si="2"/>
        <v>0</v>
      </c>
      <c r="N16" s="22">
        <f t="shared" ca="1" si="8"/>
        <v>0</v>
      </c>
      <c r="O16" s="22">
        <f t="shared" ca="1" si="3"/>
        <v>0</v>
      </c>
      <c r="P16" s="44"/>
      <c r="Q16" s="44"/>
      <c r="R16" s="16">
        <v>44896</v>
      </c>
      <c r="S16" s="47">
        <v>3541666.6666666665</v>
      </c>
      <c r="T16">
        <v>21</v>
      </c>
      <c r="U16" s="48">
        <v>385108971.60000002</v>
      </c>
      <c r="V16" s="48">
        <v>392745400</v>
      </c>
      <c r="W16" s="46">
        <v>39102040</v>
      </c>
      <c r="X16" s="34">
        <v>9.8488204605181728</v>
      </c>
      <c r="Y16" s="34">
        <v>10.044115345388629</v>
      </c>
      <c r="Z16" s="3">
        <v>44896</v>
      </c>
      <c r="AA16" s="22">
        <v>359603</v>
      </c>
      <c r="AB16" s="22">
        <v>3541665.3840637165</v>
      </c>
      <c r="AC16" s="22">
        <v>70228.626484070788</v>
      </c>
      <c r="AD16" s="22">
        <v>3611894.0105477874</v>
      </c>
      <c r="AE16" s="22">
        <v>3541665.3840637165</v>
      </c>
      <c r="AF16" s="22">
        <v>70228.626484070788</v>
      </c>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f t="shared" si="4"/>
        <v>0</v>
      </c>
    </row>
    <row r="17" spans="1:64" x14ac:dyDescent="0.2">
      <c r="A17" s="16">
        <f t="shared" si="0"/>
        <v>45017</v>
      </c>
      <c r="B17" s="47">
        <f>Sheet1!CI15</f>
        <v>4187037.0370370368</v>
      </c>
      <c r="C17">
        <f>COUNTIFS(SPACs!AJ:AJ,"&lt;="&amp;A17,SPACs!AJ:AJ,"&gt;"&amp;A16)</f>
        <v>117</v>
      </c>
      <c r="D17" s="3">
        <f t="shared" ca="1" si="1"/>
        <v>45017</v>
      </c>
      <c r="E17" s="48" cm="1">
        <f t="array" ref="E17">SUMPRODUCT(--(SPACs!AJ:AJ&lt;=A17),--(SPACs!AJ:AJ&gt;A16),--(SPACs!AN:AN=1),SPACs!Y:Y,SPACs!AM:AM)</f>
        <v>994163500</v>
      </c>
      <c r="F17" s="48" cm="1">
        <f t="array" ref="F17">SUMPRODUCT(--(SPACs!AJ:AJ&lt;=A17),--(SPACs!AJ:AJ&gt;A16),--(SPACs!AN:AN=1),SPACs!L:L,SPACs!AM:AM)</f>
        <v>1023500000</v>
      </c>
      <c r="G17" s="46">
        <f>SUMIFS(SPACs!AM:AM,SPACs!AJ:AJ,"&lt;="&amp;A17,SPACs!AJ:AJ,"&gt;"&amp;A16,SPACs!AN:AN,1)</f>
        <v>102350000</v>
      </c>
      <c r="H17" s="34">
        <f t="shared" ca="1" si="9"/>
        <v>9.84</v>
      </c>
      <c r="I17" s="34">
        <f t="shared" ca="1" si="10"/>
        <v>10.1016454840229</v>
      </c>
      <c r="J17" s="22">
        <f t="shared" ca="1" si="5"/>
        <v>425511</v>
      </c>
      <c r="K17" s="22">
        <f t="shared" ca="1" si="6"/>
        <v>4187028.2399999998</v>
      </c>
      <c r="L17" s="22">
        <f t="shared" ca="1" si="7"/>
        <v>111333.03155206806</v>
      </c>
      <c r="M17" s="22">
        <f t="shared" ca="1" si="2"/>
        <v>12961180.471552067</v>
      </c>
      <c r="N17" s="22">
        <f t="shared" ca="1" si="8"/>
        <v>12561086.799999999</v>
      </c>
      <c r="O17" s="22">
        <f t="shared" ca="1" si="3"/>
        <v>400093.67155206797</v>
      </c>
      <c r="P17" s="44"/>
      <c r="Q17" s="44"/>
      <c r="R17" s="16">
        <v>44927</v>
      </c>
      <c r="S17" s="47">
        <v>3541666.6666666665</v>
      </c>
      <c r="T17">
        <v>29</v>
      </c>
      <c r="U17" s="48">
        <v>1137510000</v>
      </c>
      <c r="V17" s="48">
        <v>1170000000</v>
      </c>
      <c r="W17" s="46">
        <v>117000000</v>
      </c>
      <c r="X17" s="34">
        <v>9.7223076923076928</v>
      </c>
      <c r="Y17" s="34">
        <v>10</v>
      </c>
      <c r="Z17" s="3">
        <v>44927</v>
      </c>
      <c r="AA17" s="22">
        <v>364282</v>
      </c>
      <c r="AB17" s="22">
        <v>3541661.6907692309</v>
      </c>
      <c r="AC17" s="22">
        <v>101158.30923076907</v>
      </c>
      <c r="AD17" s="22">
        <v>3642820</v>
      </c>
      <c r="AE17" s="22">
        <v>3541661.6907692309</v>
      </c>
      <c r="AF17" s="22">
        <v>101158.30923076907</v>
      </c>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f t="shared" si="4"/>
        <v>0</v>
      </c>
    </row>
    <row r="18" spans="1:64" x14ac:dyDescent="0.2">
      <c r="A18" s="16">
        <f t="shared" si="0"/>
        <v>45047</v>
      </c>
      <c r="B18" s="47">
        <f>Sheet1!CI16</f>
        <v>4187037.0370370368</v>
      </c>
      <c r="C18">
        <f>COUNTIFS(SPACs!AJ:AJ,"&lt;="&amp;A18,SPACs!AJ:AJ,"&gt;"&amp;A17)</f>
        <v>39</v>
      </c>
      <c r="D18" s="3">
        <f t="shared" ca="1" si="1"/>
        <v>45017</v>
      </c>
      <c r="E18" s="48">
        <v>1137510000</v>
      </c>
      <c r="F18" s="48">
        <v>1170000000</v>
      </c>
      <c r="G18" s="46">
        <v>117000000</v>
      </c>
      <c r="H18" s="34">
        <f t="shared" ca="1" si="9"/>
        <v>9.86</v>
      </c>
      <c r="I18" s="34">
        <f t="shared" ca="1" si="10"/>
        <v>10.199999999999999</v>
      </c>
      <c r="J18" s="22">
        <f t="shared" ca="1" si="5"/>
        <v>424648</v>
      </c>
      <c r="K18" s="22">
        <f t="shared" ca="1" si="6"/>
        <v>4187029.28</v>
      </c>
      <c r="L18" s="22">
        <f t="shared" ca="1" si="7"/>
        <v>144380.31999999995</v>
      </c>
      <c r="M18" s="22">
        <f t="shared" ca="1" si="2"/>
        <v>0</v>
      </c>
      <c r="N18" s="22">
        <f t="shared" ca="1" si="8"/>
        <v>0</v>
      </c>
      <c r="O18" s="22">
        <f t="shared" ca="1" si="3"/>
        <v>0</v>
      </c>
      <c r="P18" s="44"/>
      <c r="Q18" s="44"/>
      <c r="R18" s="16">
        <v>44958</v>
      </c>
      <c r="S18" s="47">
        <v>3541666.6666666665</v>
      </c>
      <c r="T18">
        <v>75</v>
      </c>
      <c r="U18" s="48">
        <v>1186167901.4400001</v>
      </c>
      <c r="V18" s="48">
        <v>1216147440</v>
      </c>
      <c r="W18" s="46">
        <v>121164744</v>
      </c>
      <c r="X18" s="34">
        <v>9.7897116131405362</v>
      </c>
      <c r="Y18" s="34">
        <v>10.03713951642567</v>
      </c>
      <c r="Z18" s="3">
        <v>44958</v>
      </c>
      <c r="AA18" s="22">
        <v>361774</v>
      </c>
      <c r="AB18" s="22">
        <v>3541663.1291323043</v>
      </c>
      <c r="AC18" s="22">
        <v>89512.982283076024</v>
      </c>
      <c r="AD18" s="22">
        <v>3631176.1114153801</v>
      </c>
      <c r="AE18" s="22">
        <v>3541663.1291323043</v>
      </c>
      <c r="AF18" s="22">
        <v>89512.982283076024</v>
      </c>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f t="shared" si="4"/>
        <v>0</v>
      </c>
    </row>
    <row r="19" spans="1:64" x14ac:dyDescent="0.2">
      <c r="A19" s="16">
        <f t="shared" si="0"/>
        <v>45078</v>
      </c>
      <c r="B19" s="47">
        <f>Sheet1!CI17</f>
        <v>4187037.0370370368</v>
      </c>
      <c r="C19">
        <f>COUNTIFS(SPACs!AJ:AJ,"&lt;="&amp;A19,SPACs!AJ:AJ,"&gt;"&amp;A18)</f>
        <v>50</v>
      </c>
      <c r="D19" s="3">
        <f t="shared" ca="1" si="1"/>
        <v>45017</v>
      </c>
      <c r="E19" s="48" cm="1">
        <f t="array" ref="E19">SUMPRODUCT(--(SPACs!AJ:AJ&lt;=A19),--(SPACs!AJ:AJ&gt;A18),--(SPACs!AN:AN=1),SPACs!Y:Y,SPACs!AM:AM)</f>
        <v>574451705</v>
      </c>
      <c r="F19" s="48" cm="1">
        <f t="array" ref="F19">SUMPRODUCT(--(SPACs!AJ:AJ&lt;=A19),--(SPACs!AJ:AJ&gt;A18),--(SPACs!AN:AN=1),SPACs!L:L,SPACs!AM:AM)</f>
        <v>594340000</v>
      </c>
      <c r="G19" s="46">
        <f>SUMIFS(SPACs!AM:AM,SPACs!AJ:AJ,"&lt;="&amp;A19,SPACs!AJ:AJ,"&gt;"&amp;A18,SPACs!AN:AN,1)</f>
        <v>58661500</v>
      </c>
      <c r="H19" s="34">
        <f t="shared" ca="1" si="9"/>
        <v>9.86</v>
      </c>
      <c r="I19" s="34">
        <f t="shared" ca="1" si="10"/>
        <v>10.199999999999999</v>
      </c>
      <c r="J19" s="22">
        <f t="shared" ca="1" si="5"/>
        <v>424648</v>
      </c>
      <c r="K19" s="22">
        <f t="shared" ca="1" si="6"/>
        <v>4187029.28</v>
      </c>
      <c r="L19" s="22">
        <f t="shared" ca="1" si="7"/>
        <v>144380.31999999995</v>
      </c>
      <c r="M19" s="22">
        <f t="shared" ca="1" si="2"/>
        <v>0</v>
      </c>
      <c r="N19" s="22">
        <f t="shared" ca="1" si="8"/>
        <v>0</v>
      </c>
      <c r="O19" s="22">
        <f t="shared" ca="1" si="3"/>
        <v>0</v>
      </c>
      <c r="P19" s="44"/>
      <c r="Q19" s="44"/>
      <c r="R19" s="16">
        <v>44986</v>
      </c>
      <c r="S19" s="47">
        <v>3541666.6666666665</v>
      </c>
      <c r="T19">
        <v>90</v>
      </c>
      <c r="U19" s="48">
        <v>635253750</v>
      </c>
      <c r="V19" s="48">
        <v>653462500</v>
      </c>
      <c r="W19" s="46">
        <v>64375000</v>
      </c>
      <c r="X19" s="34">
        <v>9.868019417475729</v>
      </c>
      <c r="Y19" s="34">
        <v>10.150873786407766</v>
      </c>
      <c r="Z19" s="3">
        <v>44986</v>
      </c>
      <c r="AA19" s="22">
        <v>358903</v>
      </c>
      <c r="AB19" s="22">
        <v>3541661.7729902915</v>
      </c>
      <c r="AC19" s="22">
        <v>101517.28157281499</v>
      </c>
      <c r="AD19" s="22">
        <v>3643179.0545631065</v>
      </c>
      <c r="AE19" s="22">
        <v>3541661.7729902915</v>
      </c>
      <c r="AF19" s="22">
        <v>101517.28157281499</v>
      </c>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f t="shared" si="4"/>
        <v>0</v>
      </c>
    </row>
    <row r="20" spans="1:64" x14ac:dyDescent="0.2">
      <c r="A20" s="16">
        <f t="shared" si="0"/>
        <v>45108</v>
      </c>
      <c r="B20" s="47">
        <f>Sheet1!CI18</f>
        <v>4187037.0370370368</v>
      </c>
      <c r="C20">
        <f>COUNTIFS(SPACs!AJ:AJ,"&lt;="&amp;A20,SPACs!AJ:AJ,"&gt;"&amp;A19)</f>
        <v>46</v>
      </c>
      <c r="D20" s="3">
        <f t="shared" ca="1" si="1"/>
        <v>45108</v>
      </c>
      <c r="E20" s="48" cm="1">
        <f t="array" ref="E20">SUMPRODUCT(--(SPACs!AJ:AJ&lt;=A20),--(SPACs!AJ:AJ&gt;A19),--(SPACs!AN:AN=1),SPACs!Y:Y,SPACs!AM:AM)</f>
        <v>551916400</v>
      </c>
      <c r="F20" s="48" cm="1">
        <f t="array" ref="F20">SUMPRODUCT(--(SPACs!AJ:AJ&lt;=A20),--(SPACs!AJ:AJ&gt;A19),--(SPACs!AN:AN=1),SPACs!L:L,SPACs!AM:AM)</f>
        <v>574722000</v>
      </c>
      <c r="G20" s="46">
        <f>SUMIFS(SPACs!AM:AM,SPACs!AJ:AJ,"&lt;="&amp;A20,SPACs!AJ:AJ,"&gt;"&amp;A19,SPACs!AN:AN,1)</f>
        <v>56180000</v>
      </c>
      <c r="H20" s="34">
        <f t="shared" ca="1" si="9"/>
        <v>9.86</v>
      </c>
      <c r="I20" s="34">
        <f t="shared" ca="1" si="10"/>
        <v>10.199999999999999</v>
      </c>
      <c r="J20" s="22">
        <f t="shared" ca="1" si="5"/>
        <v>424648</v>
      </c>
      <c r="K20" s="22">
        <f t="shared" ca="1" si="6"/>
        <v>4187029.28</v>
      </c>
      <c r="L20" s="22">
        <f t="shared" ca="1" si="7"/>
        <v>144380.31999999995</v>
      </c>
      <c r="M20" s="22">
        <f t="shared" ca="1" si="2"/>
        <v>4331409.5999999996</v>
      </c>
      <c r="N20" s="22">
        <f t="shared" ca="1" si="8"/>
        <v>4187029.28</v>
      </c>
      <c r="O20" s="22">
        <f t="shared" ca="1" si="3"/>
        <v>144380.31999999995</v>
      </c>
      <c r="P20" s="44"/>
      <c r="Q20" s="44"/>
      <c r="R20" s="16">
        <v>45017</v>
      </c>
      <c r="S20" s="47">
        <v>3541666.6666666665</v>
      </c>
      <c r="T20">
        <v>117</v>
      </c>
      <c r="U20" s="48">
        <v>994163500</v>
      </c>
      <c r="V20" s="48">
        <v>1023500000</v>
      </c>
      <c r="W20" s="46">
        <v>102350000</v>
      </c>
      <c r="X20" s="34">
        <v>9.7133707865168546</v>
      </c>
      <c r="Y20" s="34">
        <v>10</v>
      </c>
      <c r="Z20" s="3">
        <v>45017</v>
      </c>
      <c r="AA20" s="22">
        <v>364617</v>
      </c>
      <c r="AB20" s="22">
        <v>3541660.116067416</v>
      </c>
      <c r="AC20" s="22">
        <v>104509.88393258402</v>
      </c>
      <c r="AD20" s="22">
        <v>3646170</v>
      </c>
      <c r="AE20" s="22">
        <v>3541660.116067416</v>
      </c>
      <c r="AF20" s="22">
        <v>104509.88393258402</v>
      </c>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f t="shared" si="4"/>
        <v>0</v>
      </c>
    </row>
    <row r="21" spans="1:64" x14ac:dyDescent="0.2">
      <c r="A21" s="16">
        <f t="shared" si="0"/>
        <v>45139</v>
      </c>
      <c r="B21" s="47">
        <f>Sheet1!CI19</f>
        <v>4187037.0370370368</v>
      </c>
      <c r="C21">
        <f>COUNTIFS(SPACs!AJ:AJ,"&lt;="&amp;A21,SPACs!AJ:AJ,"&gt;"&amp;A20)</f>
        <v>35</v>
      </c>
      <c r="D21" s="3">
        <f t="shared" ca="1" si="1"/>
        <v>45139</v>
      </c>
      <c r="E21" s="48" cm="1">
        <f t="array" ref="E21">SUMPRODUCT(--(SPACs!AJ:AJ&lt;=A21),--(SPACs!AJ:AJ&gt;A20),--(SPACs!AN:AN=1),SPACs!Y:Y,SPACs!AM:AM)</f>
        <v>467496000</v>
      </c>
      <c r="F21" s="48" cm="1">
        <f t="array" ref="F21">SUMPRODUCT(--(SPACs!AJ:AJ&lt;=A21),--(SPACs!AJ:AJ&gt;A20),--(SPACs!AN:AN=1),SPACs!L:L,SPACs!AM:AM)</f>
        <v>485150000</v>
      </c>
      <c r="G21" s="46">
        <f>SUMIFS(SPACs!AM:AM,SPACs!AJ:AJ,"&lt;="&amp;A21,SPACs!AJ:AJ,"&gt;"&amp;A20,SPACs!AN:AN,1)</f>
        <v>48400000</v>
      </c>
      <c r="H21" s="34">
        <f t="shared" ca="1" si="9"/>
        <v>9.76</v>
      </c>
      <c r="I21" s="34">
        <f t="shared" ca="1" si="10"/>
        <v>10.1</v>
      </c>
      <c r="J21" s="22">
        <f t="shared" ca="1" si="5"/>
        <v>428999</v>
      </c>
      <c r="K21" s="22">
        <f t="shared" ca="1" si="6"/>
        <v>4187030.2399999998</v>
      </c>
      <c r="L21" s="22">
        <f t="shared" ca="1" si="7"/>
        <v>145859.65999999995</v>
      </c>
      <c r="M21" s="22">
        <f t="shared" ca="1" si="2"/>
        <v>4332889.8999999994</v>
      </c>
      <c r="N21" s="22">
        <f t="shared" ca="1" si="8"/>
        <v>4187030.2399999998</v>
      </c>
      <c r="O21" s="22">
        <f t="shared" ca="1" si="3"/>
        <v>145859.65999999995</v>
      </c>
      <c r="P21" s="44"/>
      <c r="Q21" s="44"/>
      <c r="R21" s="16">
        <v>45047</v>
      </c>
      <c r="S21" s="47">
        <v>3541666.6666666665</v>
      </c>
      <c r="T21">
        <v>39</v>
      </c>
      <c r="U21" s="48">
        <v>396575500</v>
      </c>
      <c r="V21" s="48">
        <v>411140000</v>
      </c>
      <c r="W21" s="46">
        <v>40650000</v>
      </c>
      <c r="X21" s="34">
        <v>9.7558548585485863</v>
      </c>
      <c r="Y21" s="34">
        <v>10.114145141451415</v>
      </c>
      <c r="Z21" s="3">
        <v>45047</v>
      </c>
      <c r="AA21" s="22">
        <v>363029</v>
      </c>
      <c r="AB21" s="22">
        <v>3541658.2334440346</v>
      </c>
      <c r="AC21" s="22">
        <v>130069.76311193092</v>
      </c>
      <c r="AD21" s="22">
        <v>3671727.9965559654</v>
      </c>
      <c r="AE21" s="22">
        <v>3541658.2334440346</v>
      </c>
      <c r="AF21" s="22">
        <v>130069.76311193092</v>
      </c>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f t="shared" si="4"/>
        <v>0</v>
      </c>
    </row>
    <row r="22" spans="1:64" x14ac:dyDescent="0.2">
      <c r="A22" s="16">
        <f t="shared" si="0"/>
        <v>45170</v>
      </c>
      <c r="B22" s="47">
        <f>Sheet1!CI20</f>
        <v>4187037.0370370368</v>
      </c>
      <c r="C22">
        <f>COUNTIFS(SPACs!AJ:AJ,"&lt;="&amp;A22,SPACs!AJ:AJ,"&gt;"&amp;A21)</f>
        <v>46</v>
      </c>
      <c r="D22" s="3">
        <f t="shared" ca="1" si="1"/>
        <v>45170</v>
      </c>
      <c r="E22" s="48">
        <v>396575500</v>
      </c>
      <c r="F22" s="48">
        <v>411140000</v>
      </c>
      <c r="G22" s="46">
        <v>40650000</v>
      </c>
      <c r="H22" s="34">
        <f t="shared" ca="1" si="9"/>
        <v>9.8801000000000005</v>
      </c>
      <c r="I22" s="34">
        <f t="shared" ca="1" si="10"/>
        <v>10.25</v>
      </c>
      <c r="J22" s="22">
        <f t="shared" ca="1" si="5"/>
        <v>423784</v>
      </c>
      <c r="K22" s="22">
        <f t="shared" ca="1" si="6"/>
        <v>4187028.2984000002</v>
      </c>
      <c r="L22" s="22">
        <f t="shared" ca="1" si="7"/>
        <v>156757.70159999977</v>
      </c>
      <c r="M22" s="22">
        <f t="shared" ca="1" si="2"/>
        <v>51688069.100000009</v>
      </c>
      <c r="N22" s="22">
        <f t="shared" ca="1" si="8"/>
        <v>50244332.99840001</v>
      </c>
      <c r="O22" s="22">
        <f t="shared" ca="1" si="3"/>
        <v>1443736.1015999969</v>
      </c>
      <c r="P22" s="44"/>
      <c r="Q22" s="44"/>
      <c r="R22" s="16">
        <v>45078</v>
      </c>
      <c r="S22" s="47">
        <v>3541666.6666666665</v>
      </c>
      <c r="T22">
        <v>50</v>
      </c>
      <c r="U22" s="48">
        <v>574451705</v>
      </c>
      <c r="V22" s="48">
        <v>594340000</v>
      </c>
      <c r="W22" s="46">
        <v>58661500</v>
      </c>
      <c r="X22" s="34">
        <v>9.7926528472677994</v>
      </c>
      <c r="Y22" s="34">
        <v>10.131687733862925</v>
      </c>
      <c r="Z22" s="3">
        <v>45078</v>
      </c>
      <c r="AA22" s="22">
        <v>361665</v>
      </c>
      <c r="AB22" s="22">
        <v>3541659.7920071087</v>
      </c>
      <c r="AC22" s="22">
        <v>122617.05226042627</v>
      </c>
      <c r="AD22" s="22">
        <v>3664276.844267535</v>
      </c>
      <c r="AE22" s="22">
        <v>3541659.7920071087</v>
      </c>
      <c r="AF22" s="22">
        <v>122617.05226042627</v>
      </c>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f t="shared" si="4"/>
        <v>0</v>
      </c>
    </row>
    <row r="23" spans="1:64" x14ac:dyDescent="0.2">
      <c r="A23" s="16">
        <f t="shared" si="0"/>
        <v>45200</v>
      </c>
      <c r="B23" s="47">
        <f>Sheet1!CI21</f>
        <v>4187037.0370370368</v>
      </c>
      <c r="C23">
        <f>COUNTIFS(SPACs!AJ:AJ,"&lt;="&amp;A23,SPACs!AJ:AJ,"&gt;"&amp;A22)</f>
        <v>24</v>
      </c>
      <c r="D23" s="3">
        <f t="shared" ca="1" si="1"/>
        <v>45170</v>
      </c>
      <c r="E23" s="48" cm="1">
        <f t="array" ref="E23">SUMPRODUCT(--(SPACs!AJ:AJ&lt;=A23),--(SPACs!AJ:AJ&gt;A22),--(SPACs!AN:AN=1),SPACs!Y:Y,SPACs!AM:AM)</f>
        <v>987585147.01999998</v>
      </c>
      <c r="F23" s="48" cm="1">
        <f t="array" ref="F23">SUMPRODUCT(--(SPACs!AJ:AJ&lt;=A23),--(SPACs!AJ:AJ&gt;A22),--(SPACs!AN:AN=1),SPACs!L:L,SPACs!AM:AM)</f>
        <v>1025529540</v>
      </c>
      <c r="G23" s="46">
        <f>SUMIFS(SPACs!AM:AM,SPACs!AJ:AJ,"&lt;="&amp;A23,SPACs!AJ:AJ,"&gt;"&amp;A22,SPACs!AN:AN,1)</f>
        <v>102092954</v>
      </c>
      <c r="H23" s="34">
        <f t="shared" ca="1" si="9"/>
        <v>9.6300000000000008</v>
      </c>
      <c r="I23" s="34">
        <f t="shared" ca="1" si="10"/>
        <v>10</v>
      </c>
      <c r="J23" s="22">
        <f t="shared" ca="1" si="5"/>
        <v>434790</v>
      </c>
      <c r="K23" s="22">
        <f t="shared" ca="1" si="6"/>
        <v>4187027.7</v>
      </c>
      <c r="L23" s="22">
        <f t="shared" ca="1" si="7"/>
        <v>160872.29999999967</v>
      </c>
      <c r="M23" s="22">
        <f t="shared" ca="1" si="2"/>
        <v>0</v>
      </c>
      <c r="N23" s="22">
        <f t="shared" ca="1" si="8"/>
        <v>0</v>
      </c>
      <c r="O23" s="22">
        <f t="shared" ca="1" si="3"/>
        <v>0</v>
      </c>
      <c r="P23" s="44"/>
      <c r="Q23" s="44"/>
      <c r="R23" s="16">
        <v>45108</v>
      </c>
      <c r="S23" s="47">
        <v>3541666.6666666665</v>
      </c>
      <c r="T23">
        <v>46</v>
      </c>
      <c r="U23" s="48">
        <v>551916400</v>
      </c>
      <c r="V23" s="48">
        <v>574722000</v>
      </c>
      <c r="W23" s="46">
        <v>56180000</v>
      </c>
      <c r="X23" s="34">
        <v>9.8240726237095046</v>
      </c>
      <c r="Y23" s="34">
        <v>10.23001067995728</v>
      </c>
      <c r="Z23" s="3">
        <v>45108</v>
      </c>
      <c r="AA23" s="22">
        <v>360509</v>
      </c>
      <c r="AB23" s="22">
        <v>3541666.59750089</v>
      </c>
      <c r="AC23" s="22">
        <v>146344.32271982922</v>
      </c>
      <c r="AD23" s="22">
        <v>3688010.9202207192</v>
      </c>
      <c r="AE23" s="22">
        <v>3541666.59750089</v>
      </c>
      <c r="AF23" s="22">
        <v>146344.32271982922</v>
      </c>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f t="shared" si="4"/>
        <v>0</v>
      </c>
    </row>
    <row r="24" spans="1:64" x14ac:dyDescent="0.2">
      <c r="A24" s="16">
        <f t="shared" si="0"/>
        <v>45231</v>
      </c>
      <c r="B24" s="47">
        <f>Sheet1!CI22</f>
        <v>4187037.0370370368</v>
      </c>
      <c r="C24">
        <f>COUNTIFS(SPACs!AJ:AJ,"&lt;="&amp;A24,SPACs!AJ:AJ,"&gt;"&amp;A23)</f>
        <v>18</v>
      </c>
      <c r="D24" s="3">
        <f t="shared" ca="1" si="1"/>
        <v>45170</v>
      </c>
      <c r="E24" s="48">
        <v>551916400</v>
      </c>
      <c r="F24" s="48">
        <v>574722000</v>
      </c>
      <c r="G24" s="46">
        <v>56180000</v>
      </c>
      <c r="H24" s="34">
        <f t="shared" ca="1" si="9"/>
        <v>9.6300000000000008</v>
      </c>
      <c r="I24" s="34">
        <f t="shared" ca="1" si="10"/>
        <v>10</v>
      </c>
      <c r="J24" s="22">
        <f t="shared" ca="1" si="5"/>
        <v>434790</v>
      </c>
      <c r="K24" s="22">
        <f t="shared" ca="1" si="6"/>
        <v>4187027.7</v>
      </c>
      <c r="L24" s="22">
        <f t="shared" ca="1" si="7"/>
        <v>160872.29999999967</v>
      </c>
      <c r="M24" s="22">
        <f t="shared" ca="1" si="2"/>
        <v>0</v>
      </c>
      <c r="N24" s="22">
        <f t="shared" ca="1" si="8"/>
        <v>0</v>
      </c>
      <c r="O24" s="22">
        <f t="shared" ca="1" si="3"/>
        <v>0</v>
      </c>
      <c r="P24" s="44"/>
      <c r="Q24" s="44"/>
      <c r="R24" s="16">
        <v>45139</v>
      </c>
      <c r="S24" s="47">
        <v>3541666.6666666665</v>
      </c>
      <c r="T24">
        <v>35</v>
      </c>
      <c r="U24" s="48">
        <v>467496000</v>
      </c>
      <c r="V24" s="48">
        <v>485150000</v>
      </c>
      <c r="W24" s="46">
        <v>48400000</v>
      </c>
      <c r="X24" s="34">
        <v>9.6590082644628108</v>
      </c>
      <c r="Y24" s="34">
        <v>10.023760330578513</v>
      </c>
      <c r="Z24" s="3">
        <v>45139</v>
      </c>
      <c r="AA24" s="22">
        <v>366669</v>
      </c>
      <c r="AB24" s="22">
        <v>3541658.9013223145</v>
      </c>
      <c r="AC24" s="22">
        <v>133743.2753305785</v>
      </c>
      <c r="AD24" s="22">
        <v>3675402.176652893</v>
      </c>
      <c r="AE24" s="22">
        <v>3541658.9013223145</v>
      </c>
      <c r="AF24" s="22">
        <v>133743.2753305785</v>
      </c>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f t="shared" si="4"/>
        <v>0</v>
      </c>
    </row>
    <row r="25" spans="1:64" x14ac:dyDescent="0.2">
      <c r="A25" s="16">
        <f t="shared" si="0"/>
        <v>45261</v>
      </c>
      <c r="B25" s="47">
        <f>Sheet1!CI23</f>
        <v>4187037.0370370368</v>
      </c>
      <c r="C25">
        <f>COUNTIFS(SPACs!AJ:AJ,"&lt;="&amp;A25,SPACs!AJ:AJ,"&gt;"&amp;A24)</f>
        <v>11</v>
      </c>
      <c r="D25" s="3">
        <f t="shared" ca="1" si="1"/>
        <v>45170</v>
      </c>
      <c r="E25" s="48">
        <v>551916400</v>
      </c>
      <c r="F25" s="48">
        <v>574722000</v>
      </c>
      <c r="G25" s="46">
        <v>56180000</v>
      </c>
      <c r="H25" s="34">
        <f t="shared" ca="1" si="9"/>
        <v>9.6300000000000008</v>
      </c>
      <c r="I25" s="34">
        <f t="shared" ca="1" si="10"/>
        <v>10</v>
      </c>
      <c r="J25" s="22">
        <f t="shared" ca="1" si="5"/>
        <v>434790</v>
      </c>
      <c r="K25" s="22">
        <f t="shared" ca="1" si="6"/>
        <v>4187027.7</v>
      </c>
      <c r="L25" s="22">
        <f t="shared" ca="1" si="7"/>
        <v>160872.29999999967</v>
      </c>
      <c r="M25" s="22">
        <f t="shared" ca="1" si="2"/>
        <v>0</v>
      </c>
      <c r="N25" s="22">
        <f t="shared" ca="1" si="8"/>
        <v>0</v>
      </c>
      <c r="O25" s="22">
        <f t="shared" ca="1" si="3"/>
        <v>0</v>
      </c>
      <c r="P25" s="44"/>
      <c r="Q25" s="44"/>
      <c r="R25" s="16">
        <v>45170</v>
      </c>
      <c r="S25" s="47">
        <v>3541666.6666666665</v>
      </c>
      <c r="T25">
        <v>46</v>
      </c>
      <c r="U25" s="48">
        <v>579872395.49000001</v>
      </c>
      <c r="V25" s="48">
        <v>603129290</v>
      </c>
      <c r="W25" s="46">
        <v>60312929</v>
      </c>
      <c r="X25" s="34">
        <v>9.614396201683391</v>
      </c>
      <c r="Y25" s="34">
        <v>10</v>
      </c>
      <c r="Z25" s="3">
        <v>45170</v>
      </c>
      <c r="AA25" s="22">
        <v>368371</v>
      </c>
      <c r="AB25" s="22">
        <v>3541664.7432103124</v>
      </c>
      <c r="AC25" s="22">
        <v>142045.25678968756</v>
      </c>
      <c r="AD25" s="22">
        <v>3683710</v>
      </c>
      <c r="AE25" s="22">
        <v>3541664.7432103124</v>
      </c>
      <c r="AF25" s="22">
        <v>142045.25678968756</v>
      </c>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f t="shared" si="4"/>
        <v>0</v>
      </c>
    </row>
    <row r="26" spans="1:64" x14ac:dyDescent="0.2">
      <c r="A26" s="16">
        <f t="shared" si="0"/>
        <v>45292</v>
      </c>
      <c r="B26" s="47">
        <f>Sheet1!CI24</f>
        <v>4187037.0370370368</v>
      </c>
      <c r="C26">
        <f>COUNTIFS(SPACs!AJ:AJ,"&lt;="&amp;A26,SPACs!AJ:AJ,"&gt;"&amp;A25)</f>
        <v>13</v>
      </c>
      <c r="D26" s="3">
        <f t="shared" ca="1" si="1"/>
        <v>45170</v>
      </c>
      <c r="E26" s="48">
        <v>551916400</v>
      </c>
      <c r="F26" s="48">
        <v>574722000</v>
      </c>
      <c r="G26" s="46">
        <v>56180000</v>
      </c>
      <c r="H26" s="34">
        <f t="shared" ca="1" si="9"/>
        <v>9.6300000000000008</v>
      </c>
      <c r="I26" s="34">
        <f t="shared" ca="1" si="10"/>
        <v>10</v>
      </c>
      <c r="J26" s="22">
        <f t="shared" ca="1" si="5"/>
        <v>434790</v>
      </c>
      <c r="K26" s="22">
        <f t="shared" ca="1" si="6"/>
        <v>4187027.7</v>
      </c>
      <c r="L26" s="22">
        <f t="shared" ca="1" si="7"/>
        <v>160872.29999999967</v>
      </c>
      <c r="M26" s="22">
        <f t="shared" ca="1" si="2"/>
        <v>0</v>
      </c>
      <c r="N26" s="22">
        <f t="shared" ca="1" si="8"/>
        <v>0</v>
      </c>
      <c r="O26" s="22">
        <f t="shared" ca="1" si="3"/>
        <v>0</v>
      </c>
      <c r="P26" s="44"/>
      <c r="Q26" s="44"/>
      <c r="R26" s="16">
        <v>45200</v>
      </c>
      <c r="S26" s="47">
        <v>3541666.6666666665</v>
      </c>
      <c r="T26">
        <v>24</v>
      </c>
      <c r="U26" s="48">
        <v>987585147.01999998</v>
      </c>
      <c r="V26" s="48">
        <v>1025529540</v>
      </c>
      <c r="W26" s="46">
        <v>102092954</v>
      </c>
      <c r="X26" s="34">
        <v>9.6733918289796961</v>
      </c>
      <c r="Y26" s="34">
        <v>10.045056978173047</v>
      </c>
      <c r="Z26" s="3">
        <v>45200</v>
      </c>
      <c r="AA26" s="22">
        <v>366124</v>
      </c>
      <c r="AB26" s="22">
        <v>3541660.9099933621</v>
      </c>
      <c r="AC26" s="22">
        <v>136075.53108326648</v>
      </c>
      <c r="AD26" s="22">
        <v>3677736.4410766289</v>
      </c>
      <c r="AE26" s="22">
        <v>3541660.9099933621</v>
      </c>
      <c r="AF26" s="22">
        <v>136075.53108326648</v>
      </c>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f t="shared" si="4"/>
        <v>0</v>
      </c>
    </row>
    <row r="27" spans="1:64" x14ac:dyDescent="0.2">
      <c r="A27" s="16">
        <f t="shared" si="0"/>
        <v>45323</v>
      </c>
      <c r="B27" s="47">
        <f>Sheet1!CI25</f>
        <v>4187037.0370370368</v>
      </c>
      <c r="C27">
        <f>COUNTIFS(SPACs!AJ:AJ,"&lt;="&amp;A27,SPACs!AJ:AJ,"&gt;"&amp;A26)</f>
        <v>6</v>
      </c>
      <c r="D27" s="3">
        <f t="shared" ca="1" si="1"/>
        <v>45170</v>
      </c>
      <c r="E27" s="48">
        <v>551916400</v>
      </c>
      <c r="F27" s="48">
        <v>574722000</v>
      </c>
      <c r="G27" s="46">
        <v>56180000</v>
      </c>
      <c r="H27" s="34">
        <f t="shared" ca="1" si="9"/>
        <v>9.6300000000000008</v>
      </c>
      <c r="I27" s="34">
        <f t="shared" ca="1" si="10"/>
        <v>10</v>
      </c>
      <c r="J27" s="22">
        <f t="shared" ca="1" si="5"/>
        <v>434790</v>
      </c>
      <c r="K27" s="22">
        <f t="shared" ca="1" si="6"/>
        <v>4187027.7</v>
      </c>
      <c r="L27" s="22">
        <f t="shared" ca="1" si="7"/>
        <v>160872.29999999967</v>
      </c>
      <c r="M27" s="22">
        <f t="shared" ca="1" si="2"/>
        <v>0</v>
      </c>
      <c r="N27" s="22">
        <f t="shared" ca="1" si="8"/>
        <v>0</v>
      </c>
      <c r="O27" s="22">
        <f t="shared" ca="1" si="3"/>
        <v>0</v>
      </c>
      <c r="P27" s="44"/>
      <c r="Q27" s="44"/>
      <c r="R27" s="16">
        <v>45231</v>
      </c>
      <c r="S27" s="47">
        <v>3541666.6666666665</v>
      </c>
      <c r="T27">
        <v>18</v>
      </c>
      <c r="U27" s="48">
        <v>536223494.55999994</v>
      </c>
      <c r="V27" s="48">
        <v>557404880</v>
      </c>
      <c r="W27" s="46">
        <v>55740488</v>
      </c>
      <c r="X27" s="34">
        <v>9.6199999999999992</v>
      </c>
      <c r="Y27" s="34">
        <v>10</v>
      </c>
      <c r="Z27" s="3">
        <v>45231</v>
      </c>
      <c r="AA27" s="22">
        <v>368156</v>
      </c>
      <c r="AB27" s="22">
        <v>3541660.7199999997</v>
      </c>
      <c r="AC27" s="22">
        <v>139899.28000000029</v>
      </c>
      <c r="AD27" s="22">
        <v>3681560</v>
      </c>
      <c r="AE27" s="22">
        <v>3541660.7199999997</v>
      </c>
      <c r="AF27" s="22">
        <v>139899.28000000029</v>
      </c>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f t="shared" si="4"/>
        <v>0</v>
      </c>
    </row>
    <row r="28" spans="1:64" x14ac:dyDescent="0.2">
      <c r="A28" s="16">
        <f t="shared" si="0"/>
        <v>45352</v>
      </c>
      <c r="B28" s="47">
        <f>Sheet1!CI26</f>
        <v>4187037.0370370368</v>
      </c>
      <c r="C28">
        <f>COUNTIFS(SPACs!AJ:AJ,"&lt;="&amp;A28,SPACs!AJ:AJ,"&gt;"&amp;A27)</f>
        <v>0</v>
      </c>
      <c r="D28" s="3">
        <f t="shared" ca="1" si="1"/>
        <v>45170</v>
      </c>
      <c r="E28" s="48">
        <v>551916400</v>
      </c>
      <c r="F28" s="48">
        <v>574722000</v>
      </c>
      <c r="G28" s="46">
        <v>56180000</v>
      </c>
      <c r="H28" s="34">
        <f t="shared" ca="1" si="9"/>
        <v>9.6300000000000008</v>
      </c>
      <c r="I28" s="34">
        <f t="shared" ca="1" si="10"/>
        <v>10</v>
      </c>
      <c r="J28" s="22">
        <f t="shared" ca="1" si="5"/>
        <v>434790</v>
      </c>
      <c r="K28" s="22">
        <f t="shared" ca="1" si="6"/>
        <v>4187027.7</v>
      </c>
      <c r="L28" s="22">
        <f t="shared" ca="1" si="7"/>
        <v>160872.29999999967</v>
      </c>
      <c r="M28" s="22">
        <f t="shared" ca="1" si="2"/>
        <v>0</v>
      </c>
      <c r="N28" s="22">
        <f t="shared" ca="1" si="8"/>
        <v>0</v>
      </c>
      <c r="O28" s="22">
        <f t="shared" ca="1" si="3"/>
        <v>0</v>
      </c>
      <c r="P28" s="44"/>
      <c r="Q28" s="44"/>
      <c r="R28" s="16">
        <v>45261</v>
      </c>
      <c r="S28" s="47">
        <v>3541666.6666666665</v>
      </c>
      <c r="T28">
        <v>11</v>
      </c>
      <c r="U28" s="48">
        <v>687008600.96000004</v>
      </c>
      <c r="V28" s="48">
        <v>712206984.60000002</v>
      </c>
      <c r="W28" s="46">
        <v>70020246</v>
      </c>
      <c r="X28" s="34">
        <v>9.8115707985373266</v>
      </c>
      <c r="Y28" s="34">
        <v>10.171443622177506</v>
      </c>
      <c r="Z28" s="3">
        <v>45261</v>
      </c>
      <c r="AA28" s="22">
        <v>360968</v>
      </c>
      <c r="AB28" s="22">
        <v>3541663.0880064219</v>
      </c>
      <c r="AC28" s="22">
        <v>129902.57340374826</v>
      </c>
      <c r="AD28" s="22">
        <v>3671565.6614101701</v>
      </c>
      <c r="AE28" s="22">
        <v>3541663.0880064219</v>
      </c>
      <c r="AF28" s="22">
        <v>129902.57340374826</v>
      </c>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f t="shared" si="4"/>
        <v>0</v>
      </c>
    </row>
    <row r="29" spans="1:64" x14ac:dyDescent="0.2">
      <c r="A29" s="16">
        <f t="shared" si="0"/>
        <v>45383</v>
      </c>
      <c r="B29" s="47">
        <f>Sheet1!CI27</f>
        <v>4187037.0370370368</v>
      </c>
      <c r="C29">
        <f>COUNTIFS(SPACs!AJ:AJ,"&lt;="&amp;A29,SPACs!AJ:AJ,"&gt;"&amp;A28)</f>
        <v>2</v>
      </c>
      <c r="D29" s="3">
        <f t="shared" ca="1" si="1"/>
        <v>45170</v>
      </c>
      <c r="E29" s="48">
        <v>551916400</v>
      </c>
      <c r="F29" s="48">
        <v>574722000</v>
      </c>
      <c r="G29" s="46">
        <v>56180000</v>
      </c>
      <c r="H29" s="34">
        <f t="shared" ca="1" si="9"/>
        <v>9.6300000000000008</v>
      </c>
      <c r="I29" s="34">
        <f t="shared" ca="1" si="10"/>
        <v>10</v>
      </c>
      <c r="J29" s="22">
        <f t="shared" ca="1" si="5"/>
        <v>434790</v>
      </c>
      <c r="K29" s="22">
        <f t="shared" ca="1" si="6"/>
        <v>4187027.7</v>
      </c>
      <c r="L29" s="22">
        <f t="shared" ca="1" si="7"/>
        <v>160872.29999999967</v>
      </c>
      <c r="M29" s="22">
        <f t="shared" ca="1" si="2"/>
        <v>0</v>
      </c>
      <c r="N29" s="22">
        <f t="shared" ca="1" si="8"/>
        <v>0</v>
      </c>
      <c r="O29" s="22">
        <f t="shared" ca="1" si="3"/>
        <v>0</v>
      </c>
      <c r="P29" s="44"/>
      <c r="Q29" s="44"/>
      <c r="R29" s="16">
        <v>45292</v>
      </c>
      <c r="S29" s="47">
        <v>3541666.6666666665</v>
      </c>
      <c r="T29">
        <v>13</v>
      </c>
      <c r="U29" s="48">
        <v>827468287.10000002</v>
      </c>
      <c r="V29" s="48">
        <v>857771440.39999998</v>
      </c>
      <c r="W29" s="46">
        <v>84377102</v>
      </c>
      <c r="X29" s="34">
        <v>9.8067872383197052</v>
      </c>
      <c r="Y29" s="34">
        <v>10.165926774778304</v>
      </c>
      <c r="Z29" s="3">
        <v>45292</v>
      </c>
      <c r="AA29" s="22">
        <v>361144</v>
      </c>
      <c r="AB29" s="22">
        <v>3541662.3703957316</v>
      </c>
      <c r="AC29" s="22">
        <v>129701.08875480435</v>
      </c>
      <c r="AD29" s="22">
        <v>3671363.459150536</v>
      </c>
      <c r="AE29" s="22">
        <v>3541662.3703957316</v>
      </c>
      <c r="AF29" s="22">
        <v>129701.08875480435</v>
      </c>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f t="shared" si="4"/>
        <v>0</v>
      </c>
    </row>
    <row r="30" spans="1:64" x14ac:dyDescent="0.2">
      <c r="A30" s="16">
        <f t="shared" si="0"/>
        <v>45413</v>
      </c>
      <c r="B30" s="47">
        <f>Sheet1!CI28</f>
        <v>4187037.0370370368</v>
      </c>
      <c r="C30">
        <f>COUNTIF(SPACs!AJ:AJ,"&lt;="&amp;A30)-SUM($C$6:C29)</f>
        <v>10</v>
      </c>
      <c r="D30" s="3">
        <f t="shared" ca="1" si="1"/>
        <v>45170</v>
      </c>
      <c r="E30" s="48">
        <v>551916400</v>
      </c>
      <c r="F30" s="48">
        <v>574722000</v>
      </c>
      <c r="G30" s="46">
        <v>56180000</v>
      </c>
      <c r="H30" s="34">
        <f ca="1">VLOOKUP(A29,INDIRECT("'"&amp;$B$1&amp;"'!A2:M1000"),4,FALSE)</f>
        <v>9.6300000000000008</v>
      </c>
      <c r="I30" s="34">
        <f ca="1">VLOOKUP(A29,INDIRECT("'"&amp;$B$1&amp;"'!A2:M1000"),5,FALSE)</f>
        <v>10</v>
      </c>
      <c r="J30" s="22">
        <f t="shared" ca="1" si="5"/>
        <v>434790</v>
      </c>
      <c r="K30" s="22">
        <f t="shared" ca="1" si="6"/>
        <v>4187027.7</v>
      </c>
      <c r="L30" s="22">
        <f t="shared" ca="1" si="7"/>
        <v>160872.29999999967</v>
      </c>
      <c r="M30" s="22">
        <f ca="1">N30+O30</f>
        <v>0</v>
      </c>
      <c r="N30" s="22">
        <f t="shared" ca="1" si="8"/>
        <v>0</v>
      </c>
      <c r="O30" s="22">
        <f t="shared" ca="1" si="3"/>
        <v>0</v>
      </c>
      <c r="P30" s="44"/>
      <c r="Q30" s="44"/>
      <c r="R30" s="16">
        <v>45323</v>
      </c>
      <c r="S30" s="47">
        <v>3541666.6666666665</v>
      </c>
      <c r="T30">
        <v>6</v>
      </c>
      <c r="U30" s="48">
        <v>640216500</v>
      </c>
      <c r="V30" s="48">
        <v>664297500</v>
      </c>
      <c r="W30" s="46">
        <v>64975000</v>
      </c>
      <c r="X30" s="34">
        <v>9.8532743362831852</v>
      </c>
      <c r="Y30" s="34">
        <v>10.223893805309734</v>
      </c>
      <c r="Z30" s="3">
        <v>45323</v>
      </c>
      <c r="AA30" s="22">
        <v>359440</v>
      </c>
      <c r="AB30" s="22">
        <v>3541660.9274336281</v>
      </c>
      <c r="AC30" s="22">
        <v>133215.46194690268</v>
      </c>
      <c r="AD30" s="22">
        <v>3674876.3893805309</v>
      </c>
      <c r="AE30" s="22">
        <v>3541660.9274336281</v>
      </c>
      <c r="AF30" s="22">
        <v>133215.46194690268</v>
      </c>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f t="shared" si="4"/>
        <v>0</v>
      </c>
    </row>
    <row r="31" spans="1:64" x14ac:dyDescent="0.2">
      <c r="A31" s="16">
        <f t="shared" si="0"/>
        <v>45444</v>
      </c>
      <c r="B31" s="47">
        <f>Sheet1!CI29</f>
        <v>4187037.0370370368</v>
      </c>
      <c r="C31">
        <f>COUNTIF(SPACs!AJ:AJ,"&lt;="&amp;A31)-SUM($C$6:C30)</f>
        <v>0</v>
      </c>
      <c r="D31" s="3">
        <f t="shared" ca="1" si="1"/>
        <v>45170</v>
      </c>
      <c r="E31" s="48">
        <v>551916400</v>
      </c>
      <c r="F31" s="48">
        <v>574722000</v>
      </c>
      <c r="G31" s="46">
        <v>56180000</v>
      </c>
      <c r="H31" s="34">
        <f t="shared" ref="H31:H42" ca="1" si="11">VLOOKUP(A30,INDIRECT("'"&amp;$B$1&amp;"'!A2:M1000"),4,FALSE)</f>
        <v>9.6300000000000008</v>
      </c>
      <c r="I31" s="34">
        <f t="shared" ref="I31:I42" ca="1" si="12">VLOOKUP(A30,INDIRECT("'"&amp;$B$1&amp;"'!A2:M1000"),5,FALSE)</f>
        <v>10</v>
      </c>
      <c r="J31" s="22">
        <f t="shared" ref="J31:J42" ca="1" si="13">IF(B31&gt;0,FLOOR(B31/H31,1),0)</f>
        <v>434790</v>
      </c>
      <c r="K31" s="22">
        <f t="shared" ref="K31:K42" ca="1" si="14">J31*H31</f>
        <v>4187027.7</v>
      </c>
      <c r="L31" s="22">
        <f t="shared" ref="L31:L42" ca="1" si="15">(I31-H31)*J31</f>
        <v>160872.29999999967</v>
      </c>
      <c r="M31" s="22">
        <f t="shared" ref="M31:M42" ca="1" si="16">N31+O31</f>
        <v>0</v>
      </c>
      <c r="N31" s="22">
        <f t="shared" ca="1" si="8"/>
        <v>0</v>
      </c>
      <c r="O31" s="22">
        <f t="shared" ca="1" si="3"/>
        <v>0</v>
      </c>
      <c r="P31" s="44"/>
      <c r="Q31" s="44"/>
      <c r="R31" s="16">
        <v>45323</v>
      </c>
      <c r="S31" s="47">
        <v>3541666.6666666665</v>
      </c>
      <c r="T31">
        <v>6</v>
      </c>
      <c r="U31" s="48">
        <v>640216500</v>
      </c>
      <c r="V31" s="48">
        <v>664297500</v>
      </c>
      <c r="W31" s="46">
        <v>64975000</v>
      </c>
      <c r="X31" s="34">
        <v>9.8532743362831852</v>
      </c>
      <c r="Y31" s="34">
        <v>10.223893805309734</v>
      </c>
      <c r="Z31" s="3">
        <v>45323</v>
      </c>
      <c r="AA31" s="22">
        <v>359440</v>
      </c>
      <c r="AB31" s="22">
        <v>3541660.9274336281</v>
      </c>
      <c r="AC31" s="22">
        <v>133215.46194690268</v>
      </c>
      <c r="AD31" s="22">
        <v>3674876.3893805309</v>
      </c>
      <c r="AE31" s="22">
        <v>3541660.9274336281</v>
      </c>
      <c r="AF31" s="22">
        <v>133215.46194690268</v>
      </c>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f t="shared" ref="BL31:BL42" si="17">IF($A31=BK$5,(BK$2-BK$1)*BK$3,0)</f>
        <v>0</v>
      </c>
    </row>
    <row r="32" spans="1:64" x14ac:dyDescent="0.2">
      <c r="A32" s="16">
        <f t="shared" si="0"/>
        <v>45474</v>
      </c>
      <c r="B32" s="47">
        <f>Sheet1!CI30</f>
        <v>4187037.0370370368</v>
      </c>
      <c r="C32">
        <f>COUNTIF(SPACs!AJ:AJ,"&lt;="&amp;A32)-SUM($C$6:C31)</f>
        <v>0</v>
      </c>
      <c r="D32" s="3">
        <f t="shared" ca="1" si="1"/>
        <v>45170</v>
      </c>
      <c r="E32" s="48">
        <v>551916400</v>
      </c>
      <c r="F32" s="48">
        <v>574722000</v>
      </c>
      <c r="G32" s="46">
        <v>56180000</v>
      </c>
      <c r="H32" s="34">
        <f t="shared" ca="1" si="11"/>
        <v>9.6300000000000008</v>
      </c>
      <c r="I32" s="34">
        <f t="shared" ca="1" si="12"/>
        <v>10</v>
      </c>
      <c r="J32" s="22">
        <f t="shared" ca="1" si="13"/>
        <v>434790</v>
      </c>
      <c r="K32" s="22">
        <f t="shared" ca="1" si="14"/>
        <v>4187027.7</v>
      </c>
      <c r="L32" s="22">
        <f t="shared" ca="1" si="15"/>
        <v>160872.29999999967</v>
      </c>
      <c r="M32" s="22">
        <f t="shared" ca="1" si="16"/>
        <v>0</v>
      </c>
      <c r="N32" s="22">
        <f t="shared" ca="1" si="8"/>
        <v>0</v>
      </c>
      <c r="O32" s="22">
        <f t="shared" ca="1" si="3"/>
        <v>0</v>
      </c>
      <c r="P32" s="44"/>
      <c r="Q32" s="44"/>
      <c r="R32" s="16">
        <v>45323</v>
      </c>
      <c r="S32" s="47">
        <v>3541666.6666666665</v>
      </c>
      <c r="T32">
        <v>6</v>
      </c>
      <c r="U32" s="48">
        <v>640216500</v>
      </c>
      <c r="V32" s="48">
        <v>664297500</v>
      </c>
      <c r="W32" s="46">
        <v>64975000</v>
      </c>
      <c r="X32" s="34">
        <v>9.8532743362831852</v>
      </c>
      <c r="Y32" s="34">
        <v>10.223893805309734</v>
      </c>
      <c r="Z32" s="3">
        <v>45323</v>
      </c>
      <c r="AA32" s="22">
        <v>359440</v>
      </c>
      <c r="AB32" s="22">
        <v>3541660.9274336281</v>
      </c>
      <c r="AC32" s="22">
        <v>133215.46194690268</v>
      </c>
      <c r="AD32" s="22">
        <v>3674876.3893805309</v>
      </c>
      <c r="AE32" s="22">
        <v>3541660.9274336281</v>
      </c>
      <c r="AF32" s="22">
        <v>133215.46194690268</v>
      </c>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f t="shared" si="17"/>
        <v>0</v>
      </c>
    </row>
    <row r="33" spans="1:64" x14ac:dyDescent="0.2">
      <c r="A33" s="16">
        <f t="shared" si="0"/>
        <v>45505</v>
      </c>
      <c r="B33" s="47">
        <f>Sheet1!CI31</f>
        <v>4187037.0370370368</v>
      </c>
      <c r="C33">
        <f>COUNTIF(SPACs!AJ:AJ,"&lt;="&amp;A33)-SUM($C$6:C32)</f>
        <v>0</v>
      </c>
      <c r="D33" s="3">
        <f t="shared" ca="1" si="1"/>
        <v>45170</v>
      </c>
      <c r="E33" s="48">
        <v>551916400</v>
      </c>
      <c r="F33" s="48">
        <v>574722000</v>
      </c>
      <c r="G33" s="46">
        <v>56180000</v>
      </c>
      <c r="H33" s="34">
        <f t="shared" ca="1" si="11"/>
        <v>9.6300000000000008</v>
      </c>
      <c r="I33" s="34">
        <f t="shared" ca="1" si="12"/>
        <v>10</v>
      </c>
      <c r="J33" s="22">
        <f t="shared" ca="1" si="13"/>
        <v>434790</v>
      </c>
      <c r="K33" s="22">
        <f t="shared" ca="1" si="14"/>
        <v>4187027.7</v>
      </c>
      <c r="L33" s="22">
        <f t="shared" ca="1" si="15"/>
        <v>160872.29999999967</v>
      </c>
      <c r="M33" s="22">
        <f t="shared" ca="1" si="16"/>
        <v>0</v>
      </c>
      <c r="N33" s="22">
        <f t="shared" ca="1" si="8"/>
        <v>0</v>
      </c>
      <c r="O33" s="22">
        <f t="shared" ca="1" si="3"/>
        <v>0</v>
      </c>
      <c r="P33" s="44"/>
      <c r="Q33" s="44"/>
      <c r="R33" s="16">
        <v>45323</v>
      </c>
      <c r="S33" s="47">
        <v>3541666.6666666665</v>
      </c>
      <c r="T33">
        <v>6</v>
      </c>
      <c r="U33" s="48">
        <v>640216500</v>
      </c>
      <c r="V33" s="48">
        <v>664297500</v>
      </c>
      <c r="W33" s="46">
        <v>64975000</v>
      </c>
      <c r="X33" s="34">
        <v>9.8532743362831852</v>
      </c>
      <c r="Y33" s="34">
        <v>10.223893805309734</v>
      </c>
      <c r="Z33" s="3">
        <v>45323</v>
      </c>
      <c r="AA33" s="22">
        <v>359440</v>
      </c>
      <c r="AB33" s="22">
        <v>3541660.9274336281</v>
      </c>
      <c r="AC33" s="22">
        <v>133215.46194690268</v>
      </c>
      <c r="AD33" s="22">
        <v>3674876.3893805309</v>
      </c>
      <c r="AE33" s="22">
        <v>3541660.9274336281</v>
      </c>
      <c r="AF33" s="22">
        <v>133215.46194690268</v>
      </c>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f t="shared" si="17"/>
        <v>0</v>
      </c>
    </row>
    <row r="34" spans="1:64" x14ac:dyDescent="0.2">
      <c r="A34" s="16">
        <f t="shared" si="0"/>
        <v>45536</v>
      </c>
      <c r="B34" s="47">
        <f>Sheet1!CI32</f>
        <v>0</v>
      </c>
      <c r="C34">
        <f>COUNTIF(SPACs!AJ:AJ,"&lt;="&amp;A34)-SUM($C$6:C33)</f>
        <v>0</v>
      </c>
      <c r="D34" s="3">
        <f t="shared" ca="1" si="1"/>
        <v>45170</v>
      </c>
      <c r="E34" s="48">
        <v>551916400</v>
      </c>
      <c r="F34" s="48">
        <v>574722000</v>
      </c>
      <c r="G34" s="46">
        <v>56180000</v>
      </c>
      <c r="H34" s="34">
        <f t="shared" ca="1" si="11"/>
        <v>9.6300000000000008</v>
      </c>
      <c r="I34" s="34">
        <f t="shared" ca="1" si="12"/>
        <v>10</v>
      </c>
      <c r="J34" s="22">
        <f t="shared" si="13"/>
        <v>0</v>
      </c>
      <c r="K34" s="22">
        <f t="shared" ca="1" si="14"/>
        <v>0</v>
      </c>
      <c r="L34" s="22">
        <f t="shared" ca="1" si="15"/>
        <v>0</v>
      </c>
      <c r="M34" s="22">
        <f t="shared" ca="1" si="16"/>
        <v>0</v>
      </c>
      <c r="N34" s="22">
        <f t="shared" ca="1" si="8"/>
        <v>0</v>
      </c>
      <c r="O34" s="22">
        <f t="shared" ca="1" si="3"/>
        <v>0</v>
      </c>
      <c r="P34" s="44"/>
      <c r="Q34" s="44"/>
      <c r="R34" s="16">
        <v>45323</v>
      </c>
      <c r="S34" s="47">
        <v>3541666.6666666665</v>
      </c>
      <c r="T34">
        <v>6</v>
      </c>
      <c r="U34" s="48">
        <v>640216500</v>
      </c>
      <c r="V34" s="48">
        <v>664297500</v>
      </c>
      <c r="W34" s="46">
        <v>64975000</v>
      </c>
      <c r="X34" s="34">
        <v>9.8532743362831852</v>
      </c>
      <c r="Y34" s="34">
        <v>10.223893805309734</v>
      </c>
      <c r="Z34" s="3">
        <v>45323</v>
      </c>
      <c r="AA34" s="22">
        <v>359440</v>
      </c>
      <c r="AB34" s="22">
        <v>3541660.9274336281</v>
      </c>
      <c r="AC34" s="22">
        <v>133215.46194690268</v>
      </c>
      <c r="AD34" s="22">
        <v>3674876.3893805309</v>
      </c>
      <c r="AE34" s="22">
        <v>3541660.9274336281</v>
      </c>
      <c r="AF34" s="22">
        <v>133215.46194690268</v>
      </c>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f t="shared" si="17"/>
        <v>0</v>
      </c>
    </row>
    <row r="35" spans="1:64" x14ac:dyDescent="0.2">
      <c r="A35" s="16">
        <f t="shared" si="0"/>
        <v>45566</v>
      </c>
      <c r="B35" s="47">
        <f>Sheet1!CI33</f>
        <v>0</v>
      </c>
      <c r="C35">
        <f>COUNTIF(SPACs!AJ:AJ,"&lt;="&amp;A35)-SUM($C$6:C34)</f>
        <v>0</v>
      </c>
      <c r="D35" s="3">
        <f t="shared" ca="1" si="1"/>
        <v>45170</v>
      </c>
      <c r="E35" s="48">
        <v>551916400</v>
      </c>
      <c r="F35" s="48">
        <v>574722000</v>
      </c>
      <c r="G35" s="46">
        <v>56180000</v>
      </c>
      <c r="H35" s="34">
        <f t="shared" ca="1" si="11"/>
        <v>9.6300000000000008</v>
      </c>
      <c r="I35" s="34">
        <f t="shared" ca="1" si="12"/>
        <v>10</v>
      </c>
      <c r="J35" s="22">
        <f t="shared" si="13"/>
        <v>0</v>
      </c>
      <c r="K35" s="22">
        <f t="shared" ca="1" si="14"/>
        <v>0</v>
      </c>
      <c r="L35" s="22">
        <f t="shared" ca="1" si="15"/>
        <v>0</v>
      </c>
      <c r="M35" s="22">
        <f t="shared" ca="1" si="16"/>
        <v>0</v>
      </c>
      <c r="N35" s="22">
        <f t="shared" ca="1" si="8"/>
        <v>0</v>
      </c>
      <c r="O35" s="22">
        <f t="shared" ca="1" si="3"/>
        <v>0</v>
      </c>
      <c r="P35" s="44"/>
      <c r="Q35" s="44"/>
      <c r="R35" s="16">
        <v>45323</v>
      </c>
      <c r="S35" s="47">
        <v>3541666.6666666665</v>
      </c>
      <c r="T35">
        <v>6</v>
      </c>
      <c r="U35" s="48">
        <v>640216500</v>
      </c>
      <c r="V35" s="48">
        <v>664297500</v>
      </c>
      <c r="W35" s="46">
        <v>64975000</v>
      </c>
      <c r="X35" s="34">
        <v>9.8532743362831852</v>
      </c>
      <c r="Y35" s="34">
        <v>10.223893805309734</v>
      </c>
      <c r="Z35" s="3">
        <v>45323</v>
      </c>
      <c r="AA35" s="22">
        <v>359440</v>
      </c>
      <c r="AB35" s="22">
        <v>3541660.9274336281</v>
      </c>
      <c r="AC35" s="22">
        <v>133215.46194690268</v>
      </c>
      <c r="AD35" s="22">
        <v>3674876.3893805309</v>
      </c>
      <c r="AE35" s="22">
        <v>3541660.9274336281</v>
      </c>
      <c r="AF35" s="22">
        <v>133215.46194690268</v>
      </c>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f t="shared" si="17"/>
        <v>0</v>
      </c>
    </row>
    <row r="36" spans="1:64" x14ac:dyDescent="0.2">
      <c r="A36" s="16">
        <f t="shared" si="0"/>
        <v>45597</v>
      </c>
      <c r="B36" s="47">
        <f>Sheet1!CI34</f>
        <v>0</v>
      </c>
      <c r="C36">
        <f>COUNTIF(SPACs!AJ:AJ,"&lt;="&amp;A36)-SUM($C$6:C35)</f>
        <v>0</v>
      </c>
      <c r="D36" s="3">
        <f t="shared" ca="1" si="1"/>
        <v>45170</v>
      </c>
      <c r="E36" s="48">
        <v>551916400</v>
      </c>
      <c r="F36" s="48">
        <v>574722000</v>
      </c>
      <c r="G36" s="46">
        <v>56180000</v>
      </c>
      <c r="H36" s="34">
        <f t="shared" ca="1" si="11"/>
        <v>9.6300000000000008</v>
      </c>
      <c r="I36" s="34">
        <f t="shared" ca="1" si="12"/>
        <v>10</v>
      </c>
      <c r="J36" s="22">
        <f t="shared" si="13"/>
        <v>0</v>
      </c>
      <c r="K36" s="22">
        <f t="shared" ca="1" si="14"/>
        <v>0</v>
      </c>
      <c r="L36" s="22">
        <f t="shared" ca="1" si="15"/>
        <v>0</v>
      </c>
      <c r="M36" s="22">
        <f t="shared" ca="1" si="16"/>
        <v>0</v>
      </c>
      <c r="N36" s="22">
        <f t="shared" ca="1" si="8"/>
        <v>0</v>
      </c>
      <c r="O36" s="22">
        <f t="shared" ca="1" si="3"/>
        <v>0</v>
      </c>
      <c r="P36" s="44"/>
      <c r="Q36" s="44"/>
      <c r="R36" s="16">
        <v>45323</v>
      </c>
      <c r="S36" s="47">
        <v>3541666.6666666665</v>
      </c>
      <c r="T36">
        <v>6</v>
      </c>
      <c r="U36" s="48">
        <v>640216500</v>
      </c>
      <c r="V36" s="48">
        <v>664297500</v>
      </c>
      <c r="W36" s="46">
        <v>64975000</v>
      </c>
      <c r="X36" s="34">
        <v>9.8532743362831852</v>
      </c>
      <c r="Y36" s="34">
        <v>10.223893805309734</v>
      </c>
      <c r="Z36" s="3">
        <v>45323</v>
      </c>
      <c r="AA36" s="22">
        <v>359440</v>
      </c>
      <c r="AB36" s="22">
        <v>3541660.9274336281</v>
      </c>
      <c r="AC36" s="22">
        <v>133215.46194690268</v>
      </c>
      <c r="AD36" s="22">
        <v>3674876.3893805309</v>
      </c>
      <c r="AE36" s="22">
        <v>3541660.9274336281</v>
      </c>
      <c r="AF36" s="22">
        <v>133215.46194690268</v>
      </c>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f t="shared" si="17"/>
        <v>0</v>
      </c>
    </row>
    <row r="37" spans="1:64" x14ac:dyDescent="0.2">
      <c r="A37" s="16">
        <f t="shared" si="0"/>
        <v>45627</v>
      </c>
      <c r="B37" s="47">
        <f>Sheet1!CI35</f>
        <v>0</v>
      </c>
      <c r="C37">
        <f>COUNTIF(SPACs!AJ:AJ,"&lt;="&amp;A37)-SUM($C$6:C36)</f>
        <v>0</v>
      </c>
      <c r="D37" s="3">
        <f t="shared" ca="1" si="1"/>
        <v>45170</v>
      </c>
      <c r="E37" s="48">
        <v>551916400</v>
      </c>
      <c r="F37" s="48">
        <v>574722000</v>
      </c>
      <c r="G37" s="46">
        <v>56180000</v>
      </c>
      <c r="H37" s="34">
        <f t="shared" ca="1" si="11"/>
        <v>9.6300000000000008</v>
      </c>
      <c r="I37" s="34">
        <f t="shared" ca="1" si="12"/>
        <v>10</v>
      </c>
      <c r="J37" s="22">
        <f t="shared" si="13"/>
        <v>0</v>
      </c>
      <c r="K37" s="22">
        <f t="shared" ca="1" si="14"/>
        <v>0</v>
      </c>
      <c r="L37" s="22">
        <f t="shared" ca="1" si="15"/>
        <v>0</v>
      </c>
      <c r="M37" s="22">
        <f t="shared" ca="1" si="16"/>
        <v>0</v>
      </c>
      <c r="N37" s="22">
        <f t="shared" ca="1" si="8"/>
        <v>0</v>
      </c>
      <c r="O37" s="22">
        <f t="shared" ca="1" si="3"/>
        <v>0</v>
      </c>
      <c r="P37" s="44"/>
      <c r="Q37" s="44"/>
      <c r="R37" s="16">
        <v>45323</v>
      </c>
      <c r="S37" s="47">
        <v>3541666.6666666665</v>
      </c>
      <c r="T37">
        <v>6</v>
      </c>
      <c r="U37" s="48">
        <v>640216500</v>
      </c>
      <c r="V37" s="48">
        <v>664297500</v>
      </c>
      <c r="W37" s="46">
        <v>64975000</v>
      </c>
      <c r="X37" s="34">
        <v>9.8532743362831852</v>
      </c>
      <c r="Y37" s="34">
        <v>10.223893805309734</v>
      </c>
      <c r="Z37" s="3">
        <v>45323</v>
      </c>
      <c r="AA37" s="22">
        <v>359440</v>
      </c>
      <c r="AB37" s="22">
        <v>3541660.9274336281</v>
      </c>
      <c r="AC37" s="22">
        <v>133215.46194690268</v>
      </c>
      <c r="AD37" s="22">
        <v>3674876.3893805309</v>
      </c>
      <c r="AE37" s="22">
        <v>3541660.9274336281</v>
      </c>
      <c r="AF37" s="22">
        <v>133215.46194690268</v>
      </c>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f t="shared" si="17"/>
        <v>0</v>
      </c>
    </row>
    <row r="38" spans="1:64" x14ac:dyDescent="0.2">
      <c r="A38" s="16">
        <f t="shared" si="0"/>
        <v>45658</v>
      </c>
      <c r="B38" s="47">
        <f>Sheet1!CI36</f>
        <v>0</v>
      </c>
      <c r="C38">
        <f>COUNTIF(SPACs!AJ:AJ,"&lt;="&amp;A38)-SUM($C$6:C37)</f>
        <v>0</v>
      </c>
      <c r="D38" s="3">
        <f t="shared" ca="1" si="1"/>
        <v>45170</v>
      </c>
      <c r="E38" s="48">
        <v>551916400</v>
      </c>
      <c r="F38" s="48">
        <v>574722000</v>
      </c>
      <c r="G38" s="46">
        <v>56180000</v>
      </c>
      <c r="H38" s="34">
        <f t="shared" ca="1" si="11"/>
        <v>9.6300000000000008</v>
      </c>
      <c r="I38" s="34">
        <f t="shared" ca="1" si="12"/>
        <v>10</v>
      </c>
      <c r="J38" s="22">
        <f t="shared" si="13"/>
        <v>0</v>
      </c>
      <c r="K38" s="22">
        <f t="shared" ca="1" si="14"/>
        <v>0</v>
      </c>
      <c r="L38" s="22">
        <f t="shared" ca="1" si="15"/>
        <v>0</v>
      </c>
      <c r="M38" s="22">
        <f t="shared" ca="1" si="16"/>
        <v>0</v>
      </c>
      <c r="N38" s="22">
        <f t="shared" ca="1" si="8"/>
        <v>0</v>
      </c>
      <c r="O38" s="22">
        <f t="shared" ca="1" si="3"/>
        <v>0</v>
      </c>
      <c r="P38" s="44"/>
      <c r="Q38" s="44"/>
      <c r="R38" s="16">
        <v>45323</v>
      </c>
      <c r="S38" s="47">
        <v>3541666.6666666665</v>
      </c>
      <c r="T38">
        <v>6</v>
      </c>
      <c r="U38" s="48">
        <v>640216500</v>
      </c>
      <c r="V38" s="48">
        <v>664297500</v>
      </c>
      <c r="W38" s="46">
        <v>64975000</v>
      </c>
      <c r="X38" s="34">
        <v>9.8532743362831852</v>
      </c>
      <c r="Y38" s="34">
        <v>10.223893805309734</v>
      </c>
      <c r="Z38" s="3">
        <v>45323</v>
      </c>
      <c r="AA38" s="22">
        <v>359440</v>
      </c>
      <c r="AB38" s="22">
        <v>3541660.9274336281</v>
      </c>
      <c r="AC38" s="22">
        <v>133215.46194690268</v>
      </c>
      <c r="AD38" s="22">
        <v>3674876.3893805309</v>
      </c>
      <c r="AE38" s="22">
        <v>3541660.9274336281</v>
      </c>
      <c r="AF38" s="22">
        <v>133215.46194690268</v>
      </c>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f t="shared" si="17"/>
        <v>0</v>
      </c>
    </row>
    <row r="39" spans="1:64" x14ac:dyDescent="0.2">
      <c r="A39" s="16">
        <f t="shared" si="0"/>
        <v>45689</v>
      </c>
      <c r="B39" s="47">
        <f>Sheet1!CI37</f>
        <v>0</v>
      </c>
      <c r="C39">
        <f>COUNTIF(SPACs!AJ:AJ,"&lt;="&amp;A39)-SUM($C$6:C38)</f>
        <v>0</v>
      </c>
      <c r="D39" s="3">
        <f t="shared" ca="1" si="1"/>
        <v>45170</v>
      </c>
      <c r="E39" s="48">
        <v>551916400</v>
      </c>
      <c r="F39" s="48">
        <v>574722000</v>
      </c>
      <c r="G39" s="46">
        <v>56180000</v>
      </c>
      <c r="H39" s="34">
        <f t="shared" ca="1" si="11"/>
        <v>9.6300000000000008</v>
      </c>
      <c r="I39" s="34">
        <f t="shared" ca="1" si="12"/>
        <v>10</v>
      </c>
      <c r="J39" s="22">
        <f t="shared" si="13"/>
        <v>0</v>
      </c>
      <c r="K39" s="22">
        <f t="shared" ca="1" si="14"/>
        <v>0</v>
      </c>
      <c r="L39" s="22">
        <f t="shared" ca="1" si="15"/>
        <v>0</v>
      </c>
      <c r="M39" s="22">
        <f t="shared" ca="1" si="16"/>
        <v>0</v>
      </c>
      <c r="N39" s="22">
        <f t="shared" ca="1" si="8"/>
        <v>0</v>
      </c>
      <c r="O39" s="22">
        <f t="shared" ca="1" si="3"/>
        <v>0</v>
      </c>
      <c r="P39" s="44"/>
      <c r="Q39" s="44"/>
      <c r="R39" s="16">
        <v>45323</v>
      </c>
      <c r="S39" s="47">
        <v>3541666.6666666665</v>
      </c>
      <c r="T39">
        <v>6</v>
      </c>
      <c r="U39" s="48">
        <v>640216500</v>
      </c>
      <c r="V39" s="48">
        <v>664297500</v>
      </c>
      <c r="W39" s="46">
        <v>64975000</v>
      </c>
      <c r="X39" s="34">
        <v>9.8532743362831852</v>
      </c>
      <c r="Y39" s="34">
        <v>10.223893805309734</v>
      </c>
      <c r="Z39" s="3">
        <v>45323</v>
      </c>
      <c r="AA39" s="22">
        <v>359440</v>
      </c>
      <c r="AB39" s="22">
        <v>3541660.9274336281</v>
      </c>
      <c r="AC39" s="22">
        <v>133215.46194690268</v>
      </c>
      <c r="AD39" s="22">
        <v>3674876.3893805309</v>
      </c>
      <c r="AE39" s="22">
        <v>3541660.9274336281</v>
      </c>
      <c r="AF39" s="22">
        <v>133215.46194690268</v>
      </c>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f t="shared" si="17"/>
        <v>0</v>
      </c>
    </row>
    <row r="40" spans="1:64" x14ac:dyDescent="0.2">
      <c r="A40" s="16">
        <f t="shared" si="0"/>
        <v>45717</v>
      </c>
      <c r="B40" s="47">
        <f>Sheet1!CI38</f>
        <v>0</v>
      </c>
      <c r="C40">
        <f>COUNTIF(SPACs!AJ:AJ,"&lt;="&amp;A40)-SUM($C$6:C39)</f>
        <v>0</v>
      </c>
      <c r="D40" s="3">
        <f t="shared" ca="1" si="1"/>
        <v>45170</v>
      </c>
      <c r="E40" s="48">
        <v>551916400</v>
      </c>
      <c r="F40" s="48">
        <v>574722000</v>
      </c>
      <c r="G40" s="46">
        <v>56180000</v>
      </c>
      <c r="H40" s="34">
        <f t="shared" ca="1" si="11"/>
        <v>9.6300000000000008</v>
      </c>
      <c r="I40" s="34">
        <f t="shared" ca="1" si="12"/>
        <v>10</v>
      </c>
      <c r="J40" s="22">
        <f t="shared" si="13"/>
        <v>0</v>
      </c>
      <c r="K40" s="22">
        <f t="shared" ca="1" si="14"/>
        <v>0</v>
      </c>
      <c r="L40" s="22">
        <f t="shared" ca="1" si="15"/>
        <v>0</v>
      </c>
      <c r="M40" s="22">
        <f t="shared" ca="1" si="16"/>
        <v>0</v>
      </c>
      <c r="N40" s="22">
        <f t="shared" ca="1" si="8"/>
        <v>0</v>
      </c>
      <c r="O40" s="22">
        <f t="shared" ca="1" si="3"/>
        <v>0</v>
      </c>
      <c r="P40" s="44"/>
      <c r="Q40" s="44"/>
      <c r="R40" s="16">
        <v>45323</v>
      </c>
      <c r="S40" s="47">
        <v>3541666.6666666665</v>
      </c>
      <c r="T40">
        <v>6</v>
      </c>
      <c r="U40" s="48">
        <v>640216500</v>
      </c>
      <c r="V40" s="48">
        <v>664297500</v>
      </c>
      <c r="W40" s="46">
        <v>64975000</v>
      </c>
      <c r="X40" s="34">
        <v>9.8532743362831852</v>
      </c>
      <c r="Y40" s="34">
        <v>10.223893805309734</v>
      </c>
      <c r="Z40" s="3">
        <v>45323</v>
      </c>
      <c r="AA40" s="22">
        <v>359440</v>
      </c>
      <c r="AB40" s="22">
        <v>3541660.9274336281</v>
      </c>
      <c r="AC40" s="22">
        <v>133215.46194690268</v>
      </c>
      <c r="AD40" s="22">
        <v>3674876.3893805309</v>
      </c>
      <c r="AE40" s="22">
        <v>3541660.9274336281</v>
      </c>
      <c r="AF40" s="22">
        <v>133215.46194690268</v>
      </c>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f t="shared" si="17"/>
        <v>0</v>
      </c>
    </row>
    <row r="41" spans="1:64" x14ac:dyDescent="0.2">
      <c r="A41" s="16">
        <f t="shared" si="0"/>
        <v>45748</v>
      </c>
      <c r="B41" s="47">
        <f>Sheet1!CI39</f>
        <v>0</v>
      </c>
      <c r="C41">
        <f>COUNTIF(SPACs!AJ:AJ,"&lt;="&amp;A41)-SUM($C$6:C40)</f>
        <v>0</v>
      </c>
      <c r="D41" s="3">
        <f t="shared" ca="1" si="1"/>
        <v>45170</v>
      </c>
      <c r="E41" s="48">
        <v>551916400</v>
      </c>
      <c r="F41" s="48">
        <v>574722000</v>
      </c>
      <c r="G41" s="46">
        <v>56180000</v>
      </c>
      <c r="H41" s="34">
        <f t="shared" ca="1" si="11"/>
        <v>9.6300000000000008</v>
      </c>
      <c r="I41" s="34">
        <f t="shared" ca="1" si="12"/>
        <v>10</v>
      </c>
      <c r="J41" s="22">
        <f t="shared" si="13"/>
        <v>0</v>
      </c>
      <c r="K41" s="22">
        <f t="shared" ca="1" si="14"/>
        <v>0</v>
      </c>
      <c r="L41" s="22">
        <f t="shared" ca="1" si="15"/>
        <v>0</v>
      </c>
      <c r="M41" s="22">
        <f t="shared" ca="1" si="16"/>
        <v>0</v>
      </c>
      <c r="N41" s="22">
        <f t="shared" ca="1" si="8"/>
        <v>0</v>
      </c>
      <c r="O41" s="22">
        <f t="shared" ca="1" si="3"/>
        <v>0</v>
      </c>
      <c r="P41" s="44"/>
      <c r="Q41" s="44"/>
      <c r="R41" s="16">
        <v>45323</v>
      </c>
      <c r="S41" s="47">
        <v>3541666.6666666665</v>
      </c>
      <c r="T41">
        <v>6</v>
      </c>
      <c r="U41" s="48">
        <v>640216500</v>
      </c>
      <c r="V41" s="48">
        <v>664297500</v>
      </c>
      <c r="W41" s="46">
        <v>64975000</v>
      </c>
      <c r="X41" s="34">
        <v>9.8532743362831852</v>
      </c>
      <c r="Y41" s="34">
        <v>10.223893805309734</v>
      </c>
      <c r="Z41" s="3">
        <v>45323</v>
      </c>
      <c r="AA41" s="22">
        <v>359440</v>
      </c>
      <c r="AB41" s="22">
        <v>3541660.9274336281</v>
      </c>
      <c r="AC41" s="22">
        <v>133215.46194690268</v>
      </c>
      <c r="AD41" s="22">
        <v>3674876.3893805309</v>
      </c>
      <c r="AE41" s="22">
        <v>3541660.9274336281</v>
      </c>
      <c r="AF41" s="22">
        <v>133215.46194690268</v>
      </c>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f t="shared" si="17"/>
        <v>0</v>
      </c>
    </row>
    <row r="42" spans="1:64" x14ac:dyDescent="0.2">
      <c r="A42" s="16">
        <f t="shared" si="0"/>
        <v>45778</v>
      </c>
      <c r="B42" s="47">
        <f>Sheet1!CI40</f>
        <v>0</v>
      </c>
      <c r="C42">
        <f>COUNTIF(SPACs!AJ:AJ,"&lt;="&amp;A42)-SUM($C$6:C41)</f>
        <v>0</v>
      </c>
      <c r="D42" s="3">
        <f t="shared" ca="1" si="1"/>
        <v>45170</v>
      </c>
      <c r="E42" s="48">
        <v>551916400</v>
      </c>
      <c r="F42" s="48">
        <v>574722000</v>
      </c>
      <c r="G42" s="46">
        <v>56180000</v>
      </c>
      <c r="H42" s="34">
        <f t="shared" ca="1" si="11"/>
        <v>9.6300000000000008</v>
      </c>
      <c r="I42" s="34">
        <f t="shared" ca="1" si="12"/>
        <v>10</v>
      </c>
      <c r="J42" s="22">
        <f t="shared" si="13"/>
        <v>0</v>
      </c>
      <c r="K42" s="22">
        <f t="shared" ca="1" si="14"/>
        <v>0</v>
      </c>
      <c r="L42" s="22">
        <f t="shared" ca="1" si="15"/>
        <v>0</v>
      </c>
      <c r="M42" s="22">
        <f t="shared" ca="1" si="16"/>
        <v>0</v>
      </c>
      <c r="N42" s="22">
        <f t="shared" ref="N7:N42" ca="1" si="18">SUMIF($D$6:$D$30,$A42,$K$6:$K$30)</f>
        <v>0</v>
      </c>
      <c r="O42" s="22">
        <f t="shared" ca="1" si="3"/>
        <v>0</v>
      </c>
      <c r="P42" s="44"/>
      <c r="Q42" s="44"/>
      <c r="R42" s="16">
        <v>45323</v>
      </c>
      <c r="S42" s="47">
        <v>3541666.6666666665</v>
      </c>
      <c r="T42">
        <v>6</v>
      </c>
      <c r="U42" s="48">
        <v>640216500</v>
      </c>
      <c r="V42" s="48">
        <v>664297500</v>
      </c>
      <c r="W42" s="46">
        <v>64975000</v>
      </c>
      <c r="X42" s="34">
        <v>9.8532743362831852</v>
      </c>
      <c r="Y42" s="34">
        <v>10.223893805309734</v>
      </c>
      <c r="Z42" s="3">
        <v>45323</v>
      </c>
      <c r="AA42" s="22">
        <v>359440</v>
      </c>
      <c r="AB42" s="22">
        <v>3541660.9274336281</v>
      </c>
      <c r="AC42" s="22">
        <v>133215.46194690268</v>
      </c>
      <c r="AD42" s="22">
        <v>3674876.3893805309</v>
      </c>
      <c r="AE42" s="22">
        <v>3541660.9274336281</v>
      </c>
      <c r="AF42" s="22">
        <v>133215.46194690268</v>
      </c>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f t="shared" si="17"/>
        <v>0</v>
      </c>
    </row>
    <row r="43" spans="1:64" x14ac:dyDescent="0.2">
      <c r="A43" s="20"/>
      <c r="D43" s="3"/>
    </row>
    <row r="44" spans="1:64" x14ac:dyDescent="0.2">
      <c r="A44" s="20"/>
    </row>
    <row r="45" spans="1:64" x14ac:dyDescent="0.2">
      <c r="A45" s="20"/>
    </row>
    <row r="46" spans="1:64" x14ac:dyDescent="0.2">
      <c r="A46" s="20"/>
    </row>
    <row r="47" spans="1:64" x14ac:dyDescent="0.2">
      <c r="A47" s="20"/>
    </row>
    <row r="48" spans="1:64" x14ac:dyDescent="0.2">
      <c r="A48" s="20"/>
    </row>
    <row r="49" spans="1:1" x14ac:dyDescent="0.2">
      <c r="A49" s="20"/>
    </row>
    <row r="50" spans="1:1" x14ac:dyDescent="0.2">
      <c r="A50" s="20"/>
    </row>
    <row r="51" spans="1:1" x14ac:dyDescent="0.2">
      <c r="A51" s="20"/>
    </row>
    <row r="52" spans="1:1" x14ac:dyDescent="0.2">
      <c r="A52" s="20"/>
    </row>
    <row r="53" spans="1:1" x14ac:dyDescent="0.2">
      <c r="A53" s="20"/>
    </row>
    <row r="54" spans="1:1" x14ac:dyDescent="0.2">
      <c r="A54" s="20"/>
    </row>
    <row r="55" spans="1:1" x14ac:dyDescent="0.2">
      <c r="A55" s="20"/>
    </row>
    <row r="56" spans="1:1" x14ac:dyDescent="0.2">
      <c r="A56" s="20"/>
    </row>
    <row r="57" spans="1:1" x14ac:dyDescent="0.2">
      <c r="A57" s="20"/>
    </row>
    <row r="58" spans="1:1" x14ac:dyDescent="0.2">
      <c r="A58" s="20"/>
    </row>
    <row r="59" spans="1:1" x14ac:dyDescent="0.2">
      <c r="A59" s="20"/>
    </row>
    <row r="60" spans="1:1" x14ac:dyDescent="0.2">
      <c r="A60" s="20"/>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78F04-26CE-714B-9CE3-6FFBE5CCE72C}">
  <dimension ref="A1:L55"/>
  <sheetViews>
    <sheetView workbookViewId="0">
      <selection activeCell="D6" sqref="D6"/>
    </sheetView>
  </sheetViews>
  <sheetFormatPr baseColWidth="10" defaultColWidth="8" defaultRowHeight="16" x14ac:dyDescent="0.2"/>
  <cols>
    <col min="1" max="1" width="7.83203125" bestFit="1" customWidth="1"/>
    <col min="2" max="2" width="30.83203125" bestFit="1" customWidth="1"/>
    <col min="3" max="3" width="13.83203125" bestFit="1" customWidth="1"/>
    <col min="4" max="4" width="21.83203125" bestFit="1" customWidth="1"/>
    <col min="5" max="5" width="19" bestFit="1" customWidth="1"/>
    <col min="6" max="6" width="20.1640625" bestFit="1" customWidth="1"/>
    <col min="7" max="7" width="8.33203125" bestFit="1" customWidth="1"/>
    <col min="8" max="8" width="22.33203125" bestFit="1" customWidth="1"/>
    <col min="9" max="9" width="12.33203125" bestFit="1" customWidth="1"/>
    <col min="10" max="10" width="13.33203125" bestFit="1" customWidth="1"/>
    <col min="11" max="11" width="18.5" bestFit="1" customWidth="1"/>
    <col min="12" max="12" width="12.5" bestFit="1" customWidth="1"/>
    <col min="13" max="13" width="24.83203125" bestFit="1" customWidth="1"/>
    <col min="14" max="14" width="32.33203125" bestFit="1" customWidth="1"/>
  </cols>
  <sheetData>
    <row r="1" spans="1:11" x14ac:dyDescent="0.2">
      <c r="B1" t="s">
        <v>17741</v>
      </c>
      <c r="C1" t="s">
        <v>17750</v>
      </c>
      <c r="D1" t="s">
        <v>17742</v>
      </c>
      <c r="E1" t="s">
        <v>17743</v>
      </c>
      <c r="F1" t="s">
        <v>17724</v>
      </c>
      <c r="G1" t="s">
        <v>17737</v>
      </c>
      <c r="H1" t="s">
        <v>17736</v>
      </c>
      <c r="I1" t="s">
        <v>17751</v>
      </c>
      <c r="J1" t="s">
        <v>17753</v>
      </c>
      <c r="K1" t="s">
        <v>0</v>
      </c>
    </row>
    <row r="2" spans="1:11" x14ac:dyDescent="0.2">
      <c r="A2" s="20">
        <v>44713</v>
      </c>
      <c r="B2" t="s">
        <v>17732</v>
      </c>
      <c r="C2" t="s">
        <v>1441</v>
      </c>
      <c r="D2">
        <v>10.06</v>
      </c>
      <c r="E2">
        <v>10.1037989565217</v>
      </c>
      <c r="F2" s="20">
        <v>44713</v>
      </c>
      <c r="G2">
        <v>435.377301408547</v>
      </c>
      <c r="H2">
        <v>9940.3578528827002</v>
      </c>
      <c r="I2">
        <v>435.377301408547</v>
      </c>
      <c r="J2">
        <v>0</v>
      </c>
    </row>
    <row r="3" spans="1:11" x14ac:dyDescent="0.2">
      <c r="A3" s="20">
        <v>44743</v>
      </c>
      <c r="B3" t="s">
        <v>3438</v>
      </c>
      <c r="C3" t="s">
        <v>854</v>
      </c>
      <c r="D3">
        <v>10.039999999999999</v>
      </c>
      <c r="E3">
        <v>10.102498115942</v>
      </c>
      <c r="F3" s="20">
        <v>44743</v>
      </c>
      <c r="G3">
        <v>622.49119464143996</v>
      </c>
      <c r="H3">
        <v>9960.1593625498008</v>
      </c>
      <c r="I3">
        <v>622.49119464143996</v>
      </c>
      <c r="J3">
        <v>0</v>
      </c>
    </row>
    <row r="4" spans="1:11" x14ac:dyDescent="0.2">
      <c r="A4" s="20">
        <v>44774</v>
      </c>
      <c r="B4" t="s">
        <v>3807</v>
      </c>
      <c r="C4" t="s">
        <v>409</v>
      </c>
      <c r="D4">
        <v>9.9</v>
      </c>
      <c r="E4">
        <v>10.0434300357092</v>
      </c>
      <c r="F4" s="20">
        <v>44774</v>
      </c>
      <c r="G4">
        <v>1448.78823948686</v>
      </c>
      <c r="H4">
        <v>10101.010101010101</v>
      </c>
      <c r="I4">
        <v>1448.78823948686</v>
      </c>
      <c r="J4">
        <v>0</v>
      </c>
    </row>
    <row r="5" spans="1:11" x14ac:dyDescent="0.2">
      <c r="A5" s="20">
        <v>44805</v>
      </c>
      <c r="B5" t="s">
        <v>3807</v>
      </c>
      <c r="C5" t="s">
        <v>409</v>
      </c>
      <c r="D5">
        <v>9.9</v>
      </c>
      <c r="E5">
        <v>10.0434300357092</v>
      </c>
      <c r="F5" s="20">
        <v>44774</v>
      </c>
      <c r="G5">
        <v>1448.78823948686</v>
      </c>
      <c r="H5">
        <v>10101.010101010101</v>
      </c>
      <c r="I5">
        <v>1448.78823948686</v>
      </c>
      <c r="J5">
        <v>348297.79292929202</v>
      </c>
    </row>
    <row r="6" spans="1:11" x14ac:dyDescent="0.2">
      <c r="A6" s="20">
        <v>44835</v>
      </c>
      <c r="B6" t="s">
        <v>995</v>
      </c>
      <c r="C6" t="s">
        <v>996</v>
      </c>
      <c r="D6">
        <v>9.93</v>
      </c>
      <c r="E6">
        <v>10.100223130434699</v>
      </c>
      <c r="F6" s="20">
        <v>44835</v>
      </c>
      <c r="G6">
        <v>1714.23092079254</v>
      </c>
      <c r="H6">
        <v>10070.493454179201</v>
      </c>
      <c r="I6">
        <v>1714.23092079254</v>
      </c>
      <c r="J6">
        <v>421655.29103725997</v>
      </c>
    </row>
    <row r="7" spans="1:11" x14ac:dyDescent="0.2">
      <c r="A7" s="20">
        <v>44866</v>
      </c>
      <c r="B7" t="s">
        <v>995</v>
      </c>
      <c r="C7" t="s">
        <v>996</v>
      </c>
      <c r="D7">
        <v>9.93</v>
      </c>
      <c r="E7">
        <v>10.100223130434699</v>
      </c>
      <c r="F7" s="20">
        <v>44835</v>
      </c>
      <c r="G7">
        <v>1714.23092079254</v>
      </c>
      <c r="H7">
        <v>10070.493454179201</v>
      </c>
      <c r="I7">
        <v>1714.23092079254</v>
      </c>
      <c r="J7">
        <v>421655.29103725997</v>
      </c>
    </row>
    <row r="8" spans="1:11" x14ac:dyDescent="0.2">
      <c r="A8" s="20">
        <v>44896</v>
      </c>
      <c r="B8" t="s">
        <v>5528</v>
      </c>
      <c r="C8" t="s">
        <v>910</v>
      </c>
      <c r="D8">
        <v>9.92</v>
      </c>
      <c r="E8">
        <v>10.1</v>
      </c>
      <c r="F8" s="20">
        <v>44896</v>
      </c>
      <c r="G8">
        <v>1814.5161290322501</v>
      </c>
      <c r="H8">
        <v>10080.6451612903</v>
      </c>
      <c r="I8">
        <v>1814.5161290322501</v>
      </c>
      <c r="J8">
        <v>422080.34677419299</v>
      </c>
    </row>
    <row r="9" spans="1:11" x14ac:dyDescent="0.2">
      <c r="A9" s="20">
        <v>44927</v>
      </c>
      <c r="B9" t="s">
        <v>6116</v>
      </c>
      <c r="C9" t="s">
        <v>1319</v>
      </c>
      <c r="D9">
        <v>9.7899999999999991</v>
      </c>
      <c r="E9">
        <v>10.002624194251</v>
      </c>
      <c r="F9" s="20">
        <v>44927</v>
      </c>
      <c r="G9">
        <v>2171.85080950971</v>
      </c>
      <c r="H9">
        <v>10214.504596527</v>
      </c>
      <c r="I9">
        <v>2171.85080950971</v>
      </c>
      <c r="J9">
        <v>427685.09090909001</v>
      </c>
    </row>
    <row r="10" spans="1:11" x14ac:dyDescent="0.2">
      <c r="A10" s="20">
        <v>44958</v>
      </c>
      <c r="B10" t="s">
        <v>2127</v>
      </c>
      <c r="C10" t="s">
        <v>734</v>
      </c>
      <c r="D10">
        <v>9.84</v>
      </c>
      <c r="E10">
        <v>10.1016454840229</v>
      </c>
      <c r="F10" s="20">
        <v>44958</v>
      </c>
      <c r="G10">
        <v>2658.9988213709298</v>
      </c>
      <c r="H10">
        <v>10162.6016260162</v>
      </c>
      <c r="I10">
        <v>2658.9988213709298</v>
      </c>
      <c r="J10">
        <v>425511.89430894301</v>
      </c>
    </row>
    <row r="11" spans="1:11" x14ac:dyDescent="0.2">
      <c r="A11" s="20">
        <v>44986</v>
      </c>
      <c r="B11" t="s">
        <v>2127</v>
      </c>
      <c r="C11" t="s">
        <v>734</v>
      </c>
      <c r="D11">
        <v>9.84</v>
      </c>
      <c r="E11">
        <v>10.1016454840229</v>
      </c>
      <c r="F11" s="20">
        <v>44958</v>
      </c>
      <c r="G11">
        <v>2658.9988213709298</v>
      </c>
      <c r="H11">
        <v>10162.6016260162</v>
      </c>
      <c r="I11">
        <v>2658.9988213709298</v>
      </c>
      <c r="J11">
        <v>425511.89430894301</v>
      </c>
    </row>
    <row r="12" spans="1:11" x14ac:dyDescent="0.2">
      <c r="A12" s="20">
        <v>45017</v>
      </c>
      <c r="B12" t="s">
        <v>17730</v>
      </c>
      <c r="C12" t="s">
        <v>977</v>
      </c>
      <c r="D12">
        <v>9.86</v>
      </c>
      <c r="E12">
        <v>10.199999999999999</v>
      </c>
      <c r="F12" s="20">
        <v>45017</v>
      </c>
      <c r="G12">
        <v>3448.2758620689601</v>
      </c>
      <c r="H12">
        <v>10141.9878296146</v>
      </c>
      <c r="I12">
        <v>3448.2758620689601</v>
      </c>
      <c r="J12">
        <v>424648.78701825498</v>
      </c>
    </row>
    <row r="13" spans="1:11" x14ac:dyDescent="0.2">
      <c r="A13" s="20">
        <v>45047</v>
      </c>
      <c r="B13" t="s">
        <v>17730</v>
      </c>
      <c r="C13" t="s">
        <v>977</v>
      </c>
      <c r="D13">
        <v>9.86</v>
      </c>
      <c r="E13">
        <v>10.199999999999999</v>
      </c>
      <c r="F13" s="20">
        <v>45017</v>
      </c>
      <c r="G13">
        <v>3448.2758620689601</v>
      </c>
      <c r="H13">
        <v>10141.9878296146</v>
      </c>
      <c r="I13">
        <v>3448.2758620689601</v>
      </c>
      <c r="J13">
        <v>424648.78701825498</v>
      </c>
    </row>
    <row r="14" spans="1:11" x14ac:dyDescent="0.2">
      <c r="A14" s="20">
        <v>45078</v>
      </c>
      <c r="B14" t="s">
        <v>17730</v>
      </c>
      <c r="C14" t="s">
        <v>977</v>
      </c>
      <c r="D14">
        <v>9.86</v>
      </c>
      <c r="E14">
        <v>10.199999999999999</v>
      </c>
      <c r="F14" s="20">
        <v>45017</v>
      </c>
      <c r="G14">
        <v>3448.2758620689601</v>
      </c>
      <c r="H14">
        <v>10141.9878296146</v>
      </c>
      <c r="I14">
        <v>3448.2758620689601</v>
      </c>
      <c r="J14">
        <v>424648.78701825498</v>
      </c>
    </row>
    <row r="15" spans="1:11" x14ac:dyDescent="0.2">
      <c r="A15" s="20">
        <v>45108</v>
      </c>
      <c r="B15" t="s">
        <v>13538</v>
      </c>
      <c r="C15" t="s">
        <v>300</v>
      </c>
      <c r="D15">
        <v>9.76</v>
      </c>
      <c r="E15">
        <v>10.1</v>
      </c>
      <c r="F15" s="20">
        <v>45108</v>
      </c>
      <c r="G15">
        <v>3483.6065573770402</v>
      </c>
      <c r="H15">
        <v>10245.9016393442</v>
      </c>
      <c r="I15">
        <v>3483.6065573770402</v>
      </c>
      <c r="J15">
        <v>428999.69672131102</v>
      </c>
    </row>
    <row r="16" spans="1:11" x14ac:dyDescent="0.2">
      <c r="A16" s="20">
        <v>45139</v>
      </c>
      <c r="B16" t="s">
        <v>14167</v>
      </c>
      <c r="C16" t="s">
        <v>982</v>
      </c>
      <c r="D16">
        <v>9.8801000000000005</v>
      </c>
      <c r="E16">
        <v>10.25</v>
      </c>
      <c r="F16" s="20">
        <v>45139</v>
      </c>
      <c r="G16">
        <v>3743.88923189036</v>
      </c>
      <c r="H16">
        <v>10121.3550470136</v>
      </c>
      <c r="I16">
        <v>3743.88923189036</v>
      </c>
      <c r="J16">
        <v>423784.88476837199</v>
      </c>
    </row>
    <row r="17" spans="1:12" x14ac:dyDescent="0.2">
      <c r="A17" s="20">
        <v>45170</v>
      </c>
      <c r="B17" t="s">
        <v>17749</v>
      </c>
      <c r="C17" t="s">
        <v>1626</v>
      </c>
      <c r="D17">
        <v>9.6300000000000008</v>
      </c>
      <c r="E17">
        <v>10</v>
      </c>
      <c r="F17" s="20">
        <v>45170</v>
      </c>
      <c r="G17">
        <v>3842.1599169262599</v>
      </c>
      <c r="H17">
        <v>10384.215991692599</v>
      </c>
      <c r="I17">
        <v>3842.1599169262599</v>
      </c>
      <c r="J17">
        <v>434790.96988577303</v>
      </c>
    </row>
    <row r="18" spans="1:12" x14ac:dyDescent="0.2">
      <c r="A18" s="20">
        <v>45200</v>
      </c>
      <c r="B18" t="s">
        <v>17749</v>
      </c>
      <c r="C18" t="s">
        <v>1626</v>
      </c>
      <c r="D18">
        <v>9.6300000000000008</v>
      </c>
      <c r="E18">
        <v>10</v>
      </c>
      <c r="F18" s="20">
        <v>45170</v>
      </c>
      <c r="G18">
        <v>3842.1599169262599</v>
      </c>
      <c r="H18">
        <v>10384.215991692599</v>
      </c>
      <c r="I18">
        <v>3842.1599169262599</v>
      </c>
      <c r="J18">
        <v>434790.96988577303</v>
      </c>
    </row>
    <row r="19" spans="1:12" x14ac:dyDescent="0.2">
      <c r="A19" s="20">
        <v>45231</v>
      </c>
      <c r="B19" t="s">
        <v>17749</v>
      </c>
      <c r="C19" t="s">
        <v>1626</v>
      </c>
      <c r="D19">
        <v>9.6300000000000008</v>
      </c>
      <c r="E19">
        <v>10</v>
      </c>
      <c r="F19" s="20">
        <v>45170</v>
      </c>
      <c r="G19">
        <v>3842.1599169262599</v>
      </c>
      <c r="H19">
        <v>10384.215991692599</v>
      </c>
      <c r="I19">
        <v>3842.1599169262599</v>
      </c>
      <c r="J19">
        <v>434790.96988577303</v>
      </c>
    </row>
    <row r="20" spans="1:12" x14ac:dyDescent="0.2">
      <c r="A20" s="20">
        <v>45261</v>
      </c>
      <c r="B20" t="s">
        <v>17749</v>
      </c>
      <c r="C20" t="s">
        <v>1626</v>
      </c>
      <c r="D20">
        <v>9.6300000000000008</v>
      </c>
      <c r="E20">
        <v>10</v>
      </c>
      <c r="F20" s="20">
        <v>45170</v>
      </c>
      <c r="G20">
        <v>3842.1599169262599</v>
      </c>
      <c r="H20">
        <v>10384.215991692599</v>
      </c>
      <c r="I20">
        <v>3842.1599169262599</v>
      </c>
      <c r="J20">
        <v>434790.96988577303</v>
      </c>
    </row>
    <row r="21" spans="1:12" x14ac:dyDescent="0.2">
      <c r="A21" s="20">
        <v>45292</v>
      </c>
      <c r="B21" t="s">
        <v>17749</v>
      </c>
      <c r="C21" t="s">
        <v>1626</v>
      </c>
      <c r="D21">
        <v>9.6300000000000008</v>
      </c>
      <c r="E21">
        <v>10</v>
      </c>
      <c r="F21" s="20">
        <v>45170</v>
      </c>
      <c r="G21">
        <v>3842.1599169262599</v>
      </c>
      <c r="H21">
        <v>10384.215991692599</v>
      </c>
      <c r="I21">
        <v>3842.1599169262599</v>
      </c>
      <c r="J21">
        <v>434790.96988577303</v>
      </c>
    </row>
    <row r="22" spans="1:12" x14ac:dyDescent="0.2">
      <c r="A22" s="20">
        <v>45323</v>
      </c>
      <c r="B22" t="s">
        <v>17749</v>
      </c>
      <c r="C22" t="s">
        <v>1626</v>
      </c>
      <c r="D22">
        <v>9.6300000000000008</v>
      </c>
      <c r="E22">
        <v>10</v>
      </c>
      <c r="F22" s="20">
        <v>45170</v>
      </c>
      <c r="G22">
        <v>3842.1599169262599</v>
      </c>
      <c r="H22">
        <v>10384.215991692599</v>
      </c>
      <c r="I22">
        <v>3842.1599169262599</v>
      </c>
      <c r="J22">
        <v>434790.96988577303</v>
      </c>
    </row>
    <row r="23" spans="1:12" x14ac:dyDescent="0.2">
      <c r="A23" s="20">
        <v>45352</v>
      </c>
      <c r="B23" t="s">
        <v>17749</v>
      </c>
      <c r="C23" t="s">
        <v>1626</v>
      </c>
      <c r="D23">
        <v>9.6300000000000008</v>
      </c>
      <c r="E23">
        <v>10</v>
      </c>
      <c r="F23" s="20">
        <v>45170</v>
      </c>
      <c r="G23">
        <v>3842.1599169262599</v>
      </c>
      <c r="H23">
        <v>10384.215991692599</v>
      </c>
      <c r="I23">
        <v>3842.1599169262599</v>
      </c>
      <c r="J23">
        <v>434790.96988577303</v>
      </c>
      <c r="K23" s="20"/>
    </row>
    <row r="24" spans="1:12" x14ac:dyDescent="0.2">
      <c r="A24" s="20">
        <v>45383</v>
      </c>
      <c r="B24" t="s">
        <v>17749</v>
      </c>
      <c r="C24" t="s">
        <v>1626</v>
      </c>
      <c r="D24">
        <v>9.6300000000000008</v>
      </c>
      <c r="E24">
        <v>10</v>
      </c>
      <c r="F24" s="20">
        <v>45170</v>
      </c>
      <c r="G24">
        <v>3842.1599169262599</v>
      </c>
      <c r="H24">
        <v>10384.215991692599</v>
      </c>
      <c r="I24">
        <v>3842.1599169262599</v>
      </c>
      <c r="J24">
        <v>434790.96988577303</v>
      </c>
      <c r="K24" s="20"/>
    </row>
    <row r="25" spans="1:12" x14ac:dyDescent="0.2">
      <c r="A25" s="20">
        <v>45413</v>
      </c>
      <c r="B25" t="s">
        <v>17749</v>
      </c>
      <c r="C25" t="s">
        <v>1626</v>
      </c>
      <c r="D25">
        <v>9.6300000000000008</v>
      </c>
      <c r="E25">
        <v>10</v>
      </c>
      <c r="F25" s="20">
        <v>45170</v>
      </c>
      <c r="G25">
        <v>3842.1599169262599</v>
      </c>
      <c r="H25">
        <v>10384.215991692599</v>
      </c>
      <c r="I25">
        <v>3842.1599169262599</v>
      </c>
      <c r="J25">
        <v>434790.96988577303</v>
      </c>
      <c r="K25" s="20"/>
    </row>
    <row r="26" spans="1:12" x14ac:dyDescent="0.2">
      <c r="A26" s="20">
        <v>45444</v>
      </c>
      <c r="B26" t="s">
        <v>17749</v>
      </c>
      <c r="C26" t="s">
        <v>1626</v>
      </c>
      <c r="D26">
        <v>9.6300000000000008</v>
      </c>
      <c r="E26">
        <v>10</v>
      </c>
      <c r="F26" s="20">
        <v>45170</v>
      </c>
      <c r="G26">
        <v>3842.1599169262599</v>
      </c>
      <c r="H26">
        <v>10384.215991692599</v>
      </c>
      <c r="I26">
        <v>3842.1599169262599</v>
      </c>
      <c r="J26">
        <v>434790.96988577303</v>
      </c>
      <c r="K26" s="20"/>
      <c r="L26" s="51"/>
    </row>
    <row r="27" spans="1:12" x14ac:dyDescent="0.2">
      <c r="A27" s="20">
        <v>45474</v>
      </c>
      <c r="B27" t="s">
        <v>17749</v>
      </c>
      <c r="C27" t="s">
        <v>1626</v>
      </c>
      <c r="D27">
        <v>9.6300000000000008</v>
      </c>
      <c r="E27">
        <v>10</v>
      </c>
      <c r="F27" s="20">
        <v>45170</v>
      </c>
      <c r="G27">
        <v>3842.1599169262599</v>
      </c>
      <c r="H27">
        <v>10384.215991692599</v>
      </c>
      <c r="I27">
        <v>3842.1599169262599</v>
      </c>
      <c r="J27">
        <v>434790.96988577303</v>
      </c>
      <c r="K27" s="20"/>
      <c r="L27" s="20"/>
    </row>
    <row r="28" spans="1:12" x14ac:dyDescent="0.2">
      <c r="A28" s="20">
        <v>45505</v>
      </c>
      <c r="B28" t="s">
        <v>17749</v>
      </c>
      <c r="C28" t="s">
        <v>1626</v>
      </c>
      <c r="D28">
        <v>9.6300000000000008</v>
      </c>
      <c r="E28">
        <v>10</v>
      </c>
      <c r="F28" s="20">
        <v>45170</v>
      </c>
      <c r="G28">
        <v>3842.1599169262599</v>
      </c>
      <c r="H28">
        <v>10384.215991692599</v>
      </c>
      <c r="I28">
        <v>3842.1599169262599</v>
      </c>
      <c r="J28">
        <v>434790.96988577303</v>
      </c>
      <c r="K28" s="20"/>
    </row>
    <row r="29" spans="1:12" x14ac:dyDescent="0.2">
      <c r="A29" s="20">
        <v>45536</v>
      </c>
      <c r="B29" t="s">
        <v>17749</v>
      </c>
      <c r="C29" t="s">
        <v>1626</v>
      </c>
      <c r="D29">
        <v>9.6300000000000008</v>
      </c>
      <c r="E29">
        <v>10</v>
      </c>
      <c r="F29" s="20">
        <v>45170</v>
      </c>
      <c r="G29">
        <v>3842.1599169262599</v>
      </c>
      <c r="H29">
        <v>10384.215991692599</v>
      </c>
      <c r="I29">
        <v>3842.1599169262599</v>
      </c>
      <c r="J29">
        <v>0</v>
      </c>
      <c r="K29" s="20"/>
    </row>
    <row r="30" spans="1:12" x14ac:dyDescent="0.2">
      <c r="A30" s="20">
        <v>45566</v>
      </c>
      <c r="B30" t="s">
        <v>17749</v>
      </c>
      <c r="C30" t="s">
        <v>1626</v>
      </c>
      <c r="D30">
        <v>9.6300000000000008</v>
      </c>
      <c r="E30">
        <v>10</v>
      </c>
      <c r="F30" s="20">
        <v>45170</v>
      </c>
      <c r="G30">
        <v>3842.1599169262599</v>
      </c>
      <c r="H30">
        <v>10384.215991692599</v>
      </c>
      <c r="I30">
        <v>3842.1599169262599</v>
      </c>
      <c r="J30">
        <v>0</v>
      </c>
      <c r="K30" s="20"/>
    </row>
    <row r="31" spans="1:12" x14ac:dyDescent="0.2">
      <c r="A31" s="20">
        <v>45597</v>
      </c>
      <c r="B31" t="s">
        <v>17749</v>
      </c>
      <c r="C31" t="s">
        <v>1626</v>
      </c>
      <c r="D31">
        <v>9.6300000000000008</v>
      </c>
      <c r="E31">
        <v>10</v>
      </c>
      <c r="F31" s="20">
        <v>45170</v>
      </c>
      <c r="G31">
        <v>3842.1599169262599</v>
      </c>
      <c r="H31">
        <v>10384.215991692599</v>
      </c>
      <c r="I31">
        <v>3842.1599169262599</v>
      </c>
      <c r="J31">
        <v>0</v>
      </c>
      <c r="K31" s="20"/>
    </row>
    <row r="32" spans="1:12" x14ac:dyDescent="0.2">
      <c r="A32" s="20">
        <v>45627</v>
      </c>
      <c r="B32" t="s">
        <v>17749</v>
      </c>
      <c r="C32" t="s">
        <v>1626</v>
      </c>
      <c r="D32">
        <v>9.6300000000000008</v>
      </c>
      <c r="E32">
        <v>10</v>
      </c>
      <c r="F32" s="20">
        <v>45170</v>
      </c>
      <c r="G32">
        <v>3842.1599169262599</v>
      </c>
      <c r="H32">
        <v>10384.215991692599</v>
      </c>
      <c r="I32">
        <v>3842.1599169262599</v>
      </c>
      <c r="J32">
        <v>0</v>
      </c>
      <c r="K32" s="20"/>
    </row>
    <row r="33" spans="1:11" x14ac:dyDescent="0.2">
      <c r="A33" s="20">
        <v>45658</v>
      </c>
      <c r="B33" t="s">
        <v>17749</v>
      </c>
      <c r="C33" t="s">
        <v>1626</v>
      </c>
      <c r="D33">
        <v>9.6300000000000008</v>
      </c>
      <c r="E33">
        <v>10</v>
      </c>
      <c r="F33" s="20">
        <v>45170</v>
      </c>
      <c r="G33">
        <v>3842.1599169262599</v>
      </c>
      <c r="H33">
        <v>10384.215991692599</v>
      </c>
      <c r="I33">
        <v>3842.1599169262599</v>
      </c>
      <c r="J33">
        <v>0</v>
      </c>
      <c r="K33" s="20"/>
    </row>
    <row r="34" spans="1:11" x14ac:dyDescent="0.2">
      <c r="A34" s="20">
        <v>45689</v>
      </c>
      <c r="B34" t="s">
        <v>17749</v>
      </c>
      <c r="C34" t="s">
        <v>1626</v>
      </c>
      <c r="D34">
        <v>9.6300000000000008</v>
      </c>
      <c r="E34">
        <v>10</v>
      </c>
      <c r="F34" s="20">
        <v>45170</v>
      </c>
      <c r="G34">
        <v>3842.1599169262599</v>
      </c>
      <c r="H34">
        <v>10384.215991692599</v>
      </c>
      <c r="I34">
        <v>3842.1599169262599</v>
      </c>
      <c r="J34">
        <v>0</v>
      </c>
      <c r="K34" s="20"/>
    </row>
    <row r="35" spans="1:11" x14ac:dyDescent="0.2">
      <c r="A35" s="20">
        <v>45717</v>
      </c>
      <c r="B35" t="s">
        <v>17749</v>
      </c>
      <c r="C35" t="s">
        <v>1626</v>
      </c>
      <c r="D35">
        <v>9.6300000000000008</v>
      </c>
      <c r="E35">
        <v>10</v>
      </c>
      <c r="F35" s="20">
        <v>45170</v>
      </c>
      <c r="G35">
        <v>3842.1599169262599</v>
      </c>
      <c r="H35">
        <v>10384.215991692599</v>
      </c>
      <c r="I35">
        <v>3842.1599169262599</v>
      </c>
      <c r="J35">
        <v>0</v>
      </c>
      <c r="K35" s="20"/>
    </row>
    <row r="36" spans="1:11" x14ac:dyDescent="0.2">
      <c r="A36" s="20">
        <v>45748</v>
      </c>
      <c r="B36" t="s">
        <v>17749</v>
      </c>
      <c r="C36" t="s">
        <v>1626</v>
      </c>
      <c r="D36">
        <v>9.6300000000000008</v>
      </c>
      <c r="E36">
        <v>10</v>
      </c>
      <c r="F36" s="20">
        <v>45170</v>
      </c>
      <c r="G36">
        <v>3842.1599169262599</v>
      </c>
      <c r="H36">
        <v>10384.215991692599</v>
      </c>
      <c r="I36">
        <v>3842.1599169262599</v>
      </c>
      <c r="J36">
        <v>0</v>
      </c>
      <c r="K36" s="20"/>
    </row>
    <row r="37" spans="1:11" x14ac:dyDescent="0.2">
      <c r="A37" s="20">
        <v>45778</v>
      </c>
      <c r="B37" t="s">
        <v>17749</v>
      </c>
      <c r="C37" t="s">
        <v>1626</v>
      </c>
      <c r="D37">
        <v>9.6300000000000008</v>
      </c>
      <c r="E37">
        <v>10</v>
      </c>
      <c r="F37" s="20">
        <v>45170</v>
      </c>
      <c r="G37">
        <v>3842.1599169262599</v>
      </c>
      <c r="H37">
        <v>10384.215991692599</v>
      </c>
      <c r="I37">
        <v>3842.1599169262599</v>
      </c>
      <c r="J37">
        <v>0</v>
      </c>
      <c r="K37" s="20"/>
    </row>
    <row r="38" spans="1:11" x14ac:dyDescent="0.2">
      <c r="A38" s="20"/>
      <c r="G38" s="20"/>
      <c r="K38" s="20"/>
    </row>
    <row r="39" spans="1:11" x14ac:dyDescent="0.2">
      <c r="A39" s="20"/>
      <c r="G39" s="20"/>
      <c r="K39" s="20"/>
    </row>
    <row r="40" spans="1:11" x14ac:dyDescent="0.2">
      <c r="A40" s="20"/>
      <c r="G40" s="20"/>
      <c r="K40" s="20"/>
    </row>
    <row r="41" spans="1:11" x14ac:dyDescent="0.2">
      <c r="A41" s="20"/>
      <c r="G41" s="20"/>
      <c r="K41" s="20"/>
    </row>
    <row r="42" spans="1:11" x14ac:dyDescent="0.2">
      <c r="A42" s="20"/>
      <c r="G42" s="20"/>
      <c r="K42" s="20"/>
    </row>
    <row r="43" spans="1:11" x14ac:dyDescent="0.2">
      <c r="A43" s="20"/>
      <c r="G43" s="20"/>
      <c r="K43" s="20"/>
    </row>
    <row r="44" spans="1:11" x14ac:dyDescent="0.2">
      <c r="A44" s="20"/>
      <c r="G44" s="20"/>
      <c r="K44" s="20"/>
    </row>
    <row r="45" spans="1:11" x14ac:dyDescent="0.2">
      <c r="A45" s="20"/>
      <c r="G45" s="20"/>
      <c r="K45" s="20"/>
    </row>
    <row r="46" spans="1:11" x14ac:dyDescent="0.2">
      <c r="A46" s="20"/>
      <c r="G46" s="20"/>
      <c r="K46" s="20"/>
    </row>
    <row r="47" spans="1:11" x14ac:dyDescent="0.2">
      <c r="A47" s="20"/>
      <c r="G47" s="20"/>
      <c r="K47" s="20"/>
    </row>
    <row r="48" spans="1:11" x14ac:dyDescent="0.2">
      <c r="A48" s="20"/>
      <c r="G48" s="20"/>
      <c r="K48" s="20"/>
    </row>
    <row r="49" spans="1:11" x14ac:dyDescent="0.2">
      <c r="A49" s="20"/>
      <c r="G49" s="20"/>
      <c r="K49" s="20"/>
    </row>
    <row r="50" spans="1:11" x14ac:dyDescent="0.2">
      <c r="A50" s="20"/>
      <c r="G50" s="20"/>
      <c r="K50" s="20"/>
    </row>
    <row r="51" spans="1:11" x14ac:dyDescent="0.2">
      <c r="A51" s="20"/>
      <c r="G51" s="20"/>
      <c r="K51" s="20"/>
    </row>
    <row r="52" spans="1:11" x14ac:dyDescent="0.2">
      <c r="A52" s="20"/>
      <c r="G52" s="20"/>
      <c r="K52" s="20"/>
    </row>
    <row r="53" spans="1:11" x14ac:dyDescent="0.2">
      <c r="J53" s="50"/>
    </row>
    <row r="54" spans="1:11" x14ac:dyDescent="0.2">
      <c r="J54" s="50"/>
    </row>
    <row r="55" spans="1:11" x14ac:dyDescent="0.2">
      <c r="J55" s="5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D9B3E-F459-1D49-882E-B30A1F7E8EC6}">
  <dimension ref="A1:Q76"/>
  <sheetViews>
    <sheetView workbookViewId="0">
      <selection activeCell="E2" sqref="E2"/>
    </sheetView>
  </sheetViews>
  <sheetFormatPr baseColWidth="10" defaultColWidth="8" defaultRowHeight="16" x14ac:dyDescent="0.2"/>
  <cols>
    <col min="1" max="1" width="7.83203125" bestFit="1" customWidth="1"/>
    <col min="2" max="2" width="18.83203125" bestFit="1" customWidth="1"/>
    <col min="3" max="3" width="17.83203125" bestFit="1" customWidth="1"/>
    <col min="4" max="4" width="24.33203125" customWidth="1"/>
    <col min="5" max="5" width="13.33203125" bestFit="1" customWidth="1"/>
    <col min="6" max="6" width="32.6640625" bestFit="1" customWidth="1"/>
    <col min="7" max="7" width="13.1640625" bestFit="1" customWidth="1"/>
    <col min="8" max="8" width="16" bestFit="1" customWidth="1"/>
    <col min="9" max="9" width="20" bestFit="1" customWidth="1"/>
    <col min="10" max="10" width="15.5" bestFit="1" customWidth="1"/>
    <col min="11" max="11" width="19" bestFit="1" customWidth="1"/>
    <col min="12" max="12" width="32.6640625" bestFit="1" customWidth="1"/>
    <col min="13" max="13" width="13.1640625" bestFit="1" customWidth="1"/>
    <col min="14" max="14" width="33.1640625" customWidth="1"/>
    <col min="15" max="15" width="20" bestFit="1" customWidth="1"/>
    <col min="16" max="16" width="15.5" bestFit="1" customWidth="1"/>
    <col min="17" max="17" width="19" bestFit="1" customWidth="1"/>
  </cols>
  <sheetData>
    <row r="1" spans="1:17" x14ac:dyDescent="0.2">
      <c r="A1" s="50"/>
      <c r="B1" s="50" t="s">
        <v>17741</v>
      </c>
      <c r="C1" s="50" t="s">
        <v>17750</v>
      </c>
      <c r="D1" s="50" t="s">
        <v>17742</v>
      </c>
      <c r="E1" s="50" t="s">
        <v>17743</v>
      </c>
      <c r="F1" s="50" t="s">
        <v>17724</v>
      </c>
      <c r="G1" s="50" t="s">
        <v>17737</v>
      </c>
      <c r="H1" s="50" t="s">
        <v>17736</v>
      </c>
      <c r="I1" s="50" t="s">
        <v>17751</v>
      </c>
      <c r="J1" s="50" t="s">
        <v>17753</v>
      </c>
      <c r="K1" s="50" t="s">
        <v>0</v>
      </c>
    </row>
    <row r="2" spans="1:17" x14ac:dyDescent="0.2">
      <c r="A2" s="52">
        <v>44713</v>
      </c>
      <c r="B2" s="50" t="s">
        <v>17739</v>
      </c>
      <c r="C2" s="50" t="s">
        <v>639</v>
      </c>
      <c r="D2" s="50">
        <v>9.9649999999999999</v>
      </c>
      <c r="E2" s="50">
        <v>10.003284799999999</v>
      </c>
      <c r="F2" s="52">
        <v>44713</v>
      </c>
      <c r="G2" s="50">
        <v>384.19310200000001</v>
      </c>
      <c r="H2" s="50">
        <v>10035.1229</v>
      </c>
      <c r="I2" s="50">
        <v>384.19310200000001</v>
      </c>
      <c r="J2" s="50">
        <v>0</v>
      </c>
      <c r="K2" s="50"/>
      <c r="Q2" s="20"/>
    </row>
    <row r="3" spans="1:17" x14ac:dyDescent="0.2">
      <c r="A3" s="52">
        <v>44713</v>
      </c>
      <c r="B3" s="50" t="s">
        <v>17732</v>
      </c>
      <c r="C3" s="50" t="s">
        <v>1441</v>
      </c>
      <c r="D3" s="50">
        <v>10.06</v>
      </c>
      <c r="E3" s="50">
        <v>10.103799</v>
      </c>
      <c r="F3" s="52">
        <v>44713</v>
      </c>
      <c r="G3" s="50">
        <v>435.37730099999999</v>
      </c>
      <c r="H3" s="50">
        <v>9940.3578500000003</v>
      </c>
      <c r="I3" s="50">
        <v>435.37730099999999</v>
      </c>
      <c r="J3" s="50">
        <v>0</v>
      </c>
      <c r="K3" s="50"/>
      <c r="Q3" s="20"/>
    </row>
    <row r="4" spans="1:17" x14ac:dyDescent="0.2">
      <c r="A4" s="52">
        <v>44743</v>
      </c>
      <c r="B4" s="50" t="s">
        <v>17733</v>
      </c>
      <c r="C4" s="50" t="s">
        <v>1259</v>
      </c>
      <c r="D4" s="50">
        <v>10.1</v>
      </c>
      <c r="E4" s="50">
        <v>10.1556207</v>
      </c>
      <c r="F4" s="52">
        <v>44743</v>
      </c>
      <c r="G4" s="50">
        <v>550.69995700000004</v>
      </c>
      <c r="H4" s="50">
        <v>9900.9901000000009</v>
      </c>
      <c r="I4" s="50">
        <v>550.69995700000004</v>
      </c>
      <c r="J4" s="50">
        <v>0</v>
      </c>
      <c r="K4" s="50"/>
      <c r="Q4" s="20"/>
    </row>
    <row r="5" spans="1:17" x14ac:dyDescent="0.2">
      <c r="A5" s="52">
        <v>44743</v>
      </c>
      <c r="B5" s="50" t="s">
        <v>3438</v>
      </c>
      <c r="C5" s="50" t="s">
        <v>854</v>
      </c>
      <c r="D5" s="50">
        <v>10.039999999999999</v>
      </c>
      <c r="E5" s="50">
        <v>10.1024981</v>
      </c>
      <c r="F5" s="52">
        <v>44743</v>
      </c>
      <c r="G5" s="50">
        <v>622.49119499999995</v>
      </c>
      <c r="H5" s="50">
        <v>9960.1593599999997</v>
      </c>
      <c r="I5" s="50">
        <v>622.49119499999995</v>
      </c>
      <c r="J5" s="50">
        <v>0</v>
      </c>
      <c r="K5" s="50"/>
      <c r="Q5" s="20"/>
    </row>
    <row r="6" spans="1:17" x14ac:dyDescent="0.2">
      <c r="A6" s="52">
        <v>44774</v>
      </c>
      <c r="B6" s="50" t="s">
        <v>17746</v>
      </c>
      <c r="C6" s="50" t="s">
        <v>637</v>
      </c>
      <c r="D6" s="50">
        <v>10.050000000000001</v>
      </c>
      <c r="E6" s="50">
        <v>10.151968200000001</v>
      </c>
      <c r="F6" s="52">
        <v>44774</v>
      </c>
      <c r="G6" s="50">
        <v>1014.60923</v>
      </c>
      <c r="H6" s="50">
        <v>9950.2487600000004</v>
      </c>
      <c r="I6" s="50">
        <v>1014.60923</v>
      </c>
      <c r="J6" s="50">
        <v>0</v>
      </c>
      <c r="K6" s="50"/>
      <c r="Q6" s="20"/>
    </row>
    <row r="7" spans="1:17" x14ac:dyDescent="0.2">
      <c r="A7" s="52">
        <v>44774</v>
      </c>
      <c r="B7" s="50" t="s">
        <v>3807</v>
      </c>
      <c r="C7" s="50" t="s">
        <v>409</v>
      </c>
      <c r="D7" s="50">
        <v>9.9</v>
      </c>
      <c r="E7" s="50">
        <v>10.043430000000001</v>
      </c>
      <c r="F7" s="52">
        <v>44774</v>
      </c>
      <c r="G7" s="50">
        <v>1448.7882400000001</v>
      </c>
      <c r="H7" s="50">
        <v>10101.0101</v>
      </c>
      <c r="I7" s="50">
        <v>1448.7882400000001</v>
      </c>
      <c r="J7" s="50">
        <v>0</v>
      </c>
      <c r="K7" s="50"/>
      <c r="Q7" s="20"/>
    </row>
    <row r="8" spans="1:17" x14ac:dyDescent="0.2">
      <c r="A8" s="52">
        <v>44805</v>
      </c>
      <c r="B8" s="50" t="s">
        <v>17734</v>
      </c>
      <c r="C8" s="50" t="s">
        <v>942</v>
      </c>
      <c r="D8" s="50">
        <v>9.8800000000000008</v>
      </c>
      <c r="E8" s="50">
        <v>10.0016461</v>
      </c>
      <c r="F8" s="52">
        <v>44805</v>
      </c>
      <c r="G8" s="50">
        <v>1231.2361900000001</v>
      </c>
      <c r="H8" s="50">
        <v>10121.4575</v>
      </c>
      <c r="I8" s="50">
        <v>1231.2361900000001</v>
      </c>
      <c r="J8" s="50">
        <v>174501.42499999999</v>
      </c>
      <c r="K8" s="50"/>
      <c r="Q8" s="20"/>
    </row>
    <row r="9" spans="1:17" x14ac:dyDescent="0.2">
      <c r="A9" s="52">
        <v>44805</v>
      </c>
      <c r="B9" s="50" t="s">
        <v>3807</v>
      </c>
      <c r="C9" s="50" t="s">
        <v>409</v>
      </c>
      <c r="D9" s="50">
        <v>9.9</v>
      </c>
      <c r="E9" s="50">
        <v>10.043430000000001</v>
      </c>
      <c r="F9" s="52">
        <v>44774</v>
      </c>
      <c r="G9" s="50">
        <v>1448.7882400000001</v>
      </c>
      <c r="H9" s="50">
        <v>10101.0101</v>
      </c>
      <c r="I9" s="50">
        <v>1448.7882400000001</v>
      </c>
      <c r="J9" s="50">
        <v>174148.89600000001</v>
      </c>
      <c r="K9" s="50"/>
      <c r="Q9" s="20"/>
    </row>
    <row r="10" spans="1:17" x14ac:dyDescent="0.2">
      <c r="A10" s="52">
        <v>44835</v>
      </c>
      <c r="B10" s="50" t="s">
        <v>4576</v>
      </c>
      <c r="C10" s="50" t="s">
        <v>109</v>
      </c>
      <c r="D10" s="50">
        <v>9.85</v>
      </c>
      <c r="E10" s="50">
        <v>10</v>
      </c>
      <c r="F10" s="52">
        <v>44835</v>
      </c>
      <c r="G10" s="50">
        <v>1522.8426400000001</v>
      </c>
      <c r="H10" s="50">
        <v>10152.284299999999</v>
      </c>
      <c r="I10" s="50">
        <v>1522.8426400000001</v>
      </c>
      <c r="J10" s="50">
        <v>212539.951</v>
      </c>
      <c r="K10" s="50"/>
      <c r="Q10" s="20"/>
    </row>
    <row r="11" spans="1:17" x14ac:dyDescent="0.2">
      <c r="A11" s="52">
        <v>44835</v>
      </c>
      <c r="B11" s="50" t="s">
        <v>995</v>
      </c>
      <c r="C11" s="50" t="s">
        <v>996</v>
      </c>
      <c r="D11" s="50">
        <v>9.93</v>
      </c>
      <c r="E11" s="50">
        <v>10.100223099999999</v>
      </c>
      <c r="F11" s="52">
        <v>44835</v>
      </c>
      <c r="G11" s="50">
        <v>1714.23092</v>
      </c>
      <c r="H11" s="50">
        <v>10070.4935</v>
      </c>
      <c r="I11" s="50">
        <v>1714.23092</v>
      </c>
      <c r="J11" s="50">
        <v>210827.64600000001</v>
      </c>
      <c r="K11" s="50"/>
      <c r="Q11" s="20"/>
    </row>
    <row r="12" spans="1:17" x14ac:dyDescent="0.2">
      <c r="A12" s="52">
        <v>44866</v>
      </c>
      <c r="B12" s="50" t="s">
        <v>17745</v>
      </c>
      <c r="C12" s="50" t="s">
        <v>944</v>
      </c>
      <c r="D12" s="50">
        <v>9.84</v>
      </c>
      <c r="E12" s="50">
        <v>10.0008842</v>
      </c>
      <c r="F12" s="52">
        <v>44866</v>
      </c>
      <c r="G12" s="50">
        <v>1635.0017700000001</v>
      </c>
      <c r="H12" s="50">
        <v>10162.6016</v>
      </c>
      <c r="I12" s="50">
        <v>1635.0017700000001</v>
      </c>
      <c r="J12" s="50">
        <v>212755.94699999999</v>
      </c>
      <c r="K12" s="50"/>
      <c r="Q12" s="20"/>
    </row>
    <row r="13" spans="1:17" x14ac:dyDescent="0.2">
      <c r="A13" s="52">
        <v>44866</v>
      </c>
      <c r="B13" s="50" t="s">
        <v>995</v>
      </c>
      <c r="C13" s="50" t="s">
        <v>996</v>
      </c>
      <c r="D13" s="50">
        <v>9.93</v>
      </c>
      <c r="E13" s="50">
        <v>10.100223099999999</v>
      </c>
      <c r="F13" s="52">
        <v>44835</v>
      </c>
      <c r="G13" s="50">
        <v>1714.23092</v>
      </c>
      <c r="H13" s="50">
        <v>10070.4935</v>
      </c>
      <c r="I13" s="50">
        <v>1714.23092</v>
      </c>
      <c r="J13" s="50">
        <v>210827.64600000001</v>
      </c>
      <c r="K13" s="50"/>
      <c r="Q13" s="20"/>
    </row>
    <row r="14" spans="1:17" x14ac:dyDescent="0.2">
      <c r="A14" s="52">
        <v>44896</v>
      </c>
      <c r="B14" s="50" t="s">
        <v>5698</v>
      </c>
      <c r="C14" s="50" t="s">
        <v>871</v>
      </c>
      <c r="D14" s="50">
        <v>9.83</v>
      </c>
      <c r="E14" s="50">
        <v>10.0014121</v>
      </c>
      <c r="F14" s="52">
        <v>44896</v>
      </c>
      <c r="G14" s="50">
        <v>1743.7648899999999</v>
      </c>
      <c r="H14" s="50">
        <v>10172.94</v>
      </c>
      <c r="I14" s="50">
        <v>1743.7648899999999</v>
      </c>
      <c r="J14" s="50">
        <v>212972.383</v>
      </c>
      <c r="K14" s="50"/>
      <c r="Q14" s="20"/>
    </row>
    <row r="15" spans="1:17" x14ac:dyDescent="0.2">
      <c r="A15" s="52">
        <v>44896</v>
      </c>
      <c r="B15" s="50" t="s">
        <v>5528</v>
      </c>
      <c r="C15" s="50" t="s">
        <v>910</v>
      </c>
      <c r="D15" s="50">
        <v>9.92</v>
      </c>
      <c r="E15" s="50">
        <v>10.1</v>
      </c>
      <c r="F15" s="52">
        <v>44896</v>
      </c>
      <c r="G15" s="50">
        <v>1814.51613</v>
      </c>
      <c r="H15" s="50">
        <v>10080.645200000001</v>
      </c>
      <c r="I15" s="50">
        <v>1814.51613</v>
      </c>
      <c r="J15" s="50">
        <v>211040.17300000001</v>
      </c>
      <c r="K15" s="50"/>
      <c r="Q15" s="20"/>
    </row>
    <row r="16" spans="1:17" x14ac:dyDescent="0.2">
      <c r="A16" s="52">
        <v>44927</v>
      </c>
      <c r="B16" s="50" t="s">
        <v>5973</v>
      </c>
      <c r="C16" s="50" t="s">
        <v>1544</v>
      </c>
      <c r="D16" s="50">
        <v>9.89</v>
      </c>
      <c r="E16" s="50">
        <v>10.1002177</v>
      </c>
      <c r="F16" s="52">
        <v>44927</v>
      </c>
      <c r="G16" s="50">
        <v>2125.5579499999999</v>
      </c>
      <c r="H16" s="50">
        <v>10111.2235</v>
      </c>
      <c r="I16" s="50">
        <v>2125.5579499999999</v>
      </c>
      <c r="J16" s="50">
        <v>211680.33600000001</v>
      </c>
      <c r="K16" s="50"/>
      <c r="Q16" s="20"/>
    </row>
    <row r="17" spans="1:17" x14ac:dyDescent="0.2">
      <c r="A17" s="52">
        <v>44927</v>
      </c>
      <c r="B17" s="50" t="s">
        <v>6116</v>
      </c>
      <c r="C17" s="50" t="s">
        <v>1319</v>
      </c>
      <c r="D17" s="50">
        <v>9.7899999999999991</v>
      </c>
      <c r="E17" s="50">
        <v>10.0026242</v>
      </c>
      <c r="F17" s="52">
        <v>44927</v>
      </c>
      <c r="G17" s="50">
        <v>2171.8508099999999</v>
      </c>
      <c r="H17" s="50">
        <v>10214.5046</v>
      </c>
      <c r="I17" s="50">
        <v>2171.8508099999999</v>
      </c>
      <c r="J17" s="50">
        <v>213842.54500000001</v>
      </c>
      <c r="K17" s="50"/>
      <c r="Q17" s="20"/>
    </row>
    <row r="18" spans="1:17" x14ac:dyDescent="0.2">
      <c r="A18" s="52">
        <v>44958</v>
      </c>
      <c r="B18" s="50" t="s">
        <v>7897</v>
      </c>
      <c r="C18" s="50" t="s">
        <v>1613</v>
      </c>
      <c r="D18" s="50">
        <v>10.01</v>
      </c>
      <c r="E18" s="50">
        <v>10.250169400000001</v>
      </c>
      <c r="F18" s="52">
        <v>44958</v>
      </c>
      <c r="G18" s="50">
        <v>2399.2946200000001</v>
      </c>
      <c r="H18" s="50">
        <v>9990.0099900000005</v>
      </c>
      <c r="I18" s="50">
        <v>2399.2946200000001</v>
      </c>
      <c r="J18" s="50">
        <v>209142.709</v>
      </c>
      <c r="K18" s="50"/>
      <c r="Q18" s="20"/>
    </row>
    <row r="19" spans="1:17" x14ac:dyDescent="0.2">
      <c r="A19" s="52">
        <v>44958</v>
      </c>
      <c r="B19" s="50" t="s">
        <v>2127</v>
      </c>
      <c r="C19" s="50" t="s">
        <v>734</v>
      </c>
      <c r="D19" s="50">
        <v>9.84</v>
      </c>
      <c r="E19" s="50">
        <v>10.1016455</v>
      </c>
      <c r="F19" s="52">
        <v>44958</v>
      </c>
      <c r="G19" s="50">
        <v>2658.9988199999998</v>
      </c>
      <c r="H19" s="50">
        <v>10162.6016</v>
      </c>
      <c r="I19" s="50">
        <v>2658.9988199999998</v>
      </c>
      <c r="J19" s="50">
        <v>212755.94699999999</v>
      </c>
      <c r="K19" s="50"/>
      <c r="Q19" s="20"/>
    </row>
    <row r="20" spans="1:17" x14ac:dyDescent="0.2">
      <c r="A20" s="52">
        <v>44986</v>
      </c>
      <c r="B20" s="50" t="s">
        <v>9743</v>
      </c>
      <c r="C20" s="50" t="s">
        <v>716</v>
      </c>
      <c r="D20" s="50">
        <v>9.94</v>
      </c>
      <c r="E20" s="50">
        <v>10.199999999999999</v>
      </c>
      <c r="F20" s="52">
        <v>44986</v>
      </c>
      <c r="G20" s="50">
        <v>2615.69416</v>
      </c>
      <c r="H20" s="50">
        <v>10060.3622</v>
      </c>
      <c r="I20" s="50">
        <v>2615.69416</v>
      </c>
      <c r="J20" s="50">
        <v>210615.54500000001</v>
      </c>
      <c r="K20" s="50"/>
      <c r="Q20" s="20"/>
    </row>
    <row r="21" spans="1:17" x14ac:dyDescent="0.2">
      <c r="A21" s="52">
        <v>44986</v>
      </c>
      <c r="B21" s="50" t="s">
        <v>2127</v>
      </c>
      <c r="C21" s="50" t="s">
        <v>734</v>
      </c>
      <c r="D21" s="50">
        <v>9.84</v>
      </c>
      <c r="E21" s="50">
        <v>10.1016455</v>
      </c>
      <c r="F21" s="52">
        <v>44958</v>
      </c>
      <c r="G21" s="50">
        <v>2658.9988199999998</v>
      </c>
      <c r="H21" s="50">
        <v>10162.6016</v>
      </c>
      <c r="I21" s="50">
        <v>2658.9988199999998</v>
      </c>
      <c r="J21" s="50">
        <v>212755.94699999999</v>
      </c>
      <c r="K21" s="50"/>
      <c r="Q21" s="20"/>
    </row>
    <row r="22" spans="1:17" x14ac:dyDescent="0.2">
      <c r="A22" s="52">
        <v>45017</v>
      </c>
      <c r="B22" s="50" t="s">
        <v>17754</v>
      </c>
      <c r="C22" s="50" t="s">
        <v>647</v>
      </c>
      <c r="D22" s="50">
        <v>9.82</v>
      </c>
      <c r="E22" s="50">
        <v>10.1003405</v>
      </c>
      <c r="F22" s="52">
        <v>45017</v>
      </c>
      <c r="G22" s="50">
        <v>2854.7912500000002</v>
      </c>
      <c r="H22" s="50">
        <v>10183.2994</v>
      </c>
      <c r="I22" s="50">
        <v>2854.7912500000002</v>
      </c>
      <c r="J22" s="50">
        <v>213189.25899999999</v>
      </c>
      <c r="K22" s="50"/>
      <c r="Q22" s="20"/>
    </row>
    <row r="23" spans="1:17" x14ac:dyDescent="0.2">
      <c r="A23" s="52">
        <v>45017</v>
      </c>
      <c r="B23" s="50" t="s">
        <v>17730</v>
      </c>
      <c r="C23" s="50" t="s">
        <v>977</v>
      </c>
      <c r="D23" s="50">
        <v>9.86</v>
      </c>
      <c r="E23" s="50">
        <v>10.199999999999999</v>
      </c>
      <c r="F23" s="52">
        <v>45017</v>
      </c>
      <c r="G23" s="50">
        <v>3448.2758600000002</v>
      </c>
      <c r="H23" s="50">
        <v>10141.987800000001</v>
      </c>
      <c r="I23" s="50">
        <v>3448.2758600000002</v>
      </c>
      <c r="J23" s="50">
        <v>212324.394</v>
      </c>
      <c r="K23" s="50"/>
      <c r="Q23" s="20"/>
    </row>
    <row r="24" spans="1:17" x14ac:dyDescent="0.2">
      <c r="A24" s="52">
        <v>45047</v>
      </c>
      <c r="B24" s="50" t="s">
        <v>12162</v>
      </c>
      <c r="C24" s="50" t="s">
        <v>369</v>
      </c>
      <c r="D24" s="50">
        <v>9.89</v>
      </c>
      <c r="E24" s="50">
        <v>10.199999999999999</v>
      </c>
      <c r="F24" s="52">
        <v>45047</v>
      </c>
      <c r="G24" s="50">
        <v>3134.4792699999998</v>
      </c>
      <c r="H24" s="50">
        <v>10111.2235</v>
      </c>
      <c r="I24" s="50">
        <v>3134.4792699999998</v>
      </c>
      <c r="J24" s="50">
        <v>211680.33600000001</v>
      </c>
      <c r="K24" s="50"/>
      <c r="Q24" s="20"/>
    </row>
    <row r="25" spans="1:17" x14ac:dyDescent="0.2">
      <c r="A25" s="52">
        <v>45047</v>
      </c>
      <c r="B25" s="50" t="s">
        <v>17730</v>
      </c>
      <c r="C25" s="50" t="s">
        <v>977</v>
      </c>
      <c r="D25" s="50">
        <v>9.86</v>
      </c>
      <c r="E25" s="50">
        <v>10.199999999999999</v>
      </c>
      <c r="F25" s="52">
        <v>45017</v>
      </c>
      <c r="G25" s="50">
        <v>3448.2758600000002</v>
      </c>
      <c r="H25" s="50">
        <v>10141.987800000001</v>
      </c>
      <c r="I25" s="50">
        <v>3448.2758600000002</v>
      </c>
      <c r="J25" s="50">
        <v>212324.394</v>
      </c>
      <c r="K25" s="50"/>
      <c r="Q25" s="20"/>
    </row>
    <row r="26" spans="1:17" x14ac:dyDescent="0.2">
      <c r="A26" s="52">
        <v>45078</v>
      </c>
      <c r="B26" s="50" t="s">
        <v>12916</v>
      </c>
      <c r="C26" s="50" t="s">
        <v>335</v>
      </c>
      <c r="D26" s="50">
        <v>9.8699999999999992</v>
      </c>
      <c r="E26" s="50">
        <v>10.2001051</v>
      </c>
      <c r="F26" s="52">
        <v>45078</v>
      </c>
      <c r="G26" s="50">
        <v>3344.5302299999998</v>
      </c>
      <c r="H26" s="50">
        <v>10131.712299999999</v>
      </c>
      <c r="I26" s="50">
        <v>3344.5302299999998</v>
      </c>
      <c r="J26" s="50">
        <v>212109.27299999999</v>
      </c>
      <c r="K26" s="50"/>
    </row>
    <row r="27" spans="1:17" x14ac:dyDescent="0.2">
      <c r="A27" s="52">
        <v>45078</v>
      </c>
      <c r="B27" s="50" t="s">
        <v>17730</v>
      </c>
      <c r="C27" s="50" t="s">
        <v>977</v>
      </c>
      <c r="D27" s="50">
        <v>9.86</v>
      </c>
      <c r="E27" s="50">
        <v>10.199999999999999</v>
      </c>
      <c r="F27" s="52">
        <v>45017</v>
      </c>
      <c r="G27" s="50">
        <v>3448.2758600000002</v>
      </c>
      <c r="H27" s="50">
        <v>10141.987800000001</v>
      </c>
      <c r="I27" s="50">
        <v>3448.2758600000002</v>
      </c>
      <c r="J27" s="50">
        <v>212324.394</v>
      </c>
      <c r="K27" s="50"/>
    </row>
    <row r="28" spans="1:17" x14ac:dyDescent="0.2">
      <c r="A28" s="52">
        <v>45108</v>
      </c>
      <c r="B28" s="50" t="s">
        <v>17730</v>
      </c>
      <c r="C28" s="50" t="s">
        <v>977</v>
      </c>
      <c r="D28" s="50">
        <v>9.86</v>
      </c>
      <c r="E28" s="50">
        <v>10.199999999999999</v>
      </c>
      <c r="F28" s="52">
        <v>45017</v>
      </c>
      <c r="G28" s="50">
        <v>3448.2758600000002</v>
      </c>
      <c r="H28" s="50">
        <v>10141.987800000001</v>
      </c>
      <c r="I28" s="50">
        <v>3448.2758600000002</v>
      </c>
      <c r="J28" s="50">
        <v>212324.394</v>
      </c>
      <c r="K28" s="50"/>
    </row>
    <row r="29" spans="1:17" x14ac:dyDescent="0.2">
      <c r="A29" s="52">
        <v>45108</v>
      </c>
      <c r="B29" s="50" t="s">
        <v>13538</v>
      </c>
      <c r="C29" s="50" t="s">
        <v>300</v>
      </c>
      <c r="D29" s="50">
        <v>9.76</v>
      </c>
      <c r="E29" s="50">
        <v>10.1</v>
      </c>
      <c r="F29" s="52">
        <v>45108</v>
      </c>
      <c r="G29" s="50">
        <v>3483.6065600000002</v>
      </c>
      <c r="H29" s="50">
        <v>10245.901599999999</v>
      </c>
      <c r="I29" s="50">
        <v>3483.6065600000002</v>
      </c>
      <c r="J29" s="50">
        <v>214499.848</v>
      </c>
      <c r="K29" s="50"/>
    </row>
    <row r="30" spans="1:17" x14ac:dyDescent="0.2">
      <c r="A30" s="52">
        <v>45139</v>
      </c>
      <c r="B30" s="50" t="s">
        <v>14192</v>
      </c>
      <c r="C30" s="50" t="s">
        <v>840</v>
      </c>
      <c r="D30" s="50">
        <v>9.75</v>
      </c>
      <c r="E30" s="50">
        <v>10.1</v>
      </c>
      <c r="F30" s="52">
        <v>45139</v>
      </c>
      <c r="G30" s="50">
        <v>3589.74359</v>
      </c>
      <c r="H30" s="50">
        <v>10256.4103</v>
      </c>
      <c r="I30" s="50">
        <v>3589.74359</v>
      </c>
      <c r="J30" s="50">
        <v>214719.848</v>
      </c>
      <c r="K30" s="50"/>
    </row>
    <row r="31" spans="1:17" x14ac:dyDescent="0.2">
      <c r="A31" s="52">
        <v>45139</v>
      </c>
      <c r="B31" s="50" t="s">
        <v>14167</v>
      </c>
      <c r="C31" s="50" t="s">
        <v>982</v>
      </c>
      <c r="D31" s="50">
        <v>9.8801000000000005</v>
      </c>
      <c r="E31" s="50">
        <v>10.25</v>
      </c>
      <c r="F31" s="52">
        <v>45139</v>
      </c>
      <c r="G31" s="50">
        <v>3743.8892300000002</v>
      </c>
      <c r="H31" s="50">
        <v>10121.355</v>
      </c>
      <c r="I31" s="50">
        <v>3743.8892300000002</v>
      </c>
      <c r="J31" s="50">
        <v>211892.44200000001</v>
      </c>
      <c r="K31" s="50"/>
    </row>
    <row r="32" spans="1:17" x14ac:dyDescent="0.2">
      <c r="A32" s="52">
        <v>45170</v>
      </c>
      <c r="B32" s="50" t="s">
        <v>14167</v>
      </c>
      <c r="C32" s="50" t="s">
        <v>982</v>
      </c>
      <c r="D32" s="50">
        <v>9.8801000000000005</v>
      </c>
      <c r="E32" s="50">
        <v>10.25</v>
      </c>
      <c r="F32" s="52">
        <v>45139</v>
      </c>
      <c r="G32" s="50">
        <v>3743.8892300000002</v>
      </c>
      <c r="H32" s="50">
        <v>10121.355</v>
      </c>
      <c r="I32" s="50">
        <v>3743.8892300000002</v>
      </c>
      <c r="J32" s="50">
        <v>211892.44200000001</v>
      </c>
      <c r="K32" s="50"/>
    </row>
    <row r="33" spans="1:11" x14ac:dyDescent="0.2">
      <c r="A33" s="52">
        <v>45170</v>
      </c>
      <c r="B33" s="50" t="s">
        <v>17749</v>
      </c>
      <c r="C33" s="50" t="s">
        <v>1626</v>
      </c>
      <c r="D33" s="50">
        <v>9.6300000000000008</v>
      </c>
      <c r="E33" s="50">
        <v>10</v>
      </c>
      <c r="F33" s="52">
        <v>45170</v>
      </c>
      <c r="G33" s="50">
        <v>3842.1599200000001</v>
      </c>
      <c r="H33" s="50">
        <v>10384.216</v>
      </c>
      <c r="I33" s="50">
        <v>3842.1599200000001</v>
      </c>
      <c r="J33" s="50">
        <v>217395.48499999999</v>
      </c>
      <c r="K33" s="50"/>
    </row>
    <row r="34" spans="1:11" x14ac:dyDescent="0.2">
      <c r="A34" s="52">
        <v>45200</v>
      </c>
      <c r="B34" s="50" t="s">
        <v>14167</v>
      </c>
      <c r="C34" s="50" t="s">
        <v>982</v>
      </c>
      <c r="D34" s="50">
        <v>9.8801000000000005</v>
      </c>
      <c r="E34" s="50">
        <v>10.25</v>
      </c>
      <c r="F34" s="52">
        <v>45139</v>
      </c>
      <c r="G34" s="50">
        <v>3743.8892300000002</v>
      </c>
      <c r="H34" s="50">
        <v>10121.355</v>
      </c>
      <c r="I34" s="50">
        <v>3743.8892300000002</v>
      </c>
      <c r="J34" s="50">
        <v>211892.44200000001</v>
      </c>
      <c r="K34" s="50"/>
    </row>
    <row r="35" spans="1:11" x14ac:dyDescent="0.2">
      <c r="A35" s="52">
        <v>45200</v>
      </c>
      <c r="B35" s="50" t="s">
        <v>17749</v>
      </c>
      <c r="C35" s="50" t="s">
        <v>1626</v>
      </c>
      <c r="D35" s="50">
        <v>9.6300000000000008</v>
      </c>
      <c r="E35" s="50">
        <v>10</v>
      </c>
      <c r="F35" s="52">
        <v>45170</v>
      </c>
      <c r="G35" s="50">
        <v>3842.1599200000001</v>
      </c>
      <c r="H35" s="50">
        <v>10384.216</v>
      </c>
      <c r="I35" s="50">
        <v>3842.1599200000001</v>
      </c>
      <c r="J35" s="50">
        <v>217395.48499999999</v>
      </c>
      <c r="K35" s="50"/>
    </row>
    <row r="36" spans="1:11" x14ac:dyDescent="0.2">
      <c r="A36" s="52">
        <v>45231</v>
      </c>
      <c r="B36" s="50" t="s">
        <v>14167</v>
      </c>
      <c r="C36" s="50" t="s">
        <v>982</v>
      </c>
      <c r="D36" s="50">
        <v>9.8801000000000005</v>
      </c>
      <c r="E36" s="50">
        <v>10.25</v>
      </c>
      <c r="F36" s="52">
        <v>45139</v>
      </c>
      <c r="G36" s="50">
        <v>3743.8892300000002</v>
      </c>
      <c r="H36" s="50">
        <v>10121.355</v>
      </c>
      <c r="I36" s="50">
        <v>3743.8892300000002</v>
      </c>
      <c r="J36" s="50">
        <v>211892.44200000001</v>
      </c>
      <c r="K36" s="50"/>
    </row>
    <row r="37" spans="1:11" x14ac:dyDescent="0.2">
      <c r="A37" s="52">
        <v>45231</v>
      </c>
      <c r="B37" s="50" t="s">
        <v>17749</v>
      </c>
      <c r="C37" s="50" t="s">
        <v>1626</v>
      </c>
      <c r="D37" s="50">
        <v>9.6300000000000008</v>
      </c>
      <c r="E37" s="50">
        <v>10</v>
      </c>
      <c r="F37" s="52">
        <v>45170</v>
      </c>
      <c r="G37" s="50">
        <v>3842.1599200000001</v>
      </c>
      <c r="H37" s="50">
        <v>10384.216</v>
      </c>
      <c r="I37" s="50">
        <v>3842.1599200000001</v>
      </c>
      <c r="J37" s="50">
        <v>217395.48499999999</v>
      </c>
      <c r="K37" s="50"/>
    </row>
    <row r="38" spans="1:11" x14ac:dyDescent="0.2">
      <c r="A38" s="52">
        <v>45261</v>
      </c>
      <c r="B38" s="50" t="s">
        <v>14167</v>
      </c>
      <c r="C38" s="50" t="s">
        <v>982</v>
      </c>
      <c r="D38" s="50">
        <v>9.8801000000000005</v>
      </c>
      <c r="E38" s="50">
        <v>10.25</v>
      </c>
      <c r="F38" s="52">
        <v>45139</v>
      </c>
      <c r="G38" s="50">
        <v>3743.8892300000002</v>
      </c>
      <c r="H38" s="50">
        <v>10121.355</v>
      </c>
      <c r="I38" s="50">
        <v>3743.8892300000002</v>
      </c>
      <c r="J38" s="50">
        <v>211892.44200000001</v>
      </c>
      <c r="K38" s="50"/>
    </row>
    <row r="39" spans="1:11" x14ac:dyDescent="0.2">
      <c r="A39" s="52">
        <v>45261</v>
      </c>
      <c r="B39" s="50" t="s">
        <v>17749</v>
      </c>
      <c r="C39" s="50" t="s">
        <v>1626</v>
      </c>
      <c r="D39" s="50">
        <v>9.6300000000000008</v>
      </c>
      <c r="E39" s="50">
        <v>10</v>
      </c>
      <c r="F39" s="52">
        <v>45170</v>
      </c>
      <c r="G39" s="50">
        <v>3842.1599200000001</v>
      </c>
      <c r="H39" s="50">
        <v>10384.216</v>
      </c>
      <c r="I39" s="50">
        <v>3842.1599200000001</v>
      </c>
      <c r="J39" s="50">
        <v>217395.48499999999</v>
      </c>
      <c r="K39" s="50"/>
    </row>
    <row r="40" spans="1:11" x14ac:dyDescent="0.2">
      <c r="A40" s="52">
        <v>45292</v>
      </c>
      <c r="B40" s="50" t="s">
        <v>14167</v>
      </c>
      <c r="C40" s="50" t="s">
        <v>982</v>
      </c>
      <c r="D40" s="50">
        <v>9.8801000000000005</v>
      </c>
      <c r="E40" s="50">
        <v>10.25</v>
      </c>
      <c r="F40" s="52">
        <v>45139</v>
      </c>
      <c r="G40" s="50">
        <v>3743.8892300000002</v>
      </c>
      <c r="H40" s="50">
        <v>10121.355</v>
      </c>
      <c r="I40" s="50">
        <v>3743.8892300000002</v>
      </c>
      <c r="J40" s="50">
        <v>211892.44200000001</v>
      </c>
      <c r="K40" s="50"/>
    </row>
    <row r="41" spans="1:11" x14ac:dyDescent="0.2">
      <c r="A41" s="52">
        <v>45292</v>
      </c>
      <c r="B41" s="50" t="s">
        <v>17749</v>
      </c>
      <c r="C41" s="50" t="s">
        <v>1626</v>
      </c>
      <c r="D41" s="50">
        <v>9.6300000000000008</v>
      </c>
      <c r="E41" s="50">
        <v>10</v>
      </c>
      <c r="F41" s="52">
        <v>45170</v>
      </c>
      <c r="G41" s="50">
        <v>3842.1599200000001</v>
      </c>
      <c r="H41" s="50">
        <v>10384.216</v>
      </c>
      <c r="I41" s="50">
        <v>3842.1599200000001</v>
      </c>
      <c r="J41" s="50">
        <v>217395.48499999999</v>
      </c>
      <c r="K41" s="50"/>
    </row>
    <row r="42" spans="1:11" x14ac:dyDescent="0.2">
      <c r="A42" s="52">
        <v>45323</v>
      </c>
      <c r="B42" s="50" t="s">
        <v>14167</v>
      </c>
      <c r="C42" s="50" t="s">
        <v>982</v>
      </c>
      <c r="D42" s="50">
        <v>9.8801000000000005</v>
      </c>
      <c r="E42" s="50">
        <v>10.25</v>
      </c>
      <c r="F42" s="52">
        <v>45139</v>
      </c>
      <c r="G42" s="50">
        <v>3743.8892300000002</v>
      </c>
      <c r="H42" s="50">
        <v>10121.355</v>
      </c>
      <c r="I42" s="50">
        <v>3743.8892300000002</v>
      </c>
      <c r="J42" s="50">
        <v>211892.44200000001</v>
      </c>
      <c r="K42" s="50"/>
    </row>
    <row r="43" spans="1:11" x14ac:dyDescent="0.2">
      <c r="A43" s="52">
        <v>45323</v>
      </c>
      <c r="B43" s="50" t="s">
        <v>17749</v>
      </c>
      <c r="C43" s="50" t="s">
        <v>1626</v>
      </c>
      <c r="D43" s="50">
        <v>9.6300000000000008</v>
      </c>
      <c r="E43" s="50">
        <v>10</v>
      </c>
      <c r="F43" s="52">
        <v>45170</v>
      </c>
      <c r="G43" s="50">
        <v>3842.1599200000001</v>
      </c>
      <c r="H43" s="50">
        <v>10384.216</v>
      </c>
      <c r="I43" s="50">
        <v>3842.1599200000001</v>
      </c>
      <c r="J43" s="50">
        <v>217395.48499999999</v>
      </c>
      <c r="K43" s="50"/>
    </row>
    <row r="44" spans="1:11" x14ac:dyDescent="0.2">
      <c r="A44" s="52">
        <v>45352</v>
      </c>
      <c r="B44" s="50" t="s">
        <v>14167</v>
      </c>
      <c r="C44" s="50" t="s">
        <v>982</v>
      </c>
      <c r="D44" s="50">
        <v>9.8801000000000005</v>
      </c>
      <c r="E44" s="50">
        <v>10.25</v>
      </c>
      <c r="F44" s="52">
        <v>45139</v>
      </c>
      <c r="G44" s="50">
        <v>3743.8892300000002</v>
      </c>
      <c r="H44" s="50">
        <v>10121.355</v>
      </c>
      <c r="I44" s="50">
        <v>3743.8892300000002</v>
      </c>
      <c r="J44" s="50">
        <v>211892.44200000001</v>
      </c>
      <c r="K44" s="52"/>
    </row>
    <row r="45" spans="1:11" x14ac:dyDescent="0.2">
      <c r="A45" s="52">
        <v>45352</v>
      </c>
      <c r="B45" s="50" t="s">
        <v>17749</v>
      </c>
      <c r="C45" s="50" t="s">
        <v>1626</v>
      </c>
      <c r="D45" s="50">
        <v>9.6300000000000008</v>
      </c>
      <c r="E45" s="50">
        <v>10</v>
      </c>
      <c r="F45" s="52">
        <v>45170</v>
      </c>
      <c r="G45" s="50">
        <v>3842.1599200000001</v>
      </c>
      <c r="H45" s="50">
        <v>10384.216</v>
      </c>
      <c r="I45" s="50">
        <v>3842.1599200000001</v>
      </c>
      <c r="J45" s="50">
        <v>217395.48499999999</v>
      </c>
      <c r="K45" s="52"/>
    </row>
    <row r="46" spans="1:11" x14ac:dyDescent="0.2">
      <c r="A46" s="52">
        <v>45383</v>
      </c>
      <c r="B46" s="50" t="s">
        <v>14167</v>
      </c>
      <c r="C46" s="50" t="s">
        <v>982</v>
      </c>
      <c r="D46" s="50">
        <v>9.8801000000000005</v>
      </c>
      <c r="E46" s="50">
        <v>10.25</v>
      </c>
      <c r="F46" s="52">
        <v>45139</v>
      </c>
      <c r="G46" s="50">
        <v>3743.8892300000002</v>
      </c>
      <c r="H46" s="50">
        <v>10121.355</v>
      </c>
      <c r="I46" s="50">
        <v>3743.8892300000002</v>
      </c>
      <c r="J46" s="50">
        <v>211892.44200000001</v>
      </c>
      <c r="K46" s="52"/>
    </row>
    <row r="47" spans="1:11" x14ac:dyDescent="0.2">
      <c r="A47" s="52">
        <v>45383</v>
      </c>
      <c r="B47" s="50" t="s">
        <v>17749</v>
      </c>
      <c r="C47" s="50" t="s">
        <v>1626</v>
      </c>
      <c r="D47" s="50">
        <v>9.6300000000000008</v>
      </c>
      <c r="E47" s="50">
        <v>10</v>
      </c>
      <c r="F47" s="52">
        <v>45170</v>
      </c>
      <c r="G47" s="50">
        <v>3842.1599200000001</v>
      </c>
      <c r="H47" s="50">
        <v>10384.216</v>
      </c>
      <c r="I47" s="50">
        <v>3842.1599200000001</v>
      </c>
      <c r="J47" s="50">
        <v>217395.48499999999</v>
      </c>
      <c r="K47" s="52"/>
    </row>
    <row r="48" spans="1:11" x14ac:dyDescent="0.2">
      <c r="A48" s="52">
        <v>45413</v>
      </c>
      <c r="B48" s="50" t="s">
        <v>14167</v>
      </c>
      <c r="C48" s="50" t="s">
        <v>982</v>
      </c>
      <c r="D48" s="50">
        <v>9.8801000000000005</v>
      </c>
      <c r="E48" s="50">
        <v>10.25</v>
      </c>
      <c r="F48" s="52">
        <v>45139</v>
      </c>
      <c r="G48" s="50">
        <v>3743.8892300000002</v>
      </c>
      <c r="H48" s="50">
        <v>10121.355</v>
      </c>
      <c r="I48" s="50">
        <v>3743.8892300000002</v>
      </c>
      <c r="J48" s="50">
        <v>211892.44200000001</v>
      </c>
      <c r="K48" s="52"/>
    </row>
    <row r="49" spans="1:11" x14ac:dyDescent="0.2">
      <c r="A49" s="52">
        <v>45413</v>
      </c>
      <c r="B49" s="50" t="s">
        <v>17749</v>
      </c>
      <c r="C49" s="50" t="s">
        <v>1626</v>
      </c>
      <c r="D49" s="50">
        <v>9.6300000000000008</v>
      </c>
      <c r="E49" s="50">
        <v>10</v>
      </c>
      <c r="F49" s="52">
        <v>45170</v>
      </c>
      <c r="G49" s="50">
        <v>3842.1599200000001</v>
      </c>
      <c r="H49" s="50">
        <v>10384.216</v>
      </c>
      <c r="I49" s="50">
        <v>3842.1599200000001</v>
      </c>
      <c r="J49" s="50">
        <v>217395.48499999999</v>
      </c>
      <c r="K49" s="52"/>
    </row>
    <row r="50" spans="1:11" x14ac:dyDescent="0.2">
      <c r="A50" s="52">
        <v>45444</v>
      </c>
      <c r="B50" s="50" t="s">
        <v>14167</v>
      </c>
      <c r="C50" s="50" t="s">
        <v>982</v>
      </c>
      <c r="D50" s="50">
        <v>9.8801000000000005</v>
      </c>
      <c r="E50" s="50">
        <v>10.25</v>
      </c>
      <c r="F50" s="52">
        <v>45139</v>
      </c>
      <c r="G50" s="50">
        <v>3743.8892300000002</v>
      </c>
      <c r="H50" s="50">
        <v>10121.355</v>
      </c>
      <c r="I50" s="50">
        <v>3743.8892300000002</v>
      </c>
      <c r="J50" s="50">
        <v>211892.44200000001</v>
      </c>
      <c r="K50" s="52"/>
    </row>
    <row r="51" spans="1:11" x14ac:dyDescent="0.2">
      <c r="A51" s="52">
        <v>45444</v>
      </c>
      <c r="B51" s="50" t="s">
        <v>17749</v>
      </c>
      <c r="C51" s="50" t="s">
        <v>1626</v>
      </c>
      <c r="D51" s="50">
        <v>9.6300000000000008</v>
      </c>
      <c r="E51" s="50">
        <v>10</v>
      </c>
      <c r="F51" s="52">
        <v>45170</v>
      </c>
      <c r="G51" s="50">
        <v>3842.1599200000001</v>
      </c>
      <c r="H51" s="50">
        <v>10384.216</v>
      </c>
      <c r="I51" s="50">
        <v>3842.1599200000001</v>
      </c>
      <c r="J51" s="50">
        <v>217395.48499999999</v>
      </c>
      <c r="K51" s="52"/>
    </row>
    <row r="52" spans="1:11" x14ac:dyDescent="0.2">
      <c r="A52" s="52">
        <v>45474</v>
      </c>
      <c r="B52" s="50" t="s">
        <v>14167</v>
      </c>
      <c r="C52" s="50" t="s">
        <v>982</v>
      </c>
      <c r="D52" s="50">
        <v>9.8801000000000005</v>
      </c>
      <c r="E52" s="50">
        <v>10.25</v>
      </c>
      <c r="F52" s="52">
        <v>45139</v>
      </c>
      <c r="G52" s="50">
        <v>3743.8892300000002</v>
      </c>
      <c r="H52" s="50">
        <v>10121.355</v>
      </c>
      <c r="I52" s="50">
        <v>3743.8892300000002</v>
      </c>
      <c r="J52" s="50">
        <v>211892.44200000001</v>
      </c>
      <c r="K52" s="52"/>
    </row>
    <row r="53" spans="1:11" x14ac:dyDescent="0.2">
      <c r="A53" s="52">
        <v>45474</v>
      </c>
      <c r="B53" s="50" t="s">
        <v>17749</v>
      </c>
      <c r="C53" s="50" t="s">
        <v>1626</v>
      </c>
      <c r="D53" s="50">
        <v>9.6300000000000008</v>
      </c>
      <c r="E53" s="50">
        <v>10</v>
      </c>
      <c r="F53" s="52">
        <v>45170</v>
      </c>
      <c r="G53" s="50">
        <v>3842.1599200000001</v>
      </c>
      <c r="H53" s="50">
        <v>10384.216</v>
      </c>
      <c r="I53" s="50">
        <v>3842.1599200000001</v>
      </c>
      <c r="J53" s="50">
        <v>217395.48499999999</v>
      </c>
      <c r="K53" s="52"/>
    </row>
    <row r="54" spans="1:11" x14ac:dyDescent="0.2">
      <c r="A54" s="52">
        <v>45505</v>
      </c>
      <c r="B54" s="50" t="s">
        <v>14167</v>
      </c>
      <c r="C54" s="50" t="s">
        <v>982</v>
      </c>
      <c r="D54" s="50">
        <v>9.8801000000000005</v>
      </c>
      <c r="E54" s="50">
        <v>10.25</v>
      </c>
      <c r="F54" s="52">
        <v>45139</v>
      </c>
      <c r="G54" s="50">
        <v>3743.8892300000002</v>
      </c>
      <c r="H54" s="50">
        <v>10121.355</v>
      </c>
      <c r="I54" s="50">
        <v>3743.8892300000002</v>
      </c>
      <c r="J54" s="50">
        <v>211892.44200000001</v>
      </c>
      <c r="K54" s="52"/>
    </row>
    <row r="55" spans="1:11" x14ac:dyDescent="0.2">
      <c r="A55" s="52">
        <v>45505</v>
      </c>
      <c r="B55" s="50" t="s">
        <v>17749</v>
      </c>
      <c r="C55" s="50" t="s">
        <v>1626</v>
      </c>
      <c r="D55" s="50">
        <v>9.6300000000000008</v>
      </c>
      <c r="E55" s="50">
        <v>10</v>
      </c>
      <c r="F55" s="52">
        <v>45170</v>
      </c>
      <c r="G55" s="50">
        <v>3842.1599200000001</v>
      </c>
      <c r="H55" s="50">
        <v>10384.216</v>
      </c>
      <c r="I55" s="50">
        <v>3842.1599200000001</v>
      </c>
      <c r="J55" s="50">
        <v>217395.48499999999</v>
      </c>
      <c r="K55" s="52"/>
    </row>
    <row r="56" spans="1:11" x14ac:dyDescent="0.2">
      <c r="A56" s="52">
        <v>45536</v>
      </c>
      <c r="B56" s="50" t="s">
        <v>14167</v>
      </c>
      <c r="C56" s="50" t="s">
        <v>982</v>
      </c>
      <c r="D56" s="50">
        <v>9.8801000000000005</v>
      </c>
      <c r="E56" s="50">
        <v>10.25</v>
      </c>
      <c r="F56" s="52">
        <v>45139</v>
      </c>
      <c r="G56" s="50">
        <v>3743.8892300000002</v>
      </c>
      <c r="H56" s="50">
        <v>10121.355</v>
      </c>
      <c r="I56" s="50">
        <v>3743.8892300000002</v>
      </c>
      <c r="J56" s="50">
        <v>0</v>
      </c>
      <c r="K56" s="52"/>
    </row>
    <row r="57" spans="1:11" x14ac:dyDescent="0.2">
      <c r="A57" s="52">
        <v>45536</v>
      </c>
      <c r="B57" s="50" t="s">
        <v>17749</v>
      </c>
      <c r="C57" s="50" t="s">
        <v>1626</v>
      </c>
      <c r="D57" s="50">
        <v>9.6300000000000008</v>
      </c>
      <c r="E57" s="50">
        <v>10</v>
      </c>
      <c r="F57" s="52">
        <v>45170</v>
      </c>
      <c r="G57" s="50">
        <v>3842.1599200000001</v>
      </c>
      <c r="H57" s="50">
        <v>10384.216</v>
      </c>
      <c r="I57" s="50">
        <v>3842.1599200000001</v>
      </c>
      <c r="J57" s="50">
        <v>0</v>
      </c>
      <c r="K57" s="52"/>
    </row>
    <row r="58" spans="1:11" x14ac:dyDescent="0.2">
      <c r="A58" s="52">
        <v>45566</v>
      </c>
      <c r="B58" s="50" t="s">
        <v>14167</v>
      </c>
      <c r="C58" s="50" t="s">
        <v>982</v>
      </c>
      <c r="D58" s="50">
        <v>9.8801000000000005</v>
      </c>
      <c r="E58" s="50">
        <v>10.25</v>
      </c>
      <c r="F58" s="52">
        <v>45139</v>
      </c>
      <c r="G58" s="50">
        <v>3743.8892300000002</v>
      </c>
      <c r="H58" s="50">
        <v>10121.355</v>
      </c>
      <c r="I58" s="50">
        <v>3743.8892300000002</v>
      </c>
      <c r="J58" s="50">
        <v>0</v>
      </c>
      <c r="K58" s="52"/>
    </row>
    <row r="59" spans="1:11" x14ac:dyDescent="0.2">
      <c r="A59" s="52">
        <v>45566</v>
      </c>
      <c r="B59" s="50" t="s">
        <v>17749</v>
      </c>
      <c r="C59" s="50" t="s">
        <v>1626</v>
      </c>
      <c r="D59" s="50">
        <v>9.6300000000000008</v>
      </c>
      <c r="E59" s="50">
        <v>10</v>
      </c>
      <c r="F59" s="52">
        <v>45170</v>
      </c>
      <c r="G59" s="50">
        <v>3842.1599200000001</v>
      </c>
      <c r="H59" s="50">
        <v>10384.216</v>
      </c>
      <c r="I59" s="50">
        <v>3842.1599200000001</v>
      </c>
      <c r="J59" s="50">
        <v>0</v>
      </c>
      <c r="K59" s="52"/>
    </row>
    <row r="60" spans="1:11" x14ac:dyDescent="0.2">
      <c r="A60" s="52">
        <v>45597</v>
      </c>
      <c r="B60" s="50" t="s">
        <v>14167</v>
      </c>
      <c r="C60" s="50" t="s">
        <v>982</v>
      </c>
      <c r="D60" s="50">
        <v>9.8801000000000005</v>
      </c>
      <c r="E60" s="50">
        <v>10.25</v>
      </c>
      <c r="F60" s="52">
        <v>45139</v>
      </c>
      <c r="G60" s="50">
        <v>3743.8892300000002</v>
      </c>
      <c r="H60" s="50">
        <v>10121.355</v>
      </c>
      <c r="I60" s="50">
        <v>3743.8892300000002</v>
      </c>
      <c r="J60" s="50">
        <v>0</v>
      </c>
      <c r="K60" s="52"/>
    </row>
    <row r="61" spans="1:11" x14ac:dyDescent="0.2">
      <c r="A61" s="52">
        <v>45597</v>
      </c>
      <c r="B61" s="50" t="s">
        <v>17749</v>
      </c>
      <c r="C61" s="50" t="s">
        <v>1626</v>
      </c>
      <c r="D61" s="50">
        <v>9.6300000000000008</v>
      </c>
      <c r="E61" s="50">
        <v>10</v>
      </c>
      <c r="F61" s="52">
        <v>45170</v>
      </c>
      <c r="G61" s="50">
        <v>3842.1599200000001</v>
      </c>
      <c r="H61" s="50">
        <v>10384.216</v>
      </c>
      <c r="I61" s="50">
        <v>3842.1599200000001</v>
      </c>
      <c r="J61" s="50">
        <v>0</v>
      </c>
      <c r="K61" s="52"/>
    </row>
    <row r="62" spans="1:11" x14ac:dyDescent="0.2">
      <c r="A62" s="52">
        <v>45627</v>
      </c>
      <c r="B62" s="50" t="s">
        <v>14167</v>
      </c>
      <c r="C62" s="50" t="s">
        <v>982</v>
      </c>
      <c r="D62" s="50">
        <v>9.8801000000000005</v>
      </c>
      <c r="E62" s="50">
        <v>10.25</v>
      </c>
      <c r="F62" s="52">
        <v>45139</v>
      </c>
      <c r="G62" s="50">
        <v>3743.8892300000002</v>
      </c>
      <c r="H62" s="50">
        <v>10121.355</v>
      </c>
      <c r="I62" s="50">
        <v>3743.8892300000002</v>
      </c>
      <c r="J62" s="50">
        <v>0</v>
      </c>
      <c r="K62" s="52"/>
    </row>
    <row r="63" spans="1:11" x14ac:dyDescent="0.2">
      <c r="A63" s="52">
        <v>45627</v>
      </c>
      <c r="B63" s="50" t="s">
        <v>17749</v>
      </c>
      <c r="C63" s="50" t="s">
        <v>1626</v>
      </c>
      <c r="D63" s="50">
        <v>9.6300000000000008</v>
      </c>
      <c r="E63" s="50">
        <v>10</v>
      </c>
      <c r="F63" s="52">
        <v>45170</v>
      </c>
      <c r="G63" s="50">
        <v>3842.1599200000001</v>
      </c>
      <c r="H63" s="50">
        <v>10384.216</v>
      </c>
      <c r="I63" s="50">
        <v>3842.1599200000001</v>
      </c>
      <c r="J63" s="50">
        <v>0</v>
      </c>
      <c r="K63" s="52"/>
    </row>
    <row r="64" spans="1:11" x14ac:dyDescent="0.2">
      <c r="A64" s="52">
        <v>45658</v>
      </c>
      <c r="B64" s="50" t="s">
        <v>14167</v>
      </c>
      <c r="C64" s="50" t="s">
        <v>982</v>
      </c>
      <c r="D64" s="50">
        <v>9.8801000000000005</v>
      </c>
      <c r="E64" s="50">
        <v>10.25</v>
      </c>
      <c r="F64" s="52">
        <v>45139</v>
      </c>
      <c r="G64" s="50">
        <v>3743.8892300000002</v>
      </c>
      <c r="H64" s="50">
        <v>10121.355</v>
      </c>
      <c r="I64" s="50">
        <v>3743.8892300000002</v>
      </c>
      <c r="J64" s="50">
        <v>0</v>
      </c>
      <c r="K64" s="52"/>
    </row>
    <row r="65" spans="1:11" x14ac:dyDescent="0.2">
      <c r="A65" s="52">
        <v>45658</v>
      </c>
      <c r="B65" s="50" t="s">
        <v>17749</v>
      </c>
      <c r="C65" s="50" t="s">
        <v>1626</v>
      </c>
      <c r="D65" s="50">
        <v>9.6300000000000008</v>
      </c>
      <c r="E65" s="50">
        <v>10</v>
      </c>
      <c r="F65" s="52">
        <v>45170</v>
      </c>
      <c r="G65" s="50">
        <v>3842.1599200000001</v>
      </c>
      <c r="H65" s="50">
        <v>10384.216</v>
      </c>
      <c r="I65" s="50">
        <v>3842.1599200000001</v>
      </c>
      <c r="J65" s="50">
        <v>0</v>
      </c>
      <c r="K65" s="52"/>
    </row>
    <row r="66" spans="1:11" x14ac:dyDescent="0.2">
      <c r="A66" s="52">
        <v>45689</v>
      </c>
      <c r="B66" s="50" t="s">
        <v>14167</v>
      </c>
      <c r="C66" s="50" t="s">
        <v>982</v>
      </c>
      <c r="D66" s="50">
        <v>9.8801000000000005</v>
      </c>
      <c r="E66" s="50">
        <v>10.25</v>
      </c>
      <c r="F66" s="52">
        <v>45139</v>
      </c>
      <c r="G66" s="50">
        <v>3743.8892300000002</v>
      </c>
      <c r="H66" s="50">
        <v>10121.355</v>
      </c>
      <c r="I66" s="50">
        <v>3743.8892300000002</v>
      </c>
      <c r="J66" s="50">
        <v>0</v>
      </c>
      <c r="K66" s="52"/>
    </row>
    <row r="67" spans="1:11" x14ac:dyDescent="0.2">
      <c r="A67" s="52">
        <v>45689</v>
      </c>
      <c r="B67" s="50" t="s">
        <v>17749</v>
      </c>
      <c r="C67" s="50" t="s">
        <v>1626</v>
      </c>
      <c r="D67" s="50">
        <v>9.6300000000000008</v>
      </c>
      <c r="E67" s="50">
        <v>10</v>
      </c>
      <c r="F67" s="52">
        <v>45170</v>
      </c>
      <c r="G67" s="50">
        <v>3842.1599200000001</v>
      </c>
      <c r="H67" s="50">
        <v>10384.216</v>
      </c>
      <c r="I67" s="50">
        <v>3842.1599200000001</v>
      </c>
      <c r="J67" s="50">
        <v>0</v>
      </c>
      <c r="K67" s="52"/>
    </row>
    <row r="68" spans="1:11" x14ac:dyDescent="0.2">
      <c r="A68" s="52">
        <v>45717</v>
      </c>
      <c r="B68" s="50" t="s">
        <v>14167</v>
      </c>
      <c r="C68" s="50" t="s">
        <v>982</v>
      </c>
      <c r="D68" s="50">
        <v>9.8801000000000005</v>
      </c>
      <c r="E68" s="50">
        <v>10.25</v>
      </c>
      <c r="F68" s="52">
        <v>45139</v>
      </c>
      <c r="G68" s="50">
        <v>3743.8892300000002</v>
      </c>
      <c r="H68" s="50">
        <v>10121.355</v>
      </c>
      <c r="I68" s="50">
        <v>3743.8892300000002</v>
      </c>
      <c r="J68" s="50">
        <v>0</v>
      </c>
      <c r="K68" s="52"/>
    </row>
    <row r="69" spans="1:11" x14ac:dyDescent="0.2">
      <c r="A69" s="52">
        <v>45717</v>
      </c>
      <c r="B69" s="50" t="s">
        <v>17749</v>
      </c>
      <c r="C69" s="50" t="s">
        <v>1626</v>
      </c>
      <c r="D69" s="50">
        <v>9.6300000000000008</v>
      </c>
      <c r="E69" s="50">
        <v>10</v>
      </c>
      <c r="F69" s="52">
        <v>45170</v>
      </c>
      <c r="G69" s="50">
        <v>3842.1599200000001</v>
      </c>
      <c r="H69" s="50">
        <v>10384.216</v>
      </c>
      <c r="I69" s="50">
        <v>3842.1599200000001</v>
      </c>
      <c r="J69" s="50">
        <v>0</v>
      </c>
      <c r="K69" s="52"/>
    </row>
    <row r="70" spans="1:11" x14ac:dyDescent="0.2">
      <c r="A70" s="52">
        <v>45748</v>
      </c>
      <c r="B70" s="50" t="s">
        <v>14167</v>
      </c>
      <c r="C70" s="50" t="s">
        <v>982</v>
      </c>
      <c r="D70" s="50">
        <v>9.8801000000000005</v>
      </c>
      <c r="E70" s="50">
        <v>10.25</v>
      </c>
      <c r="F70" s="52">
        <v>45139</v>
      </c>
      <c r="G70" s="50">
        <v>3743.8892300000002</v>
      </c>
      <c r="H70" s="50">
        <v>10121.355</v>
      </c>
      <c r="I70" s="50">
        <v>3743.8892300000002</v>
      </c>
      <c r="J70" s="50">
        <v>0</v>
      </c>
      <c r="K70" s="52"/>
    </row>
    <row r="71" spans="1:11" x14ac:dyDescent="0.2">
      <c r="A71" s="52">
        <v>45748</v>
      </c>
      <c r="B71" s="50" t="s">
        <v>17749</v>
      </c>
      <c r="C71" s="50" t="s">
        <v>1626</v>
      </c>
      <c r="D71" s="50">
        <v>9.6300000000000008</v>
      </c>
      <c r="E71" s="50">
        <v>10</v>
      </c>
      <c r="F71" s="52">
        <v>45170</v>
      </c>
      <c r="G71" s="50">
        <v>3842.1599200000001</v>
      </c>
      <c r="H71" s="50">
        <v>10384.216</v>
      </c>
      <c r="I71" s="50">
        <v>3842.1599200000001</v>
      </c>
      <c r="J71" s="50">
        <v>0</v>
      </c>
      <c r="K71" s="52"/>
    </row>
    <row r="72" spans="1:11" x14ac:dyDescent="0.2">
      <c r="A72" s="52">
        <v>45778</v>
      </c>
      <c r="B72" s="50" t="s">
        <v>14167</v>
      </c>
      <c r="C72" s="50" t="s">
        <v>982</v>
      </c>
      <c r="D72" s="50">
        <v>9.8801000000000005</v>
      </c>
      <c r="E72" s="50">
        <v>10.25</v>
      </c>
      <c r="F72" s="52">
        <v>45139</v>
      </c>
      <c r="G72" s="50">
        <v>3743.8892300000002</v>
      </c>
      <c r="H72" s="50">
        <v>10121.355</v>
      </c>
      <c r="I72" s="50">
        <v>3743.8892300000002</v>
      </c>
      <c r="J72" s="50">
        <v>0</v>
      </c>
      <c r="K72" s="52"/>
    </row>
    <row r="73" spans="1:11" x14ac:dyDescent="0.2">
      <c r="A73" s="52">
        <v>45778</v>
      </c>
      <c r="B73" s="50" t="s">
        <v>17749</v>
      </c>
      <c r="C73" s="50" t="s">
        <v>1626</v>
      </c>
      <c r="D73" s="50">
        <v>9.6300000000000008</v>
      </c>
      <c r="E73" s="50">
        <v>10</v>
      </c>
      <c r="F73" s="52">
        <v>45170</v>
      </c>
      <c r="G73" s="50">
        <v>3842.1599200000001</v>
      </c>
      <c r="H73" s="50">
        <v>10384.216</v>
      </c>
      <c r="I73" s="50">
        <v>3842.1599200000001</v>
      </c>
      <c r="J73" s="50">
        <v>0</v>
      </c>
      <c r="K73" s="52"/>
    </row>
    <row r="74" spans="1:11" x14ac:dyDescent="0.2">
      <c r="A74" s="20"/>
      <c r="G74" s="20"/>
      <c r="K74" s="20"/>
    </row>
    <row r="75" spans="1:11" x14ac:dyDescent="0.2">
      <c r="A75" s="20"/>
      <c r="G75" s="20"/>
      <c r="K75" s="20"/>
    </row>
    <row r="76" spans="1:11" x14ac:dyDescent="0.2">
      <c r="A76" s="20"/>
      <c r="G76" s="20"/>
      <c r="K76" s="2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0FA04-7ADA-2E4D-84EA-105E3C333D04}">
  <dimension ref="A1:X109"/>
  <sheetViews>
    <sheetView topLeftCell="A59" workbookViewId="0">
      <selection activeCell="G68" sqref="G68"/>
    </sheetView>
  </sheetViews>
  <sheetFormatPr baseColWidth="10" defaultColWidth="11" defaultRowHeight="16" x14ac:dyDescent="0.2"/>
  <cols>
    <col min="1" max="1" width="7.83203125" bestFit="1" customWidth="1"/>
    <col min="2" max="2" width="32.6640625" bestFit="1" customWidth="1"/>
    <col min="3" max="3" width="13.83203125" bestFit="1" customWidth="1"/>
    <col min="4" max="4" width="21.83203125" bestFit="1" customWidth="1"/>
    <col min="5" max="5" width="19" bestFit="1" customWidth="1"/>
    <col min="6" max="6" width="20.1640625" bestFit="1" customWidth="1"/>
    <col min="7" max="7" width="8.33203125" bestFit="1" customWidth="1"/>
    <col min="8" max="8" width="22.33203125" bestFit="1" customWidth="1"/>
    <col min="9" max="9" width="12.33203125" bestFit="1" customWidth="1"/>
    <col min="10" max="10" width="12.83203125" bestFit="1" customWidth="1"/>
    <col min="11" max="11" width="18.5" bestFit="1" customWidth="1"/>
    <col min="12" max="12" width="12.5" bestFit="1" customWidth="1"/>
    <col min="13" max="13" width="24.83203125" bestFit="1" customWidth="1"/>
    <col min="14" max="14" width="32.33203125" bestFit="1" customWidth="1"/>
  </cols>
  <sheetData>
    <row r="1" spans="1:24" x14ac:dyDescent="0.2">
      <c r="B1" t="s">
        <v>17741</v>
      </c>
      <c r="C1" t="s">
        <v>17750</v>
      </c>
      <c r="D1" t="s">
        <v>17742</v>
      </c>
      <c r="E1" t="s">
        <v>17743</v>
      </c>
      <c r="F1" t="s">
        <v>17724</v>
      </c>
      <c r="G1" t="s">
        <v>17737</v>
      </c>
      <c r="H1" t="s">
        <v>17736</v>
      </c>
      <c r="I1" t="s">
        <v>17751</v>
      </c>
      <c r="J1" t="s">
        <v>17753</v>
      </c>
      <c r="K1" t="s">
        <v>0</v>
      </c>
    </row>
    <row r="2" spans="1:24" x14ac:dyDescent="0.2">
      <c r="A2" s="20">
        <v>44713</v>
      </c>
      <c r="B2" t="s">
        <v>17731</v>
      </c>
      <c r="C2" t="s">
        <v>1458</v>
      </c>
      <c r="D2">
        <v>10.27</v>
      </c>
      <c r="E2">
        <v>10.305386968443401</v>
      </c>
      <c r="F2" s="20">
        <v>44713</v>
      </c>
      <c r="G2">
        <v>344.56639185395198</v>
      </c>
      <c r="H2">
        <v>9737.0983446932805</v>
      </c>
      <c r="I2">
        <v>344.56639185395198</v>
      </c>
      <c r="J2">
        <v>0</v>
      </c>
      <c r="Q2" s="20"/>
      <c r="X2" s="20"/>
    </row>
    <row r="3" spans="1:24" x14ac:dyDescent="0.2">
      <c r="A3" s="20">
        <v>44713</v>
      </c>
      <c r="B3" t="s">
        <v>17739</v>
      </c>
      <c r="C3" t="s">
        <v>639</v>
      </c>
      <c r="D3">
        <v>9.9649999999999999</v>
      </c>
      <c r="E3">
        <v>10.003284842615001</v>
      </c>
      <c r="F3" s="20">
        <v>44713</v>
      </c>
      <c r="G3">
        <v>384.19310200703302</v>
      </c>
      <c r="H3">
        <v>10035.1229302558</v>
      </c>
      <c r="I3">
        <v>384.19310200703302</v>
      </c>
      <c r="J3">
        <v>0</v>
      </c>
      <c r="Q3" s="20"/>
      <c r="X3" s="20"/>
    </row>
    <row r="4" spans="1:24" x14ac:dyDescent="0.2">
      <c r="A4" s="20">
        <v>44713</v>
      </c>
      <c r="B4" t="s">
        <v>17732</v>
      </c>
      <c r="C4" t="s">
        <v>1441</v>
      </c>
      <c r="D4">
        <v>10.06</v>
      </c>
      <c r="E4">
        <v>10.1037989565217</v>
      </c>
      <c r="F4" s="20">
        <v>44713</v>
      </c>
      <c r="G4">
        <v>435.377301408547</v>
      </c>
      <c r="H4">
        <v>9940.3578528827002</v>
      </c>
      <c r="I4">
        <v>435.377301408547</v>
      </c>
      <c r="J4">
        <v>0</v>
      </c>
      <c r="Q4" s="20"/>
      <c r="X4" s="20"/>
    </row>
    <row r="5" spans="1:24" x14ac:dyDescent="0.2">
      <c r="A5" s="20">
        <v>44743</v>
      </c>
      <c r="B5" t="s">
        <v>17740</v>
      </c>
      <c r="C5" t="s">
        <v>1642</v>
      </c>
      <c r="D5">
        <v>9.9499999999999993</v>
      </c>
      <c r="E5">
        <v>10.000644066666601</v>
      </c>
      <c r="F5" s="20">
        <v>44743</v>
      </c>
      <c r="G5">
        <v>508.98559463920799</v>
      </c>
      <c r="H5">
        <v>10050.251256281401</v>
      </c>
      <c r="I5">
        <v>508.98559463920799</v>
      </c>
      <c r="J5">
        <v>0</v>
      </c>
      <c r="Q5" s="20"/>
      <c r="X5" s="20"/>
    </row>
    <row r="6" spans="1:24" x14ac:dyDescent="0.2">
      <c r="A6" s="20">
        <v>44743</v>
      </c>
      <c r="B6" t="s">
        <v>17733</v>
      </c>
      <c r="C6" t="s">
        <v>1259</v>
      </c>
      <c r="D6">
        <v>10.1</v>
      </c>
      <c r="E6">
        <v>10.1556206956521</v>
      </c>
      <c r="F6" s="20">
        <v>44743</v>
      </c>
      <c r="G6">
        <v>550.699956951491</v>
      </c>
      <c r="H6">
        <v>9900.9900990098995</v>
      </c>
      <c r="I6">
        <v>550.699956951491</v>
      </c>
      <c r="J6">
        <v>0</v>
      </c>
      <c r="Q6" s="20"/>
      <c r="X6" s="20"/>
    </row>
    <row r="7" spans="1:24" x14ac:dyDescent="0.2">
      <c r="A7" s="20">
        <v>44743</v>
      </c>
      <c r="B7" t="s">
        <v>3438</v>
      </c>
      <c r="C7" t="s">
        <v>854</v>
      </c>
      <c r="D7">
        <v>10.039999999999999</v>
      </c>
      <c r="E7">
        <v>10.102498115942</v>
      </c>
      <c r="F7" s="20">
        <v>44743</v>
      </c>
      <c r="G7">
        <v>622.49119464143996</v>
      </c>
      <c r="H7">
        <v>9960.1593625498008</v>
      </c>
      <c r="I7">
        <v>622.49119464143996</v>
      </c>
      <c r="J7">
        <v>0</v>
      </c>
      <c r="Q7" s="20"/>
      <c r="X7" s="20"/>
    </row>
    <row r="8" spans="1:24" x14ac:dyDescent="0.2">
      <c r="A8" s="20">
        <v>44774</v>
      </c>
      <c r="B8" t="s">
        <v>3725</v>
      </c>
      <c r="C8" t="s">
        <v>1402</v>
      </c>
      <c r="D8">
        <v>9.91</v>
      </c>
      <c r="E8">
        <v>10.000098625</v>
      </c>
      <c r="F8" s="20">
        <v>44774</v>
      </c>
      <c r="G8">
        <v>909.16876892027699</v>
      </c>
      <c r="H8">
        <v>10090.8173562058</v>
      </c>
      <c r="I8">
        <v>909.16876892027699</v>
      </c>
      <c r="J8">
        <v>0</v>
      </c>
      <c r="Q8" s="20"/>
      <c r="X8" s="20"/>
    </row>
    <row r="9" spans="1:24" x14ac:dyDescent="0.2">
      <c r="A9" s="20">
        <v>44774</v>
      </c>
      <c r="B9" t="s">
        <v>17746</v>
      </c>
      <c r="C9" t="s">
        <v>637</v>
      </c>
      <c r="D9">
        <v>10.050000000000001</v>
      </c>
      <c r="E9">
        <v>10.1519682274247</v>
      </c>
      <c r="F9" s="20">
        <v>44774</v>
      </c>
      <c r="G9">
        <v>1014.60922810645</v>
      </c>
      <c r="H9">
        <v>9950.2487562188999</v>
      </c>
      <c r="I9">
        <v>1014.60922810645</v>
      </c>
      <c r="J9">
        <v>0</v>
      </c>
      <c r="Q9" s="20"/>
      <c r="X9" s="20"/>
    </row>
    <row r="10" spans="1:24" x14ac:dyDescent="0.2">
      <c r="A10" s="20">
        <v>44774</v>
      </c>
      <c r="B10" t="s">
        <v>3807</v>
      </c>
      <c r="C10" t="s">
        <v>409</v>
      </c>
      <c r="D10">
        <v>9.9</v>
      </c>
      <c r="E10">
        <v>10.0434300357092</v>
      </c>
      <c r="F10" s="20">
        <v>44774</v>
      </c>
      <c r="G10">
        <v>1448.78823948686</v>
      </c>
      <c r="H10">
        <v>10101.010101010101</v>
      </c>
      <c r="I10">
        <v>1448.78823948686</v>
      </c>
      <c r="J10">
        <v>0</v>
      </c>
      <c r="Q10" s="20"/>
      <c r="X10" s="20"/>
    </row>
    <row r="11" spans="1:24" x14ac:dyDescent="0.2">
      <c r="A11" s="20">
        <v>44805</v>
      </c>
      <c r="B11" t="s">
        <v>4159</v>
      </c>
      <c r="C11" t="s">
        <v>760</v>
      </c>
      <c r="D11">
        <v>9.89</v>
      </c>
      <c r="E11">
        <v>10</v>
      </c>
      <c r="F11" s="20">
        <v>44805</v>
      </c>
      <c r="G11">
        <v>1112.23458038422</v>
      </c>
      <c r="H11">
        <v>10111.223458038399</v>
      </c>
      <c r="I11">
        <v>1112.23458038422</v>
      </c>
      <c r="J11">
        <v>116216.654870239</v>
      </c>
      <c r="Q11" s="20"/>
      <c r="X11" s="20"/>
    </row>
    <row r="12" spans="1:24" x14ac:dyDescent="0.2">
      <c r="A12" s="20">
        <v>44805</v>
      </c>
      <c r="B12" t="s">
        <v>17734</v>
      </c>
      <c r="C12" t="s">
        <v>942</v>
      </c>
      <c r="D12">
        <v>9.8800000000000008</v>
      </c>
      <c r="E12">
        <v>10.0016461352657</v>
      </c>
      <c r="F12" s="20">
        <v>44805</v>
      </c>
      <c r="G12">
        <v>1231.23618689978</v>
      </c>
      <c r="H12">
        <v>10121.457489878499</v>
      </c>
      <c r="I12">
        <v>1231.23618689978</v>
      </c>
      <c r="J12">
        <v>116334.28306342701</v>
      </c>
      <c r="Q12" s="20"/>
      <c r="X12" s="20"/>
    </row>
    <row r="13" spans="1:24" x14ac:dyDescent="0.2">
      <c r="A13" s="20">
        <v>44805</v>
      </c>
      <c r="B13" t="s">
        <v>3807</v>
      </c>
      <c r="C13" t="s">
        <v>409</v>
      </c>
      <c r="D13">
        <v>9.9</v>
      </c>
      <c r="E13">
        <v>10.0434300357092</v>
      </c>
      <c r="F13" s="20">
        <v>44774</v>
      </c>
      <c r="G13">
        <v>1448.78823948686</v>
      </c>
      <c r="H13">
        <v>10101.010101010101</v>
      </c>
      <c r="I13">
        <v>1448.78823948686</v>
      </c>
      <c r="J13">
        <v>116099.264309764</v>
      </c>
      <c r="Q13" s="20"/>
      <c r="X13" s="20"/>
    </row>
    <row r="14" spans="1:24" x14ac:dyDescent="0.2">
      <c r="A14" s="20">
        <v>44835</v>
      </c>
      <c r="B14" t="s">
        <v>3807</v>
      </c>
      <c r="C14" t="s">
        <v>409</v>
      </c>
      <c r="D14">
        <v>9.9</v>
      </c>
      <c r="E14">
        <v>10.0434300357092</v>
      </c>
      <c r="F14" s="20">
        <v>44774</v>
      </c>
      <c r="G14">
        <v>1448.78823948686</v>
      </c>
      <c r="H14">
        <v>10101.010101010101</v>
      </c>
      <c r="I14">
        <v>1448.78823948686</v>
      </c>
      <c r="J14">
        <v>140977.67811447801</v>
      </c>
      <c r="Q14" s="20"/>
      <c r="X14" s="20"/>
    </row>
    <row r="15" spans="1:24" x14ac:dyDescent="0.2">
      <c r="A15" s="20">
        <v>44835</v>
      </c>
      <c r="B15" t="s">
        <v>4576</v>
      </c>
      <c r="C15" t="s">
        <v>109</v>
      </c>
      <c r="D15">
        <v>9.85</v>
      </c>
      <c r="E15">
        <v>10</v>
      </c>
      <c r="F15" s="20">
        <v>44835</v>
      </c>
      <c r="G15">
        <v>1522.84263959391</v>
      </c>
      <c r="H15">
        <v>10152.2842639593</v>
      </c>
      <c r="I15">
        <v>1522.84263959391</v>
      </c>
      <c r="J15">
        <v>141693.30084602299</v>
      </c>
      <c r="Q15" s="20"/>
      <c r="X15" s="20"/>
    </row>
    <row r="16" spans="1:24" x14ac:dyDescent="0.2">
      <c r="A16" s="20">
        <v>44835</v>
      </c>
      <c r="B16" t="s">
        <v>995</v>
      </c>
      <c r="C16" t="s">
        <v>996</v>
      </c>
      <c r="D16">
        <v>9.93</v>
      </c>
      <c r="E16">
        <v>10.100223130434699</v>
      </c>
      <c r="F16" s="20">
        <v>44835</v>
      </c>
      <c r="G16">
        <v>1714.23092079254</v>
      </c>
      <c r="H16">
        <v>10070.493454179201</v>
      </c>
      <c r="I16">
        <v>1714.23092079254</v>
      </c>
      <c r="J16">
        <v>140551.763679086</v>
      </c>
      <c r="Q16" s="20"/>
      <c r="X16" s="20"/>
    </row>
    <row r="17" spans="1:24" x14ac:dyDescent="0.2">
      <c r="A17" s="20">
        <v>44866</v>
      </c>
      <c r="B17" t="s">
        <v>17755</v>
      </c>
      <c r="C17" t="s">
        <v>770</v>
      </c>
      <c r="D17">
        <v>9.84</v>
      </c>
      <c r="E17">
        <v>10.000559507246299</v>
      </c>
      <c r="F17" s="20">
        <v>44866</v>
      </c>
      <c r="G17">
        <v>1631.70230941361</v>
      </c>
      <c r="H17">
        <v>10162.6016260162</v>
      </c>
      <c r="I17">
        <v>1631.70230941361</v>
      </c>
      <c r="J17">
        <v>141837.298102981</v>
      </c>
      <c r="Q17" s="20"/>
      <c r="X17" s="20"/>
    </row>
    <row r="18" spans="1:24" x14ac:dyDescent="0.2">
      <c r="A18" s="20">
        <v>44866</v>
      </c>
      <c r="B18" t="s">
        <v>17745</v>
      </c>
      <c r="C18" t="s">
        <v>944</v>
      </c>
      <c r="D18">
        <v>9.84</v>
      </c>
      <c r="E18">
        <v>10.000884173913001</v>
      </c>
      <c r="F18" s="20">
        <v>44866</v>
      </c>
      <c r="G18">
        <v>1635.00176740854</v>
      </c>
      <c r="H18">
        <v>10162.6016260162</v>
      </c>
      <c r="I18">
        <v>1635.00176740854</v>
      </c>
      <c r="J18">
        <v>141837.298102981</v>
      </c>
      <c r="Q18" s="20"/>
      <c r="X18" s="20"/>
    </row>
    <row r="19" spans="1:24" x14ac:dyDescent="0.2">
      <c r="A19" s="20">
        <v>44866</v>
      </c>
      <c r="B19" t="s">
        <v>995</v>
      </c>
      <c r="C19" t="s">
        <v>996</v>
      </c>
      <c r="D19">
        <v>9.93</v>
      </c>
      <c r="E19">
        <v>10.100223130434699</v>
      </c>
      <c r="F19" s="20">
        <v>44835</v>
      </c>
      <c r="G19">
        <v>1714.23092079254</v>
      </c>
      <c r="H19">
        <v>10070.493454179201</v>
      </c>
      <c r="I19">
        <v>1714.23092079254</v>
      </c>
      <c r="J19">
        <v>140551.763679086</v>
      </c>
      <c r="Q19" s="20"/>
      <c r="X19" s="20"/>
    </row>
    <row r="20" spans="1:24" x14ac:dyDescent="0.2">
      <c r="A20" s="20">
        <v>44896</v>
      </c>
      <c r="B20" t="s">
        <v>17729</v>
      </c>
      <c r="C20" t="s">
        <v>1125</v>
      </c>
      <c r="D20">
        <v>9.93</v>
      </c>
      <c r="E20">
        <v>10.1005948</v>
      </c>
      <c r="F20" s="20">
        <v>44896</v>
      </c>
      <c r="G20">
        <v>1717.9738167170101</v>
      </c>
      <c r="H20">
        <v>10070.493454179201</v>
      </c>
      <c r="I20">
        <v>1717.9738167170101</v>
      </c>
      <c r="J20">
        <v>140551.763679086</v>
      </c>
      <c r="Q20" s="20"/>
      <c r="X20" s="20"/>
    </row>
    <row r="21" spans="1:24" x14ac:dyDescent="0.2">
      <c r="A21" s="20">
        <v>44896</v>
      </c>
      <c r="B21" t="s">
        <v>5698</v>
      </c>
      <c r="C21" t="s">
        <v>871</v>
      </c>
      <c r="D21">
        <v>9.83</v>
      </c>
      <c r="E21">
        <v>10.001412088825001</v>
      </c>
      <c r="F21" s="20">
        <v>44896</v>
      </c>
      <c r="G21">
        <v>1743.76489140387</v>
      </c>
      <c r="H21">
        <v>10172.9399796541</v>
      </c>
      <c r="I21">
        <v>1743.76489140387</v>
      </c>
      <c r="J21">
        <v>141981.58833502801</v>
      </c>
      <c r="Q21" s="20"/>
      <c r="X21" s="20"/>
    </row>
    <row r="22" spans="1:24" x14ac:dyDescent="0.2">
      <c r="A22" s="20">
        <v>44896</v>
      </c>
      <c r="B22" t="s">
        <v>5528</v>
      </c>
      <c r="C22" t="s">
        <v>910</v>
      </c>
      <c r="D22">
        <v>9.92</v>
      </c>
      <c r="E22">
        <v>10.1</v>
      </c>
      <c r="F22" s="20">
        <v>44896</v>
      </c>
      <c r="G22">
        <v>1814.5161290322501</v>
      </c>
      <c r="H22">
        <v>10080.6451612903</v>
      </c>
      <c r="I22">
        <v>1814.5161290322501</v>
      </c>
      <c r="J22">
        <v>140693.448924731</v>
      </c>
      <c r="Q22" s="20"/>
      <c r="X22" s="20"/>
    </row>
    <row r="23" spans="1:24" x14ac:dyDescent="0.2">
      <c r="A23" s="20">
        <v>44927</v>
      </c>
      <c r="B23" t="s">
        <v>6433</v>
      </c>
      <c r="C23" t="s">
        <v>1633</v>
      </c>
      <c r="D23">
        <v>9.94</v>
      </c>
      <c r="E23">
        <v>10.15</v>
      </c>
      <c r="F23" s="20">
        <v>44927</v>
      </c>
      <c r="G23">
        <v>2112.6760563380299</v>
      </c>
      <c r="H23">
        <v>10060.3621730382</v>
      </c>
      <c r="I23">
        <v>2112.6760563380299</v>
      </c>
      <c r="J23">
        <v>140410.363514419</v>
      </c>
      <c r="Q23" s="20"/>
      <c r="X23" s="20"/>
    </row>
    <row r="24" spans="1:24" x14ac:dyDescent="0.2">
      <c r="A24" s="20">
        <v>44927</v>
      </c>
      <c r="B24" t="s">
        <v>5973</v>
      </c>
      <c r="C24" t="s">
        <v>1544</v>
      </c>
      <c r="D24">
        <v>9.89</v>
      </c>
      <c r="E24">
        <v>10.1002176811594</v>
      </c>
      <c r="F24" s="20">
        <v>44927</v>
      </c>
      <c r="G24">
        <v>2125.5579490333498</v>
      </c>
      <c r="H24">
        <v>10111.223458038399</v>
      </c>
      <c r="I24">
        <v>2125.5579490333498</v>
      </c>
      <c r="J24">
        <v>141120.22379507899</v>
      </c>
      <c r="Q24" s="20"/>
      <c r="X24" s="20"/>
    </row>
    <row r="25" spans="1:24" x14ac:dyDescent="0.2">
      <c r="A25" s="20">
        <v>44927</v>
      </c>
      <c r="B25" t="s">
        <v>6116</v>
      </c>
      <c r="C25" t="s">
        <v>1319</v>
      </c>
      <c r="D25">
        <v>9.7899999999999991</v>
      </c>
      <c r="E25">
        <v>10.002624194251</v>
      </c>
      <c r="F25" s="20">
        <v>44927</v>
      </c>
      <c r="G25">
        <v>2171.85080950971</v>
      </c>
      <c r="H25">
        <v>10214.504596527</v>
      </c>
      <c r="I25">
        <v>2171.85080950971</v>
      </c>
      <c r="J25">
        <v>142561.69696969699</v>
      </c>
      <c r="Q25" s="20"/>
      <c r="X25" s="20"/>
    </row>
    <row r="26" spans="1:24" x14ac:dyDescent="0.2">
      <c r="A26" s="20">
        <v>44958</v>
      </c>
      <c r="B26" t="s">
        <v>7982</v>
      </c>
      <c r="C26" t="s">
        <v>726</v>
      </c>
      <c r="D26">
        <v>9.77</v>
      </c>
      <c r="E26">
        <v>10</v>
      </c>
      <c r="F26" s="20">
        <v>44958</v>
      </c>
      <c r="G26">
        <v>2354.1453428863902</v>
      </c>
      <c r="H26">
        <v>10235.4145342886</v>
      </c>
      <c r="I26">
        <v>2354.1453428863902</v>
      </c>
      <c r="J26">
        <v>142853.53258273599</v>
      </c>
    </row>
    <row r="27" spans="1:24" x14ac:dyDescent="0.2">
      <c r="A27" s="20">
        <v>44958</v>
      </c>
      <c r="B27" t="s">
        <v>7897</v>
      </c>
      <c r="C27" t="s">
        <v>1613</v>
      </c>
      <c r="D27">
        <v>10.01</v>
      </c>
      <c r="E27">
        <v>10.250169391304301</v>
      </c>
      <c r="F27" s="20">
        <v>44958</v>
      </c>
      <c r="G27">
        <v>2399.2946184245802</v>
      </c>
      <c r="H27">
        <v>9990.0099900099904</v>
      </c>
      <c r="I27">
        <v>2399.2946184245802</v>
      </c>
      <c r="J27">
        <v>139428.47286047199</v>
      </c>
    </row>
    <row r="28" spans="1:24" x14ac:dyDescent="0.2">
      <c r="A28" s="20">
        <v>44958</v>
      </c>
      <c r="B28" t="s">
        <v>2127</v>
      </c>
      <c r="C28" t="s">
        <v>734</v>
      </c>
      <c r="D28">
        <v>9.84</v>
      </c>
      <c r="E28">
        <v>10.1016454840229</v>
      </c>
      <c r="F28" s="20">
        <v>44958</v>
      </c>
      <c r="G28">
        <v>2658.9988213709298</v>
      </c>
      <c r="H28">
        <v>10162.6016260162</v>
      </c>
      <c r="I28">
        <v>2658.9988213709298</v>
      </c>
      <c r="J28">
        <v>141837.298102981</v>
      </c>
    </row>
    <row r="29" spans="1:24" x14ac:dyDescent="0.2">
      <c r="A29" s="20">
        <v>44986</v>
      </c>
      <c r="B29" t="s">
        <v>9283</v>
      </c>
      <c r="C29" t="s">
        <v>399</v>
      </c>
      <c r="D29">
        <v>9.9</v>
      </c>
      <c r="E29">
        <v>10.15</v>
      </c>
      <c r="F29" s="20">
        <v>44986</v>
      </c>
      <c r="G29">
        <v>2525.2525252525202</v>
      </c>
      <c r="H29">
        <v>10101.010101010101</v>
      </c>
      <c r="I29">
        <v>2525.2525252525202</v>
      </c>
      <c r="J29">
        <v>140977.67811447801</v>
      </c>
    </row>
    <row r="30" spans="1:24" x14ac:dyDescent="0.2">
      <c r="A30" s="20">
        <v>44986</v>
      </c>
      <c r="B30" t="s">
        <v>9743</v>
      </c>
      <c r="C30" t="s">
        <v>716</v>
      </c>
      <c r="D30">
        <v>9.94</v>
      </c>
      <c r="E30">
        <v>10.199999999999999</v>
      </c>
      <c r="F30" s="20">
        <v>44986</v>
      </c>
      <c r="G30">
        <v>2615.69416498993</v>
      </c>
      <c r="H30">
        <v>10060.3621730382</v>
      </c>
      <c r="I30">
        <v>2615.69416498993</v>
      </c>
      <c r="J30">
        <v>140410.363514419</v>
      </c>
    </row>
    <row r="31" spans="1:24" x14ac:dyDescent="0.2">
      <c r="A31" s="20">
        <v>44986</v>
      </c>
      <c r="B31" t="s">
        <v>2127</v>
      </c>
      <c r="C31" t="s">
        <v>734</v>
      </c>
      <c r="D31">
        <v>9.84</v>
      </c>
      <c r="E31">
        <v>10.1016454840229</v>
      </c>
      <c r="F31" s="20">
        <v>44958</v>
      </c>
      <c r="G31">
        <v>2658.9988213709298</v>
      </c>
      <c r="H31">
        <v>10162.6016260162</v>
      </c>
      <c r="I31">
        <v>2658.9988213709298</v>
      </c>
      <c r="J31">
        <v>141837.298102981</v>
      </c>
    </row>
    <row r="32" spans="1:24" x14ac:dyDescent="0.2">
      <c r="A32" s="20">
        <v>45017</v>
      </c>
      <c r="B32" t="s">
        <v>17756</v>
      </c>
      <c r="C32" t="s">
        <v>395</v>
      </c>
      <c r="D32">
        <v>9.93</v>
      </c>
      <c r="E32">
        <v>10.199999999999999</v>
      </c>
      <c r="F32" s="20">
        <v>45017</v>
      </c>
      <c r="G32">
        <v>2719.0332326283901</v>
      </c>
      <c r="H32">
        <v>10070.493454179201</v>
      </c>
      <c r="I32">
        <v>2719.0332326283901</v>
      </c>
      <c r="J32">
        <v>140551.763679086</v>
      </c>
    </row>
    <row r="33" spans="1:10" x14ac:dyDescent="0.2">
      <c r="A33" s="20">
        <v>45017</v>
      </c>
      <c r="B33" t="s">
        <v>17754</v>
      </c>
      <c r="C33" t="s">
        <v>647</v>
      </c>
      <c r="D33">
        <v>9.82</v>
      </c>
      <c r="E33">
        <v>10.100340500658699</v>
      </c>
      <c r="F33" s="20">
        <v>45017</v>
      </c>
      <c r="G33">
        <v>2854.7912490702502</v>
      </c>
      <c r="H33">
        <v>10183.299389002001</v>
      </c>
      <c r="I33">
        <v>2854.7912490702502</v>
      </c>
      <c r="J33">
        <v>142126.172437203</v>
      </c>
    </row>
    <row r="34" spans="1:10" x14ac:dyDescent="0.2">
      <c r="A34" s="20">
        <v>45017</v>
      </c>
      <c r="B34" t="s">
        <v>17730</v>
      </c>
      <c r="C34" t="s">
        <v>977</v>
      </c>
      <c r="D34">
        <v>9.86</v>
      </c>
      <c r="E34">
        <v>10.199999999999999</v>
      </c>
      <c r="F34" s="20">
        <v>45017</v>
      </c>
      <c r="G34">
        <v>3448.2758620689601</v>
      </c>
      <c r="H34">
        <v>10141.9878296146</v>
      </c>
      <c r="I34">
        <v>3448.2758620689601</v>
      </c>
      <c r="J34">
        <v>141549.59567275099</v>
      </c>
    </row>
    <row r="35" spans="1:10" x14ac:dyDescent="0.2">
      <c r="A35" s="20">
        <v>45047</v>
      </c>
      <c r="B35" t="s">
        <v>12372</v>
      </c>
      <c r="C35" t="s">
        <v>556</v>
      </c>
      <c r="D35">
        <v>9.94</v>
      </c>
      <c r="E35">
        <v>10.25</v>
      </c>
      <c r="F35" s="20">
        <v>45047</v>
      </c>
      <c r="G35">
        <v>3118.7122736418501</v>
      </c>
      <c r="H35">
        <v>10060.3621730382</v>
      </c>
      <c r="I35">
        <v>3118.7122736418501</v>
      </c>
      <c r="J35">
        <v>140410.363514419</v>
      </c>
    </row>
    <row r="36" spans="1:10" x14ac:dyDescent="0.2">
      <c r="A36" s="20">
        <v>45047</v>
      </c>
      <c r="B36" t="s">
        <v>12162</v>
      </c>
      <c r="C36" t="s">
        <v>369</v>
      </c>
      <c r="D36">
        <v>9.89</v>
      </c>
      <c r="E36">
        <v>10.199999999999999</v>
      </c>
      <c r="F36" s="20">
        <v>45047</v>
      </c>
      <c r="G36">
        <v>3134.4792719918901</v>
      </c>
      <c r="H36">
        <v>10111.223458038399</v>
      </c>
      <c r="I36">
        <v>3134.4792719918901</v>
      </c>
      <c r="J36">
        <v>141120.22379507899</v>
      </c>
    </row>
    <row r="37" spans="1:10" x14ac:dyDescent="0.2">
      <c r="A37" s="20">
        <v>45047</v>
      </c>
      <c r="B37" t="s">
        <v>17730</v>
      </c>
      <c r="C37" t="s">
        <v>977</v>
      </c>
      <c r="D37">
        <v>9.86</v>
      </c>
      <c r="E37">
        <v>10.199999999999999</v>
      </c>
      <c r="F37" s="20">
        <v>45017</v>
      </c>
      <c r="G37">
        <v>3448.2758620689601</v>
      </c>
      <c r="H37">
        <v>10141.9878296146</v>
      </c>
      <c r="I37">
        <v>3448.2758620689601</v>
      </c>
      <c r="J37">
        <v>141549.59567275099</v>
      </c>
    </row>
    <row r="38" spans="1:10" x14ac:dyDescent="0.2">
      <c r="A38" s="20">
        <v>45078</v>
      </c>
      <c r="B38" t="s">
        <v>12162</v>
      </c>
      <c r="C38" t="s">
        <v>369</v>
      </c>
      <c r="D38">
        <v>9.89</v>
      </c>
      <c r="E38">
        <v>10.199999999999999</v>
      </c>
      <c r="F38" s="20">
        <v>45047</v>
      </c>
      <c r="G38">
        <v>3134.4792719918901</v>
      </c>
      <c r="H38">
        <v>10111.223458038399</v>
      </c>
      <c r="I38">
        <v>3134.4792719918901</v>
      </c>
      <c r="J38">
        <v>141120.22379507899</v>
      </c>
    </row>
    <row r="39" spans="1:10" x14ac:dyDescent="0.2">
      <c r="A39" s="20">
        <v>45078</v>
      </c>
      <c r="B39" t="s">
        <v>12916</v>
      </c>
      <c r="C39" t="s">
        <v>335</v>
      </c>
      <c r="D39">
        <v>9.8699999999999992</v>
      </c>
      <c r="E39">
        <v>10.200105133333301</v>
      </c>
      <c r="F39" s="20">
        <v>45078</v>
      </c>
      <c r="G39">
        <v>3344.5302262745799</v>
      </c>
      <c r="H39">
        <v>10131.7122593718</v>
      </c>
      <c r="I39">
        <v>3344.5302262745799</v>
      </c>
      <c r="J39">
        <v>141406.181695373</v>
      </c>
    </row>
    <row r="40" spans="1:10" x14ac:dyDescent="0.2">
      <c r="A40" s="20">
        <v>45078</v>
      </c>
      <c r="B40" t="s">
        <v>17730</v>
      </c>
      <c r="C40" t="s">
        <v>977</v>
      </c>
      <c r="D40">
        <v>9.86</v>
      </c>
      <c r="E40">
        <v>10.199999999999999</v>
      </c>
      <c r="F40" s="20">
        <v>45017</v>
      </c>
      <c r="G40">
        <v>3448.2758620689601</v>
      </c>
      <c r="H40">
        <v>10141.9878296146</v>
      </c>
      <c r="I40">
        <v>3448.2758620689601</v>
      </c>
      <c r="J40">
        <v>141549.59567275099</v>
      </c>
    </row>
    <row r="41" spans="1:10" x14ac:dyDescent="0.2">
      <c r="A41" s="20">
        <v>45108</v>
      </c>
      <c r="B41" t="s">
        <v>13784</v>
      </c>
      <c r="C41" t="s">
        <v>1629</v>
      </c>
      <c r="D41">
        <v>9.9600000000000009</v>
      </c>
      <c r="E41">
        <v>10.3</v>
      </c>
      <c r="F41" s="20">
        <v>45108</v>
      </c>
      <c r="G41">
        <v>3413.65461847389</v>
      </c>
      <c r="H41">
        <v>10040.160642570199</v>
      </c>
      <c r="I41">
        <v>3413.65461847389</v>
      </c>
      <c r="J41">
        <v>140128.41499330601</v>
      </c>
    </row>
    <row r="42" spans="1:10" x14ac:dyDescent="0.2">
      <c r="A42" s="20">
        <v>45108</v>
      </c>
      <c r="B42" t="s">
        <v>17730</v>
      </c>
      <c r="C42" t="s">
        <v>977</v>
      </c>
      <c r="D42">
        <v>9.86</v>
      </c>
      <c r="E42">
        <v>10.199999999999999</v>
      </c>
      <c r="F42" s="20">
        <v>45017</v>
      </c>
      <c r="G42">
        <v>3448.2758620689601</v>
      </c>
      <c r="H42">
        <v>10141.9878296146</v>
      </c>
      <c r="I42">
        <v>3448.2758620689601</v>
      </c>
      <c r="J42">
        <v>141549.59567275099</v>
      </c>
    </row>
    <row r="43" spans="1:10" x14ac:dyDescent="0.2">
      <c r="A43" s="20">
        <v>45108</v>
      </c>
      <c r="B43" t="s">
        <v>13538</v>
      </c>
      <c r="C43" t="s">
        <v>300</v>
      </c>
      <c r="D43">
        <v>9.76</v>
      </c>
      <c r="E43">
        <v>10.1</v>
      </c>
      <c r="F43" s="20">
        <v>45108</v>
      </c>
      <c r="G43">
        <v>3483.6065573770402</v>
      </c>
      <c r="H43">
        <v>10245.9016393442</v>
      </c>
      <c r="I43">
        <v>3483.6065573770402</v>
      </c>
      <c r="J43">
        <v>142999.89890710299</v>
      </c>
    </row>
    <row r="44" spans="1:10" x14ac:dyDescent="0.2">
      <c r="A44" s="20">
        <v>45139</v>
      </c>
      <c r="B44" t="s">
        <v>14051</v>
      </c>
      <c r="C44" t="s">
        <v>1344</v>
      </c>
      <c r="D44">
        <v>9.76</v>
      </c>
      <c r="E44">
        <v>10.1</v>
      </c>
      <c r="F44" s="20">
        <v>45139</v>
      </c>
      <c r="G44">
        <v>3483.6065573770402</v>
      </c>
      <c r="H44">
        <v>10245.9016393442</v>
      </c>
      <c r="I44">
        <v>3483.6065573770402</v>
      </c>
      <c r="J44">
        <v>142999.89890710299</v>
      </c>
    </row>
    <row r="45" spans="1:10" x14ac:dyDescent="0.2">
      <c r="A45" s="20">
        <v>45139</v>
      </c>
      <c r="B45" t="s">
        <v>14192</v>
      </c>
      <c r="C45" t="s">
        <v>840</v>
      </c>
      <c r="D45">
        <v>9.75</v>
      </c>
      <c r="E45">
        <v>10.1</v>
      </c>
      <c r="F45" s="20">
        <v>45139</v>
      </c>
      <c r="G45">
        <v>3589.7435897435798</v>
      </c>
      <c r="H45">
        <v>10256.4102564102</v>
      </c>
      <c r="I45">
        <v>3589.7435897435798</v>
      </c>
      <c r="J45">
        <v>143146.56547008501</v>
      </c>
    </row>
    <row r="46" spans="1:10" x14ac:dyDescent="0.2">
      <c r="A46" s="20">
        <v>45139</v>
      </c>
      <c r="B46" t="s">
        <v>14167</v>
      </c>
      <c r="C46" t="s">
        <v>982</v>
      </c>
      <c r="D46">
        <v>9.8801000000000005</v>
      </c>
      <c r="E46">
        <v>10.25</v>
      </c>
      <c r="F46" s="20">
        <v>45139</v>
      </c>
      <c r="G46">
        <v>3743.88923189036</v>
      </c>
      <c r="H46">
        <v>10121.3550470136</v>
      </c>
      <c r="I46">
        <v>3743.88923189036</v>
      </c>
      <c r="J46">
        <v>141261.62825612401</v>
      </c>
    </row>
    <row r="47" spans="1:10" x14ac:dyDescent="0.2">
      <c r="A47" s="20">
        <v>45170</v>
      </c>
      <c r="B47" t="s">
        <v>14433</v>
      </c>
      <c r="C47" t="s">
        <v>890</v>
      </c>
      <c r="D47">
        <v>9.64</v>
      </c>
      <c r="E47">
        <v>10.000733162668</v>
      </c>
      <c r="F47" s="20">
        <v>45170</v>
      </c>
      <c r="G47">
        <v>3742.0452558921102</v>
      </c>
      <c r="H47">
        <v>10373.4439834024</v>
      </c>
      <c r="I47">
        <v>3742.0452558921102</v>
      </c>
      <c r="J47">
        <v>144779.98063623701</v>
      </c>
    </row>
    <row r="48" spans="1:10" x14ac:dyDescent="0.2">
      <c r="A48" s="20">
        <v>45170</v>
      </c>
      <c r="B48" t="s">
        <v>14167</v>
      </c>
      <c r="C48" t="s">
        <v>982</v>
      </c>
      <c r="D48">
        <v>9.8801000000000005</v>
      </c>
      <c r="E48">
        <v>10.25</v>
      </c>
      <c r="F48" s="20">
        <v>45139</v>
      </c>
      <c r="G48">
        <v>3743.88923189036</v>
      </c>
      <c r="H48">
        <v>10121.3550470136</v>
      </c>
      <c r="I48">
        <v>3743.88923189036</v>
      </c>
      <c r="J48">
        <v>141261.62825612401</v>
      </c>
    </row>
    <row r="49" spans="1:10" x14ac:dyDescent="0.2">
      <c r="A49" s="20">
        <v>45170</v>
      </c>
      <c r="B49" t="s">
        <v>17749</v>
      </c>
      <c r="C49" t="s">
        <v>1626</v>
      </c>
      <c r="D49">
        <v>9.6300000000000008</v>
      </c>
      <c r="E49">
        <v>10</v>
      </c>
      <c r="F49" s="20">
        <v>45170</v>
      </c>
      <c r="G49">
        <v>3842.1599169262599</v>
      </c>
      <c r="H49">
        <v>10384.215991692599</v>
      </c>
      <c r="I49">
        <v>3842.1599169262599</v>
      </c>
      <c r="J49">
        <v>144930.323295257</v>
      </c>
    </row>
    <row r="50" spans="1:10" x14ac:dyDescent="0.2">
      <c r="A50" s="20">
        <v>45200</v>
      </c>
      <c r="B50" t="s">
        <v>14433</v>
      </c>
      <c r="C50" t="s">
        <v>890</v>
      </c>
      <c r="D50">
        <v>9.64</v>
      </c>
      <c r="E50">
        <v>10.000733162668</v>
      </c>
      <c r="F50" s="20">
        <v>45170</v>
      </c>
      <c r="G50">
        <v>3742.0452558921102</v>
      </c>
      <c r="H50">
        <v>10373.4439834024</v>
      </c>
      <c r="I50">
        <v>3742.0452558921102</v>
      </c>
      <c r="J50">
        <v>144779.98063623701</v>
      </c>
    </row>
    <row r="51" spans="1:10" x14ac:dyDescent="0.2">
      <c r="A51" s="20">
        <v>45200</v>
      </c>
      <c r="B51" t="s">
        <v>14167</v>
      </c>
      <c r="C51" t="s">
        <v>982</v>
      </c>
      <c r="D51">
        <v>9.8801000000000005</v>
      </c>
      <c r="E51">
        <v>10.25</v>
      </c>
      <c r="F51" s="20">
        <v>45139</v>
      </c>
      <c r="G51">
        <v>3743.88923189036</v>
      </c>
      <c r="H51">
        <v>10121.3550470136</v>
      </c>
      <c r="I51">
        <v>3743.88923189036</v>
      </c>
      <c r="J51">
        <v>141261.62825612401</v>
      </c>
    </row>
    <row r="52" spans="1:10" x14ac:dyDescent="0.2">
      <c r="A52" s="20">
        <v>45200</v>
      </c>
      <c r="B52" t="s">
        <v>17749</v>
      </c>
      <c r="C52" t="s">
        <v>1626</v>
      </c>
      <c r="D52">
        <v>9.6300000000000008</v>
      </c>
      <c r="E52">
        <v>10</v>
      </c>
      <c r="F52" s="20">
        <v>45170</v>
      </c>
      <c r="G52">
        <v>3842.1599169262599</v>
      </c>
      <c r="H52">
        <v>10384.215991692599</v>
      </c>
      <c r="I52">
        <v>3842.1599169262599</v>
      </c>
      <c r="J52">
        <v>144930.323295257</v>
      </c>
    </row>
    <row r="53" spans="1:10" x14ac:dyDescent="0.2">
      <c r="A53" s="20">
        <v>45231</v>
      </c>
      <c r="B53" t="s">
        <v>14433</v>
      </c>
      <c r="C53" t="s">
        <v>890</v>
      </c>
      <c r="D53">
        <v>9.64</v>
      </c>
      <c r="E53">
        <v>10.000733162668</v>
      </c>
      <c r="F53" s="20">
        <v>45170</v>
      </c>
      <c r="G53">
        <v>3742.0452558921102</v>
      </c>
      <c r="H53">
        <v>10373.4439834024</v>
      </c>
      <c r="I53">
        <v>3742.0452558921102</v>
      </c>
      <c r="J53">
        <v>144779.98063623701</v>
      </c>
    </row>
    <row r="54" spans="1:10" x14ac:dyDescent="0.2">
      <c r="A54" s="20">
        <v>45231</v>
      </c>
      <c r="B54" t="s">
        <v>14167</v>
      </c>
      <c r="C54" t="s">
        <v>982</v>
      </c>
      <c r="D54">
        <v>9.8801000000000005</v>
      </c>
      <c r="E54">
        <v>10.25</v>
      </c>
      <c r="F54" s="20">
        <v>45139</v>
      </c>
      <c r="G54">
        <v>3743.88923189036</v>
      </c>
      <c r="H54">
        <v>10121.3550470136</v>
      </c>
      <c r="I54">
        <v>3743.88923189036</v>
      </c>
      <c r="J54">
        <v>141261.62825612401</v>
      </c>
    </row>
    <row r="55" spans="1:10" x14ac:dyDescent="0.2">
      <c r="A55" s="20">
        <v>45231</v>
      </c>
      <c r="B55" t="s">
        <v>17749</v>
      </c>
      <c r="C55" t="s">
        <v>1626</v>
      </c>
      <c r="D55">
        <v>9.6300000000000008</v>
      </c>
      <c r="E55">
        <v>10</v>
      </c>
      <c r="F55" s="20">
        <v>45170</v>
      </c>
      <c r="G55">
        <v>3842.1599169262599</v>
      </c>
      <c r="H55">
        <v>10384.215991692599</v>
      </c>
      <c r="I55">
        <v>3842.1599169262599</v>
      </c>
      <c r="J55">
        <v>144930.323295257</v>
      </c>
    </row>
    <row r="56" spans="1:10" x14ac:dyDescent="0.2">
      <c r="A56" s="20">
        <v>45261</v>
      </c>
      <c r="B56" t="s">
        <v>14433</v>
      </c>
      <c r="C56" t="s">
        <v>890</v>
      </c>
      <c r="D56">
        <v>9.64</v>
      </c>
      <c r="E56">
        <v>10.000733162668</v>
      </c>
      <c r="F56" s="20">
        <v>45170</v>
      </c>
      <c r="G56">
        <v>3742.0452558921102</v>
      </c>
      <c r="H56">
        <v>10373.4439834024</v>
      </c>
      <c r="I56">
        <v>3742.0452558921102</v>
      </c>
      <c r="J56">
        <v>144779.98063623701</v>
      </c>
    </row>
    <row r="57" spans="1:10" x14ac:dyDescent="0.2">
      <c r="A57" s="20">
        <v>45261</v>
      </c>
      <c r="B57" t="s">
        <v>14167</v>
      </c>
      <c r="C57" t="s">
        <v>982</v>
      </c>
      <c r="D57">
        <v>9.8801000000000005</v>
      </c>
      <c r="E57">
        <v>10.25</v>
      </c>
      <c r="F57" s="20">
        <v>45139</v>
      </c>
      <c r="G57">
        <v>3743.88923189036</v>
      </c>
      <c r="H57">
        <v>10121.3550470136</v>
      </c>
      <c r="I57">
        <v>3743.88923189036</v>
      </c>
      <c r="J57">
        <v>141261.62825612401</v>
      </c>
    </row>
    <row r="58" spans="1:10" x14ac:dyDescent="0.2">
      <c r="A58" s="20">
        <v>45261</v>
      </c>
      <c r="B58" t="s">
        <v>17749</v>
      </c>
      <c r="C58" t="s">
        <v>1626</v>
      </c>
      <c r="D58">
        <v>9.6300000000000008</v>
      </c>
      <c r="E58">
        <v>10</v>
      </c>
      <c r="F58" s="20">
        <v>45170</v>
      </c>
      <c r="G58">
        <v>3842.1599169262599</v>
      </c>
      <c r="H58">
        <v>10384.215991692599</v>
      </c>
      <c r="I58">
        <v>3842.1599169262599</v>
      </c>
      <c r="J58">
        <v>144930.323295257</v>
      </c>
    </row>
    <row r="59" spans="1:10" x14ac:dyDescent="0.2">
      <c r="A59" s="20">
        <v>45292</v>
      </c>
      <c r="B59" t="s">
        <v>14433</v>
      </c>
      <c r="C59" t="s">
        <v>890</v>
      </c>
      <c r="D59">
        <v>9.64</v>
      </c>
      <c r="E59">
        <v>10.000733162668</v>
      </c>
      <c r="F59" s="20">
        <v>45170</v>
      </c>
      <c r="G59">
        <v>3742.0452558921102</v>
      </c>
      <c r="H59">
        <v>10373.4439834024</v>
      </c>
      <c r="I59">
        <v>3742.0452558921102</v>
      </c>
      <c r="J59">
        <v>144779.98063623701</v>
      </c>
    </row>
    <row r="60" spans="1:10" x14ac:dyDescent="0.2">
      <c r="A60" s="20">
        <v>45292</v>
      </c>
      <c r="B60" t="s">
        <v>14167</v>
      </c>
      <c r="C60" t="s">
        <v>982</v>
      </c>
      <c r="D60">
        <v>9.8801000000000005</v>
      </c>
      <c r="E60">
        <v>10.25</v>
      </c>
      <c r="F60" s="20">
        <v>45139</v>
      </c>
      <c r="G60">
        <v>3743.88923189036</v>
      </c>
      <c r="H60">
        <v>10121.3550470136</v>
      </c>
      <c r="I60">
        <v>3743.88923189036</v>
      </c>
      <c r="J60">
        <v>141261.62825612401</v>
      </c>
    </row>
    <row r="61" spans="1:10" x14ac:dyDescent="0.2">
      <c r="A61" s="20">
        <v>45292</v>
      </c>
      <c r="B61" t="s">
        <v>17749</v>
      </c>
      <c r="C61" t="s">
        <v>1626</v>
      </c>
      <c r="D61">
        <v>9.6300000000000008</v>
      </c>
      <c r="E61">
        <v>10</v>
      </c>
      <c r="F61" s="20">
        <v>45170</v>
      </c>
      <c r="G61">
        <v>3842.1599169262599</v>
      </c>
      <c r="H61">
        <v>10384.215991692599</v>
      </c>
      <c r="I61">
        <v>3842.1599169262599</v>
      </c>
      <c r="J61">
        <v>144930.323295257</v>
      </c>
    </row>
    <row r="62" spans="1:10" x14ac:dyDescent="0.2">
      <c r="A62" s="20">
        <v>45323</v>
      </c>
      <c r="B62" t="s">
        <v>14433</v>
      </c>
      <c r="C62" t="s">
        <v>890</v>
      </c>
      <c r="D62">
        <v>9.64</v>
      </c>
      <c r="E62">
        <v>10.000733162668</v>
      </c>
      <c r="F62" s="20">
        <v>45170</v>
      </c>
      <c r="G62">
        <v>3742.0452558921102</v>
      </c>
      <c r="H62">
        <v>10373.4439834024</v>
      </c>
      <c r="I62">
        <v>3742.0452558921102</v>
      </c>
      <c r="J62">
        <v>144779.98063623701</v>
      </c>
    </row>
    <row r="63" spans="1:10" x14ac:dyDescent="0.2">
      <c r="A63" s="20">
        <v>45323</v>
      </c>
      <c r="B63" t="s">
        <v>14167</v>
      </c>
      <c r="C63" t="s">
        <v>982</v>
      </c>
      <c r="D63">
        <v>9.8801000000000005</v>
      </c>
      <c r="E63">
        <v>10.25</v>
      </c>
      <c r="F63" s="20">
        <v>45139</v>
      </c>
      <c r="G63">
        <v>3743.88923189036</v>
      </c>
      <c r="H63">
        <v>10121.3550470136</v>
      </c>
      <c r="I63">
        <v>3743.88923189036</v>
      </c>
      <c r="J63">
        <v>141261.62825612401</v>
      </c>
    </row>
    <row r="64" spans="1:10" x14ac:dyDescent="0.2">
      <c r="A64" s="20">
        <v>45323</v>
      </c>
      <c r="B64" t="s">
        <v>17749</v>
      </c>
      <c r="C64" t="s">
        <v>1626</v>
      </c>
      <c r="D64">
        <v>9.6300000000000008</v>
      </c>
      <c r="E64">
        <v>10</v>
      </c>
      <c r="F64" s="20">
        <v>45170</v>
      </c>
      <c r="G64">
        <v>3842.1599169262599</v>
      </c>
      <c r="H64">
        <v>10384.215991692599</v>
      </c>
      <c r="I64">
        <v>3842.1599169262599</v>
      </c>
      <c r="J64">
        <v>144930.323295257</v>
      </c>
    </row>
    <row r="65" spans="1:11" x14ac:dyDescent="0.2">
      <c r="A65" s="20">
        <v>45352</v>
      </c>
      <c r="B65" t="s">
        <v>14433</v>
      </c>
      <c r="C65" t="s">
        <v>890</v>
      </c>
      <c r="D65">
        <v>9.64</v>
      </c>
      <c r="E65">
        <v>10.000733162668</v>
      </c>
      <c r="F65" s="20">
        <v>45170</v>
      </c>
      <c r="G65">
        <v>3742.0452558921102</v>
      </c>
      <c r="H65">
        <v>10373.4439834024</v>
      </c>
      <c r="I65">
        <v>3742.0452558921102</v>
      </c>
      <c r="J65">
        <v>144779.98063623701</v>
      </c>
      <c r="K65" s="20"/>
    </row>
    <row r="66" spans="1:11" x14ac:dyDescent="0.2">
      <c r="A66" s="20">
        <v>45352</v>
      </c>
      <c r="B66" t="s">
        <v>14167</v>
      </c>
      <c r="C66" t="s">
        <v>982</v>
      </c>
      <c r="D66">
        <v>9.8801000000000005</v>
      </c>
      <c r="E66">
        <v>10.25</v>
      </c>
      <c r="F66" s="20">
        <v>45139</v>
      </c>
      <c r="G66">
        <v>3743.88923189036</v>
      </c>
      <c r="H66">
        <v>10121.3550470136</v>
      </c>
      <c r="I66">
        <v>3743.88923189036</v>
      </c>
      <c r="J66">
        <v>141261.62825612401</v>
      </c>
      <c r="K66" s="20"/>
    </row>
    <row r="67" spans="1:11" x14ac:dyDescent="0.2">
      <c r="A67" s="20">
        <v>45352</v>
      </c>
      <c r="B67" t="s">
        <v>17749</v>
      </c>
      <c r="C67" t="s">
        <v>1626</v>
      </c>
      <c r="D67">
        <v>9.6300000000000008</v>
      </c>
      <c r="E67">
        <v>10</v>
      </c>
      <c r="F67" s="20">
        <v>45170</v>
      </c>
      <c r="G67">
        <v>3842.1599169262599</v>
      </c>
      <c r="H67">
        <v>10384.215991692599</v>
      </c>
      <c r="I67">
        <v>3842.1599169262599</v>
      </c>
      <c r="J67">
        <v>144930.323295257</v>
      </c>
      <c r="K67" s="20"/>
    </row>
    <row r="68" spans="1:11" x14ac:dyDescent="0.2">
      <c r="A68" s="20">
        <v>45383</v>
      </c>
      <c r="B68" t="s">
        <v>14433</v>
      </c>
      <c r="C68" t="s">
        <v>890</v>
      </c>
      <c r="D68">
        <v>9.64</v>
      </c>
      <c r="E68">
        <v>10.000733162668</v>
      </c>
      <c r="F68" s="20">
        <v>45170</v>
      </c>
      <c r="G68">
        <v>3742.0452558921102</v>
      </c>
      <c r="H68">
        <v>10373.4439834024</v>
      </c>
      <c r="I68">
        <v>3742.0452558921102</v>
      </c>
      <c r="J68">
        <v>144779.98063623701</v>
      </c>
      <c r="K68" s="20"/>
    </row>
    <row r="69" spans="1:11" x14ac:dyDescent="0.2">
      <c r="A69" s="20">
        <v>45383</v>
      </c>
      <c r="B69" t="s">
        <v>14167</v>
      </c>
      <c r="C69" t="s">
        <v>982</v>
      </c>
      <c r="D69">
        <v>9.8801000000000005</v>
      </c>
      <c r="E69">
        <v>10.25</v>
      </c>
      <c r="F69" s="20">
        <v>45139</v>
      </c>
      <c r="G69">
        <v>3743.88923189036</v>
      </c>
      <c r="H69">
        <v>10121.3550470136</v>
      </c>
      <c r="I69">
        <v>3743.88923189036</v>
      </c>
      <c r="J69">
        <v>141261.62825612401</v>
      </c>
      <c r="K69" s="20"/>
    </row>
    <row r="70" spans="1:11" x14ac:dyDescent="0.2">
      <c r="A70" s="20">
        <v>45383</v>
      </c>
      <c r="B70" t="s">
        <v>17749</v>
      </c>
      <c r="C70" t="s">
        <v>1626</v>
      </c>
      <c r="D70">
        <v>9.6300000000000008</v>
      </c>
      <c r="E70">
        <v>10</v>
      </c>
      <c r="F70" s="20">
        <v>45170</v>
      </c>
      <c r="G70">
        <v>3842.1599169262599</v>
      </c>
      <c r="H70">
        <v>10384.215991692599</v>
      </c>
      <c r="I70">
        <v>3842.1599169262599</v>
      </c>
      <c r="J70">
        <v>144930.323295257</v>
      </c>
      <c r="K70" s="20"/>
    </row>
    <row r="71" spans="1:11" x14ac:dyDescent="0.2">
      <c r="A71" s="20">
        <v>45413</v>
      </c>
      <c r="B71" t="s">
        <v>14433</v>
      </c>
      <c r="C71" t="s">
        <v>890</v>
      </c>
      <c r="D71">
        <v>9.64</v>
      </c>
      <c r="E71">
        <v>10.000733162668</v>
      </c>
      <c r="F71" s="20">
        <v>45170</v>
      </c>
      <c r="G71">
        <v>3742.0452558921102</v>
      </c>
      <c r="H71">
        <v>10373.4439834024</v>
      </c>
      <c r="I71">
        <v>3742.0452558921102</v>
      </c>
      <c r="J71">
        <v>144779.98063623701</v>
      </c>
      <c r="K71" s="20"/>
    </row>
    <row r="72" spans="1:11" x14ac:dyDescent="0.2">
      <c r="A72" s="20">
        <v>45413</v>
      </c>
      <c r="B72" t="s">
        <v>14167</v>
      </c>
      <c r="C72" t="s">
        <v>982</v>
      </c>
      <c r="D72">
        <v>9.8801000000000005</v>
      </c>
      <c r="E72">
        <v>10.25</v>
      </c>
      <c r="F72" s="20">
        <v>45139</v>
      </c>
      <c r="G72">
        <v>3743.88923189036</v>
      </c>
      <c r="H72">
        <v>10121.3550470136</v>
      </c>
      <c r="I72">
        <v>3743.88923189036</v>
      </c>
      <c r="J72">
        <v>141261.62825612401</v>
      </c>
      <c r="K72" s="20"/>
    </row>
    <row r="73" spans="1:11" x14ac:dyDescent="0.2">
      <c r="A73" s="20">
        <v>45413</v>
      </c>
      <c r="B73" t="s">
        <v>17749</v>
      </c>
      <c r="C73" t="s">
        <v>1626</v>
      </c>
      <c r="D73">
        <v>9.6300000000000008</v>
      </c>
      <c r="E73">
        <v>10</v>
      </c>
      <c r="F73" s="20">
        <v>45170</v>
      </c>
      <c r="G73">
        <v>3842.1599169262599</v>
      </c>
      <c r="H73">
        <v>10384.215991692599</v>
      </c>
      <c r="I73">
        <v>3842.1599169262599</v>
      </c>
      <c r="J73">
        <v>144930.323295257</v>
      </c>
      <c r="K73" s="20"/>
    </row>
    <row r="74" spans="1:11" x14ac:dyDescent="0.2">
      <c r="A74" s="20">
        <v>45444</v>
      </c>
      <c r="B74" t="s">
        <v>14433</v>
      </c>
      <c r="C74" t="s">
        <v>890</v>
      </c>
      <c r="D74">
        <v>9.64</v>
      </c>
      <c r="E74">
        <v>10.000733162668</v>
      </c>
      <c r="F74" s="20">
        <v>45170</v>
      </c>
      <c r="G74">
        <v>3742.0452558921102</v>
      </c>
      <c r="H74">
        <v>10373.4439834024</v>
      </c>
      <c r="I74">
        <v>3742.0452558921102</v>
      </c>
      <c r="J74">
        <v>144779.98063623701</v>
      </c>
      <c r="K74" s="20"/>
    </row>
    <row r="75" spans="1:11" x14ac:dyDescent="0.2">
      <c r="A75" s="20">
        <v>45444</v>
      </c>
      <c r="B75" t="s">
        <v>14167</v>
      </c>
      <c r="C75" t="s">
        <v>982</v>
      </c>
      <c r="D75">
        <v>9.8801000000000005</v>
      </c>
      <c r="E75">
        <v>10.25</v>
      </c>
      <c r="F75" s="20">
        <v>45139</v>
      </c>
      <c r="G75">
        <v>3743.88923189036</v>
      </c>
      <c r="H75">
        <v>10121.3550470136</v>
      </c>
      <c r="I75">
        <v>3743.88923189036</v>
      </c>
      <c r="J75">
        <v>141261.62825612401</v>
      </c>
      <c r="K75" s="20"/>
    </row>
    <row r="76" spans="1:11" x14ac:dyDescent="0.2">
      <c r="A76" s="20">
        <v>45444</v>
      </c>
      <c r="B76" t="s">
        <v>17749</v>
      </c>
      <c r="C76" t="s">
        <v>1626</v>
      </c>
      <c r="D76">
        <v>9.6300000000000008</v>
      </c>
      <c r="E76">
        <v>10</v>
      </c>
      <c r="F76" s="20">
        <v>45170</v>
      </c>
      <c r="G76">
        <v>3842.1599169262599</v>
      </c>
      <c r="H76">
        <v>10384.215991692599</v>
      </c>
      <c r="I76">
        <v>3842.1599169262599</v>
      </c>
      <c r="J76">
        <v>144930.323295257</v>
      </c>
      <c r="K76" s="20"/>
    </row>
    <row r="77" spans="1:11" x14ac:dyDescent="0.2">
      <c r="A77" s="20">
        <v>45474</v>
      </c>
      <c r="B77" t="s">
        <v>14433</v>
      </c>
      <c r="C77" t="s">
        <v>890</v>
      </c>
      <c r="D77">
        <v>9.64</v>
      </c>
      <c r="E77">
        <v>10.000733162668</v>
      </c>
      <c r="F77" s="20">
        <v>45170</v>
      </c>
      <c r="G77">
        <v>3742.0452558921102</v>
      </c>
      <c r="H77">
        <v>10373.4439834024</v>
      </c>
      <c r="I77">
        <v>3742.0452558921102</v>
      </c>
      <c r="J77">
        <v>144779.98063623701</v>
      </c>
      <c r="K77" s="20"/>
    </row>
    <row r="78" spans="1:11" x14ac:dyDescent="0.2">
      <c r="A78" s="20">
        <v>45474</v>
      </c>
      <c r="B78" t="s">
        <v>14167</v>
      </c>
      <c r="C78" t="s">
        <v>982</v>
      </c>
      <c r="D78">
        <v>9.8801000000000005</v>
      </c>
      <c r="E78">
        <v>10.25</v>
      </c>
      <c r="F78" s="20">
        <v>45139</v>
      </c>
      <c r="G78">
        <v>3743.88923189036</v>
      </c>
      <c r="H78">
        <v>10121.3550470136</v>
      </c>
      <c r="I78">
        <v>3743.88923189036</v>
      </c>
      <c r="J78">
        <v>141261.62825612401</v>
      </c>
      <c r="K78" s="20"/>
    </row>
    <row r="79" spans="1:11" x14ac:dyDescent="0.2">
      <c r="A79" s="20">
        <v>45474</v>
      </c>
      <c r="B79" t="s">
        <v>17749</v>
      </c>
      <c r="C79" t="s">
        <v>1626</v>
      </c>
      <c r="D79">
        <v>9.6300000000000008</v>
      </c>
      <c r="E79">
        <v>10</v>
      </c>
      <c r="F79" s="20">
        <v>45170</v>
      </c>
      <c r="G79">
        <v>3842.1599169262599</v>
      </c>
      <c r="H79">
        <v>10384.215991692599</v>
      </c>
      <c r="I79">
        <v>3842.1599169262599</v>
      </c>
      <c r="J79">
        <v>144930.323295257</v>
      </c>
      <c r="K79" s="20"/>
    </row>
    <row r="80" spans="1:11" x14ac:dyDescent="0.2">
      <c r="A80" s="20">
        <v>45505</v>
      </c>
      <c r="B80" t="s">
        <v>14433</v>
      </c>
      <c r="C80" t="s">
        <v>890</v>
      </c>
      <c r="D80">
        <v>9.64</v>
      </c>
      <c r="E80">
        <v>10.000733162668</v>
      </c>
      <c r="F80" s="20">
        <v>45170</v>
      </c>
      <c r="G80">
        <v>3742.0452558921102</v>
      </c>
      <c r="H80">
        <v>10373.4439834024</v>
      </c>
      <c r="I80">
        <v>3742.0452558921102</v>
      </c>
      <c r="J80">
        <v>144779.98063623701</v>
      </c>
      <c r="K80" s="20"/>
    </row>
    <row r="81" spans="1:11" x14ac:dyDescent="0.2">
      <c r="A81" s="20">
        <v>45505</v>
      </c>
      <c r="B81" t="s">
        <v>14167</v>
      </c>
      <c r="C81" t="s">
        <v>982</v>
      </c>
      <c r="D81">
        <v>9.8801000000000005</v>
      </c>
      <c r="E81">
        <v>10.25</v>
      </c>
      <c r="F81" s="20">
        <v>45139</v>
      </c>
      <c r="G81">
        <v>3743.88923189036</v>
      </c>
      <c r="H81">
        <v>10121.3550470136</v>
      </c>
      <c r="I81">
        <v>3743.88923189036</v>
      </c>
      <c r="J81">
        <v>141261.62825612401</v>
      </c>
      <c r="K81" s="20"/>
    </row>
    <row r="82" spans="1:11" x14ac:dyDescent="0.2">
      <c r="A82" s="20">
        <v>45505</v>
      </c>
      <c r="B82" t="s">
        <v>17749</v>
      </c>
      <c r="C82" t="s">
        <v>1626</v>
      </c>
      <c r="D82">
        <v>9.6300000000000008</v>
      </c>
      <c r="E82">
        <v>10</v>
      </c>
      <c r="F82" s="20">
        <v>45170</v>
      </c>
      <c r="G82">
        <v>3842.1599169262599</v>
      </c>
      <c r="H82">
        <v>10384.215991692599</v>
      </c>
      <c r="I82">
        <v>3842.1599169262599</v>
      </c>
      <c r="J82">
        <v>144930.323295257</v>
      </c>
      <c r="K82" s="20"/>
    </row>
    <row r="83" spans="1:11" x14ac:dyDescent="0.2">
      <c r="A83" s="20">
        <v>45536</v>
      </c>
      <c r="B83" t="s">
        <v>14433</v>
      </c>
      <c r="C83" t="s">
        <v>890</v>
      </c>
      <c r="D83">
        <v>9.64</v>
      </c>
      <c r="E83">
        <v>10.000733162668</v>
      </c>
      <c r="F83" s="20">
        <v>45170</v>
      </c>
      <c r="G83">
        <v>3742.0452558921102</v>
      </c>
      <c r="H83">
        <v>10373.4439834024</v>
      </c>
      <c r="I83">
        <v>3742.0452558921102</v>
      </c>
      <c r="J83">
        <v>0</v>
      </c>
      <c r="K83" s="20"/>
    </row>
    <row r="84" spans="1:11" x14ac:dyDescent="0.2">
      <c r="A84" s="20">
        <v>45536</v>
      </c>
      <c r="B84" t="s">
        <v>14167</v>
      </c>
      <c r="C84" t="s">
        <v>982</v>
      </c>
      <c r="D84">
        <v>9.8801000000000005</v>
      </c>
      <c r="E84">
        <v>10.25</v>
      </c>
      <c r="F84" s="20">
        <v>45139</v>
      </c>
      <c r="G84">
        <v>3743.88923189036</v>
      </c>
      <c r="H84">
        <v>10121.3550470136</v>
      </c>
      <c r="I84">
        <v>3743.88923189036</v>
      </c>
      <c r="J84">
        <v>0</v>
      </c>
      <c r="K84" s="20"/>
    </row>
    <row r="85" spans="1:11" x14ac:dyDescent="0.2">
      <c r="A85" s="20">
        <v>45536</v>
      </c>
      <c r="B85" t="s">
        <v>17749</v>
      </c>
      <c r="C85" t="s">
        <v>1626</v>
      </c>
      <c r="D85">
        <v>9.6300000000000008</v>
      </c>
      <c r="E85">
        <v>10</v>
      </c>
      <c r="F85" s="20">
        <v>45170</v>
      </c>
      <c r="G85">
        <v>3842.1599169262599</v>
      </c>
      <c r="H85">
        <v>10384.215991692599</v>
      </c>
      <c r="I85">
        <v>3842.1599169262599</v>
      </c>
      <c r="J85">
        <v>0</v>
      </c>
      <c r="K85" s="20"/>
    </row>
    <row r="86" spans="1:11" x14ac:dyDescent="0.2">
      <c r="A86" s="20">
        <v>45566</v>
      </c>
      <c r="B86" t="s">
        <v>14433</v>
      </c>
      <c r="C86" t="s">
        <v>890</v>
      </c>
      <c r="D86">
        <v>9.64</v>
      </c>
      <c r="E86">
        <v>10.000733162668</v>
      </c>
      <c r="F86" s="20">
        <v>45170</v>
      </c>
      <c r="G86">
        <v>3742.0452558921102</v>
      </c>
      <c r="H86">
        <v>10373.4439834024</v>
      </c>
      <c r="I86">
        <v>3742.0452558921102</v>
      </c>
      <c r="J86">
        <v>0</v>
      </c>
      <c r="K86" s="20"/>
    </row>
    <row r="87" spans="1:11" x14ac:dyDescent="0.2">
      <c r="A87" s="20">
        <v>45566</v>
      </c>
      <c r="B87" t="s">
        <v>14167</v>
      </c>
      <c r="C87" t="s">
        <v>982</v>
      </c>
      <c r="D87">
        <v>9.8801000000000005</v>
      </c>
      <c r="E87">
        <v>10.25</v>
      </c>
      <c r="F87" s="20">
        <v>45139</v>
      </c>
      <c r="G87">
        <v>3743.88923189036</v>
      </c>
      <c r="H87">
        <v>10121.3550470136</v>
      </c>
      <c r="I87">
        <v>3743.88923189036</v>
      </c>
      <c r="J87">
        <v>0</v>
      </c>
      <c r="K87" s="20"/>
    </row>
    <row r="88" spans="1:11" x14ac:dyDescent="0.2">
      <c r="A88" s="20">
        <v>45566</v>
      </c>
      <c r="B88" t="s">
        <v>17749</v>
      </c>
      <c r="C88" t="s">
        <v>1626</v>
      </c>
      <c r="D88">
        <v>9.6300000000000008</v>
      </c>
      <c r="E88">
        <v>10</v>
      </c>
      <c r="F88" s="20">
        <v>45170</v>
      </c>
      <c r="G88">
        <v>3842.1599169262599</v>
      </c>
      <c r="H88">
        <v>10384.215991692599</v>
      </c>
      <c r="I88">
        <v>3842.1599169262599</v>
      </c>
      <c r="J88">
        <v>0</v>
      </c>
      <c r="K88" s="20"/>
    </row>
    <row r="89" spans="1:11" x14ac:dyDescent="0.2">
      <c r="A89" s="20">
        <v>45597</v>
      </c>
      <c r="B89" t="s">
        <v>14433</v>
      </c>
      <c r="C89" t="s">
        <v>890</v>
      </c>
      <c r="D89">
        <v>9.64</v>
      </c>
      <c r="E89">
        <v>10.000733162668</v>
      </c>
      <c r="F89" s="20">
        <v>45170</v>
      </c>
      <c r="G89">
        <v>3742.0452558921102</v>
      </c>
      <c r="H89">
        <v>10373.4439834024</v>
      </c>
      <c r="I89">
        <v>3742.0452558921102</v>
      </c>
      <c r="J89">
        <v>0</v>
      </c>
      <c r="K89" s="20"/>
    </row>
    <row r="90" spans="1:11" x14ac:dyDescent="0.2">
      <c r="A90" s="20">
        <v>45597</v>
      </c>
      <c r="B90" t="s">
        <v>14167</v>
      </c>
      <c r="C90" t="s">
        <v>982</v>
      </c>
      <c r="D90">
        <v>9.8801000000000005</v>
      </c>
      <c r="E90">
        <v>10.25</v>
      </c>
      <c r="F90" s="20">
        <v>45139</v>
      </c>
      <c r="G90">
        <v>3743.88923189036</v>
      </c>
      <c r="H90">
        <v>10121.3550470136</v>
      </c>
      <c r="I90">
        <v>3743.88923189036</v>
      </c>
      <c r="J90">
        <v>0</v>
      </c>
      <c r="K90" s="20"/>
    </row>
    <row r="91" spans="1:11" x14ac:dyDescent="0.2">
      <c r="A91" s="20">
        <v>45597</v>
      </c>
      <c r="B91" t="s">
        <v>17749</v>
      </c>
      <c r="C91" t="s">
        <v>1626</v>
      </c>
      <c r="D91">
        <v>9.6300000000000008</v>
      </c>
      <c r="E91">
        <v>10</v>
      </c>
      <c r="F91" s="20">
        <v>45170</v>
      </c>
      <c r="G91">
        <v>3842.1599169262599</v>
      </c>
      <c r="H91">
        <v>10384.215991692599</v>
      </c>
      <c r="I91">
        <v>3842.1599169262599</v>
      </c>
      <c r="J91">
        <v>0</v>
      </c>
      <c r="K91" s="20"/>
    </row>
    <row r="92" spans="1:11" x14ac:dyDescent="0.2">
      <c r="A92" s="20">
        <v>45627</v>
      </c>
      <c r="B92" t="s">
        <v>14433</v>
      </c>
      <c r="C92" t="s">
        <v>890</v>
      </c>
      <c r="D92">
        <v>9.64</v>
      </c>
      <c r="E92">
        <v>10.000733162668</v>
      </c>
      <c r="F92" s="20">
        <v>45170</v>
      </c>
      <c r="G92">
        <v>3742.0452558921102</v>
      </c>
      <c r="H92">
        <v>10373.4439834024</v>
      </c>
      <c r="I92">
        <v>3742.0452558921102</v>
      </c>
      <c r="J92">
        <v>0</v>
      </c>
      <c r="K92" s="20"/>
    </row>
    <row r="93" spans="1:11" x14ac:dyDescent="0.2">
      <c r="A93" s="20">
        <v>45627</v>
      </c>
      <c r="B93" t="s">
        <v>14167</v>
      </c>
      <c r="C93" t="s">
        <v>982</v>
      </c>
      <c r="D93">
        <v>9.8801000000000005</v>
      </c>
      <c r="E93">
        <v>10.25</v>
      </c>
      <c r="F93" s="20">
        <v>45139</v>
      </c>
      <c r="G93">
        <v>3743.88923189036</v>
      </c>
      <c r="H93">
        <v>10121.3550470136</v>
      </c>
      <c r="I93">
        <v>3743.88923189036</v>
      </c>
      <c r="J93">
        <v>0</v>
      </c>
      <c r="K93" s="20"/>
    </row>
    <row r="94" spans="1:11" x14ac:dyDescent="0.2">
      <c r="A94" s="20">
        <v>45627</v>
      </c>
      <c r="B94" t="s">
        <v>17749</v>
      </c>
      <c r="C94" t="s">
        <v>1626</v>
      </c>
      <c r="D94">
        <v>9.6300000000000008</v>
      </c>
      <c r="E94">
        <v>10</v>
      </c>
      <c r="F94" s="20">
        <v>45170</v>
      </c>
      <c r="G94">
        <v>3842.1599169262599</v>
      </c>
      <c r="H94">
        <v>10384.215991692599</v>
      </c>
      <c r="I94">
        <v>3842.1599169262599</v>
      </c>
      <c r="J94">
        <v>0</v>
      </c>
      <c r="K94" s="20"/>
    </row>
    <row r="95" spans="1:11" x14ac:dyDescent="0.2">
      <c r="A95" s="20">
        <v>45658</v>
      </c>
      <c r="B95" t="s">
        <v>14433</v>
      </c>
      <c r="C95" t="s">
        <v>890</v>
      </c>
      <c r="D95">
        <v>9.64</v>
      </c>
      <c r="E95">
        <v>10.000733162668</v>
      </c>
      <c r="F95" s="20">
        <v>45170</v>
      </c>
      <c r="G95">
        <v>3742.0452558921102</v>
      </c>
      <c r="H95">
        <v>10373.4439834024</v>
      </c>
      <c r="I95">
        <v>3742.0452558921102</v>
      </c>
      <c r="J95">
        <v>0</v>
      </c>
      <c r="K95" s="20"/>
    </row>
    <row r="96" spans="1:11" x14ac:dyDescent="0.2">
      <c r="A96" s="20">
        <v>45658</v>
      </c>
      <c r="B96" t="s">
        <v>14167</v>
      </c>
      <c r="C96" t="s">
        <v>982</v>
      </c>
      <c r="D96">
        <v>9.8801000000000005</v>
      </c>
      <c r="E96">
        <v>10.25</v>
      </c>
      <c r="F96" s="20">
        <v>45139</v>
      </c>
      <c r="G96">
        <v>3743.88923189036</v>
      </c>
      <c r="H96">
        <v>10121.3550470136</v>
      </c>
      <c r="I96">
        <v>3743.88923189036</v>
      </c>
      <c r="J96">
        <v>0</v>
      </c>
      <c r="K96" s="20"/>
    </row>
    <row r="97" spans="1:11" x14ac:dyDescent="0.2">
      <c r="A97" s="20">
        <v>45658</v>
      </c>
      <c r="B97" t="s">
        <v>17749</v>
      </c>
      <c r="C97" t="s">
        <v>1626</v>
      </c>
      <c r="D97">
        <v>9.6300000000000008</v>
      </c>
      <c r="E97">
        <v>10</v>
      </c>
      <c r="F97" s="20">
        <v>45170</v>
      </c>
      <c r="G97">
        <v>3842.1599169262599</v>
      </c>
      <c r="H97">
        <v>10384.215991692599</v>
      </c>
      <c r="I97">
        <v>3842.1599169262599</v>
      </c>
      <c r="J97">
        <v>0</v>
      </c>
      <c r="K97" s="20"/>
    </row>
    <row r="98" spans="1:11" x14ac:dyDescent="0.2">
      <c r="A98" s="20">
        <v>45689</v>
      </c>
      <c r="B98" t="s">
        <v>14433</v>
      </c>
      <c r="C98" t="s">
        <v>890</v>
      </c>
      <c r="D98">
        <v>9.64</v>
      </c>
      <c r="E98">
        <v>10.000733162668</v>
      </c>
      <c r="F98" s="20">
        <v>45170</v>
      </c>
      <c r="G98">
        <v>3742.0452558921102</v>
      </c>
      <c r="H98">
        <v>10373.4439834024</v>
      </c>
      <c r="I98">
        <v>3742.0452558921102</v>
      </c>
      <c r="J98">
        <v>0</v>
      </c>
      <c r="K98" s="20"/>
    </row>
    <row r="99" spans="1:11" x14ac:dyDescent="0.2">
      <c r="A99" s="20">
        <v>45689</v>
      </c>
      <c r="B99" t="s">
        <v>14167</v>
      </c>
      <c r="C99" t="s">
        <v>982</v>
      </c>
      <c r="D99">
        <v>9.8801000000000005</v>
      </c>
      <c r="E99">
        <v>10.25</v>
      </c>
      <c r="F99" s="20">
        <v>45139</v>
      </c>
      <c r="G99">
        <v>3743.88923189036</v>
      </c>
      <c r="H99">
        <v>10121.3550470136</v>
      </c>
      <c r="I99">
        <v>3743.88923189036</v>
      </c>
      <c r="J99">
        <v>0</v>
      </c>
      <c r="K99" s="20"/>
    </row>
    <row r="100" spans="1:11" x14ac:dyDescent="0.2">
      <c r="A100" s="20">
        <v>45689</v>
      </c>
      <c r="B100" t="s">
        <v>17749</v>
      </c>
      <c r="C100" t="s">
        <v>1626</v>
      </c>
      <c r="D100">
        <v>9.6300000000000008</v>
      </c>
      <c r="E100">
        <v>10</v>
      </c>
      <c r="F100" s="20">
        <v>45170</v>
      </c>
      <c r="G100">
        <v>3842.1599169262599</v>
      </c>
      <c r="H100">
        <v>10384.215991692599</v>
      </c>
      <c r="I100">
        <v>3842.1599169262599</v>
      </c>
      <c r="J100">
        <v>0</v>
      </c>
      <c r="K100" s="20"/>
    </row>
    <row r="101" spans="1:11" x14ac:dyDescent="0.2">
      <c r="A101" s="20">
        <v>45717</v>
      </c>
      <c r="B101" t="s">
        <v>14433</v>
      </c>
      <c r="C101" t="s">
        <v>890</v>
      </c>
      <c r="D101">
        <v>9.64</v>
      </c>
      <c r="E101">
        <v>10.000733162668</v>
      </c>
      <c r="F101" s="20">
        <v>45170</v>
      </c>
      <c r="G101">
        <v>3742.0452558921102</v>
      </c>
      <c r="H101">
        <v>10373.4439834024</v>
      </c>
      <c r="I101">
        <v>3742.0452558921102</v>
      </c>
      <c r="J101">
        <v>0</v>
      </c>
      <c r="K101" s="20"/>
    </row>
    <row r="102" spans="1:11" x14ac:dyDescent="0.2">
      <c r="A102" s="20">
        <v>45717</v>
      </c>
      <c r="B102" t="s">
        <v>14167</v>
      </c>
      <c r="C102" t="s">
        <v>982</v>
      </c>
      <c r="D102">
        <v>9.8801000000000005</v>
      </c>
      <c r="E102">
        <v>10.25</v>
      </c>
      <c r="F102" s="20">
        <v>45139</v>
      </c>
      <c r="G102">
        <v>3743.88923189036</v>
      </c>
      <c r="H102">
        <v>10121.3550470136</v>
      </c>
      <c r="I102">
        <v>3743.88923189036</v>
      </c>
      <c r="J102">
        <v>0</v>
      </c>
      <c r="K102" s="20"/>
    </row>
    <row r="103" spans="1:11" x14ac:dyDescent="0.2">
      <c r="A103" s="20">
        <v>45717</v>
      </c>
      <c r="B103" t="s">
        <v>17749</v>
      </c>
      <c r="C103" t="s">
        <v>1626</v>
      </c>
      <c r="D103">
        <v>9.6300000000000008</v>
      </c>
      <c r="E103">
        <v>10</v>
      </c>
      <c r="F103" s="20">
        <v>45170</v>
      </c>
      <c r="G103">
        <v>3842.1599169262599</v>
      </c>
      <c r="H103">
        <v>10384.215991692599</v>
      </c>
      <c r="I103">
        <v>3842.1599169262599</v>
      </c>
      <c r="J103">
        <v>0</v>
      </c>
      <c r="K103" s="20"/>
    </row>
    <row r="104" spans="1:11" x14ac:dyDescent="0.2">
      <c r="A104" s="20">
        <v>45748</v>
      </c>
      <c r="B104" t="s">
        <v>14433</v>
      </c>
      <c r="C104" t="s">
        <v>890</v>
      </c>
      <c r="D104">
        <v>9.64</v>
      </c>
      <c r="E104">
        <v>10.000733162668</v>
      </c>
      <c r="F104" s="20">
        <v>45170</v>
      </c>
      <c r="G104">
        <v>3742.0452558921102</v>
      </c>
      <c r="H104">
        <v>10373.4439834024</v>
      </c>
      <c r="I104">
        <v>3742.0452558921102</v>
      </c>
      <c r="J104">
        <v>0</v>
      </c>
      <c r="K104" s="20"/>
    </row>
    <row r="105" spans="1:11" x14ac:dyDescent="0.2">
      <c r="A105" s="20">
        <v>45748</v>
      </c>
      <c r="B105" t="s">
        <v>14167</v>
      </c>
      <c r="C105" t="s">
        <v>982</v>
      </c>
      <c r="D105">
        <v>9.8801000000000005</v>
      </c>
      <c r="E105">
        <v>10.25</v>
      </c>
      <c r="F105" s="20">
        <v>45139</v>
      </c>
      <c r="G105">
        <v>3743.88923189036</v>
      </c>
      <c r="H105">
        <v>10121.3550470136</v>
      </c>
      <c r="I105">
        <v>3743.88923189036</v>
      </c>
      <c r="J105">
        <v>0</v>
      </c>
      <c r="K105" s="20"/>
    </row>
    <row r="106" spans="1:11" x14ac:dyDescent="0.2">
      <c r="A106" s="20">
        <v>45748</v>
      </c>
      <c r="B106" t="s">
        <v>17749</v>
      </c>
      <c r="C106" t="s">
        <v>1626</v>
      </c>
      <c r="D106">
        <v>9.6300000000000008</v>
      </c>
      <c r="E106">
        <v>10</v>
      </c>
      <c r="F106" s="20">
        <v>45170</v>
      </c>
      <c r="G106">
        <v>3842.1599169262599</v>
      </c>
      <c r="H106">
        <v>10384.215991692599</v>
      </c>
      <c r="I106">
        <v>3842.1599169262599</v>
      </c>
      <c r="J106">
        <v>0</v>
      </c>
      <c r="K106" s="20"/>
    </row>
    <row r="107" spans="1:11" x14ac:dyDescent="0.2">
      <c r="A107" s="20">
        <v>45778</v>
      </c>
      <c r="B107" t="s">
        <v>14433</v>
      </c>
      <c r="C107" t="s">
        <v>890</v>
      </c>
      <c r="D107">
        <v>9.64</v>
      </c>
      <c r="E107">
        <v>10.000733162668</v>
      </c>
      <c r="F107" s="20">
        <v>45170</v>
      </c>
      <c r="G107">
        <v>3742.0452558921102</v>
      </c>
      <c r="H107">
        <v>10373.4439834024</v>
      </c>
      <c r="I107">
        <v>3742.0452558921102</v>
      </c>
      <c r="J107">
        <v>0</v>
      </c>
      <c r="K107" s="20"/>
    </row>
    <row r="108" spans="1:11" x14ac:dyDescent="0.2">
      <c r="A108" s="20">
        <v>45778</v>
      </c>
      <c r="B108" t="s">
        <v>14167</v>
      </c>
      <c r="C108" t="s">
        <v>982</v>
      </c>
      <c r="D108">
        <v>9.8801000000000005</v>
      </c>
      <c r="E108">
        <v>10.25</v>
      </c>
      <c r="F108" s="20">
        <v>45139</v>
      </c>
      <c r="G108">
        <v>3743.88923189036</v>
      </c>
      <c r="H108">
        <v>10121.3550470136</v>
      </c>
      <c r="I108">
        <v>3743.88923189036</v>
      </c>
      <c r="J108">
        <v>0</v>
      </c>
      <c r="K108" s="20"/>
    </row>
    <row r="109" spans="1:11" x14ac:dyDescent="0.2">
      <c r="A109" s="20">
        <v>45778</v>
      </c>
      <c r="B109" t="s">
        <v>17749</v>
      </c>
      <c r="C109" t="s">
        <v>1626</v>
      </c>
      <c r="D109">
        <v>9.6300000000000008</v>
      </c>
      <c r="E109">
        <v>10</v>
      </c>
      <c r="F109" s="20">
        <v>45170</v>
      </c>
      <c r="G109">
        <v>3842.1599169262599</v>
      </c>
      <c r="H109">
        <v>10384.215991692599</v>
      </c>
      <c r="I109">
        <v>3842.1599169262599</v>
      </c>
      <c r="J109">
        <v>0</v>
      </c>
      <c r="K109"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65445-96EE-144A-B3F0-F8730F446110}">
  <dimension ref="A1:AL181"/>
  <sheetViews>
    <sheetView topLeftCell="B162" workbookViewId="0">
      <selection activeCell="I174" sqref="I174"/>
    </sheetView>
  </sheetViews>
  <sheetFormatPr baseColWidth="10" defaultColWidth="11" defaultRowHeight="16" x14ac:dyDescent="0.2"/>
  <cols>
    <col min="1" max="1" width="7.83203125" bestFit="1" customWidth="1"/>
    <col min="2" max="2" width="18.83203125" bestFit="1" customWidth="1"/>
    <col min="3" max="3" width="17.83203125" bestFit="1" customWidth="1"/>
    <col min="4" max="4" width="16" bestFit="1" customWidth="1"/>
    <col min="5" max="5" width="13.33203125" bestFit="1" customWidth="1"/>
    <col min="6" max="6" width="33" bestFit="1" customWidth="1"/>
    <col min="7" max="7" width="13.1640625" bestFit="1" customWidth="1"/>
    <col min="8" max="8" width="12.33203125" bestFit="1" customWidth="1"/>
    <col min="9" max="9" width="20" bestFit="1" customWidth="1"/>
    <col min="10" max="10" width="15.5" bestFit="1" customWidth="1"/>
    <col min="11" max="11" width="19" bestFit="1" customWidth="1"/>
    <col min="12" max="12" width="30.5" bestFit="1" customWidth="1"/>
    <col min="13" max="13" width="13.1640625" bestFit="1" customWidth="1"/>
    <col min="14" max="14" width="12.33203125" bestFit="1" customWidth="1"/>
    <col min="15" max="15" width="20" bestFit="1" customWidth="1"/>
    <col min="16" max="16" width="15.5" bestFit="1" customWidth="1"/>
    <col min="17" max="17" width="19" bestFit="1" customWidth="1"/>
    <col min="18" max="18" width="32.6640625" bestFit="1" customWidth="1"/>
    <col min="19" max="19" width="13.1640625" bestFit="1" customWidth="1"/>
    <col min="20" max="20" width="12.33203125" bestFit="1" customWidth="1"/>
    <col min="21" max="21" width="20" bestFit="1" customWidth="1"/>
    <col min="22" max="22" width="15.5" bestFit="1" customWidth="1"/>
    <col min="23" max="23" width="19" bestFit="1" customWidth="1"/>
    <col min="24" max="24" width="32.6640625" bestFit="1" customWidth="1"/>
    <col min="25" max="25" width="13.1640625" bestFit="1" customWidth="1"/>
    <col min="26" max="26" width="12.33203125" bestFit="1" customWidth="1"/>
    <col min="27" max="27" width="20" bestFit="1" customWidth="1"/>
    <col min="28" max="28" width="15.5" bestFit="1" customWidth="1"/>
    <col min="29" max="29" width="19" bestFit="1" customWidth="1"/>
    <col min="30" max="30" width="32.6640625" bestFit="1" customWidth="1"/>
    <col min="31" max="31" width="13.1640625" bestFit="1" customWidth="1"/>
    <col min="32" max="32" width="12.33203125" bestFit="1" customWidth="1"/>
    <col min="33" max="33" width="20" bestFit="1" customWidth="1"/>
    <col min="34" max="34" width="15.5" bestFit="1" customWidth="1"/>
    <col min="35" max="35" width="19" bestFit="1" customWidth="1"/>
  </cols>
  <sheetData>
    <row r="1" spans="1:38" x14ac:dyDescent="0.2">
      <c r="B1" t="s">
        <v>17741</v>
      </c>
      <c r="C1" t="s">
        <v>17750</v>
      </c>
      <c r="D1" t="s">
        <v>17742</v>
      </c>
      <c r="E1" t="s">
        <v>17743</v>
      </c>
      <c r="F1" t="s">
        <v>17724</v>
      </c>
      <c r="G1" t="s">
        <v>17737</v>
      </c>
      <c r="H1" t="s">
        <v>17736</v>
      </c>
      <c r="I1" t="s">
        <v>17751</v>
      </c>
      <c r="J1" t="s">
        <v>17753</v>
      </c>
      <c r="K1" t="s">
        <v>0</v>
      </c>
    </row>
    <row r="2" spans="1:38" x14ac:dyDescent="0.2">
      <c r="A2" s="20">
        <v>44713</v>
      </c>
      <c r="B2" t="s">
        <v>17738</v>
      </c>
      <c r="C2" t="s">
        <v>842</v>
      </c>
      <c r="D2">
        <v>10.220000000000001</v>
      </c>
      <c r="E2">
        <v>10.25</v>
      </c>
      <c r="F2" s="20">
        <v>44713</v>
      </c>
      <c r="G2">
        <v>293.54207436398502</v>
      </c>
      <c r="H2">
        <v>9784.7358121330708</v>
      </c>
      <c r="I2">
        <v>293.54207436398502</v>
      </c>
      <c r="J2">
        <v>0</v>
      </c>
      <c r="Q2" s="20"/>
      <c r="X2" s="20"/>
      <c r="AE2" s="20"/>
      <c r="AL2" s="20"/>
    </row>
    <row r="3" spans="1:38" x14ac:dyDescent="0.2">
      <c r="A3" s="20">
        <v>44713</v>
      </c>
      <c r="B3" t="s">
        <v>3280</v>
      </c>
      <c r="C3" t="s">
        <v>611</v>
      </c>
      <c r="D3">
        <v>10.07</v>
      </c>
      <c r="E3">
        <v>10.100126186325699</v>
      </c>
      <c r="F3" s="20">
        <v>44713</v>
      </c>
      <c r="G3">
        <v>299.16768943097202</v>
      </c>
      <c r="H3">
        <v>9930.4865938430903</v>
      </c>
      <c r="I3">
        <v>299.16768943097202</v>
      </c>
      <c r="J3">
        <v>0</v>
      </c>
      <c r="Q3" s="20"/>
      <c r="X3" s="20"/>
      <c r="AE3" s="20"/>
      <c r="AL3" s="20"/>
    </row>
    <row r="4" spans="1:38" x14ac:dyDescent="0.2">
      <c r="A4" s="20">
        <v>44713</v>
      </c>
      <c r="B4" t="s">
        <v>17731</v>
      </c>
      <c r="C4" t="s">
        <v>1458</v>
      </c>
      <c r="D4">
        <v>10.27</v>
      </c>
      <c r="E4">
        <v>10.305386968443401</v>
      </c>
      <c r="F4" s="20">
        <v>44713</v>
      </c>
      <c r="G4">
        <v>344.56639185395198</v>
      </c>
      <c r="H4">
        <v>9737.0983446932805</v>
      </c>
      <c r="I4">
        <v>344.56639185395198</v>
      </c>
      <c r="J4">
        <v>0</v>
      </c>
      <c r="Q4" s="20"/>
      <c r="X4" s="20"/>
      <c r="AE4" s="20"/>
      <c r="AL4" s="20"/>
    </row>
    <row r="5" spans="1:38" x14ac:dyDescent="0.2">
      <c r="A5" s="20">
        <v>44713</v>
      </c>
      <c r="B5" t="s">
        <v>17739</v>
      </c>
      <c r="C5" t="s">
        <v>639</v>
      </c>
      <c r="D5">
        <v>9.9649999999999999</v>
      </c>
      <c r="E5">
        <v>10.003284842615001</v>
      </c>
      <c r="F5" s="20">
        <v>44713</v>
      </c>
      <c r="G5">
        <v>384.19310200703302</v>
      </c>
      <c r="H5">
        <v>10035.1229302558</v>
      </c>
      <c r="I5">
        <v>384.19310200703302</v>
      </c>
      <c r="J5">
        <v>0</v>
      </c>
      <c r="Q5" s="20"/>
      <c r="X5" s="20"/>
      <c r="AE5" s="20"/>
      <c r="AL5" s="20"/>
    </row>
    <row r="6" spans="1:38" x14ac:dyDescent="0.2">
      <c r="A6" s="20">
        <v>44713</v>
      </c>
      <c r="B6" t="s">
        <v>17732</v>
      </c>
      <c r="C6" t="s">
        <v>1441</v>
      </c>
      <c r="D6">
        <v>10.06</v>
      </c>
      <c r="E6">
        <v>10.1037989565217</v>
      </c>
      <c r="F6" s="20">
        <v>44713</v>
      </c>
      <c r="G6">
        <v>435.377301408547</v>
      </c>
      <c r="H6">
        <v>9940.3578528827002</v>
      </c>
      <c r="I6">
        <v>435.377301408547</v>
      </c>
      <c r="J6">
        <v>0</v>
      </c>
      <c r="Q6" s="20"/>
      <c r="X6" s="20"/>
      <c r="AE6" s="20"/>
      <c r="AL6" s="20"/>
    </row>
    <row r="7" spans="1:38" x14ac:dyDescent="0.2">
      <c r="A7" s="20">
        <v>44743</v>
      </c>
      <c r="B7" t="s">
        <v>3456</v>
      </c>
      <c r="C7" t="s">
        <v>1372</v>
      </c>
      <c r="D7">
        <v>9.9600000000000009</v>
      </c>
      <c r="E7">
        <v>10.000839513513499</v>
      </c>
      <c r="F7" s="20">
        <v>44743</v>
      </c>
      <c r="G7">
        <v>410.03527623994398</v>
      </c>
      <c r="H7">
        <v>10040.160642570199</v>
      </c>
      <c r="I7">
        <v>410.03527623994398</v>
      </c>
      <c r="J7">
        <v>0</v>
      </c>
      <c r="Q7" s="20"/>
      <c r="X7" s="20"/>
      <c r="AE7" s="20"/>
      <c r="AL7" s="20"/>
    </row>
    <row r="8" spans="1:38" x14ac:dyDescent="0.2">
      <c r="A8" s="20">
        <v>44743</v>
      </c>
      <c r="B8" t="s">
        <v>17732</v>
      </c>
      <c r="C8" t="s">
        <v>1441</v>
      </c>
      <c r="D8">
        <v>10.06</v>
      </c>
      <c r="E8">
        <v>10.1037989565217</v>
      </c>
      <c r="F8" s="20">
        <v>44713</v>
      </c>
      <c r="G8">
        <v>435.377301408547</v>
      </c>
      <c r="H8">
        <v>9940.3578528827002</v>
      </c>
      <c r="I8">
        <v>435.377301408547</v>
      </c>
      <c r="J8">
        <v>0</v>
      </c>
      <c r="Q8" s="20"/>
      <c r="X8" s="20"/>
      <c r="AE8" s="20"/>
      <c r="AL8" s="20"/>
    </row>
    <row r="9" spans="1:38" x14ac:dyDescent="0.2">
      <c r="A9" s="20">
        <v>44743</v>
      </c>
      <c r="B9" t="s">
        <v>17740</v>
      </c>
      <c r="C9" t="s">
        <v>1642</v>
      </c>
      <c r="D9">
        <v>9.9499999999999993</v>
      </c>
      <c r="E9">
        <v>10.000644066666601</v>
      </c>
      <c r="F9" s="20">
        <v>44743</v>
      </c>
      <c r="G9">
        <v>508.98559463920799</v>
      </c>
      <c r="H9">
        <v>10050.251256281401</v>
      </c>
      <c r="I9">
        <v>508.98559463920799</v>
      </c>
      <c r="J9">
        <v>0</v>
      </c>
      <c r="Q9" s="20"/>
      <c r="X9" s="20"/>
      <c r="AE9" s="20"/>
      <c r="AL9" s="20"/>
    </row>
    <row r="10" spans="1:38" x14ac:dyDescent="0.2">
      <c r="A10" s="20">
        <v>44743</v>
      </c>
      <c r="B10" t="s">
        <v>17733</v>
      </c>
      <c r="C10" t="s">
        <v>1259</v>
      </c>
      <c r="D10">
        <v>10.1</v>
      </c>
      <c r="E10">
        <v>10.1556206956521</v>
      </c>
      <c r="F10" s="20">
        <v>44743</v>
      </c>
      <c r="G10">
        <v>550.699956951491</v>
      </c>
      <c r="H10">
        <v>9900.9900990098995</v>
      </c>
      <c r="I10">
        <v>550.699956951491</v>
      </c>
      <c r="J10">
        <v>0</v>
      </c>
      <c r="Q10" s="20"/>
      <c r="X10" s="20"/>
      <c r="AE10" s="20"/>
      <c r="AL10" s="20"/>
    </row>
    <row r="11" spans="1:38" x14ac:dyDescent="0.2">
      <c r="A11" s="20">
        <v>44743</v>
      </c>
      <c r="B11" t="s">
        <v>3438</v>
      </c>
      <c r="C11" t="s">
        <v>854</v>
      </c>
      <c r="D11">
        <v>10.039999999999999</v>
      </c>
      <c r="E11">
        <v>10.102498115942</v>
      </c>
      <c r="F11" s="20">
        <v>44743</v>
      </c>
      <c r="G11">
        <v>622.49119464143996</v>
      </c>
      <c r="H11">
        <v>9960.1593625498008</v>
      </c>
      <c r="I11">
        <v>622.49119464143996</v>
      </c>
      <c r="J11">
        <v>0</v>
      </c>
      <c r="Q11" s="20"/>
      <c r="X11" s="20"/>
      <c r="AE11" s="20"/>
      <c r="AL11" s="20"/>
    </row>
    <row r="12" spans="1:38" x14ac:dyDescent="0.2">
      <c r="A12" s="20">
        <v>44774</v>
      </c>
      <c r="B12" t="s">
        <v>17752</v>
      </c>
      <c r="C12" t="s">
        <v>782</v>
      </c>
      <c r="D12">
        <v>10.119999999999999</v>
      </c>
      <c r="E12">
        <v>10.200785700482999</v>
      </c>
      <c r="F12" s="20">
        <v>44774</v>
      </c>
      <c r="G12">
        <v>798.27767275691804</v>
      </c>
      <c r="H12">
        <v>9881.4229249011805</v>
      </c>
      <c r="I12">
        <v>798.27767275691804</v>
      </c>
      <c r="J12">
        <v>0</v>
      </c>
      <c r="Q12" s="20"/>
      <c r="X12" s="20"/>
      <c r="AE12" s="20"/>
      <c r="AL12" s="20"/>
    </row>
    <row r="13" spans="1:38" x14ac:dyDescent="0.2">
      <c r="A13" s="20">
        <v>44774</v>
      </c>
      <c r="B13" t="s">
        <v>3824</v>
      </c>
      <c r="C13" t="s">
        <v>939</v>
      </c>
      <c r="D13">
        <v>9.91</v>
      </c>
      <c r="E13">
        <v>10</v>
      </c>
      <c r="F13" s="20">
        <v>44774</v>
      </c>
      <c r="G13">
        <v>908.17356205852502</v>
      </c>
      <c r="H13">
        <v>10090.8173562058</v>
      </c>
      <c r="I13">
        <v>908.17356205852502</v>
      </c>
      <c r="J13">
        <v>0</v>
      </c>
      <c r="Q13" s="20"/>
      <c r="X13" s="20"/>
      <c r="AE13" s="20"/>
      <c r="AL13" s="20"/>
    </row>
    <row r="14" spans="1:38" x14ac:dyDescent="0.2">
      <c r="A14" s="20">
        <v>44774</v>
      </c>
      <c r="B14" t="s">
        <v>3725</v>
      </c>
      <c r="C14" t="s">
        <v>1402</v>
      </c>
      <c r="D14">
        <v>9.91</v>
      </c>
      <c r="E14">
        <v>10.000098625</v>
      </c>
      <c r="F14" s="20">
        <v>44774</v>
      </c>
      <c r="G14">
        <v>909.16876892027699</v>
      </c>
      <c r="H14">
        <v>10090.8173562058</v>
      </c>
      <c r="I14">
        <v>909.16876892027699</v>
      </c>
      <c r="J14">
        <v>0</v>
      </c>
      <c r="Q14" s="20"/>
      <c r="X14" s="20"/>
      <c r="AE14" s="20"/>
      <c r="AL14" s="20"/>
    </row>
    <row r="15" spans="1:38" x14ac:dyDescent="0.2">
      <c r="A15" s="20">
        <v>44774</v>
      </c>
      <c r="B15" t="s">
        <v>17746</v>
      </c>
      <c r="C15" t="s">
        <v>637</v>
      </c>
      <c r="D15">
        <v>10.050000000000001</v>
      </c>
      <c r="E15">
        <v>10.1519682274247</v>
      </c>
      <c r="F15" s="20">
        <v>44774</v>
      </c>
      <c r="G15">
        <v>1014.60922810645</v>
      </c>
      <c r="H15">
        <v>9950.2487562188999</v>
      </c>
      <c r="I15">
        <v>1014.60922810645</v>
      </c>
      <c r="J15">
        <v>0</v>
      </c>
      <c r="Q15" s="20"/>
      <c r="X15" s="20"/>
      <c r="AE15" s="20"/>
      <c r="AL15" s="20"/>
    </row>
    <row r="16" spans="1:38" x14ac:dyDescent="0.2">
      <c r="A16" s="20">
        <v>44774</v>
      </c>
      <c r="B16" t="s">
        <v>3807</v>
      </c>
      <c r="C16" t="s">
        <v>409</v>
      </c>
      <c r="D16">
        <v>9.9</v>
      </c>
      <c r="E16">
        <v>10.0434300357092</v>
      </c>
      <c r="F16" s="20">
        <v>44774</v>
      </c>
      <c r="G16">
        <v>1448.78823948686</v>
      </c>
      <c r="H16">
        <v>10101.010101010101</v>
      </c>
      <c r="I16">
        <v>1448.78823948686</v>
      </c>
      <c r="J16">
        <v>0</v>
      </c>
      <c r="Q16" s="20"/>
      <c r="X16" s="20"/>
      <c r="AE16" s="20"/>
      <c r="AL16" s="20"/>
    </row>
    <row r="17" spans="1:38" x14ac:dyDescent="0.2">
      <c r="A17" s="20">
        <v>44805</v>
      </c>
      <c r="B17" t="s">
        <v>17746</v>
      </c>
      <c r="C17" t="s">
        <v>637</v>
      </c>
      <c r="D17">
        <v>10.050000000000001</v>
      </c>
      <c r="E17">
        <v>10.1519682274247</v>
      </c>
      <c r="F17" s="20">
        <v>44774</v>
      </c>
      <c r="G17">
        <v>1014.60922810645</v>
      </c>
      <c r="H17">
        <v>9950.2487562188999</v>
      </c>
      <c r="I17">
        <v>1014.60922810645</v>
      </c>
      <c r="J17">
        <v>68619.863681592004</v>
      </c>
      <c r="Q17" s="20"/>
      <c r="X17" s="20"/>
      <c r="AE17" s="20"/>
      <c r="AL17" s="20"/>
    </row>
    <row r="18" spans="1:38" x14ac:dyDescent="0.2">
      <c r="A18" s="20">
        <v>44805</v>
      </c>
      <c r="B18" t="s">
        <v>17757</v>
      </c>
      <c r="C18" t="s">
        <v>969</v>
      </c>
      <c r="D18">
        <v>9.9</v>
      </c>
      <c r="E18">
        <v>10.001150812500001</v>
      </c>
      <c r="F18" s="20">
        <v>44805</v>
      </c>
      <c r="G18">
        <v>1021.72537878788</v>
      </c>
      <c r="H18">
        <v>10101.010101010101</v>
      </c>
      <c r="I18">
        <v>1021.72537878788</v>
      </c>
      <c r="J18">
        <v>69659.558585858496</v>
      </c>
      <c r="Q18" s="20"/>
      <c r="X18" s="20"/>
      <c r="AE18" s="20"/>
      <c r="AL18" s="20"/>
    </row>
    <row r="19" spans="1:38" x14ac:dyDescent="0.2">
      <c r="A19" s="20">
        <v>44805</v>
      </c>
      <c r="B19" t="s">
        <v>4159</v>
      </c>
      <c r="C19" t="s">
        <v>760</v>
      </c>
      <c r="D19">
        <v>9.89</v>
      </c>
      <c r="E19">
        <v>10</v>
      </c>
      <c r="F19" s="20">
        <v>44805</v>
      </c>
      <c r="G19">
        <v>1112.23458038422</v>
      </c>
      <c r="H19">
        <v>10111.223458038399</v>
      </c>
      <c r="I19">
        <v>1112.23458038422</v>
      </c>
      <c r="J19">
        <v>69729.992922143501</v>
      </c>
      <c r="Q19" s="20"/>
      <c r="X19" s="20"/>
      <c r="AE19" s="20"/>
      <c r="AL19" s="20"/>
    </row>
    <row r="20" spans="1:38" x14ac:dyDescent="0.2">
      <c r="A20" s="20">
        <v>44805</v>
      </c>
      <c r="B20" t="s">
        <v>17734</v>
      </c>
      <c r="C20" t="s">
        <v>942</v>
      </c>
      <c r="D20">
        <v>9.8800000000000008</v>
      </c>
      <c r="E20">
        <v>10.0016461352657</v>
      </c>
      <c r="F20" s="20">
        <v>44805</v>
      </c>
      <c r="G20">
        <v>1231.23618689978</v>
      </c>
      <c r="H20">
        <v>10121.457489878499</v>
      </c>
      <c r="I20">
        <v>1231.23618689978</v>
      </c>
      <c r="J20">
        <v>69800.569838056603</v>
      </c>
      <c r="Q20" s="20"/>
      <c r="X20" s="20"/>
      <c r="AE20" s="20"/>
      <c r="AL20" s="20"/>
    </row>
    <row r="21" spans="1:38" x14ac:dyDescent="0.2">
      <c r="A21" s="20">
        <v>44805</v>
      </c>
      <c r="B21" t="s">
        <v>3807</v>
      </c>
      <c r="C21" t="s">
        <v>409</v>
      </c>
      <c r="D21">
        <v>9.9</v>
      </c>
      <c r="E21">
        <v>10.0434300357092</v>
      </c>
      <c r="F21" s="20">
        <v>44774</v>
      </c>
      <c r="G21">
        <v>1448.78823948686</v>
      </c>
      <c r="H21">
        <v>10101.010101010101</v>
      </c>
      <c r="I21">
        <v>1448.78823948686</v>
      </c>
      <c r="J21">
        <v>69659.558585858496</v>
      </c>
      <c r="Q21" s="20"/>
      <c r="X21" s="20"/>
      <c r="AE21" s="20"/>
      <c r="AL21" s="20"/>
    </row>
    <row r="22" spans="1:38" x14ac:dyDescent="0.2">
      <c r="A22" s="20">
        <v>44835</v>
      </c>
      <c r="B22" t="s">
        <v>17728</v>
      </c>
      <c r="C22" t="s">
        <v>1244</v>
      </c>
      <c r="D22">
        <v>9.8699999999999992</v>
      </c>
      <c r="E22">
        <v>10.001027560386399</v>
      </c>
      <c r="F22" s="20">
        <v>44835</v>
      </c>
      <c r="G22">
        <v>1327.53353988247</v>
      </c>
      <c r="H22">
        <v>10131.7122593718</v>
      </c>
      <c r="I22">
        <v>1327.53353988247</v>
      </c>
      <c r="J22">
        <v>84843.709017223897</v>
      </c>
      <c r="Q22" s="20"/>
      <c r="X22" s="20"/>
      <c r="AE22" s="20"/>
      <c r="AL22" s="20"/>
    </row>
    <row r="23" spans="1:38" x14ac:dyDescent="0.2">
      <c r="A23" s="20">
        <v>44835</v>
      </c>
      <c r="B23" t="s">
        <v>4425</v>
      </c>
      <c r="C23" t="s">
        <v>596</v>
      </c>
      <c r="D23">
        <v>9.9600000000000009</v>
      </c>
      <c r="E23">
        <v>10.100014956521701</v>
      </c>
      <c r="F23" s="20">
        <v>44835</v>
      </c>
      <c r="G23">
        <v>1405.7726558403599</v>
      </c>
      <c r="H23">
        <v>10040.160642570199</v>
      </c>
      <c r="I23">
        <v>1405.7726558403599</v>
      </c>
      <c r="J23">
        <v>84077.048995983903</v>
      </c>
      <c r="Q23" s="20"/>
      <c r="X23" s="20"/>
      <c r="AE23" s="20"/>
      <c r="AL23" s="20"/>
    </row>
    <row r="24" spans="1:38" x14ac:dyDescent="0.2">
      <c r="A24" s="20">
        <v>44835</v>
      </c>
      <c r="B24" t="s">
        <v>3807</v>
      </c>
      <c r="C24" t="s">
        <v>409</v>
      </c>
      <c r="D24">
        <v>9.9</v>
      </c>
      <c r="E24">
        <v>10.0434300357092</v>
      </c>
      <c r="F24" s="20">
        <v>44774</v>
      </c>
      <c r="G24">
        <v>1448.78823948686</v>
      </c>
      <c r="H24">
        <v>10101.010101010101</v>
      </c>
      <c r="I24">
        <v>1448.78823948686</v>
      </c>
      <c r="J24">
        <v>84586.606868686795</v>
      </c>
      <c r="Q24" s="20"/>
      <c r="X24" s="20"/>
      <c r="AE24" s="20"/>
      <c r="AL24" s="20"/>
    </row>
    <row r="25" spans="1:38" x14ac:dyDescent="0.2">
      <c r="A25" s="20">
        <v>44835</v>
      </c>
      <c r="B25" t="s">
        <v>4576</v>
      </c>
      <c r="C25" t="s">
        <v>109</v>
      </c>
      <c r="D25">
        <v>9.85</v>
      </c>
      <c r="E25">
        <v>10</v>
      </c>
      <c r="F25" s="20">
        <v>44835</v>
      </c>
      <c r="G25">
        <v>1522.84263959391</v>
      </c>
      <c r="H25">
        <v>10152.2842639593</v>
      </c>
      <c r="I25">
        <v>1522.84263959391</v>
      </c>
      <c r="J25">
        <v>85015.980507614193</v>
      </c>
      <c r="Q25" s="20"/>
      <c r="X25" s="20"/>
      <c r="AE25" s="20"/>
      <c r="AL25" s="20"/>
    </row>
    <row r="26" spans="1:38" x14ac:dyDescent="0.2">
      <c r="A26" s="20">
        <v>44835</v>
      </c>
      <c r="B26" t="s">
        <v>995</v>
      </c>
      <c r="C26" t="s">
        <v>996</v>
      </c>
      <c r="D26">
        <v>9.93</v>
      </c>
      <c r="E26">
        <v>10.100223130434699</v>
      </c>
      <c r="F26" s="20">
        <v>44835</v>
      </c>
      <c r="G26">
        <v>1714.23092079254</v>
      </c>
      <c r="H26">
        <v>10070.493454179201</v>
      </c>
      <c r="I26">
        <v>1714.23092079254</v>
      </c>
      <c r="J26">
        <v>84331.058207452093</v>
      </c>
    </row>
    <row r="27" spans="1:38" x14ac:dyDescent="0.2">
      <c r="A27" s="20">
        <v>44866</v>
      </c>
      <c r="B27" t="s">
        <v>5200</v>
      </c>
      <c r="C27" t="s">
        <v>1311</v>
      </c>
      <c r="D27">
        <v>9.94</v>
      </c>
      <c r="E27">
        <v>10.100172490118499</v>
      </c>
      <c r="F27" s="20">
        <v>44866</v>
      </c>
      <c r="G27">
        <v>1611.3932607494901</v>
      </c>
      <c r="H27">
        <v>10060.3621730382</v>
      </c>
      <c r="I27">
        <v>1611.3932607494901</v>
      </c>
      <c r="J27">
        <v>84246.218108651898</v>
      </c>
    </row>
    <row r="28" spans="1:38" x14ac:dyDescent="0.2">
      <c r="A28" s="20">
        <v>44866</v>
      </c>
      <c r="B28" t="s">
        <v>4995</v>
      </c>
      <c r="C28" t="s">
        <v>1203</v>
      </c>
      <c r="D28">
        <v>9.94</v>
      </c>
      <c r="E28">
        <v>10.100183739130401</v>
      </c>
      <c r="F28" s="20">
        <v>44866</v>
      </c>
      <c r="G28">
        <v>1611.5064298833099</v>
      </c>
      <c r="H28">
        <v>10060.3621730382</v>
      </c>
      <c r="I28">
        <v>1611.5064298833099</v>
      </c>
      <c r="J28">
        <v>84246.218108651898</v>
      </c>
    </row>
    <row r="29" spans="1:38" x14ac:dyDescent="0.2">
      <c r="A29" s="20">
        <v>44866</v>
      </c>
      <c r="B29" t="s">
        <v>17755</v>
      </c>
      <c r="C29" t="s">
        <v>770</v>
      </c>
      <c r="D29">
        <v>9.84</v>
      </c>
      <c r="E29">
        <v>10.000559507246299</v>
      </c>
      <c r="F29" s="20">
        <v>44866</v>
      </c>
      <c r="G29">
        <v>1631.70230941361</v>
      </c>
      <c r="H29">
        <v>10162.6016260162</v>
      </c>
      <c r="I29">
        <v>1631.70230941361</v>
      </c>
      <c r="J29">
        <v>85102.378861788602</v>
      </c>
    </row>
    <row r="30" spans="1:38" x14ac:dyDescent="0.2">
      <c r="A30" s="20">
        <v>44866</v>
      </c>
      <c r="B30" t="s">
        <v>17745</v>
      </c>
      <c r="C30" t="s">
        <v>944</v>
      </c>
      <c r="D30">
        <v>9.84</v>
      </c>
      <c r="E30">
        <v>10.000884173913001</v>
      </c>
      <c r="F30" s="20">
        <v>44866</v>
      </c>
      <c r="G30">
        <v>1635.00176740854</v>
      </c>
      <c r="H30">
        <v>10162.6016260162</v>
      </c>
      <c r="I30">
        <v>1635.00176740854</v>
      </c>
      <c r="J30">
        <v>85102.378861788602</v>
      </c>
    </row>
    <row r="31" spans="1:38" x14ac:dyDescent="0.2">
      <c r="A31" s="20">
        <v>44866</v>
      </c>
      <c r="B31" t="s">
        <v>995</v>
      </c>
      <c r="C31" t="s">
        <v>996</v>
      </c>
      <c r="D31">
        <v>9.93</v>
      </c>
      <c r="E31">
        <v>10.100223130434699</v>
      </c>
      <c r="F31" s="20">
        <v>44835</v>
      </c>
      <c r="G31">
        <v>1714.23092079254</v>
      </c>
      <c r="H31">
        <v>10070.493454179201</v>
      </c>
      <c r="I31">
        <v>1714.23092079254</v>
      </c>
      <c r="J31">
        <v>84331.058207452093</v>
      </c>
    </row>
    <row r="32" spans="1:38" x14ac:dyDescent="0.2">
      <c r="A32" s="20">
        <v>44896</v>
      </c>
      <c r="B32" t="s">
        <v>5766</v>
      </c>
      <c r="C32" t="s">
        <v>1443</v>
      </c>
      <c r="D32">
        <v>9.98</v>
      </c>
      <c r="E32">
        <v>10.15</v>
      </c>
      <c r="F32" s="20">
        <v>44896</v>
      </c>
      <c r="G32">
        <v>1703.4068136272499</v>
      </c>
      <c r="H32">
        <v>10020.040080160299</v>
      </c>
      <c r="I32">
        <v>1703.4068136272499</v>
      </c>
      <c r="J32">
        <v>83908.557915831596</v>
      </c>
    </row>
    <row r="33" spans="1:10" x14ac:dyDescent="0.2">
      <c r="A33" s="20">
        <v>44896</v>
      </c>
      <c r="B33" t="s">
        <v>995</v>
      </c>
      <c r="C33" t="s">
        <v>996</v>
      </c>
      <c r="D33">
        <v>9.93</v>
      </c>
      <c r="E33">
        <v>10.100223130434699</v>
      </c>
      <c r="F33" s="20">
        <v>44835</v>
      </c>
      <c r="G33">
        <v>1714.23092079254</v>
      </c>
      <c r="H33">
        <v>10070.493454179201</v>
      </c>
      <c r="I33">
        <v>1714.23092079254</v>
      </c>
      <c r="J33">
        <v>84331.058207452093</v>
      </c>
    </row>
    <row r="34" spans="1:10" x14ac:dyDescent="0.2">
      <c r="A34" s="20">
        <v>44896</v>
      </c>
      <c r="B34" t="s">
        <v>17729</v>
      </c>
      <c r="C34" t="s">
        <v>1125</v>
      </c>
      <c r="D34">
        <v>9.93</v>
      </c>
      <c r="E34">
        <v>10.1005948</v>
      </c>
      <c r="F34" s="20">
        <v>44896</v>
      </c>
      <c r="G34">
        <v>1717.9738167170101</v>
      </c>
      <c r="H34">
        <v>10070.493454179201</v>
      </c>
      <c r="I34">
        <v>1717.9738167170101</v>
      </c>
      <c r="J34">
        <v>84331.058207452093</v>
      </c>
    </row>
    <row r="35" spans="1:10" x14ac:dyDescent="0.2">
      <c r="A35" s="20">
        <v>44896</v>
      </c>
      <c r="B35" t="s">
        <v>5698</v>
      </c>
      <c r="C35" t="s">
        <v>871</v>
      </c>
      <c r="D35">
        <v>9.83</v>
      </c>
      <c r="E35">
        <v>10.001412088825001</v>
      </c>
      <c r="F35" s="20">
        <v>44896</v>
      </c>
      <c r="G35">
        <v>1743.76489140387</v>
      </c>
      <c r="H35">
        <v>10172.9399796541</v>
      </c>
      <c r="I35">
        <v>1743.76489140387</v>
      </c>
      <c r="J35">
        <v>85188.953001017304</v>
      </c>
    </row>
    <row r="36" spans="1:10" x14ac:dyDescent="0.2">
      <c r="A36" s="20">
        <v>44896</v>
      </c>
      <c r="B36" t="s">
        <v>5528</v>
      </c>
      <c r="C36" t="s">
        <v>910</v>
      </c>
      <c r="D36">
        <v>9.92</v>
      </c>
      <c r="E36">
        <v>10.1</v>
      </c>
      <c r="F36" s="20">
        <v>44896</v>
      </c>
      <c r="G36">
        <v>1814.5161290322501</v>
      </c>
      <c r="H36">
        <v>10080.6451612903</v>
      </c>
      <c r="I36">
        <v>1814.5161290322501</v>
      </c>
      <c r="J36">
        <v>84416.069354838706</v>
      </c>
    </row>
    <row r="37" spans="1:10" x14ac:dyDescent="0.2">
      <c r="A37" s="20">
        <v>44927</v>
      </c>
      <c r="B37" t="s">
        <v>17758</v>
      </c>
      <c r="C37" t="s">
        <v>503</v>
      </c>
      <c r="D37">
        <v>9.8002000000000002</v>
      </c>
      <c r="E37">
        <v>10.000171608695601</v>
      </c>
      <c r="F37" s="20">
        <v>44927</v>
      </c>
      <c r="G37">
        <v>2040.4849767923099</v>
      </c>
      <c r="H37">
        <v>10203.8733903389</v>
      </c>
      <c r="I37">
        <v>2040.4849767923099</v>
      </c>
      <c r="J37">
        <v>85447.991673639306</v>
      </c>
    </row>
    <row r="38" spans="1:10" x14ac:dyDescent="0.2">
      <c r="A38" s="20">
        <v>44927</v>
      </c>
      <c r="B38" t="s">
        <v>6415</v>
      </c>
      <c r="C38" t="s">
        <v>173</v>
      </c>
      <c r="D38">
        <v>9.8000000000000007</v>
      </c>
      <c r="E38">
        <v>10.000756260869499</v>
      </c>
      <c r="F38" s="20">
        <v>44927</v>
      </c>
      <c r="G38">
        <v>2048.5332741785501</v>
      </c>
      <c r="H38">
        <v>10204.081632653</v>
      </c>
      <c r="I38">
        <v>2048.5332741785501</v>
      </c>
      <c r="J38">
        <v>85449.735510204002</v>
      </c>
    </row>
    <row r="39" spans="1:10" x14ac:dyDescent="0.2">
      <c r="A39" s="20">
        <v>44927</v>
      </c>
      <c r="B39" t="s">
        <v>6433</v>
      </c>
      <c r="C39" t="s">
        <v>1633</v>
      </c>
      <c r="D39">
        <v>9.94</v>
      </c>
      <c r="E39">
        <v>10.15</v>
      </c>
      <c r="F39" s="20">
        <v>44927</v>
      </c>
      <c r="G39">
        <v>2112.6760563380299</v>
      </c>
      <c r="H39">
        <v>10060.3621730382</v>
      </c>
      <c r="I39">
        <v>2112.6760563380299</v>
      </c>
      <c r="J39">
        <v>84246.218108651898</v>
      </c>
    </row>
    <row r="40" spans="1:10" x14ac:dyDescent="0.2">
      <c r="A40" s="20">
        <v>44927</v>
      </c>
      <c r="B40" t="s">
        <v>5973</v>
      </c>
      <c r="C40" t="s">
        <v>1544</v>
      </c>
      <c r="D40">
        <v>9.89</v>
      </c>
      <c r="E40">
        <v>10.1002176811594</v>
      </c>
      <c r="F40" s="20">
        <v>44927</v>
      </c>
      <c r="G40">
        <v>2125.5579490333498</v>
      </c>
      <c r="H40">
        <v>10111.223458038399</v>
      </c>
      <c r="I40">
        <v>2125.5579490333498</v>
      </c>
      <c r="J40">
        <v>84672.134277047502</v>
      </c>
    </row>
    <row r="41" spans="1:10" x14ac:dyDescent="0.2">
      <c r="A41" s="20">
        <v>44927</v>
      </c>
      <c r="B41" t="s">
        <v>6116</v>
      </c>
      <c r="C41" t="s">
        <v>1319</v>
      </c>
      <c r="D41">
        <v>9.7899999999999991</v>
      </c>
      <c r="E41">
        <v>10.002624194251</v>
      </c>
      <c r="F41" s="20">
        <v>44927</v>
      </c>
      <c r="G41">
        <v>2171.85080950971</v>
      </c>
      <c r="H41">
        <v>10214.504596527</v>
      </c>
      <c r="I41">
        <v>2171.85080950971</v>
      </c>
      <c r="J41">
        <v>85537.018181818101</v>
      </c>
    </row>
    <row r="42" spans="1:10" x14ac:dyDescent="0.2">
      <c r="A42" s="20">
        <v>44958</v>
      </c>
      <c r="B42" t="s">
        <v>7529</v>
      </c>
      <c r="C42" t="s">
        <v>622</v>
      </c>
      <c r="D42">
        <v>9.7799999999999994</v>
      </c>
      <c r="E42">
        <v>10.0010050724637</v>
      </c>
      <c r="F42" s="20">
        <v>44958</v>
      </c>
      <c r="G42">
        <v>2259.7655671134999</v>
      </c>
      <c r="H42">
        <v>10224.948875255601</v>
      </c>
      <c r="I42">
        <v>2259.7655671134999</v>
      </c>
      <c r="J42">
        <v>85624.479345603206</v>
      </c>
    </row>
    <row r="43" spans="1:10" x14ac:dyDescent="0.2">
      <c r="A43" s="20">
        <v>44958</v>
      </c>
      <c r="B43" t="s">
        <v>7932</v>
      </c>
      <c r="C43" t="s">
        <v>1455</v>
      </c>
      <c r="D43">
        <v>9.8699999999999992</v>
      </c>
      <c r="E43">
        <v>10.1</v>
      </c>
      <c r="F43" s="20">
        <v>44958</v>
      </c>
      <c r="G43">
        <v>2330.2938196555201</v>
      </c>
      <c r="H43">
        <v>10131.7122593718</v>
      </c>
      <c r="I43">
        <v>2330.2938196555201</v>
      </c>
      <c r="J43">
        <v>84843.709017223897</v>
      </c>
    </row>
    <row r="44" spans="1:10" x14ac:dyDescent="0.2">
      <c r="A44" s="20">
        <v>44958</v>
      </c>
      <c r="B44" t="s">
        <v>7982</v>
      </c>
      <c r="C44" t="s">
        <v>726</v>
      </c>
      <c r="D44">
        <v>9.77</v>
      </c>
      <c r="E44">
        <v>10</v>
      </c>
      <c r="F44" s="20">
        <v>44958</v>
      </c>
      <c r="G44">
        <v>2354.1453428863902</v>
      </c>
      <c r="H44">
        <v>10235.4145342886</v>
      </c>
      <c r="I44">
        <v>2354.1453428863902</v>
      </c>
      <c r="J44">
        <v>85712.119549641706</v>
      </c>
    </row>
    <row r="45" spans="1:10" x14ac:dyDescent="0.2">
      <c r="A45" s="20">
        <v>44958</v>
      </c>
      <c r="B45" t="s">
        <v>7897</v>
      </c>
      <c r="C45" t="s">
        <v>1613</v>
      </c>
      <c r="D45">
        <v>10.01</v>
      </c>
      <c r="E45">
        <v>10.250169391304301</v>
      </c>
      <c r="F45" s="20">
        <v>44958</v>
      </c>
      <c r="G45">
        <v>2399.2946184245802</v>
      </c>
      <c r="H45">
        <v>9990.0099900099904</v>
      </c>
      <c r="I45">
        <v>2399.2946184245802</v>
      </c>
      <c r="J45">
        <v>83657.083716283698</v>
      </c>
    </row>
    <row r="46" spans="1:10" x14ac:dyDescent="0.2">
      <c r="A46" s="20">
        <v>44958</v>
      </c>
      <c r="B46" t="s">
        <v>2127</v>
      </c>
      <c r="C46" t="s">
        <v>734</v>
      </c>
      <c r="D46">
        <v>9.84</v>
      </c>
      <c r="E46">
        <v>10.1016454840229</v>
      </c>
      <c r="F46" s="20">
        <v>44958</v>
      </c>
      <c r="G46">
        <v>2658.9988213709298</v>
      </c>
      <c r="H46">
        <v>10162.6016260162</v>
      </c>
      <c r="I46">
        <v>2658.9988213709298</v>
      </c>
      <c r="J46">
        <v>85102.378861788602</v>
      </c>
    </row>
    <row r="47" spans="1:10" x14ac:dyDescent="0.2">
      <c r="A47" s="20">
        <v>44986</v>
      </c>
      <c r="B47" t="s">
        <v>17759</v>
      </c>
      <c r="C47" t="s">
        <v>487</v>
      </c>
      <c r="D47">
        <v>9.9499999999999993</v>
      </c>
      <c r="E47">
        <v>10.199999999999999</v>
      </c>
      <c r="F47" s="20">
        <v>44986</v>
      </c>
      <c r="G47">
        <v>2512.5628140703502</v>
      </c>
      <c r="H47">
        <v>10050.251256281401</v>
      </c>
      <c r="I47">
        <v>2512.5628140703502</v>
      </c>
      <c r="J47">
        <v>84161.548542713499</v>
      </c>
    </row>
    <row r="48" spans="1:10" x14ac:dyDescent="0.2">
      <c r="A48" s="20">
        <v>44986</v>
      </c>
      <c r="B48" t="s">
        <v>17760</v>
      </c>
      <c r="C48" t="s">
        <v>1624</v>
      </c>
      <c r="D48">
        <v>9.9499999999999993</v>
      </c>
      <c r="E48">
        <v>10.2001206956521</v>
      </c>
      <c r="F48" s="20">
        <v>44986</v>
      </c>
      <c r="G48">
        <v>2513.7758356995</v>
      </c>
      <c r="H48">
        <v>10050.251256281401</v>
      </c>
      <c r="I48">
        <v>2513.7758356995</v>
      </c>
      <c r="J48">
        <v>84161.548542713499</v>
      </c>
    </row>
    <row r="49" spans="1:10" x14ac:dyDescent="0.2">
      <c r="A49" s="20">
        <v>44986</v>
      </c>
      <c r="B49" t="s">
        <v>9283</v>
      </c>
      <c r="C49" t="s">
        <v>399</v>
      </c>
      <c r="D49">
        <v>9.9</v>
      </c>
      <c r="E49">
        <v>10.15</v>
      </c>
      <c r="F49" s="20">
        <v>44986</v>
      </c>
      <c r="G49">
        <v>2525.2525252525202</v>
      </c>
      <c r="H49">
        <v>10101.010101010101</v>
      </c>
      <c r="I49">
        <v>2525.2525252525202</v>
      </c>
      <c r="J49">
        <v>84586.606868686795</v>
      </c>
    </row>
    <row r="50" spans="1:10" x14ac:dyDescent="0.2">
      <c r="A50" s="20">
        <v>44986</v>
      </c>
      <c r="B50" t="s">
        <v>9743</v>
      </c>
      <c r="C50" t="s">
        <v>716</v>
      </c>
      <c r="D50">
        <v>9.94</v>
      </c>
      <c r="E50">
        <v>10.199999999999999</v>
      </c>
      <c r="F50" s="20">
        <v>44986</v>
      </c>
      <c r="G50">
        <v>2615.69416498993</v>
      </c>
      <c r="H50">
        <v>10060.3621730382</v>
      </c>
      <c r="I50">
        <v>2615.69416498993</v>
      </c>
      <c r="J50">
        <v>84246.218108651898</v>
      </c>
    </row>
    <row r="51" spans="1:10" x14ac:dyDescent="0.2">
      <c r="A51" s="20">
        <v>44986</v>
      </c>
      <c r="B51" t="s">
        <v>2127</v>
      </c>
      <c r="C51" t="s">
        <v>734</v>
      </c>
      <c r="D51">
        <v>9.84</v>
      </c>
      <c r="E51">
        <v>10.1016454840229</v>
      </c>
      <c r="F51" s="20">
        <v>44958</v>
      </c>
      <c r="G51">
        <v>2658.9988213709298</v>
      </c>
      <c r="H51">
        <v>10162.6016260162</v>
      </c>
      <c r="I51">
        <v>2658.9988213709298</v>
      </c>
      <c r="J51">
        <v>85102.378861788602</v>
      </c>
    </row>
    <row r="52" spans="1:10" x14ac:dyDescent="0.2">
      <c r="A52" s="20">
        <v>45017</v>
      </c>
      <c r="B52" t="s">
        <v>17761</v>
      </c>
      <c r="C52" t="s">
        <v>1263</v>
      </c>
      <c r="D52">
        <v>9.74</v>
      </c>
      <c r="E52">
        <v>10.0004511248485</v>
      </c>
      <c r="F52" s="20">
        <v>45017</v>
      </c>
      <c r="G52">
        <v>2674.03618940964</v>
      </c>
      <c r="H52">
        <v>10266.9404517453</v>
      </c>
      <c r="I52">
        <v>2674.03618940964</v>
      </c>
      <c r="J52">
        <v>85976.119917864402</v>
      </c>
    </row>
    <row r="53" spans="1:10" x14ac:dyDescent="0.2">
      <c r="A53" s="20">
        <v>45017</v>
      </c>
      <c r="B53" t="s">
        <v>11170</v>
      </c>
      <c r="C53" t="s">
        <v>1531</v>
      </c>
      <c r="D53">
        <v>9.74</v>
      </c>
      <c r="E53">
        <v>10.00055075</v>
      </c>
      <c r="F53" s="20">
        <v>45017</v>
      </c>
      <c r="G53">
        <v>2675.0590349075901</v>
      </c>
      <c r="H53">
        <v>10266.9404517453</v>
      </c>
      <c r="I53">
        <v>2675.0590349075901</v>
      </c>
      <c r="J53">
        <v>85976.119917864402</v>
      </c>
    </row>
    <row r="54" spans="1:10" x14ac:dyDescent="0.2">
      <c r="A54" s="20">
        <v>45017</v>
      </c>
      <c r="B54" t="s">
        <v>17756</v>
      </c>
      <c r="C54" t="s">
        <v>395</v>
      </c>
      <c r="D54">
        <v>9.93</v>
      </c>
      <c r="E54">
        <v>10.199999999999999</v>
      </c>
      <c r="F54" s="20">
        <v>45017</v>
      </c>
      <c r="G54">
        <v>2719.0332326283901</v>
      </c>
      <c r="H54">
        <v>10070.493454179201</v>
      </c>
      <c r="I54">
        <v>2719.0332326283901</v>
      </c>
      <c r="J54">
        <v>84331.058207452093</v>
      </c>
    </row>
    <row r="55" spans="1:10" x14ac:dyDescent="0.2">
      <c r="A55" s="20">
        <v>45017</v>
      </c>
      <c r="B55" t="s">
        <v>17754</v>
      </c>
      <c r="C55" t="s">
        <v>647</v>
      </c>
      <c r="D55">
        <v>9.82</v>
      </c>
      <c r="E55">
        <v>10.100340500658699</v>
      </c>
      <c r="F55" s="20">
        <v>45017</v>
      </c>
      <c r="G55">
        <v>2854.7912490702502</v>
      </c>
      <c r="H55">
        <v>10183.299389002001</v>
      </c>
      <c r="I55">
        <v>2854.7912490702502</v>
      </c>
      <c r="J55">
        <v>85275.703462321704</v>
      </c>
    </row>
    <row r="56" spans="1:10" x14ac:dyDescent="0.2">
      <c r="A56" s="20">
        <v>45017</v>
      </c>
      <c r="B56" t="s">
        <v>17730</v>
      </c>
      <c r="C56" t="s">
        <v>977</v>
      </c>
      <c r="D56">
        <v>9.86</v>
      </c>
      <c r="E56">
        <v>10.199999999999999</v>
      </c>
      <c r="F56" s="20">
        <v>45017</v>
      </c>
      <c r="G56">
        <v>3448.2758620689601</v>
      </c>
      <c r="H56">
        <v>10141.9878296146</v>
      </c>
      <c r="I56">
        <v>3448.2758620689601</v>
      </c>
      <c r="J56">
        <v>84929.757403651107</v>
      </c>
    </row>
    <row r="57" spans="1:10" x14ac:dyDescent="0.2">
      <c r="A57" s="20">
        <v>45047</v>
      </c>
      <c r="B57" t="s">
        <v>12223</v>
      </c>
      <c r="C57" t="s">
        <v>1247</v>
      </c>
      <c r="D57">
        <v>9.8000000000000007</v>
      </c>
      <c r="E57">
        <v>10.1</v>
      </c>
      <c r="F57" s="20">
        <v>45047</v>
      </c>
      <c r="G57">
        <v>3061.2244897958999</v>
      </c>
      <c r="H57">
        <v>10204.081632653</v>
      </c>
      <c r="I57">
        <v>3061.2244897958999</v>
      </c>
      <c r="J57">
        <v>85449.735510204002</v>
      </c>
    </row>
    <row r="58" spans="1:10" x14ac:dyDescent="0.2">
      <c r="A58" s="20">
        <v>45047</v>
      </c>
      <c r="B58" t="s">
        <v>11964</v>
      </c>
      <c r="C58" t="s">
        <v>957</v>
      </c>
      <c r="D58">
        <v>9.6999999999999993</v>
      </c>
      <c r="E58">
        <v>10.0009583913043</v>
      </c>
      <c r="F58" s="20">
        <v>45047</v>
      </c>
      <c r="G58">
        <v>3102.6638278793798</v>
      </c>
      <c r="H58">
        <v>10309.2783505154</v>
      </c>
      <c r="I58">
        <v>3102.6638278793798</v>
      </c>
      <c r="J58">
        <v>86330.660618556707</v>
      </c>
    </row>
    <row r="59" spans="1:10" x14ac:dyDescent="0.2">
      <c r="A59" s="20">
        <v>45047</v>
      </c>
      <c r="B59" t="s">
        <v>12372</v>
      </c>
      <c r="C59" t="s">
        <v>556</v>
      </c>
      <c r="D59">
        <v>9.94</v>
      </c>
      <c r="E59">
        <v>10.25</v>
      </c>
      <c r="F59" s="20">
        <v>45047</v>
      </c>
      <c r="G59">
        <v>3118.7122736418501</v>
      </c>
      <c r="H59">
        <v>10060.3621730382</v>
      </c>
      <c r="I59">
        <v>3118.7122736418501</v>
      </c>
      <c r="J59">
        <v>84246.218108651898</v>
      </c>
    </row>
    <row r="60" spans="1:10" x14ac:dyDescent="0.2">
      <c r="A60" s="20">
        <v>45047</v>
      </c>
      <c r="B60" t="s">
        <v>12162</v>
      </c>
      <c r="C60" t="s">
        <v>369</v>
      </c>
      <c r="D60">
        <v>9.89</v>
      </c>
      <c r="E60">
        <v>10.199999999999999</v>
      </c>
      <c r="F60" s="20">
        <v>45047</v>
      </c>
      <c r="G60">
        <v>3134.4792719918901</v>
      </c>
      <c r="H60">
        <v>10111.223458038399</v>
      </c>
      <c r="I60">
        <v>3134.4792719918901</v>
      </c>
      <c r="J60">
        <v>84672.134277047502</v>
      </c>
    </row>
    <row r="61" spans="1:10" x14ac:dyDescent="0.2">
      <c r="A61" s="20">
        <v>45047</v>
      </c>
      <c r="B61" t="s">
        <v>17730</v>
      </c>
      <c r="C61" t="s">
        <v>977</v>
      </c>
      <c r="D61">
        <v>9.86</v>
      </c>
      <c r="E61">
        <v>10.199999999999999</v>
      </c>
      <c r="F61" s="20">
        <v>45017</v>
      </c>
      <c r="G61">
        <v>3448.2758620689601</v>
      </c>
      <c r="H61">
        <v>10141.9878296146</v>
      </c>
      <c r="I61">
        <v>3448.2758620689601</v>
      </c>
      <c r="J61">
        <v>84929.757403651107</v>
      </c>
    </row>
    <row r="62" spans="1:10" x14ac:dyDescent="0.2">
      <c r="A62" s="20">
        <v>45078</v>
      </c>
      <c r="B62" t="s">
        <v>11964</v>
      </c>
      <c r="C62" t="s">
        <v>957</v>
      </c>
      <c r="D62">
        <v>9.6999999999999993</v>
      </c>
      <c r="E62">
        <v>10.0009583913043</v>
      </c>
      <c r="F62" s="20">
        <v>45047</v>
      </c>
      <c r="G62">
        <v>3102.6638278793798</v>
      </c>
      <c r="H62">
        <v>10309.2783505154</v>
      </c>
      <c r="I62">
        <v>3102.6638278793798</v>
      </c>
      <c r="J62">
        <v>86330.660618556707</v>
      </c>
    </row>
    <row r="63" spans="1:10" x14ac:dyDescent="0.2">
      <c r="A63" s="20">
        <v>45078</v>
      </c>
      <c r="B63" t="s">
        <v>12372</v>
      </c>
      <c r="C63" t="s">
        <v>556</v>
      </c>
      <c r="D63">
        <v>9.94</v>
      </c>
      <c r="E63">
        <v>10.25</v>
      </c>
      <c r="F63" s="20">
        <v>45047</v>
      </c>
      <c r="G63">
        <v>3118.7122736418501</v>
      </c>
      <c r="H63">
        <v>10060.3621730382</v>
      </c>
      <c r="I63">
        <v>3118.7122736418501</v>
      </c>
      <c r="J63">
        <v>84246.218108651898</v>
      </c>
    </row>
    <row r="64" spans="1:10" x14ac:dyDescent="0.2">
      <c r="A64" s="20">
        <v>45078</v>
      </c>
      <c r="B64" t="s">
        <v>12162</v>
      </c>
      <c r="C64" t="s">
        <v>369</v>
      </c>
      <c r="D64">
        <v>9.89</v>
      </c>
      <c r="E64">
        <v>10.199999999999999</v>
      </c>
      <c r="F64" s="20">
        <v>45047</v>
      </c>
      <c r="G64">
        <v>3134.4792719918901</v>
      </c>
      <c r="H64">
        <v>10111.223458038399</v>
      </c>
      <c r="I64">
        <v>3134.4792719918901</v>
      </c>
      <c r="J64">
        <v>84672.134277047502</v>
      </c>
    </row>
    <row r="65" spans="1:10" x14ac:dyDescent="0.2">
      <c r="A65" s="20">
        <v>45078</v>
      </c>
      <c r="B65" t="s">
        <v>12916</v>
      </c>
      <c r="C65" t="s">
        <v>335</v>
      </c>
      <c r="D65">
        <v>9.8699999999999992</v>
      </c>
      <c r="E65">
        <v>10.200105133333301</v>
      </c>
      <c r="F65" s="20">
        <v>45078</v>
      </c>
      <c r="G65">
        <v>3344.5302262745799</v>
      </c>
      <c r="H65">
        <v>10131.7122593718</v>
      </c>
      <c r="I65">
        <v>3344.5302262745799</v>
      </c>
      <c r="J65">
        <v>84843.709017223897</v>
      </c>
    </row>
    <row r="66" spans="1:10" x14ac:dyDescent="0.2">
      <c r="A66" s="20">
        <v>45078</v>
      </c>
      <c r="B66" t="s">
        <v>17730</v>
      </c>
      <c r="C66" t="s">
        <v>977</v>
      </c>
      <c r="D66">
        <v>9.86</v>
      </c>
      <c r="E66">
        <v>10.199999999999999</v>
      </c>
      <c r="F66" s="20">
        <v>45017</v>
      </c>
      <c r="G66">
        <v>3448.2758620689601</v>
      </c>
      <c r="H66">
        <v>10141.9878296146</v>
      </c>
      <c r="I66">
        <v>3448.2758620689601</v>
      </c>
      <c r="J66">
        <v>84929.757403651107</v>
      </c>
    </row>
    <row r="67" spans="1:10" x14ac:dyDescent="0.2">
      <c r="A67" s="20">
        <v>45108</v>
      </c>
      <c r="B67" t="s">
        <v>12916</v>
      </c>
      <c r="C67" t="s">
        <v>335</v>
      </c>
      <c r="D67">
        <v>9.8699999999999992</v>
      </c>
      <c r="E67">
        <v>10.200105133333301</v>
      </c>
      <c r="F67" s="20">
        <v>45078</v>
      </c>
      <c r="G67">
        <v>3344.5302262745799</v>
      </c>
      <c r="H67">
        <v>10131.7122593718</v>
      </c>
      <c r="I67">
        <v>3344.5302262745799</v>
      </c>
      <c r="J67">
        <v>84843.709017223897</v>
      </c>
    </row>
    <row r="68" spans="1:10" x14ac:dyDescent="0.2">
      <c r="A68" s="20">
        <v>45108</v>
      </c>
      <c r="B68" t="s">
        <v>17762</v>
      </c>
      <c r="C68" t="s">
        <v>477</v>
      </c>
      <c r="D68">
        <v>9.77</v>
      </c>
      <c r="E68">
        <v>10.1</v>
      </c>
      <c r="F68" s="20">
        <v>45108</v>
      </c>
      <c r="G68">
        <v>3377.6867963152499</v>
      </c>
      <c r="H68">
        <v>10235.4145342886</v>
      </c>
      <c r="I68">
        <v>3377.6867963152499</v>
      </c>
      <c r="J68">
        <v>85712.119549641706</v>
      </c>
    </row>
    <row r="69" spans="1:10" x14ac:dyDescent="0.2">
      <c r="A69" s="20">
        <v>45108</v>
      </c>
      <c r="B69" t="s">
        <v>13784</v>
      </c>
      <c r="C69" t="s">
        <v>1629</v>
      </c>
      <c r="D69">
        <v>9.9600000000000009</v>
      </c>
      <c r="E69">
        <v>10.3</v>
      </c>
      <c r="F69" s="20">
        <v>45108</v>
      </c>
      <c r="G69">
        <v>3413.65461847389</v>
      </c>
      <c r="H69">
        <v>10040.160642570199</v>
      </c>
      <c r="I69">
        <v>3413.65461847389</v>
      </c>
      <c r="J69">
        <v>84077.048995983903</v>
      </c>
    </row>
    <row r="70" spans="1:10" x14ac:dyDescent="0.2">
      <c r="A70" s="20">
        <v>45108</v>
      </c>
      <c r="B70" t="s">
        <v>17730</v>
      </c>
      <c r="C70" t="s">
        <v>977</v>
      </c>
      <c r="D70">
        <v>9.86</v>
      </c>
      <c r="E70">
        <v>10.199999999999999</v>
      </c>
      <c r="F70" s="20">
        <v>45017</v>
      </c>
      <c r="G70">
        <v>3448.2758620689601</v>
      </c>
      <c r="H70">
        <v>10141.9878296146</v>
      </c>
      <c r="I70">
        <v>3448.2758620689601</v>
      </c>
      <c r="J70">
        <v>84929.757403651107</v>
      </c>
    </row>
    <row r="71" spans="1:10" x14ac:dyDescent="0.2">
      <c r="A71" s="20">
        <v>45108</v>
      </c>
      <c r="B71" t="s">
        <v>13538</v>
      </c>
      <c r="C71" t="s">
        <v>300</v>
      </c>
      <c r="D71">
        <v>9.76</v>
      </c>
      <c r="E71">
        <v>10.1</v>
      </c>
      <c r="F71" s="20">
        <v>45108</v>
      </c>
      <c r="G71">
        <v>3483.6065573770402</v>
      </c>
      <c r="H71">
        <v>10245.9016393442</v>
      </c>
      <c r="I71">
        <v>3483.6065573770402</v>
      </c>
      <c r="J71">
        <v>85799.939344262297</v>
      </c>
    </row>
    <row r="72" spans="1:10" x14ac:dyDescent="0.2">
      <c r="A72" s="20">
        <v>45139</v>
      </c>
      <c r="B72" t="s">
        <v>14051</v>
      </c>
      <c r="C72" t="s">
        <v>1344</v>
      </c>
      <c r="D72">
        <v>9.76</v>
      </c>
      <c r="E72">
        <v>10.1</v>
      </c>
      <c r="F72" s="20">
        <v>45139</v>
      </c>
      <c r="G72">
        <v>3483.6065573770402</v>
      </c>
      <c r="H72">
        <v>10245.9016393442</v>
      </c>
      <c r="I72">
        <v>3483.6065573770402</v>
      </c>
      <c r="J72">
        <v>85799.939344262297</v>
      </c>
    </row>
    <row r="73" spans="1:10" x14ac:dyDescent="0.2">
      <c r="A73" s="20">
        <v>45139</v>
      </c>
      <c r="B73" t="s">
        <v>17730</v>
      </c>
      <c r="C73" t="s">
        <v>977</v>
      </c>
      <c r="D73">
        <v>9.86</v>
      </c>
      <c r="E73">
        <v>10.199999999999999</v>
      </c>
      <c r="F73" s="20">
        <v>45017</v>
      </c>
      <c r="G73">
        <v>3448.2758620689601</v>
      </c>
      <c r="H73">
        <v>10141.9878296146</v>
      </c>
      <c r="I73">
        <v>3448.2758620689601</v>
      </c>
      <c r="J73">
        <v>84929.757403651107</v>
      </c>
    </row>
    <row r="74" spans="1:10" x14ac:dyDescent="0.2">
      <c r="A74" s="20">
        <v>45139</v>
      </c>
      <c r="B74" t="s">
        <v>13538</v>
      </c>
      <c r="C74" t="s">
        <v>300</v>
      </c>
      <c r="D74">
        <v>9.76</v>
      </c>
      <c r="E74">
        <v>10.1</v>
      </c>
      <c r="F74" s="20">
        <v>45108</v>
      </c>
      <c r="G74">
        <v>3483.6065573770402</v>
      </c>
      <c r="H74">
        <v>10245.9016393442</v>
      </c>
      <c r="I74">
        <v>3483.6065573770402</v>
      </c>
      <c r="J74">
        <v>85799.939344262297</v>
      </c>
    </row>
    <row r="75" spans="1:10" x14ac:dyDescent="0.2">
      <c r="A75" s="20">
        <v>45139</v>
      </c>
      <c r="B75" t="s">
        <v>14192</v>
      </c>
      <c r="C75" t="s">
        <v>840</v>
      </c>
      <c r="D75">
        <v>9.75</v>
      </c>
      <c r="E75">
        <v>10.1</v>
      </c>
      <c r="F75" s="20">
        <v>45139</v>
      </c>
      <c r="G75">
        <v>3589.7435897435798</v>
      </c>
      <c r="H75">
        <v>10256.4102564102</v>
      </c>
      <c r="I75">
        <v>3589.7435897435798</v>
      </c>
      <c r="J75">
        <v>85887.9392820512</v>
      </c>
    </row>
    <row r="76" spans="1:10" x14ac:dyDescent="0.2">
      <c r="A76" s="20">
        <v>45139</v>
      </c>
      <c r="B76" t="s">
        <v>14167</v>
      </c>
      <c r="C76" t="s">
        <v>982</v>
      </c>
      <c r="D76">
        <v>9.8801000000000005</v>
      </c>
      <c r="E76">
        <v>10.25</v>
      </c>
      <c r="F76" s="20">
        <v>45139</v>
      </c>
      <c r="G76">
        <v>3743.88923189036</v>
      </c>
      <c r="H76">
        <v>10121.3550470136</v>
      </c>
      <c r="I76">
        <v>3743.88923189036</v>
      </c>
      <c r="J76">
        <v>84756.976953674501</v>
      </c>
    </row>
    <row r="77" spans="1:10" x14ac:dyDescent="0.2">
      <c r="A77" s="20">
        <v>45170</v>
      </c>
      <c r="B77" t="s">
        <v>14192</v>
      </c>
      <c r="C77" t="s">
        <v>840</v>
      </c>
      <c r="D77">
        <v>9.75</v>
      </c>
      <c r="E77">
        <v>10.1</v>
      </c>
      <c r="F77" s="20">
        <v>45139</v>
      </c>
      <c r="G77">
        <v>3589.7435897435798</v>
      </c>
      <c r="H77">
        <v>10256.4102564102</v>
      </c>
      <c r="I77">
        <v>3589.7435897435798</v>
      </c>
      <c r="J77">
        <v>85887.9392820512</v>
      </c>
    </row>
    <row r="78" spans="1:10" x14ac:dyDescent="0.2">
      <c r="A78" s="20">
        <v>45170</v>
      </c>
      <c r="B78" t="s">
        <v>14289</v>
      </c>
      <c r="C78" t="s">
        <v>959</v>
      </c>
      <c r="D78">
        <v>9.65</v>
      </c>
      <c r="E78">
        <v>10.00001672</v>
      </c>
      <c r="F78" s="20">
        <v>45170</v>
      </c>
      <c r="G78">
        <v>3627.1162694300401</v>
      </c>
      <c r="H78">
        <v>10362.6943005181</v>
      </c>
      <c r="I78">
        <v>3627.1162694300401</v>
      </c>
      <c r="J78">
        <v>86777.969740932604</v>
      </c>
    </row>
    <row r="79" spans="1:10" x14ac:dyDescent="0.2">
      <c r="A79" s="20">
        <v>45170</v>
      </c>
      <c r="B79" t="s">
        <v>14433</v>
      </c>
      <c r="C79" t="s">
        <v>890</v>
      </c>
      <c r="D79">
        <v>9.64</v>
      </c>
      <c r="E79">
        <v>10.000733162668</v>
      </c>
      <c r="F79" s="20">
        <v>45170</v>
      </c>
      <c r="G79">
        <v>3742.0452558921102</v>
      </c>
      <c r="H79">
        <v>10373.4439834024</v>
      </c>
      <c r="I79">
        <v>3742.0452558921102</v>
      </c>
      <c r="J79">
        <v>86867.988381742703</v>
      </c>
    </row>
    <row r="80" spans="1:10" x14ac:dyDescent="0.2">
      <c r="A80" s="20">
        <v>45170</v>
      </c>
      <c r="B80" t="s">
        <v>14167</v>
      </c>
      <c r="C80" t="s">
        <v>982</v>
      </c>
      <c r="D80">
        <v>9.8801000000000005</v>
      </c>
      <c r="E80">
        <v>10.25</v>
      </c>
      <c r="F80" s="20">
        <v>45139</v>
      </c>
      <c r="G80">
        <v>3743.88923189036</v>
      </c>
      <c r="H80">
        <v>10121.3550470136</v>
      </c>
      <c r="I80">
        <v>3743.88923189036</v>
      </c>
      <c r="J80">
        <v>84756.976953674501</v>
      </c>
    </row>
    <row r="81" spans="1:10" x14ac:dyDescent="0.2">
      <c r="A81" s="20">
        <v>45170</v>
      </c>
      <c r="B81" t="s">
        <v>17749</v>
      </c>
      <c r="C81" t="s">
        <v>1626</v>
      </c>
      <c r="D81">
        <v>9.6300000000000008</v>
      </c>
      <c r="E81">
        <v>10</v>
      </c>
      <c r="F81" s="20">
        <v>45170</v>
      </c>
      <c r="G81">
        <v>3842.1599169262599</v>
      </c>
      <c r="H81">
        <v>10384.215991692599</v>
      </c>
      <c r="I81">
        <v>3842.1599169262599</v>
      </c>
      <c r="J81">
        <v>86958.193977154704</v>
      </c>
    </row>
    <row r="82" spans="1:10" x14ac:dyDescent="0.2">
      <c r="A82" s="20">
        <v>45200</v>
      </c>
      <c r="B82" t="s">
        <v>14192</v>
      </c>
      <c r="C82" t="s">
        <v>840</v>
      </c>
      <c r="D82">
        <v>9.75</v>
      </c>
      <c r="E82">
        <v>10.1</v>
      </c>
      <c r="F82" s="20">
        <v>45139</v>
      </c>
      <c r="G82">
        <v>3589.7435897435798</v>
      </c>
      <c r="H82">
        <v>10256.4102564102</v>
      </c>
      <c r="I82">
        <v>3589.7435897435798</v>
      </c>
      <c r="J82">
        <v>85887.9392820512</v>
      </c>
    </row>
    <row r="83" spans="1:10" x14ac:dyDescent="0.2">
      <c r="A83" s="20">
        <v>45200</v>
      </c>
      <c r="B83" t="s">
        <v>14289</v>
      </c>
      <c r="C83" t="s">
        <v>959</v>
      </c>
      <c r="D83">
        <v>9.65</v>
      </c>
      <c r="E83">
        <v>10.00001672</v>
      </c>
      <c r="F83" s="20">
        <v>45170</v>
      </c>
      <c r="G83">
        <v>3627.1162694300401</v>
      </c>
      <c r="H83">
        <v>10362.6943005181</v>
      </c>
      <c r="I83">
        <v>3627.1162694300401</v>
      </c>
      <c r="J83">
        <v>86777.969740932604</v>
      </c>
    </row>
    <row r="84" spans="1:10" x14ac:dyDescent="0.2">
      <c r="A84" s="20">
        <v>45200</v>
      </c>
      <c r="B84" t="s">
        <v>14433</v>
      </c>
      <c r="C84" t="s">
        <v>890</v>
      </c>
      <c r="D84">
        <v>9.64</v>
      </c>
      <c r="E84">
        <v>10.000733162668</v>
      </c>
      <c r="F84" s="20">
        <v>45170</v>
      </c>
      <c r="G84">
        <v>3742.0452558921102</v>
      </c>
      <c r="H84">
        <v>10373.4439834024</v>
      </c>
      <c r="I84">
        <v>3742.0452558921102</v>
      </c>
      <c r="J84">
        <v>86867.988381742703</v>
      </c>
    </row>
    <row r="85" spans="1:10" x14ac:dyDescent="0.2">
      <c r="A85" s="20">
        <v>45200</v>
      </c>
      <c r="B85" t="s">
        <v>14167</v>
      </c>
      <c r="C85" t="s">
        <v>982</v>
      </c>
      <c r="D85">
        <v>9.8801000000000005</v>
      </c>
      <c r="E85">
        <v>10.25</v>
      </c>
      <c r="F85" s="20">
        <v>45139</v>
      </c>
      <c r="G85">
        <v>3743.88923189036</v>
      </c>
      <c r="H85">
        <v>10121.3550470136</v>
      </c>
      <c r="I85">
        <v>3743.88923189036</v>
      </c>
      <c r="J85">
        <v>84756.976953674501</v>
      </c>
    </row>
    <row r="86" spans="1:10" x14ac:dyDescent="0.2">
      <c r="A86" s="20">
        <v>45200</v>
      </c>
      <c r="B86" t="s">
        <v>17749</v>
      </c>
      <c r="C86" t="s">
        <v>1626</v>
      </c>
      <c r="D86">
        <v>9.6300000000000008</v>
      </c>
      <c r="E86">
        <v>10</v>
      </c>
      <c r="F86" s="20">
        <v>45170</v>
      </c>
      <c r="G86">
        <v>3842.1599169262599</v>
      </c>
      <c r="H86">
        <v>10384.215991692599</v>
      </c>
      <c r="I86">
        <v>3842.1599169262599</v>
      </c>
      <c r="J86">
        <v>86958.193977154704</v>
      </c>
    </row>
    <row r="87" spans="1:10" x14ac:dyDescent="0.2">
      <c r="A87" s="20">
        <v>45231</v>
      </c>
      <c r="B87" t="s">
        <v>14289</v>
      </c>
      <c r="C87" t="s">
        <v>959</v>
      </c>
      <c r="D87">
        <v>9.65</v>
      </c>
      <c r="E87">
        <v>10.00001672</v>
      </c>
      <c r="F87" s="20">
        <v>45170</v>
      </c>
      <c r="G87">
        <v>3627.1162694300401</v>
      </c>
      <c r="H87">
        <v>10362.6943005181</v>
      </c>
      <c r="I87">
        <v>3627.1162694300401</v>
      </c>
      <c r="J87">
        <v>86777.969740932604</v>
      </c>
    </row>
    <row r="88" spans="1:10" x14ac:dyDescent="0.2">
      <c r="A88" s="20">
        <v>45231</v>
      </c>
      <c r="B88" t="s">
        <v>14595</v>
      </c>
      <c r="C88" t="s">
        <v>672</v>
      </c>
      <c r="D88">
        <v>9.64</v>
      </c>
      <c r="E88">
        <v>10</v>
      </c>
      <c r="F88" s="20">
        <v>45231</v>
      </c>
      <c r="G88">
        <v>3734.4398340248899</v>
      </c>
      <c r="H88">
        <v>10373.4439834024</v>
      </c>
      <c r="I88">
        <v>3734.4398340248899</v>
      </c>
      <c r="J88">
        <v>86867.988381742703</v>
      </c>
    </row>
    <row r="89" spans="1:10" x14ac:dyDescent="0.2">
      <c r="A89" s="20">
        <v>45231</v>
      </c>
      <c r="B89" t="s">
        <v>14433</v>
      </c>
      <c r="C89" t="s">
        <v>890</v>
      </c>
      <c r="D89">
        <v>9.64</v>
      </c>
      <c r="E89">
        <v>10.000733162668</v>
      </c>
      <c r="F89" s="20">
        <v>45170</v>
      </c>
      <c r="G89">
        <v>3742.0452558921102</v>
      </c>
      <c r="H89">
        <v>10373.4439834024</v>
      </c>
      <c r="I89">
        <v>3742.0452558921102</v>
      </c>
      <c r="J89">
        <v>86867.988381742703</v>
      </c>
    </row>
    <row r="90" spans="1:10" x14ac:dyDescent="0.2">
      <c r="A90" s="20">
        <v>45231</v>
      </c>
      <c r="B90" t="s">
        <v>14167</v>
      </c>
      <c r="C90" t="s">
        <v>982</v>
      </c>
      <c r="D90">
        <v>9.8801000000000005</v>
      </c>
      <c r="E90">
        <v>10.25</v>
      </c>
      <c r="F90" s="20">
        <v>45139</v>
      </c>
      <c r="G90">
        <v>3743.88923189036</v>
      </c>
      <c r="H90">
        <v>10121.3550470136</v>
      </c>
      <c r="I90">
        <v>3743.88923189036</v>
      </c>
      <c r="J90">
        <v>84756.976953674501</v>
      </c>
    </row>
    <row r="91" spans="1:10" x14ac:dyDescent="0.2">
      <c r="A91" s="20">
        <v>45231</v>
      </c>
      <c r="B91" t="s">
        <v>17749</v>
      </c>
      <c r="C91" t="s">
        <v>1626</v>
      </c>
      <c r="D91">
        <v>9.6300000000000008</v>
      </c>
      <c r="E91">
        <v>10</v>
      </c>
      <c r="F91" s="20">
        <v>45170</v>
      </c>
      <c r="G91">
        <v>3842.1599169262599</v>
      </c>
      <c r="H91">
        <v>10384.215991692599</v>
      </c>
      <c r="I91">
        <v>3842.1599169262599</v>
      </c>
      <c r="J91">
        <v>86958.193977154704</v>
      </c>
    </row>
    <row r="92" spans="1:10" x14ac:dyDescent="0.2">
      <c r="A92" s="20">
        <v>45261</v>
      </c>
      <c r="B92" t="s">
        <v>14289</v>
      </c>
      <c r="C92" t="s">
        <v>959</v>
      </c>
      <c r="D92">
        <v>9.65</v>
      </c>
      <c r="E92">
        <v>10.00001672</v>
      </c>
      <c r="F92" s="20">
        <v>45170</v>
      </c>
      <c r="G92">
        <v>3627.1162694300401</v>
      </c>
      <c r="H92">
        <v>10362.6943005181</v>
      </c>
      <c r="I92">
        <v>3627.1162694300401</v>
      </c>
      <c r="J92">
        <v>86777.969740932604</v>
      </c>
    </row>
    <row r="93" spans="1:10" x14ac:dyDescent="0.2">
      <c r="A93" s="20">
        <v>45261</v>
      </c>
      <c r="B93" t="s">
        <v>14595</v>
      </c>
      <c r="C93" t="s">
        <v>672</v>
      </c>
      <c r="D93">
        <v>9.64</v>
      </c>
      <c r="E93">
        <v>10</v>
      </c>
      <c r="F93" s="20">
        <v>45231</v>
      </c>
      <c r="G93">
        <v>3734.4398340248899</v>
      </c>
      <c r="H93">
        <v>10373.4439834024</v>
      </c>
      <c r="I93">
        <v>3734.4398340248899</v>
      </c>
      <c r="J93">
        <v>86867.988381742703</v>
      </c>
    </row>
    <row r="94" spans="1:10" x14ac:dyDescent="0.2">
      <c r="A94" s="20">
        <v>45261</v>
      </c>
      <c r="B94" t="s">
        <v>14433</v>
      </c>
      <c r="C94" t="s">
        <v>890</v>
      </c>
      <c r="D94">
        <v>9.64</v>
      </c>
      <c r="E94">
        <v>10.000733162668</v>
      </c>
      <c r="F94" s="20">
        <v>45170</v>
      </c>
      <c r="G94">
        <v>3742.0452558921102</v>
      </c>
      <c r="H94">
        <v>10373.4439834024</v>
      </c>
      <c r="I94">
        <v>3742.0452558921102</v>
      </c>
      <c r="J94">
        <v>86867.988381742703</v>
      </c>
    </row>
    <row r="95" spans="1:10" x14ac:dyDescent="0.2">
      <c r="A95" s="20">
        <v>45261</v>
      </c>
      <c r="B95" t="s">
        <v>14167</v>
      </c>
      <c r="C95" t="s">
        <v>982</v>
      </c>
      <c r="D95">
        <v>9.8801000000000005</v>
      </c>
      <c r="E95">
        <v>10.25</v>
      </c>
      <c r="F95" s="20">
        <v>45139</v>
      </c>
      <c r="G95">
        <v>3743.88923189036</v>
      </c>
      <c r="H95">
        <v>10121.3550470136</v>
      </c>
      <c r="I95">
        <v>3743.88923189036</v>
      </c>
      <c r="J95">
        <v>84756.976953674501</v>
      </c>
    </row>
    <row r="96" spans="1:10" x14ac:dyDescent="0.2">
      <c r="A96" s="20">
        <v>45261</v>
      </c>
      <c r="B96" t="s">
        <v>17749</v>
      </c>
      <c r="C96" t="s">
        <v>1626</v>
      </c>
      <c r="D96">
        <v>9.6300000000000008</v>
      </c>
      <c r="E96">
        <v>10</v>
      </c>
      <c r="F96" s="20">
        <v>45170</v>
      </c>
      <c r="G96">
        <v>3842.1599169262599</v>
      </c>
      <c r="H96">
        <v>10384.215991692599</v>
      </c>
      <c r="I96">
        <v>3842.1599169262599</v>
      </c>
      <c r="J96">
        <v>86958.193977154704</v>
      </c>
    </row>
    <row r="97" spans="1:11" x14ac:dyDescent="0.2">
      <c r="A97" s="20">
        <v>45292</v>
      </c>
      <c r="B97" t="s">
        <v>14289</v>
      </c>
      <c r="C97" t="s">
        <v>959</v>
      </c>
      <c r="D97">
        <v>9.65</v>
      </c>
      <c r="E97">
        <v>10.00001672</v>
      </c>
      <c r="F97" s="20">
        <v>45170</v>
      </c>
      <c r="G97">
        <v>3627.1162694300401</v>
      </c>
      <c r="H97">
        <v>10362.6943005181</v>
      </c>
      <c r="I97">
        <v>3627.1162694300401</v>
      </c>
      <c r="J97">
        <v>86777.969740932604</v>
      </c>
    </row>
    <row r="98" spans="1:11" x14ac:dyDescent="0.2">
      <c r="A98" s="20">
        <v>45292</v>
      </c>
      <c r="B98" t="s">
        <v>14595</v>
      </c>
      <c r="C98" t="s">
        <v>672</v>
      </c>
      <c r="D98">
        <v>9.64</v>
      </c>
      <c r="E98">
        <v>10</v>
      </c>
      <c r="F98" s="20">
        <v>45231</v>
      </c>
      <c r="G98">
        <v>3734.4398340248899</v>
      </c>
      <c r="H98">
        <v>10373.4439834024</v>
      </c>
      <c r="I98">
        <v>3734.4398340248899</v>
      </c>
      <c r="J98">
        <v>86867.988381742703</v>
      </c>
    </row>
    <row r="99" spans="1:11" x14ac:dyDescent="0.2">
      <c r="A99" s="20">
        <v>45292</v>
      </c>
      <c r="B99" t="s">
        <v>14433</v>
      </c>
      <c r="C99" t="s">
        <v>890</v>
      </c>
      <c r="D99">
        <v>9.64</v>
      </c>
      <c r="E99">
        <v>10.000733162668</v>
      </c>
      <c r="F99" s="20">
        <v>45170</v>
      </c>
      <c r="G99">
        <v>3742.0452558921102</v>
      </c>
      <c r="H99">
        <v>10373.4439834024</v>
      </c>
      <c r="I99">
        <v>3742.0452558921102</v>
      </c>
      <c r="J99">
        <v>86867.988381742703</v>
      </c>
    </row>
    <row r="100" spans="1:11" x14ac:dyDescent="0.2">
      <c r="A100" s="20">
        <v>45292</v>
      </c>
      <c r="B100" t="s">
        <v>14167</v>
      </c>
      <c r="C100" t="s">
        <v>982</v>
      </c>
      <c r="D100">
        <v>9.8801000000000005</v>
      </c>
      <c r="E100">
        <v>10.25</v>
      </c>
      <c r="F100" s="20">
        <v>45139</v>
      </c>
      <c r="G100">
        <v>3743.88923189036</v>
      </c>
      <c r="H100">
        <v>10121.3550470136</v>
      </c>
      <c r="I100">
        <v>3743.88923189036</v>
      </c>
      <c r="J100">
        <v>84756.976953674501</v>
      </c>
    </row>
    <row r="101" spans="1:11" x14ac:dyDescent="0.2">
      <c r="A101" s="20">
        <v>45292</v>
      </c>
      <c r="B101" t="s">
        <v>17749</v>
      </c>
      <c r="C101" t="s">
        <v>1626</v>
      </c>
      <c r="D101">
        <v>9.6300000000000008</v>
      </c>
      <c r="E101">
        <v>10</v>
      </c>
      <c r="F101" s="20">
        <v>45170</v>
      </c>
      <c r="G101">
        <v>3842.1599169262599</v>
      </c>
      <c r="H101">
        <v>10384.215991692599</v>
      </c>
      <c r="I101">
        <v>3842.1599169262599</v>
      </c>
      <c r="J101">
        <v>86958.193977154704</v>
      </c>
    </row>
    <row r="102" spans="1:11" x14ac:dyDescent="0.2">
      <c r="A102" s="20">
        <v>45323</v>
      </c>
      <c r="B102" t="s">
        <v>14289</v>
      </c>
      <c r="C102" t="s">
        <v>959</v>
      </c>
      <c r="D102">
        <v>9.65</v>
      </c>
      <c r="E102">
        <v>10.00001672</v>
      </c>
      <c r="F102" s="20">
        <v>45170</v>
      </c>
      <c r="G102">
        <v>3627.1162694300401</v>
      </c>
      <c r="H102">
        <v>10362.6943005181</v>
      </c>
      <c r="I102">
        <v>3627.1162694300401</v>
      </c>
      <c r="J102">
        <v>86777.969740932604</v>
      </c>
    </row>
    <row r="103" spans="1:11" x14ac:dyDescent="0.2">
      <c r="A103" s="20">
        <v>45323</v>
      </c>
      <c r="B103" t="s">
        <v>14595</v>
      </c>
      <c r="C103" t="s">
        <v>672</v>
      </c>
      <c r="D103">
        <v>9.64</v>
      </c>
      <c r="E103">
        <v>10</v>
      </c>
      <c r="F103" s="20">
        <v>45231</v>
      </c>
      <c r="G103">
        <v>3734.4398340248899</v>
      </c>
      <c r="H103">
        <v>10373.4439834024</v>
      </c>
      <c r="I103">
        <v>3734.4398340248899</v>
      </c>
      <c r="J103">
        <v>86867.988381742703</v>
      </c>
    </row>
    <row r="104" spans="1:11" x14ac:dyDescent="0.2">
      <c r="A104" s="20">
        <v>45323</v>
      </c>
      <c r="B104" t="s">
        <v>14433</v>
      </c>
      <c r="C104" t="s">
        <v>890</v>
      </c>
      <c r="D104">
        <v>9.64</v>
      </c>
      <c r="E104">
        <v>10.000733162668</v>
      </c>
      <c r="F104" s="20">
        <v>45170</v>
      </c>
      <c r="G104">
        <v>3742.0452558921102</v>
      </c>
      <c r="H104">
        <v>10373.4439834024</v>
      </c>
      <c r="I104">
        <v>3742.0452558921102</v>
      </c>
      <c r="J104">
        <v>86867.988381742703</v>
      </c>
    </row>
    <row r="105" spans="1:11" x14ac:dyDescent="0.2">
      <c r="A105" s="20">
        <v>45323</v>
      </c>
      <c r="B105" t="s">
        <v>14167</v>
      </c>
      <c r="C105" t="s">
        <v>982</v>
      </c>
      <c r="D105">
        <v>9.8801000000000005</v>
      </c>
      <c r="E105">
        <v>10.25</v>
      </c>
      <c r="F105" s="20">
        <v>45139</v>
      </c>
      <c r="G105">
        <v>3743.88923189036</v>
      </c>
      <c r="H105">
        <v>10121.3550470136</v>
      </c>
      <c r="I105">
        <v>3743.88923189036</v>
      </c>
      <c r="J105">
        <v>84756.976953674501</v>
      </c>
    </row>
    <row r="106" spans="1:11" x14ac:dyDescent="0.2">
      <c r="A106" s="20">
        <v>45323</v>
      </c>
      <c r="B106" t="s">
        <v>17749</v>
      </c>
      <c r="C106" t="s">
        <v>1626</v>
      </c>
      <c r="D106">
        <v>9.6300000000000008</v>
      </c>
      <c r="E106">
        <v>10</v>
      </c>
      <c r="F106" s="20">
        <v>45170</v>
      </c>
      <c r="G106">
        <v>3842.1599169262599</v>
      </c>
      <c r="H106">
        <v>10384.215991692599</v>
      </c>
      <c r="I106">
        <v>3842.1599169262599</v>
      </c>
      <c r="J106">
        <v>86958.193977154704</v>
      </c>
    </row>
    <row r="107" spans="1:11" x14ac:dyDescent="0.2">
      <c r="A107" s="20">
        <v>45352</v>
      </c>
      <c r="B107" t="s">
        <v>14289</v>
      </c>
      <c r="C107" t="s">
        <v>959</v>
      </c>
      <c r="D107">
        <v>9.65</v>
      </c>
      <c r="E107">
        <v>10.00001672</v>
      </c>
      <c r="F107" s="20">
        <v>45170</v>
      </c>
      <c r="G107">
        <v>3627.1162694300401</v>
      </c>
      <c r="H107">
        <v>10362.6943005181</v>
      </c>
      <c r="I107">
        <v>3627.1162694300401</v>
      </c>
      <c r="J107">
        <v>86777.969740932604</v>
      </c>
      <c r="K107" s="20"/>
    </row>
    <row r="108" spans="1:11" x14ac:dyDescent="0.2">
      <c r="A108" s="20">
        <v>45352</v>
      </c>
      <c r="B108" t="s">
        <v>14595</v>
      </c>
      <c r="C108" t="s">
        <v>672</v>
      </c>
      <c r="D108">
        <v>9.64</v>
      </c>
      <c r="E108">
        <v>10</v>
      </c>
      <c r="F108" s="20">
        <v>45231</v>
      </c>
      <c r="G108">
        <v>3734.4398340248899</v>
      </c>
      <c r="H108">
        <v>10373.4439834024</v>
      </c>
      <c r="I108">
        <v>3734.4398340248899</v>
      </c>
      <c r="J108">
        <v>86867.988381742703</v>
      </c>
      <c r="K108" s="20"/>
    </row>
    <row r="109" spans="1:11" x14ac:dyDescent="0.2">
      <c r="A109" s="20">
        <v>45352</v>
      </c>
      <c r="B109" t="s">
        <v>14433</v>
      </c>
      <c r="C109" t="s">
        <v>890</v>
      </c>
      <c r="D109">
        <v>9.64</v>
      </c>
      <c r="E109">
        <v>10.000733162668</v>
      </c>
      <c r="F109" s="20">
        <v>45170</v>
      </c>
      <c r="G109">
        <v>3742.0452558921102</v>
      </c>
      <c r="H109">
        <v>10373.4439834024</v>
      </c>
      <c r="I109">
        <v>3742.0452558921102</v>
      </c>
      <c r="J109">
        <v>86867.988381742703</v>
      </c>
      <c r="K109" s="20"/>
    </row>
    <row r="110" spans="1:11" x14ac:dyDescent="0.2">
      <c r="A110" s="20">
        <v>45352</v>
      </c>
      <c r="B110" t="s">
        <v>14167</v>
      </c>
      <c r="C110" t="s">
        <v>982</v>
      </c>
      <c r="D110">
        <v>9.8801000000000005</v>
      </c>
      <c r="E110">
        <v>10.25</v>
      </c>
      <c r="F110" s="20">
        <v>45139</v>
      </c>
      <c r="G110">
        <v>3743.88923189036</v>
      </c>
      <c r="H110">
        <v>10121.3550470136</v>
      </c>
      <c r="I110">
        <v>3743.88923189036</v>
      </c>
      <c r="J110">
        <v>84756.976953674501</v>
      </c>
      <c r="K110" s="20"/>
    </row>
    <row r="111" spans="1:11" x14ac:dyDescent="0.2">
      <c r="A111" s="20">
        <v>45352</v>
      </c>
      <c r="B111" t="s">
        <v>17749</v>
      </c>
      <c r="C111" t="s">
        <v>1626</v>
      </c>
      <c r="D111">
        <v>9.6300000000000008</v>
      </c>
      <c r="E111">
        <v>10</v>
      </c>
      <c r="F111" s="20">
        <v>45170</v>
      </c>
      <c r="G111">
        <v>3842.1599169262599</v>
      </c>
      <c r="H111">
        <v>10384.215991692599</v>
      </c>
      <c r="I111">
        <v>3842.1599169262599</v>
      </c>
      <c r="J111">
        <v>86958.193977154704</v>
      </c>
      <c r="K111" s="20"/>
    </row>
    <row r="112" spans="1:11" x14ac:dyDescent="0.2">
      <c r="A112" s="20">
        <v>45383</v>
      </c>
      <c r="B112" t="s">
        <v>14289</v>
      </c>
      <c r="C112" t="s">
        <v>959</v>
      </c>
      <c r="D112">
        <v>9.65</v>
      </c>
      <c r="E112">
        <v>10.00001672</v>
      </c>
      <c r="F112" s="20">
        <v>45170</v>
      </c>
      <c r="G112">
        <v>3627.1162694300401</v>
      </c>
      <c r="H112">
        <v>10362.6943005181</v>
      </c>
      <c r="I112">
        <v>3627.1162694300401</v>
      </c>
      <c r="J112">
        <v>86777.969740932604</v>
      </c>
      <c r="K112" s="20"/>
    </row>
    <row r="113" spans="1:11" x14ac:dyDescent="0.2">
      <c r="A113" s="20">
        <v>45383</v>
      </c>
      <c r="B113" t="s">
        <v>14595</v>
      </c>
      <c r="C113" t="s">
        <v>672</v>
      </c>
      <c r="D113">
        <v>9.64</v>
      </c>
      <c r="E113">
        <v>10</v>
      </c>
      <c r="F113" s="20">
        <v>45231</v>
      </c>
      <c r="G113">
        <v>3734.4398340248899</v>
      </c>
      <c r="H113">
        <v>10373.4439834024</v>
      </c>
      <c r="I113">
        <v>3734.4398340248899</v>
      </c>
      <c r="J113">
        <v>86867.988381742703</v>
      </c>
      <c r="K113" s="20"/>
    </row>
    <row r="114" spans="1:11" x14ac:dyDescent="0.2">
      <c r="A114" s="20">
        <v>45383</v>
      </c>
      <c r="B114" t="s">
        <v>14433</v>
      </c>
      <c r="C114" t="s">
        <v>890</v>
      </c>
      <c r="D114">
        <v>9.64</v>
      </c>
      <c r="E114">
        <v>10.000733162668</v>
      </c>
      <c r="F114" s="20">
        <v>45170</v>
      </c>
      <c r="G114">
        <v>3742.0452558921102</v>
      </c>
      <c r="H114">
        <v>10373.4439834024</v>
      </c>
      <c r="I114">
        <v>3742.0452558921102</v>
      </c>
      <c r="J114">
        <v>86867.988381742703</v>
      </c>
      <c r="K114" s="20"/>
    </row>
    <row r="115" spans="1:11" x14ac:dyDescent="0.2">
      <c r="A115" s="20">
        <v>45383</v>
      </c>
      <c r="B115" t="s">
        <v>14167</v>
      </c>
      <c r="C115" t="s">
        <v>982</v>
      </c>
      <c r="D115">
        <v>9.8801000000000005</v>
      </c>
      <c r="E115">
        <v>10.25</v>
      </c>
      <c r="F115" s="20">
        <v>45139</v>
      </c>
      <c r="G115">
        <v>3743.88923189036</v>
      </c>
      <c r="H115">
        <v>10121.3550470136</v>
      </c>
      <c r="I115">
        <v>3743.88923189036</v>
      </c>
      <c r="J115">
        <v>84756.976953674501</v>
      </c>
      <c r="K115" s="20"/>
    </row>
    <row r="116" spans="1:11" x14ac:dyDescent="0.2">
      <c r="A116" s="20">
        <v>45383</v>
      </c>
      <c r="B116" t="s">
        <v>17749</v>
      </c>
      <c r="C116" t="s">
        <v>1626</v>
      </c>
      <c r="D116">
        <v>9.6300000000000008</v>
      </c>
      <c r="E116">
        <v>10</v>
      </c>
      <c r="F116" s="20">
        <v>45170</v>
      </c>
      <c r="G116">
        <v>3842.1599169262599</v>
      </c>
      <c r="H116">
        <v>10384.215991692599</v>
      </c>
      <c r="I116">
        <v>3842.1599169262599</v>
      </c>
      <c r="J116">
        <v>86958.193977154704</v>
      </c>
      <c r="K116" s="20"/>
    </row>
    <row r="117" spans="1:11" x14ac:dyDescent="0.2">
      <c r="A117" s="20">
        <v>45413</v>
      </c>
      <c r="B117" t="s">
        <v>14289</v>
      </c>
      <c r="C117" t="s">
        <v>959</v>
      </c>
      <c r="D117">
        <v>9.65</v>
      </c>
      <c r="E117">
        <v>10.00001672</v>
      </c>
      <c r="F117" s="20">
        <v>45170</v>
      </c>
      <c r="G117">
        <v>3627.1162694300401</v>
      </c>
      <c r="H117">
        <v>10362.6943005181</v>
      </c>
      <c r="I117">
        <v>3627.1162694300401</v>
      </c>
      <c r="J117">
        <v>86777.969740932604</v>
      </c>
      <c r="K117" s="20"/>
    </row>
    <row r="118" spans="1:11" x14ac:dyDescent="0.2">
      <c r="A118" s="20">
        <v>45413</v>
      </c>
      <c r="B118" t="s">
        <v>14595</v>
      </c>
      <c r="C118" t="s">
        <v>672</v>
      </c>
      <c r="D118">
        <v>9.64</v>
      </c>
      <c r="E118">
        <v>10</v>
      </c>
      <c r="F118" s="20">
        <v>45231</v>
      </c>
      <c r="G118">
        <v>3734.4398340248899</v>
      </c>
      <c r="H118">
        <v>10373.4439834024</v>
      </c>
      <c r="I118">
        <v>3734.4398340248899</v>
      </c>
      <c r="J118">
        <v>86867.988381742703</v>
      </c>
      <c r="K118" s="20"/>
    </row>
    <row r="119" spans="1:11" x14ac:dyDescent="0.2">
      <c r="A119" s="20">
        <v>45413</v>
      </c>
      <c r="B119" t="s">
        <v>14433</v>
      </c>
      <c r="C119" t="s">
        <v>890</v>
      </c>
      <c r="D119">
        <v>9.64</v>
      </c>
      <c r="E119">
        <v>10.000733162668</v>
      </c>
      <c r="F119" s="20">
        <v>45170</v>
      </c>
      <c r="G119">
        <v>3742.0452558921102</v>
      </c>
      <c r="H119">
        <v>10373.4439834024</v>
      </c>
      <c r="I119">
        <v>3742.0452558921102</v>
      </c>
      <c r="J119">
        <v>86867.988381742703</v>
      </c>
      <c r="K119" s="20"/>
    </row>
    <row r="120" spans="1:11" x14ac:dyDescent="0.2">
      <c r="A120" s="20">
        <v>45413</v>
      </c>
      <c r="B120" t="s">
        <v>14167</v>
      </c>
      <c r="C120" t="s">
        <v>982</v>
      </c>
      <c r="D120">
        <v>9.8801000000000005</v>
      </c>
      <c r="E120">
        <v>10.25</v>
      </c>
      <c r="F120" s="20">
        <v>45139</v>
      </c>
      <c r="G120">
        <v>3743.88923189036</v>
      </c>
      <c r="H120">
        <v>10121.3550470136</v>
      </c>
      <c r="I120">
        <v>3743.88923189036</v>
      </c>
      <c r="J120">
        <v>84756.976953674501</v>
      </c>
      <c r="K120" s="20"/>
    </row>
    <row r="121" spans="1:11" x14ac:dyDescent="0.2">
      <c r="A121" s="20">
        <v>45413</v>
      </c>
      <c r="B121" t="s">
        <v>17749</v>
      </c>
      <c r="C121" t="s">
        <v>1626</v>
      </c>
      <c r="D121">
        <v>9.6300000000000008</v>
      </c>
      <c r="E121">
        <v>10</v>
      </c>
      <c r="F121" s="20">
        <v>45170</v>
      </c>
      <c r="G121">
        <v>3842.1599169262599</v>
      </c>
      <c r="H121">
        <v>10384.215991692599</v>
      </c>
      <c r="I121">
        <v>3842.1599169262599</v>
      </c>
      <c r="J121">
        <v>86958.193977154704</v>
      </c>
      <c r="K121" s="20"/>
    </row>
    <row r="122" spans="1:11" x14ac:dyDescent="0.2">
      <c r="A122" s="20">
        <v>45444</v>
      </c>
      <c r="B122" t="s">
        <v>14289</v>
      </c>
      <c r="C122" t="s">
        <v>959</v>
      </c>
      <c r="D122">
        <v>9.65</v>
      </c>
      <c r="E122">
        <v>10.00001672</v>
      </c>
      <c r="F122" s="20">
        <v>45170</v>
      </c>
      <c r="G122">
        <v>3627.1162694300401</v>
      </c>
      <c r="H122">
        <v>10362.6943005181</v>
      </c>
      <c r="I122">
        <v>3627.1162694300401</v>
      </c>
      <c r="J122">
        <v>86777.969740932604</v>
      </c>
      <c r="K122" s="20"/>
    </row>
    <row r="123" spans="1:11" x14ac:dyDescent="0.2">
      <c r="A123" s="20">
        <v>45444</v>
      </c>
      <c r="B123" t="s">
        <v>14595</v>
      </c>
      <c r="C123" t="s">
        <v>672</v>
      </c>
      <c r="D123">
        <v>9.64</v>
      </c>
      <c r="E123">
        <v>10</v>
      </c>
      <c r="F123" s="20">
        <v>45231</v>
      </c>
      <c r="G123">
        <v>3734.4398340248899</v>
      </c>
      <c r="H123">
        <v>10373.4439834024</v>
      </c>
      <c r="I123">
        <v>3734.4398340248899</v>
      </c>
      <c r="J123">
        <v>86867.988381742703</v>
      </c>
      <c r="K123" s="20"/>
    </row>
    <row r="124" spans="1:11" x14ac:dyDescent="0.2">
      <c r="A124" s="20">
        <v>45444</v>
      </c>
      <c r="B124" t="s">
        <v>14433</v>
      </c>
      <c r="C124" t="s">
        <v>890</v>
      </c>
      <c r="D124">
        <v>9.64</v>
      </c>
      <c r="E124">
        <v>10.000733162668</v>
      </c>
      <c r="F124" s="20">
        <v>45170</v>
      </c>
      <c r="G124">
        <v>3742.0452558921102</v>
      </c>
      <c r="H124">
        <v>10373.4439834024</v>
      </c>
      <c r="I124">
        <v>3742.0452558921102</v>
      </c>
      <c r="J124">
        <v>86867.988381742703</v>
      </c>
      <c r="K124" s="20"/>
    </row>
    <row r="125" spans="1:11" x14ac:dyDescent="0.2">
      <c r="A125" s="20">
        <v>45444</v>
      </c>
      <c r="B125" t="s">
        <v>14167</v>
      </c>
      <c r="C125" t="s">
        <v>982</v>
      </c>
      <c r="D125">
        <v>9.8801000000000005</v>
      </c>
      <c r="E125">
        <v>10.25</v>
      </c>
      <c r="F125" s="20">
        <v>45139</v>
      </c>
      <c r="G125">
        <v>3743.88923189036</v>
      </c>
      <c r="H125">
        <v>10121.3550470136</v>
      </c>
      <c r="I125">
        <v>3743.88923189036</v>
      </c>
      <c r="J125">
        <v>84756.976953674501</v>
      </c>
      <c r="K125" s="20"/>
    </row>
    <row r="126" spans="1:11" x14ac:dyDescent="0.2">
      <c r="A126" s="20">
        <v>45444</v>
      </c>
      <c r="B126" t="s">
        <v>17749</v>
      </c>
      <c r="C126" t="s">
        <v>1626</v>
      </c>
      <c r="D126">
        <v>9.6300000000000008</v>
      </c>
      <c r="E126">
        <v>10</v>
      </c>
      <c r="F126" s="20">
        <v>45170</v>
      </c>
      <c r="G126">
        <v>3842.1599169262599</v>
      </c>
      <c r="H126">
        <v>10384.215991692599</v>
      </c>
      <c r="I126">
        <v>3842.1599169262599</v>
      </c>
      <c r="J126">
        <v>86958.193977154704</v>
      </c>
      <c r="K126" s="20"/>
    </row>
    <row r="127" spans="1:11" x14ac:dyDescent="0.2">
      <c r="A127" s="20">
        <v>45474</v>
      </c>
      <c r="B127" t="s">
        <v>14289</v>
      </c>
      <c r="C127" t="s">
        <v>959</v>
      </c>
      <c r="D127">
        <v>9.65</v>
      </c>
      <c r="E127">
        <v>10.00001672</v>
      </c>
      <c r="F127" s="20">
        <v>45170</v>
      </c>
      <c r="G127">
        <v>3627.1162694300401</v>
      </c>
      <c r="H127">
        <v>10362.6943005181</v>
      </c>
      <c r="I127">
        <v>3627.1162694300401</v>
      </c>
      <c r="J127">
        <v>86777.969740932604</v>
      </c>
      <c r="K127" s="20"/>
    </row>
    <row r="128" spans="1:11" x14ac:dyDescent="0.2">
      <c r="A128" s="20">
        <v>45474</v>
      </c>
      <c r="B128" t="s">
        <v>14595</v>
      </c>
      <c r="C128" t="s">
        <v>672</v>
      </c>
      <c r="D128">
        <v>9.64</v>
      </c>
      <c r="E128">
        <v>10</v>
      </c>
      <c r="F128" s="20">
        <v>45231</v>
      </c>
      <c r="G128">
        <v>3734.4398340248899</v>
      </c>
      <c r="H128">
        <v>10373.4439834024</v>
      </c>
      <c r="I128">
        <v>3734.4398340248899</v>
      </c>
      <c r="J128">
        <v>86867.988381742703</v>
      </c>
      <c r="K128" s="20"/>
    </row>
    <row r="129" spans="1:11" x14ac:dyDescent="0.2">
      <c r="A129" s="20">
        <v>45474</v>
      </c>
      <c r="B129" t="s">
        <v>14433</v>
      </c>
      <c r="C129" t="s">
        <v>890</v>
      </c>
      <c r="D129">
        <v>9.64</v>
      </c>
      <c r="E129">
        <v>10.000733162668</v>
      </c>
      <c r="F129" s="20">
        <v>45170</v>
      </c>
      <c r="G129">
        <v>3742.0452558921102</v>
      </c>
      <c r="H129">
        <v>10373.4439834024</v>
      </c>
      <c r="I129">
        <v>3742.0452558921102</v>
      </c>
      <c r="J129">
        <v>86867.988381742703</v>
      </c>
      <c r="K129" s="20"/>
    </row>
    <row r="130" spans="1:11" x14ac:dyDescent="0.2">
      <c r="A130" s="20">
        <v>45474</v>
      </c>
      <c r="B130" t="s">
        <v>14167</v>
      </c>
      <c r="C130" t="s">
        <v>982</v>
      </c>
      <c r="D130">
        <v>9.8801000000000005</v>
      </c>
      <c r="E130">
        <v>10.25</v>
      </c>
      <c r="F130" s="20">
        <v>45139</v>
      </c>
      <c r="G130">
        <v>3743.88923189036</v>
      </c>
      <c r="H130">
        <v>10121.3550470136</v>
      </c>
      <c r="I130">
        <v>3743.88923189036</v>
      </c>
      <c r="J130">
        <v>84756.976953674501</v>
      </c>
      <c r="K130" s="20"/>
    </row>
    <row r="131" spans="1:11" x14ac:dyDescent="0.2">
      <c r="A131" s="20">
        <v>45474</v>
      </c>
      <c r="B131" t="s">
        <v>17749</v>
      </c>
      <c r="C131" t="s">
        <v>1626</v>
      </c>
      <c r="D131">
        <v>9.6300000000000008</v>
      </c>
      <c r="E131">
        <v>10</v>
      </c>
      <c r="F131" s="20">
        <v>45170</v>
      </c>
      <c r="G131">
        <v>3842.1599169262599</v>
      </c>
      <c r="H131">
        <v>10384.215991692599</v>
      </c>
      <c r="I131">
        <v>3842.1599169262599</v>
      </c>
      <c r="J131">
        <v>86958.193977154704</v>
      </c>
      <c r="K131" s="20"/>
    </row>
    <row r="132" spans="1:11" x14ac:dyDescent="0.2">
      <c r="A132" s="20">
        <v>45505</v>
      </c>
      <c r="B132" t="s">
        <v>14289</v>
      </c>
      <c r="C132" t="s">
        <v>959</v>
      </c>
      <c r="D132">
        <v>9.65</v>
      </c>
      <c r="E132">
        <v>10.00001672</v>
      </c>
      <c r="F132" s="20">
        <v>45170</v>
      </c>
      <c r="G132">
        <v>3627.1162694300401</v>
      </c>
      <c r="H132">
        <v>10362.6943005181</v>
      </c>
      <c r="I132">
        <v>3627.1162694300401</v>
      </c>
      <c r="J132">
        <v>86777.969740932604</v>
      </c>
      <c r="K132" s="20"/>
    </row>
    <row r="133" spans="1:11" x14ac:dyDescent="0.2">
      <c r="A133" s="20">
        <v>45505</v>
      </c>
      <c r="B133" t="s">
        <v>14595</v>
      </c>
      <c r="C133" t="s">
        <v>672</v>
      </c>
      <c r="D133">
        <v>9.64</v>
      </c>
      <c r="E133">
        <v>10</v>
      </c>
      <c r="F133" s="20">
        <v>45231</v>
      </c>
      <c r="G133">
        <v>3734.4398340248899</v>
      </c>
      <c r="H133">
        <v>10373.4439834024</v>
      </c>
      <c r="I133">
        <v>3734.4398340248899</v>
      </c>
      <c r="J133">
        <v>86867.988381742703</v>
      </c>
      <c r="K133" s="20"/>
    </row>
    <row r="134" spans="1:11" x14ac:dyDescent="0.2">
      <c r="A134" s="20">
        <v>45505</v>
      </c>
      <c r="B134" t="s">
        <v>14433</v>
      </c>
      <c r="C134" t="s">
        <v>890</v>
      </c>
      <c r="D134">
        <v>9.64</v>
      </c>
      <c r="E134">
        <v>10.000733162668</v>
      </c>
      <c r="F134" s="20">
        <v>45170</v>
      </c>
      <c r="G134">
        <v>3742.0452558921102</v>
      </c>
      <c r="H134">
        <v>10373.4439834024</v>
      </c>
      <c r="I134">
        <v>3742.0452558921102</v>
      </c>
      <c r="J134">
        <v>86867.988381742703</v>
      </c>
      <c r="K134" s="20"/>
    </row>
    <row r="135" spans="1:11" x14ac:dyDescent="0.2">
      <c r="A135" s="20">
        <v>45505</v>
      </c>
      <c r="B135" t="s">
        <v>14167</v>
      </c>
      <c r="C135" t="s">
        <v>982</v>
      </c>
      <c r="D135">
        <v>9.8801000000000005</v>
      </c>
      <c r="E135">
        <v>10.25</v>
      </c>
      <c r="F135" s="20">
        <v>45139</v>
      </c>
      <c r="G135">
        <v>3743.88923189036</v>
      </c>
      <c r="H135">
        <v>10121.3550470136</v>
      </c>
      <c r="I135">
        <v>3743.88923189036</v>
      </c>
      <c r="J135">
        <v>84756.976953674501</v>
      </c>
      <c r="K135" s="20"/>
    </row>
    <row r="136" spans="1:11" x14ac:dyDescent="0.2">
      <c r="A136" s="20">
        <v>45505</v>
      </c>
      <c r="B136" t="s">
        <v>17749</v>
      </c>
      <c r="C136" t="s">
        <v>1626</v>
      </c>
      <c r="D136">
        <v>9.6300000000000008</v>
      </c>
      <c r="E136">
        <v>10</v>
      </c>
      <c r="F136" s="20">
        <v>45170</v>
      </c>
      <c r="G136">
        <v>3842.1599169262599</v>
      </c>
      <c r="H136">
        <v>10384.215991692599</v>
      </c>
      <c r="I136">
        <v>3842.1599169262599</v>
      </c>
      <c r="J136">
        <v>86958.193977154704</v>
      </c>
      <c r="K136" s="20"/>
    </row>
    <row r="137" spans="1:11" x14ac:dyDescent="0.2">
      <c r="A137" s="20">
        <v>45536</v>
      </c>
      <c r="B137" t="s">
        <v>14289</v>
      </c>
      <c r="C137" t="s">
        <v>959</v>
      </c>
      <c r="D137">
        <v>9.65</v>
      </c>
      <c r="E137">
        <v>10.00001672</v>
      </c>
      <c r="F137" s="20">
        <v>45170</v>
      </c>
      <c r="G137">
        <v>3627.1162694300401</v>
      </c>
      <c r="H137">
        <v>10362.6943005181</v>
      </c>
      <c r="I137">
        <v>3627.1162694300401</v>
      </c>
      <c r="J137">
        <v>0</v>
      </c>
      <c r="K137" s="20"/>
    </row>
    <row r="138" spans="1:11" x14ac:dyDescent="0.2">
      <c r="A138" s="20">
        <v>45536</v>
      </c>
      <c r="B138" t="s">
        <v>14595</v>
      </c>
      <c r="C138" t="s">
        <v>672</v>
      </c>
      <c r="D138">
        <v>9.64</v>
      </c>
      <c r="E138">
        <v>10</v>
      </c>
      <c r="F138" s="20">
        <v>45231</v>
      </c>
      <c r="G138">
        <v>3734.4398340248899</v>
      </c>
      <c r="H138">
        <v>10373.4439834024</v>
      </c>
      <c r="I138">
        <v>3734.4398340248899</v>
      </c>
      <c r="J138">
        <v>0</v>
      </c>
      <c r="K138" s="20"/>
    </row>
    <row r="139" spans="1:11" x14ac:dyDescent="0.2">
      <c r="A139" s="20">
        <v>45536</v>
      </c>
      <c r="B139" t="s">
        <v>14433</v>
      </c>
      <c r="C139" t="s">
        <v>890</v>
      </c>
      <c r="D139">
        <v>9.64</v>
      </c>
      <c r="E139">
        <v>10.000733162668</v>
      </c>
      <c r="F139" s="20">
        <v>45170</v>
      </c>
      <c r="G139">
        <v>3742.0452558921102</v>
      </c>
      <c r="H139">
        <v>10373.4439834024</v>
      </c>
      <c r="I139">
        <v>3742.0452558921102</v>
      </c>
      <c r="J139">
        <v>0</v>
      </c>
      <c r="K139" s="20"/>
    </row>
    <row r="140" spans="1:11" x14ac:dyDescent="0.2">
      <c r="A140" s="20">
        <v>45536</v>
      </c>
      <c r="B140" t="s">
        <v>14167</v>
      </c>
      <c r="C140" t="s">
        <v>982</v>
      </c>
      <c r="D140">
        <v>9.8801000000000005</v>
      </c>
      <c r="E140">
        <v>10.25</v>
      </c>
      <c r="F140" s="20">
        <v>45139</v>
      </c>
      <c r="G140">
        <v>3743.88923189036</v>
      </c>
      <c r="H140">
        <v>10121.3550470136</v>
      </c>
      <c r="I140">
        <v>3743.88923189036</v>
      </c>
      <c r="J140">
        <v>0</v>
      </c>
      <c r="K140" s="20"/>
    </row>
    <row r="141" spans="1:11" x14ac:dyDescent="0.2">
      <c r="A141" s="20">
        <v>45536</v>
      </c>
      <c r="B141" t="s">
        <v>17749</v>
      </c>
      <c r="C141" t="s">
        <v>1626</v>
      </c>
      <c r="D141">
        <v>9.6300000000000008</v>
      </c>
      <c r="E141">
        <v>10</v>
      </c>
      <c r="F141" s="20">
        <v>45170</v>
      </c>
      <c r="G141">
        <v>3842.1599169262599</v>
      </c>
      <c r="H141">
        <v>10384.215991692599</v>
      </c>
      <c r="I141">
        <v>3842.1599169262599</v>
      </c>
      <c r="J141">
        <v>0</v>
      </c>
      <c r="K141" s="20"/>
    </row>
    <row r="142" spans="1:11" x14ac:dyDescent="0.2">
      <c r="A142" s="20">
        <v>45566</v>
      </c>
      <c r="B142" t="s">
        <v>14289</v>
      </c>
      <c r="C142" t="s">
        <v>959</v>
      </c>
      <c r="D142">
        <v>9.65</v>
      </c>
      <c r="E142">
        <v>10.00001672</v>
      </c>
      <c r="F142" s="20">
        <v>45170</v>
      </c>
      <c r="G142">
        <v>3627.1162694300401</v>
      </c>
      <c r="H142">
        <v>10362.6943005181</v>
      </c>
      <c r="I142">
        <v>3627.1162694300401</v>
      </c>
      <c r="J142">
        <v>0</v>
      </c>
      <c r="K142" s="20"/>
    </row>
    <row r="143" spans="1:11" x14ac:dyDescent="0.2">
      <c r="A143" s="20">
        <v>45566</v>
      </c>
      <c r="B143" t="s">
        <v>14595</v>
      </c>
      <c r="C143" t="s">
        <v>672</v>
      </c>
      <c r="D143">
        <v>9.64</v>
      </c>
      <c r="E143">
        <v>10</v>
      </c>
      <c r="F143" s="20">
        <v>45231</v>
      </c>
      <c r="G143">
        <v>3734.4398340248899</v>
      </c>
      <c r="H143">
        <v>10373.4439834024</v>
      </c>
      <c r="I143">
        <v>3734.4398340248899</v>
      </c>
      <c r="J143">
        <v>0</v>
      </c>
      <c r="K143" s="20"/>
    </row>
    <row r="144" spans="1:11" x14ac:dyDescent="0.2">
      <c r="A144" s="20">
        <v>45566</v>
      </c>
      <c r="B144" t="s">
        <v>14433</v>
      </c>
      <c r="C144" t="s">
        <v>890</v>
      </c>
      <c r="D144">
        <v>9.64</v>
      </c>
      <c r="E144">
        <v>10.000733162668</v>
      </c>
      <c r="F144" s="20">
        <v>45170</v>
      </c>
      <c r="G144">
        <v>3742.0452558921102</v>
      </c>
      <c r="H144">
        <v>10373.4439834024</v>
      </c>
      <c r="I144">
        <v>3742.0452558921102</v>
      </c>
      <c r="J144">
        <v>0</v>
      </c>
      <c r="K144" s="20"/>
    </row>
    <row r="145" spans="1:11" x14ac:dyDescent="0.2">
      <c r="A145" s="20">
        <v>45566</v>
      </c>
      <c r="B145" t="s">
        <v>14167</v>
      </c>
      <c r="C145" t="s">
        <v>982</v>
      </c>
      <c r="D145">
        <v>9.8801000000000005</v>
      </c>
      <c r="E145">
        <v>10.25</v>
      </c>
      <c r="F145" s="20">
        <v>45139</v>
      </c>
      <c r="G145">
        <v>3743.88923189036</v>
      </c>
      <c r="H145">
        <v>10121.3550470136</v>
      </c>
      <c r="I145">
        <v>3743.88923189036</v>
      </c>
      <c r="J145">
        <v>0</v>
      </c>
      <c r="K145" s="20"/>
    </row>
    <row r="146" spans="1:11" x14ac:dyDescent="0.2">
      <c r="A146" s="20">
        <v>45566</v>
      </c>
      <c r="B146" t="s">
        <v>17749</v>
      </c>
      <c r="C146" t="s">
        <v>1626</v>
      </c>
      <c r="D146">
        <v>9.6300000000000008</v>
      </c>
      <c r="E146">
        <v>10</v>
      </c>
      <c r="F146" s="20">
        <v>45170</v>
      </c>
      <c r="G146">
        <v>3842.1599169262599</v>
      </c>
      <c r="H146">
        <v>10384.215991692599</v>
      </c>
      <c r="I146">
        <v>3842.1599169262599</v>
      </c>
      <c r="J146">
        <v>0</v>
      </c>
      <c r="K146" s="20"/>
    </row>
    <row r="147" spans="1:11" x14ac:dyDescent="0.2">
      <c r="A147" s="20">
        <v>45597</v>
      </c>
      <c r="B147" t="s">
        <v>14289</v>
      </c>
      <c r="C147" t="s">
        <v>959</v>
      </c>
      <c r="D147">
        <v>9.65</v>
      </c>
      <c r="E147">
        <v>10.00001672</v>
      </c>
      <c r="F147" s="20">
        <v>45170</v>
      </c>
      <c r="G147">
        <v>3627.1162694300401</v>
      </c>
      <c r="H147">
        <v>10362.6943005181</v>
      </c>
      <c r="I147">
        <v>3627.1162694300401</v>
      </c>
      <c r="J147">
        <v>0</v>
      </c>
      <c r="K147" s="20"/>
    </row>
    <row r="148" spans="1:11" x14ac:dyDescent="0.2">
      <c r="A148" s="20">
        <v>45597</v>
      </c>
      <c r="B148" t="s">
        <v>14595</v>
      </c>
      <c r="C148" t="s">
        <v>672</v>
      </c>
      <c r="D148">
        <v>9.64</v>
      </c>
      <c r="E148">
        <v>10</v>
      </c>
      <c r="F148" s="20">
        <v>45231</v>
      </c>
      <c r="G148">
        <v>3734.4398340248899</v>
      </c>
      <c r="H148">
        <v>10373.4439834024</v>
      </c>
      <c r="I148">
        <v>3734.4398340248899</v>
      </c>
      <c r="J148">
        <v>0</v>
      </c>
      <c r="K148" s="20"/>
    </row>
    <row r="149" spans="1:11" x14ac:dyDescent="0.2">
      <c r="A149" s="20">
        <v>45597</v>
      </c>
      <c r="B149" t="s">
        <v>14433</v>
      </c>
      <c r="C149" t="s">
        <v>890</v>
      </c>
      <c r="D149">
        <v>9.64</v>
      </c>
      <c r="E149">
        <v>10.000733162668</v>
      </c>
      <c r="F149" s="20">
        <v>45170</v>
      </c>
      <c r="G149">
        <v>3742.0452558921102</v>
      </c>
      <c r="H149">
        <v>10373.4439834024</v>
      </c>
      <c r="I149">
        <v>3742.0452558921102</v>
      </c>
      <c r="J149">
        <v>0</v>
      </c>
      <c r="K149" s="20"/>
    </row>
    <row r="150" spans="1:11" x14ac:dyDescent="0.2">
      <c r="A150" s="20">
        <v>45597</v>
      </c>
      <c r="B150" t="s">
        <v>14167</v>
      </c>
      <c r="C150" t="s">
        <v>982</v>
      </c>
      <c r="D150">
        <v>9.8801000000000005</v>
      </c>
      <c r="E150">
        <v>10.25</v>
      </c>
      <c r="F150" s="20">
        <v>45139</v>
      </c>
      <c r="G150">
        <v>3743.88923189036</v>
      </c>
      <c r="H150">
        <v>10121.3550470136</v>
      </c>
      <c r="I150">
        <v>3743.88923189036</v>
      </c>
      <c r="J150">
        <v>0</v>
      </c>
      <c r="K150" s="20"/>
    </row>
    <row r="151" spans="1:11" x14ac:dyDescent="0.2">
      <c r="A151" s="20">
        <v>45597</v>
      </c>
      <c r="B151" t="s">
        <v>17749</v>
      </c>
      <c r="C151" t="s">
        <v>1626</v>
      </c>
      <c r="D151">
        <v>9.6300000000000008</v>
      </c>
      <c r="E151">
        <v>10</v>
      </c>
      <c r="F151" s="20">
        <v>45170</v>
      </c>
      <c r="G151">
        <v>3842.1599169262599</v>
      </c>
      <c r="H151">
        <v>10384.215991692599</v>
      </c>
      <c r="I151">
        <v>3842.1599169262599</v>
      </c>
      <c r="J151">
        <v>0</v>
      </c>
      <c r="K151" s="20"/>
    </row>
    <row r="152" spans="1:11" x14ac:dyDescent="0.2">
      <c r="A152" s="20">
        <v>45627</v>
      </c>
      <c r="B152" t="s">
        <v>14289</v>
      </c>
      <c r="C152" t="s">
        <v>959</v>
      </c>
      <c r="D152">
        <v>9.65</v>
      </c>
      <c r="E152">
        <v>10.00001672</v>
      </c>
      <c r="F152" s="20">
        <v>45170</v>
      </c>
      <c r="G152">
        <v>3627.1162694300401</v>
      </c>
      <c r="H152">
        <v>10362.6943005181</v>
      </c>
      <c r="I152">
        <v>3627.1162694300401</v>
      </c>
      <c r="J152">
        <v>0</v>
      </c>
      <c r="K152" s="20"/>
    </row>
    <row r="153" spans="1:11" x14ac:dyDescent="0.2">
      <c r="A153" s="20">
        <v>45627</v>
      </c>
      <c r="B153" t="s">
        <v>14595</v>
      </c>
      <c r="C153" t="s">
        <v>672</v>
      </c>
      <c r="D153">
        <v>9.64</v>
      </c>
      <c r="E153">
        <v>10</v>
      </c>
      <c r="F153" s="20">
        <v>45231</v>
      </c>
      <c r="G153">
        <v>3734.4398340248899</v>
      </c>
      <c r="H153">
        <v>10373.4439834024</v>
      </c>
      <c r="I153">
        <v>3734.4398340248899</v>
      </c>
      <c r="J153">
        <v>0</v>
      </c>
      <c r="K153" s="20"/>
    </row>
    <row r="154" spans="1:11" x14ac:dyDescent="0.2">
      <c r="A154" s="20">
        <v>45627</v>
      </c>
      <c r="B154" t="s">
        <v>14433</v>
      </c>
      <c r="C154" t="s">
        <v>890</v>
      </c>
      <c r="D154">
        <v>9.64</v>
      </c>
      <c r="E154">
        <v>10.000733162668</v>
      </c>
      <c r="F154" s="20">
        <v>45170</v>
      </c>
      <c r="G154">
        <v>3742.0452558921102</v>
      </c>
      <c r="H154">
        <v>10373.4439834024</v>
      </c>
      <c r="I154">
        <v>3742.0452558921102</v>
      </c>
      <c r="J154">
        <v>0</v>
      </c>
      <c r="K154" s="20"/>
    </row>
    <row r="155" spans="1:11" x14ac:dyDescent="0.2">
      <c r="A155" s="20">
        <v>45627</v>
      </c>
      <c r="B155" t="s">
        <v>14167</v>
      </c>
      <c r="C155" t="s">
        <v>982</v>
      </c>
      <c r="D155">
        <v>9.8801000000000005</v>
      </c>
      <c r="E155">
        <v>10.25</v>
      </c>
      <c r="F155" s="20">
        <v>45139</v>
      </c>
      <c r="G155">
        <v>3743.88923189036</v>
      </c>
      <c r="H155">
        <v>10121.3550470136</v>
      </c>
      <c r="I155">
        <v>3743.88923189036</v>
      </c>
      <c r="J155">
        <v>0</v>
      </c>
      <c r="K155" s="20"/>
    </row>
    <row r="156" spans="1:11" x14ac:dyDescent="0.2">
      <c r="A156" s="20">
        <v>45627</v>
      </c>
      <c r="B156" t="s">
        <v>17749</v>
      </c>
      <c r="C156" t="s">
        <v>1626</v>
      </c>
      <c r="D156">
        <v>9.6300000000000008</v>
      </c>
      <c r="E156">
        <v>10</v>
      </c>
      <c r="F156" s="20">
        <v>45170</v>
      </c>
      <c r="G156">
        <v>3842.1599169262599</v>
      </c>
      <c r="H156">
        <v>10384.215991692599</v>
      </c>
      <c r="I156">
        <v>3842.1599169262599</v>
      </c>
      <c r="J156">
        <v>0</v>
      </c>
      <c r="K156" s="20"/>
    </row>
    <row r="157" spans="1:11" x14ac:dyDescent="0.2">
      <c r="A157" s="20">
        <v>45658</v>
      </c>
      <c r="B157" t="s">
        <v>14289</v>
      </c>
      <c r="C157" t="s">
        <v>959</v>
      </c>
      <c r="D157">
        <v>9.65</v>
      </c>
      <c r="E157">
        <v>10.00001672</v>
      </c>
      <c r="F157" s="20">
        <v>45170</v>
      </c>
      <c r="G157">
        <v>3627.1162694300401</v>
      </c>
      <c r="H157">
        <v>10362.6943005181</v>
      </c>
      <c r="I157">
        <v>3627.1162694300401</v>
      </c>
      <c r="J157">
        <v>0</v>
      </c>
      <c r="K157" s="20"/>
    </row>
    <row r="158" spans="1:11" x14ac:dyDescent="0.2">
      <c r="A158" s="20">
        <v>45658</v>
      </c>
      <c r="B158" t="s">
        <v>14595</v>
      </c>
      <c r="C158" t="s">
        <v>672</v>
      </c>
      <c r="D158">
        <v>9.64</v>
      </c>
      <c r="E158">
        <v>10</v>
      </c>
      <c r="F158" s="20">
        <v>45231</v>
      </c>
      <c r="G158">
        <v>3734.4398340248899</v>
      </c>
      <c r="H158">
        <v>10373.4439834024</v>
      </c>
      <c r="I158">
        <v>3734.4398340248899</v>
      </c>
      <c r="J158">
        <v>0</v>
      </c>
      <c r="K158" s="20"/>
    </row>
    <row r="159" spans="1:11" x14ac:dyDescent="0.2">
      <c r="A159" s="20">
        <v>45658</v>
      </c>
      <c r="B159" t="s">
        <v>14433</v>
      </c>
      <c r="C159" t="s">
        <v>890</v>
      </c>
      <c r="D159">
        <v>9.64</v>
      </c>
      <c r="E159">
        <v>10.000733162668</v>
      </c>
      <c r="F159" s="20">
        <v>45170</v>
      </c>
      <c r="G159">
        <v>3742.0452558921102</v>
      </c>
      <c r="H159">
        <v>10373.4439834024</v>
      </c>
      <c r="I159">
        <v>3742.0452558921102</v>
      </c>
      <c r="J159">
        <v>0</v>
      </c>
      <c r="K159" s="20"/>
    </row>
    <row r="160" spans="1:11" x14ac:dyDescent="0.2">
      <c r="A160" s="20">
        <v>45658</v>
      </c>
      <c r="B160" t="s">
        <v>14167</v>
      </c>
      <c r="C160" t="s">
        <v>982</v>
      </c>
      <c r="D160">
        <v>9.8801000000000005</v>
      </c>
      <c r="E160">
        <v>10.25</v>
      </c>
      <c r="F160" s="20">
        <v>45139</v>
      </c>
      <c r="G160">
        <v>3743.88923189036</v>
      </c>
      <c r="H160">
        <v>10121.3550470136</v>
      </c>
      <c r="I160">
        <v>3743.88923189036</v>
      </c>
      <c r="J160">
        <v>0</v>
      </c>
      <c r="K160" s="20"/>
    </row>
    <row r="161" spans="1:11" x14ac:dyDescent="0.2">
      <c r="A161" s="20">
        <v>45658</v>
      </c>
      <c r="B161" t="s">
        <v>17749</v>
      </c>
      <c r="C161" t="s">
        <v>1626</v>
      </c>
      <c r="D161">
        <v>9.6300000000000008</v>
      </c>
      <c r="E161">
        <v>10</v>
      </c>
      <c r="F161" s="20">
        <v>45170</v>
      </c>
      <c r="G161">
        <v>3842.1599169262599</v>
      </c>
      <c r="H161">
        <v>10384.215991692599</v>
      </c>
      <c r="I161">
        <v>3842.1599169262599</v>
      </c>
      <c r="J161">
        <v>0</v>
      </c>
      <c r="K161" s="20"/>
    </row>
    <row r="162" spans="1:11" x14ac:dyDescent="0.2">
      <c r="A162" s="20">
        <v>45689</v>
      </c>
      <c r="B162" t="s">
        <v>14289</v>
      </c>
      <c r="C162" t="s">
        <v>959</v>
      </c>
      <c r="D162">
        <v>9.65</v>
      </c>
      <c r="E162">
        <v>10.00001672</v>
      </c>
      <c r="F162" s="20">
        <v>45170</v>
      </c>
      <c r="G162">
        <v>3627.1162694300401</v>
      </c>
      <c r="H162">
        <v>10362.6943005181</v>
      </c>
      <c r="I162">
        <v>3627.1162694300401</v>
      </c>
      <c r="J162">
        <v>0</v>
      </c>
      <c r="K162" s="20"/>
    </row>
    <row r="163" spans="1:11" x14ac:dyDescent="0.2">
      <c r="A163" s="20">
        <v>45689</v>
      </c>
      <c r="B163" t="s">
        <v>14595</v>
      </c>
      <c r="C163" t="s">
        <v>672</v>
      </c>
      <c r="D163">
        <v>9.64</v>
      </c>
      <c r="E163">
        <v>10</v>
      </c>
      <c r="F163" s="20">
        <v>45231</v>
      </c>
      <c r="G163">
        <v>3734.4398340248899</v>
      </c>
      <c r="H163">
        <v>10373.4439834024</v>
      </c>
      <c r="I163">
        <v>3734.4398340248899</v>
      </c>
      <c r="J163">
        <v>0</v>
      </c>
      <c r="K163" s="20"/>
    </row>
    <row r="164" spans="1:11" x14ac:dyDescent="0.2">
      <c r="A164" s="20">
        <v>45689</v>
      </c>
      <c r="B164" t="s">
        <v>14433</v>
      </c>
      <c r="C164" t="s">
        <v>890</v>
      </c>
      <c r="D164">
        <v>9.64</v>
      </c>
      <c r="E164">
        <v>10.000733162668</v>
      </c>
      <c r="F164" s="20">
        <v>45170</v>
      </c>
      <c r="G164">
        <v>3742.0452558921102</v>
      </c>
      <c r="H164">
        <v>10373.4439834024</v>
      </c>
      <c r="I164">
        <v>3742.0452558921102</v>
      </c>
      <c r="J164">
        <v>0</v>
      </c>
      <c r="K164" s="20"/>
    </row>
    <row r="165" spans="1:11" x14ac:dyDescent="0.2">
      <c r="A165" s="20">
        <v>45689</v>
      </c>
      <c r="B165" t="s">
        <v>14167</v>
      </c>
      <c r="C165" t="s">
        <v>982</v>
      </c>
      <c r="D165">
        <v>9.8801000000000005</v>
      </c>
      <c r="E165">
        <v>10.25</v>
      </c>
      <c r="F165" s="20">
        <v>45139</v>
      </c>
      <c r="G165">
        <v>3743.88923189036</v>
      </c>
      <c r="H165">
        <v>10121.3550470136</v>
      </c>
      <c r="I165">
        <v>3743.88923189036</v>
      </c>
      <c r="J165">
        <v>0</v>
      </c>
      <c r="K165" s="20"/>
    </row>
    <row r="166" spans="1:11" x14ac:dyDescent="0.2">
      <c r="A166" s="20">
        <v>45689</v>
      </c>
      <c r="B166" t="s">
        <v>17749</v>
      </c>
      <c r="C166" t="s">
        <v>1626</v>
      </c>
      <c r="D166">
        <v>9.6300000000000008</v>
      </c>
      <c r="E166">
        <v>10</v>
      </c>
      <c r="F166" s="20">
        <v>45170</v>
      </c>
      <c r="G166">
        <v>3842.1599169262599</v>
      </c>
      <c r="H166">
        <v>10384.215991692599</v>
      </c>
      <c r="I166">
        <v>3842.1599169262599</v>
      </c>
      <c r="J166">
        <v>0</v>
      </c>
      <c r="K166" s="20"/>
    </row>
    <row r="167" spans="1:11" x14ac:dyDescent="0.2">
      <c r="A167" s="20">
        <v>45717</v>
      </c>
      <c r="B167" t="s">
        <v>14289</v>
      </c>
      <c r="C167" t="s">
        <v>959</v>
      </c>
      <c r="D167">
        <v>9.65</v>
      </c>
      <c r="E167">
        <v>10.00001672</v>
      </c>
      <c r="F167" s="20">
        <v>45170</v>
      </c>
      <c r="G167">
        <v>3627.1162694300401</v>
      </c>
      <c r="H167">
        <v>10362.6943005181</v>
      </c>
      <c r="I167">
        <v>3627.1162694300401</v>
      </c>
      <c r="J167">
        <v>0</v>
      </c>
      <c r="K167" s="20"/>
    </row>
    <row r="168" spans="1:11" x14ac:dyDescent="0.2">
      <c r="A168" s="20">
        <v>45717</v>
      </c>
      <c r="B168" t="s">
        <v>14595</v>
      </c>
      <c r="C168" t="s">
        <v>672</v>
      </c>
      <c r="D168">
        <v>9.64</v>
      </c>
      <c r="E168">
        <v>10</v>
      </c>
      <c r="F168" s="20">
        <v>45231</v>
      </c>
      <c r="G168">
        <v>3734.4398340248899</v>
      </c>
      <c r="H168">
        <v>10373.4439834024</v>
      </c>
      <c r="I168">
        <v>3734.4398340248899</v>
      </c>
      <c r="J168">
        <v>0</v>
      </c>
      <c r="K168" s="20"/>
    </row>
    <row r="169" spans="1:11" x14ac:dyDescent="0.2">
      <c r="A169" s="20">
        <v>45717</v>
      </c>
      <c r="B169" t="s">
        <v>14433</v>
      </c>
      <c r="C169" t="s">
        <v>890</v>
      </c>
      <c r="D169">
        <v>9.64</v>
      </c>
      <c r="E169">
        <v>10.000733162668</v>
      </c>
      <c r="F169" s="20">
        <v>45170</v>
      </c>
      <c r="G169">
        <v>3742.0452558921102</v>
      </c>
      <c r="H169">
        <v>10373.4439834024</v>
      </c>
      <c r="I169">
        <v>3742.0452558921102</v>
      </c>
      <c r="J169">
        <v>0</v>
      </c>
      <c r="K169" s="20"/>
    </row>
    <row r="170" spans="1:11" x14ac:dyDescent="0.2">
      <c r="A170" s="20">
        <v>45717</v>
      </c>
      <c r="B170" t="s">
        <v>14167</v>
      </c>
      <c r="C170" t="s">
        <v>982</v>
      </c>
      <c r="D170">
        <v>9.8801000000000005</v>
      </c>
      <c r="E170">
        <v>10.25</v>
      </c>
      <c r="F170" s="20">
        <v>45139</v>
      </c>
      <c r="G170">
        <v>3743.88923189036</v>
      </c>
      <c r="H170">
        <v>10121.3550470136</v>
      </c>
      <c r="I170">
        <v>3743.88923189036</v>
      </c>
      <c r="J170">
        <v>0</v>
      </c>
      <c r="K170" s="20"/>
    </row>
    <row r="171" spans="1:11" x14ac:dyDescent="0.2">
      <c r="A171" s="20">
        <v>45717</v>
      </c>
      <c r="B171" t="s">
        <v>17749</v>
      </c>
      <c r="C171" t="s">
        <v>1626</v>
      </c>
      <c r="D171">
        <v>9.6300000000000008</v>
      </c>
      <c r="E171">
        <v>10</v>
      </c>
      <c r="F171" s="20">
        <v>45170</v>
      </c>
      <c r="G171">
        <v>3842.1599169262599</v>
      </c>
      <c r="H171">
        <v>10384.215991692599</v>
      </c>
      <c r="I171">
        <v>3842.1599169262599</v>
      </c>
      <c r="J171">
        <v>0</v>
      </c>
      <c r="K171" s="20"/>
    </row>
    <row r="172" spans="1:11" x14ac:dyDescent="0.2">
      <c r="A172" s="20">
        <v>45748</v>
      </c>
      <c r="B172" t="s">
        <v>14289</v>
      </c>
      <c r="C172" t="s">
        <v>959</v>
      </c>
      <c r="D172">
        <v>9.65</v>
      </c>
      <c r="E172">
        <v>10.00001672</v>
      </c>
      <c r="F172" s="20">
        <v>45170</v>
      </c>
      <c r="G172">
        <v>3627.1162694300401</v>
      </c>
      <c r="H172">
        <v>10362.6943005181</v>
      </c>
      <c r="I172">
        <v>3627.1162694300401</v>
      </c>
      <c r="J172">
        <v>0</v>
      </c>
      <c r="K172" s="20"/>
    </row>
    <row r="173" spans="1:11" x14ac:dyDescent="0.2">
      <c r="A173" s="20">
        <v>45748</v>
      </c>
      <c r="B173" t="s">
        <v>14595</v>
      </c>
      <c r="C173" t="s">
        <v>672</v>
      </c>
      <c r="D173">
        <v>9.64</v>
      </c>
      <c r="E173">
        <v>10</v>
      </c>
      <c r="F173" s="20">
        <v>45231</v>
      </c>
      <c r="G173">
        <v>3734.4398340248899</v>
      </c>
      <c r="H173">
        <v>10373.4439834024</v>
      </c>
      <c r="I173">
        <v>3734.4398340248899</v>
      </c>
      <c r="J173">
        <v>0</v>
      </c>
      <c r="K173" s="20"/>
    </row>
    <row r="174" spans="1:11" x14ac:dyDescent="0.2">
      <c r="A174" s="20">
        <v>45748</v>
      </c>
      <c r="B174" t="s">
        <v>14433</v>
      </c>
      <c r="C174" t="s">
        <v>890</v>
      </c>
      <c r="D174">
        <v>9.64</v>
      </c>
      <c r="E174">
        <v>10.000733162668</v>
      </c>
      <c r="F174" s="20">
        <v>45170</v>
      </c>
      <c r="G174">
        <v>3742.0452558921102</v>
      </c>
      <c r="H174">
        <v>10373.4439834024</v>
      </c>
      <c r="I174">
        <v>3742.0452558921102</v>
      </c>
      <c r="J174">
        <v>0</v>
      </c>
      <c r="K174" s="20"/>
    </row>
    <row r="175" spans="1:11" x14ac:dyDescent="0.2">
      <c r="A175" s="20">
        <v>45748</v>
      </c>
      <c r="B175" t="s">
        <v>14167</v>
      </c>
      <c r="C175" t="s">
        <v>982</v>
      </c>
      <c r="D175">
        <v>9.8801000000000005</v>
      </c>
      <c r="E175">
        <v>10.25</v>
      </c>
      <c r="F175" s="20">
        <v>45139</v>
      </c>
      <c r="G175">
        <v>3743.88923189036</v>
      </c>
      <c r="H175">
        <v>10121.3550470136</v>
      </c>
      <c r="I175">
        <v>3743.88923189036</v>
      </c>
      <c r="J175">
        <v>0</v>
      </c>
      <c r="K175" s="20"/>
    </row>
    <row r="176" spans="1:11" x14ac:dyDescent="0.2">
      <c r="A176" s="20">
        <v>45748</v>
      </c>
      <c r="B176" t="s">
        <v>17749</v>
      </c>
      <c r="C176" t="s">
        <v>1626</v>
      </c>
      <c r="D176">
        <v>9.6300000000000008</v>
      </c>
      <c r="E176">
        <v>10</v>
      </c>
      <c r="F176" s="20">
        <v>45170</v>
      </c>
      <c r="G176">
        <v>3842.1599169262599</v>
      </c>
      <c r="H176">
        <v>10384.215991692599</v>
      </c>
      <c r="I176">
        <v>3842.1599169262599</v>
      </c>
      <c r="J176">
        <v>0</v>
      </c>
      <c r="K176" s="20"/>
    </row>
    <row r="177" spans="1:11" x14ac:dyDescent="0.2">
      <c r="A177" s="20">
        <v>45778</v>
      </c>
      <c r="B177" t="s">
        <v>14289</v>
      </c>
      <c r="C177" t="s">
        <v>959</v>
      </c>
      <c r="D177">
        <v>9.65</v>
      </c>
      <c r="E177">
        <v>10.00001672</v>
      </c>
      <c r="F177" s="20">
        <v>45170</v>
      </c>
      <c r="G177">
        <v>3627.1162694300401</v>
      </c>
      <c r="H177">
        <v>10362.6943005181</v>
      </c>
      <c r="I177">
        <v>3627.1162694300401</v>
      </c>
      <c r="J177">
        <v>0</v>
      </c>
      <c r="K177" s="20"/>
    </row>
    <row r="178" spans="1:11" x14ac:dyDescent="0.2">
      <c r="A178" s="20">
        <v>45778</v>
      </c>
      <c r="B178" t="s">
        <v>14595</v>
      </c>
      <c r="C178" t="s">
        <v>672</v>
      </c>
      <c r="D178">
        <v>9.64</v>
      </c>
      <c r="E178">
        <v>10</v>
      </c>
      <c r="F178" s="20">
        <v>45231</v>
      </c>
      <c r="G178">
        <v>3734.4398340248899</v>
      </c>
      <c r="H178">
        <v>10373.4439834024</v>
      </c>
      <c r="I178">
        <v>3734.4398340248899</v>
      </c>
      <c r="J178">
        <v>0</v>
      </c>
      <c r="K178" s="20"/>
    </row>
    <row r="179" spans="1:11" x14ac:dyDescent="0.2">
      <c r="A179" s="20">
        <v>45778</v>
      </c>
      <c r="B179" t="s">
        <v>14433</v>
      </c>
      <c r="C179" t="s">
        <v>890</v>
      </c>
      <c r="D179">
        <v>9.64</v>
      </c>
      <c r="E179">
        <v>10.000733162668</v>
      </c>
      <c r="F179" s="20">
        <v>45170</v>
      </c>
      <c r="G179">
        <v>3742.0452558921102</v>
      </c>
      <c r="H179">
        <v>10373.4439834024</v>
      </c>
      <c r="I179">
        <v>3742.0452558921102</v>
      </c>
      <c r="J179">
        <v>0</v>
      </c>
      <c r="K179" s="20"/>
    </row>
    <row r="180" spans="1:11" x14ac:dyDescent="0.2">
      <c r="A180" s="20">
        <v>45778</v>
      </c>
      <c r="B180" t="s">
        <v>14167</v>
      </c>
      <c r="C180" t="s">
        <v>982</v>
      </c>
      <c r="D180">
        <v>9.8801000000000005</v>
      </c>
      <c r="E180">
        <v>10.25</v>
      </c>
      <c r="F180" s="20">
        <v>45139</v>
      </c>
      <c r="G180">
        <v>3743.88923189036</v>
      </c>
      <c r="H180">
        <v>10121.3550470136</v>
      </c>
      <c r="I180">
        <v>3743.88923189036</v>
      </c>
      <c r="J180">
        <v>0</v>
      </c>
      <c r="K180" s="20"/>
    </row>
    <row r="181" spans="1:11" x14ac:dyDescent="0.2">
      <c r="A181" s="20">
        <v>45778</v>
      </c>
      <c r="B181" t="s">
        <v>17749</v>
      </c>
      <c r="C181" t="s">
        <v>1626</v>
      </c>
      <c r="D181">
        <v>9.6300000000000008</v>
      </c>
      <c r="E181">
        <v>10</v>
      </c>
      <c r="F181" s="20">
        <v>45170</v>
      </c>
      <c r="G181">
        <v>3842.1599169262599</v>
      </c>
      <c r="H181">
        <v>10384.215991692599</v>
      </c>
      <c r="I181">
        <v>3842.1599169262599</v>
      </c>
      <c r="J181">
        <v>0</v>
      </c>
      <c r="K181" s="2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B87E6-129A-D845-96DE-6E43F9E14A8E}">
  <dimension ref="A1:BI289"/>
  <sheetViews>
    <sheetView topLeftCell="A273" workbookViewId="0">
      <selection activeCell="H287" sqref="H287"/>
    </sheetView>
  </sheetViews>
  <sheetFormatPr baseColWidth="10" defaultColWidth="8" defaultRowHeight="16" x14ac:dyDescent="0.2"/>
  <cols>
    <col min="1" max="1" width="12.33203125" bestFit="1" customWidth="1"/>
    <col min="2" max="2" width="40.33203125" bestFit="1" customWidth="1"/>
    <col min="3" max="3" width="13.83203125" bestFit="1" customWidth="1"/>
    <col min="4" max="4" width="19" bestFit="1" customWidth="1"/>
    <col min="5" max="5" width="20.1640625" bestFit="1" customWidth="1"/>
    <col min="6" max="6" width="8.33203125" bestFit="1" customWidth="1"/>
    <col min="7" max="7" width="13.33203125" bestFit="1" customWidth="1"/>
    <col min="8" max="8" width="16" bestFit="1" customWidth="1"/>
    <col min="9" max="9" width="12.1640625" bestFit="1" customWidth="1"/>
    <col min="10" max="10" width="20.1640625" bestFit="1" customWidth="1"/>
    <col min="11" max="11" width="18.5" bestFit="1" customWidth="1"/>
    <col min="12" max="12" width="19" bestFit="1" customWidth="1"/>
    <col min="13" max="13" width="30" bestFit="1" customWidth="1"/>
    <col min="14" max="14" width="32.33203125" bestFit="1" customWidth="1"/>
    <col min="15" max="15" width="12.33203125" bestFit="1" customWidth="1"/>
    <col min="16" max="16" width="20" bestFit="1" customWidth="1"/>
    <col min="17" max="17" width="20.1640625" bestFit="1" customWidth="1"/>
    <col min="18" max="18" width="15.5" bestFit="1" customWidth="1"/>
    <col min="19" max="19" width="19" bestFit="1" customWidth="1"/>
    <col min="20" max="20" width="43.83203125" bestFit="1" customWidth="1"/>
    <col min="21" max="21" width="13.1640625" bestFit="1" customWidth="1"/>
    <col min="22" max="22" width="12.33203125" bestFit="1" customWidth="1"/>
    <col min="23" max="23" width="20" bestFit="1" customWidth="1"/>
    <col min="24" max="24" width="20.1640625" bestFit="1" customWidth="1"/>
    <col min="25" max="25" width="15.5" bestFit="1" customWidth="1"/>
    <col min="26" max="26" width="19" bestFit="1" customWidth="1"/>
    <col min="27" max="27" width="43.83203125" bestFit="1" customWidth="1"/>
    <col min="28" max="28" width="13.1640625" bestFit="1" customWidth="1"/>
    <col min="29" max="29" width="12.33203125" bestFit="1" customWidth="1"/>
    <col min="30" max="30" width="20" bestFit="1" customWidth="1"/>
    <col min="31" max="31" width="20.1640625" bestFit="1" customWidth="1"/>
    <col min="32" max="32" width="15.5" bestFit="1" customWidth="1"/>
    <col min="33" max="33" width="19" bestFit="1" customWidth="1"/>
    <col min="34" max="34" width="32.1640625" bestFit="1" customWidth="1"/>
    <col min="35" max="35" width="13.1640625" bestFit="1" customWidth="1"/>
    <col min="36" max="36" width="12.33203125" bestFit="1" customWidth="1"/>
    <col min="37" max="37" width="20" bestFit="1" customWidth="1"/>
    <col min="38" max="38" width="20.1640625" bestFit="1" customWidth="1"/>
    <col min="39" max="39" width="15.5" bestFit="1" customWidth="1"/>
    <col min="40" max="40" width="19" bestFit="1" customWidth="1"/>
    <col min="41" max="41" width="42.33203125" bestFit="1" customWidth="1"/>
    <col min="42" max="42" width="13.1640625" bestFit="1" customWidth="1"/>
    <col min="43" max="43" width="12.33203125" bestFit="1" customWidth="1"/>
    <col min="44" max="44" width="20" bestFit="1" customWidth="1"/>
    <col min="45" max="45" width="20.1640625" bestFit="1" customWidth="1"/>
    <col min="46" max="46" width="15.5" bestFit="1" customWidth="1"/>
    <col min="47" max="47" width="19" bestFit="1" customWidth="1"/>
    <col min="48" max="48" width="32.1640625" bestFit="1" customWidth="1"/>
    <col min="49" max="49" width="13.1640625" bestFit="1" customWidth="1"/>
    <col min="50" max="50" width="12.33203125" bestFit="1" customWidth="1"/>
    <col min="51" max="51" width="20" bestFit="1" customWidth="1"/>
    <col min="52" max="52" width="20.1640625" bestFit="1" customWidth="1"/>
    <col min="53" max="53" width="15.5" bestFit="1" customWidth="1"/>
    <col min="54" max="54" width="19" bestFit="1" customWidth="1"/>
    <col min="55" max="55" width="33.6640625" bestFit="1" customWidth="1"/>
    <col min="56" max="56" width="13.1640625" bestFit="1" customWidth="1"/>
    <col min="57" max="57" width="12.33203125" bestFit="1" customWidth="1"/>
    <col min="58" max="58" width="20" bestFit="1" customWidth="1"/>
    <col min="59" max="59" width="20.1640625" bestFit="1" customWidth="1"/>
    <col min="60" max="60" width="15.5" bestFit="1" customWidth="1"/>
    <col min="61" max="61" width="19" bestFit="1" customWidth="1"/>
  </cols>
  <sheetData>
    <row r="1" spans="1:61" x14ac:dyDescent="0.2">
      <c r="B1" t="s">
        <v>17741</v>
      </c>
      <c r="C1" t="s">
        <v>17750</v>
      </c>
      <c r="D1" t="s">
        <v>17742</v>
      </c>
      <c r="E1" t="s">
        <v>17743</v>
      </c>
      <c r="F1" t="s">
        <v>17724</v>
      </c>
      <c r="G1" t="s">
        <v>17737</v>
      </c>
      <c r="H1" t="s">
        <v>17736</v>
      </c>
      <c r="I1" t="s">
        <v>17751</v>
      </c>
      <c r="J1" t="s">
        <v>17753</v>
      </c>
      <c r="K1" t="s">
        <v>0</v>
      </c>
      <c r="AV1" s="50"/>
      <c r="AW1" s="50"/>
      <c r="AX1" s="50"/>
      <c r="AY1" s="50"/>
      <c r="AZ1" s="50"/>
      <c r="BA1" s="50"/>
      <c r="BB1" s="50"/>
      <c r="BC1" s="50"/>
      <c r="BD1" s="50"/>
      <c r="BE1" s="50"/>
      <c r="BF1" s="50"/>
      <c r="BG1" s="50"/>
      <c r="BH1" s="50"/>
      <c r="BI1" s="50"/>
    </row>
    <row r="2" spans="1:61" ht="19" customHeight="1" x14ac:dyDescent="0.2">
      <c r="A2" s="20">
        <v>44713</v>
      </c>
      <c r="B2" t="s">
        <v>2994</v>
      </c>
      <c r="C2" t="s">
        <v>756</v>
      </c>
      <c r="D2">
        <v>10.14</v>
      </c>
      <c r="E2">
        <v>10.1514668724547</v>
      </c>
      <c r="F2" s="20">
        <v>44713</v>
      </c>
      <c r="G2">
        <v>113.085527166658</v>
      </c>
      <c r="H2">
        <v>9861.9329388560109</v>
      </c>
      <c r="I2">
        <v>113.085527166658</v>
      </c>
      <c r="J2">
        <v>0</v>
      </c>
      <c r="Q2" s="20"/>
      <c r="W2" s="51"/>
      <c r="X2" s="20"/>
      <c r="AC2" s="51"/>
      <c r="AD2" s="51"/>
      <c r="AE2" s="20"/>
      <c r="AK2" s="51"/>
      <c r="AL2" s="20"/>
      <c r="AS2" s="20"/>
      <c r="AZ2" s="20"/>
      <c r="BG2" s="20"/>
    </row>
    <row r="3" spans="1:61" ht="19" customHeight="1" x14ac:dyDescent="0.2">
      <c r="A3" s="20">
        <v>44713</v>
      </c>
      <c r="B3" t="s">
        <v>17744</v>
      </c>
      <c r="C3" t="s">
        <v>1315</v>
      </c>
      <c r="D3">
        <v>10.18</v>
      </c>
      <c r="E3">
        <v>10.200320956521701</v>
      </c>
      <c r="F3" s="20">
        <v>44713</v>
      </c>
      <c r="G3">
        <v>199.61646877898599</v>
      </c>
      <c r="H3">
        <v>9823.1827111984294</v>
      </c>
      <c r="I3">
        <v>199.61646877898599</v>
      </c>
      <c r="J3">
        <v>0</v>
      </c>
      <c r="Q3" s="20"/>
      <c r="W3" s="51"/>
      <c r="X3" s="20"/>
      <c r="AC3" s="51"/>
      <c r="AD3" s="51"/>
      <c r="AE3" s="20"/>
      <c r="AK3" s="51"/>
      <c r="AL3" s="20"/>
      <c r="AS3" s="20"/>
      <c r="AZ3" s="20"/>
      <c r="BG3" s="20"/>
    </row>
    <row r="4" spans="1:61" ht="19" customHeight="1" x14ac:dyDescent="0.2">
      <c r="A4" s="20">
        <v>44713</v>
      </c>
      <c r="B4" t="s">
        <v>2977</v>
      </c>
      <c r="C4" t="s">
        <v>1527</v>
      </c>
      <c r="D4">
        <v>10.08</v>
      </c>
      <c r="E4">
        <v>10.1009161333333</v>
      </c>
      <c r="F4" s="20">
        <v>44713</v>
      </c>
      <c r="G4">
        <v>207.50132275098801</v>
      </c>
      <c r="H4">
        <v>9920.6349206349205</v>
      </c>
      <c r="I4">
        <v>207.50132275098801</v>
      </c>
      <c r="J4">
        <v>0</v>
      </c>
      <c r="Q4" s="20"/>
      <c r="W4" s="51"/>
      <c r="X4" s="20"/>
      <c r="AC4" s="51"/>
      <c r="AD4" s="51"/>
      <c r="AE4" s="20"/>
      <c r="AK4" s="51"/>
      <c r="AL4" s="20"/>
      <c r="AS4" s="20"/>
      <c r="AZ4" s="20"/>
      <c r="BG4" s="20"/>
    </row>
    <row r="5" spans="1:61" ht="19" customHeight="1" x14ac:dyDescent="0.2">
      <c r="A5" s="20">
        <v>44713</v>
      </c>
      <c r="B5" t="s">
        <v>17738</v>
      </c>
      <c r="C5" t="s">
        <v>842</v>
      </c>
      <c r="D5">
        <v>10.220000000000001</v>
      </c>
      <c r="E5">
        <v>10.25</v>
      </c>
      <c r="F5" s="20">
        <v>44713</v>
      </c>
      <c r="G5">
        <v>293.54207436398502</v>
      </c>
      <c r="H5">
        <v>9784.7358121330708</v>
      </c>
      <c r="I5">
        <v>293.54207436398502</v>
      </c>
      <c r="J5">
        <v>0</v>
      </c>
      <c r="Q5" s="20"/>
      <c r="U5" s="20"/>
      <c r="W5" s="51"/>
      <c r="X5" s="20"/>
      <c r="AA5" s="20"/>
      <c r="AC5" s="51"/>
      <c r="AD5" s="51"/>
      <c r="AE5" s="20"/>
      <c r="AH5" s="20"/>
      <c r="AK5" s="51"/>
      <c r="AL5" s="20"/>
      <c r="AS5" s="20"/>
      <c r="AZ5" s="20"/>
      <c r="BG5" s="20"/>
    </row>
    <row r="6" spans="1:61" ht="19" customHeight="1" x14ac:dyDescent="0.2">
      <c r="A6" s="20">
        <v>44713</v>
      </c>
      <c r="B6" t="s">
        <v>3280</v>
      </c>
      <c r="C6" t="s">
        <v>611</v>
      </c>
      <c r="D6">
        <v>10.07</v>
      </c>
      <c r="E6">
        <v>10.100126186325699</v>
      </c>
      <c r="F6" s="20">
        <v>44713</v>
      </c>
      <c r="G6">
        <v>299.16768943097202</v>
      </c>
      <c r="H6">
        <v>9930.4865938430903</v>
      </c>
      <c r="I6">
        <v>299.16768943097202</v>
      </c>
      <c r="J6">
        <v>0</v>
      </c>
      <c r="P6" s="51"/>
      <c r="Q6" s="20"/>
      <c r="W6" s="51"/>
      <c r="X6" s="20"/>
      <c r="AC6" s="51"/>
      <c r="AD6" s="51"/>
      <c r="AE6" s="20"/>
      <c r="AJ6" s="20"/>
      <c r="AK6" s="51"/>
      <c r="AL6" s="20"/>
      <c r="AS6" s="20"/>
      <c r="AZ6" s="20"/>
      <c r="BG6" s="20"/>
    </row>
    <row r="7" spans="1:61" ht="19" customHeight="1" x14ac:dyDescent="0.2">
      <c r="A7" s="20">
        <v>44713</v>
      </c>
      <c r="B7" t="s">
        <v>17731</v>
      </c>
      <c r="C7" t="s">
        <v>1458</v>
      </c>
      <c r="D7">
        <v>10.27</v>
      </c>
      <c r="E7">
        <v>10.305386968443401</v>
      </c>
      <c r="F7" s="20">
        <v>44713</v>
      </c>
      <c r="G7">
        <v>344.56639185395198</v>
      </c>
      <c r="H7">
        <v>9737.0983446932805</v>
      </c>
      <c r="I7">
        <v>344.56639185395198</v>
      </c>
      <c r="J7">
        <v>0</v>
      </c>
      <c r="P7" s="51"/>
      <c r="Q7" s="20"/>
      <c r="W7" s="51"/>
      <c r="X7" s="20"/>
      <c r="AC7" s="51"/>
      <c r="AD7" s="51"/>
      <c r="AE7" s="20"/>
      <c r="AK7" s="51"/>
      <c r="AL7" s="20"/>
      <c r="AS7" s="20"/>
      <c r="AZ7" s="20"/>
      <c r="BG7" s="20"/>
    </row>
    <row r="8" spans="1:61" ht="19" customHeight="1" x14ac:dyDescent="0.2">
      <c r="A8" s="20">
        <v>44713</v>
      </c>
      <c r="B8" t="s">
        <v>17739</v>
      </c>
      <c r="C8" t="s">
        <v>639</v>
      </c>
      <c r="D8">
        <v>9.9649999999999999</v>
      </c>
      <c r="E8">
        <v>10.003284842615001</v>
      </c>
      <c r="F8" s="20">
        <v>44713</v>
      </c>
      <c r="G8">
        <v>384.19310200703302</v>
      </c>
      <c r="H8">
        <v>10035.1229302558</v>
      </c>
      <c r="I8">
        <v>384.19310200703302</v>
      </c>
      <c r="J8">
        <v>0</v>
      </c>
      <c r="P8" s="51"/>
      <c r="Q8" s="20"/>
      <c r="W8" s="51"/>
      <c r="X8" s="20"/>
      <c r="AC8" s="51"/>
      <c r="AD8" s="51"/>
      <c r="AE8" s="20"/>
      <c r="AK8" s="51"/>
      <c r="AL8" s="20"/>
      <c r="AS8" s="20"/>
      <c r="AZ8" s="20"/>
      <c r="BG8" s="20"/>
      <c r="BI8" s="51"/>
    </row>
    <row r="9" spans="1:61" ht="19" customHeight="1" x14ac:dyDescent="0.2">
      <c r="A9" s="20">
        <v>44713</v>
      </c>
      <c r="B9" t="s">
        <v>17732</v>
      </c>
      <c r="C9" t="s">
        <v>1441</v>
      </c>
      <c r="D9">
        <v>10.06</v>
      </c>
      <c r="E9">
        <v>10.1037989565217</v>
      </c>
      <c r="F9" s="20">
        <v>44713</v>
      </c>
      <c r="G9">
        <v>435.377301408547</v>
      </c>
      <c r="H9">
        <v>9940.3578528827002</v>
      </c>
      <c r="I9">
        <v>435.377301408547</v>
      </c>
      <c r="J9">
        <v>0</v>
      </c>
      <c r="P9" s="51"/>
      <c r="Q9" s="20"/>
      <c r="W9" s="51"/>
      <c r="X9" s="20"/>
      <c r="AC9" s="51"/>
      <c r="AD9" s="51"/>
      <c r="AE9" s="20"/>
      <c r="AK9" s="51"/>
      <c r="AL9" s="20"/>
      <c r="AS9" s="20"/>
      <c r="AZ9" s="20"/>
      <c r="BG9" s="20"/>
    </row>
    <row r="10" spans="1:61" x14ac:dyDescent="0.2">
      <c r="A10" s="20">
        <v>44743</v>
      </c>
      <c r="B10" t="s">
        <v>17731</v>
      </c>
      <c r="C10" t="s">
        <v>1458</v>
      </c>
      <c r="D10">
        <v>10.27</v>
      </c>
      <c r="E10">
        <v>10.305386968443401</v>
      </c>
      <c r="F10" s="20">
        <v>44713</v>
      </c>
      <c r="G10">
        <v>344.56639185395198</v>
      </c>
      <c r="H10">
        <v>9737.0983446932805</v>
      </c>
      <c r="I10">
        <v>344.56639185395198</v>
      </c>
      <c r="J10">
        <v>0</v>
      </c>
      <c r="P10" s="51"/>
      <c r="Q10" s="20"/>
      <c r="W10" s="51"/>
      <c r="X10" s="20"/>
      <c r="AC10" s="51"/>
      <c r="AD10" s="51"/>
      <c r="AE10" s="20"/>
      <c r="AK10" s="51"/>
      <c r="AL10" s="20"/>
      <c r="AS10" s="20"/>
      <c r="AZ10" s="20"/>
      <c r="BG10" s="20"/>
    </row>
    <row r="11" spans="1:61" x14ac:dyDescent="0.2">
      <c r="A11" s="20">
        <v>44743</v>
      </c>
      <c r="B11" t="s">
        <v>17739</v>
      </c>
      <c r="C11" t="s">
        <v>639</v>
      </c>
      <c r="D11">
        <v>9.9649999999999999</v>
      </c>
      <c r="E11">
        <v>10.003284842615001</v>
      </c>
      <c r="F11" s="20">
        <v>44713</v>
      </c>
      <c r="G11">
        <v>384.19310200703302</v>
      </c>
      <c r="H11">
        <v>10035.1229302558</v>
      </c>
      <c r="I11">
        <v>384.19310200703302</v>
      </c>
      <c r="J11">
        <v>0</v>
      </c>
      <c r="P11" s="51"/>
      <c r="Q11" s="20"/>
      <c r="W11" s="51"/>
      <c r="X11" s="20"/>
      <c r="AC11" s="51"/>
      <c r="AD11" s="51"/>
      <c r="AE11" s="20"/>
      <c r="AK11" s="51"/>
      <c r="AL11" s="20"/>
      <c r="AS11" s="20"/>
      <c r="AZ11" s="20"/>
      <c r="BG11" s="20"/>
    </row>
    <row r="12" spans="1:61" x14ac:dyDescent="0.2">
      <c r="A12" s="20">
        <v>44743</v>
      </c>
      <c r="B12" t="s">
        <v>3528</v>
      </c>
      <c r="C12" t="s">
        <v>744</v>
      </c>
      <c r="D12">
        <v>9.9600000000000009</v>
      </c>
      <c r="E12">
        <v>10.000121565217301</v>
      </c>
      <c r="F12" s="20">
        <v>44743</v>
      </c>
      <c r="G12">
        <v>402.82696001304902</v>
      </c>
      <c r="H12">
        <v>10040.160642570199</v>
      </c>
      <c r="I12">
        <v>402.82696001304902</v>
      </c>
      <c r="J12">
        <v>0</v>
      </c>
      <c r="P12" s="51"/>
      <c r="Q12" s="20"/>
      <c r="W12" s="51"/>
      <c r="X12" s="20"/>
      <c r="AC12" s="51"/>
      <c r="AD12" s="51"/>
      <c r="AE12" s="20"/>
      <c r="AK12" s="51"/>
      <c r="AL12" s="20"/>
      <c r="AS12" s="20"/>
      <c r="AZ12" s="20"/>
      <c r="BG12" s="20"/>
    </row>
    <row r="13" spans="1:61" x14ac:dyDescent="0.2">
      <c r="A13" s="20">
        <v>44743</v>
      </c>
      <c r="B13" t="s">
        <v>3456</v>
      </c>
      <c r="C13" t="s">
        <v>1372</v>
      </c>
      <c r="D13">
        <v>9.9600000000000009</v>
      </c>
      <c r="E13">
        <v>10.000839513513499</v>
      </c>
      <c r="F13" s="20">
        <v>44743</v>
      </c>
      <c r="G13">
        <v>410.03527623994398</v>
      </c>
      <c r="H13">
        <v>10040.160642570199</v>
      </c>
      <c r="I13">
        <v>410.03527623994398</v>
      </c>
      <c r="J13">
        <v>0</v>
      </c>
      <c r="P13" s="51"/>
      <c r="Q13" s="20"/>
      <c r="V13" s="51"/>
      <c r="W13" s="51"/>
      <c r="X13" s="20"/>
      <c r="AC13" s="51"/>
      <c r="AD13" s="51"/>
      <c r="AE13" s="20"/>
      <c r="AI13" s="20"/>
      <c r="AK13" s="51"/>
      <c r="AL13" s="20"/>
      <c r="AS13" s="20"/>
      <c r="AZ13" s="20"/>
      <c r="BG13" s="20"/>
    </row>
    <row r="14" spans="1:61" x14ac:dyDescent="0.2">
      <c r="A14" s="20">
        <v>44743</v>
      </c>
      <c r="B14" t="s">
        <v>17732</v>
      </c>
      <c r="C14" t="s">
        <v>1441</v>
      </c>
      <c r="D14">
        <v>10.06</v>
      </c>
      <c r="E14">
        <v>10.1037989565217</v>
      </c>
      <c r="F14" s="20">
        <v>44713</v>
      </c>
      <c r="G14">
        <v>435.377301408547</v>
      </c>
      <c r="H14">
        <v>9940.3578528827002</v>
      </c>
      <c r="I14">
        <v>435.377301408547</v>
      </c>
      <c r="J14">
        <v>0</v>
      </c>
      <c r="P14" s="51"/>
      <c r="Q14" s="20"/>
      <c r="W14" s="51"/>
      <c r="X14" s="20"/>
      <c r="AC14" s="51"/>
      <c r="AD14" s="51"/>
      <c r="AE14" s="20"/>
      <c r="AJ14" s="20"/>
      <c r="AK14" s="51"/>
      <c r="AL14" s="20"/>
      <c r="AS14" s="20"/>
      <c r="AZ14" s="20"/>
      <c r="BG14" s="20"/>
    </row>
    <row r="15" spans="1:61" x14ac:dyDescent="0.2">
      <c r="A15" s="20">
        <v>44743</v>
      </c>
      <c r="B15" t="s">
        <v>17740</v>
      </c>
      <c r="C15" t="s">
        <v>1642</v>
      </c>
      <c r="D15">
        <v>9.9499999999999993</v>
      </c>
      <c r="E15">
        <v>10.000644066666601</v>
      </c>
      <c r="F15" s="20">
        <v>44743</v>
      </c>
      <c r="G15">
        <v>508.98559463920799</v>
      </c>
      <c r="H15">
        <v>10050.251256281401</v>
      </c>
      <c r="I15">
        <v>508.98559463920799</v>
      </c>
      <c r="J15">
        <v>0</v>
      </c>
      <c r="P15" s="51"/>
      <c r="Q15" s="20"/>
      <c r="W15" s="51"/>
      <c r="X15" s="20"/>
      <c r="AC15" s="51"/>
      <c r="AD15" s="51"/>
      <c r="AE15" s="20"/>
      <c r="AJ15" s="20"/>
      <c r="AK15" s="51"/>
      <c r="AL15" s="20"/>
      <c r="AS15" s="20"/>
      <c r="AZ15" s="20"/>
      <c r="BG15" s="20"/>
    </row>
    <row r="16" spans="1:61" x14ac:dyDescent="0.2">
      <c r="A16" s="20">
        <v>44743</v>
      </c>
      <c r="B16" t="s">
        <v>17733</v>
      </c>
      <c r="C16" t="s">
        <v>1259</v>
      </c>
      <c r="D16">
        <v>10.1</v>
      </c>
      <c r="E16">
        <v>10.1556206956521</v>
      </c>
      <c r="F16" s="20">
        <v>44743</v>
      </c>
      <c r="G16">
        <v>550.699956951491</v>
      </c>
      <c r="H16">
        <v>9900.9900990098995</v>
      </c>
      <c r="I16">
        <v>550.699956951491</v>
      </c>
      <c r="J16">
        <v>0</v>
      </c>
      <c r="P16" s="51"/>
      <c r="Q16" s="20"/>
      <c r="W16" s="51"/>
      <c r="X16" s="20"/>
      <c r="AC16" s="51"/>
      <c r="AD16" s="51"/>
      <c r="AE16" s="20"/>
      <c r="AK16" s="51"/>
      <c r="AL16" s="20"/>
      <c r="AS16" s="20"/>
      <c r="AZ16" s="20"/>
      <c r="BG16" s="20"/>
    </row>
    <row r="17" spans="1:59" x14ac:dyDescent="0.2">
      <c r="A17" s="20">
        <v>44743</v>
      </c>
      <c r="B17" t="s">
        <v>3438</v>
      </c>
      <c r="C17" t="s">
        <v>854</v>
      </c>
      <c r="D17">
        <v>10.039999999999999</v>
      </c>
      <c r="E17">
        <v>10.102498115942</v>
      </c>
      <c r="F17" s="20">
        <v>44743</v>
      </c>
      <c r="G17">
        <v>622.49119464143996</v>
      </c>
      <c r="H17">
        <v>9960.1593625498008</v>
      </c>
      <c r="I17">
        <v>622.49119464143996</v>
      </c>
      <c r="J17">
        <v>0</v>
      </c>
      <c r="P17" s="51"/>
      <c r="Q17" s="20"/>
      <c r="W17" s="51"/>
      <c r="X17" s="20"/>
      <c r="AC17" s="51"/>
      <c r="AD17" s="51"/>
      <c r="AE17" s="20"/>
      <c r="AK17" s="51"/>
      <c r="AL17" s="20"/>
      <c r="AS17" s="20"/>
      <c r="AZ17" s="20"/>
      <c r="BG17" s="20"/>
    </row>
    <row r="18" spans="1:59" x14ac:dyDescent="0.2">
      <c r="A18" s="20">
        <v>44774</v>
      </c>
      <c r="B18" t="s">
        <v>17773</v>
      </c>
      <c r="C18" t="s">
        <v>1235</v>
      </c>
      <c r="D18">
        <v>9.93</v>
      </c>
      <c r="E18">
        <v>10.001206434782601</v>
      </c>
      <c r="F18" s="20">
        <v>44774</v>
      </c>
      <c r="G18">
        <v>717.08393537362599</v>
      </c>
      <c r="H18">
        <v>10070.493454179201</v>
      </c>
      <c r="I18">
        <v>717.08393537362599</v>
      </c>
      <c r="J18">
        <v>0</v>
      </c>
      <c r="P18" s="51"/>
      <c r="Q18" s="20"/>
      <c r="W18" s="51"/>
      <c r="X18" s="20"/>
      <c r="AC18" s="51"/>
      <c r="AD18" s="51"/>
      <c r="AE18" s="20"/>
      <c r="AK18" s="51"/>
      <c r="AL18" s="20"/>
      <c r="AS18" s="20"/>
      <c r="AZ18" s="20"/>
      <c r="BG18" s="20"/>
    </row>
    <row r="19" spans="1:59" x14ac:dyDescent="0.2">
      <c r="A19" s="20">
        <v>44774</v>
      </c>
      <c r="B19" t="s">
        <v>17763</v>
      </c>
      <c r="C19" t="s">
        <v>972</v>
      </c>
      <c r="D19">
        <v>9.93</v>
      </c>
      <c r="E19">
        <v>10.0012307509881</v>
      </c>
      <c r="F19" s="20">
        <v>44774</v>
      </c>
      <c r="G19">
        <v>717.328811561934</v>
      </c>
      <c r="H19">
        <v>10070.493454179201</v>
      </c>
      <c r="I19">
        <v>717.328811561934</v>
      </c>
      <c r="J19">
        <v>0</v>
      </c>
      <c r="P19" s="51"/>
      <c r="Q19" s="20"/>
      <c r="W19" s="51"/>
      <c r="X19" s="20"/>
      <c r="AC19" s="51"/>
      <c r="AD19" s="51"/>
      <c r="AE19" s="20"/>
      <c r="AK19" s="51"/>
      <c r="AL19" s="20"/>
      <c r="AS19" s="20"/>
      <c r="AZ19" s="20"/>
      <c r="BG19" s="20"/>
    </row>
    <row r="20" spans="1:59" x14ac:dyDescent="0.2">
      <c r="A20" s="20">
        <v>44774</v>
      </c>
      <c r="B20" t="s">
        <v>17764</v>
      </c>
      <c r="C20" t="s">
        <v>508</v>
      </c>
      <c r="D20">
        <v>19.86</v>
      </c>
      <c r="E20">
        <v>20.012172554999999</v>
      </c>
      <c r="F20" s="20">
        <v>44774</v>
      </c>
      <c r="G20">
        <v>766.22635951661596</v>
      </c>
      <c r="H20">
        <v>5035.2467270896204</v>
      </c>
      <c r="I20">
        <v>766.22635951661596</v>
      </c>
      <c r="J20">
        <v>0</v>
      </c>
      <c r="P20" s="51"/>
      <c r="Q20" s="20"/>
      <c r="W20" s="51"/>
      <c r="X20" s="20"/>
      <c r="AC20" s="51"/>
      <c r="AD20" s="51"/>
      <c r="AE20" s="20"/>
      <c r="AK20" s="51"/>
      <c r="AL20" s="20"/>
      <c r="AS20" s="20"/>
      <c r="AZ20" s="20"/>
      <c r="BG20" s="20"/>
    </row>
    <row r="21" spans="1:59" x14ac:dyDescent="0.2">
      <c r="A21" s="20">
        <v>44774</v>
      </c>
      <c r="B21" t="s">
        <v>17752</v>
      </c>
      <c r="C21" t="s">
        <v>782</v>
      </c>
      <c r="D21">
        <v>10.119999999999999</v>
      </c>
      <c r="E21">
        <v>10.200785700482999</v>
      </c>
      <c r="F21" s="20">
        <v>44774</v>
      </c>
      <c r="G21">
        <v>798.27767275691804</v>
      </c>
      <c r="H21">
        <v>9881.4229249011805</v>
      </c>
      <c r="I21">
        <v>798.27767275691804</v>
      </c>
      <c r="J21">
        <v>0</v>
      </c>
      <c r="P21" s="51"/>
      <c r="Q21" s="20"/>
      <c r="W21" s="51"/>
      <c r="X21" s="20"/>
      <c r="AC21" s="51"/>
      <c r="AD21" s="51"/>
      <c r="AE21" s="20"/>
      <c r="AK21" s="51"/>
      <c r="AL21" s="20"/>
      <c r="AS21" s="20"/>
      <c r="AZ21" s="20"/>
      <c r="BG21" s="20"/>
    </row>
    <row r="22" spans="1:59" x14ac:dyDescent="0.2">
      <c r="A22" s="20">
        <v>44774</v>
      </c>
      <c r="B22" t="s">
        <v>3824</v>
      </c>
      <c r="C22" t="s">
        <v>939</v>
      </c>
      <c r="D22">
        <v>9.91</v>
      </c>
      <c r="E22">
        <v>10</v>
      </c>
      <c r="F22" s="20">
        <v>44774</v>
      </c>
      <c r="G22">
        <v>908.17356205852502</v>
      </c>
      <c r="H22">
        <v>10090.8173562058</v>
      </c>
      <c r="I22">
        <v>908.17356205852502</v>
      </c>
      <c r="J22">
        <v>0</v>
      </c>
      <c r="P22" s="51"/>
      <c r="Q22" s="20"/>
      <c r="W22" s="51"/>
      <c r="X22" s="20"/>
      <c r="AC22" s="51"/>
      <c r="AD22" s="51"/>
      <c r="AE22" s="20"/>
      <c r="AK22" s="51"/>
      <c r="AL22" s="20"/>
      <c r="AS22" s="20"/>
      <c r="AZ22" s="20"/>
      <c r="BG22" s="20"/>
    </row>
    <row r="23" spans="1:59" x14ac:dyDescent="0.2">
      <c r="A23" s="20">
        <v>44774</v>
      </c>
      <c r="B23" t="s">
        <v>3725</v>
      </c>
      <c r="C23" t="s">
        <v>1402</v>
      </c>
      <c r="D23">
        <v>9.91</v>
      </c>
      <c r="E23">
        <v>10.000098625</v>
      </c>
      <c r="F23" s="20">
        <v>44774</v>
      </c>
      <c r="G23">
        <v>909.16876892027699</v>
      </c>
      <c r="H23">
        <v>10090.8173562058</v>
      </c>
      <c r="I23">
        <v>909.16876892027699</v>
      </c>
      <c r="J23">
        <v>0</v>
      </c>
      <c r="P23" s="51"/>
      <c r="Q23" s="20"/>
      <c r="W23" s="51"/>
      <c r="X23" s="20"/>
      <c r="AC23" s="51"/>
      <c r="AD23" s="51"/>
      <c r="AE23" s="20"/>
      <c r="AK23" s="51"/>
      <c r="AL23" s="20"/>
      <c r="AS23" s="20"/>
      <c r="AZ23" s="20"/>
      <c r="BG23" s="20"/>
    </row>
    <row r="24" spans="1:59" x14ac:dyDescent="0.2">
      <c r="A24" s="20">
        <v>44774</v>
      </c>
      <c r="B24" t="s">
        <v>17746</v>
      </c>
      <c r="C24" t="s">
        <v>637</v>
      </c>
      <c r="D24">
        <v>10.050000000000001</v>
      </c>
      <c r="E24">
        <v>10.1519682274247</v>
      </c>
      <c r="F24" s="20">
        <v>44774</v>
      </c>
      <c r="G24">
        <v>1014.60922810645</v>
      </c>
      <c r="H24">
        <v>9950.2487562188999</v>
      </c>
      <c r="I24">
        <v>1014.60922810645</v>
      </c>
      <c r="J24">
        <v>0</v>
      </c>
      <c r="P24" s="51"/>
      <c r="Q24" s="20"/>
      <c r="W24" s="51"/>
      <c r="X24" s="20"/>
      <c r="AC24" s="51"/>
      <c r="AD24" s="51"/>
      <c r="AE24" s="20"/>
      <c r="AK24" s="51"/>
      <c r="AL24" s="20"/>
      <c r="AS24" s="20"/>
      <c r="AZ24" s="20"/>
      <c r="BG24" s="20"/>
    </row>
    <row r="25" spans="1:59" x14ac:dyDescent="0.2">
      <c r="A25" s="20">
        <v>44774</v>
      </c>
      <c r="B25" t="s">
        <v>3807</v>
      </c>
      <c r="C25" t="s">
        <v>409</v>
      </c>
      <c r="D25">
        <v>9.9</v>
      </c>
      <c r="E25">
        <v>10.0434300357092</v>
      </c>
      <c r="F25" s="20">
        <v>44774</v>
      </c>
      <c r="G25">
        <v>1448.78823948686</v>
      </c>
      <c r="H25">
        <v>10101.010101010101</v>
      </c>
      <c r="I25">
        <v>1448.78823948686</v>
      </c>
      <c r="J25">
        <v>0</v>
      </c>
      <c r="P25" s="51"/>
      <c r="Q25" s="20"/>
      <c r="W25" s="51"/>
      <c r="X25" s="20"/>
      <c r="AC25" s="51"/>
      <c r="AD25" s="51"/>
      <c r="AE25" s="20"/>
      <c r="AK25" s="51"/>
      <c r="AL25" s="20"/>
      <c r="AS25" s="20"/>
      <c r="AZ25" s="20"/>
      <c r="BG25" s="20"/>
    </row>
    <row r="26" spans="1:59" x14ac:dyDescent="0.2">
      <c r="A26" s="20">
        <v>44805</v>
      </c>
      <c r="B26" t="s">
        <v>3725</v>
      </c>
      <c r="C26" t="s">
        <v>1402</v>
      </c>
      <c r="D26">
        <v>9.91</v>
      </c>
      <c r="E26">
        <v>10.000098625</v>
      </c>
      <c r="F26" s="20">
        <v>44774</v>
      </c>
      <c r="G26">
        <v>909.16876892027699</v>
      </c>
      <c r="H26">
        <v>10090.8173562058</v>
      </c>
      <c r="I26">
        <v>909.16876892027699</v>
      </c>
      <c r="J26">
        <v>43493.291498486302</v>
      </c>
    </row>
    <row r="27" spans="1:59" x14ac:dyDescent="0.2">
      <c r="A27" s="20">
        <v>44805</v>
      </c>
      <c r="B27" t="s">
        <v>17765</v>
      </c>
      <c r="C27" t="s">
        <v>1226</v>
      </c>
      <c r="D27">
        <v>9.91</v>
      </c>
      <c r="E27">
        <v>10.0017232666666</v>
      </c>
      <c r="F27" s="20">
        <v>44805</v>
      </c>
      <c r="G27">
        <v>925.56273124722395</v>
      </c>
      <c r="H27">
        <v>10090.8173562058</v>
      </c>
      <c r="I27">
        <v>925.56273124722395</v>
      </c>
      <c r="J27">
        <v>43493.291498486302</v>
      </c>
    </row>
    <row r="28" spans="1:59" x14ac:dyDescent="0.2">
      <c r="A28" s="20">
        <v>44805</v>
      </c>
      <c r="B28" t="s">
        <v>17735</v>
      </c>
      <c r="C28" t="s">
        <v>144</v>
      </c>
      <c r="D28">
        <v>9.9</v>
      </c>
      <c r="E28">
        <v>10.0002944927536</v>
      </c>
      <c r="F28" s="20">
        <v>44805</v>
      </c>
      <c r="G28">
        <v>1013.07568437979</v>
      </c>
      <c r="H28">
        <v>10101.010101010101</v>
      </c>
      <c r="I28">
        <v>1013.07568437979</v>
      </c>
      <c r="J28">
        <v>43537.224116161597</v>
      </c>
    </row>
    <row r="29" spans="1:59" x14ac:dyDescent="0.2">
      <c r="A29" s="20">
        <v>44805</v>
      </c>
      <c r="B29" t="s">
        <v>17746</v>
      </c>
      <c r="C29" t="s">
        <v>637</v>
      </c>
      <c r="D29">
        <v>10.050000000000001</v>
      </c>
      <c r="E29">
        <v>10.1519682274247</v>
      </c>
      <c r="F29" s="20">
        <v>44774</v>
      </c>
      <c r="G29">
        <v>1014.60922810645</v>
      </c>
      <c r="H29">
        <v>9950.2487562188999</v>
      </c>
      <c r="I29">
        <v>1014.60922810645</v>
      </c>
      <c r="J29">
        <v>42887.414800995</v>
      </c>
    </row>
    <row r="30" spans="1:59" x14ac:dyDescent="0.2">
      <c r="A30" s="20">
        <v>44805</v>
      </c>
      <c r="B30" t="s">
        <v>17757</v>
      </c>
      <c r="C30" t="s">
        <v>969</v>
      </c>
      <c r="D30">
        <v>9.9</v>
      </c>
      <c r="E30">
        <v>10.001150812500001</v>
      </c>
      <c r="F30" s="20">
        <v>44805</v>
      </c>
      <c r="G30">
        <v>1021.72537878788</v>
      </c>
      <c r="H30">
        <v>10101.010101010101</v>
      </c>
      <c r="I30">
        <v>1021.72537878788</v>
      </c>
      <c r="J30">
        <v>43537.224116161597</v>
      </c>
    </row>
    <row r="31" spans="1:59" x14ac:dyDescent="0.2">
      <c r="A31" s="20">
        <v>44805</v>
      </c>
      <c r="B31" t="s">
        <v>4159</v>
      </c>
      <c r="C31" t="s">
        <v>760</v>
      </c>
      <c r="D31">
        <v>9.89</v>
      </c>
      <c r="E31">
        <v>10</v>
      </c>
      <c r="F31" s="20">
        <v>44805</v>
      </c>
      <c r="G31">
        <v>1112.23458038422</v>
      </c>
      <c r="H31">
        <v>10111.223458038399</v>
      </c>
      <c r="I31">
        <v>1112.23458038422</v>
      </c>
      <c r="J31">
        <v>43581.245576339701</v>
      </c>
    </row>
    <row r="32" spans="1:59" x14ac:dyDescent="0.2">
      <c r="A32" s="20">
        <v>44805</v>
      </c>
      <c r="B32" t="s">
        <v>17734</v>
      </c>
      <c r="C32" t="s">
        <v>942</v>
      </c>
      <c r="D32">
        <v>9.8800000000000008</v>
      </c>
      <c r="E32">
        <v>10.0016461352657</v>
      </c>
      <c r="F32" s="20">
        <v>44805</v>
      </c>
      <c r="G32">
        <v>1231.23618689978</v>
      </c>
      <c r="H32">
        <v>10121.457489878499</v>
      </c>
      <c r="I32">
        <v>1231.23618689978</v>
      </c>
      <c r="J32">
        <v>43625.356148785402</v>
      </c>
    </row>
    <row r="33" spans="1:10" x14ac:dyDescent="0.2">
      <c r="A33" s="20">
        <v>44805</v>
      </c>
      <c r="B33" t="s">
        <v>3807</v>
      </c>
      <c r="C33" t="s">
        <v>409</v>
      </c>
      <c r="D33">
        <v>9.9</v>
      </c>
      <c r="E33">
        <v>10.0434300357092</v>
      </c>
      <c r="F33" s="20">
        <v>44774</v>
      </c>
      <c r="G33">
        <v>1448.78823948686</v>
      </c>
      <c r="H33">
        <v>10101.010101010101</v>
      </c>
      <c r="I33">
        <v>1448.78823948686</v>
      </c>
      <c r="J33">
        <v>43537.224116161597</v>
      </c>
    </row>
    <row r="34" spans="1:10" x14ac:dyDescent="0.2">
      <c r="A34" s="20">
        <v>44835</v>
      </c>
      <c r="B34" t="s">
        <v>4404</v>
      </c>
      <c r="C34" t="s">
        <v>813</v>
      </c>
      <c r="D34">
        <v>9.8800000000000008</v>
      </c>
      <c r="E34">
        <v>10.004251999999999</v>
      </c>
      <c r="F34" s="20">
        <v>44835</v>
      </c>
      <c r="G34">
        <v>1257.61133603237</v>
      </c>
      <c r="H34">
        <v>10121.457489878499</v>
      </c>
      <c r="I34">
        <v>1257.61133603237</v>
      </c>
      <c r="J34">
        <v>52973.646761133597</v>
      </c>
    </row>
    <row r="35" spans="1:10" x14ac:dyDescent="0.2">
      <c r="A35" s="20">
        <v>44835</v>
      </c>
      <c r="B35" t="s">
        <v>4560</v>
      </c>
      <c r="C35" t="s">
        <v>1088</v>
      </c>
      <c r="D35">
        <v>9.9700000000000006</v>
      </c>
      <c r="E35">
        <v>10.1</v>
      </c>
      <c r="F35" s="20">
        <v>44835</v>
      </c>
      <c r="G35">
        <v>1303.9117352056001</v>
      </c>
      <c r="H35">
        <v>10030.090270812399</v>
      </c>
      <c r="I35">
        <v>1303.9117352056001</v>
      </c>
      <c r="J35">
        <v>52495.449348044101</v>
      </c>
    </row>
    <row r="36" spans="1:10" x14ac:dyDescent="0.2">
      <c r="A36" s="20">
        <v>44835</v>
      </c>
      <c r="B36" t="s">
        <v>17766</v>
      </c>
      <c r="C36" t="s">
        <v>692</v>
      </c>
      <c r="D36">
        <v>10.02</v>
      </c>
      <c r="E36">
        <v>10.1508077470355</v>
      </c>
      <c r="F36" s="20">
        <v>44835</v>
      </c>
      <c r="G36">
        <v>1305.46653728044</v>
      </c>
      <c r="H36">
        <v>9980.0399201596792</v>
      </c>
      <c r="I36">
        <v>1305.46653728044</v>
      </c>
      <c r="J36">
        <v>52233.496007984002</v>
      </c>
    </row>
    <row r="37" spans="1:10" x14ac:dyDescent="0.2">
      <c r="A37" s="20">
        <v>44835</v>
      </c>
      <c r="B37" t="s">
        <v>17728</v>
      </c>
      <c r="C37" t="s">
        <v>1244</v>
      </c>
      <c r="D37">
        <v>9.8699999999999992</v>
      </c>
      <c r="E37">
        <v>10.001027560386399</v>
      </c>
      <c r="F37" s="20">
        <v>44835</v>
      </c>
      <c r="G37">
        <v>1327.53353988247</v>
      </c>
      <c r="H37">
        <v>10131.7122593718</v>
      </c>
      <c r="I37">
        <v>1327.53353988247</v>
      </c>
      <c r="J37">
        <v>53027.318135764901</v>
      </c>
    </row>
    <row r="38" spans="1:10" x14ac:dyDescent="0.2">
      <c r="A38" s="20">
        <v>44835</v>
      </c>
      <c r="B38" t="s">
        <v>4425</v>
      </c>
      <c r="C38" t="s">
        <v>596</v>
      </c>
      <c r="D38">
        <v>9.9600000000000009</v>
      </c>
      <c r="E38">
        <v>10.100014956521701</v>
      </c>
      <c r="F38" s="20">
        <v>44835</v>
      </c>
      <c r="G38">
        <v>1405.7726558403599</v>
      </c>
      <c r="H38">
        <v>10040.160642570199</v>
      </c>
      <c r="I38">
        <v>1405.7726558403599</v>
      </c>
      <c r="J38">
        <v>52548.155622489903</v>
      </c>
    </row>
    <row r="39" spans="1:10" x14ac:dyDescent="0.2">
      <c r="A39" s="20">
        <v>44835</v>
      </c>
      <c r="B39" t="s">
        <v>3807</v>
      </c>
      <c r="C39" t="s">
        <v>409</v>
      </c>
      <c r="D39">
        <v>9.9</v>
      </c>
      <c r="E39">
        <v>10.0434300357092</v>
      </c>
      <c r="F39" s="20">
        <v>44774</v>
      </c>
      <c r="G39">
        <v>1448.78823948686</v>
      </c>
      <c r="H39">
        <v>10101.010101010101</v>
      </c>
      <c r="I39">
        <v>1448.78823948686</v>
      </c>
      <c r="J39">
        <v>52866.629292929203</v>
      </c>
    </row>
    <row r="40" spans="1:10" x14ac:dyDescent="0.2">
      <c r="A40" s="20">
        <v>44835</v>
      </c>
      <c r="B40" t="s">
        <v>4576</v>
      </c>
      <c r="C40" t="s">
        <v>109</v>
      </c>
      <c r="D40">
        <v>9.85</v>
      </c>
      <c r="E40">
        <v>10</v>
      </c>
      <c r="F40" s="20">
        <v>44835</v>
      </c>
      <c r="G40">
        <v>1522.84263959391</v>
      </c>
      <c r="H40">
        <v>10152.2842639593</v>
      </c>
      <c r="I40">
        <v>1522.84263959391</v>
      </c>
      <c r="J40">
        <v>53134.9878172588</v>
      </c>
    </row>
    <row r="41" spans="1:10" x14ac:dyDescent="0.2">
      <c r="A41" s="20">
        <v>44835</v>
      </c>
      <c r="B41" t="s">
        <v>995</v>
      </c>
      <c r="C41" t="s">
        <v>996</v>
      </c>
      <c r="D41">
        <v>9.93</v>
      </c>
      <c r="E41">
        <v>10.100223130434699</v>
      </c>
      <c r="F41" s="20">
        <v>44835</v>
      </c>
      <c r="G41">
        <v>1714.23092079254</v>
      </c>
      <c r="H41">
        <v>10070.493454179201</v>
      </c>
      <c r="I41">
        <v>1714.23092079254</v>
      </c>
      <c r="J41">
        <v>52706.911379657598</v>
      </c>
    </row>
    <row r="42" spans="1:10" x14ac:dyDescent="0.2">
      <c r="A42" s="20">
        <v>44866</v>
      </c>
      <c r="B42" t="s">
        <v>581</v>
      </c>
      <c r="C42" t="s">
        <v>582</v>
      </c>
      <c r="D42">
        <v>9.99</v>
      </c>
      <c r="E42">
        <v>10.15</v>
      </c>
      <c r="F42" s="20">
        <v>44866</v>
      </c>
      <c r="G42">
        <v>1601.6016016015999</v>
      </c>
      <c r="H42">
        <v>10010.010010010001</v>
      </c>
      <c r="I42">
        <v>1601.6016016015999</v>
      </c>
      <c r="J42">
        <v>52390.353353353297</v>
      </c>
    </row>
    <row r="43" spans="1:10" x14ac:dyDescent="0.2">
      <c r="A43" s="20">
        <v>44866</v>
      </c>
      <c r="B43" t="s">
        <v>5144</v>
      </c>
      <c r="C43" t="s">
        <v>753</v>
      </c>
      <c r="D43">
        <v>9.94</v>
      </c>
      <c r="E43">
        <v>10.1</v>
      </c>
      <c r="F43" s="20">
        <v>44866</v>
      </c>
      <c r="G43">
        <v>1609.65794768611</v>
      </c>
      <c r="H43">
        <v>10060.3621730382</v>
      </c>
      <c r="I43">
        <v>1609.65794768611</v>
      </c>
      <c r="J43">
        <v>52653.886317907403</v>
      </c>
    </row>
    <row r="44" spans="1:10" x14ac:dyDescent="0.2">
      <c r="A44" s="20">
        <v>44866</v>
      </c>
      <c r="B44" t="s">
        <v>17767</v>
      </c>
      <c r="C44" t="s">
        <v>1631</v>
      </c>
      <c r="D44">
        <v>9.94</v>
      </c>
      <c r="E44">
        <v>10.1001017</v>
      </c>
      <c r="F44" s="20">
        <v>44866</v>
      </c>
      <c r="G44">
        <v>1610.6810865191101</v>
      </c>
      <c r="H44">
        <v>10060.3621730382</v>
      </c>
      <c r="I44">
        <v>1610.6810865191101</v>
      </c>
      <c r="J44">
        <v>52653.886317907403</v>
      </c>
    </row>
    <row r="45" spans="1:10" x14ac:dyDescent="0.2">
      <c r="A45" s="20">
        <v>44866</v>
      </c>
      <c r="B45" t="s">
        <v>5200</v>
      </c>
      <c r="C45" t="s">
        <v>1311</v>
      </c>
      <c r="D45">
        <v>9.94</v>
      </c>
      <c r="E45">
        <v>10.100172490118499</v>
      </c>
      <c r="F45" s="20">
        <v>44866</v>
      </c>
      <c r="G45">
        <v>1611.3932607494901</v>
      </c>
      <c r="H45">
        <v>10060.3621730382</v>
      </c>
      <c r="I45">
        <v>1611.3932607494901</v>
      </c>
      <c r="J45">
        <v>52653.886317907403</v>
      </c>
    </row>
    <row r="46" spans="1:10" x14ac:dyDescent="0.2">
      <c r="A46" s="20">
        <v>44866</v>
      </c>
      <c r="B46" t="s">
        <v>4995</v>
      </c>
      <c r="C46" t="s">
        <v>1203</v>
      </c>
      <c r="D46">
        <v>9.94</v>
      </c>
      <c r="E46">
        <v>10.100183739130401</v>
      </c>
      <c r="F46" s="20">
        <v>44866</v>
      </c>
      <c r="G46">
        <v>1611.5064298833099</v>
      </c>
      <c r="H46">
        <v>10060.3621730382</v>
      </c>
      <c r="I46">
        <v>1611.5064298833099</v>
      </c>
      <c r="J46">
        <v>52653.886317907403</v>
      </c>
    </row>
    <row r="47" spans="1:10" x14ac:dyDescent="0.2">
      <c r="A47" s="20">
        <v>44866</v>
      </c>
      <c r="B47" t="s">
        <v>17755</v>
      </c>
      <c r="C47" t="s">
        <v>770</v>
      </c>
      <c r="D47">
        <v>9.84</v>
      </c>
      <c r="E47">
        <v>10.000559507246299</v>
      </c>
      <c r="F47" s="20">
        <v>44866</v>
      </c>
      <c r="G47">
        <v>1631.70230941361</v>
      </c>
      <c r="H47">
        <v>10162.6016260162</v>
      </c>
      <c r="I47">
        <v>1631.70230941361</v>
      </c>
      <c r="J47">
        <v>53188.986788617804</v>
      </c>
    </row>
    <row r="48" spans="1:10" x14ac:dyDescent="0.2">
      <c r="A48" s="20">
        <v>44866</v>
      </c>
      <c r="B48" t="s">
        <v>17745</v>
      </c>
      <c r="C48" t="s">
        <v>944</v>
      </c>
      <c r="D48">
        <v>9.84</v>
      </c>
      <c r="E48">
        <v>10.000884173913001</v>
      </c>
      <c r="F48" s="20">
        <v>44866</v>
      </c>
      <c r="G48">
        <v>1635.00176740854</v>
      </c>
      <c r="H48">
        <v>10162.6016260162</v>
      </c>
      <c r="I48">
        <v>1635.00176740854</v>
      </c>
      <c r="J48">
        <v>53188.986788617804</v>
      </c>
    </row>
    <row r="49" spans="1:10" x14ac:dyDescent="0.2">
      <c r="A49" s="20">
        <v>44866</v>
      </c>
      <c r="B49" t="s">
        <v>995</v>
      </c>
      <c r="C49" t="s">
        <v>996</v>
      </c>
      <c r="D49">
        <v>9.93</v>
      </c>
      <c r="E49">
        <v>10.100223130434699</v>
      </c>
      <c r="F49" s="20">
        <v>44835</v>
      </c>
      <c r="G49">
        <v>1714.23092079254</v>
      </c>
      <c r="H49">
        <v>10070.493454179201</v>
      </c>
      <c r="I49">
        <v>1714.23092079254</v>
      </c>
      <c r="J49">
        <v>52706.911379657598</v>
      </c>
    </row>
    <row r="50" spans="1:10" x14ac:dyDescent="0.2">
      <c r="A50" s="20">
        <v>44896</v>
      </c>
      <c r="B50" t="s">
        <v>17768</v>
      </c>
      <c r="C50" t="s">
        <v>660</v>
      </c>
      <c r="D50">
        <v>9.84</v>
      </c>
      <c r="E50">
        <v>10.0034116086956</v>
      </c>
      <c r="F50" s="20">
        <v>44896</v>
      </c>
      <c r="G50">
        <v>1660.68708023984</v>
      </c>
      <c r="H50">
        <v>10162.6016260162</v>
      </c>
      <c r="I50">
        <v>1660.68708023984</v>
      </c>
      <c r="J50">
        <v>53188.986788617804</v>
      </c>
    </row>
    <row r="51" spans="1:10" x14ac:dyDescent="0.2">
      <c r="A51" s="20">
        <v>44896</v>
      </c>
      <c r="B51" t="s">
        <v>17769</v>
      </c>
      <c r="C51" t="s">
        <v>1015</v>
      </c>
      <c r="D51">
        <v>9.84</v>
      </c>
      <c r="E51">
        <v>10.004511371428499</v>
      </c>
      <c r="F51" s="20">
        <v>44896</v>
      </c>
      <c r="G51">
        <v>1671.86353077743</v>
      </c>
      <c r="H51">
        <v>10162.6016260162</v>
      </c>
      <c r="I51">
        <v>1671.86353077743</v>
      </c>
      <c r="J51">
        <v>53188.986788617804</v>
      </c>
    </row>
    <row r="52" spans="1:10" x14ac:dyDescent="0.2">
      <c r="A52" s="20">
        <v>44896</v>
      </c>
      <c r="B52" t="s">
        <v>5682</v>
      </c>
      <c r="C52" t="s">
        <v>948</v>
      </c>
      <c r="D52">
        <v>9.98</v>
      </c>
      <c r="E52">
        <v>10.1493909963459</v>
      </c>
      <c r="F52" s="20">
        <v>44896</v>
      </c>
      <c r="G52">
        <v>1697.3045726042001</v>
      </c>
      <c r="H52">
        <v>10020.040080160299</v>
      </c>
      <c r="I52">
        <v>1697.3045726042001</v>
      </c>
      <c r="J52">
        <v>52442.8486973947</v>
      </c>
    </row>
    <row r="53" spans="1:10" x14ac:dyDescent="0.2">
      <c r="A53" s="20">
        <v>44896</v>
      </c>
      <c r="B53" t="s">
        <v>5766</v>
      </c>
      <c r="C53" t="s">
        <v>1443</v>
      </c>
      <c r="D53">
        <v>9.98</v>
      </c>
      <c r="E53">
        <v>10.15</v>
      </c>
      <c r="F53" s="20">
        <v>44896</v>
      </c>
      <c r="G53">
        <v>1703.4068136272499</v>
      </c>
      <c r="H53">
        <v>10020.040080160299</v>
      </c>
      <c r="I53">
        <v>1703.4068136272499</v>
      </c>
      <c r="J53">
        <v>52442.8486973947</v>
      </c>
    </row>
    <row r="54" spans="1:10" x14ac:dyDescent="0.2">
      <c r="A54" s="20">
        <v>44896</v>
      </c>
      <c r="B54" t="s">
        <v>995</v>
      </c>
      <c r="C54" t="s">
        <v>996</v>
      </c>
      <c r="D54">
        <v>9.93</v>
      </c>
      <c r="E54">
        <v>10.100223130434699</v>
      </c>
      <c r="F54" s="20">
        <v>44835</v>
      </c>
      <c r="G54">
        <v>1714.23092079254</v>
      </c>
      <c r="H54">
        <v>10070.493454179201</v>
      </c>
      <c r="I54">
        <v>1714.23092079254</v>
      </c>
      <c r="J54">
        <v>52706.911379657598</v>
      </c>
    </row>
    <row r="55" spans="1:10" x14ac:dyDescent="0.2">
      <c r="A55" s="20">
        <v>44896</v>
      </c>
      <c r="B55" t="s">
        <v>17729</v>
      </c>
      <c r="C55" t="s">
        <v>1125</v>
      </c>
      <c r="D55">
        <v>9.93</v>
      </c>
      <c r="E55">
        <v>10.1005948</v>
      </c>
      <c r="F55" s="20">
        <v>44896</v>
      </c>
      <c r="G55">
        <v>1717.9738167170101</v>
      </c>
      <c r="H55">
        <v>10070.493454179201</v>
      </c>
      <c r="I55">
        <v>1717.9738167170101</v>
      </c>
      <c r="J55">
        <v>52706.911379657598</v>
      </c>
    </row>
    <row r="56" spans="1:10" x14ac:dyDescent="0.2">
      <c r="A56" s="20">
        <v>44896</v>
      </c>
      <c r="B56" t="s">
        <v>5698</v>
      </c>
      <c r="C56" t="s">
        <v>871</v>
      </c>
      <c r="D56">
        <v>9.83</v>
      </c>
      <c r="E56">
        <v>10.001412088825001</v>
      </c>
      <c r="F56" s="20">
        <v>44896</v>
      </c>
      <c r="G56">
        <v>1743.76489140387</v>
      </c>
      <c r="H56">
        <v>10172.9399796541</v>
      </c>
      <c r="I56">
        <v>1743.76489140387</v>
      </c>
      <c r="J56">
        <v>53243.095625635797</v>
      </c>
    </row>
    <row r="57" spans="1:10" x14ac:dyDescent="0.2">
      <c r="A57" s="20">
        <v>44896</v>
      </c>
      <c r="B57" t="s">
        <v>5528</v>
      </c>
      <c r="C57" t="s">
        <v>910</v>
      </c>
      <c r="D57">
        <v>9.92</v>
      </c>
      <c r="E57">
        <v>10.1</v>
      </c>
      <c r="F57" s="20">
        <v>44896</v>
      </c>
      <c r="G57">
        <v>1814.5161290322501</v>
      </c>
      <c r="H57">
        <v>10080.6451612903</v>
      </c>
      <c r="I57">
        <v>1814.5161290322501</v>
      </c>
      <c r="J57">
        <v>52760.043346774197</v>
      </c>
    </row>
    <row r="58" spans="1:10" ht="27" customHeight="1" x14ac:dyDescent="0.2">
      <c r="A58" s="20">
        <v>44927</v>
      </c>
      <c r="B58" t="s">
        <v>17770</v>
      </c>
      <c r="C58" t="s">
        <v>1188</v>
      </c>
      <c r="D58">
        <v>10.1</v>
      </c>
      <c r="E58">
        <v>10.3001716956521</v>
      </c>
      <c r="F58" s="20">
        <v>44927</v>
      </c>
      <c r="G58">
        <v>1981.8979767534699</v>
      </c>
      <c r="H58">
        <v>9900.9900990098995</v>
      </c>
      <c r="I58">
        <v>1981.8979767534699</v>
      </c>
      <c r="J58">
        <v>51819.765346534601</v>
      </c>
    </row>
    <row r="59" spans="1:10" x14ac:dyDescent="0.2">
      <c r="A59" s="20">
        <v>44927</v>
      </c>
      <c r="B59" t="s">
        <v>6183</v>
      </c>
      <c r="C59" t="s">
        <v>1683</v>
      </c>
      <c r="D59">
        <v>9.9499999999999993</v>
      </c>
      <c r="E59">
        <v>10.15</v>
      </c>
      <c r="F59" s="20">
        <v>44927</v>
      </c>
      <c r="G59">
        <v>2010.05025125629</v>
      </c>
      <c r="H59">
        <v>10050.251256281401</v>
      </c>
      <c r="I59">
        <v>2010.05025125629</v>
      </c>
      <c r="J59">
        <v>52600.967839195902</v>
      </c>
    </row>
    <row r="60" spans="1:10" x14ac:dyDescent="0.2">
      <c r="A60" s="20">
        <v>44927</v>
      </c>
      <c r="B60" t="s">
        <v>17747</v>
      </c>
      <c r="C60" t="s">
        <v>432</v>
      </c>
      <c r="D60">
        <v>9.9</v>
      </c>
      <c r="E60">
        <v>10.1</v>
      </c>
      <c r="F60" s="20">
        <v>44927</v>
      </c>
      <c r="G60">
        <v>2020.2020202020101</v>
      </c>
      <c r="H60">
        <v>10101.010101010101</v>
      </c>
      <c r="I60">
        <v>2020.2020202020101</v>
      </c>
      <c r="J60">
        <v>52866.629292929203</v>
      </c>
    </row>
    <row r="61" spans="1:10" x14ac:dyDescent="0.2">
      <c r="A61" s="20">
        <v>44927</v>
      </c>
      <c r="B61" t="s">
        <v>17758</v>
      </c>
      <c r="C61" t="s">
        <v>503</v>
      </c>
      <c r="D61">
        <v>9.8002000000000002</v>
      </c>
      <c r="E61">
        <v>10.000171608695601</v>
      </c>
      <c r="F61" s="20">
        <v>44927</v>
      </c>
      <c r="G61">
        <v>2040.4849767923099</v>
      </c>
      <c r="H61">
        <v>10203.8733903389</v>
      </c>
      <c r="I61">
        <v>2040.4849767923099</v>
      </c>
      <c r="J61">
        <v>53404.994796024497</v>
      </c>
    </row>
    <row r="62" spans="1:10" x14ac:dyDescent="0.2">
      <c r="A62" s="20">
        <v>44927</v>
      </c>
      <c r="B62" t="s">
        <v>6415</v>
      </c>
      <c r="C62" t="s">
        <v>173</v>
      </c>
      <c r="D62">
        <v>9.8000000000000007</v>
      </c>
      <c r="E62">
        <v>10.000756260869499</v>
      </c>
      <c r="F62" s="20">
        <v>44927</v>
      </c>
      <c r="G62">
        <v>2048.5332741785501</v>
      </c>
      <c r="H62">
        <v>10204.081632653</v>
      </c>
      <c r="I62">
        <v>2048.5332741785501</v>
      </c>
      <c r="J62">
        <v>53406.084693877499</v>
      </c>
    </row>
    <row r="63" spans="1:10" x14ac:dyDescent="0.2">
      <c r="A63" s="20">
        <v>44927</v>
      </c>
      <c r="B63" t="s">
        <v>6433</v>
      </c>
      <c r="C63" t="s">
        <v>1633</v>
      </c>
      <c r="D63">
        <v>9.94</v>
      </c>
      <c r="E63">
        <v>10.15</v>
      </c>
      <c r="F63" s="20">
        <v>44927</v>
      </c>
      <c r="G63">
        <v>2112.6760563380299</v>
      </c>
      <c r="H63">
        <v>10060.3621730382</v>
      </c>
      <c r="I63">
        <v>2112.6760563380299</v>
      </c>
      <c r="J63">
        <v>52653.886317907403</v>
      </c>
    </row>
    <row r="64" spans="1:10" x14ac:dyDescent="0.2">
      <c r="A64" s="20">
        <v>44927</v>
      </c>
      <c r="B64" t="s">
        <v>5973</v>
      </c>
      <c r="C64" t="s">
        <v>1544</v>
      </c>
      <c r="D64">
        <v>9.89</v>
      </c>
      <c r="E64">
        <v>10.1002176811594</v>
      </c>
      <c r="F64" s="20">
        <v>44927</v>
      </c>
      <c r="G64">
        <v>2125.5579490333498</v>
      </c>
      <c r="H64">
        <v>10111.223458038399</v>
      </c>
      <c r="I64">
        <v>2125.5579490333498</v>
      </c>
      <c r="J64">
        <v>52920.0839231547</v>
      </c>
    </row>
    <row r="65" spans="1:10" x14ac:dyDescent="0.2">
      <c r="A65" s="20">
        <v>44927</v>
      </c>
      <c r="B65" t="s">
        <v>6116</v>
      </c>
      <c r="C65" t="s">
        <v>1319</v>
      </c>
      <c r="D65">
        <v>9.7899999999999991</v>
      </c>
      <c r="E65">
        <v>10.002624194251</v>
      </c>
      <c r="F65" s="20">
        <v>44927</v>
      </c>
      <c r="G65">
        <v>2171.85080950971</v>
      </c>
      <c r="H65">
        <v>10214.504596527</v>
      </c>
      <c r="I65">
        <v>2171.85080950971</v>
      </c>
      <c r="J65">
        <v>53460.636363636302</v>
      </c>
    </row>
    <row r="66" spans="1:10" x14ac:dyDescent="0.2">
      <c r="A66" s="20">
        <v>44958</v>
      </c>
      <c r="B66" t="s">
        <v>7601</v>
      </c>
      <c r="C66" t="s">
        <v>1514</v>
      </c>
      <c r="D66">
        <v>9.7799999999999994</v>
      </c>
      <c r="E66">
        <v>10.0000895333333</v>
      </c>
      <c r="F66" s="20">
        <v>44958</v>
      </c>
      <c r="G66">
        <v>2250.4042263118599</v>
      </c>
      <c r="H66">
        <v>10224.948875255601</v>
      </c>
      <c r="I66">
        <v>2250.4042263118599</v>
      </c>
      <c r="J66">
        <v>53515.299591002004</v>
      </c>
    </row>
    <row r="67" spans="1:10" x14ac:dyDescent="0.2">
      <c r="A67" s="20">
        <v>44958</v>
      </c>
      <c r="B67" t="s">
        <v>17771</v>
      </c>
      <c r="C67" t="s">
        <v>268</v>
      </c>
      <c r="D67">
        <v>9.7799999999999994</v>
      </c>
      <c r="E67">
        <v>10.000402449999999</v>
      </c>
      <c r="F67" s="20">
        <v>44958</v>
      </c>
      <c r="G67">
        <v>2253.6037832310799</v>
      </c>
      <c r="H67">
        <v>10224.948875255601</v>
      </c>
      <c r="I67">
        <v>2253.6037832310799</v>
      </c>
      <c r="J67">
        <v>53515.299591002004</v>
      </c>
    </row>
    <row r="68" spans="1:10" x14ac:dyDescent="0.2">
      <c r="A68" s="20">
        <v>44958</v>
      </c>
      <c r="B68" t="s">
        <v>7695</v>
      </c>
      <c r="C68" t="s">
        <v>653</v>
      </c>
      <c r="D68">
        <v>9.7799999999999994</v>
      </c>
      <c r="E68">
        <v>10.000599375</v>
      </c>
      <c r="F68" s="20">
        <v>44958</v>
      </c>
      <c r="G68">
        <v>2255.6173312883502</v>
      </c>
      <c r="H68">
        <v>10224.948875255601</v>
      </c>
      <c r="I68">
        <v>2255.6173312883502</v>
      </c>
      <c r="J68">
        <v>53515.299591002004</v>
      </c>
    </row>
    <row r="69" spans="1:10" x14ac:dyDescent="0.2">
      <c r="A69" s="20">
        <v>44958</v>
      </c>
      <c r="B69" t="s">
        <v>7529</v>
      </c>
      <c r="C69" t="s">
        <v>622</v>
      </c>
      <c r="D69">
        <v>9.7799999999999994</v>
      </c>
      <c r="E69">
        <v>10.0010050724637</v>
      </c>
      <c r="F69" s="20">
        <v>44958</v>
      </c>
      <c r="G69">
        <v>2259.7655671134999</v>
      </c>
      <c r="H69">
        <v>10224.948875255601</v>
      </c>
      <c r="I69">
        <v>2259.7655671134999</v>
      </c>
      <c r="J69">
        <v>53515.299591002004</v>
      </c>
    </row>
    <row r="70" spans="1:10" x14ac:dyDescent="0.2">
      <c r="A70" s="20">
        <v>44958</v>
      </c>
      <c r="B70" t="s">
        <v>7932</v>
      </c>
      <c r="C70" t="s">
        <v>1455</v>
      </c>
      <c r="D70">
        <v>9.8699999999999992</v>
      </c>
      <c r="E70">
        <v>10.1</v>
      </c>
      <c r="F70" s="20">
        <v>44958</v>
      </c>
      <c r="G70">
        <v>2330.2938196555201</v>
      </c>
      <c r="H70">
        <v>10131.7122593718</v>
      </c>
      <c r="I70">
        <v>2330.2938196555201</v>
      </c>
      <c r="J70">
        <v>53027.318135764901</v>
      </c>
    </row>
    <row r="71" spans="1:10" x14ac:dyDescent="0.2">
      <c r="A71" s="20">
        <v>44958</v>
      </c>
      <c r="B71" t="s">
        <v>7982</v>
      </c>
      <c r="C71" t="s">
        <v>726</v>
      </c>
      <c r="D71">
        <v>9.77</v>
      </c>
      <c r="E71">
        <v>10</v>
      </c>
      <c r="F71" s="20">
        <v>44958</v>
      </c>
      <c r="G71">
        <v>2354.1453428863902</v>
      </c>
      <c r="H71">
        <v>10235.4145342886</v>
      </c>
      <c r="I71">
        <v>2354.1453428863902</v>
      </c>
      <c r="J71">
        <v>53570.074718526099</v>
      </c>
    </row>
    <row r="72" spans="1:10" x14ac:dyDescent="0.2">
      <c r="A72" s="20">
        <v>44958</v>
      </c>
      <c r="B72" t="s">
        <v>7897</v>
      </c>
      <c r="C72" t="s">
        <v>1613</v>
      </c>
      <c r="D72">
        <v>10.01</v>
      </c>
      <c r="E72">
        <v>10.250169391304301</v>
      </c>
      <c r="F72" s="20">
        <v>44958</v>
      </c>
      <c r="G72">
        <v>2399.2946184245802</v>
      </c>
      <c r="H72">
        <v>9990.0099900099904</v>
      </c>
      <c r="I72">
        <v>2399.2946184245802</v>
      </c>
      <c r="J72">
        <v>52285.6773226773</v>
      </c>
    </row>
    <row r="73" spans="1:10" x14ac:dyDescent="0.2">
      <c r="A73" s="20">
        <v>44958</v>
      </c>
      <c r="B73" t="s">
        <v>2127</v>
      </c>
      <c r="C73" t="s">
        <v>734</v>
      </c>
      <c r="D73">
        <v>9.84</v>
      </c>
      <c r="E73">
        <v>10.1016454840229</v>
      </c>
      <c r="F73" s="20">
        <v>44958</v>
      </c>
      <c r="G73">
        <v>2658.9988213709298</v>
      </c>
      <c r="H73">
        <v>10162.6016260162</v>
      </c>
      <c r="I73">
        <v>2658.9988213709298</v>
      </c>
      <c r="J73">
        <v>53188.986788617804</v>
      </c>
    </row>
    <row r="74" spans="1:10" x14ac:dyDescent="0.2">
      <c r="A74" s="20">
        <v>44986</v>
      </c>
      <c r="B74" t="s">
        <v>17759</v>
      </c>
      <c r="C74" t="s">
        <v>487</v>
      </c>
      <c r="D74">
        <v>9.9499999999999993</v>
      </c>
      <c r="E74">
        <v>10.199999999999999</v>
      </c>
      <c r="F74" s="20">
        <v>44986</v>
      </c>
      <c r="G74">
        <v>2512.5628140703502</v>
      </c>
      <c r="H74">
        <v>10050.251256281401</v>
      </c>
      <c r="I74">
        <v>2512.5628140703502</v>
      </c>
      <c r="J74">
        <v>52600.967839195902</v>
      </c>
    </row>
    <row r="75" spans="1:10" x14ac:dyDescent="0.2">
      <c r="A75" s="20">
        <v>44986</v>
      </c>
      <c r="B75" t="s">
        <v>7982</v>
      </c>
      <c r="C75" t="s">
        <v>726</v>
      </c>
      <c r="D75">
        <v>9.77</v>
      </c>
      <c r="E75">
        <v>10</v>
      </c>
      <c r="F75" s="20">
        <v>44958</v>
      </c>
      <c r="G75">
        <v>2354.1453428863902</v>
      </c>
      <c r="H75">
        <v>10235.4145342886</v>
      </c>
      <c r="I75">
        <v>2354.1453428863902</v>
      </c>
      <c r="J75">
        <v>53570.074718526099</v>
      </c>
    </row>
    <row r="76" spans="1:10" x14ac:dyDescent="0.2">
      <c r="A76" s="20">
        <v>44986</v>
      </c>
      <c r="B76" t="s">
        <v>7897</v>
      </c>
      <c r="C76" t="s">
        <v>1613</v>
      </c>
      <c r="D76">
        <v>10.01</v>
      </c>
      <c r="E76">
        <v>10.250169391304301</v>
      </c>
      <c r="F76" s="20">
        <v>44958</v>
      </c>
      <c r="G76">
        <v>2399.2946184245802</v>
      </c>
      <c r="H76">
        <v>9990.0099900099904</v>
      </c>
      <c r="I76">
        <v>2399.2946184245802</v>
      </c>
      <c r="J76">
        <v>52285.6773226773</v>
      </c>
    </row>
    <row r="77" spans="1:10" x14ac:dyDescent="0.2">
      <c r="A77" s="20">
        <v>44986</v>
      </c>
      <c r="B77" t="s">
        <v>8806</v>
      </c>
      <c r="C77" t="s">
        <v>633</v>
      </c>
      <c r="D77">
        <v>9.9499999999999993</v>
      </c>
      <c r="E77">
        <v>10.199999999999999</v>
      </c>
      <c r="F77" s="20">
        <v>44986</v>
      </c>
      <c r="G77">
        <v>2512.5628140703502</v>
      </c>
      <c r="H77">
        <v>10050.251256281401</v>
      </c>
      <c r="I77">
        <v>2512.5628140703502</v>
      </c>
      <c r="J77">
        <v>52600.967839195902</v>
      </c>
    </row>
    <row r="78" spans="1:10" x14ac:dyDescent="0.2">
      <c r="A78" s="20">
        <v>44986</v>
      </c>
      <c r="B78" t="s">
        <v>17760</v>
      </c>
      <c r="C78" t="s">
        <v>1624</v>
      </c>
      <c r="D78">
        <v>9.9499999999999993</v>
      </c>
      <c r="E78">
        <v>10.2001206956521</v>
      </c>
      <c r="F78" s="20">
        <v>44986</v>
      </c>
      <c r="G78">
        <v>2513.7758356995</v>
      </c>
      <c r="H78">
        <v>10050.251256281401</v>
      </c>
      <c r="I78">
        <v>2513.7758356995</v>
      </c>
      <c r="J78">
        <v>52600.967839195902</v>
      </c>
    </row>
    <row r="79" spans="1:10" x14ac:dyDescent="0.2">
      <c r="A79" s="20">
        <v>44986</v>
      </c>
      <c r="B79" t="s">
        <v>9283</v>
      </c>
      <c r="C79" t="s">
        <v>399</v>
      </c>
      <c r="D79">
        <v>9.9</v>
      </c>
      <c r="E79">
        <v>10.15</v>
      </c>
      <c r="F79" s="20">
        <v>44986</v>
      </c>
      <c r="G79">
        <v>2525.2525252525202</v>
      </c>
      <c r="H79">
        <v>10101.010101010101</v>
      </c>
      <c r="I79">
        <v>2525.2525252525202</v>
      </c>
      <c r="J79">
        <v>52866.629292929203</v>
      </c>
    </row>
    <row r="80" spans="1:10" x14ac:dyDescent="0.2">
      <c r="A80" s="20">
        <v>44986</v>
      </c>
      <c r="B80" t="s">
        <v>9743</v>
      </c>
      <c r="C80" t="s">
        <v>716</v>
      </c>
      <c r="D80">
        <v>9.94</v>
      </c>
      <c r="E80">
        <v>10.199999999999999</v>
      </c>
      <c r="F80" s="20">
        <v>44986</v>
      </c>
      <c r="G80">
        <v>2615.69416498993</v>
      </c>
      <c r="H80">
        <v>10060.3621730382</v>
      </c>
      <c r="I80">
        <v>2615.69416498993</v>
      </c>
      <c r="J80">
        <v>52653.886317907403</v>
      </c>
    </row>
    <row r="81" spans="1:10" x14ac:dyDescent="0.2">
      <c r="A81" s="20">
        <v>44986</v>
      </c>
      <c r="B81" t="s">
        <v>2127</v>
      </c>
      <c r="C81" t="s">
        <v>734</v>
      </c>
      <c r="D81">
        <v>9.84</v>
      </c>
      <c r="E81">
        <v>10.1016454840229</v>
      </c>
      <c r="F81" s="20">
        <v>44958</v>
      </c>
      <c r="G81">
        <v>2658.9988213709298</v>
      </c>
      <c r="H81">
        <v>10162.6016260162</v>
      </c>
      <c r="I81">
        <v>2658.9988213709298</v>
      </c>
      <c r="J81">
        <v>53188.986788617804</v>
      </c>
    </row>
    <row r="82" spans="1:10" x14ac:dyDescent="0.2">
      <c r="A82" s="20">
        <v>45017</v>
      </c>
      <c r="B82" t="s">
        <v>2127</v>
      </c>
      <c r="C82" t="s">
        <v>734</v>
      </c>
      <c r="D82">
        <v>9.84</v>
      </c>
      <c r="E82">
        <v>10.1016454840229</v>
      </c>
      <c r="F82" s="20">
        <v>44958</v>
      </c>
      <c r="G82">
        <v>2658.9988213709298</v>
      </c>
      <c r="H82">
        <v>10162.6016260162</v>
      </c>
      <c r="I82">
        <v>2658.9988213709298</v>
      </c>
      <c r="J82">
        <v>53188.986788617804</v>
      </c>
    </row>
    <row r="83" spans="1:10" x14ac:dyDescent="0.2">
      <c r="A83" s="20">
        <v>45017</v>
      </c>
      <c r="B83" t="s">
        <v>11851</v>
      </c>
      <c r="C83" t="s">
        <v>974</v>
      </c>
      <c r="D83">
        <v>9.74</v>
      </c>
      <c r="E83">
        <v>10</v>
      </c>
      <c r="F83" s="20">
        <v>45017</v>
      </c>
      <c r="G83">
        <v>2669.40451745379</v>
      </c>
      <c r="H83">
        <v>10266.9404517453</v>
      </c>
      <c r="I83">
        <v>2669.40451745379</v>
      </c>
      <c r="J83">
        <v>53735.0749486653</v>
      </c>
    </row>
    <row r="84" spans="1:10" x14ac:dyDescent="0.2">
      <c r="A84" s="20">
        <v>45017</v>
      </c>
      <c r="B84" t="s">
        <v>11301</v>
      </c>
      <c r="C84" t="s">
        <v>1016</v>
      </c>
      <c r="D84">
        <v>9.74</v>
      </c>
      <c r="E84">
        <v>10.0003443</v>
      </c>
      <c r="F84" s="20">
        <v>45017</v>
      </c>
      <c r="G84">
        <v>2672.9394250513301</v>
      </c>
      <c r="H84">
        <v>10266.9404517453</v>
      </c>
      <c r="I84">
        <v>2672.9394250513301</v>
      </c>
      <c r="J84">
        <v>53735.0749486653</v>
      </c>
    </row>
    <row r="85" spans="1:10" x14ac:dyDescent="0.2">
      <c r="A85" s="20">
        <v>45017</v>
      </c>
      <c r="B85" t="s">
        <v>17761</v>
      </c>
      <c r="C85" t="s">
        <v>1263</v>
      </c>
      <c r="D85">
        <v>9.74</v>
      </c>
      <c r="E85">
        <v>10.0004511248485</v>
      </c>
      <c r="F85" s="20">
        <v>45017</v>
      </c>
      <c r="G85">
        <v>2674.03618940964</v>
      </c>
      <c r="H85">
        <v>10266.9404517453</v>
      </c>
      <c r="I85">
        <v>2674.03618940964</v>
      </c>
      <c r="J85">
        <v>53735.0749486653</v>
      </c>
    </row>
    <row r="86" spans="1:10" x14ac:dyDescent="0.2">
      <c r="A86" s="20">
        <v>45017</v>
      </c>
      <c r="B86" t="s">
        <v>11170</v>
      </c>
      <c r="C86" t="s">
        <v>1531</v>
      </c>
      <c r="D86">
        <v>9.74</v>
      </c>
      <c r="E86">
        <v>10.00055075</v>
      </c>
      <c r="F86" s="20">
        <v>45017</v>
      </c>
      <c r="G86">
        <v>2675.0590349075901</v>
      </c>
      <c r="H86">
        <v>10266.9404517453</v>
      </c>
      <c r="I86">
        <v>2675.0590349075901</v>
      </c>
      <c r="J86">
        <v>53735.0749486653</v>
      </c>
    </row>
    <row r="87" spans="1:10" x14ac:dyDescent="0.2">
      <c r="A87" s="20">
        <v>45017</v>
      </c>
      <c r="B87" t="s">
        <v>17756</v>
      </c>
      <c r="C87" t="s">
        <v>395</v>
      </c>
      <c r="D87">
        <v>9.93</v>
      </c>
      <c r="E87">
        <v>10.199999999999999</v>
      </c>
      <c r="F87" s="20">
        <v>45017</v>
      </c>
      <c r="G87">
        <v>2719.0332326283901</v>
      </c>
      <c r="H87">
        <v>10070.493454179201</v>
      </c>
      <c r="I87">
        <v>2719.0332326283901</v>
      </c>
      <c r="J87">
        <v>52706.911379657598</v>
      </c>
    </row>
    <row r="88" spans="1:10" x14ac:dyDescent="0.2">
      <c r="A88" s="20">
        <v>45017</v>
      </c>
      <c r="B88" t="s">
        <v>17754</v>
      </c>
      <c r="C88" t="s">
        <v>647</v>
      </c>
      <c r="D88">
        <v>9.82</v>
      </c>
      <c r="E88">
        <v>10.100340500658699</v>
      </c>
      <c r="F88" s="20">
        <v>45017</v>
      </c>
      <c r="G88">
        <v>2854.7912490702502</v>
      </c>
      <c r="H88">
        <v>10183.299389002001</v>
      </c>
      <c r="I88">
        <v>2854.7912490702502</v>
      </c>
      <c r="J88">
        <v>53297.314663951103</v>
      </c>
    </row>
    <row r="89" spans="1:10" x14ac:dyDescent="0.2">
      <c r="A89" s="20">
        <v>45017</v>
      </c>
      <c r="B89" t="s">
        <v>17730</v>
      </c>
      <c r="C89" t="s">
        <v>977</v>
      </c>
      <c r="D89">
        <v>9.86</v>
      </c>
      <c r="E89">
        <v>10.199999999999999</v>
      </c>
      <c r="F89" s="20">
        <v>45017</v>
      </c>
      <c r="G89">
        <v>3448.2758620689601</v>
      </c>
      <c r="H89">
        <v>10141.9878296146</v>
      </c>
      <c r="I89">
        <v>3448.2758620689601</v>
      </c>
      <c r="J89">
        <v>53081.098377281902</v>
      </c>
    </row>
    <row r="90" spans="1:10" x14ac:dyDescent="0.2">
      <c r="A90" s="20">
        <v>45047</v>
      </c>
      <c r="B90" t="s">
        <v>12309</v>
      </c>
      <c r="C90" t="s">
        <v>950</v>
      </c>
      <c r="D90">
        <v>9.9600000000000009</v>
      </c>
      <c r="E90">
        <v>10.25</v>
      </c>
      <c r="F90" s="20">
        <v>45047</v>
      </c>
      <c r="G90">
        <v>2911.64658634537</v>
      </c>
      <c r="H90">
        <v>10040.160642570199</v>
      </c>
      <c r="I90">
        <v>2911.64658634537</v>
      </c>
      <c r="J90">
        <v>52548.155622489903</v>
      </c>
    </row>
    <row r="91" spans="1:10" x14ac:dyDescent="0.2">
      <c r="A91" s="20">
        <v>45047</v>
      </c>
      <c r="B91" t="s">
        <v>12341</v>
      </c>
      <c r="C91" t="s">
        <v>768</v>
      </c>
      <c r="D91">
        <v>9.9499999999999993</v>
      </c>
      <c r="E91">
        <v>10.25</v>
      </c>
      <c r="F91" s="20">
        <v>45047</v>
      </c>
      <c r="G91">
        <v>3015.0753768844202</v>
      </c>
      <c r="H91">
        <v>10050.251256281401</v>
      </c>
      <c r="I91">
        <v>3015.0753768844202</v>
      </c>
      <c r="J91">
        <v>52600.967839195902</v>
      </c>
    </row>
    <row r="92" spans="1:10" x14ac:dyDescent="0.2">
      <c r="A92" s="20">
        <v>45047</v>
      </c>
      <c r="B92" t="s">
        <v>835</v>
      </c>
      <c r="C92" t="s">
        <v>836</v>
      </c>
      <c r="D92">
        <v>9.9001000000000001</v>
      </c>
      <c r="E92">
        <v>10.199999999999999</v>
      </c>
      <c r="F92" s="20">
        <v>45047</v>
      </c>
      <c r="G92">
        <v>3029.2623306835198</v>
      </c>
      <c r="H92">
        <v>10100.9080716356</v>
      </c>
      <c r="I92">
        <v>3029.2623306835198</v>
      </c>
      <c r="J92">
        <v>52866.095291966703</v>
      </c>
    </row>
    <row r="93" spans="1:10" x14ac:dyDescent="0.2">
      <c r="A93" s="20">
        <v>45047</v>
      </c>
      <c r="B93" t="s">
        <v>12223</v>
      </c>
      <c r="C93" t="s">
        <v>1247</v>
      </c>
      <c r="D93">
        <v>9.8000000000000007</v>
      </c>
      <c r="E93">
        <v>10.1</v>
      </c>
      <c r="F93" s="20">
        <v>45047</v>
      </c>
      <c r="G93">
        <v>3061.2244897958999</v>
      </c>
      <c r="H93">
        <v>10204.081632653</v>
      </c>
      <c r="I93">
        <v>3061.2244897958999</v>
      </c>
      <c r="J93">
        <v>53406.084693877499</v>
      </c>
    </row>
    <row r="94" spans="1:10" x14ac:dyDescent="0.2">
      <c r="A94" s="20">
        <v>45047</v>
      </c>
      <c r="B94" t="s">
        <v>11964</v>
      </c>
      <c r="C94" t="s">
        <v>957</v>
      </c>
      <c r="D94">
        <v>9.6999999999999993</v>
      </c>
      <c r="E94">
        <v>10.0009583913043</v>
      </c>
      <c r="F94" s="20">
        <v>45047</v>
      </c>
      <c r="G94">
        <v>3102.6638278793798</v>
      </c>
      <c r="H94">
        <v>10309.2783505154</v>
      </c>
      <c r="I94">
        <v>3102.6638278793798</v>
      </c>
      <c r="J94">
        <v>53956.6628865979</v>
      </c>
    </row>
    <row r="95" spans="1:10" x14ac:dyDescent="0.2">
      <c r="A95" s="20">
        <v>45047</v>
      </c>
      <c r="B95" t="s">
        <v>12372</v>
      </c>
      <c r="C95" t="s">
        <v>556</v>
      </c>
      <c r="D95">
        <v>9.94</v>
      </c>
      <c r="E95">
        <v>10.25</v>
      </c>
      <c r="F95" s="20">
        <v>45047</v>
      </c>
      <c r="G95">
        <v>3118.7122736418501</v>
      </c>
      <c r="H95">
        <v>10060.3621730382</v>
      </c>
      <c r="I95">
        <v>3118.7122736418501</v>
      </c>
      <c r="J95">
        <v>52653.886317907403</v>
      </c>
    </row>
    <row r="96" spans="1:10" x14ac:dyDescent="0.2">
      <c r="A96" s="20">
        <v>45047</v>
      </c>
      <c r="B96" t="s">
        <v>12162</v>
      </c>
      <c r="C96" t="s">
        <v>369</v>
      </c>
      <c r="D96">
        <v>9.89</v>
      </c>
      <c r="E96">
        <v>10.199999999999999</v>
      </c>
      <c r="F96" s="20">
        <v>45047</v>
      </c>
      <c r="G96">
        <v>3134.4792719918901</v>
      </c>
      <c r="H96">
        <v>10111.223458038399</v>
      </c>
      <c r="I96">
        <v>3134.4792719918901</v>
      </c>
      <c r="J96">
        <v>52920.0839231547</v>
      </c>
    </row>
    <row r="97" spans="1:10" x14ac:dyDescent="0.2">
      <c r="A97" s="20">
        <v>45047</v>
      </c>
      <c r="B97" t="s">
        <v>17730</v>
      </c>
      <c r="C97" t="s">
        <v>977</v>
      </c>
      <c r="D97">
        <v>9.86</v>
      </c>
      <c r="E97">
        <v>10.199999999999999</v>
      </c>
      <c r="F97" s="20">
        <v>45017</v>
      </c>
      <c r="G97">
        <v>3448.2758620689601</v>
      </c>
      <c r="H97">
        <v>10141.9878296146</v>
      </c>
      <c r="I97">
        <v>3448.2758620689601</v>
      </c>
      <c r="J97">
        <v>53081.098377281902</v>
      </c>
    </row>
    <row r="98" spans="1:10" x14ac:dyDescent="0.2">
      <c r="A98" s="20">
        <v>45078</v>
      </c>
      <c r="B98" t="s">
        <v>12223</v>
      </c>
      <c r="C98" t="s">
        <v>1247</v>
      </c>
      <c r="D98">
        <v>9.8000000000000007</v>
      </c>
      <c r="E98">
        <v>10.1</v>
      </c>
      <c r="F98" s="20">
        <v>45047</v>
      </c>
      <c r="G98">
        <v>3061.2244897958999</v>
      </c>
      <c r="H98">
        <v>10204.081632653</v>
      </c>
      <c r="I98">
        <v>3061.2244897958999</v>
      </c>
      <c r="J98">
        <v>53406.084693877499</v>
      </c>
    </row>
    <row r="99" spans="1:10" x14ac:dyDescent="0.2">
      <c r="A99" s="20">
        <v>45078</v>
      </c>
      <c r="B99" t="s">
        <v>13006</v>
      </c>
      <c r="C99" t="s">
        <v>1353</v>
      </c>
      <c r="D99">
        <v>9.8949999999999996</v>
      </c>
      <c r="E99">
        <v>10.199999999999999</v>
      </c>
      <c r="F99" s="20">
        <v>45078</v>
      </c>
      <c r="G99">
        <v>3082.3648307225799</v>
      </c>
      <c r="H99">
        <v>10106.1141990904</v>
      </c>
      <c r="I99">
        <v>3082.3648307225799</v>
      </c>
      <c r="J99">
        <v>52893.343102576997</v>
      </c>
    </row>
    <row r="100" spans="1:10" x14ac:dyDescent="0.2">
      <c r="A100" s="20">
        <v>45078</v>
      </c>
      <c r="B100" t="s">
        <v>13120</v>
      </c>
      <c r="C100" t="s">
        <v>557</v>
      </c>
      <c r="D100">
        <v>9.6999999999999993</v>
      </c>
      <c r="E100">
        <v>10.000201884057899</v>
      </c>
      <c r="F100" s="20">
        <v>45078</v>
      </c>
      <c r="G100">
        <v>3094.8647841020602</v>
      </c>
      <c r="H100">
        <v>10309.2783505154</v>
      </c>
      <c r="I100">
        <v>3094.8647841020602</v>
      </c>
      <c r="J100">
        <v>53956.6628865979</v>
      </c>
    </row>
    <row r="101" spans="1:10" x14ac:dyDescent="0.2">
      <c r="A101" s="20">
        <v>45078</v>
      </c>
      <c r="B101" t="s">
        <v>11964</v>
      </c>
      <c r="C101" t="s">
        <v>957</v>
      </c>
      <c r="D101">
        <v>9.6999999999999993</v>
      </c>
      <c r="E101">
        <v>10.0009583913043</v>
      </c>
      <c r="F101" s="20">
        <v>45047</v>
      </c>
      <c r="G101">
        <v>3102.6638278793798</v>
      </c>
      <c r="H101">
        <v>10309.2783505154</v>
      </c>
      <c r="I101">
        <v>3102.6638278793798</v>
      </c>
      <c r="J101">
        <v>53956.6628865979</v>
      </c>
    </row>
    <row r="102" spans="1:10" x14ac:dyDescent="0.2">
      <c r="A102" s="20">
        <v>45078</v>
      </c>
      <c r="B102" t="s">
        <v>12372</v>
      </c>
      <c r="C102" t="s">
        <v>556</v>
      </c>
      <c r="D102">
        <v>9.94</v>
      </c>
      <c r="E102">
        <v>10.25</v>
      </c>
      <c r="F102" s="20">
        <v>45047</v>
      </c>
      <c r="G102">
        <v>3118.7122736418501</v>
      </c>
      <c r="H102">
        <v>10060.3621730382</v>
      </c>
      <c r="I102">
        <v>3118.7122736418501</v>
      </c>
      <c r="J102">
        <v>52653.886317907403</v>
      </c>
    </row>
    <row r="103" spans="1:10" x14ac:dyDescent="0.2">
      <c r="A103" s="20">
        <v>45078</v>
      </c>
      <c r="B103" t="s">
        <v>12162</v>
      </c>
      <c r="C103" t="s">
        <v>369</v>
      </c>
      <c r="D103">
        <v>9.89</v>
      </c>
      <c r="E103">
        <v>10.199999999999999</v>
      </c>
      <c r="F103" s="20">
        <v>45047</v>
      </c>
      <c r="G103">
        <v>3134.4792719918901</v>
      </c>
      <c r="H103">
        <v>10111.223458038399</v>
      </c>
      <c r="I103">
        <v>3134.4792719918901</v>
      </c>
      <c r="J103">
        <v>52920.0839231547</v>
      </c>
    </row>
    <row r="104" spans="1:10" x14ac:dyDescent="0.2">
      <c r="A104" s="20">
        <v>45078</v>
      </c>
      <c r="B104" t="s">
        <v>12916</v>
      </c>
      <c r="C104" t="s">
        <v>335</v>
      </c>
      <c r="D104">
        <v>9.8699999999999992</v>
      </c>
      <c r="E104">
        <v>10.200105133333301</v>
      </c>
      <c r="F104" s="20">
        <v>45078</v>
      </c>
      <c r="G104">
        <v>3344.5302262745799</v>
      </c>
      <c r="H104">
        <v>10131.7122593718</v>
      </c>
      <c r="I104">
        <v>3344.5302262745799</v>
      </c>
      <c r="J104">
        <v>53027.318135764901</v>
      </c>
    </row>
    <row r="105" spans="1:10" x14ac:dyDescent="0.2">
      <c r="A105" s="20">
        <v>45078</v>
      </c>
      <c r="B105" t="s">
        <v>17730</v>
      </c>
      <c r="C105" t="s">
        <v>977</v>
      </c>
      <c r="D105">
        <v>9.86</v>
      </c>
      <c r="E105">
        <v>10.199999999999999</v>
      </c>
      <c r="F105" s="20">
        <v>45017</v>
      </c>
      <c r="G105">
        <v>3448.2758620689601</v>
      </c>
      <c r="H105">
        <v>10141.9878296146</v>
      </c>
      <c r="I105">
        <v>3448.2758620689601</v>
      </c>
      <c r="J105">
        <v>53081.098377281902</v>
      </c>
    </row>
    <row r="106" spans="1:10" x14ac:dyDescent="0.2">
      <c r="A106" s="20">
        <v>45108</v>
      </c>
      <c r="B106" t="s">
        <v>13185</v>
      </c>
      <c r="C106" t="s">
        <v>600</v>
      </c>
      <c r="D106">
        <v>9.8800000000000008</v>
      </c>
      <c r="E106">
        <v>10.200042862318799</v>
      </c>
      <c r="F106" s="20">
        <v>45108</v>
      </c>
      <c r="G106">
        <v>3239.3002258987699</v>
      </c>
      <c r="H106">
        <v>10121.457489878499</v>
      </c>
      <c r="I106">
        <v>3239.3002258987699</v>
      </c>
      <c r="J106">
        <v>52973.646761133597</v>
      </c>
    </row>
    <row r="107" spans="1:10" x14ac:dyDescent="0.2">
      <c r="A107" s="20">
        <v>45108</v>
      </c>
      <c r="B107" t="s">
        <v>13262</v>
      </c>
      <c r="C107" t="s">
        <v>1525</v>
      </c>
      <c r="D107">
        <v>9.8800000000000008</v>
      </c>
      <c r="E107">
        <v>10.200378043478199</v>
      </c>
      <c r="F107" s="20">
        <v>45108</v>
      </c>
      <c r="G107">
        <v>3242.6927477550398</v>
      </c>
      <c r="H107">
        <v>10121.457489878499</v>
      </c>
      <c r="I107">
        <v>3242.6927477550398</v>
      </c>
      <c r="J107">
        <v>52973.646761133597</v>
      </c>
    </row>
    <row r="108" spans="1:10" x14ac:dyDescent="0.2">
      <c r="A108" s="20">
        <v>45108</v>
      </c>
      <c r="B108" t="s">
        <v>17748</v>
      </c>
      <c r="C108" t="s">
        <v>519</v>
      </c>
      <c r="D108">
        <v>9.8699999999999992</v>
      </c>
      <c r="E108">
        <v>10.199999999999999</v>
      </c>
      <c r="F108" s="20">
        <v>45108</v>
      </c>
      <c r="G108">
        <v>3343.4650455926999</v>
      </c>
      <c r="H108">
        <v>10131.7122593718</v>
      </c>
      <c r="I108">
        <v>3343.4650455926999</v>
      </c>
      <c r="J108">
        <v>53027.318135764901</v>
      </c>
    </row>
    <row r="109" spans="1:10" x14ac:dyDescent="0.2">
      <c r="A109" s="20">
        <v>45108</v>
      </c>
      <c r="B109" t="s">
        <v>12916</v>
      </c>
      <c r="C109" t="s">
        <v>335</v>
      </c>
      <c r="D109">
        <v>9.8699999999999992</v>
      </c>
      <c r="E109">
        <v>10.200105133333301</v>
      </c>
      <c r="F109" s="20">
        <v>45078</v>
      </c>
      <c r="G109">
        <v>3344.5302262745799</v>
      </c>
      <c r="H109">
        <v>10131.7122593718</v>
      </c>
      <c r="I109">
        <v>3344.5302262745799</v>
      </c>
      <c r="J109">
        <v>53027.318135764901</v>
      </c>
    </row>
    <row r="110" spans="1:10" x14ac:dyDescent="0.2">
      <c r="A110" s="20">
        <v>45108</v>
      </c>
      <c r="B110" t="s">
        <v>17762</v>
      </c>
      <c r="C110" t="s">
        <v>477</v>
      </c>
      <c r="D110">
        <v>9.77</v>
      </c>
      <c r="E110">
        <v>10.1</v>
      </c>
      <c r="F110" s="20">
        <v>45108</v>
      </c>
      <c r="G110">
        <v>3377.6867963152499</v>
      </c>
      <c r="H110">
        <v>10235.4145342886</v>
      </c>
      <c r="I110">
        <v>3377.6867963152499</v>
      </c>
      <c r="J110">
        <v>53570.074718526099</v>
      </c>
    </row>
    <row r="111" spans="1:10" x14ac:dyDescent="0.2">
      <c r="A111" s="20">
        <v>45108</v>
      </c>
      <c r="B111" t="s">
        <v>13784</v>
      </c>
      <c r="C111" t="s">
        <v>1629</v>
      </c>
      <c r="D111">
        <v>9.9600000000000009</v>
      </c>
      <c r="E111">
        <v>10.3</v>
      </c>
      <c r="F111" s="20">
        <v>45108</v>
      </c>
      <c r="G111">
        <v>3413.65461847389</v>
      </c>
      <c r="H111">
        <v>10040.160642570199</v>
      </c>
      <c r="I111">
        <v>3413.65461847389</v>
      </c>
      <c r="J111">
        <v>52548.155622489903</v>
      </c>
    </row>
    <row r="112" spans="1:10" x14ac:dyDescent="0.2">
      <c r="A112" s="20">
        <v>45108</v>
      </c>
      <c r="B112" t="s">
        <v>17730</v>
      </c>
      <c r="C112" t="s">
        <v>977</v>
      </c>
      <c r="D112">
        <v>9.86</v>
      </c>
      <c r="E112">
        <v>10.199999999999999</v>
      </c>
      <c r="F112" s="20">
        <v>45017</v>
      </c>
      <c r="G112">
        <v>3448.2758620689601</v>
      </c>
      <c r="H112">
        <v>10141.9878296146</v>
      </c>
      <c r="I112">
        <v>3448.2758620689601</v>
      </c>
      <c r="J112">
        <v>53081.098377281902</v>
      </c>
    </row>
    <row r="113" spans="1:10" x14ac:dyDescent="0.2">
      <c r="A113" s="20">
        <v>45108</v>
      </c>
      <c r="B113" t="s">
        <v>13538</v>
      </c>
      <c r="C113" t="s">
        <v>300</v>
      </c>
      <c r="D113">
        <v>9.76</v>
      </c>
      <c r="E113">
        <v>10.1</v>
      </c>
      <c r="F113" s="20">
        <v>45108</v>
      </c>
      <c r="G113">
        <v>3483.6065573770402</v>
      </c>
      <c r="H113">
        <v>10245.9016393442</v>
      </c>
      <c r="I113">
        <v>3483.6065573770402</v>
      </c>
      <c r="J113">
        <v>53624.962090163899</v>
      </c>
    </row>
    <row r="114" spans="1:10" x14ac:dyDescent="0.2">
      <c r="A114" s="20">
        <v>45139</v>
      </c>
      <c r="B114" t="s">
        <v>14051</v>
      </c>
      <c r="C114" t="s">
        <v>1344</v>
      </c>
      <c r="D114">
        <v>9.76</v>
      </c>
      <c r="E114">
        <v>10.1</v>
      </c>
      <c r="F114" s="20">
        <v>45139</v>
      </c>
      <c r="G114">
        <v>3483.6065573770402</v>
      </c>
      <c r="H114">
        <v>10245.9016393442</v>
      </c>
      <c r="I114">
        <v>3483.6065573770402</v>
      </c>
      <c r="J114">
        <v>53624.962090163899</v>
      </c>
    </row>
    <row r="115" spans="1:10" x14ac:dyDescent="0.2">
      <c r="A115" s="20">
        <v>45139</v>
      </c>
      <c r="B115" t="s">
        <v>12916</v>
      </c>
      <c r="C115" t="s">
        <v>335</v>
      </c>
      <c r="D115">
        <v>9.8699999999999992</v>
      </c>
      <c r="E115">
        <v>10.200105133333301</v>
      </c>
      <c r="F115" s="20">
        <v>45078</v>
      </c>
      <c r="G115">
        <v>3344.5302262745799</v>
      </c>
      <c r="H115">
        <v>10131.7122593718</v>
      </c>
      <c r="I115">
        <v>3344.5302262745799</v>
      </c>
      <c r="J115">
        <v>53027.318135764901</v>
      </c>
    </row>
    <row r="116" spans="1:10" x14ac:dyDescent="0.2">
      <c r="A116" s="20">
        <v>45139</v>
      </c>
      <c r="B116" t="s">
        <v>17762</v>
      </c>
      <c r="C116" t="s">
        <v>477</v>
      </c>
      <c r="D116">
        <v>9.77</v>
      </c>
      <c r="E116">
        <v>10.1</v>
      </c>
      <c r="F116" s="20">
        <v>45108</v>
      </c>
      <c r="G116">
        <v>3377.6867963152499</v>
      </c>
      <c r="H116">
        <v>10235.4145342886</v>
      </c>
      <c r="I116">
        <v>3377.6867963152499</v>
      </c>
      <c r="J116">
        <v>53570.074718526099</v>
      </c>
    </row>
    <row r="117" spans="1:10" ht="17" customHeight="1" x14ac:dyDescent="0.2">
      <c r="A117" s="20">
        <v>45139</v>
      </c>
      <c r="B117" t="s">
        <v>13784</v>
      </c>
      <c r="C117" t="s">
        <v>1629</v>
      </c>
      <c r="D117">
        <v>9.9600000000000009</v>
      </c>
      <c r="E117">
        <v>10.3</v>
      </c>
      <c r="F117" s="20">
        <v>45108</v>
      </c>
      <c r="G117">
        <v>3413.65461847389</v>
      </c>
      <c r="H117">
        <v>10040.160642570199</v>
      </c>
      <c r="I117">
        <v>3413.65461847389</v>
      </c>
      <c r="J117">
        <v>52548.155622489903</v>
      </c>
    </row>
    <row r="118" spans="1:10" x14ac:dyDescent="0.2">
      <c r="A118" s="20">
        <v>45139</v>
      </c>
      <c r="B118" t="s">
        <v>17730</v>
      </c>
      <c r="C118" t="s">
        <v>977</v>
      </c>
      <c r="D118">
        <v>9.86</v>
      </c>
      <c r="E118">
        <v>10.199999999999999</v>
      </c>
      <c r="F118" s="20">
        <v>45017</v>
      </c>
      <c r="G118">
        <v>3448.2758620689601</v>
      </c>
      <c r="H118">
        <v>10141.9878296146</v>
      </c>
      <c r="I118">
        <v>3448.2758620689601</v>
      </c>
      <c r="J118">
        <v>53081.098377281902</v>
      </c>
    </row>
    <row r="119" spans="1:10" x14ac:dyDescent="0.2">
      <c r="A119" s="20">
        <v>45139</v>
      </c>
      <c r="B119" t="s">
        <v>13538</v>
      </c>
      <c r="C119" t="s">
        <v>300</v>
      </c>
      <c r="D119">
        <v>9.76</v>
      </c>
      <c r="E119">
        <v>10.1</v>
      </c>
      <c r="F119" s="20">
        <v>45108</v>
      </c>
      <c r="G119">
        <v>3483.6065573770402</v>
      </c>
      <c r="H119">
        <v>10245.9016393442</v>
      </c>
      <c r="I119">
        <v>3483.6065573770402</v>
      </c>
      <c r="J119">
        <v>53624.962090163899</v>
      </c>
    </row>
    <row r="120" spans="1:10" x14ac:dyDescent="0.2">
      <c r="A120" s="20">
        <v>45139</v>
      </c>
      <c r="B120" t="s">
        <v>14192</v>
      </c>
      <c r="C120" t="s">
        <v>840</v>
      </c>
      <c r="D120">
        <v>9.75</v>
      </c>
      <c r="E120">
        <v>10.1</v>
      </c>
      <c r="F120" s="20">
        <v>45139</v>
      </c>
      <c r="G120">
        <v>3589.7435897435798</v>
      </c>
      <c r="H120">
        <v>10256.4102564102</v>
      </c>
      <c r="I120">
        <v>3589.7435897435798</v>
      </c>
      <c r="J120">
        <v>53679.962051281997</v>
      </c>
    </row>
    <row r="121" spans="1:10" x14ac:dyDescent="0.2">
      <c r="A121" s="20">
        <v>45139</v>
      </c>
      <c r="B121" t="s">
        <v>14167</v>
      </c>
      <c r="C121" t="s">
        <v>982</v>
      </c>
      <c r="D121">
        <v>9.8801000000000005</v>
      </c>
      <c r="E121">
        <v>10.25</v>
      </c>
      <c r="F121" s="20">
        <v>45139</v>
      </c>
      <c r="G121">
        <v>3743.88923189036</v>
      </c>
      <c r="H121">
        <v>10121.3550470136</v>
      </c>
      <c r="I121">
        <v>3743.88923189036</v>
      </c>
      <c r="J121">
        <v>52973.110596046499</v>
      </c>
    </row>
    <row r="122" spans="1:10" ht="17" customHeight="1" x14ac:dyDescent="0.2">
      <c r="A122" s="20">
        <v>45170</v>
      </c>
      <c r="B122" t="s">
        <v>17730</v>
      </c>
      <c r="C122" t="s">
        <v>977</v>
      </c>
      <c r="D122">
        <v>9.86</v>
      </c>
      <c r="E122">
        <v>10.199999999999999</v>
      </c>
      <c r="F122" s="20">
        <v>45017</v>
      </c>
      <c r="G122">
        <v>3448.2758620689601</v>
      </c>
      <c r="H122">
        <v>10141.9878296146</v>
      </c>
      <c r="I122">
        <v>3448.2758620689601</v>
      </c>
      <c r="J122">
        <v>53081.098377281902</v>
      </c>
    </row>
    <row r="123" spans="1:10" x14ac:dyDescent="0.2">
      <c r="A123" s="20">
        <v>45170</v>
      </c>
      <c r="B123" t="s">
        <v>13538</v>
      </c>
      <c r="C123" t="s">
        <v>300</v>
      </c>
      <c r="D123">
        <v>9.76</v>
      </c>
      <c r="E123">
        <v>10.1</v>
      </c>
      <c r="F123" s="20">
        <v>45108</v>
      </c>
      <c r="G123">
        <v>3483.6065573770402</v>
      </c>
      <c r="H123">
        <v>10245.9016393442</v>
      </c>
      <c r="I123">
        <v>3483.6065573770402</v>
      </c>
      <c r="J123">
        <v>53624.962090163899</v>
      </c>
    </row>
    <row r="124" spans="1:10" x14ac:dyDescent="0.2">
      <c r="A124" s="20">
        <v>45170</v>
      </c>
      <c r="B124" t="s">
        <v>14383</v>
      </c>
      <c r="C124" t="s">
        <v>884</v>
      </c>
      <c r="D124">
        <v>9.85</v>
      </c>
      <c r="E124">
        <v>10.199999999999999</v>
      </c>
      <c r="F124" s="20">
        <v>45170</v>
      </c>
      <c r="G124">
        <v>3553.29949238578</v>
      </c>
      <c r="H124">
        <v>10152.2842639593</v>
      </c>
      <c r="I124">
        <v>3553.29949238578</v>
      </c>
      <c r="J124">
        <v>53134.9878172588</v>
      </c>
    </row>
    <row r="125" spans="1:10" x14ac:dyDescent="0.2">
      <c r="A125" s="20">
        <v>45170</v>
      </c>
      <c r="B125" t="s">
        <v>14192</v>
      </c>
      <c r="C125" t="s">
        <v>840</v>
      </c>
      <c r="D125">
        <v>9.75</v>
      </c>
      <c r="E125">
        <v>10.1</v>
      </c>
      <c r="F125" s="20">
        <v>45139</v>
      </c>
      <c r="G125">
        <v>3589.7435897435798</v>
      </c>
      <c r="H125">
        <v>10256.4102564102</v>
      </c>
      <c r="I125">
        <v>3589.7435897435798</v>
      </c>
      <c r="J125">
        <v>53679.962051281997</v>
      </c>
    </row>
    <row r="126" spans="1:10" x14ac:dyDescent="0.2">
      <c r="A126" s="20">
        <v>45170</v>
      </c>
      <c r="B126" t="s">
        <v>14289</v>
      </c>
      <c r="C126" t="s">
        <v>959</v>
      </c>
      <c r="D126">
        <v>9.65</v>
      </c>
      <c r="E126">
        <v>10.00001672</v>
      </c>
      <c r="F126" s="20">
        <v>45170</v>
      </c>
      <c r="G126">
        <v>3627.1162694300401</v>
      </c>
      <c r="H126">
        <v>10362.6943005181</v>
      </c>
      <c r="I126">
        <v>3627.1162694300401</v>
      </c>
      <c r="J126">
        <v>54236.231088082903</v>
      </c>
    </row>
    <row r="127" spans="1:10" x14ac:dyDescent="0.2">
      <c r="A127" s="20">
        <v>45170</v>
      </c>
      <c r="B127" t="s">
        <v>14433</v>
      </c>
      <c r="C127" t="s">
        <v>890</v>
      </c>
      <c r="D127">
        <v>9.64</v>
      </c>
      <c r="E127">
        <v>10.000733162668</v>
      </c>
      <c r="F127" s="20">
        <v>45170</v>
      </c>
      <c r="G127">
        <v>3742.0452558921102</v>
      </c>
      <c r="H127">
        <v>10373.4439834024</v>
      </c>
      <c r="I127">
        <v>3742.0452558921102</v>
      </c>
      <c r="J127">
        <v>54292.492738589201</v>
      </c>
    </row>
    <row r="128" spans="1:10" x14ac:dyDescent="0.2">
      <c r="A128" s="20">
        <v>45170</v>
      </c>
      <c r="B128" t="s">
        <v>14167</v>
      </c>
      <c r="C128" t="s">
        <v>982</v>
      </c>
      <c r="D128">
        <v>9.8801000000000005</v>
      </c>
      <c r="E128">
        <v>10.25</v>
      </c>
      <c r="F128" s="20">
        <v>45139</v>
      </c>
      <c r="G128">
        <v>3743.88923189036</v>
      </c>
      <c r="H128">
        <v>10121.3550470136</v>
      </c>
      <c r="I128">
        <v>3743.88923189036</v>
      </c>
      <c r="J128">
        <v>52973.110596046499</v>
      </c>
    </row>
    <row r="129" spans="1:10" x14ac:dyDescent="0.2">
      <c r="A129" s="20">
        <v>45170</v>
      </c>
      <c r="B129" t="s">
        <v>17749</v>
      </c>
      <c r="C129" t="s">
        <v>1626</v>
      </c>
      <c r="D129">
        <v>9.6300000000000008</v>
      </c>
      <c r="E129">
        <v>10</v>
      </c>
      <c r="F129" s="20">
        <v>45170</v>
      </c>
      <c r="G129">
        <v>3842.1599169262599</v>
      </c>
      <c r="H129">
        <v>10384.215991692599</v>
      </c>
      <c r="I129">
        <v>3842.1599169262599</v>
      </c>
      <c r="J129">
        <v>54348.871235721701</v>
      </c>
    </row>
    <row r="130" spans="1:10" x14ac:dyDescent="0.2">
      <c r="A130" s="20">
        <v>45200</v>
      </c>
      <c r="B130" t="s">
        <v>14553</v>
      </c>
      <c r="C130" t="s">
        <v>776</v>
      </c>
      <c r="D130">
        <v>9.66</v>
      </c>
      <c r="E130">
        <v>10.000004199999999</v>
      </c>
      <c r="F130" s="20">
        <v>45200</v>
      </c>
      <c r="G130">
        <v>3519.7122153209002</v>
      </c>
      <c r="H130">
        <v>10351.966873706</v>
      </c>
      <c r="I130">
        <v>3519.7122153209002</v>
      </c>
      <c r="J130">
        <v>54180.085921325001</v>
      </c>
    </row>
    <row r="131" spans="1:10" x14ac:dyDescent="0.2">
      <c r="A131" s="20">
        <v>45200</v>
      </c>
      <c r="B131" t="s">
        <v>14515</v>
      </c>
      <c r="C131" t="s">
        <v>371</v>
      </c>
      <c r="D131">
        <v>9.66</v>
      </c>
      <c r="E131">
        <v>10.00002628</v>
      </c>
      <c r="F131" s="20">
        <v>45200</v>
      </c>
      <c r="G131">
        <v>3519.9407867494801</v>
      </c>
      <c r="H131">
        <v>10351.966873706</v>
      </c>
      <c r="I131">
        <v>3519.9407867494801</v>
      </c>
      <c r="J131">
        <v>54180.085921325001</v>
      </c>
    </row>
    <row r="132" spans="1:10" x14ac:dyDescent="0.2">
      <c r="A132" s="20">
        <v>45200</v>
      </c>
      <c r="B132" t="s">
        <v>14383</v>
      </c>
      <c r="C132" t="s">
        <v>884</v>
      </c>
      <c r="D132">
        <v>9.85</v>
      </c>
      <c r="E132">
        <v>10.199999999999999</v>
      </c>
      <c r="F132" s="20">
        <v>45170</v>
      </c>
      <c r="G132">
        <v>3553.29949238578</v>
      </c>
      <c r="H132">
        <v>10152.2842639593</v>
      </c>
      <c r="I132">
        <v>3553.29949238578</v>
      </c>
      <c r="J132">
        <v>53134.9878172588</v>
      </c>
    </row>
    <row r="133" spans="1:10" x14ac:dyDescent="0.2">
      <c r="A133" s="20">
        <v>45200</v>
      </c>
      <c r="B133" t="s">
        <v>14192</v>
      </c>
      <c r="C133" t="s">
        <v>840</v>
      </c>
      <c r="D133">
        <v>9.75</v>
      </c>
      <c r="E133">
        <v>10.1</v>
      </c>
      <c r="F133" s="20">
        <v>45139</v>
      </c>
      <c r="G133">
        <v>3589.7435897435798</v>
      </c>
      <c r="H133">
        <v>10256.4102564102</v>
      </c>
      <c r="I133">
        <v>3589.7435897435798</v>
      </c>
      <c r="J133">
        <v>53679.962051281997</v>
      </c>
    </row>
    <row r="134" spans="1:10" x14ac:dyDescent="0.2">
      <c r="A134" s="20">
        <v>45200</v>
      </c>
      <c r="B134" t="s">
        <v>14289</v>
      </c>
      <c r="C134" t="s">
        <v>959</v>
      </c>
      <c r="D134">
        <v>9.65</v>
      </c>
      <c r="E134">
        <v>10.00001672</v>
      </c>
      <c r="F134" s="20">
        <v>45170</v>
      </c>
      <c r="G134">
        <v>3627.1162694300401</v>
      </c>
      <c r="H134">
        <v>10362.6943005181</v>
      </c>
      <c r="I134">
        <v>3627.1162694300401</v>
      </c>
      <c r="J134">
        <v>54236.231088082903</v>
      </c>
    </row>
    <row r="135" spans="1:10" x14ac:dyDescent="0.2">
      <c r="A135" s="20">
        <v>45200</v>
      </c>
      <c r="B135" t="s">
        <v>14433</v>
      </c>
      <c r="C135" t="s">
        <v>890</v>
      </c>
      <c r="D135">
        <v>9.64</v>
      </c>
      <c r="E135">
        <v>10.000733162668</v>
      </c>
      <c r="F135" s="20">
        <v>45170</v>
      </c>
      <c r="G135">
        <v>3742.0452558921102</v>
      </c>
      <c r="H135">
        <v>10373.4439834024</v>
      </c>
      <c r="I135">
        <v>3742.0452558921102</v>
      </c>
      <c r="J135">
        <v>54292.492738589201</v>
      </c>
    </row>
    <row r="136" spans="1:10" x14ac:dyDescent="0.2">
      <c r="A136" s="20">
        <v>45200</v>
      </c>
      <c r="B136" t="s">
        <v>14167</v>
      </c>
      <c r="C136" t="s">
        <v>982</v>
      </c>
      <c r="D136">
        <v>9.8801000000000005</v>
      </c>
      <c r="E136">
        <v>10.25</v>
      </c>
      <c r="F136" s="20">
        <v>45139</v>
      </c>
      <c r="G136">
        <v>3743.88923189036</v>
      </c>
      <c r="H136">
        <v>10121.3550470136</v>
      </c>
      <c r="I136">
        <v>3743.88923189036</v>
      </c>
      <c r="J136">
        <v>52973.110596046499</v>
      </c>
    </row>
    <row r="137" spans="1:10" x14ac:dyDescent="0.2">
      <c r="A137" s="20">
        <v>45200</v>
      </c>
      <c r="B137" t="s">
        <v>17749</v>
      </c>
      <c r="C137" t="s">
        <v>1626</v>
      </c>
      <c r="D137">
        <v>9.6300000000000008</v>
      </c>
      <c r="E137">
        <v>10</v>
      </c>
      <c r="F137" s="20">
        <v>45170</v>
      </c>
      <c r="G137">
        <v>3842.1599169262599</v>
      </c>
      <c r="H137">
        <v>10384.215991692599</v>
      </c>
      <c r="I137">
        <v>3842.1599169262599</v>
      </c>
      <c r="J137">
        <v>54348.871235721701</v>
      </c>
    </row>
    <row r="138" spans="1:10" x14ac:dyDescent="0.2">
      <c r="A138" s="20">
        <v>45231</v>
      </c>
      <c r="B138" t="s">
        <v>14515</v>
      </c>
      <c r="C138" t="s">
        <v>371</v>
      </c>
      <c r="D138">
        <v>9.66</v>
      </c>
      <c r="E138">
        <v>10.00002628</v>
      </c>
      <c r="F138" s="20">
        <v>45200</v>
      </c>
      <c r="G138">
        <v>3519.9407867494801</v>
      </c>
      <c r="H138">
        <v>10351.966873706</v>
      </c>
      <c r="I138">
        <v>3519.9407867494801</v>
      </c>
      <c r="J138">
        <v>54180.085921325001</v>
      </c>
    </row>
    <row r="139" spans="1:10" x14ac:dyDescent="0.2">
      <c r="A139" s="20">
        <v>45231</v>
      </c>
      <c r="B139" t="s">
        <v>14383</v>
      </c>
      <c r="C139" t="s">
        <v>884</v>
      </c>
      <c r="D139">
        <v>9.85</v>
      </c>
      <c r="E139">
        <v>10.199999999999999</v>
      </c>
      <c r="F139" s="20">
        <v>45170</v>
      </c>
      <c r="G139">
        <v>3553.29949238578</v>
      </c>
      <c r="H139">
        <v>10152.2842639593</v>
      </c>
      <c r="I139">
        <v>3553.29949238578</v>
      </c>
      <c r="J139">
        <v>53134.9878172588</v>
      </c>
    </row>
    <row r="140" spans="1:10" x14ac:dyDescent="0.2">
      <c r="A140" s="20">
        <v>45231</v>
      </c>
      <c r="B140" t="s">
        <v>14192</v>
      </c>
      <c r="C140" t="s">
        <v>840</v>
      </c>
      <c r="D140">
        <v>9.75</v>
      </c>
      <c r="E140">
        <v>10.1</v>
      </c>
      <c r="F140" s="20">
        <v>45139</v>
      </c>
      <c r="G140">
        <v>3589.7435897435798</v>
      </c>
      <c r="H140">
        <v>10256.4102564102</v>
      </c>
      <c r="I140">
        <v>3589.7435897435798</v>
      </c>
      <c r="J140">
        <v>53679.962051281997</v>
      </c>
    </row>
    <row r="141" spans="1:10" x14ac:dyDescent="0.2">
      <c r="A141" s="20">
        <v>45231</v>
      </c>
      <c r="B141" t="s">
        <v>14289</v>
      </c>
      <c r="C141" t="s">
        <v>959</v>
      </c>
      <c r="D141">
        <v>9.65</v>
      </c>
      <c r="E141">
        <v>10.00001672</v>
      </c>
      <c r="F141" s="20">
        <v>45170</v>
      </c>
      <c r="G141">
        <v>3627.1162694300401</v>
      </c>
      <c r="H141">
        <v>10362.6943005181</v>
      </c>
      <c r="I141">
        <v>3627.1162694300401</v>
      </c>
      <c r="J141">
        <v>54236.231088082903</v>
      </c>
    </row>
    <row r="142" spans="1:10" x14ac:dyDescent="0.2">
      <c r="A142" s="20">
        <v>45231</v>
      </c>
      <c r="B142" t="s">
        <v>14595</v>
      </c>
      <c r="C142" t="s">
        <v>672</v>
      </c>
      <c r="D142">
        <v>9.64</v>
      </c>
      <c r="E142">
        <v>10</v>
      </c>
      <c r="F142" s="20">
        <v>45231</v>
      </c>
      <c r="G142">
        <v>3734.4398340248899</v>
      </c>
      <c r="H142">
        <v>10373.4439834024</v>
      </c>
      <c r="I142">
        <v>3734.4398340248899</v>
      </c>
      <c r="J142">
        <v>54292.492738589201</v>
      </c>
    </row>
    <row r="143" spans="1:10" x14ac:dyDescent="0.2">
      <c r="A143" s="20">
        <v>45231</v>
      </c>
      <c r="B143" t="s">
        <v>14433</v>
      </c>
      <c r="C143" t="s">
        <v>890</v>
      </c>
      <c r="D143">
        <v>9.64</v>
      </c>
      <c r="E143">
        <v>10.000733162668</v>
      </c>
      <c r="F143" s="20">
        <v>45170</v>
      </c>
      <c r="G143">
        <v>3742.0452558921102</v>
      </c>
      <c r="H143">
        <v>10373.4439834024</v>
      </c>
      <c r="I143">
        <v>3742.0452558921102</v>
      </c>
      <c r="J143">
        <v>54292.492738589201</v>
      </c>
    </row>
    <row r="144" spans="1:10" x14ac:dyDescent="0.2">
      <c r="A144" s="20">
        <v>45231</v>
      </c>
      <c r="B144" t="s">
        <v>14167</v>
      </c>
      <c r="C144" t="s">
        <v>982</v>
      </c>
      <c r="D144">
        <v>9.8801000000000005</v>
      </c>
      <c r="E144">
        <v>10.25</v>
      </c>
      <c r="F144" s="20">
        <v>45139</v>
      </c>
      <c r="G144">
        <v>3743.88923189036</v>
      </c>
      <c r="H144">
        <v>10121.3550470136</v>
      </c>
      <c r="I144">
        <v>3743.88923189036</v>
      </c>
      <c r="J144">
        <v>52973.110596046499</v>
      </c>
    </row>
    <row r="145" spans="1:10" ht="17" customHeight="1" x14ac:dyDescent="0.2">
      <c r="A145" s="20">
        <v>45231</v>
      </c>
      <c r="B145" t="s">
        <v>17749</v>
      </c>
      <c r="C145" t="s">
        <v>1626</v>
      </c>
      <c r="D145">
        <v>9.6300000000000008</v>
      </c>
      <c r="E145">
        <v>10</v>
      </c>
      <c r="F145" s="20">
        <v>45170</v>
      </c>
      <c r="G145">
        <v>3842.1599169262599</v>
      </c>
      <c r="H145">
        <v>10384.215991692599</v>
      </c>
      <c r="I145">
        <v>3842.1599169262599</v>
      </c>
      <c r="J145">
        <v>54348.871235721701</v>
      </c>
    </row>
    <row r="146" spans="1:10" x14ac:dyDescent="0.2">
      <c r="A146" s="20">
        <v>45261</v>
      </c>
      <c r="B146" t="s">
        <v>14515</v>
      </c>
      <c r="C146" t="s">
        <v>371</v>
      </c>
      <c r="D146">
        <v>9.66</v>
      </c>
      <c r="E146">
        <v>10.00002628</v>
      </c>
      <c r="F146" s="20">
        <v>45200</v>
      </c>
      <c r="G146">
        <v>3519.9407867494801</v>
      </c>
      <c r="H146">
        <v>10351.966873706</v>
      </c>
      <c r="I146">
        <v>3519.9407867494801</v>
      </c>
      <c r="J146">
        <v>54180.085921325001</v>
      </c>
    </row>
    <row r="147" spans="1:10" x14ac:dyDescent="0.2">
      <c r="A147" s="20">
        <v>45261</v>
      </c>
      <c r="B147" t="s">
        <v>14383</v>
      </c>
      <c r="C147" t="s">
        <v>884</v>
      </c>
      <c r="D147">
        <v>9.85</v>
      </c>
      <c r="E147">
        <v>10.199999999999999</v>
      </c>
      <c r="F147" s="20">
        <v>45170</v>
      </c>
      <c r="G147">
        <v>3553.29949238578</v>
      </c>
      <c r="H147">
        <v>10152.2842639593</v>
      </c>
      <c r="I147">
        <v>3553.29949238578</v>
      </c>
      <c r="J147">
        <v>53134.9878172588</v>
      </c>
    </row>
    <row r="148" spans="1:10" x14ac:dyDescent="0.2">
      <c r="A148" s="20">
        <v>45261</v>
      </c>
      <c r="B148" t="s">
        <v>14192</v>
      </c>
      <c r="C148" t="s">
        <v>840</v>
      </c>
      <c r="D148">
        <v>9.75</v>
      </c>
      <c r="E148">
        <v>10.1</v>
      </c>
      <c r="F148" s="20">
        <v>45139</v>
      </c>
      <c r="G148">
        <v>3589.7435897435798</v>
      </c>
      <c r="H148">
        <v>10256.4102564102</v>
      </c>
      <c r="I148">
        <v>3589.7435897435798</v>
      </c>
      <c r="J148">
        <v>53679.962051281997</v>
      </c>
    </row>
    <row r="149" spans="1:10" x14ac:dyDescent="0.2">
      <c r="A149" s="20">
        <v>45261</v>
      </c>
      <c r="B149" t="s">
        <v>14289</v>
      </c>
      <c r="C149" t="s">
        <v>959</v>
      </c>
      <c r="D149">
        <v>9.65</v>
      </c>
      <c r="E149">
        <v>10.00001672</v>
      </c>
      <c r="F149" s="20">
        <v>45170</v>
      </c>
      <c r="G149">
        <v>3627.1162694300401</v>
      </c>
      <c r="H149">
        <v>10362.6943005181</v>
      </c>
      <c r="I149">
        <v>3627.1162694300401</v>
      </c>
      <c r="J149">
        <v>54236.231088082903</v>
      </c>
    </row>
    <row r="150" spans="1:10" x14ac:dyDescent="0.2">
      <c r="A150" s="20">
        <v>45261</v>
      </c>
      <c r="B150" t="s">
        <v>14595</v>
      </c>
      <c r="C150" t="s">
        <v>672</v>
      </c>
      <c r="D150">
        <v>9.64</v>
      </c>
      <c r="E150">
        <v>10</v>
      </c>
      <c r="F150" s="20">
        <v>45231</v>
      </c>
      <c r="G150">
        <v>3734.4398340248899</v>
      </c>
      <c r="H150">
        <v>10373.4439834024</v>
      </c>
      <c r="I150">
        <v>3734.4398340248899</v>
      </c>
      <c r="J150">
        <v>54292.492738589201</v>
      </c>
    </row>
    <row r="151" spans="1:10" x14ac:dyDescent="0.2">
      <c r="A151" s="20">
        <v>45261</v>
      </c>
      <c r="B151" t="s">
        <v>14433</v>
      </c>
      <c r="C151" t="s">
        <v>890</v>
      </c>
      <c r="D151">
        <v>9.64</v>
      </c>
      <c r="E151">
        <v>10.000733162668</v>
      </c>
      <c r="F151" s="20">
        <v>45170</v>
      </c>
      <c r="G151">
        <v>3742.0452558921102</v>
      </c>
      <c r="H151">
        <v>10373.4439834024</v>
      </c>
      <c r="I151">
        <v>3742.0452558921102</v>
      </c>
      <c r="J151">
        <v>54292.492738589201</v>
      </c>
    </row>
    <row r="152" spans="1:10" x14ac:dyDescent="0.2">
      <c r="A152" s="20">
        <v>45261</v>
      </c>
      <c r="B152" t="s">
        <v>14167</v>
      </c>
      <c r="C152" t="s">
        <v>982</v>
      </c>
      <c r="D152">
        <v>9.8801000000000005</v>
      </c>
      <c r="E152">
        <v>10.25</v>
      </c>
      <c r="F152" s="20">
        <v>45139</v>
      </c>
      <c r="G152">
        <v>3743.88923189036</v>
      </c>
      <c r="H152">
        <v>10121.3550470136</v>
      </c>
      <c r="I152">
        <v>3743.88923189036</v>
      </c>
      <c r="J152">
        <v>52973.110596046499</v>
      </c>
    </row>
    <row r="153" spans="1:10" x14ac:dyDescent="0.2">
      <c r="A153" s="20">
        <v>45261</v>
      </c>
      <c r="B153" t="s">
        <v>17749</v>
      </c>
      <c r="C153" t="s">
        <v>1626</v>
      </c>
      <c r="D153">
        <v>9.6300000000000008</v>
      </c>
      <c r="E153">
        <v>10</v>
      </c>
      <c r="F153" s="20">
        <v>45170</v>
      </c>
      <c r="G153">
        <v>3842.1599169262599</v>
      </c>
      <c r="H153">
        <v>10384.215991692599</v>
      </c>
      <c r="I153">
        <v>3842.1599169262599</v>
      </c>
      <c r="J153">
        <v>54348.871235721701</v>
      </c>
    </row>
    <row r="154" spans="1:10" x14ac:dyDescent="0.2">
      <c r="A154" s="20">
        <v>45292</v>
      </c>
      <c r="B154" t="s">
        <v>14515</v>
      </c>
      <c r="C154" t="s">
        <v>371</v>
      </c>
      <c r="D154">
        <v>9.66</v>
      </c>
      <c r="E154">
        <v>10.00002628</v>
      </c>
      <c r="F154" s="20">
        <v>45200</v>
      </c>
      <c r="G154">
        <v>3519.9407867494801</v>
      </c>
      <c r="H154">
        <v>10351.966873706</v>
      </c>
      <c r="I154">
        <v>3519.9407867494801</v>
      </c>
      <c r="J154">
        <v>54180.085921325001</v>
      </c>
    </row>
    <row r="155" spans="1:10" x14ac:dyDescent="0.2">
      <c r="A155" s="20">
        <v>45292</v>
      </c>
      <c r="B155" t="s">
        <v>14383</v>
      </c>
      <c r="C155" t="s">
        <v>884</v>
      </c>
      <c r="D155">
        <v>9.85</v>
      </c>
      <c r="E155">
        <v>10.199999999999999</v>
      </c>
      <c r="F155" s="20">
        <v>45170</v>
      </c>
      <c r="G155">
        <v>3553.29949238578</v>
      </c>
      <c r="H155">
        <v>10152.2842639593</v>
      </c>
      <c r="I155">
        <v>3553.29949238578</v>
      </c>
      <c r="J155">
        <v>53134.9878172588</v>
      </c>
    </row>
    <row r="156" spans="1:10" x14ac:dyDescent="0.2">
      <c r="A156" s="20">
        <v>45292</v>
      </c>
      <c r="B156" t="s">
        <v>14192</v>
      </c>
      <c r="C156" t="s">
        <v>840</v>
      </c>
      <c r="D156">
        <v>9.75</v>
      </c>
      <c r="E156">
        <v>10.1</v>
      </c>
      <c r="F156" s="20">
        <v>45139</v>
      </c>
      <c r="G156">
        <v>3589.7435897435798</v>
      </c>
      <c r="H156">
        <v>10256.4102564102</v>
      </c>
      <c r="I156">
        <v>3589.7435897435798</v>
      </c>
      <c r="J156">
        <v>53679.962051281997</v>
      </c>
    </row>
    <row r="157" spans="1:10" x14ac:dyDescent="0.2">
      <c r="A157" s="20">
        <v>45292</v>
      </c>
      <c r="B157" t="s">
        <v>14289</v>
      </c>
      <c r="C157" t="s">
        <v>959</v>
      </c>
      <c r="D157">
        <v>9.65</v>
      </c>
      <c r="E157">
        <v>10.00001672</v>
      </c>
      <c r="F157" s="20">
        <v>45170</v>
      </c>
      <c r="G157">
        <v>3627.1162694300401</v>
      </c>
      <c r="H157">
        <v>10362.6943005181</v>
      </c>
      <c r="I157">
        <v>3627.1162694300401</v>
      </c>
      <c r="J157">
        <v>54236.231088082903</v>
      </c>
    </row>
    <row r="158" spans="1:10" x14ac:dyDescent="0.2">
      <c r="A158" s="20">
        <v>45292</v>
      </c>
      <c r="B158" t="s">
        <v>14595</v>
      </c>
      <c r="C158" t="s">
        <v>672</v>
      </c>
      <c r="D158">
        <v>9.64</v>
      </c>
      <c r="E158">
        <v>10</v>
      </c>
      <c r="F158" s="20">
        <v>45231</v>
      </c>
      <c r="G158">
        <v>3734.4398340248899</v>
      </c>
      <c r="H158">
        <v>10373.4439834024</v>
      </c>
      <c r="I158">
        <v>3734.4398340248899</v>
      </c>
      <c r="J158">
        <v>54292.492738589201</v>
      </c>
    </row>
    <row r="159" spans="1:10" x14ac:dyDescent="0.2">
      <c r="A159" s="20">
        <v>45292</v>
      </c>
      <c r="B159" t="s">
        <v>14433</v>
      </c>
      <c r="C159" t="s">
        <v>890</v>
      </c>
      <c r="D159">
        <v>9.64</v>
      </c>
      <c r="E159">
        <v>10.000733162668</v>
      </c>
      <c r="F159" s="20">
        <v>45170</v>
      </c>
      <c r="G159">
        <v>3742.0452558921102</v>
      </c>
      <c r="H159">
        <v>10373.4439834024</v>
      </c>
      <c r="I159">
        <v>3742.0452558921102</v>
      </c>
      <c r="J159">
        <v>54292.492738589201</v>
      </c>
    </row>
    <row r="160" spans="1:10" x14ac:dyDescent="0.2">
      <c r="A160" s="20">
        <v>45292</v>
      </c>
      <c r="B160" t="s">
        <v>14167</v>
      </c>
      <c r="C160" t="s">
        <v>982</v>
      </c>
      <c r="D160">
        <v>9.8801000000000005</v>
      </c>
      <c r="E160">
        <v>10.25</v>
      </c>
      <c r="F160" s="20">
        <v>45139</v>
      </c>
      <c r="G160">
        <v>3743.88923189036</v>
      </c>
      <c r="H160">
        <v>10121.3550470136</v>
      </c>
      <c r="I160">
        <v>3743.88923189036</v>
      </c>
      <c r="J160">
        <v>52973.110596046499</v>
      </c>
    </row>
    <row r="161" spans="1:11" x14ac:dyDescent="0.2">
      <c r="A161" s="20">
        <v>45292</v>
      </c>
      <c r="B161" t="s">
        <v>17749</v>
      </c>
      <c r="C161" t="s">
        <v>1626</v>
      </c>
      <c r="D161">
        <v>9.6300000000000008</v>
      </c>
      <c r="E161">
        <v>10</v>
      </c>
      <c r="F161" s="20">
        <v>45170</v>
      </c>
      <c r="G161">
        <v>3842.1599169262599</v>
      </c>
      <c r="H161">
        <v>10384.215991692599</v>
      </c>
      <c r="I161">
        <v>3842.1599169262599</v>
      </c>
      <c r="J161">
        <v>54348.871235721701</v>
      </c>
    </row>
    <row r="162" spans="1:11" x14ac:dyDescent="0.2">
      <c r="A162" s="20">
        <v>45323</v>
      </c>
      <c r="B162" t="s">
        <v>14515</v>
      </c>
      <c r="C162" t="s">
        <v>371</v>
      </c>
      <c r="D162">
        <v>9.66</v>
      </c>
      <c r="E162">
        <v>10.00002628</v>
      </c>
      <c r="F162" s="20">
        <v>45200</v>
      </c>
      <c r="G162">
        <v>3519.9407867494801</v>
      </c>
      <c r="H162">
        <v>10351.966873706</v>
      </c>
      <c r="I162">
        <v>3519.9407867494801</v>
      </c>
      <c r="J162">
        <v>54180.085921325001</v>
      </c>
    </row>
    <row r="163" spans="1:11" x14ac:dyDescent="0.2">
      <c r="A163" s="20">
        <v>45323</v>
      </c>
      <c r="B163" t="s">
        <v>14383</v>
      </c>
      <c r="C163" t="s">
        <v>884</v>
      </c>
      <c r="D163">
        <v>9.85</v>
      </c>
      <c r="E163">
        <v>10.199999999999999</v>
      </c>
      <c r="F163" s="20">
        <v>45170</v>
      </c>
      <c r="G163">
        <v>3553.29949238578</v>
      </c>
      <c r="H163">
        <v>10152.2842639593</v>
      </c>
      <c r="I163">
        <v>3553.29949238578</v>
      </c>
      <c r="J163">
        <v>53134.9878172588</v>
      </c>
    </row>
    <row r="164" spans="1:11" x14ac:dyDescent="0.2">
      <c r="A164" s="20">
        <v>45323</v>
      </c>
      <c r="B164" t="s">
        <v>14192</v>
      </c>
      <c r="C164" t="s">
        <v>840</v>
      </c>
      <c r="D164">
        <v>9.75</v>
      </c>
      <c r="E164">
        <v>10.1</v>
      </c>
      <c r="F164" s="20">
        <v>45139</v>
      </c>
      <c r="G164">
        <v>3589.7435897435798</v>
      </c>
      <c r="H164">
        <v>10256.4102564102</v>
      </c>
      <c r="I164">
        <v>3589.7435897435798</v>
      </c>
      <c r="J164">
        <v>53679.962051281997</v>
      </c>
    </row>
    <row r="165" spans="1:11" x14ac:dyDescent="0.2">
      <c r="A165" s="20">
        <v>45323</v>
      </c>
      <c r="B165" t="s">
        <v>14289</v>
      </c>
      <c r="C165" t="s">
        <v>959</v>
      </c>
      <c r="D165">
        <v>9.65</v>
      </c>
      <c r="E165">
        <v>10.00001672</v>
      </c>
      <c r="F165" s="20">
        <v>45170</v>
      </c>
      <c r="G165">
        <v>3627.1162694300401</v>
      </c>
      <c r="H165">
        <v>10362.6943005181</v>
      </c>
      <c r="I165">
        <v>3627.1162694300401</v>
      </c>
      <c r="J165">
        <v>54236.231088082903</v>
      </c>
    </row>
    <row r="166" spans="1:11" x14ac:dyDescent="0.2">
      <c r="A166" s="20">
        <v>45323</v>
      </c>
      <c r="B166" t="s">
        <v>14595</v>
      </c>
      <c r="C166" t="s">
        <v>672</v>
      </c>
      <c r="D166">
        <v>9.64</v>
      </c>
      <c r="E166">
        <v>10</v>
      </c>
      <c r="F166" s="20">
        <v>45231</v>
      </c>
      <c r="G166">
        <v>3734.4398340248899</v>
      </c>
      <c r="H166">
        <v>10373.4439834024</v>
      </c>
      <c r="I166">
        <v>3734.4398340248899</v>
      </c>
      <c r="J166">
        <v>54292.492738589201</v>
      </c>
    </row>
    <row r="167" spans="1:11" x14ac:dyDescent="0.2">
      <c r="A167" s="20">
        <v>45323</v>
      </c>
      <c r="B167" t="s">
        <v>14433</v>
      </c>
      <c r="C167" t="s">
        <v>890</v>
      </c>
      <c r="D167">
        <v>9.64</v>
      </c>
      <c r="E167">
        <v>10.000733162668</v>
      </c>
      <c r="F167" s="20">
        <v>45170</v>
      </c>
      <c r="G167">
        <v>3742.0452558921102</v>
      </c>
      <c r="H167">
        <v>10373.4439834024</v>
      </c>
      <c r="I167">
        <v>3742.0452558921102</v>
      </c>
      <c r="J167">
        <v>54292.492738589201</v>
      </c>
    </row>
    <row r="168" spans="1:11" x14ac:dyDescent="0.2">
      <c r="A168" s="20">
        <v>45323</v>
      </c>
      <c r="B168" t="s">
        <v>14167</v>
      </c>
      <c r="C168" t="s">
        <v>982</v>
      </c>
      <c r="D168">
        <v>9.8801000000000005</v>
      </c>
      <c r="E168">
        <v>10.25</v>
      </c>
      <c r="F168" s="20">
        <v>45139</v>
      </c>
      <c r="G168">
        <v>3743.88923189036</v>
      </c>
      <c r="H168">
        <v>10121.3550470136</v>
      </c>
      <c r="I168">
        <v>3743.88923189036</v>
      </c>
      <c r="J168">
        <v>52973.110596046499</v>
      </c>
    </row>
    <row r="169" spans="1:11" x14ac:dyDescent="0.2">
      <c r="A169" s="20">
        <v>45323</v>
      </c>
      <c r="B169" t="s">
        <v>17749</v>
      </c>
      <c r="C169" t="s">
        <v>1626</v>
      </c>
      <c r="D169">
        <v>9.6300000000000008</v>
      </c>
      <c r="E169">
        <v>10</v>
      </c>
      <c r="F169" s="20">
        <v>45170</v>
      </c>
      <c r="G169">
        <v>3842.1599169262599</v>
      </c>
      <c r="H169">
        <v>10384.215991692599</v>
      </c>
      <c r="I169">
        <v>3842.1599169262599</v>
      </c>
      <c r="J169">
        <v>54348.871235721701</v>
      </c>
    </row>
    <row r="170" spans="1:11" x14ac:dyDescent="0.2">
      <c r="A170" s="20">
        <v>45352</v>
      </c>
      <c r="B170" t="s">
        <v>14515</v>
      </c>
      <c r="C170" t="s">
        <v>371</v>
      </c>
      <c r="D170">
        <v>9.66</v>
      </c>
      <c r="E170">
        <v>10.00002628</v>
      </c>
      <c r="F170" s="20">
        <v>45200</v>
      </c>
      <c r="G170">
        <v>3519.9407867494801</v>
      </c>
      <c r="H170">
        <v>10351.966873706</v>
      </c>
      <c r="I170">
        <v>3519.9407867494801</v>
      </c>
      <c r="J170">
        <v>54180.085921325001</v>
      </c>
      <c r="K170" s="20"/>
    </row>
    <row r="171" spans="1:11" x14ac:dyDescent="0.2">
      <c r="A171" s="20">
        <v>45352</v>
      </c>
      <c r="B171" t="s">
        <v>14383</v>
      </c>
      <c r="C171" t="s">
        <v>884</v>
      </c>
      <c r="D171">
        <v>9.85</v>
      </c>
      <c r="E171">
        <v>10.199999999999999</v>
      </c>
      <c r="F171" s="20">
        <v>45170</v>
      </c>
      <c r="G171">
        <v>3553.29949238578</v>
      </c>
      <c r="H171">
        <v>10152.2842639593</v>
      </c>
      <c r="I171">
        <v>3553.29949238578</v>
      </c>
      <c r="J171">
        <v>53134.9878172588</v>
      </c>
      <c r="K171" s="20"/>
    </row>
    <row r="172" spans="1:11" x14ac:dyDescent="0.2">
      <c r="A172" s="20">
        <v>45352</v>
      </c>
      <c r="B172" t="s">
        <v>14192</v>
      </c>
      <c r="C172" t="s">
        <v>840</v>
      </c>
      <c r="D172">
        <v>9.75</v>
      </c>
      <c r="E172">
        <v>10.1</v>
      </c>
      <c r="F172" s="20">
        <v>45139</v>
      </c>
      <c r="G172">
        <v>3589.7435897435798</v>
      </c>
      <c r="H172">
        <v>10256.4102564102</v>
      </c>
      <c r="I172">
        <v>3589.7435897435798</v>
      </c>
      <c r="J172">
        <v>53679.962051281997</v>
      </c>
      <c r="K172" s="20"/>
    </row>
    <row r="173" spans="1:11" x14ac:dyDescent="0.2">
      <c r="A173" s="20">
        <v>45352</v>
      </c>
      <c r="B173" t="s">
        <v>14289</v>
      </c>
      <c r="C173" t="s">
        <v>959</v>
      </c>
      <c r="D173">
        <v>9.65</v>
      </c>
      <c r="E173">
        <v>10.00001672</v>
      </c>
      <c r="F173" s="20">
        <v>45170</v>
      </c>
      <c r="G173">
        <v>3627.1162694300401</v>
      </c>
      <c r="H173">
        <v>10362.6943005181</v>
      </c>
      <c r="I173">
        <v>3627.1162694300401</v>
      </c>
      <c r="J173">
        <v>54236.231088082903</v>
      </c>
      <c r="K173" s="20"/>
    </row>
    <row r="174" spans="1:11" x14ac:dyDescent="0.2">
      <c r="A174" s="20">
        <v>45352</v>
      </c>
      <c r="B174" t="s">
        <v>14595</v>
      </c>
      <c r="C174" t="s">
        <v>672</v>
      </c>
      <c r="D174">
        <v>9.64</v>
      </c>
      <c r="E174">
        <v>10</v>
      </c>
      <c r="F174" s="20">
        <v>45231</v>
      </c>
      <c r="G174">
        <v>3734.4398340248899</v>
      </c>
      <c r="H174">
        <v>10373.4439834024</v>
      </c>
      <c r="I174">
        <v>3734.4398340248899</v>
      </c>
      <c r="J174">
        <v>54292.492738589201</v>
      </c>
      <c r="K174" s="20"/>
    </row>
    <row r="175" spans="1:11" x14ac:dyDescent="0.2">
      <c r="A175" s="20">
        <v>45352</v>
      </c>
      <c r="B175" t="s">
        <v>14433</v>
      </c>
      <c r="C175" t="s">
        <v>890</v>
      </c>
      <c r="D175">
        <v>9.64</v>
      </c>
      <c r="E175">
        <v>10.000733162668</v>
      </c>
      <c r="F175" s="20">
        <v>45170</v>
      </c>
      <c r="G175">
        <v>3742.0452558921102</v>
      </c>
      <c r="H175">
        <v>10373.4439834024</v>
      </c>
      <c r="I175">
        <v>3742.0452558921102</v>
      </c>
      <c r="J175">
        <v>54292.492738589201</v>
      </c>
      <c r="K175" s="20"/>
    </row>
    <row r="176" spans="1:11" x14ac:dyDescent="0.2">
      <c r="A176" s="20">
        <v>45352</v>
      </c>
      <c r="B176" t="s">
        <v>14167</v>
      </c>
      <c r="C176" t="s">
        <v>982</v>
      </c>
      <c r="D176">
        <v>9.8801000000000005</v>
      </c>
      <c r="E176">
        <v>10.25</v>
      </c>
      <c r="F176" s="20">
        <v>45139</v>
      </c>
      <c r="G176">
        <v>3743.88923189036</v>
      </c>
      <c r="H176">
        <v>10121.3550470136</v>
      </c>
      <c r="I176">
        <v>3743.88923189036</v>
      </c>
      <c r="J176">
        <v>52973.110596046499</v>
      </c>
      <c r="K176" s="20"/>
    </row>
    <row r="177" spans="1:11" x14ac:dyDescent="0.2">
      <c r="A177" s="20">
        <v>45352</v>
      </c>
      <c r="B177" t="s">
        <v>17749</v>
      </c>
      <c r="C177" t="s">
        <v>1626</v>
      </c>
      <c r="D177">
        <v>9.6300000000000008</v>
      </c>
      <c r="E177">
        <v>10</v>
      </c>
      <c r="F177" s="20">
        <v>45170</v>
      </c>
      <c r="G177">
        <v>3842.1599169262599</v>
      </c>
      <c r="H177">
        <v>10384.215991692599</v>
      </c>
      <c r="I177">
        <v>3842.1599169262599</v>
      </c>
      <c r="J177">
        <v>54348.871235721701</v>
      </c>
      <c r="K177" s="20"/>
    </row>
    <row r="178" spans="1:11" x14ac:dyDescent="0.2">
      <c r="A178" s="20">
        <v>45383</v>
      </c>
      <c r="B178" t="s">
        <v>14515</v>
      </c>
      <c r="C178" t="s">
        <v>371</v>
      </c>
      <c r="D178">
        <v>9.66</v>
      </c>
      <c r="E178">
        <v>10.00002628</v>
      </c>
      <c r="F178" s="20">
        <v>45200</v>
      </c>
      <c r="G178">
        <v>3519.9407867494801</v>
      </c>
      <c r="H178">
        <v>10351.966873706</v>
      </c>
      <c r="I178">
        <v>3519.9407867494801</v>
      </c>
      <c r="J178">
        <v>54180.085921325001</v>
      </c>
      <c r="K178" s="20"/>
    </row>
    <row r="179" spans="1:11" x14ac:dyDescent="0.2">
      <c r="A179" s="20">
        <v>45383</v>
      </c>
      <c r="B179" t="s">
        <v>14383</v>
      </c>
      <c r="C179" t="s">
        <v>884</v>
      </c>
      <c r="D179">
        <v>9.85</v>
      </c>
      <c r="E179">
        <v>10.199999999999999</v>
      </c>
      <c r="F179" s="20">
        <v>45170</v>
      </c>
      <c r="G179">
        <v>3553.29949238578</v>
      </c>
      <c r="H179">
        <v>10152.2842639593</v>
      </c>
      <c r="I179">
        <v>3553.29949238578</v>
      </c>
      <c r="J179">
        <v>53134.9878172588</v>
      </c>
      <c r="K179" s="20"/>
    </row>
    <row r="180" spans="1:11" x14ac:dyDescent="0.2">
      <c r="A180" s="20">
        <v>45383</v>
      </c>
      <c r="B180" t="s">
        <v>14192</v>
      </c>
      <c r="C180" t="s">
        <v>840</v>
      </c>
      <c r="D180">
        <v>9.75</v>
      </c>
      <c r="E180">
        <v>10.1</v>
      </c>
      <c r="F180" s="20">
        <v>45139</v>
      </c>
      <c r="G180">
        <v>3589.7435897435798</v>
      </c>
      <c r="H180">
        <v>10256.4102564102</v>
      </c>
      <c r="I180">
        <v>3589.7435897435798</v>
      </c>
      <c r="J180">
        <v>53679.962051281997</v>
      </c>
      <c r="K180" s="20"/>
    </row>
    <row r="181" spans="1:11" x14ac:dyDescent="0.2">
      <c r="A181" s="20">
        <v>45383</v>
      </c>
      <c r="B181" t="s">
        <v>14289</v>
      </c>
      <c r="C181" t="s">
        <v>959</v>
      </c>
      <c r="D181">
        <v>9.65</v>
      </c>
      <c r="E181">
        <v>10.00001672</v>
      </c>
      <c r="F181" s="20">
        <v>45170</v>
      </c>
      <c r="G181">
        <v>3627.1162694300401</v>
      </c>
      <c r="H181">
        <v>10362.6943005181</v>
      </c>
      <c r="I181">
        <v>3627.1162694300401</v>
      </c>
      <c r="J181">
        <v>54236.231088082903</v>
      </c>
      <c r="K181" s="20"/>
    </row>
    <row r="182" spans="1:11" x14ac:dyDescent="0.2">
      <c r="A182" s="20">
        <v>45383</v>
      </c>
      <c r="B182" t="s">
        <v>14595</v>
      </c>
      <c r="C182" t="s">
        <v>672</v>
      </c>
      <c r="D182">
        <v>9.64</v>
      </c>
      <c r="E182">
        <v>10</v>
      </c>
      <c r="F182" s="20">
        <v>45231</v>
      </c>
      <c r="G182">
        <v>3734.4398340248899</v>
      </c>
      <c r="H182">
        <v>10373.4439834024</v>
      </c>
      <c r="I182">
        <v>3734.4398340248899</v>
      </c>
      <c r="J182">
        <v>54292.492738589201</v>
      </c>
      <c r="K182" s="20"/>
    </row>
    <row r="183" spans="1:11" x14ac:dyDescent="0.2">
      <c r="A183" s="20">
        <v>45383</v>
      </c>
      <c r="B183" t="s">
        <v>14433</v>
      </c>
      <c r="C183" t="s">
        <v>890</v>
      </c>
      <c r="D183">
        <v>9.64</v>
      </c>
      <c r="E183">
        <v>10.000733162668</v>
      </c>
      <c r="F183" s="20">
        <v>45170</v>
      </c>
      <c r="G183">
        <v>3742.0452558921102</v>
      </c>
      <c r="H183">
        <v>10373.4439834024</v>
      </c>
      <c r="I183">
        <v>3742.0452558921102</v>
      </c>
      <c r="J183">
        <v>54292.492738589201</v>
      </c>
      <c r="K183" s="20"/>
    </row>
    <row r="184" spans="1:11" x14ac:dyDescent="0.2">
      <c r="A184" s="20">
        <v>45383</v>
      </c>
      <c r="B184" t="s">
        <v>14167</v>
      </c>
      <c r="C184" t="s">
        <v>982</v>
      </c>
      <c r="D184">
        <v>9.8801000000000005</v>
      </c>
      <c r="E184">
        <v>10.25</v>
      </c>
      <c r="F184" s="20">
        <v>45139</v>
      </c>
      <c r="G184">
        <v>3743.88923189036</v>
      </c>
      <c r="H184">
        <v>10121.3550470136</v>
      </c>
      <c r="I184">
        <v>3743.88923189036</v>
      </c>
      <c r="J184">
        <v>52973.110596046499</v>
      </c>
      <c r="K184" s="20"/>
    </row>
    <row r="185" spans="1:11" x14ac:dyDescent="0.2">
      <c r="A185" s="20">
        <v>45383</v>
      </c>
      <c r="B185" t="s">
        <v>17749</v>
      </c>
      <c r="C185" t="s">
        <v>1626</v>
      </c>
      <c r="D185">
        <v>9.6300000000000008</v>
      </c>
      <c r="E185">
        <v>10</v>
      </c>
      <c r="F185" s="20">
        <v>45170</v>
      </c>
      <c r="G185">
        <v>3842.1599169262599</v>
      </c>
      <c r="H185">
        <v>10384.215991692599</v>
      </c>
      <c r="I185">
        <v>3842.1599169262599</v>
      </c>
      <c r="J185">
        <v>54348.871235721701</v>
      </c>
      <c r="K185" s="20"/>
    </row>
    <row r="186" spans="1:11" x14ac:dyDescent="0.2">
      <c r="A186" s="20">
        <v>45413</v>
      </c>
      <c r="B186" t="s">
        <v>14515</v>
      </c>
      <c r="C186" t="s">
        <v>371</v>
      </c>
      <c r="D186">
        <v>9.66</v>
      </c>
      <c r="E186">
        <v>10.00002628</v>
      </c>
      <c r="F186" s="20">
        <v>45200</v>
      </c>
      <c r="G186">
        <v>3519.9407867494801</v>
      </c>
      <c r="H186">
        <v>10351.966873706</v>
      </c>
      <c r="I186">
        <v>3519.9407867494801</v>
      </c>
      <c r="J186">
        <v>54180.085921325001</v>
      </c>
      <c r="K186" s="20"/>
    </row>
    <row r="187" spans="1:11" x14ac:dyDescent="0.2">
      <c r="A187" s="20">
        <v>45413</v>
      </c>
      <c r="B187" t="s">
        <v>14383</v>
      </c>
      <c r="C187" t="s">
        <v>884</v>
      </c>
      <c r="D187">
        <v>9.85</v>
      </c>
      <c r="E187">
        <v>10.199999999999999</v>
      </c>
      <c r="F187" s="20">
        <v>45170</v>
      </c>
      <c r="G187">
        <v>3553.29949238578</v>
      </c>
      <c r="H187">
        <v>10152.2842639593</v>
      </c>
      <c r="I187">
        <v>3553.29949238578</v>
      </c>
      <c r="J187">
        <v>53134.9878172588</v>
      </c>
      <c r="K187" s="20"/>
    </row>
    <row r="188" spans="1:11" x14ac:dyDescent="0.2">
      <c r="A188" s="20">
        <v>45413</v>
      </c>
      <c r="B188" t="s">
        <v>14192</v>
      </c>
      <c r="C188" t="s">
        <v>840</v>
      </c>
      <c r="D188">
        <v>9.75</v>
      </c>
      <c r="E188">
        <v>10.1</v>
      </c>
      <c r="F188" s="20">
        <v>45139</v>
      </c>
      <c r="G188">
        <v>3589.7435897435798</v>
      </c>
      <c r="H188">
        <v>10256.4102564102</v>
      </c>
      <c r="I188">
        <v>3589.7435897435798</v>
      </c>
      <c r="J188">
        <v>53679.962051281997</v>
      </c>
      <c r="K188" s="20"/>
    </row>
    <row r="189" spans="1:11" x14ac:dyDescent="0.2">
      <c r="A189" s="20">
        <v>45413</v>
      </c>
      <c r="B189" t="s">
        <v>14289</v>
      </c>
      <c r="C189" t="s">
        <v>959</v>
      </c>
      <c r="D189">
        <v>9.65</v>
      </c>
      <c r="E189">
        <v>10.00001672</v>
      </c>
      <c r="F189" s="20">
        <v>45170</v>
      </c>
      <c r="G189">
        <v>3627.1162694300401</v>
      </c>
      <c r="H189">
        <v>10362.6943005181</v>
      </c>
      <c r="I189">
        <v>3627.1162694300401</v>
      </c>
      <c r="J189">
        <v>54236.231088082903</v>
      </c>
      <c r="K189" s="20"/>
    </row>
    <row r="190" spans="1:11" x14ac:dyDescent="0.2">
      <c r="A190" s="20">
        <v>45413</v>
      </c>
      <c r="B190" t="s">
        <v>14595</v>
      </c>
      <c r="C190" t="s">
        <v>672</v>
      </c>
      <c r="D190">
        <v>9.64</v>
      </c>
      <c r="E190">
        <v>10</v>
      </c>
      <c r="F190" s="20">
        <v>45231</v>
      </c>
      <c r="G190">
        <v>3734.4398340248899</v>
      </c>
      <c r="H190">
        <v>10373.4439834024</v>
      </c>
      <c r="I190">
        <v>3734.4398340248899</v>
      </c>
      <c r="J190">
        <v>54292.492738589201</v>
      </c>
      <c r="K190" s="20"/>
    </row>
    <row r="191" spans="1:11" x14ac:dyDescent="0.2">
      <c r="A191" s="20">
        <v>45413</v>
      </c>
      <c r="B191" t="s">
        <v>14433</v>
      </c>
      <c r="C191" t="s">
        <v>890</v>
      </c>
      <c r="D191">
        <v>9.64</v>
      </c>
      <c r="E191">
        <v>10.000733162668</v>
      </c>
      <c r="F191" s="20">
        <v>45170</v>
      </c>
      <c r="G191">
        <v>3742.0452558921102</v>
      </c>
      <c r="H191">
        <v>10373.4439834024</v>
      </c>
      <c r="I191">
        <v>3742.0452558921102</v>
      </c>
      <c r="J191">
        <v>54292.492738589201</v>
      </c>
      <c r="K191" s="20"/>
    </row>
    <row r="192" spans="1:11" x14ac:dyDescent="0.2">
      <c r="A192" s="20">
        <v>45413</v>
      </c>
      <c r="B192" t="s">
        <v>14167</v>
      </c>
      <c r="C192" t="s">
        <v>982</v>
      </c>
      <c r="D192">
        <v>9.8801000000000005</v>
      </c>
      <c r="E192">
        <v>10.25</v>
      </c>
      <c r="F192" s="20">
        <v>45139</v>
      </c>
      <c r="G192">
        <v>3743.88923189036</v>
      </c>
      <c r="H192">
        <v>10121.3550470136</v>
      </c>
      <c r="I192">
        <v>3743.88923189036</v>
      </c>
      <c r="J192">
        <v>52973.110596046499</v>
      </c>
      <c r="K192" s="20"/>
    </row>
    <row r="193" spans="1:11" x14ac:dyDescent="0.2">
      <c r="A193" s="20">
        <v>45413</v>
      </c>
      <c r="B193" t="s">
        <v>17749</v>
      </c>
      <c r="C193" t="s">
        <v>1626</v>
      </c>
      <c r="D193">
        <v>9.6300000000000008</v>
      </c>
      <c r="E193">
        <v>10</v>
      </c>
      <c r="F193" s="20">
        <v>45170</v>
      </c>
      <c r="G193">
        <v>3842.1599169262599</v>
      </c>
      <c r="H193">
        <v>10384.215991692599</v>
      </c>
      <c r="I193">
        <v>3842.1599169262599</v>
      </c>
      <c r="J193">
        <v>54348.871235721701</v>
      </c>
      <c r="K193" s="20"/>
    </row>
    <row r="194" spans="1:11" x14ac:dyDescent="0.2">
      <c r="A194" s="20">
        <v>45444</v>
      </c>
      <c r="B194" t="s">
        <v>14515</v>
      </c>
      <c r="C194" t="s">
        <v>371</v>
      </c>
      <c r="D194">
        <v>9.66</v>
      </c>
      <c r="E194">
        <v>10.00002628</v>
      </c>
      <c r="F194" s="20">
        <v>45200</v>
      </c>
      <c r="G194">
        <v>3519.9407867494801</v>
      </c>
      <c r="H194">
        <v>10351.966873706</v>
      </c>
      <c r="I194">
        <v>3519.9407867494801</v>
      </c>
      <c r="J194">
        <v>54180.085921325001</v>
      </c>
      <c r="K194" s="20"/>
    </row>
    <row r="195" spans="1:11" x14ac:dyDescent="0.2">
      <c r="A195" s="20">
        <v>45444</v>
      </c>
      <c r="B195" t="s">
        <v>14383</v>
      </c>
      <c r="C195" t="s">
        <v>884</v>
      </c>
      <c r="D195">
        <v>9.85</v>
      </c>
      <c r="E195">
        <v>10.199999999999999</v>
      </c>
      <c r="F195" s="20">
        <v>45170</v>
      </c>
      <c r="G195">
        <v>3553.29949238578</v>
      </c>
      <c r="H195">
        <v>10152.2842639593</v>
      </c>
      <c r="I195">
        <v>3553.29949238578</v>
      </c>
      <c r="J195">
        <v>53134.9878172588</v>
      </c>
      <c r="K195" s="20"/>
    </row>
    <row r="196" spans="1:11" x14ac:dyDescent="0.2">
      <c r="A196" s="20">
        <v>45444</v>
      </c>
      <c r="B196" t="s">
        <v>14192</v>
      </c>
      <c r="C196" t="s">
        <v>840</v>
      </c>
      <c r="D196">
        <v>9.75</v>
      </c>
      <c r="E196">
        <v>10.1</v>
      </c>
      <c r="F196" s="20">
        <v>45139</v>
      </c>
      <c r="G196">
        <v>3589.7435897435798</v>
      </c>
      <c r="H196">
        <v>10256.4102564102</v>
      </c>
      <c r="I196">
        <v>3589.7435897435798</v>
      </c>
      <c r="J196">
        <v>53679.962051281997</v>
      </c>
      <c r="K196" s="20"/>
    </row>
    <row r="197" spans="1:11" x14ac:dyDescent="0.2">
      <c r="A197" s="20">
        <v>45444</v>
      </c>
      <c r="B197" t="s">
        <v>14289</v>
      </c>
      <c r="C197" t="s">
        <v>959</v>
      </c>
      <c r="D197">
        <v>9.65</v>
      </c>
      <c r="E197">
        <v>10.00001672</v>
      </c>
      <c r="F197" s="20">
        <v>45170</v>
      </c>
      <c r="G197">
        <v>3627.1162694300401</v>
      </c>
      <c r="H197">
        <v>10362.6943005181</v>
      </c>
      <c r="I197">
        <v>3627.1162694300401</v>
      </c>
      <c r="J197">
        <v>54236.231088082903</v>
      </c>
      <c r="K197" s="20"/>
    </row>
    <row r="198" spans="1:11" x14ac:dyDescent="0.2">
      <c r="A198" s="20">
        <v>45444</v>
      </c>
      <c r="B198" t="s">
        <v>14595</v>
      </c>
      <c r="C198" t="s">
        <v>672</v>
      </c>
      <c r="D198">
        <v>9.64</v>
      </c>
      <c r="E198">
        <v>10</v>
      </c>
      <c r="F198" s="20">
        <v>45231</v>
      </c>
      <c r="G198">
        <v>3734.4398340248899</v>
      </c>
      <c r="H198">
        <v>10373.4439834024</v>
      </c>
      <c r="I198">
        <v>3734.4398340248899</v>
      </c>
      <c r="J198">
        <v>54292.492738589201</v>
      </c>
      <c r="K198" s="20"/>
    </row>
    <row r="199" spans="1:11" x14ac:dyDescent="0.2">
      <c r="A199" s="20">
        <v>45444</v>
      </c>
      <c r="B199" t="s">
        <v>14433</v>
      </c>
      <c r="C199" t="s">
        <v>890</v>
      </c>
      <c r="D199">
        <v>9.64</v>
      </c>
      <c r="E199">
        <v>10.000733162668</v>
      </c>
      <c r="F199" s="20">
        <v>45170</v>
      </c>
      <c r="G199">
        <v>3742.0452558921102</v>
      </c>
      <c r="H199">
        <v>10373.4439834024</v>
      </c>
      <c r="I199">
        <v>3742.0452558921102</v>
      </c>
      <c r="J199">
        <v>54292.492738589201</v>
      </c>
      <c r="K199" s="20"/>
    </row>
    <row r="200" spans="1:11" x14ac:dyDescent="0.2">
      <c r="A200" s="20">
        <v>45444</v>
      </c>
      <c r="B200" t="s">
        <v>14167</v>
      </c>
      <c r="C200" t="s">
        <v>982</v>
      </c>
      <c r="D200">
        <v>9.8801000000000005</v>
      </c>
      <c r="E200">
        <v>10.25</v>
      </c>
      <c r="F200" s="20">
        <v>45139</v>
      </c>
      <c r="G200">
        <v>3743.88923189036</v>
      </c>
      <c r="H200">
        <v>10121.3550470136</v>
      </c>
      <c r="I200">
        <v>3743.88923189036</v>
      </c>
      <c r="J200">
        <v>52973.110596046499</v>
      </c>
      <c r="K200" s="20"/>
    </row>
    <row r="201" spans="1:11" x14ac:dyDescent="0.2">
      <c r="A201" s="20">
        <v>45444</v>
      </c>
      <c r="B201" t="s">
        <v>17749</v>
      </c>
      <c r="C201" t="s">
        <v>1626</v>
      </c>
      <c r="D201">
        <v>9.6300000000000008</v>
      </c>
      <c r="E201">
        <v>10</v>
      </c>
      <c r="F201" s="20">
        <v>45170</v>
      </c>
      <c r="G201">
        <v>3842.1599169262599</v>
      </c>
      <c r="H201">
        <v>10384.215991692599</v>
      </c>
      <c r="I201">
        <v>3842.1599169262599</v>
      </c>
      <c r="J201">
        <v>54348.871235721701</v>
      </c>
      <c r="K201" s="20"/>
    </row>
    <row r="202" spans="1:11" x14ac:dyDescent="0.2">
      <c r="A202" s="20">
        <v>45474</v>
      </c>
      <c r="B202" t="s">
        <v>14515</v>
      </c>
      <c r="C202" t="s">
        <v>371</v>
      </c>
      <c r="D202">
        <v>9.66</v>
      </c>
      <c r="E202">
        <v>10.00002628</v>
      </c>
      <c r="F202" s="20">
        <v>45200</v>
      </c>
      <c r="G202">
        <v>3519.9407867494801</v>
      </c>
      <c r="H202">
        <v>10351.966873706</v>
      </c>
      <c r="I202">
        <v>3519.9407867494801</v>
      </c>
      <c r="J202">
        <v>54180.085921325001</v>
      </c>
      <c r="K202" s="20"/>
    </row>
    <row r="203" spans="1:11" x14ac:dyDescent="0.2">
      <c r="A203" s="20">
        <v>45474</v>
      </c>
      <c r="B203" t="s">
        <v>14383</v>
      </c>
      <c r="C203" t="s">
        <v>884</v>
      </c>
      <c r="D203">
        <v>9.85</v>
      </c>
      <c r="E203">
        <v>10.199999999999999</v>
      </c>
      <c r="F203" s="20">
        <v>45170</v>
      </c>
      <c r="G203">
        <v>3553.29949238578</v>
      </c>
      <c r="H203">
        <v>10152.2842639593</v>
      </c>
      <c r="I203">
        <v>3553.29949238578</v>
      </c>
      <c r="J203">
        <v>53134.9878172588</v>
      </c>
      <c r="K203" s="20"/>
    </row>
    <row r="204" spans="1:11" x14ac:dyDescent="0.2">
      <c r="A204" s="20">
        <v>45474</v>
      </c>
      <c r="B204" t="s">
        <v>14192</v>
      </c>
      <c r="C204" t="s">
        <v>840</v>
      </c>
      <c r="D204">
        <v>9.75</v>
      </c>
      <c r="E204">
        <v>10.1</v>
      </c>
      <c r="F204" s="20">
        <v>45139</v>
      </c>
      <c r="G204">
        <v>3589.7435897435798</v>
      </c>
      <c r="H204">
        <v>10256.4102564102</v>
      </c>
      <c r="I204">
        <v>3589.7435897435798</v>
      </c>
      <c r="J204">
        <v>53679.962051281997</v>
      </c>
      <c r="K204" s="20"/>
    </row>
    <row r="205" spans="1:11" x14ac:dyDescent="0.2">
      <c r="A205" s="20">
        <v>45474</v>
      </c>
      <c r="B205" t="s">
        <v>14289</v>
      </c>
      <c r="C205" t="s">
        <v>959</v>
      </c>
      <c r="D205">
        <v>9.65</v>
      </c>
      <c r="E205">
        <v>10.00001672</v>
      </c>
      <c r="F205" s="20">
        <v>45170</v>
      </c>
      <c r="G205">
        <v>3627.1162694300401</v>
      </c>
      <c r="H205">
        <v>10362.6943005181</v>
      </c>
      <c r="I205">
        <v>3627.1162694300401</v>
      </c>
      <c r="J205">
        <v>54236.231088082903</v>
      </c>
      <c r="K205" s="20"/>
    </row>
    <row r="206" spans="1:11" x14ac:dyDescent="0.2">
      <c r="A206" s="20">
        <v>45474</v>
      </c>
      <c r="B206" t="s">
        <v>14595</v>
      </c>
      <c r="C206" t="s">
        <v>672</v>
      </c>
      <c r="D206">
        <v>9.64</v>
      </c>
      <c r="E206">
        <v>10</v>
      </c>
      <c r="F206" s="20">
        <v>45231</v>
      </c>
      <c r="G206">
        <v>3734.4398340248899</v>
      </c>
      <c r="H206">
        <v>10373.4439834024</v>
      </c>
      <c r="I206">
        <v>3734.4398340248899</v>
      </c>
      <c r="J206">
        <v>54292.492738589201</v>
      </c>
      <c r="K206" s="20"/>
    </row>
    <row r="207" spans="1:11" x14ac:dyDescent="0.2">
      <c r="A207" s="20">
        <v>45474</v>
      </c>
      <c r="B207" t="s">
        <v>14433</v>
      </c>
      <c r="C207" t="s">
        <v>890</v>
      </c>
      <c r="D207">
        <v>9.64</v>
      </c>
      <c r="E207">
        <v>10.000733162668</v>
      </c>
      <c r="F207" s="20">
        <v>45170</v>
      </c>
      <c r="G207">
        <v>3742.0452558921102</v>
      </c>
      <c r="H207">
        <v>10373.4439834024</v>
      </c>
      <c r="I207">
        <v>3742.0452558921102</v>
      </c>
      <c r="J207">
        <v>54292.492738589201</v>
      </c>
      <c r="K207" s="20"/>
    </row>
    <row r="208" spans="1:11" x14ac:dyDescent="0.2">
      <c r="A208" s="20">
        <v>45474</v>
      </c>
      <c r="B208" t="s">
        <v>14167</v>
      </c>
      <c r="C208" t="s">
        <v>982</v>
      </c>
      <c r="D208">
        <v>9.8801000000000005</v>
      </c>
      <c r="E208">
        <v>10.25</v>
      </c>
      <c r="F208" s="20">
        <v>45139</v>
      </c>
      <c r="G208">
        <v>3743.88923189036</v>
      </c>
      <c r="H208">
        <v>10121.3550470136</v>
      </c>
      <c r="I208">
        <v>3743.88923189036</v>
      </c>
      <c r="J208">
        <v>52973.110596046499</v>
      </c>
      <c r="K208" s="20"/>
    </row>
    <row r="209" spans="1:11" x14ac:dyDescent="0.2">
      <c r="A209" s="20">
        <v>45474</v>
      </c>
      <c r="B209" t="s">
        <v>17749</v>
      </c>
      <c r="C209" t="s">
        <v>1626</v>
      </c>
      <c r="D209">
        <v>9.6300000000000008</v>
      </c>
      <c r="E209">
        <v>10</v>
      </c>
      <c r="F209" s="20">
        <v>45170</v>
      </c>
      <c r="G209">
        <v>3842.1599169262599</v>
      </c>
      <c r="H209">
        <v>10384.215991692599</v>
      </c>
      <c r="I209">
        <v>3842.1599169262599</v>
      </c>
      <c r="J209">
        <v>54348.871235721701</v>
      </c>
      <c r="K209" s="20"/>
    </row>
    <row r="210" spans="1:11" x14ac:dyDescent="0.2">
      <c r="A210" s="20">
        <v>45505</v>
      </c>
      <c r="B210" t="s">
        <v>14515</v>
      </c>
      <c r="C210" t="s">
        <v>371</v>
      </c>
      <c r="D210">
        <v>9.66</v>
      </c>
      <c r="E210">
        <v>10.00002628</v>
      </c>
      <c r="F210" s="20">
        <v>45200</v>
      </c>
      <c r="G210">
        <v>3519.9407867494801</v>
      </c>
      <c r="H210">
        <v>10351.966873706</v>
      </c>
      <c r="I210">
        <v>3519.9407867494801</v>
      </c>
      <c r="J210">
        <v>54180.085921325001</v>
      </c>
      <c r="K210" s="20"/>
    </row>
    <row r="211" spans="1:11" x14ac:dyDescent="0.2">
      <c r="A211" s="20">
        <v>45505</v>
      </c>
      <c r="B211" t="s">
        <v>14383</v>
      </c>
      <c r="C211" t="s">
        <v>884</v>
      </c>
      <c r="D211">
        <v>9.85</v>
      </c>
      <c r="E211">
        <v>10.199999999999999</v>
      </c>
      <c r="F211" s="20">
        <v>45170</v>
      </c>
      <c r="G211">
        <v>3553.29949238578</v>
      </c>
      <c r="H211">
        <v>10152.2842639593</v>
      </c>
      <c r="I211">
        <v>3553.29949238578</v>
      </c>
      <c r="J211">
        <v>53134.9878172588</v>
      </c>
      <c r="K211" s="20"/>
    </row>
    <row r="212" spans="1:11" x14ac:dyDescent="0.2">
      <c r="A212" s="20">
        <v>45505</v>
      </c>
      <c r="B212" t="s">
        <v>14192</v>
      </c>
      <c r="C212" t="s">
        <v>840</v>
      </c>
      <c r="D212">
        <v>9.75</v>
      </c>
      <c r="E212">
        <v>10.1</v>
      </c>
      <c r="F212" s="20">
        <v>45139</v>
      </c>
      <c r="G212">
        <v>3589.7435897435798</v>
      </c>
      <c r="H212">
        <v>10256.4102564102</v>
      </c>
      <c r="I212">
        <v>3589.7435897435798</v>
      </c>
      <c r="J212">
        <v>53679.962051281997</v>
      </c>
      <c r="K212" s="20"/>
    </row>
    <row r="213" spans="1:11" x14ac:dyDescent="0.2">
      <c r="A213" s="20">
        <v>45505</v>
      </c>
      <c r="B213" t="s">
        <v>14289</v>
      </c>
      <c r="C213" t="s">
        <v>959</v>
      </c>
      <c r="D213">
        <v>9.65</v>
      </c>
      <c r="E213">
        <v>10.00001672</v>
      </c>
      <c r="F213" s="20">
        <v>45170</v>
      </c>
      <c r="G213">
        <v>3627.1162694300401</v>
      </c>
      <c r="H213">
        <v>10362.6943005181</v>
      </c>
      <c r="I213">
        <v>3627.1162694300401</v>
      </c>
      <c r="J213">
        <v>54236.231088082903</v>
      </c>
      <c r="K213" s="20"/>
    </row>
    <row r="214" spans="1:11" x14ac:dyDescent="0.2">
      <c r="A214" s="20">
        <v>45505</v>
      </c>
      <c r="B214" t="s">
        <v>14595</v>
      </c>
      <c r="C214" t="s">
        <v>672</v>
      </c>
      <c r="D214">
        <v>9.64</v>
      </c>
      <c r="E214">
        <v>10</v>
      </c>
      <c r="F214" s="20">
        <v>45231</v>
      </c>
      <c r="G214">
        <v>3734.4398340248899</v>
      </c>
      <c r="H214">
        <v>10373.4439834024</v>
      </c>
      <c r="I214">
        <v>3734.4398340248899</v>
      </c>
      <c r="J214">
        <v>54292.492738589201</v>
      </c>
      <c r="K214" s="20"/>
    </row>
    <row r="215" spans="1:11" x14ac:dyDescent="0.2">
      <c r="A215" s="20">
        <v>45505</v>
      </c>
      <c r="B215" t="s">
        <v>14433</v>
      </c>
      <c r="C215" t="s">
        <v>890</v>
      </c>
      <c r="D215">
        <v>9.64</v>
      </c>
      <c r="E215">
        <v>10.000733162668</v>
      </c>
      <c r="F215" s="20">
        <v>45170</v>
      </c>
      <c r="G215">
        <v>3742.0452558921102</v>
      </c>
      <c r="H215">
        <v>10373.4439834024</v>
      </c>
      <c r="I215">
        <v>3742.0452558921102</v>
      </c>
      <c r="J215">
        <v>54292.492738589201</v>
      </c>
      <c r="K215" s="20"/>
    </row>
    <row r="216" spans="1:11" x14ac:dyDescent="0.2">
      <c r="A216" s="20">
        <v>45505</v>
      </c>
      <c r="B216" t="s">
        <v>14167</v>
      </c>
      <c r="C216" t="s">
        <v>982</v>
      </c>
      <c r="D216">
        <v>9.8801000000000005</v>
      </c>
      <c r="E216">
        <v>10.25</v>
      </c>
      <c r="F216" s="20">
        <v>45139</v>
      </c>
      <c r="G216">
        <v>3743.88923189036</v>
      </c>
      <c r="H216">
        <v>10121.3550470136</v>
      </c>
      <c r="I216">
        <v>3743.88923189036</v>
      </c>
      <c r="J216">
        <v>52973.110596046499</v>
      </c>
      <c r="K216" s="20"/>
    </row>
    <row r="217" spans="1:11" x14ac:dyDescent="0.2">
      <c r="A217" s="20">
        <v>45505</v>
      </c>
      <c r="B217" t="s">
        <v>17749</v>
      </c>
      <c r="C217" t="s">
        <v>1626</v>
      </c>
      <c r="D217">
        <v>9.6300000000000008</v>
      </c>
      <c r="E217">
        <v>10</v>
      </c>
      <c r="F217" s="20">
        <v>45170</v>
      </c>
      <c r="G217">
        <v>3842.1599169262599</v>
      </c>
      <c r="H217">
        <v>10384.215991692599</v>
      </c>
      <c r="I217">
        <v>3842.1599169262599</v>
      </c>
      <c r="J217">
        <v>54348.871235721701</v>
      </c>
      <c r="K217" s="20"/>
    </row>
    <row r="218" spans="1:11" x14ac:dyDescent="0.2">
      <c r="A218" s="20">
        <v>45536</v>
      </c>
      <c r="B218" t="s">
        <v>14515</v>
      </c>
      <c r="C218" t="s">
        <v>371</v>
      </c>
      <c r="D218">
        <v>9.66</v>
      </c>
      <c r="E218">
        <v>10.00002628</v>
      </c>
      <c r="F218" s="20">
        <v>45200</v>
      </c>
      <c r="G218">
        <v>3519.9407867494801</v>
      </c>
      <c r="H218">
        <v>10351.966873706</v>
      </c>
      <c r="I218">
        <v>3519.9407867494801</v>
      </c>
      <c r="J218">
        <v>0</v>
      </c>
      <c r="K218" s="20"/>
    </row>
    <row r="219" spans="1:11" x14ac:dyDescent="0.2">
      <c r="A219" s="20">
        <v>45536</v>
      </c>
      <c r="B219" t="s">
        <v>14383</v>
      </c>
      <c r="C219" t="s">
        <v>884</v>
      </c>
      <c r="D219">
        <v>9.85</v>
      </c>
      <c r="E219">
        <v>10.199999999999999</v>
      </c>
      <c r="F219" s="20">
        <v>45170</v>
      </c>
      <c r="G219">
        <v>3553.29949238578</v>
      </c>
      <c r="H219">
        <v>10152.2842639593</v>
      </c>
      <c r="I219">
        <v>3553.29949238578</v>
      </c>
      <c r="J219">
        <v>0</v>
      </c>
      <c r="K219" s="20"/>
    </row>
    <row r="220" spans="1:11" x14ac:dyDescent="0.2">
      <c r="A220" s="20">
        <v>45536</v>
      </c>
      <c r="B220" t="s">
        <v>14192</v>
      </c>
      <c r="C220" t="s">
        <v>840</v>
      </c>
      <c r="D220">
        <v>9.75</v>
      </c>
      <c r="E220">
        <v>10.1</v>
      </c>
      <c r="F220" s="20">
        <v>45139</v>
      </c>
      <c r="G220">
        <v>3589.7435897435798</v>
      </c>
      <c r="H220">
        <v>10256.4102564102</v>
      </c>
      <c r="I220">
        <v>3589.7435897435798</v>
      </c>
      <c r="J220">
        <v>0</v>
      </c>
      <c r="K220" s="20"/>
    </row>
    <row r="221" spans="1:11" x14ac:dyDescent="0.2">
      <c r="A221" s="20">
        <v>45536</v>
      </c>
      <c r="B221" t="s">
        <v>14289</v>
      </c>
      <c r="C221" t="s">
        <v>959</v>
      </c>
      <c r="D221">
        <v>9.65</v>
      </c>
      <c r="E221">
        <v>10.00001672</v>
      </c>
      <c r="F221" s="20">
        <v>45170</v>
      </c>
      <c r="G221">
        <v>3627.1162694300401</v>
      </c>
      <c r="H221">
        <v>10362.6943005181</v>
      </c>
      <c r="I221">
        <v>3627.1162694300401</v>
      </c>
      <c r="J221">
        <v>0</v>
      </c>
      <c r="K221" s="20"/>
    </row>
    <row r="222" spans="1:11" x14ac:dyDescent="0.2">
      <c r="A222" s="20">
        <v>45536</v>
      </c>
      <c r="B222" t="s">
        <v>14595</v>
      </c>
      <c r="C222" t="s">
        <v>672</v>
      </c>
      <c r="D222">
        <v>9.64</v>
      </c>
      <c r="E222">
        <v>10</v>
      </c>
      <c r="F222" s="20">
        <v>45231</v>
      </c>
      <c r="G222">
        <v>3734.4398340248899</v>
      </c>
      <c r="H222">
        <v>10373.4439834024</v>
      </c>
      <c r="I222">
        <v>3734.4398340248899</v>
      </c>
      <c r="J222">
        <v>0</v>
      </c>
      <c r="K222" s="20"/>
    </row>
    <row r="223" spans="1:11" x14ac:dyDescent="0.2">
      <c r="A223" s="20">
        <v>45536</v>
      </c>
      <c r="B223" t="s">
        <v>14433</v>
      </c>
      <c r="C223" t="s">
        <v>890</v>
      </c>
      <c r="D223">
        <v>9.64</v>
      </c>
      <c r="E223">
        <v>10.000733162668</v>
      </c>
      <c r="F223" s="20">
        <v>45170</v>
      </c>
      <c r="G223">
        <v>3742.0452558921102</v>
      </c>
      <c r="H223">
        <v>10373.4439834024</v>
      </c>
      <c r="I223">
        <v>3742.0452558921102</v>
      </c>
      <c r="J223">
        <v>0</v>
      </c>
      <c r="K223" s="20"/>
    </row>
    <row r="224" spans="1:11" x14ac:dyDescent="0.2">
      <c r="A224" s="20">
        <v>45536</v>
      </c>
      <c r="B224" t="s">
        <v>14167</v>
      </c>
      <c r="C224" t="s">
        <v>982</v>
      </c>
      <c r="D224">
        <v>9.8801000000000005</v>
      </c>
      <c r="E224">
        <v>10.25</v>
      </c>
      <c r="F224" s="20">
        <v>45139</v>
      </c>
      <c r="G224">
        <v>3743.88923189036</v>
      </c>
      <c r="H224">
        <v>10121.3550470136</v>
      </c>
      <c r="I224">
        <v>3743.88923189036</v>
      </c>
      <c r="J224">
        <v>0</v>
      </c>
      <c r="K224" s="20"/>
    </row>
    <row r="225" spans="1:11" x14ac:dyDescent="0.2">
      <c r="A225" s="20">
        <v>45536</v>
      </c>
      <c r="B225" t="s">
        <v>17749</v>
      </c>
      <c r="C225" t="s">
        <v>1626</v>
      </c>
      <c r="D225">
        <v>9.6300000000000008</v>
      </c>
      <c r="E225">
        <v>10</v>
      </c>
      <c r="F225" s="20">
        <v>45170</v>
      </c>
      <c r="G225">
        <v>3842.1599169262599</v>
      </c>
      <c r="H225">
        <v>10384.215991692599</v>
      </c>
      <c r="I225">
        <v>3842.1599169262599</v>
      </c>
      <c r="J225">
        <v>0</v>
      </c>
      <c r="K225" s="20"/>
    </row>
    <row r="226" spans="1:11" x14ac:dyDescent="0.2">
      <c r="A226" s="20">
        <v>45566</v>
      </c>
      <c r="B226" t="s">
        <v>14515</v>
      </c>
      <c r="C226" t="s">
        <v>371</v>
      </c>
      <c r="D226">
        <v>9.66</v>
      </c>
      <c r="E226">
        <v>10.00002628</v>
      </c>
      <c r="F226" s="20">
        <v>45200</v>
      </c>
      <c r="G226">
        <v>3519.9407867494801</v>
      </c>
      <c r="H226">
        <v>10351.966873706</v>
      </c>
      <c r="I226">
        <v>3519.9407867494801</v>
      </c>
      <c r="J226">
        <v>0</v>
      </c>
      <c r="K226" s="20"/>
    </row>
    <row r="227" spans="1:11" x14ac:dyDescent="0.2">
      <c r="A227" s="20">
        <v>45566</v>
      </c>
      <c r="B227" t="s">
        <v>14383</v>
      </c>
      <c r="C227" t="s">
        <v>884</v>
      </c>
      <c r="D227">
        <v>9.85</v>
      </c>
      <c r="E227">
        <v>10.199999999999999</v>
      </c>
      <c r="F227" s="20">
        <v>45170</v>
      </c>
      <c r="G227">
        <v>3553.29949238578</v>
      </c>
      <c r="H227">
        <v>10152.2842639593</v>
      </c>
      <c r="I227">
        <v>3553.29949238578</v>
      </c>
      <c r="J227">
        <v>0</v>
      </c>
      <c r="K227" s="20"/>
    </row>
    <row r="228" spans="1:11" x14ac:dyDescent="0.2">
      <c r="A228" s="20">
        <v>45566</v>
      </c>
      <c r="B228" t="s">
        <v>14192</v>
      </c>
      <c r="C228" t="s">
        <v>840</v>
      </c>
      <c r="D228">
        <v>9.75</v>
      </c>
      <c r="E228">
        <v>10.1</v>
      </c>
      <c r="F228" s="20">
        <v>45139</v>
      </c>
      <c r="G228">
        <v>3589.7435897435798</v>
      </c>
      <c r="H228">
        <v>10256.4102564102</v>
      </c>
      <c r="I228">
        <v>3589.7435897435798</v>
      </c>
      <c r="J228">
        <v>0</v>
      </c>
      <c r="K228" s="20"/>
    </row>
    <row r="229" spans="1:11" x14ac:dyDescent="0.2">
      <c r="A229" s="20">
        <v>45566</v>
      </c>
      <c r="B229" t="s">
        <v>14289</v>
      </c>
      <c r="C229" t="s">
        <v>959</v>
      </c>
      <c r="D229">
        <v>9.65</v>
      </c>
      <c r="E229">
        <v>10.00001672</v>
      </c>
      <c r="F229" s="20">
        <v>45170</v>
      </c>
      <c r="G229">
        <v>3627.1162694300401</v>
      </c>
      <c r="H229">
        <v>10362.6943005181</v>
      </c>
      <c r="I229">
        <v>3627.1162694300401</v>
      </c>
      <c r="J229">
        <v>0</v>
      </c>
      <c r="K229" s="20"/>
    </row>
    <row r="230" spans="1:11" x14ac:dyDescent="0.2">
      <c r="A230" s="20">
        <v>45566</v>
      </c>
      <c r="B230" t="s">
        <v>14595</v>
      </c>
      <c r="C230" t="s">
        <v>672</v>
      </c>
      <c r="D230">
        <v>9.64</v>
      </c>
      <c r="E230">
        <v>10</v>
      </c>
      <c r="F230" s="20">
        <v>45231</v>
      </c>
      <c r="G230">
        <v>3734.4398340248899</v>
      </c>
      <c r="H230">
        <v>10373.4439834024</v>
      </c>
      <c r="I230">
        <v>3734.4398340248899</v>
      </c>
      <c r="J230">
        <v>0</v>
      </c>
      <c r="K230" s="20"/>
    </row>
    <row r="231" spans="1:11" x14ac:dyDescent="0.2">
      <c r="A231" s="20">
        <v>45566</v>
      </c>
      <c r="B231" t="s">
        <v>14433</v>
      </c>
      <c r="C231" t="s">
        <v>890</v>
      </c>
      <c r="D231">
        <v>9.64</v>
      </c>
      <c r="E231">
        <v>10.000733162668</v>
      </c>
      <c r="F231" s="20">
        <v>45170</v>
      </c>
      <c r="G231">
        <v>3742.0452558921102</v>
      </c>
      <c r="H231">
        <v>10373.4439834024</v>
      </c>
      <c r="I231">
        <v>3742.0452558921102</v>
      </c>
      <c r="J231">
        <v>0</v>
      </c>
      <c r="K231" s="20"/>
    </row>
    <row r="232" spans="1:11" x14ac:dyDescent="0.2">
      <c r="A232" s="20">
        <v>45566</v>
      </c>
      <c r="B232" t="s">
        <v>14167</v>
      </c>
      <c r="C232" t="s">
        <v>982</v>
      </c>
      <c r="D232">
        <v>9.8801000000000005</v>
      </c>
      <c r="E232">
        <v>10.25</v>
      </c>
      <c r="F232" s="20">
        <v>45139</v>
      </c>
      <c r="G232">
        <v>3743.88923189036</v>
      </c>
      <c r="H232">
        <v>10121.3550470136</v>
      </c>
      <c r="I232">
        <v>3743.88923189036</v>
      </c>
      <c r="J232">
        <v>0</v>
      </c>
      <c r="K232" s="20"/>
    </row>
    <row r="233" spans="1:11" x14ac:dyDescent="0.2">
      <c r="A233" s="20">
        <v>45566</v>
      </c>
      <c r="B233" t="s">
        <v>17749</v>
      </c>
      <c r="C233" t="s">
        <v>1626</v>
      </c>
      <c r="D233">
        <v>9.6300000000000008</v>
      </c>
      <c r="E233">
        <v>10</v>
      </c>
      <c r="F233" s="20">
        <v>45170</v>
      </c>
      <c r="G233">
        <v>3842.1599169262599</v>
      </c>
      <c r="H233">
        <v>10384.215991692599</v>
      </c>
      <c r="I233">
        <v>3842.1599169262599</v>
      </c>
      <c r="J233">
        <v>0</v>
      </c>
      <c r="K233" s="20"/>
    </row>
    <row r="234" spans="1:11" x14ac:dyDescent="0.2">
      <c r="A234" s="20">
        <v>45597</v>
      </c>
      <c r="B234" t="s">
        <v>14515</v>
      </c>
      <c r="C234" t="s">
        <v>371</v>
      </c>
      <c r="D234">
        <v>9.66</v>
      </c>
      <c r="E234">
        <v>10.00002628</v>
      </c>
      <c r="F234" s="20">
        <v>45200</v>
      </c>
      <c r="G234">
        <v>3519.9407867494801</v>
      </c>
      <c r="H234">
        <v>10351.966873706</v>
      </c>
      <c r="I234">
        <v>3519.9407867494801</v>
      </c>
      <c r="J234">
        <v>0</v>
      </c>
      <c r="K234" s="20"/>
    </row>
    <row r="235" spans="1:11" x14ac:dyDescent="0.2">
      <c r="A235" s="20">
        <v>45597</v>
      </c>
      <c r="B235" t="s">
        <v>14383</v>
      </c>
      <c r="C235" t="s">
        <v>884</v>
      </c>
      <c r="D235">
        <v>9.85</v>
      </c>
      <c r="E235">
        <v>10.199999999999999</v>
      </c>
      <c r="F235" s="20">
        <v>45170</v>
      </c>
      <c r="G235">
        <v>3553.29949238578</v>
      </c>
      <c r="H235">
        <v>10152.2842639593</v>
      </c>
      <c r="I235">
        <v>3553.29949238578</v>
      </c>
      <c r="J235">
        <v>0</v>
      </c>
      <c r="K235" s="20"/>
    </row>
    <row r="236" spans="1:11" x14ac:dyDescent="0.2">
      <c r="A236" s="20">
        <v>45597</v>
      </c>
      <c r="B236" t="s">
        <v>14192</v>
      </c>
      <c r="C236" t="s">
        <v>840</v>
      </c>
      <c r="D236">
        <v>9.75</v>
      </c>
      <c r="E236">
        <v>10.1</v>
      </c>
      <c r="F236" s="20">
        <v>45139</v>
      </c>
      <c r="G236">
        <v>3589.7435897435798</v>
      </c>
      <c r="H236">
        <v>10256.4102564102</v>
      </c>
      <c r="I236">
        <v>3589.7435897435798</v>
      </c>
      <c r="J236">
        <v>0</v>
      </c>
      <c r="K236" s="20"/>
    </row>
    <row r="237" spans="1:11" x14ac:dyDescent="0.2">
      <c r="A237" s="20">
        <v>45597</v>
      </c>
      <c r="B237" t="s">
        <v>14289</v>
      </c>
      <c r="C237" t="s">
        <v>959</v>
      </c>
      <c r="D237">
        <v>9.65</v>
      </c>
      <c r="E237">
        <v>10.00001672</v>
      </c>
      <c r="F237" s="20">
        <v>45170</v>
      </c>
      <c r="G237">
        <v>3627.1162694300401</v>
      </c>
      <c r="H237">
        <v>10362.6943005181</v>
      </c>
      <c r="I237">
        <v>3627.1162694300401</v>
      </c>
      <c r="J237">
        <v>0</v>
      </c>
      <c r="K237" s="20"/>
    </row>
    <row r="238" spans="1:11" x14ac:dyDescent="0.2">
      <c r="A238" s="20">
        <v>45597</v>
      </c>
      <c r="B238" t="s">
        <v>14595</v>
      </c>
      <c r="C238" t="s">
        <v>672</v>
      </c>
      <c r="D238">
        <v>9.64</v>
      </c>
      <c r="E238">
        <v>10</v>
      </c>
      <c r="F238" s="20">
        <v>45231</v>
      </c>
      <c r="G238">
        <v>3734.4398340248899</v>
      </c>
      <c r="H238">
        <v>10373.4439834024</v>
      </c>
      <c r="I238">
        <v>3734.4398340248899</v>
      </c>
      <c r="J238">
        <v>0</v>
      </c>
      <c r="K238" s="20"/>
    </row>
    <row r="239" spans="1:11" x14ac:dyDescent="0.2">
      <c r="A239" s="20">
        <v>45597</v>
      </c>
      <c r="B239" t="s">
        <v>14433</v>
      </c>
      <c r="C239" t="s">
        <v>890</v>
      </c>
      <c r="D239">
        <v>9.64</v>
      </c>
      <c r="E239">
        <v>10.000733162668</v>
      </c>
      <c r="F239" s="20">
        <v>45170</v>
      </c>
      <c r="G239">
        <v>3742.0452558921102</v>
      </c>
      <c r="H239">
        <v>10373.4439834024</v>
      </c>
      <c r="I239">
        <v>3742.0452558921102</v>
      </c>
      <c r="J239">
        <v>0</v>
      </c>
      <c r="K239" s="20"/>
    </row>
    <row r="240" spans="1:11" x14ac:dyDescent="0.2">
      <c r="A240" s="20">
        <v>45597</v>
      </c>
      <c r="B240" t="s">
        <v>14167</v>
      </c>
      <c r="C240" t="s">
        <v>982</v>
      </c>
      <c r="D240">
        <v>9.8801000000000005</v>
      </c>
      <c r="E240">
        <v>10.25</v>
      </c>
      <c r="F240" s="20">
        <v>45139</v>
      </c>
      <c r="G240">
        <v>3743.88923189036</v>
      </c>
      <c r="H240">
        <v>10121.3550470136</v>
      </c>
      <c r="I240">
        <v>3743.88923189036</v>
      </c>
      <c r="J240">
        <v>0</v>
      </c>
      <c r="K240" s="20"/>
    </row>
    <row r="241" spans="1:11" x14ac:dyDescent="0.2">
      <c r="A241" s="20">
        <v>45597</v>
      </c>
      <c r="B241" t="s">
        <v>17749</v>
      </c>
      <c r="C241" t="s">
        <v>1626</v>
      </c>
      <c r="D241">
        <v>9.6300000000000008</v>
      </c>
      <c r="E241">
        <v>10</v>
      </c>
      <c r="F241" s="20">
        <v>45170</v>
      </c>
      <c r="G241">
        <v>3842.1599169262599</v>
      </c>
      <c r="H241">
        <v>10384.215991692599</v>
      </c>
      <c r="I241">
        <v>3842.1599169262599</v>
      </c>
      <c r="J241">
        <v>0</v>
      </c>
      <c r="K241" s="20"/>
    </row>
    <row r="242" spans="1:11" x14ac:dyDescent="0.2">
      <c r="A242" s="20">
        <v>45627</v>
      </c>
      <c r="B242" t="s">
        <v>14515</v>
      </c>
      <c r="C242" t="s">
        <v>371</v>
      </c>
      <c r="D242">
        <v>9.66</v>
      </c>
      <c r="E242">
        <v>10.00002628</v>
      </c>
      <c r="F242" s="20">
        <v>45200</v>
      </c>
      <c r="G242">
        <v>3519.9407867494801</v>
      </c>
      <c r="H242">
        <v>10351.966873706</v>
      </c>
      <c r="I242">
        <v>3519.9407867494801</v>
      </c>
      <c r="J242">
        <v>0</v>
      </c>
      <c r="K242" s="20"/>
    </row>
    <row r="243" spans="1:11" x14ac:dyDescent="0.2">
      <c r="A243" s="20">
        <v>45627</v>
      </c>
      <c r="B243" t="s">
        <v>14383</v>
      </c>
      <c r="C243" t="s">
        <v>884</v>
      </c>
      <c r="D243">
        <v>9.85</v>
      </c>
      <c r="E243">
        <v>10.199999999999999</v>
      </c>
      <c r="F243" s="20">
        <v>45170</v>
      </c>
      <c r="G243">
        <v>3553.29949238578</v>
      </c>
      <c r="H243">
        <v>10152.2842639593</v>
      </c>
      <c r="I243">
        <v>3553.29949238578</v>
      </c>
      <c r="J243">
        <v>0</v>
      </c>
      <c r="K243" s="20"/>
    </row>
    <row r="244" spans="1:11" x14ac:dyDescent="0.2">
      <c r="A244" s="20">
        <v>45627</v>
      </c>
      <c r="B244" t="s">
        <v>14192</v>
      </c>
      <c r="C244" t="s">
        <v>840</v>
      </c>
      <c r="D244">
        <v>9.75</v>
      </c>
      <c r="E244">
        <v>10.1</v>
      </c>
      <c r="F244" s="20">
        <v>45139</v>
      </c>
      <c r="G244">
        <v>3589.7435897435798</v>
      </c>
      <c r="H244">
        <v>10256.4102564102</v>
      </c>
      <c r="I244">
        <v>3589.7435897435798</v>
      </c>
      <c r="J244">
        <v>0</v>
      </c>
      <c r="K244" s="20"/>
    </row>
    <row r="245" spans="1:11" x14ac:dyDescent="0.2">
      <c r="A245" s="20">
        <v>45627</v>
      </c>
      <c r="B245" t="s">
        <v>14289</v>
      </c>
      <c r="C245" t="s">
        <v>959</v>
      </c>
      <c r="D245">
        <v>9.65</v>
      </c>
      <c r="E245">
        <v>10.00001672</v>
      </c>
      <c r="F245" s="20">
        <v>45170</v>
      </c>
      <c r="G245">
        <v>3627.1162694300401</v>
      </c>
      <c r="H245">
        <v>10362.6943005181</v>
      </c>
      <c r="I245">
        <v>3627.1162694300401</v>
      </c>
      <c r="J245">
        <v>0</v>
      </c>
      <c r="K245" s="20"/>
    </row>
    <row r="246" spans="1:11" x14ac:dyDescent="0.2">
      <c r="A246" s="20">
        <v>45627</v>
      </c>
      <c r="B246" t="s">
        <v>14595</v>
      </c>
      <c r="C246" t="s">
        <v>672</v>
      </c>
      <c r="D246">
        <v>9.64</v>
      </c>
      <c r="E246">
        <v>10</v>
      </c>
      <c r="F246" s="20">
        <v>45231</v>
      </c>
      <c r="G246">
        <v>3734.4398340248899</v>
      </c>
      <c r="H246">
        <v>10373.4439834024</v>
      </c>
      <c r="I246">
        <v>3734.4398340248899</v>
      </c>
      <c r="J246">
        <v>0</v>
      </c>
      <c r="K246" s="20"/>
    </row>
    <row r="247" spans="1:11" x14ac:dyDescent="0.2">
      <c r="A247" s="20">
        <v>45627</v>
      </c>
      <c r="B247" t="s">
        <v>14433</v>
      </c>
      <c r="C247" t="s">
        <v>890</v>
      </c>
      <c r="D247">
        <v>9.64</v>
      </c>
      <c r="E247">
        <v>10.000733162668</v>
      </c>
      <c r="F247" s="20">
        <v>45170</v>
      </c>
      <c r="G247">
        <v>3742.0452558921102</v>
      </c>
      <c r="H247">
        <v>10373.4439834024</v>
      </c>
      <c r="I247">
        <v>3742.0452558921102</v>
      </c>
      <c r="J247">
        <v>0</v>
      </c>
      <c r="K247" s="20"/>
    </row>
    <row r="248" spans="1:11" x14ac:dyDescent="0.2">
      <c r="A248" s="20">
        <v>45627</v>
      </c>
      <c r="B248" t="s">
        <v>14167</v>
      </c>
      <c r="C248" t="s">
        <v>982</v>
      </c>
      <c r="D248">
        <v>9.8801000000000005</v>
      </c>
      <c r="E248">
        <v>10.25</v>
      </c>
      <c r="F248" s="20">
        <v>45139</v>
      </c>
      <c r="G248">
        <v>3743.88923189036</v>
      </c>
      <c r="H248">
        <v>10121.3550470136</v>
      </c>
      <c r="I248">
        <v>3743.88923189036</v>
      </c>
      <c r="J248">
        <v>0</v>
      </c>
      <c r="K248" s="20"/>
    </row>
    <row r="249" spans="1:11" x14ac:dyDescent="0.2">
      <c r="A249" s="20">
        <v>45627</v>
      </c>
      <c r="B249" t="s">
        <v>17749</v>
      </c>
      <c r="C249" t="s">
        <v>1626</v>
      </c>
      <c r="D249">
        <v>9.6300000000000008</v>
      </c>
      <c r="E249">
        <v>10</v>
      </c>
      <c r="F249" s="20">
        <v>45170</v>
      </c>
      <c r="G249">
        <v>3842.1599169262599</v>
      </c>
      <c r="H249">
        <v>10384.215991692599</v>
      </c>
      <c r="I249">
        <v>3842.1599169262599</v>
      </c>
      <c r="J249">
        <v>0</v>
      </c>
      <c r="K249" s="20"/>
    </row>
    <row r="250" spans="1:11" x14ac:dyDescent="0.2">
      <c r="A250" s="20">
        <v>45658</v>
      </c>
      <c r="B250" t="s">
        <v>14515</v>
      </c>
      <c r="C250" t="s">
        <v>371</v>
      </c>
      <c r="D250">
        <v>9.66</v>
      </c>
      <c r="E250">
        <v>10.00002628</v>
      </c>
      <c r="F250" s="20">
        <v>45200</v>
      </c>
      <c r="G250">
        <v>3519.9407867494801</v>
      </c>
      <c r="H250">
        <v>10351.966873706</v>
      </c>
      <c r="I250">
        <v>3519.9407867494801</v>
      </c>
      <c r="J250">
        <v>0</v>
      </c>
      <c r="K250" s="20"/>
    </row>
    <row r="251" spans="1:11" x14ac:dyDescent="0.2">
      <c r="A251" s="20">
        <v>45658</v>
      </c>
      <c r="B251" t="s">
        <v>14383</v>
      </c>
      <c r="C251" t="s">
        <v>884</v>
      </c>
      <c r="D251">
        <v>9.85</v>
      </c>
      <c r="E251">
        <v>10.199999999999999</v>
      </c>
      <c r="F251" s="20">
        <v>45170</v>
      </c>
      <c r="G251">
        <v>3553.29949238578</v>
      </c>
      <c r="H251">
        <v>10152.2842639593</v>
      </c>
      <c r="I251">
        <v>3553.29949238578</v>
      </c>
      <c r="J251">
        <v>0</v>
      </c>
      <c r="K251" s="20"/>
    </row>
    <row r="252" spans="1:11" x14ac:dyDescent="0.2">
      <c r="A252" s="20">
        <v>45658</v>
      </c>
      <c r="B252" t="s">
        <v>14192</v>
      </c>
      <c r="C252" t="s">
        <v>840</v>
      </c>
      <c r="D252">
        <v>9.75</v>
      </c>
      <c r="E252">
        <v>10.1</v>
      </c>
      <c r="F252" s="20">
        <v>45139</v>
      </c>
      <c r="G252">
        <v>3589.7435897435798</v>
      </c>
      <c r="H252">
        <v>10256.4102564102</v>
      </c>
      <c r="I252">
        <v>3589.7435897435798</v>
      </c>
      <c r="J252">
        <v>0</v>
      </c>
      <c r="K252" s="20"/>
    </row>
    <row r="253" spans="1:11" x14ac:dyDescent="0.2">
      <c r="A253" s="20">
        <v>45658</v>
      </c>
      <c r="B253" t="s">
        <v>14289</v>
      </c>
      <c r="C253" t="s">
        <v>959</v>
      </c>
      <c r="D253">
        <v>9.65</v>
      </c>
      <c r="E253">
        <v>10.00001672</v>
      </c>
      <c r="F253" s="20">
        <v>45170</v>
      </c>
      <c r="G253">
        <v>3627.1162694300401</v>
      </c>
      <c r="H253">
        <v>10362.6943005181</v>
      </c>
      <c r="I253">
        <v>3627.1162694300401</v>
      </c>
      <c r="J253">
        <v>0</v>
      </c>
      <c r="K253" s="20"/>
    </row>
    <row r="254" spans="1:11" x14ac:dyDescent="0.2">
      <c r="A254" s="20">
        <v>45658</v>
      </c>
      <c r="B254" t="s">
        <v>14595</v>
      </c>
      <c r="C254" t="s">
        <v>672</v>
      </c>
      <c r="D254">
        <v>9.64</v>
      </c>
      <c r="E254">
        <v>10</v>
      </c>
      <c r="F254" s="20">
        <v>45231</v>
      </c>
      <c r="G254">
        <v>3734.4398340248899</v>
      </c>
      <c r="H254">
        <v>10373.4439834024</v>
      </c>
      <c r="I254">
        <v>3734.4398340248899</v>
      </c>
      <c r="J254">
        <v>0</v>
      </c>
      <c r="K254" s="20"/>
    </row>
    <row r="255" spans="1:11" x14ac:dyDescent="0.2">
      <c r="A255" s="20">
        <v>45658</v>
      </c>
      <c r="B255" t="s">
        <v>14433</v>
      </c>
      <c r="C255" t="s">
        <v>890</v>
      </c>
      <c r="D255">
        <v>9.64</v>
      </c>
      <c r="E255">
        <v>10.000733162668</v>
      </c>
      <c r="F255" s="20">
        <v>45170</v>
      </c>
      <c r="G255">
        <v>3742.0452558921102</v>
      </c>
      <c r="H255">
        <v>10373.4439834024</v>
      </c>
      <c r="I255">
        <v>3742.0452558921102</v>
      </c>
      <c r="J255">
        <v>0</v>
      </c>
      <c r="K255" s="20"/>
    </row>
    <row r="256" spans="1:11" x14ac:dyDescent="0.2">
      <c r="A256" s="20">
        <v>45658</v>
      </c>
      <c r="B256" t="s">
        <v>14167</v>
      </c>
      <c r="C256" t="s">
        <v>982</v>
      </c>
      <c r="D256">
        <v>9.8801000000000005</v>
      </c>
      <c r="E256">
        <v>10.25</v>
      </c>
      <c r="F256" s="20">
        <v>45139</v>
      </c>
      <c r="G256">
        <v>3743.88923189036</v>
      </c>
      <c r="H256">
        <v>10121.3550470136</v>
      </c>
      <c r="I256">
        <v>3743.88923189036</v>
      </c>
      <c r="J256">
        <v>0</v>
      </c>
      <c r="K256" s="20"/>
    </row>
    <row r="257" spans="1:11" x14ac:dyDescent="0.2">
      <c r="A257" s="20">
        <v>45658</v>
      </c>
      <c r="B257" t="s">
        <v>17749</v>
      </c>
      <c r="C257" t="s">
        <v>1626</v>
      </c>
      <c r="D257">
        <v>9.6300000000000008</v>
      </c>
      <c r="E257">
        <v>10</v>
      </c>
      <c r="F257" s="20">
        <v>45170</v>
      </c>
      <c r="G257">
        <v>3842.1599169262599</v>
      </c>
      <c r="H257">
        <v>10384.215991692599</v>
      </c>
      <c r="I257">
        <v>3842.1599169262599</v>
      </c>
      <c r="J257">
        <v>0</v>
      </c>
      <c r="K257" s="20"/>
    </row>
    <row r="258" spans="1:11" x14ac:dyDescent="0.2">
      <c r="A258" s="20">
        <v>45689</v>
      </c>
      <c r="B258" t="s">
        <v>14515</v>
      </c>
      <c r="C258" t="s">
        <v>371</v>
      </c>
      <c r="D258">
        <v>9.66</v>
      </c>
      <c r="E258">
        <v>10.00002628</v>
      </c>
      <c r="F258" s="20">
        <v>45200</v>
      </c>
      <c r="G258">
        <v>3519.9407867494801</v>
      </c>
      <c r="H258">
        <v>10351.966873706</v>
      </c>
      <c r="I258">
        <v>3519.9407867494801</v>
      </c>
      <c r="J258">
        <v>0</v>
      </c>
      <c r="K258" s="20"/>
    </row>
    <row r="259" spans="1:11" x14ac:dyDescent="0.2">
      <c r="A259" s="20">
        <v>45689</v>
      </c>
      <c r="B259" t="s">
        <v>14383</v>
      </c>
      <c r="C259" t="s">
        <v>884</v>
      </c>
      <c r="D259">
        <v>9.85</v>
      </c>
      <c r="E259">
        <v>10.199999999999999</v>
      </c>
      <c r="F259" s="20">
        <v>45170</v>
      </c>
      <c r="G259">
        <v>3553.29949238578</v>
      </c>
      <c r="H259">
        <v>10152.2842639593</v>
      </c>
      <c r="I259">
        <v>3553.29949238578</v>
      </c>
      <c r="J259">
        <v>0</v>
      </c>
      <c r="K259" s="20"/>
    </row>
    <row r="260" spans="1:11" x14ac:dyDescent="0.2">
      <c r="A260" s="20">
        <v>45689</v>
      </c>
      <c r="B260" t="s">
        <v>14192</v>
      </c>
      <c r="C260" t="s">
        <v>840</v>
      </c>
      <c r="D260">
        <v>9.75</v>
      </c>
      <c r="E260">
        <v>10.1</v>
      </c>
      <c r="F260" s="20">
        <v>45139</v>
      </c>
      <c r="G260">
        <v>3589.7435897435798</v>
      </c>
      <c r="H260">
        <v>10256.4102564102</v>
      </c>
      <c r="I260">
        <v>3589.7435897435798</v>
      </c>
      <c r="J260">
        <v>0</v>
      </c>
      <c r="K260" s="20"/>
    </row>
    <row r="261" spans="1:11" x14ac:dyDescent="0.2">
      <c r="A261" s="20">
        <v>45689</v>
      </c>
      <c r="B261" t="s">
        <v>14289</v>
      </c>
      <c r="C261" t="s">
        <v>959</v>
      </c>
      <c r="D261">
        <v>9.65</v>
      </c>
      <c r="E261">
        <v>10.00001672</v>
      </c>
      <c r="F261" s="20">
        <v>45170</v>
      </c>
      <c r="G261">
        <v>3627.1162694300401</v>
      </c>
      <c r="H261">
        <v>10362.6943005181</v>
      </c>
      <c r="I261">
        <v>3627.1162694300401</v>
      </c>
      <c r="J261">
        <v>0</v>
      </c>
      <c r="K261" s="20"/>
    </row>
    <row r="262" spans="1:11" x14ac:dyDescent="0.2">
      <c r="A262" s="20">
        <v>45689</v>
      </c>
      <c r="B262" t="s">
        <v>14595</v>
      </c>
      <c r="C262" t="s">
        <v>672</v>
      </c>
      <c r="D262">
        <v>9.64</v>
      </c>
      <c r="E262">
        <v>10</v>
      </c>
      <c r="F262" s="20">
        <v>45231</v>
      </c>
      <c r="G262">
        <v>3734.4398340248899</v>
      </c>
      <c r="H262">
        <v>10373.4439834024</v>
      </c>
      <c r="I262">
        <v>3734.4398340248899</v>
      </c>
      <c r="J262">
        <v>0</v>
      </c>
      <c r="K262" s="20"/>
    </row>
    <row r="263" spans="1:11" x14ac:dyDescent="0.2">
      <c r="A263" s="20">
        <v>45689</v>
      </c>
      <c r="B263" t="s">
        <v>14433</v>
      </c>
      <c r="C263" t="s">
        <v>890</v>
      </c>
      <c r="D263">
        <v>9.64</v>
      </c>
      <c r="E263">
        <v>10.000733162668</v>
      </c>
      <c r="F263" s="20">
        <v>45170</v>
      </c>
      <c r="G263">
        <v>3742.0452558921102</v>
      </c>
      <c r="H263">
        <v>10373.4439834024</v>
      </c>
      <c r="I263">
        <v>3742.0452558921102</v>
      </c>
      <c r="J263">
        <v>0</v>
      </c>
      <c r="K263" s="20"/>
    </row>
    <row r="264" spans="1:11" x14ac:dyDescent="0.2">
      <c r="A264" s="20">
        <v>45689</v>
      </c>
      <c r="B264" t="s">
        <v>14167</v>
      </c>
      <c r="C264" t="s">
        <v>982</v>
      </c>
      <c r="D264">
        <v>9.8801000000000005</v>
      </c>
      <c r="E264">
        <v>10.25</v>
      </c>
      <c r="F264" s="20">
        <v>45139</v>
      </c>
      <c r="G264">
        <v>3743.88923189036</v>
      </c>
      <c r="H264">
        <v>10121.3550470136</v>
      </c>
      <c r="I264">
        <v>3743.88923189036</v>
      </c>
      <c r="J264">
        <v>0</v>
      </c>
      <c r="K264" s="20"/>
    </row>
    <row r="265" spans="1:11" x14ac:dyDescent="0.2">
      <c r="A265" s="20">
        <v>45689</v>
      </c>
      <c r="B265" t="s">
        <v>17749</v>
      </c>
      <c r="C265" t="s">
        <v>1626</v>
      </c>
      <c r="D265">
        <v>9.6300000000000008</v>
      </c>
      <c r="E265">
        <v>10</v>
      </c>
      <c r="F265" s="20">
        <v>45170</v>
      </c>
      <c r="G265">
        <v>3842.1599169262599</v>
      </c>
      <c r="H265">
        <v>10384.215991692599</v>
      </c>
      <c r="I265">
        <v>3842.1599169262599</v>
      </c>
      <c r="J265">
        <v>0</v>
      </c>
      <c r="K265" s="20"/>
    </row>
    <row r="266" spans="1:11" x14ac:dyDescent="0.2">
      <c r="A266" s="20">
        <v>45717</v>
      </c>
      <c r="B266" t="s">
        <v>14515</v>
      </c>
      <c r="C266" t="s">
        <v>371</v>
      </c>
      <c r="D266">
        <v>9.66</v>
      </c>
      <c r="E266">
        <v>10.00002628</v>
      </c>
      <c r="F266" s="20">
        <v>45200</v>
      </c>
      <c r="G266">
        <v>3519.9407867494801</v>
      </c>
      <c r="H266">
        <v>10351.966873706</v>
      </c>
      <c r="I266">
        <v>3519.9407867494801</v>
      </c>
      <c r="J266">
        <v>0</v>
      </c>
      <c r="K266" s="20"/>
    </row>
    <row r="267" spans="1:11" x14ac:dyDescent="0.2">
      <c r="A267" s="20">
        <v>45717</v>
      </c>
      <c r="B267" t="s">
        <v>14383</v>
      </c>
      <c r="C267" t="s">
        <v>884</v>
      </c>
      <c r="D267">
        <v>9.85</v>
      </c>
      <c r="E267">
        <v>10.199999999999999</v>
      </c>
      <c r="F267" s="20">
        <v>45170</v>
      </c>
      <c r="G267">
        <v>3553.29949238578</v>
      </c>
      <c r="H267">
        <v>10152.2842639593</v>
      </c>
      <c r="I267">
        <v>3553.29949238578</v>
      </c>
      <c r="J267">
        <v>0</v>
      </c>
      <c r="K267" s="20"/>
    </row>
    <row r="268" spans="1:11" x14ac:dyDescent="0.2">
      <c r="A268" s="20">
        <v>45717</v>
      </c>
      <c r="B268" t="s">
        <v>14192</v>
      </c>
      <c r="C268" t="s">
        <v>840</v>
      </c>
      <c r="D268">
        <v>9.75</v>
      </c>
      <c r="E268">
        <v>10.1</v>
      </c>
      <c r="F268" s="20">
        <v>45139</v>
      </c>
      <c r="G268">
        <v>3589.7435897435798</v>
      </c>
      <c r="H268">
        <v>10256.4102564102</v>
      </c>
      <c r="I268">
        <v>3589.7435897435798</v>
      </c>
      <c r="J268">
        <v>0</v>
      </c>
      <c r="K268" s="20"/>
    </row>
    <row r="269" spans="1:11" x14ac:dyDescent="0.2">
      <c r="A269" s="20">
        <v>45717</v>
      </c>
      <c r="B269" t="s">
        <v>14289</v>
      </c>
      <c r="C269" t="s">
        <v>959</v>
      </c>
      <c r="D269">
        <v>9.65</v>
      </c>
      <c r="E269">
        <v>10.00001672</v>
      </c>
      <c r="F269" s="20">
        <v>45170</v>
      </c>
      <c r="G269">
        <v>3627.1162694300401</v>
      </c>
      <c r="H269">
        <v>10362.6943005181</v>
      </c>
      <c r="I269">
        <v>3627.1162694300401</v>
      </c>
      <c r="J269">
        <v>0</v>
      </c>
      <c r="K269" s="20"/>
    </row>
    <row r="270" spans="1:11" x14ac:dyDescent="0.2">
      <c r="A270" s="20">
        <v>45717</v>
      </c>
      <c r="B270" t="s">
        <v>14595</v>
      </c>
      <c r="C270" t="s">
        <v>672</v>
      </c>
      <c r="D270">
        <v>9.64</v>
      </c>
      <c r="E270">
        <v>10</v>
      </c>
      <c r="F270" s="20">
        <v>45231</v>
      </c>
      <c r="G270">
        <v>3734.4398340248899</v>
      </c>
      <c r="H270">
        <v>10373.4439834024</v>
      </c>
      <c r="I270">
        <v>3734.4398340248899</v>
      </c>
      <c r="J270">
        <v>0</v>
      </c>
      <c r="K270" s="20"/>
    </row>
    <row r="271" spans="1:11" x14ac:dyDescent="0.2">
      <c r="A271" s="20">
        <v>45717</v>
      </c>
      <c r="B271" t="s">
        <v>14433</v>
      </c>
      <c r="C271" t="s">
        <v>890</v>
      </c>
      <c r="D271">
        <v>9.64</v>
      </c>
      <c r="E271">
        <v>10.000733162668</v>
      </c>
      <c r="F271" s="20">
        <v>45170</v>
      </c>
      <c r="G271">
        <v>3742.0452558921102</v>
      </c>
      <c r="H271">
        <v>10373.4439834024</v>
      </c>
      <c r="I271">
        <v>3742.0452558921102</v>
      </c>
      <c r="J271">
        <v>0</v>
      </c>
      <c r="K271" s="20"/>
    </row>
    <row r="272" spans="1:11" x14ac:dyDescent="0.2">
      <c r="A272" s="20">
        <v>45717</v>
      </c>
      <c r="B272" t="s">
        <v>14167</v>
      </c>
      <c r="C272" t="s">
        <v>982</v>
      </c>
      <c r="D272">
        <v>9.8801000000000005</v>
      </c>
      <c r="E272">
        <v>10.25</v>
      </c>
      <c r="F272" s="20">
        <v>45139</v>
      </c>
      <c r="G272">
        <v>3743.88923189036</v>
      </c>
      <c r="H272">
        <v>10121.3550470136</v>
      </c>
      <c r="I272">
        <v>3743.88923189036</v>
      </c>
      <c r="J272">
        <v>0</v>
      </c>
      <c r="K272" s="20"/>
    </row>
    <row r="273" spans="1:11" x14ac:dyDescent="0.2">
      <c r="A273" s="20">
        <v>45717</v>
      </c>
      <c r="B273" t="s">
        <v>17749</v>
      </c>
      <c r="C273" t="s">
        <v>1626</v>
      </c>
      <c r="D273">
        <v>9.6300000000000008</v>
      </c>
      <c r="E273">
        <v>10</v>
      </c>
      <c r="F273" s="20">
        <v>45170</v>
      </c>
      <c r="G273">
        <v>3842.1599169262599</v>
      </c>
      <c r="H273">
        <v>10384.215991692599</v>
      </c>
      <c r="I273">
        <v>3842.1599169262599</v>
      </c>
      <c r="J273">
        <v>0</v>
      </c>
      <c r="K273" s="20"/>
    </row>
    <row r="274" spans="1:11" x14ac:dyDescent="0.2">
      <c r="A274" s="20">
        <v>45748</v>
      </c>
      <c r="B274" t="s">
        <v>14515</v>
      </c>
      <c r="C274" t="s">
        <v>371</v>
      </c>
      <c r="D274">
        <v>9.66</v>
      </c>
      <c r="E274">
        <v>10.00002628</v>
      </c>
      <c r="F274" s="20">
        <v>45200</v>
      </c>
      <c r="G274">
        <v>3519.9407867494801</v>
      </c>
      <c r="H274">
        <v>10351.966873706</v>
      </c>
      <c r="I274">
        <v>3519.9407867494801</v>
      </c>
      <c r="J274">
        <v>0</v>
      </c>
      <c r="K274" s="20"/>
    </row>
    <row r="275" spans="1:11" x14ac:dyDescent="0.2">
      <c r="A275" s="20">
        <v>45748</v>
      </c>
      <c r="B275" t="s">
        <v>14383</v>
      </c>
      <c r="C275" t="s">
        <v>884</v>
      </c>
      <c r="D275">
        <v>9.85</v>
      </c>
      <c r="E275">
        <v>10.199999999999999</v>
      </c>
      <c r="F275" s="20">
        <v>45170</v>
      </c>
      <c r="G275">
        <v>3553.29949238578</v>
      </c>
      <c r="H275">
        <v>10152.2842639593</v>
      </c>
      <c r="I275">
        <v>3553.29949238578</v>
      </c>
      <c r="J275">
        <v>0</v>
      </c>
      <c r="K275" s="20"/>
    </row>
    <row r="276" spans="1:11" x14ac:dyDescent="0.2">
      <c r="A276" s="20">
        <v>45748</v>
      </c>
      <c r="B276" t="s">
        <v>14192</v>
      </c>
      <c r="C276" t="s">
        <v>840</v>
      </c>
      <c r="D276">
        <v>9.75</v>
      </c>
      <c r="E276">
        <v>10.1</v>
      </c>
      <c r="F276" s="20">
        <v>45139</v>
      </c>
      <c r="G276">
        <v>3589.7435897435798</v>
      </c>
      <c r="H276">
        <v>10256.4102564102</v>
      </c>
      <c r="I276">
        <v>3589.7435897435798</v>
      </c>
      <c r="J276">
        <v>0</v>
      </c>
      <c r="K276" s="20"/>
    </row>
    <row r="277" spans="1:11" x14ac:dyDescent="0.2">
      <c r="A277" s="20">
        <v>45748</v>
      </c>
      <c r="B277" t="s">
        <v>14289</v>
      </c>
      <c r="C277" t="s">
        <v>959</v>
      </c>
      <c r="D277">
        <v>9.65</v>
      </c>
      <c r="E277">
        <v>10.00001672</v>
      </c>
      <c r="F277" s="20">
        <v>45170</v>
      </c>
      <c r="G277">
        <v>3627.1162694300401</v>
      </c>
      <c r="H277">
        <v>10362.6943005181</v>
      </c>
      <c r="I277">
        <v>3627.1162694300401</v>
      </c>
      <c r="J277">
        <v>0</v>
      </c>
      <c r="K277" s="20"/>
    </row>
    <row r="278" spans="1:11" x14ac:dyDescent="0.2">
      <c r="A278" s="20">
        <v>45748</v>
      </c>
      <c r="B278" t="s">
        <v>14595</v>
      </c>
      <c r="C278" t="s">
        <v>672</v>
      </c>
      <c r="D278">
        <v>9.64</v>
      </c>
      <c r="E278">
        <v>10</v>
      </c>
      <c r="F278" s="20">
        <v>45231</v>
      </c>
      <c r="G278">
        <v>3734.4398340248899</v>
      </c>
      <c r="H278">
        <v>10373.4439834024</v>
      </c>
      <c r="I278">
        <v>3734.4398340248899</v>
      </c>
      <c r="J278">
        <v>0</v>
      </c>
      <c r="K278" s="20"/>
    </row>
    <row r="279" spans="1:11" x14ac:dyDescent="0.2">
      <c r="A279" s="20">
        <v>45748</v>
      </c>
      <c r="B279" t="s">
        <v>14433</v>
      </c>
      <c r="C279" t="s">
        <v>890</v>
      </c>
      <c r="D279">
        <v>9.64</v>
      </c>
      <c r="E279">
        <v>10.000733162668</v>
      </c>
      <c r="F279" s="20">
        <v>45170</v>
      </c>
      <c r="G279">
        <v>3742.0452558921102</v>
      </c>
      <c r="H279">
        <v>10373.4439834024</v>
      </c>
      <c r="I279">
        <v>3742.0452558921102</v>
      </c>
      <c r="J279">
        <v>0</v>
      </c>
      <c r="K279" s="20"/>
    </row>
    <row r="280" spans="1:11" x14ac:dyDescent="0.2">
      <c r="A280" s="20">
        <v>45748</v>
      </c>
      <c r="B280" t="s">
        <v>14167</v>
      </c>
      <c r="C280" t="s">
        <v>982</v>
      </c>
      <c r="D280">
        <v>9.8801000000000005</v>
      </c>
      <c r="E280">
        <v>10.25</v>
      </c>
      <c r="F280" s="20">
        <v>45139</v>
      </c>
      <c r="G280">
        <v>3743.88923189036</v>
      </c>
      <c r="H280">
        <v>10121.3550470136</v>
      </c>
      <c r="I280">
        <v>3743.88923189036</v>
      </c>
      <c r="J280">
        <v>0</v>
      </c>
      <c r="K280" s="20"/>
    </row>
    <row r="281" spans="1:11" x14ac:dyDescent="0.2">
      <c r="A281" s="20">
        <v>45748</v>
      </c>
      <c r="B281" t="s">
        <v>17749</v>
      </c>
      <c r="C281" t="s">
        <v>1626</v>
      </c>
      <c r="D281">
        <v>9.6300000000000008</v>
      </c>
      <c r="E281">
        <v>10</v>
      </c>
      <c r="F281" s="20">
        <v>45170</v>
      </c>
      <c r="G281">
        <v>3842.1599169262599</v>
      </c>
      <c r="H281">
        <v>10384.215991692599</v>
      </c>
      <c r="I281">
        <v>3842.1599169262599</v>
      </c>
      <c r="J281">
        <v>0</v>
      </c>
      <c r="K281" s="20"/>
    </row>
    <row r="282" spans="1:11" x14ac:dyDescent="0.2">
      <c r="A282" s="20">
        <v>45778</v>
      </c>
      <c r="B282" t="s">
        <v>14515</v>
      </c>
      <c r="C282" t="s">
        <v>371</v>
      </c>
      <c r="D282">
        <v>9.66</v>
      </c>
      <c r="E282">
        <v>10.00002628</v>
      </c>
      <c r="F282" s="20">
        <v>45200</v>
      </c>
      <c r="G282">
        <v>3519.9407867494801</v>
      </c>
      <c r="H282">
        <v>10351.966873706</v>
      </c>
      <c r="I282">
        <v>3519.9407867494801</v>
      </c>
      <c r="J282">
        <v>0</v>
      </c>
      <c r="K282" s="20"/>
    </row>
    <row r="283" spans="1:11" x14ac:dyDescent="0.2">
      <c r="A283" s="20">
        <v>45778</v>
      </c>
      <c r="B283" t="s">
        <v>14383</v>
      </c>
      <c r="C283" t="s">
        <v>884</v>
      </c>
      <c r="D283">
        <v>9.85</v>
      </c>
      <c r="E283">
        <v>10.199999999999999</v>
      </c>
      <c r="F283" s="20">
        <v>45170</v>
      </c>
      <c r="G283">
        <v>3553.29949238578</v>
      </c>
      <c r="H283">
        <v>10152.2842639593</v>
      </c>
      <c r="I283">
        <v>3553.29949238578</v>
      </c>
      <c r="J283">
        <v>0</v>
      </c>
      <c r="K283" s="20"/>
    </row>
    <row r="284" spans="1:11" x14ac:dyDescent="0.2">
      <c r="A284" s="20">
        <v>45778</v>
      </c>
      <c r="B284" t="s">
        <v>14192</v>
      </c>
      <c r="C284" t="s">
        <v>840</v>
      </c>
      <c r="D284">
        <v>9.75</v>
      </c>
      <c r="E284">
        <v>10.1</v>
      </c>
      <c r="F284" s="20">
        <v>45139</v>
      </c>
      <c r="G284">
        <v>3589.7435897435798</v>
      </c>
      <c r="H284">
        <v>10256.4102564102</v>
      </c>
      <c r="I284">
        <v>3589.7435897435798</v>
      </c>
      <c r="J284">
        <v>0</v>
      </c>
      <c r="K284" s="20"/>
    </row>
    <row r="285" spans="1:11" x14ac:dyDescent="0.2">
      <c r="A285" s="20">
        <v>45778</v>
      </c>
      <c r="B285" t="s">
        <v>14289</v>
      </c>
      <c r="C285" t="s">
        <v>959</v>
      </c>
      <c r="D285">
        <v>9.65</v>
      </c>
      <c r="E285">
        <v>10.00001672</v>
      </c>
      <c r="F285" s="20">
        <v>45170</v>
      </c>
      <c r="G285">
        <v>3627.1162694300401</v>
      </c>
      <c r="H285">
        <v>10362.6943005181</v>
      </c>
      <c r="I285">
        <v>3627.1162694300401</v>
      </c>
      <c r="J285">
        <v>0</v>
      </c>
      <c r="K285" s="20"/>
    </row>
    <row r="286" spans="1:11" x14ac:dyDescent="0.2">
      <c r="A286" s="20">
        <v>45778</v>
      </c>
      <c r="B286" t="s">
        <v>14595</v>
      </c>
      <c r="C286" t="s">
        <v>672</v>
      </c>
      <c r="D286">
        <v>9.64</v>
      </c>
      <c r="E286">
        <v>10</v>
      </c>
      <c r="F286" s="20">
        <v>45231</v>
      </c>
      <c r="G286">
        <v>3734.4398340248899</v>
      </c>
      <c r="H286">
        <v>10373.4439834024</v>
      </c>
      <c r="I286">
        <v>3734.4398340248899</v>
      </c>
      <c r="J286">
        <v>0</v>
      </c>
      <c r="K286" s="20"/>
    </row>
    <row r="287" spans="1:11" x14ac:dyDescent="0.2">
      <c r="A287" s="20">
        <v>45778</v>
      </c>
      <c r="B287" t="s">
        <v>14433</v>
      </c>
      <c r="C287" t="s">
        <v>890</v>
      </c>
      <c r="D287">
        <v>9.64</v>
      </c>
      <c r="E287">
        <v>10.000733162668</v>
      </c>
      <c r="F287" s="20">
        <v>45170</v>
      </c>
      <c r="G287">
        <v>3742.0452558921102</v>
      </c>
      <c r="H287">
        <v>10373.4439834024</v>
      </c>
      <c r="I287">
        <v>3742.0452558921102</v>
      </c>
      <c r="J287">
        <v>0</v>
      </c>
      <c r="K287" s="20"/>
    </row>
    <row r="288" spans="1:11" x14ac:dyDescent="0.2">
      <c r="A288" s="20">
        <v>45778</v>
      </c>
      <c r="B288" t="s">
        <v>14167</v>
      </c>
      <c r="C288" t="s">
        <v>982</v>
      </c>
      <c r="D288">
        <v>9.8801000000000005</v>
      </c>
      <c r="E288">
        <v>10.25</v>
      </c>
      <c r="F288" s="20">
        <v>45139</v>
      </c>
      <c r="G288">
        <v>3743.88923189036</v>
      </c>
      <c r="H288">
        <v>10121.3550470136</v>
      </c>
      <c r="I288">
        <v>3743.88923189036</v>
      </c>
      <c r="J288">
        <v>0</v>
      </c>
      <c r="K288" s="20"/>
    </row>
    <row r="289" spans="1:11" x14ac:dyDescent="0.2">
      <c r="A289" s="20">
        <v>45778</v>
      </c>
      <c r="B289" t="s">
        <v>17749</v>
      </c>
      <c r="C289" t="s">
        <v>1626</v>
      </c>
      <c r="D289">
        <v>9.6300000000000008</v>
      </c>
      <c r="E289">
        <v>10</v>
      </c>
      <c r="F289" s="20">
        <v>45170</v>
      </c>
      <c r="G289">
        <v>3842.1599169262599</v>
      </c>
      <c r="H289">
        <v>10384.215991692599</v>
      </c>
      <c r="I289">
        <v>3842.1599169262599</v>
      </c>
      <c r="J289">
        <v>0</v>
      </c>
      <c r="K289" s="2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26367-8878-4B3D-A2FE-C8ADD3F979AC}">
  <dimension ref="A1:AO717"/>
  <sheetViews>
    <sheetView topLeftCell="D1" workbookViewId="0">
      <selection activeCell="L3" sqref="L3"/>
    </sheetView>
  </sheetViews>
  <sheetFormatPr baseColWidth="10" defaultColWidth="8.83203125" defaultRowHeight="16" x14ac:dyDescent="0.2"/>
  <cols>
    <col min="18" max="18" width="10.33203125" bestFit="1" customWidth="1"/>
    <col min="19" max="19" width="10.33203125" customWidth="1"/>
    <col min="34" max="34" width="10" bestFit="1" customWidth="1"/>
    <col min="35" max="35" width="22" bestFit="1" customWidth="1"/>
    <col min="36" max="36" width="10.33203125" bestFit="1" customWidth="1"/>
    <col min="39" max="39" width="13.1640625" bestFit="1" customWidth="1"/>
    <col min="40" max="41" width="11.83203125" bestFit="1" customWidth="1"/>
  </cols>
  <sheetData>
    <row r="1" spans="1:41" x14ac:dyDescent="0.2">
      <c r="A1" s="37" t="s">
        <v>1745</v>
      </c>
      <c r="B1" s="37" t="s">
        <v>1746</v>
      </c>
      <c r="C1" s="37" t="s">
        <v>1747</v>
      </c>
      <c r="D1" s="37" t="s">
        <v>1748</v>
      </c>
      <c r="E1" s="37" t="s">
        <v>1749</v>
      </c>
      <c r="F1" s="37" t="s">
        <v>1750</v>
      </c>
      <c r="G1" s="37" t="s">
        <v>1751</v>
      </c>
      <c r="H1" s="37" t="s">
        <v>1752</v>
      </c>
      <c r="I1" s="37" t="s">
        <v>1753</v>
      </c>
      <c r="J1" s="37" t="s">
        <v>1754</v>
      </c>
      <c r="K1" s="37" t="s">
        <v>1755</v>
      </c>
      <c r="L1" s="37" t="s">
        <v>1756</v>
      </c>
      <c r="M1" s="37" t="s">
        <v>1757</v>
      </c>
      <c r="N1" s="37" t="s">
        <v>1758</v>
      </c>
      <c r="O1" s="37" t="s">
        <v>1759</v>
      </c>
      <c r="P1" s="37" t="s">
        <v>1760</v>
      </c>
      <c r="Q1" s="37" t="s">
        <v>1761</v>
      </c>
      <c r="R1" s="37" t="s">
        <v>1762</v>
      </c>
      <c r="S1" s="37" t="s">
        <v>1763</v>
      </c>
      <c r="T1" s="37" t="s">
        <v>1764</v>
      </c>
      <c r="U1" s="37" t="s">
        <v>1765</v>
      </c>
      <c r="V1" s="37" t="s">
        <v>1766</v>
      </c>
      <c r="W1" s="37" t="s">
        <v>1767</v>
      </c>
      <c r="X1" s="37" t="s">
        <v>1768</v>
      </c>
      <c r="Y1" s="37" t="s">
        <v>1769</v>
      </c>
      <c r="Z1" s="37" t="s">
        <v>1770</v>
      </c>
      <c r="AA1" s="37" t="s">
        <v>1771</v>
      </c>
      <c r="AB1" s="37" t="s">
        <v>1772</v>
      </c>
      <c r="AC1" s="37" t="s">
        <v>1773</v>
      </c>
      <c r="AD1" s="37" t="s">
        <v>1774</v>
      </c>
      <c r="AE1" s="37" t="s">
        <v>1775</v>
      </c>
      <c r="AF1" s="37" t="s">
        <v>1776</v>
      </c>
      <c r="AG1" s="37" t="s">
        <v>1777</v>
      </c>
      <c r="AH1" s="37" t="s">
        <v>1778</v>
      </c>
      <c r="AI1" t="s">
        <v>2558</v>
      </c>
      <c r="AJ1" t="s">
        <v>14689</v>
      </c>
      <c r="AK1" t="s">
        <v>1852</v>
      </c>
      <c r="AL1" t="s">
        <v>1744</v>
      </c>
      <c r="AM1" t="s">
        <v>14991</v>
      </c>
      <c r="AN1" t="s">
        <v>17712</v>
      </c>
    </row>
    <row r="2" spans="1:41" x14ac:dyDescent="0.2">
      <c r="A2" s="37" t="s">
        <v>2034</v>
      </c>
      <c r="B2" s="37" t="s">
        <v>1780</v>
      </c>
      <c r="C2" s="37" t="s">
        <v>1424</v>
      </c>
      <c r="D2" s="37"/>
      <c r="E2" s="37"/>
      <c r="F2" s="40">
        <v>44246</v>
      </c>
      <c r="G2" s="40">
        <v>44267</v>
      </c>
      <c r="H2" s="37">
        <v>12</v>
      </c>
      <c r="I2" s="37" t="s">
        <v>176</v>
      </c>
      <c r="J2" s="37" t="s">
        <v>54</v>
      </c>
      <c r="K2" s="37"/>
      <c r="L2" s="39">
        <v>10</v>
      </c>
      <c r="M2" s="38">
        <v>0.25</v>
      </c>
      <c r="N2" s="37" t="s">
        <v>79</v>
      </c>
      <c r="O2" s="37" t="s">
        <v>48</v>
      </c>
      <c r="P2" s="37">
        <v>250</v>
      </c>
      <c r="Q2" s="37"/>
      <c r="R2" s="40">
        <v>44636</v>
      </c>
      <c r="S2" s="37"/>
      <c r="T2" s="37"/>
      <c r="U2" s="37"/>
      <c r="V2" s="37"/>
      <c r="W2" s="37"/>
      <c r="X2" s="37"/>
      <c r="Y2" s="39">
        <v>10.029999999999999</v>
      </c>
      <c r="Z2" s="39">
        <v>10.08</v>
      </c>
      <c r="AA2" s="39">
        <v>0.34</v>
      </c>
      <c r="AB2" s="37"/>
      <c r="AC2" s="37"/>
      <c r="AD2" s="37"/>
      <c r="AE2" s="37" t="s">
        <v>1419</v>
      </c>
      <c r="AF2" s="37" t="s">
        <v>52</v>
      </c>
      <c r="AG2" s="37" t="s">
        <v>1418</v>
      </c>
      <c r="AH2" s="38">
        <v>3.0000000000000001E-3</v>
      </c>
      <c r="AI2" s="40">
        <f>INDEX(spac_research[[#All],[outsideLiquidationDate]],MATCH(C2,spac_research[[#All],[symbol]],0))</f>
        <v>0</v>
      </c>
      <c r="AJ2" s="20">
        <f t="shared" ref="AJ2:AJ65" si="0">IF(AI2&gt;0,AI2,R2)</f>
        <v>44636</v>
      </c>
      <c r="AK2" s="32">
        <f t="shared" ref="AK2:AK65" ca="1" si="1">AJ2-TODAY()</f>
        <v>-23</v>
      </c>
      <c r="AL2" s="33">
        <f t="shared" ref="AL2:AL65" ca="1" si="2">IFERROR((L2/Y2-1)*(365/AK2),"")</f>
        <v>4.7466296761887815E-2</v>
      </c>
      <c r="AM2" s="22">
        <f>IF(ISBLANK(Y2),"",INDEX(spac_research[[#All],[publicSharesOutstanding]],MATCH(C2,spac_research[[#All],[symbol]],0)))</f>
        <v>25000000</v>
      </c>
      <c r="AN2">
        <v>0</v>
      </c>
    </row>
    <row r="3" spans="1:41" x14ac:dyDescent="0.2">
      <c r="A3" s="37" t="s">
        <v>2043</v>
      </c>
      <c r="B3" s="37" t="s">
        <v>1780</v>
      </c>
      <c r="C3" s="37" t="s">
        <v>1738</v>
      </c>
      <c r="D3" s="37"/>
      <c r="E3" s="37"/>
      <c r="F3" s="40">
        <v>44231</v>
      </c>
      <c r="G3" s="40">
        <v>44273</v>
      </c>
      <c r="H3" s="37">
        <v>12</v>
      </c>
      <c r="I3" s="37" t="s">
        <v>69</v>
      </c>
      <c r="J3" s="37" t="s">
        <v>54</v>
      </c>
      <c r="K3" s="37"/>
      <c r="L3" s="39">
        <v>10.1</v>
      </c>
      <c r="M3" s="38">
        <v>0.5</v>
      </c>
      <c r="N3" s="37" t="s">
        <v>79</v>
      </c>
      <c r="O3" s="37" t="s">
        <v>48</v>
      </c>
      <c r="P3" s="37">
        <v>105.1</v>
      </c>
      <c r="Q3" s="37"/>
      <c r="R3" s="40">
        <v>44642</v>
      </c>
      <c r="S3" s="37"/>
      <c r="T3" s="37"/>
      <c r="U3" s="37"/>
      <c r="V3" s="37"/>
      <c r="W3" s="37"/>
      <c r="X3" s="37"/>
      <c r="Y3" s="39">
        <v>10.09</v>
      </c>
      <c r="Z3" s="39">
        <v>10.15</v>
      </c>
      <c r="AA3" s="39">
        <v>0.21</v>
      </c>
      <c r="AB3" s="37"/>
      <c r="AC3" s="37"/>
      <c r="AD3" s="37"/>
      <c r="AE3" s="37" t="s">
        <v>1903</v>
      </c>
      <c r="AF3" s="37" t="s">
        <v>112</v>
      </c>
      <c r="AG3" s="37" t="s">
        <v>1737</v>
      </c>
      <c r="AH3" s="38">
        <v>-1E-3</v>
      </c>
      <c r="AI3" s="40">
        <f>INDEX(spac_research[[#All],[outsideLiquidationDate]],MATCH(C3,spac_research[[#All],[symbol]],0))</f>
        <v>0</v>
      </c>
      <c r="AJ3" s="20">
        <f t="shared" si="0"/>
        <v>44642</v>
      </c>
      <c r="AK3" s="32">
        <f t="shared" ca="1" si="1"/>
        <v>-17</v>
      </c>
      <c r="AL3" s="33">
        <f t="shared" ca="1" si="2"/>
        <v>-2.1279076546374787E-2</v>
      </c>
      <c r="AM3" s="22">
        <f>IF(ISBLANK(Y3),"",INDEX(spac_research[[#All],[publicSharesOutstanding]],MATCH(C3,spac_research[[#All],[symbol]],0)))</f>
        <v>10506002</v>
      </c>
      <c r="AN3">
        <v>1</v>
      </c>
      <c r="AO3" s="44"/>
    </row>
    <row r="4" spans="1:41" x14ac:dyDescent="0.2">
      <c r="A4" s="37" t="s">
        <v>2403</v>
      </c>
      <c r="B4" s="37" t="s">
        <v>2398</v>
      </c>
      <c r="C4" s="37" t="s">
        <v>1480</v>
      </c>
      <c r="D4" s="37" t="s">
        <v>1476</v>
      </c>
      <c r="E4" s="37" t="s">
        <v>1475</v>
      </c>
      <c r="F4" s="40">
        <v>43903</v>
      </c>
      <c r="G4" s="40">
        <v>44006</v>
      </c>
      <c r="H4" s="37" t="s">
        <v>1479</v>
      </c>
      <c r="I4" s="37" t="s">
        <v>126</v>
      </c>
      <c r="J4" s="37" t="s">
        <v>54</v>
      </c>
      <c r="K4" s="37" t="s">
        <v>2066</v>
      </c>
      <c r="L4" s="39">
        <v>10.199999999999999</v>
      </c>
      <c r="M4" s="37" t="s">
        <v>1887</v>
      </c>
      <c r="N4" s="37" t="s">
        <v>79</v>
      </c>
      <c r="O4" s="37" t="s">
        <v>167</v>
      </c>
      <c r="P4" s="37">
        <v>46</v>
      </c>
      <c r="Q4" s="40">
        <v>44615</v>
      </c>
      <c r="R4" s="40">
        <v>44645</v>
      </c>
      <c r="S4" s="37"/>
      <c r="T4" s="37">
        <v>140</v>
      </c>
      <c r="U4" s="41">
        <v>3.04</v>
      </c>
      <c r="V4" s="37" t="s">
        <v>72</v>
      </c>
      <c r="W4" s="37" t="s">
        <v>56</v>
      </c>
      <c r="X4" s="37"/>
      <c r="Y4" s="39">
        <v>10.32</v>
      </c>
      <c r="Z4" s="39">
        <v>10.5</v>
      </c>
      <c r="AA4" s="39">
        <v>0.08</v>
      </c>
      <c r="AB4" s="37"/>
      <c r="AC4" s="37"/>
      <c r="AD4" s="37" t="s">
        <v>2404</v>
      </c>
      <c r="AE4" s="37" t="s">
        <v>1781</v>
      </c>
      <c r="AF4" s="37" t="s">
        <v>1478</v>
      </c>
      <c r="AG4" s="37" t="s">
        <v>1477</v>
      </c>
      <c r="AH4" s="38">
        <v>2.8999999999999998E-3</v>
      </c>
      <c r="AI4" s="40">
        <f>INDEX(spac_research[[#All],[outsideLiquidationDate]],MATCH(C4,spac_research[[#All],[symbol]],0))</f>
        <v>0</v>
      </c>
      <c r="AJ4" s="20">
        <f t="shared" si="0"/>
        <v>44645</v>
      </c>
      <c r="AK4" s="32">
        <f t="shared" ca="1" si="1"/>
        <v>-14</v>
      </c>
      <c r="AL4" s="33">
        <f t="shared" ca="1" si="2"/>
        <v>0.30315614617940545</v>
      </c>
      <c r="AM4" s="22">
        <f>IF(ISBLANK(Y4),"",INDEX(spac_research[[#All],[publicSharesOutstanding]],MATCH(C4,spac_research[[#All],[symbol]],0)))</f>
        <v>4600000</v>
      </c>
      <c r="AN4">
        <v>0</v>
      </c>
    </row>
    <row r="5" spans="1:41" x14ac:dyDescent="0.2">
      <c r="A5" s="37" t="s">
        <v>2434</v>
      </c>
      <c r="B5" s="37" t="s">
        <v>2398</v>
      </c>
      <c r="C5" s="37" t="s">
        <v>187</v>
      </c>
      <c r="D5" s="37" t="s">
        <v>184</v>
      </c>
      <c r="E5" s="37" t="s">
        <v>183</v>
      </c>
      <c r="F5" s="40">
        <v>44169</v>
      </c>
      <c r="G5" s="40">
        <v>44188</v>
      </c>
      <c r="H5" s="37">
        <v>15</v>
      </c>
      <c r="I5" s="37" t="s">
        <v>126</v>
      </c>
      <c r="J5" s="37" t="s">
        <v>158</v>
      </c>
      <c r="K5" s="37" t="s">
        <v>2131</v>
      </c>
      <c r="L5" s="39">
        <v>10.1</v>
      </c>
      <c r="M5" s="37" t="s">
        <v>1887</v>
      </c>
      <c r="N5" s="37" t="s">
        <v>130</v>
      </c>
      <c r="O5" s="37" t="s">
        <v>56</v>
      </c>
      <c r="P5" s="37">
        <v>201.3</v>
      </c>
      <c r="Q5" s="40">
        <v>44573</v>
      </c>
      <c r="R5" s="40">
        <v>44648</v>
      </c>
      <c r="S5" s="37"/>
      <c r="T5" s="37">
        <v>300</v>
      </c>
      <c r="U5" s="41">
        <v>1.48</v>
      </c>
      <c r="V5" s="37" t="s">
        <v>130</v>
      </c>
      <c r="W5" s="37" t="s">
        <v>56</v>
      </c>
      <c r="X5" s="37"/>
      <c r="Y5" s="39">
        <v>10.07</v>
      </c>
      <c r="Z5" s="39">
        <v>10.17</v>
      </c>
      <c r="AA5" s="39">
        <v>0.1</v>
      </c>
      <c r="AB5" s="37"/>
      <c r="AC5" s="37"/>
      <c r="AD5" s="37"/>
      <c r="AE5" s="37" t="s">
        <v>1379</v>
      </c>
      <c r="AF5" s="37" t="s">
        <v>112</v>
      </c>
      <c r="AG5" s="37" t="s">
        <v>185</v>
      </c>
      <c r="AH5" s="38">
        <v>-3.0000000000000001E-3</v>
      </c>
      <c r="AI5" s="40">
        <f>INDEX(spac_research[[#All],[outsideLiquidationDate]],MATCH(C5,spac_research[[#All],[symbol]],0))</f>
        <v>0</v>
      </c>
      <c r="AJ5" s="20">
        <f t="shared" si="0"/>
        <v>44648</v>
      </c>
      <c r="AK5" s="32">
        <f t="shared" ca="1" si="1"/>
        <v>-11</v>
      </c>
      <c r="AL5" s="33">
        <f t="shared" ca="1" si="2"/>
        <v>-9.8853480184166523E-2</v>
      </c>
      <c r="AM5" s="22">
        <f>IF(ISBLANK(Y5),"",INDEX(spac_research[[#All],[publicSharesOutstanding]],MATCH(C5,spac_research[[#All],[symbol]],0)))</f>
        <v>20125000</v>
      </c>
      <c r="AN5">
        <v>1</v>
      </c>
    </row>
    <row r="6" spans="1:41" x14ac:dyDescent="0.2">
      <c r="A6" s="37" t="s">
        <v>1779</v>
      </c>
      <c r="B6" s="37" t="s">
        <v>1780</v>
      </c>
      <c r="C6" s="37" t="s">
        <v>278</v>
      </c>
      <c r="D6" s="37"/>
      <c r="E6" s="37"/>
      <c r="F6" s="40">
        <v>43635</v>
      </c>
      <c r="G6" s="40">
        <v>43658</v>
      </c>
      <c r="H6" s="37" t="s">
        <v>277</v>
      </c>
      <c r="I6" s="37" t="s">
        <v>69</v>
      </c>
      <c r="J6" s="37" t="s">
        <v>54</v>
      </c>
      <c r="K6" s="37"/>
      <c r="L6" s="39">
        <v>10.19</v>
      </c>
      <c r="M6" s="38">
        <v>0.5</v>
      </c>
      <c r="N6" s="37" t="s">
        <v>276</v>
      </c>
      <c r="O6" s="37" t="s">
        <v>48</v>
      </c>
      <c r="P6" s="37">
        <v>172.5</v>
      </c>
      <c r="Q6" s="37"/>
      <c r="R6" s="40">
        <v>44651</v>
      </c>
      <c r="S6" s="37"/>
      <c r="T6" s="37"/>
      <c r="U6" s="37"/>
      <c r="V6" s="37"/>
      <c r="W6" s="37"/>
      <c r="X6" s="37"/>
      <c r="Y6" s="39">
        <v>10.220000000000001</v>
      </c>
      <c r="Z6" s="39">
        <v>10.24</v>
      </c>
      <c r="AA6" s="39">
        <v>0.19</v>
      </c>
      <c r="AB6" s="37"/>
      <c r="AC6" s="37"/>
      <c r="AD6" s="37"/>
      <c r="AE6" s="37" t="s">
        <v>1781</v>
      </c>
      <c r="AF6" s="37" t="s">
        <v>200</v>
      </c>
      <c r="AG6" s="37" t="s">
        <v>276</v>
      </c>
      <c r="AH6" s="38">
        <v>3.8999999999999998E-3</v>
      </c>
      <c r="AI6" s="40">
        <f>INDEX(spac_research[[#All],[outsideLiquidationDate]],MATCH(C6,spac_research[[#All],[symbol]],0))</f>
        <v>0</v>
      </c>
      <c r="AJ6" s="20">
        <f t="shared" si="0"/>
        <v>44651</v>
      </c>
      <c r="AK6" s="32">
        <f t="shared" ca="1" si="1"/>
        <v>-8</v>
      </c>
      <c r="AL6" s="33">
        <f t="shared" ca="1" si="2"/>
        <v>0.13392857142857775</v>
      </c>
      <c r="AM6" s="22">
        <f>IF(ISBLANK(Y6),"",INDEX(spac_research[[#All],[publicSharesOutstanding]],MATCH(C6,spac_research[[#All],[symbol]],0)))</f>
        <v>9367288</v>
      </c>
      <c r="AN6">
        <v>0</v>
      </c>
    </row>
    <row r="7" spans="1:41" x14ac:dyDescent="0.2">
      <c r="A7" s="37" t="s">
        <v>2483</v>
      </c>
      <c r="B7" s="37" t="s">
        <v>2398</v>
      </c>
      <c r="C7" s="37" t="s">
        <v>1063</v>
      </c>
      <c r="D7" s="37" t="s">
        <v>1060</v>
      </c>
      <c r="E7" s="37" t="s">
        <v>1059</v>
      </c>
      <c r="F7" s="40">
        <v>44117</v>
      </c>
      <c r="G7" s="40">
        <v>44295</v>
      </c>
      <c r="H7" s="37">
        <v>12</v>
      </c>
      <c r="I7" s="37" t="s">
        <v>1062</v>
      </c>
      <c r="J7" s="37" t="s">
        <v>54</v>
      </c>
      <c r="K7" s="37"/>
      <c r="L7" s="39">
        <v>10.1</v>
      </c>
      <c r="M7" s="37" t="s">
        <v>1887</v>
      </c>
      <c r="N7" s="37" t="s">
        <v>79</v>
      </c>
      <c r="O7" s="37" t="s">
        <v>216</v>
      </c>
      <c r="P7" s="37">
        <v>167.5</v>
      </c>
      <c r="Q7" s="40">
        <v>44552</v>
      </c>
      <c r="R7" s="40">
        <v>44664</v>
      </c>
      <c r="S7" s="37"/>
      <c r="T7" s="37">
        <v>708</v>
      </c>
      <c r="U7" s="41">
        <v>4.1900000000000004</v>
      </c>
      <c r="V7" s="37" t="s">
        <v>49</v>
      </c>
      <c r="W7" s="37" t="s">
        <v>48</v>
      </c>
      <c r="X7" s="37"/>
      <c r="Y7" s="39">
        <v>10.050000000000001</v>
      </c>
      <c r="Z7" s="39">
        <v>10.28</v>
      </c>
      <c r="AA7" s="39">
        <v>0.26</v>
      </c>
      <c r="AB7" s="37"/>
      <c r="AC7" s="37"/>
      <c r="AD7" s="37"/>
      <c r="AE7" s="37" t="s">
        <v>1976</v>
      </c>
      <c r="AF7" s="37" t="s">
        <v>52</v>
      </c>
      <c r="AG7" s="37" t="s">
        <v>1061</v>
      </c>
      <c r="AH7" s="38">
        <v>-5.8999999999999999E-3</v>
      </c>
      <c r="AI7" s="40">
        <f>INDEX(spac_research[[#All],[outsideLiquidationDate]],MATCH(C7,spac_research[[#All],[symbol]],0))</f>
        <v>0</v>
      </c>
      <c r="AJ7" s="20">
        <f t="shared" si="0"/>
        <v>44664</v>
      </c>
      <c r="AK7" s="32">
        <f t="shared" ca="1" si="1"/>
        <v>5</v>
      </c>
      <c r="AL7" s="33">
        <f t="shared" ca="1" si="2"/>
        <v>0.36318407960198029</v>
      </c>
      <c r="AM7" s="22">
        <f>IF(ISBLANK(Y7),"",INDEX(spac_research[[#All],[publicSharesOutstanding]],MATCH(C7,spac_research[[#All],[symbol]],0)))</f>
        <v>16750000</v>
      </c>
      <c r="AN7">
        <v>1</v>
      </c>
    </row>
    <row r="8" spans="1:41" x14ac:dyDescent="0.2">
      <c r="A8" s="37" t="s">
        <v>2397</v>
      </c>
      <c r="B8" s="37" t="s">
        <v>2398</v>
      </c>
      <c r="C8" s="37" t="s">
        <v>1649</v>
      </c>
      <c r="D8" s="37" t="s">
        <v>1648</v>
      </c>
      <c r="E8" s="37"/>
      <c r="F8" s="40">
        <v>43375</v>
      </c>
      <c r="G8" s="40">
        <v>43397</v>
      </c>
      <c r="H8" s="37" t="s">
        <v>2399</v>
      </c>
      <c r="I8" s="37" t="s">
        <v>126</v>
      </c>
      <c r="J8" s="37" t="s">
        <v>158</v>
      </c>
      <c r="K8" s="37" t="s">
        <v>2066</v>
      </c>
      <c r="L8" s="39">
        <v>11.37</v>
      </c>
      <c r="M8" s="37" t="s">
        <v>1887</v>
      </c>
      <c r="N8" s="37" t="s">
        <v>79</v>
      </c>
      <c r="O8" s="37" t="s">
        <v>48</v>
      </c>
      <c r="P8" s="37">
        <v>114.9</v>
      </c>
      <c r="Q8" s="40">
        <v>44132</v>
      </c>
      <c r="R8" s="40">
        <v>44677</v>
      </c>
      <c r="S8" s="37"/>
      <c r="T8" s="37">
        <v>300</v>
      </c>
      <c r="U8" s="41">
        <v>2.61</v>
      </c>
      <c r="V8" s="37" t="s">
        <v>57</v>
      </c>
      <c r="W8" s="37" t="s">
        <v>48</v>
      </c>
      <c r="X8" s="37"/>
      <c r="Y8" s="39">
        <v>11.93</v>
      </c>
      <c r="Z8" s="39">
        <v>11.8</v>
      </c>
      <c r="AA8" s="39">
        <v>0.15</v>
      </c>
      <c r="AB8" s="37"/>
      <c r="AC8" s="37"/>
      <c r="AD8" s="37"/>
      <c r="AE8" s="37" t="s">
        <v>1379</v>
      </c>
      <c r="AF8" s="37" t="s">
        <v>186</v>
      </c>
      <c r="AG8" s="37" t="s">
        <v>118</v>
      </c>
      <c r="AH8" s="38">
        <v>1.3599999999999999E-2</v>
      </c>
      <c r="AI8" s="40">
        <f>INDEX(spac_research[[#All],[outsideLiquidationDate]],MATCH(C8,spac_research[[#All],[symbol]],0))</f>
        <v>0</v>
      </c>
      <c r="AJ8" s="20">
        <f t="shared" si="0"/>
        <v>44677</v>
      </c>
      <c r="AK8" s="32">
        <f t="shared" ca="1" si="1"/>
        <v>18</v>
      </c>
      <c r="AL8" s="33">
        <f t="shared" ca="1" si="2"/>
        <v>-0.95184874732234492</v>
      </c>
      <c r="AM8" s="22">
        <f>IF(ISBLANK(Y8),"",INDEX(spac_research[[#All],[publicSharesOutstanding]],MATCH(C8,spac_research[[#All],[symbol]],0)))</f>
        <v>1278361</v>
      </c>
      <c r="AN8">
        <v>0</v>
      </c>
    </row>
    <row r="9" spans="1:41" x14ac:dyDescent="0.2">
      <c r="A9" s="37" t="s">
        <v>1789</v>
      </c>
      <c r="B9" s="37" t="s">
        <v>1780</v>
      </c>
      <c r="C9" s="37" t="s">
        <v>1036</v>
      </c>
      <c r="D9" s="37"/>
      <c r="E9" s="37"/>
      <c r="F9" s="40">
        <v>44001</v>
      </c>
      <c r="G9" s="40">
        <v>44036</v>
      </c>
      <c r="H9" s="37" t="s">
        <v>1035</v>
      </c>
      <c r="I9" s="37" t="s">
        <v>137</v>
      </c>
      <c r="J9" s="37" t="s">
        <v>158</v>
      </c>
      <c r="K9" s="37"/>
      <c r="L9" s="39">
        <v>10.25</v>
      </c>
      <c r="M9" s="38">
        <v>0.5</v>
      </c>
      <c r="N9" s="37" t="s">
        <v>79</v>
      </c>
      <c r="O9" s="37" t="s">
        <v>48</v>
      </c>
      <c r="P9" s="37">
        <v>40</v>
      </c>
      <c r="Q9" s="37"/>
      <c r="R9" s="40">
        <v>44436</v>
      </c>
      <c r="S9" s="37"/>
      <c r="T9" s="37"/>
      <c r="U9" s="37"/>
      <c r="V9" s="37"/>
      <c r="W9" s="37"/>
      <c r="X9" s="37"/>
      <c r="Y9" s="39">
        <v>10.38</v>
      </c>
      <c r="Z9" s="39">
        <v>10.84</v>
      </c>
      <c r="AA9" s="39">
        <v>7.0000000000000007E-2</v>
      </c>
      <c r="AB9" s="37"/>
      <c r="AC9" s="37"/>
      <c r="AD9" s="37"/>
      <c r="AE9" s="37" t="s">
        <v>1790</v>
      </c>
      <c r="AF9" s="37" t="s">
        <v>52</v>
      </c>
      <c r="AG9" s="37" t="s">
        <v>118</v>
      </c>
      <c r="AH9" s="38">
        <v>1.17E-2</v>
      </c>
      <c r="AI9" s="40">
        <f>INDEX(spac_research[[#All],[outsideLiquidationDate]],MATCH(C9,spac_research[[#All],[symbol]],0))</f>
        <v>44679</v>
      </c>
      <c r="AJ9" s="20">
        <f t="shared" si="0"/>
        <v>44679</v>
      </c>
      <c r="AK9" s="32">
        <f t="shared" ca="1" si="1"/>
        <v>20</v>
      </c>
      <c r="AL9" s="33">
        <f t="shared" ca="1" si="2"/>
        <v>-0.22856454720616778</v>
      </c>
      <c r="AM9" s="22">
        <f>IF(ISBLANK(Y9),"",INDEX(spac_research[[#All],[publicSharesOutstanding]],MATCH(C9,spac_research[[#All],[symbol]],0)))</f>
        <v>4000000</v>
      </c>
      <c r="AN9">
        <v>0</v>
      </c>
    </row>
    <row r="10" spans="1:41" x14ac:dyDescent="0.2">
      <c r="A10" s="37" t="s">
        <v>1829</v>
      </c>
      <c r="B10" s="37" t="s">
        <v>1780</v>
      </c>
      <c r="C10" s="37" t="s">
        <v>762</v>
      </c>
      <c r="D10" s="37"/>
      <c r="E10" s="37"/>
      <c r="F10" s="40">
        <v>44095</v>
      </c>
      <c r="G10" s="40">
        <v>44131</v>
      </c>
      <c r="H10" s="37">
        <v>18</v>
      </c>
      <c r="I10" s="37" t="s">
        <v>137</v>
      </c>
      <c r="J10" s="37" t="s">
        <v>158</v>
      </c>
      <c r="K10" s="37"/>
      <c r="L10" s="39">
        <v>10.1</v>
      </c>
      <c r="M10" s="38">
        <v>0.5</v>
      </c>
      <c r="N10" s="37" t="s">
        <v>66</v>
      </c>
      <c r="O10" s="37" t="s">
        <v>48</v>
      </c>
      <c r="P10" s="37">
        <v>110</v>
      </c>
      <c r="Q10" s="37"/>
      <c r="R10" s="40">
        <v>44680</v>
      </c>
      <c r="S10" s="37"/>
      <c r="T10" s="37"/>
      <c r="U10" s="37"/>
      <c r="V10" s="37"/>
      <c r="W10" s="37"/>
      <c r="X10" s="37"/>
      <c r="Y10" s="39">
        <v>10.050000000000001</v>
      </c>
      <c r="Z10" s="39">
        <v>10.1</v>
      </c>
      <c r="AA10" s="39">
        <v>0.1</v>
      </c>
      <c r="AB10" s="37"/>
      <c r="AC10" s="37"/>
      <c r="AD10" s="37"/>
      <c r="AE10" s="37" t="s">
        <v>1379</v>
      </c>
      <c r="AF10" s="37" t="s">
        <v>52</v>
      </c>
      <c r="AG10" s="37" t="s">
        <v>761</v>
      </c>
      <c r="AH10" s="38">
        <v>-5.0000000000000001E-3</v>
      </c>
      <c r="AI10" s="40">
        <f>INDEX(spac_research[[#All],[outsideLiquidationDate]],MATCH(C10,spac_research[[#All],[symbol]],0))</f>
        <v>0</v>
      </c>
      <c r="AJ10" s="20">
        <f t="shared" si="0"/>
        <v>44680</v>
      </c>
      <c r="AK10" s="32">
        <f t="shared" ca="1" si="1"/>
        <v>21</v>
      </c>
      <c r="AL10" s="33">
        <f t="shared" ca="1" si="2"/>
        <v>8.6472399905233394E-2</v>
      </c>
      <c r="AM10" s="22">
        <f>IF(ISBLANK(Y10),"",INDEX(spac_research[[#All],[publicSharesOutstanding]],MATCH(C10,spac_research[[#All],[symbol]],0)))</f>
        <v>11000000</v>
      </c>
      <c r="AN10">
        <v>1</v>
      </c>
    </row>
    <row r="11" spans="1:41" x14ac:dyDescent="0.2">
      <c r="A11" s="37" t="s">
        <v>1922</v>
      </c>
      <c r="B11" s="37" t="s">
        <v>1780</v>
      </c>
      <c r="C11" s="37" t="s">
        <v>1542</v>
      </c>
      <c r="D11" s="37"/>
      <c r="E11" s="37"/>
      <c r="F11" s="40">
        <v>44057</v>
      </c>
      <c r="G11" s="40">
        <v>44225</v>
      </c>
      <c r="H11" s="37">
        <v>15</v>
      </c>
      <c r="I11" s="37" t="s">
        <v>69</v>
      </c>
      <c r="J11" s="37" t="s">
        <v>54</v>
      </c>
      <c r="K11" s="37"/>
      <c r="L11" s="39">
        <v>10.1</v>
      </c>
      <c r="M11" s="38">
        <v>0.5</v>
      </c>
      <c r="N11" s="37" t="s">
        <v>130</v>
      </c>
      <c r="O11" s="37" t="s">
        <v>56</v>
      </c>
      <c r="P11" s="37">
        <v>57.5</v>
      </c>
      <c r="Q11" s="37"/>
      <c r="R11" s="40">
        <v>44683</v>
      </c>
      <c r="S11" s="37"/>
      <c r="T11" s="37"/>
      <c r="U11" s="37"/>
      <c r="V11" s="37"/>
      <c r="W11" s="37"/>
      <c r="X11" s="37"/>
      <c r="Y11" s="39">
        <v>10.039999999999999</v>
      </c>
      <c r="Z11" s="39">
        <v>10.15</v>
      </c>
      <c r="AA11" s="39">
        <v>0.15</v>
      </c>
      <c r="AB11" s="37"/>
      <c r="AC11" s="37"/>
      <c r="AD11" s="37"/>
      <c r="AE11" s="37" t="s">
        <v>1790</v>
      </c>
      <c r="AF11" s="37" t="s">
        <v>52</v>
      </c>
      <c r="AG11" s="37" t="s">
        <v>1541</v>
      </c>
      <c r="AH11" s="38">
        <v>-4.0000000000000001E-3</v>
      </c>
      <c r="AI11" s="40">
        <f>INDEX(spac_research[[#All],[outsideLiquidationDate]],MATCH(C11,spac_research[[#All],[symbol]],0))</f>
        <v>0</v>
      </c>
      <c r="AJ11" s="20">
        <f t="shared" si="0"/>
        <v>44683</v>
      </c>
      <c r="AK11" s="32">
        <f t="shared" ca="1" si="1"/>
        <v>24</v>
      </c>
      <c r="AL11" s="33">
        <f t="shared" ca="1" si="2"/>
        <v>9.0886454183266852E-2</v>
      </c>
      <c r="AM11" s="22">
        <f>IF(ISBLANK(Y11),"",INDEX(spac_research[[#All],[publicSharesOutstanding]],MATCH(C11,spac_research[[#All],[symbol]],0)))</f>
        <v>5750000</v>
      </c>
      <c r="AN11">
        <v>1</v>
      </c>
    </row>
    <row r="12" spans="1:41" x14ac:dyDescent="0.2">
      <c r="A12" s="37" t="s">
        <v>1832</v>
      </c>
      <c r="B12" s="37" t="s">
        <v>1780</v>
      </c>
      <c r="C12" s="37" t="s">
        <v>1527</v>
      </c>
      <c r="D12" s="37"/>
      <c r="E12" s="37"/>
      <c r="F12" s="40">
        <v>44095</v>
      </c>
      <c r="G12" s="40">
        <v>44134</v>
      </c>
      <c r="H12" s="37">
        <v>18</v>
      </c>
      <c r="I12" s="37" t="s">
        <v>137</v>
      </c>
      <c r="J12" s="37" t="s">
        <v>158</v>
      </c>
      <c r="K12" s="37"/>
      <c r="L12" s="39">
        <v>10.1</v>
      </c>
      <c r="M12" s="38">
        <v>0.5</v>
      </c>
      <c r="N12" s="37" t="s">
        <v>140</v>
      </c>
      <c r="O12" s="37" t="s">
        <v>48</v>
      </c>
      <c r="P12" s="37">
        <v>75</v>
      </c>
      <c r="Q12" s="37"/>
      <c r="R12" s="40">
        <v>44684</v>
      </c>
      <c r="S12" s="37"/>
      <c r="T12" s="37"/>
      <c r="U12" s="37"/>
      <c r="V12" s="37"/>
      <c r="W12" s="37"/>
      <c r="X12" s="37"/>
      <c r="Y12" s="39">
        <v>10.050000000000001</v>
      </c>
      <c r="Z12" s="39">
        <v>10.14</v>
      </c>
      <c r="AA12" s="39">
        <v>0.11</v>
      </c>
      <c r="AB12" s="37"/>
      <c r="AC12" s="37"/>
      <c r="AD12" s="37"/>
      <c r="AE12" s="37" t="s">
        <v>1833</v>
      </c>
      <c r="AF12" s="37" t="s">
        <v>52</v>
      </c>
      <c r="AG12" s="37" t="s">
        <v>1526</v>
      </c>
      <c r="AH12" s="38">
        <v>-5.8999999999999999E-3</v>
      </c>
      <c r="AI12" s="40">
        <f>INDEX(spac_research[[#All],[outsideLiquidationDate]],MATCH(C12,spac_research[[#All],[symbol]],0))</f>
        <v>0</v>
      </c>
      <c r="AJ12" s="20">
        <f t="shared" si="0"/>
        <v>44684</v>
      </c>
      <c r="AK12" s="32">
        <f t="shared" ca="1" si="1"/>
        <v>25</v>
      </c>
      <c r="AL12" s="33">
        <f t="shared" ca="1" si="2"/>
        <v>7.2636815920396058E-2</v>
      </c>
      <c r="AM12" s="22">
        <f>IF(ISBLANK(Y12),"",INDEX(spac_research[[#All],[publicSharesOutstanding]],MATCH(C12,spac_research[[#All],[symbol]],0)))</f>
        <v>7500000</v>
      </c>
      <c r="AN12">
        <v>0</v>
      </c>
    </row>
    <row r="13" spans="1:41" x14ac:dyDescent="0.2">
      <c r="A13" s="37" t="s">
        <v>2400</v>
      </c>
      <c r="B13" s="37" t="s">
        <v>2398</v>
      </c>
      <c r="C13" s="37" t="s">
        <v>1666</v>
      </c>
      <c r="D13" s="37" t="s">
        <v>1663</v>
      </c>
      <c r="E13" s="37"/>
      <c r="F13" s="40">
        <v>43566</v>
      </c>
      <c r="G13" s="40">
        <v>43599</v>
      </c>
      <c r="H13" s="37" t="s">
        <v>1665</v>
      </c>
      <c r="I13" s="37" t="s">
        <v>126</v>
      </c>
      <c r="J13" s="37" t="s">
        <v>158</v>
      </c>
      <c r="K13" s="37" t="s">
        <v>2066</v>
      </c>
      <c r="L13" s="39">
        <v>10.94</v>
      </c>
      <c r="M13" s="37" t="s">
        <v>1887</v>
      </c>
      <c r="N13" s="37" t="s">
        <v>79</v>
      </c>
      <c r="O13" s="37" t="s">
        <v>167</v>
      </c>
      <c r="P13" s="37">
        <v>46</v>
      </c>
      <c r="Q13" s="40">
        <v>44504</v>
      </c>
      <c r="R13" s="40">
        <v>44697</v>
      </c>
      <c r="S13" s="37"/>
      <c r="T13" s="37">
        <v>555</v>
      </c>
      <c r="U13" s="41">
        <v>12.07</v>
      </c>
      <c r="V13" s="37" t="s">
        <v>72</v>
      </c>
      <c r="W13" s="37" t="s">
        <v>167</v>
      </c>
      <c r="X13" s="37"/>
      <c r="Y13" s="39">
        <v>11.15</v>
      </c>
      <c r="Z13" s="39">
        <v>10.69</v>
      </c>
      <c r="AA13" s="39">
        <v>7.0000000000000007E-2</v>
      </c>
      <c r="AB13" s="37"/>
      <c r="AC13" s="37"/>
      <c r="AD13" s="37"/>
      <c r="AE13" s="37" t="s">
        <v>1873</v>
      </c>
      <c r="AF13" s="37" t="s">
        <v>112</v>
      </c>
      <c r="AG13" s="37" t="s">
        <v>1664</v>
      </c>
      <c r="AH13" s="38">
        <v>-8.0000000000000002E-3</v>
      </c>
      <c r="AI13" s="40">
        <f>INDEX(spac_research[[#All],[outsideLiquidationDate]],MATCH(C13,spac_research[[#All],[symbol]],0))</f>
        <v>0</v>
      </c>
      <c r="AJ13" s="20">
        <f t="shared" si="0"/>
        <v>44697</v>
      </c>
      <c r="AK13" s="32">
        <f t="shared" ca="1" si="1"/>
        <v>38</v>
      </c>
      <c r="AL13" s="33">
        <f t="shared" ca="1" si="2"/>
        <v>-0.18090630162851104</v>
      </c>
      <c r="AM13" s="22">
        <f>IF(ISBLANK(Y13),"",INDEX(spac_research[[#All],[publicSharesOutstanding]],MATCH(C13,spac_research[[#All],[symbol]],0)))</f>
        <v>3963110</v>
      </c>
      <c r="AN13">
        <v>0</v>
      </c>
    </row>
    <row r="14" spans="1:41" x14ac:dyDescent="0.2">
      <c r="A14" s="37" t="s">
        <v>1835</v>
      </c>
      <c r="B14" s="37" t="s">
        <v>1780</v>
      </c>
      <c r="C14" s="37" t="s">
        <v>1458</v>
      </c>
      <c r="D14" s="37"/>
      <c r="E14" s="37"/>
      <c r="F14" s="40">
        <v>44111</v>
      </c>
      <c r="G14" s="40">
        <v>44148</v>
      </c>
      <c r="H14" s="37" t="s">
        <v>1457</v>
      </c>
      <c r="I14" s="37" t="s">
        <v>137</v>
      </c>
      <c r="J14" s="37" t="s">
        <v>54</v>
      </c>
      <c r="K14" s="37"/>
      <c r="L14" s="39">
        <v>10.11</v>
      </c>
      <c r="M14" s="38">
        <v>1</v>
      </c>
      <c r="N14" s="37" t="s">
        <v>130</v>
      </c>
      <c r="O14" s="37" t="s">
        <v>48</v>
      </c>
      <c r="P14" s="37">
        <v>126.2</v>
      </c>
      <c r="Q14" s="37"/>
      <c r="R14" s="40">
        <v>44698</v>
      </c>
      <c r="S14" s="37"/>
      <c r="T14" s="37"/>
      <c r="U14" s="37"/>
      <c r="V14" s="37"/>
      <c r="W14" s="37"/>
      <c r="X14" s="37"/>
      <c r="Y14" s="39">
        <v>10.24</v>
      </c>
      <c r="Z14" s="39">
        <v>10.47</v>
      </c>
      <c r="AA14" s="39">
        <v>0.21</v>
      </c>
      <c r="AB14" s="37"/>
      <c r="AC14" s="37"/>
      <c r="AD14" s="37"/>
      <c r="AE14" s="37" t="s">
        <v>1781</v>
      </c>
      <c r="AF14" s="37" t="s">
        <v>52</v>
      </c>
      <c r="AG14" s="37" t="s">
        <v>1456</v>
      </c>
      <c r="AH14" s="38">
        <v>-5.7999999999999996E-3</v>
      </c>
      <c r="AI14" s="40">
        <f>INDEX(spac_research[[#All],[outsideLiquidationDate]],MATCH(C14,spac_research[[#All],[symbol]],0))</f>
        <v>0</v>
      </c>
      <c r="AJ14" s="20">
        <f t="shared" si="0"/>
        <v>44698</v>
      </c>
      <c r="AK14" s="32">
        <f t="shared" ca="1" si="1"/>
        <v>39</v>
      </c>
      <c r="AL14" s="33">
        <f t="shared" ca="1" si="2"/>
        <v>-0.11881510416666771</v>
      </c>
      <c r="AM14" s="22">
        <f>IF(ISBLANK(Y14),"",INDEX(spac_research[[#All],[publicSharesOutstanding]],MATCH(C14,spac_research[[#All],[symbol]],0)))</f>
        <v>12618600</v>
      </c>
      <c r="AN14">
        <v>0</v>
      </c>
    </row>
    <row r="15" spans="1:41" x14ac:dyDescent="0.2">
      <c r="A15" s="37" t="s">
        <v>2420</v>
      </c>
      <c r="B15" s="37" t="s">
        <v>2398</v>
      </c>
      <c r="C15" s="37" t="s">
        <v>71</v>
      </c>
      <c r="D15" s="37" t="s">
        <v>64</v>
      </c>
      <c r="E15" s="37" t="s">
        <v>63</v>
      </c>
      <c r="F15" s="40">
        <v>44126</v>
      </c>
      <c r="G15" s="40">
        <v>44152</v>
      </c>
      <c r="H15" s="37" t="s">
        <v>70</v>
      </c>
      <c r="I15" s="37" t="s">
        <v>69</v>
      </c>
      <c r="J15" s="37" t="s">
        <v>54</v>
      </c>
      <c r="K15" s="37"/>
      <c r="L15" s="39">
        <v>10.3</v>
      </c>
      <c r="M15" s="38">
        <v>0.5</v>
      </c>
      <c r="N15" s="37" t="s">
        <v>66</v>
      </c>
      <c r="O15" s="37" t="s">
        <v>48</v>
      </c>
      <c r="P15" s="37">
        <v>230</v>
      </c>
      <c r="Q15" s="40">
        <v>44551</v>
      </c>
      <c r="R15" s="40">
        <v>44700</v>
      </c>
      <c r="S15" s="37"/>
      <c r="T15" s="42">
        <v>2378</v>
      </c>
      <c r="U15" s="41">
        <v>10.24</v>
      </c>
      <c r="V15" s="37" t="s">
        <v>65</v>
      </c>
      <c r="W15" s="37" t="s">
        <v>56</v>
      </c>
      <c r="X15" s="37"/>
      <c r="Y15" s="39">
        <v>10.23</v>
      </c>
      <c r="Z15" s="39">
        <v>10.52</v>
      </c>
      <c r="AA15" s="39">
        <v>0.69</v>
      </c>
      <c r="AB15" s="37"/>
      <c r="AC15" s="37"/>
      <c r="AD15" s="37" t="s">
        <v>2421</v>
      </c>
      <c r="AE15" s="37" t="s">
        <v>1784</v>
      </c>
      <c r="AF15" s="37" t="s">
        <v>68</v>
      </c>
      <c r="AG15" s="37" t="s">
        <v>67</v>
      </c>
      <c r="AH15" s="38">
        <v>-7.3000000000000001E-3</v>
      </c>
      <c r="AI15" s="40">
        <f>INDEX(spac_research[[#All],[outsideLiquidationDate]],MATCH(C15,spac_research[[#All],[symbol]],0))</f>
        <v>0</v>
      </c>
      <c r="AJ15" s="20">
        <f t="shared" si="0"/>
        <v>44700</v>
      </c>
      <c r="AK15" s="32">
        <f t="shared" ca="1" si="1"/>
        <v>41</v>
      </c>
      <c r="AL15" s="33">
        <f t="shared" ca="1" si="2"/>
        <v>6.0916005054478639E-2</v>
      </c>
      <c r="AM15" s="22">
        <f>IF(ISBLANK(Y15),"",INDEX(spac_research[[#All],[publicSharesOutstanding]],MATCH(C15,spac_research[[#All],[symbol]],0)))</f>
        <v>23000000</v>
      </c>
      <c r="AN15">
        <v>1</v>
      </c>
    </row>
    <row r="16" spans="1:41" x14ac:dyDescent="0.2">
      <c r="A16" s="37" t="s">
        <v>2419</v>
      </c>
      <c r="B16" s="37" t="s">
        <v>2398</v>
      </c>
      <c r="C16" s="37" t="s">
        <v>607</v>
      </c>
      <c r="D16" s="37" t="s">
        <v>606</v>
      </c>
      <c r="E16" s="37"/>
      <c r="F16" s="40">
        <v>44061</v>
      </c>
      <c r="G16" s="40">
        <v>44152</v>
      </c>
      <c r="H16" s="37">
        <v>18</v>
      </c>
      <c r="I16" s="37" t="s">
        <v>69</v>
      </c>
      <c r="J16" s="37" t="s">
        <v>54</v>
      </c>
      <c r="K16" s="37"/>
      <c r="L16" s="39">
        <v>10.220000000000001</v>
      </c>
      <c r="M16" s="38">
        <v>0.5</v>
      </c>
      <c r="N16" s="37" t="s">
        <v>79</v>
      </c>
      <c r="O16" s="37" t="s">
        <v>48</v>
      </c>
      <c r="P16" s="37">
        <v>104.8</v>
      </c>
      <c r="Q16" s="40">
        <v>44592</v>
      </c>
      <c r="R16" s="40">
        <v>44700</v>
      </c>
      <c r="S16" s="37"/>
      <c r="T16" s="37">
        <v>151</v>
      </c>
      <c r="U16" s="41">
        <v>1.41</v>
      </c>
      <c r="V16" s="37" t="s">
        <v>130</v>
      </c>
      <c r="W16" s="37" t="s">
        <v>56</v>
      </c>
      <c r="X16" s="37"/>
      <c r="Y16" s="39">
        <v>10.17</v>
      </c>
      <c r="Z16" s="39">
        <v>10.28</v>
      </c>
      <c r="AA16" s="39">
        <v>0.26</v>
      </c>
      <c r="AB16" s="37"/>
      <c r="AC16" s="37"/>
      <c r="AD16" s="37"/>
      <c r="AE16" s="37" t="s">
        <v>1873</v>
      </c>
      <c r="AF16" s="37" t="s">
        <v>52</v>
      </c>
      <c r="AG16" s="37" t="s">
        <v>118</v>
      </c>
      <c r="AH16" s="38">
        <v>-4.8999999999999998E-3</v>
      </c>
      <c r="AI16" s="40">
        <f>INDEX(spac_research[[#All],[outsideLiquidationDate]],MATCH(C16,spac_research[[#All],[symbol]],0))</f>
        <v>0</v>
      </c>
      <c r="AJ16" s="20">
        <f t="shared" si="0"/>
        <v>44700</v>
      </c>
      <c r="AK16" s="32">
        <f t="shared" ca="1" si="1"/>
        <v>41</v>
      </c>
      <c r="AL16" s="33">
        <f t="shared" ca="1" si="2"/>
        <v>4.3768136796413157E-2</v>
      </c>
      <c r="AM16" s="22">
        <f>IF(ISBLANK(Y16),"",INDEX(spac_research[[#All],[publicSharesOutstanding]],MATCH(C16,spac_research[[#All],[symbol]],0)))</f>
        <v>10477350</v>
      </c>
      <c r="AN16">
        <v>0</v>
      </c>
    </row>
    <row r="17" spans="1:40" x14ac:dyDescent="0.2">
      <c r="A17" s="37" t="s">
        <v>2422</v>
      </c>
      <c r="B17" s="37" t="s">
        <v>2398</v>
      </c>
      <c r="C17" s="37" t="s">
        <v>780</v>
      </c>
      <c r="D17" s="37" t="s">
        <v>778</v>
      </c>
      <c r="E17" s="37" t="s">
        <v>777</v>
      </c>
      <c r="F17" s="40">
        <v>44119</v>
      </c>
      <c r="G17" s="40">
        <v>44154</v>
      </c>
      <c r="H17" s="37">
        <v>18</v>
      </c>
      <c r="I17" s="37" t="s">
        <v>69</v>
      </c>
      <c r="J17" s="37" t="s">
        <v>54</v>
      </c>
      <c r="K17" s="37"/>
      <c r="L17" s="39">
        <v>10.15</v>
      </c>
      <c r="M17" s="38">
        <v>0.5</v>
      </c>
      <c r="N17" s="37" t="s">
        <v>49</v>
      </c>
      <c r="O17" s="37" t="s">
        <v>48</v>
      </c>
      <c r="P17" s="37">
        <v>172.5</v>
      </c>
      <c r="Q17" s="40">
        <v>44550</v>
      </c>
      <c r="R17" s="40">
        <v>44704</v>
      </c>
      <c r="S17" s="37"/>
      <c r="T17" s="42">
        <v>1308</v>
      </c>
      <c r="U17" s="41">
        <v>7.47</v>
      </c>
      <c r="V17" s="37" t="s">
        <v>49</v>
      </c>
      <c r="W17" s="37" t="s">
        <v>48</v>
      </c>
      <c r="X17" s="37"/>
      <c r="Y17" s="39">
        <v>10.08</v>
      </c>
      <c r="Z17" s="39">
        <v>10.26</v>
      </c>
      <c r="AA17" s="39">
        <v>0.37</v>
      </c>
      <c r="AB17" s="37"/>
      <c r="AC17" s="37"/>
      <c r="AD17" s="37"/>
      <c r="AE17" s="37" t="s">
        <v>1796</v>
      </c>
      <c r="AF17" s="37" t="s">
        <v>51</v>
      </c>
      <c r="AG17" s="37" t="s">
        <v>779</v>
      </c>
      <c r="AH17" s="38">
        <v>-7.9000000000000008E-3</v>
      </c>
      <c r="AI17" s="40">
        <f>INDEX(spac_research[[#All],[outsideLiquidationDate]],MATCH(C17,spac_research[[#All],[symbol]],0))</f>
        <v>0</v>
      </c>
      <c r="AJ17" s="20">
        <f t="shared" si="0"/>
        <v>44704</v>
      </c>
      <c r="AK17" s="32">
        <f t="shared" ca="1" si="1"/>
        <v>45</v>
      </c>
      <c r="AL17" s="33">
        <f t="shared" ca="1" si="2"/>
        <v>5.632716049382696E-2</v>
      </c>
      <c r="AM17" s="22">
        <f>IF(ISBLANK(Y17),"",INDEX(spac_research[[#All],[publicSharesOutstanding]],MATCH(C17,spac_research[[#All],[symbol]],0)))</f>
        <v>17250000</v>
      </c>
      <c r="AN17">
        <v>1</v>
      </c>
    </row>
    <row r="18" spans="1:40" x14ac:dyDescent="0.2">
      <c r="A18" s="37" t="s">
        <v>1843</v>
      </c>
      <c r="B18" s="37" t="s">
        <v>1780</v>
      </c>
      <c r="C18" s="37" t="s">
        <v>842</v>
      </c>
      <c r="D18" s="37"/>
      <c r="E18" s="37"/>
      <c r="F18" s="40">
        <v>44117</v>
      </c>
      <c r="G18" s="40">
        <v>44155</v>
      </c>
      <c r="H18" s="37">
        <v>18</v>
      </c>
      <c r="I18" s="37" t="s">
        <v>162</v>
      </c>
      <c r="J18" s="37" t="s">
        <v>54</v>
      </c>
      <c r="K18" s="37"/>
      <c r="L18" s="39">
        <v>10.25</v>
      </c>
      <c r="M18" s="38">
        <v>0.75</v>
      </c>
      <c r="N18" s="37" t="s">
        <v>72</v>
      </c>
      <c r="O18" s="37" t="s">
        <v>48</v>
      </c>
      <c r="P18" s="37">
        <v>115</v>
      </c>
      <c r="Q18" s="37"/>
      <c r="R18" s="40">
        <v>44705</v>
      </c>
      <c r="S18" s="37"/>
      <c r="T18" s="37"/>
      <c r="U18" s="37"/>
      <c r="V18" s="37"/>
      <c r="W18" s="37"/>
      <c r="X18" s="37"/>
      <c r="Y18" s="39">
        <v>10.19</v>
      </c>
      <c r="Z18" s="39">
        <v>10.31</v>
      </c>
      <c r="AA18" s="39">
        <v>0.15</v>
      </c>
      <c r="AB18" s="37"/>
      <c r="AC18" s="37"/>
      <c r="AD18" s="37"/>
      <c r="AE18" s="37" t="s">
        <v>1844</v>
      </c>
      <c r="AF18" s="37" t="s">
        <v>111</v>
      </c>
      <c r="AG18" s="37" t="s">
        <v>841</v>
      </c>
      <c r="AH18" s="38">
        <v>-5.8999999999999999E-3</v>
      </c>
      <c r="AI18" s="40">
        <f>INDEX(spac_research[[#All],[outsideLiquidationDate]],MATCH(C18,spac_research[[#All],[symbol]],0))</f>
        <v>0</v>
      </c>
      <c r="AJ18" s="20">
        <f t="shared" si="0"/>
        <v>44705</v>
      </c>
      <c r="AK18" s="32">
        <f t="shared" ca="1" si="1"/>
        <v>46</v>
      </c>
      <c r="AL18" s="33">
        <f t="shared" ca="1" si="2"/>
        <v>4.6720996714597278E-2</v>
      </c>
      <c r="AM18" s="22">
        <f>IF(ISBLANK(Y18),"",INDEX(spac_research[[#All],[publicSharesOutstanding]],MATCH(C18,spac_research[[#All],[symbol]],0)))</f>
        <v>11500000</v>
      </c>
      <c r="AN18">
        <v>0</v>
      </c>
    </row>
    <row r="19" spans="1:40" x14ac:dyDescent="0.2">
      <c r="A19" s="37" t="s">
        <v>1845</v>
      </c>
      <c r="B19" s="37" t="s">
        <v>1780</v>
      </c>
      <c r="C19" s="37" t="s">
        <v>639</v>
      </c>
      <c r="D19" s="37"/>
      <c r="E19" s="37"/>
      <c r="F19" s="40">
        <v>44131</v>
      </c>
      <c r="G19" s="40">
        <v>44155</v>
      </c>
      <c r="H19" s="37">
        <v>18</v>
      </c>
      <c r="I19" s="37" t="s">
        <v>69</v>
      </c>
      <c r="J19" s="37" t="s">
        <v>54</v>
      </c>
      <c r="K19" s="37"/>
      <c r="L19" s="39">
        <v>10</v>
      </c>
      <c r="M19" s="38">
        <v>0.5</v>
      </c>
      <c r="N19" s="37" t="s">
        <v>147</v>
      </c>
      <c r="O19" s="37" t="s">
        <v>56</v>
      </c>
      <c r="P19" s="37">
        <v>206.5</v>
      </c>
      <c r="Q19" s="37"/>
      <c r="R19" s="40">
        <v>44705</v>
      </c>
      <c r="S19" s="37"/>
      <c r="T19" s="37"/>
      <c r="U19" s="37"/>
      <c r="V19" s="37"/>
      <c r="W19" s="37"/>
      <c r="X19" s="37"/>
      <c r="Y19" s="39">
        <v>9.9700000000000006</v>
      </c>
      <c r="Z19" s="39">
        <v>10.1</v>
      </c>
      <c r="AA19" s="39">
        <v>0.23</v>
      </c>
      <c r="AB19" s="37"/>
      <c r="AC19" s="37"/>
      <c r="AD19" s="37"/>
      <c r="AE19" s="37" t="s">
        <v>1786</v>
      </c>
      <c r="AF19" s="37" t="s">
        <v>111</v>
      </c>
      <c r="AG19" s="37" t="s">
        <v>638</v>
      </c>
      <c r="AH19" s="38">
        <v>-3.0000000000000001E-3</v>
      </c>
      <c r="AI19" s="40">
        <f>INDEX(spac_research[[#All],[outsideLiquidationDate]],MATCH(C19,spac_research[[#All],[symbol]],0))</f>
        <v>0</v>
      </c>
      <c r="AJ19" s="20">
        <f t="shared" si="0"/>
        <v>44705</v>
      </c>
      <c r="AK19" s="32">
        <f t="shared" ca="1" si="1"/>
        <v>46</v>
      </c>
      <c r="AL19" s="33">
        <f t="shared" ca="1" si="2"/>
        <v>2.3875975753347E-2</v>
      </c>
      <c r="AM19" s="22">
        <f>IF(ISBLANK(Y19),"",INDEX(spac_research[[#All],[publicSharesOutstanding]],MATCH(C19,spac_research[[#All],[symbol]],0)))</f>
        <v>20650000</v>
      </c>
      <c r="AN19">
        <v>0</v>
      </c>
    </row>
    <row r="20" spans="1:40" x14ac:dyDescent="0.2">
      <c r="A20" s="37" t="s">
        <v>2423</v>
      </c>
      <c r="B20" s="37" t="s">
        <v>2398</v>
      </c>
      <c r="C20" s="37" t="s">
        <v>1487</v>
      </c>
      <c r="D20" s="37" t="s">
        <v>1485</v>
      </c>
      <c r="E20" s="37"/>
      <c r="F20" s="40">
        <v>44130</v>
      </c>
      <c r="G20" s="40">
        <v>44158</v>
      </c>
      <c r="H20" s="37" t="s">
        <v>1457</v>
      </c>
      <c r="I20" s="37" t="s">
        <v>126</v>
      </c>
      <c r="J20" s="37" t="s">
        <v>54</v>
      </c>
      <c r="K20" s="37" t="s">
        <v>2131</v>
      </c>
      <c r="L20" s="39">
        <v>10.15</v>
      </c>
      <c r="M20" s="37" t="s">
        <v>1887</v>
      </c>
      <c r="N20" s="37" t="s">
        <v>57</v>
      </c>
      <c r="O20" s="37" t="s">
        <v>56</v>
      </c>
      <c r="P20" s="37">
        <v>115</v>
      </c>
      <c r="Q20" s="40">
        <v>44588</v>
      </c>
      <c r="R20" s="40">
        <v>44706</v>
      </c>
      <c r="S20" s="37"/>
      <c r="T20" s="42">
        <v>1278</v>
      </c>
      <c r="U20" s="41">
        <v>10.95</v>
      </c>
      <c r="V20" s="37" t="s">
        <v>49</v>
      </c>
      <c r="W20" s="37" t="s">
        <v>48</v>
      </c>
      <c r="X20" s="37"/>
      <c r="Y20" s="39">
        <v>10.29</v>
      </c>
      <c r="Z20" s="37"/>
      <c r="AA20" s="39">
        <v>0.24</v>
      </c>
      <c r="AB20" s="37"/>
      <c r="AC20" s="37"/>
      <c r="AD20" s="37"/>
      <c r="AE20" s="37" t="s">
        <v>1976</v>
      </c>
      <c r="AF20" s="37" t="s">
        <v>368</v>
      </c>
      <c r="AG20" s="37" t="s">
        <v>1486</v>
      </c>
      <c r="AH20" s="38">
        <v>-4.7999999999999996E-3</v>
      </c>
      <c r="AI20" s="40">
        <f>INDEX(spac_research[[#All],[outsideLiquidationDate]],MATCH(C20,spac_research[[#All],[symbol]],0))</f>
        <v>0</v>
      </c>
      <c r="AJ20" s="20">
        <f t="shared" si="0"/>
        <v>44706</v>
      </c>
      <c r="AK20" s="32">
        <f t="shared" ca="1" si="1"/>
        <v>47</v>
      </c>
      <c r="AL20" s="33">
        <f t="shared" ca="1" si="2"/>
        <v>-0.10565928499059124</v>
      </c>
      <c r="AM20" s="22">
        <f>IF(ISBLANK(Y20),"",INDEX(spac_research[[#All],[publicSharesOutstanding]],MATCH(C20,spac_research[[#All],[symbol]],0)))</f>
        <v>11500000</v>
      </c>
      <c r="AN20">
        <v>0</v>
      </c>
    </row>
    <row r="21" spans="1:40" x14ac:dyDescent="0.2">
      <c r="A21" s="37" t="s">
        <v>2401</v>
      </c>
      <c r="B21" s="37" t="s">
        <v>2398</v>
      </c>
      <c r="C21" s="37" t="s">
        <v>1413</v>
      </c>
      <c r="D21" s="37" t="s">
        <v>1412</v>
      </c>
      <c r="E21" s="37"/>
      <c r="F21" s="40">
        <v>43769</v>
      </c>
      <c r="G21" s="40">
        <v>43791</v>
      </c>
      <c r="H21" s="37">
        <v>24</v>
      </c>
      <c r="I21" s="37" t="s">
        <v>69</v>
      </c>
      <c r="J21" s="37" t="s">
        <v>54</v>
      </c>
      <c r="K21" s="37"/>
      <c r="L21" s="39">
        <v>10.06</v>
      </c>
      <c r="M21" s="38">
        <v>0.5</v>
      </c>
      <c r="N21" s="37" t="s">
        <v>130</v>
      </c>
      <c r="O21" s="37" t="s">
        <v>56</v>
      </c>
      <c r="P21" s="37">
        <v>300</v>
      </c>
      <c r="Q21" s="40">
        <v>44515</v>
      </c>
      <c r="R21" s="40">
        <v>44707</v>
      </c>
      <c r="S21" s="37"/>
      <c r="T21" s="37">
        <v>482</v>
      </c>
      <c r="U21" s="41">
        <v>1.61</v>
      </c>
      <c r="V21" s="37" t="s">
        <v>130</v>
      </c>
      <c r="W21" s="37" t="s">
        <v>56</v>
      </c>
      <c r="X21" s="37"/>
      <c r="Y21" s="39">
        <v>10.15</v>
      </c>
      <c r="Z21" s="39">
        <v>10.23</v>
      </c>
      <c r="AA21" s="39">
        <v>0.18</v>
      </c>
      <c r="AB21" s="37"/>
      <c r="AC21" s="37"/>
      <c r="AD21" s="37"/>
      <c r="AE21" s="37" t="s">
        <v>1800</v>
      </c>
      <c r="AF21" s="37" t="s">
        <v>81</v>
      </c>
      <c r="AG21" s="37" t="s">
        <v>701</v>
      </c>
      <c r="AH21" s="38">
        <v>0</v>
      </c>
      <c r="AI21" s="40">
        <f>INDEX(spac_research[[#All],[outsideLiquidationDate]],MATCH(C21,spac_research[[#All],[symbol]],0))</f>
        <v>0</v>
      </c>
      <c r="AJ21" s="20">
        <f t="shared" si="0"/>
        <v>44707</v>
      </c>
      <c r="AK21" s="32">
        <f t="shared" ca="1" si="1"/>
        <v>48</v>
      </c>
      <c r="AL21" s="33">
        <f t="shared" ca="1" si="2"/>
        <v>-6.7426108374384494E-2</v>
      </c>
      <c r="AM21" s="22">
        <f>IF(ISBLANK(Y21),"",INDEX(spac_research[[#All],[publicSharesOutstanding]],MATCH(C21,spac_research[[#All],[symbol]],0)))</f>
        <v>18611003</v>
      </c>
      <c r="AN21">
        <v>0</v>
      </c>
    </row>
    <row r="22" spans="1:40" x14ac:dyDescent="0.2">
      <c r="A22" s="37" t="s">
        <v>1847</v>
      </c>
      <c r="B22" s="37" t="s">
        <v>1780</v>
      </c>
      <c r="C22" s="37" t="s">
        <v>309</v>
      </c>
      <c r="D22" s="37"/>
      <c r="E22" s="37"/>
      <c r="F22" s="40">
        <v>44151</v>
      </c>
      <c r="G22" s="40">
        <v>44167</v>
      </c>
      <c r="H22" s="37">
        <v>18</v>
      </c>
      <c r="I22" s="37" t="s">
        <v>69</v>
      </c>
      <c r="J22" s="37" t="s">
        <v>54</v>
      </c>
      <c r="K22" s="37"/>
      <c r="L22" s="39">
        <v>10.1</v>
      </c>
      <c r="M22" s="38">
        <v>0.5</v>
      </c>
      <c r="N22" s="37" t="s">
        <v>49</v>
      </c>
      <c r="O22" s="37" t="s">
        <v>48</v>
      </c>
      <c r="P22" s="37">
        <v>230</v>
      </c>
      <c r="Q22" s="37"/>
      <c r="R22" s="40">
        <v>44716</v>
      </c>
      <c r="S22" s="37"/>
      <c r="T22" s="37"/>
      <c r="U22" s="37"/>
      <c r="V22" s="37"/>
      <c r="W22" s="37"/>
      <c r="X22" s="37"/>
      <c r="Y22" s="39">
        <v>10.029999999999999</v>
      </c>
      <c r="Z22" s="39">
        <v>10.06</v>
      </c>
      <c r="AA22" s="39">
        <v>0.16</v>
      </c>
      <c r="AB22" s="37"/>
      <c r="AC22" s="37"/>
      <c r="AD22" s="37"/>
      <c r="AE22" s="37" t="s">
        <v>1782</v>
      </c>
      <c r="AF22" s="37" t="s">
        <v>59</v>
      </c>
      <c r="AG22" s="37" t="s">
        <v>308</v>
      </c>
      <c r="AH22" s="38">
        <v>-7.9000000000000008E-3</v>
      </c>
      <c r="AI22" s="40">
        <f>INDEX(spac_research[[#All],[outsideLiquidationDate]],MATCH(C22,spac_research[[#All],[symbol]],0))</f>
        <v>0</v>
      </c>
      <c r="AJ22" s="20">
        <f t="shared" si="0"/>
        <v>44716</v>
      </c>
      <c r="AK22" s="32">
        <f t="shared" ca="1" si="1"/>
        <v>57</v>
      </c>
      <c r="AL22" s="33">
        <f t="shared" ca="1" si="2"/>
        <v>4.4690489933707944E-2</v>
      </c>
      <c r="AM22" s="22">
        <f>IF(ISBLANK(Y22),"",INDEX(spac_research[[#All],[publicSharesOutstanding]],MATCH(C22,spac_research[[#All],[symbol]],0)))</f>
        <v>23000000</v>
      </c>
      <c r="AN22">
        <v>0</v>
      </c>
    </row>
    <row r="23" spans="1:40" x14ac:dyDescent="0.2">
      <c r="A23" s="37" t="s">
        <v>1850</v>
      </c>
      <c r="B23" s="37" t="s">
        <v>1780</v>
      </c>
      <c r="C23" s="37" t="s">
        <v>1642</v>
      </c>
      <c r="D23" s="37"/>
      <c r="E23" s="37"/>
      <c r="F23" s="40">
        <v>44099</v>
      </c>
      <c r="G23" s="40">
        <v>44174</v>
      </c>
      <c r="H23" s="37">
        <v>18</v>
      </c>
      <c r="I23" s="37" t="s">
        <v>69</v>
      </c>
      <c r="J23" s="37" t="s">
        <v>54</v>
      </c>
      <c r="K23" s="37"/>
      <c r="L23" s="39">
        <v>10</v>
      </c>
      <c r="M23" s="38">
        <v>0.5</v>
      </c>
      <c r="N23" s="37" t="s">
        <v>156</v>
      </c>
      <c r="O23" s="37" t="s">
        <v>48</v>
      </c>
      <c r="P23" s="37">
        <v>300</v>
      </c>
      <c r="Q23" s="37"/>
      <c r="R23" s="40">
        <v>44723</v>
      </c>
      <c r="S23" s="37"/>
      <c r="T23" s="37"/>
      <c r="U23" s="37"/>
      <c r="V23" s="37"/>
      <c r="W23" s="37"/>
      <c r="X23" s="37"/>
      <c r="Y23" s="39">
        <v>9.92</v>
      </c>
      <c r="Z23" s="39">
        <v>9.9499999999999993</v>
      </c>
      <c r="AA23" s="39">
        <v>0.11</v>
      </c>
      <c r="AB23" s="37"/>
      <c r="AC23" s="37"/>
      <c r="AD23" s="37"/>
      <c r="AE23" s="37" t="s">
        <v>1419</v>
      </c>
      <c r="AF23" s="37" t="s">
        <v>68</v>
      </c>
      <c r="AG23" s="37" t="s">
        <v>1641</v>
      </c>
      <c r="AH23" s="38">
        <v>-8.0000000000000002E-3</v>
      </c>
      <c r="AI23" s="40">
        <f>INDEX(spac_research[[#All],[outsideLiquidationDate]],MATCH(C23,spac_research[[#All],[symbol]],0))</f>
        <v>0</v>
      </c>
      <c r="AJ23" s="20">
        <f t="shared" si="0"/>
        <v>44723</v>
      </c>
      <c r="AK23" s="32">
        <f t="shared" ca="1" si="1"/>
        <v>64</v>
      </c>
      <c r="AL23" s="33">
        <f t="shared" ca="1" si="2"/>
        <v>4.5992943548387052E-2</v>
      </c>
      <c r="AM23" s="22">
        <f>IF(ISBLANK(Y23),"",INDEX(spac_research[[#All],[publicSharesOutstanding]],MATCH(C23,spac_research[[#All],[symbol]],0)))</f>
        <v>30000000</v>
      </c>
      <c r="AN23">
        <v>1</v>
      </c>
    </row>
    <row r="24" spans="1:40" x14ac:dyDescent="0.2">
      <c r="A24" s="37" t="s">
        <v>2429</v>
      </c>
      <c r="B24" s="37" t="s">
        <v>2398</v>
      </c>
      <c r="C24" s="37" t="s">
        <v>1272</v>
      </c>
      <c r="D24" s="37" t="s">
        <v>1270</v>
      </c>
      <c r="E24" s="37" t="s">
        <v>1269</v>
      </c>
      <c r="F24" s="40">
        <v>44085</v>
      </c>
      <c r="G24" s="40">
        <v>44176</v>
      </c>
      <c r="H24" s="37">
        <v>18</v>
      </c>
      <c r="I24" s="37" t="s">
        <v>69</v>
      </c>
      <c r="J24" s="37" t="s">
        <v>54</v>
      </c>
      <c r="K24" s="37"/>
      <c r="L24" s="39">
        <v>10</v>
      </c>
      <c r="M24" s="38">
        <v>0.5</v>
      </c>
      <c r="N24" s="37" t="s">
        <v>72</v>
      </c>
      <c r="O24" s="37" t="s">
        <v>48</v>
      </c>
      <c r="P24" s="37">
        <v>201.3</v>
      </c>
      <c r="Q24" s="40">
        <v>44616</v>
      </c>
      <c r="R24" s="40">
        <v>44727</v>
      </c>
      <c r="S24" s="37"/>
      <c r="T24" s="37">
        <v>369</v>
      </c>
      <c r="U24" s="41">
        <v>1.83</v>
      </c>
      <c r="V24" s="37" t="s">
        <v>49</v>
      </c>
      <c r="W24" s="37" t="s">
        <v>56</v>
      </c>
      <c r="X24" s="37"/>
      <c r="Y24" s="39">
        <v>9.92</v>
      </c>
      <c r="Z24" s="39">
        <v>10.039999999999999</v>
      </c>
      <c r="AA24" s="39">
        <v>0.26</v>
      </c>
      <c r="AB24" s="37"/>
      <c r="AC24" s="37"/>
      <c r="AD24" s="37"/>
      <c r="AE24" s="37" t="s">
        <v>1841</v>
      </c>
      <c r="AF24" s="37" t="s">
        <v>52</v>
      </c>
      <c r="AG24" s="37" t="s">
        <v>1271</v>
      </c>
      <c r="AH24" s="38">
        <v>-8.0000000000000002E-3</v>
      </c>
      <c r="AI24" s="40">
        <f>INDEX(spac_research[[#All],[outsideLiquidationDate]],MATCH(C24,spac_research[[#All],[symbol]],0))</f>
        <v>0</v>
      </c>
      <c r="AJ24" s="20">
        <f t="shared" si="0"/>
        <v>44727</v>
      </c>
      <c r="AK24" s="32">
        <f t="shared" ca="1" si="1"/>
        <v>68</v>
      </c>
      <c r="AL24" s="33">
        <f t="shared" ca="1" si="2"/>
        <v>4.3287476280834875E-2</v>
      </c>
      <c r="AM24" s="22">
        <f>IF(ISBLANK(Y24),"",INDEX(spac_research[[#All],[publicSharesOutstanding]],MATCH(C24,spac_research[[#All],[symbol]],0)))</f>
        <v>20125000</v>
      </c>
      <c r="AN24">
        <v>1</v>
      </c>
    </row>
    <row r="25" spans="1:40" x14ac:dyDescent="0.2">
      <c r="A25" s="37" t="s">
        <v>1856</v>
      </c>
      <c r="B25" s="37" t="s">
        <v>1780</v>
      </c>
      <c r="C25" s="37" t="s">
        <v>1259</v>
      </c>
      <c r="D25" s="37"/>
      <c r="E25" s="37"/>
      <c r="F25" s="40">
        <v>44102</v>
      </c>
      <c r="G25" s="40">
        <v>44176</v>
      </c>
      <c r="H25" s="37">
        <v>18</v>
      </c>
      <c r="I25" s="37" t="s">
        <v>69</v>
      </c>
      <c r="J25" s="37" t="s">
        <v>54</v>
      </c>
      <c r="K25" s="37"/>
      <c r="L25" s="39">
        <v>10.15</v>
      </c>
      <c r="M25" s="38">
        <v>0.5</v>
      </c>
      <c r="N25" s="37" t="s">
        <v>147</v>
      </c>
      <c r="O25" s="37" t="s">
        <v>48</v>
      </c>
      <c r="P25" s="37">
        <v>115</v>
      </c>
      <c r="Q25" s="37"/>
      <c r="R25" s="40">
        <v>44727</v>
      </c>
      <c r="S25" s="37"/>
      <c r="T25" s="37"/>
      <c r="U25" s="37"/>
      <c r="V25" s="37"/>
      <c r="W25" s="37"/>
      <c r="X25" s="37"/>
      <c r="Y25" s="39">
        <v>10.07</v>
      </c>
      <c r="Z25" s="39">
        <v>10.130000000000001</v>
      </c>
      <c r="AA25" s="39">
        <v>0.12</v>
      </c>
      <c r="AB25" s="37"/>
      <c r="AC25" s="37"/>
      <c r="AD25" s="37"/>
      <c r="AE25" s="37" t="s">
        <v>1796</v>
      </c>
      <c r="AF25" s="37" t="s">
        <v>200</v>
      </c>
      <c r="AG25" s="37" t="s">
        <v>1258</v>
      </c>
      <c r="AH25" s="38">
        <v>-5.8999999999999999E-3</v>
      </c>
      <c r="AI25" s="40">
        <f>INDEX(spac_research[[#All],[outsideLiquidationDate]],MATCH(C25,spac_research[[#All],[symbol]],0))</f>
        <v>0</v>
      </c>
      <c r="AJ25" s="20">
        <f t="shared" si="0"/>
        <v>44727</v>
      </c>
      <c r="AK25" s="32">
        <f t="shared" ca="1" si="1"/>
        <v>68</v>
      </c>
      <c r="AL25" s="33">
        <f t="shared" ca="1" si="2"/>
        <v>4.2642677726503209E-2</v>
      </c>
      <c r="AM25" s="22">
        <f>IF(ISBLANK(Y25),"",INDEX(spac_research[[#All],[publicSharesOutstanding]],MATCH(C25,spac_research[[#All],[symbol]],0)))</f>
        <v>11500000</v>
      </c>
      <c r="AN25">
        <v>0</v>
      </c>
    </row>
    <row r="26" spans="1:40" x14ac:dyDescent="0.2">
      <c r="A26" s="37" t="s">
        <v>2430</v>
      </c>
      <c r="B26" s="37" t="s">
        <v>2398</v>
      </c>
      <c r="C26" s="37" t="s">
        <v>1076</v>
      </c>
      <c r="D26" s="37" t="s">
        <v>1073</v>
      </c>
      <c r="E26" s="37"/>
      <c r="F26" s="40">
        <v>44159</v>
      </c>
      <c r="G26" s="40">
        <v>44176</v>
      </c>
      <c r="H26" s="37" t="s">
        <v>1075</v>
      </c>
      <c r="I26" s="37" t="s">
        <v>137</v>
      </c>
      <c r="J26" s="37" t="s">
        <v>54</v>
      </c>
      <c r="K26" s="37"/>
      <c r="L26" s="39">
        <v>10.199999999999999</v>
      </c>
      <c r="M26" s="38">
        <v>1</v>
      </c>
      <c r="N26" s="37" t="s">
        <v>79</v>
      </c>
      <c r="O26" s="37" t="s">
        <v>167</v>
      </c>
      <c r="P26" s="37">
        <v>115</v>
      </c>
      <c r="Q26" s="40">
        <v>44550</v>
      </c>
      <c r="R26" s="40">
        <v>44635</v>
      </c>
      <c r="S26" s="37"/>
      <c r="T26" s="37">
        <v>300</v>
      </c>
      <c r="U26" s="41">
        <v>2.58</v>
      </c>
      <c r="V26" s="37" t="s">
        <v>310</v>
      </c>
      <c r="W26" s="37" t="s">
        <v>48</v>
      </c>
      <c r="X26" s="37"/>
      <c r="Y26" s="39">
        <v>10.220000000000001</v>
      </c>
      <c r="Z26" s="39">
        <v>10.73</v>
      </c>
      <c r="AA26" s="39">
        <v>0.48</v>
      </c>
      <c r="AB26" s="37"/>
      <c r="AC26" s="37"/>
      <c r="AD26" s="37"/>
      <c r="AE26" s="37" t="s">
        <v>1379</v>
      </c>
      <c r="AF26" s="37" t="s">
        <v>125</v>
      </c>
      <c r="AG26" s="37" t="s">
        <v>1074</v>
      </c>
      <c r="AH26" s="37"/>
      <c r="AI26" s="40">
        <f>INDEX(spac_research[[#All],[outsideLiquidationDate]],MATCH(C26,spac_research[[#All],[symbol]],0))</f>
        <v>44727</v>
      </c>
      <c r="AJ26" s="20">
        <f t="shared" si="0"/>
        <v>44727</v>
      </c>
      <c r="AK26" s="32">
        <f t="shared" ca="1" si="1"/>
        <v>68</v>
      </c>
      <c r="AL26" s="33">
        <f t="shared" ca="1" si="2"/>
        <v>-1.0504201680673161E-2</v>
      </c>
      <c r="AM26" s="22">
        <f>IF(ISBLANK(Y26),"",INDEX(spac_research[[#All],[publicSharesOutstanding]],MATCH(C26,spac_research[[#All],[symbol]],0)))</f>
        <v>11500000</v>
      </c>
      <c r="AN26">
        <v>0</v>
      </c>
    </row>
    <row r="27" spans="1:40" x14ac:dyDescent="0.2">
      <c r="A27" s="37" t="s">
        <v>1858</v>
      </c>
      <c r="B27" s="37" t="s">
        <v>1780</v>
      </c>
      <c r="C27" s="37" t="s">
        <v>854</v>
      </c>
      <c r="D27" s="37"/>
      <c r="E27" s="37"/>
      <c r="F27" s="40">
        <v>44104</v>
      </c>
      <c r="G27" s="40">
        <v>44180</v>
      </c>
      <c r="H27" s="37">
        <v>18</v>
      </c>
      <c r="I27" s="37" t="s">
        <v>69</v>
      </c>
      <c r="J27" s="37" t="s">
        <v>54</v>
      </c>
      <c r="K27" s="37"/>
      <c r="L27" s="39">
        <v>10.1</v>
      </c>
      <c r="M27" s="38">
        <v>0.5</v>
      </c>
      <c r="N27" s="37" t="s">
        <v>49</v>
      </c>
      <c r="O27" s="37" t="s">
        <v>48</v>
      </c>
      <c r="P27" s="37">
        <v>276</v>
      </c>
      <c r="Q27" s="37"/>
      <c r="R27" s="40">
        <v>44729</v>
      </c>
      <c r="S27" s="37"/>
      <c r="T27" s="37"/>
      <c r="U27" s="37"/>
      <c r="V27" s="37"/>
      <c r="W27" s="37"/>
      <c r="X27" s="37"/>
      <c r="Y27" s="39">
        <v>10.029999999999999</v>
      </c>
      <c r="Z27" s="39">
        <v>10.08</v>
      </c>
      <c r="AA27" s="39">
        <v>0.15</v>
      </c>
      <c r="AB27" s="37"/>
      <c r="AC27" s="37"/>
      <c r="AD27" s="37"/>
      <c r="AE27" s="37" t="s">
        <v>1805</v>
      </c>
      <c r="AF27" s="37" t="s">
        <v>96</v>
      </c>
      <c r="AG27" s="37" t="s">
        <v>853</v>
      </c>
      <c r="AH27" s="38">
        <v>-6.8999999999999999E-3</v>
      </c>
      <c r="AI27" s="40">
        <f>INDEX(spac_research[[#All],[outsideLiquidationDate]],MATCH(C27,spac_research[[#All],[symbol]],0))</f>
        <v>0</v>
      </c>
      <c r="AJ27" s="20">
        <f t="shared" si="0"/>
        <v>44729</v>
      </c>
      <c r="AK27" s="32">
        <f t="shared" ca="1" si="1"/>
        <v>70</v>
      </c>
      <c r="AL27" s="33">
        <f t="shared" ca="1" si="2"/>
        <v>3.6390827517447905E-2</v>
      </c>
      <c r="AM27" s="22">
        <f>IF(ISBLANK(Y27),"",INDEX(spac_research[[#All],[publicSharesOutstanding]],MATCH(C27,spac_research[[#All],[symbol]],0)))</f>
        <v>27600000</v>
      </c>
      <c r="AN27">
        <v>0</v>
      </c>
    </row>
    <row r="28" spans="1:40" x14ac:dyDescent="0.2">
      <c r="A28" s="37" t="s">
        <v>1859</v>
      </c>
      <c r="B28" s="37" t="s">
        <v>1780</v>
      </c>
      <c r="C28" s="37" t="s">
        <v>1579</v>
      </c>
      <c r="D28" s="37"/>
      <c r="E28" s="37"/>
      <c r="F28" s="40">
        <v>44155</v>
      </c>
      <c r="G28" s="40">
        <v>44180</v>
      </c>
      <c r="H28" s="37" t="s">
        <v>1578</v>
      </c>
      <c r="I28" s="37" t="s">
        <v>69</v>
      </c>
      <c r="J28" s="37" t="s">
        <v>54</v>
      </c>
      <c r="K28" s="37"/>
      <c r="L28" s="39">
        <v>10.1</v>
      </c>
      <c r="M28" s="38">
        <v>0.5</v>
      </c>
      <c r="N28" s="37" t="s">
        <v>49</v>
      </c>
      <c r="O28" s="37" t="s">
        <v>48</v>
      </c>
      <c r="P28" s="37">
        <v>115</v>
      </c>
      <c r="Q28" s="37"/>
      <c r="R28" s="40">
        <v>44637</v>
      </c>
      <c r="S28" s="37"/>
      <c r="T28" s="37"/>
      <c r="U28" s="37"/>
      <c r="V28" s="37"/>
      <c r="W28" s="37"/>
      <c r="X28" s="37"/>
      <c r="Y28" s="39">
        <v>10.199999999999999</v>
      </c>
      <c r="Z28" s="39">
        <v>10.24</v>
      </c>
      <c r="AA28" s="39">
        <v>0.12</v>
      </c>
      <c r="AB28" s="37"/>
      <c r="AC28" s="37"/>
      <c r="AD28" s="37"/>
      <c r="AE28" s="37" t="s">
        <v>1781</v>
      </c>
      <c r="AF28" s="37" t="s">
        <v>52</v>
      </c>
      <c r="AG28" s="37" t="s">
        <v>246</v>
      </c>
      <c r="AH28" s="38">
        <v>-8.9999999999999998E-4</v>
      </c>
      <c r="AI28" s="40">
        <f>INDEX(spac_research[[#All],[outsideLiquidationDate]],MATCH(C28,spac_research[[#All],[symbol]],0))</f>
        <v>44729</v>
      </c>
      <c r="AJ28" s="20">
        <f t="shared" si="0"/>
        <v>44729</v>
      </c>
      <c r="AK28" s="32">
        <f t="shared" ca="1" si="1"/>
        <v>70</v>
      </c>
      <c r="AL28" s="33">
        <f t="shared" ca="1" si="2"/>
        <v>-5.1120448179271527E-2</v>
      </c>
      <c r="AM28" s="22">
        <f>IF(ISBLANK(Y28),"",INDEX(spac_research[[#All],[publicSharesOutstanding]],MATCH(C28,spac_research[[#All],[symbol]],0)))</f>
        <v>11500000</v>
      </c>
      <c r="AN28">
        <v>0</v>
      </c>
    </row>
    <row r="29" spans="1:40" x14ac:dyDescent="0.2">
      <c r="A29" s="37" t="s">
        <v>2093</v>
      </c>
      <c r="B29" s="37" t="s">
        <v>1780</v>
      </c>
      <c r="C29" s="37" t="s">
        <v>1372</v>
      </c>
      <c r="D29" s="37"/>
      <c r="E29" s="37"/>
      <c r="F29" s="40">
        <v>44256</v>
      </c>
      <c r="G29" s="40">
        <v>44364</v>
      </c>
      <c r="H29" s="37">
        <v>12</v>
      </c>
      <c r="I29" s="37" t="s">
        <v>53</v>
      </c>
      <c r="J29" s="37" t="s">
        <v>54</v>
      </c>
      <c r="K29" s="37"/>
      <c r="L29" s="39">
        <v>10</v>
      </c>
      <c r="M29" s="38">
        <v>0.33329999999999999</v>
      </c>
      <c r="N29" s="37" t="s">
        <v>49</v>
      </c>
      <c r="O29" s="37" t="s">
        <v>48</v>
      </c>
      <c r="P29" s="37">
        <v>185</v>
      </c>
      <c r="Q29" s="37"/>
      <c r="R29" s="40">
        <v>44733</v>
      </c>
      <c r="S29" s="37"/>
      <c r="T29" s="37"/>
      <c r="U29" s="37"/>
      <c r="V29" s="37"/>
      <c r="W29" s="37"/>
      <c r="X29" s="37"/>
      <c r="Y29" s="39">
        <v>9.91</v>
      </c>
      <c r="Z29" s="39">
        <v>9.86</v>
      </c>
      <c r="AA29" s="39">
        <v>0.18</v>
      </c>
      <c r="AB29" s="37"/>
      <c r="AC29" s="37"/>
      <c r="AD29" s="37"/>
      <c r="AE29" s="37" t="s">
        <v>1419</v>
      </c>
      <c r="AF29" s="37" t="s">
        <v>51</v>
      </c>
      <c r="AG29" s="37" t="s">
        <v>1371</v>
      </c>
      <c r="AH29" s="38">
        <v>-0.01</v>
      </c>
      <c r="AI29" s="40">
        <f>INDEX(spac_research[[#All],[outsideLiquidationDate]],MATCH(C29,spac_research[[#All],[symbol]],0))</f>
        <v>0</v>
      </c>
      <c r="AJ29" s="20">
        <f t="shared" si="0"/>
        <v>44733</v>
      </c>
      <c r="AK29" s="32">
        <f t="shared" ca="1" si="1"/>
        <v>74</v>
      </c>
      <c r="AL29" s="33">
        <f t="shared" ca="1" si="2"/>
        <v>4.4795047317751469E-2</v>
      </c>
      <c r="AM29" s="22">
        <f>IF(ISBLANK(Y29),"",INDEX(spac_research[[#All],[publicSharesOutstanding]],MATCH(C29,spac_research[[#All],[symbol]],0)))</f>
        <v>18500000</v>
      </c>
      <c r="AN29">
        <v>1</v>
      </c>
    </row>
    <row r="30" spans="1:40" x14ac:dyDescent="0.2">
      <c r="A30" s="37" t="s">
        <v>2431</v>
      </c>
      <c r="B30" s="37" t="s">
        <v>2398</v>
      </c>
      <c r="C30" s="37" t="s">
        <v>1279</v>
      </c>
      <c r="D30" s="37" t="s">
        <v>1277</v>
      </c>
      <c r="E30" s="37" t="s">
        <v>1276</v>
      </c>
      <c r="F30" s="40">
        <v>44084</v>
      </c>
      <c r="G30" s="40">
        <v>44183</v>
      </c>
      <c r="H30" s="37">
        <v>18</v>
      </c>
      <c r="I30" s="37" t="s">
        <v>69</v>
      </c>
      <c r="J30" s="37" t="s">
        <v>54</v>
      </c>
      <c r="K30" s="37"/>
      <c r="L30" s="39">
        <v>10</v>
      </c>
      <c r="M30" s="38">
        <v>0.5</v>
      </c>
      <c r="N30" s="37" t="s">
        <v>49</v>
      </c>
      <c r="O30" s="37" t="s">
        <v>48</v>
      </c>
      <c r="P30" s="37">
        <v>172.5</v>
      </c>
      <c r="Q30" s="40">
        <v>44481</v>
      </c>
      <c r="R30" s="40">
        <v>44734</v>
      </c>
      <c r="S30" s="37"/>
      <c r="T30" s="37">
        <v>556</v>
      </c>
      <c r="U30" s="41">
        <v>3.22</v>
      </c>
      <c r="V30" s="37" t="s">
        <v>72</v>
      </c>
      <c r="W30" s="37" t="s">
        <v>48</v>
      </c>
      <c r="X30" s="37"/>
      <c r="Y30" s="39">
        <v>9.92</v>
      </c>
      <c r="Z30" s="39">
        <v>10.01</v>
      </c>
      <c r="AA30" s="39">
        <v>0.2</v>
      </c>
      <c r="AB30" s="37"/>
      <c r="AC30" s="37"/>
      <c r="AD30" s="37"/>
      <c r="AE30" s="37" t="s">
        <v>1419</v>
      </c>
      <c r="AF30" s="37" t="s">
        <v>68</v>
      </c>
      <c r="AG30" s="37" t="s">
        <v>1278</v>
      </c>
      <c r="AH30" s="38">
        <v>-8.0000000000000002E-3</v>
      </c>
      <c r="AI30" s="40">
        <f>INDEX(spac_research[[#All],[outsideLiquidationDate]],MATCH(C30,spac_research[[#All],[symbol]],0))</f>
        <v>0</v>
      </c>
      <c r="AJ30" s="20">
        <f t="shared" si="0"/>
        <v>44734</v>
      </c>
      <c r="AK30" s="32">
        <f t="shared" ca="1" si="1"/>
        <v>75</v>
      </c>
      <c r="AL30" s="33">
        <f t="shared" ca="1" si="2"/>
        <v>3.9247311827956953E-2</v>
      </c>
      <c r="AM30" s="22">
        <f>IF(ISBLANK(Y30),"",INDEX(spac_research[[#All],[publicSharesOutstanding]],MATCH(C30,spac_research[[#All],[symbol]],0)))</f>
        <v>17250000</v>
      </c>
      <c r="AN30">
        <v>0</v>
      </c>
    </row>
    <row r="31" spans="1:40" x14ac:dyDescent="0.2">
      <c r="A31" s="37" t="s">
        <v>2433</v>
      </c>
      <c r="B31" s="37" t="s">
        <v>2398</v>
      </c>
      <c r="C31" s="37" t="s">
        <v>1713</v>
      </c>
      <c r="D31" s="37" t="s">
        <v>1711</v>
      </c>
      <c r="E31" s="37" t="s">
        <v>1710</v>
      </c>
      <c r="F31" s="40">
        <v>44166</v>
      </c>
      <c r="G31" s="40">
        <v>44186</v>
      </c>
      <c r="H31" s="37" t="s">
        <v>1075</v>
      </c>
      <c r="I31" s="37" t="s">
        <v>1062</v>
      </c>
      <c r="J31" s="37" t="s">
        <v>54</v>
      </c>
      <c r="K31" s="37"/>
      <c r="L31" s="39">
        <v>10.1</v>
      </c>
      <c r="M31" s="37" t="s">
        <v>1887</v>
      </c>
      <c r="N31" s="37" t="s">
        <v>147</v>
      </c>
      <c r="O31" s="37" t="s">
        <v>48</v>
      </c>
      <c r="P31" s="37">
        <v>138</v>
      </c>
      <c r="Q31" s="40">
        <v>44553</v>
      </c>
      <c r="R31" s="40">
        <v>44643</v>
      </c>
      <c r="S31" s="37"/>
      <c r="T31" s="37">
        <v>900</v>
      </c>
      <c r="U31" s="41">
        <v>6.46</v>
      </c>
      <c r="V31" s="37" t="s">
        <v>147</v>
      </c>
      <c r="W31" s="37" t="s">
        <v>56</v>
      </c>
      <c r="X31" s="37"/>
      <c r="Y31" s="39">
        <v>10.19</v>
      </c>
      <c r="Z31" s="39">
        <v>10.38</v>
      </c>
      <c r="AA31" s="39">
        <v>0.42</v>
      </c>
      <c r="AB31" s="37"/>
      <c r="AC31" s="37"/>
      <c r="AD31" s="37"/>
      <c r="AE31" s="37" t="s">
        <v>1781</v>
      </c>
      <c r="AF31" s="37" t="s">
        <v>52</v>
      </c>
      <c r="AG31" s="37" t="s">
        <v>1712</v>
      </c>
      <c r="AH31" s="38">
        <v>-1E-3</v>
      </c>
      <c r="AI31" s="40">
        <f>INDEX(spac_research[[#All],[outsideLiquidationDate]],MATCH(C31,spac_research[[#All],[symbol]],0))</f>
        <v>44735</v>
      </c>
      <c r="AJ31" s="20">
        <f t="shared" si="0"/>
        <v>44735</v>
      </c>
      <c r="AK31" s="32">
        <f t="shared" ca="1" si="1"/>
        <v>76</v>
      </c>
      <c r="AL31" s="33">
        <f t="shared" ca="1" si="2"/>
        <v>-4.2417747017199629E-2</v>
      </c>
      <c r="AM31" s="22">
        <f>IF(ISBLANK(Y31),"",INDEX(spac_research[[#All],[publicSharesOutstanding]],MATCH(C31,spac_research[[#All],[symbol]],0)))</f>
        <v>13800000</v>
      </c>
      <c r="AN31">
        <v>0</v>
      </c>
    </row>
    <row r="32" spans="1:40" x14ac:dyDescent="0.2">
      <c r="A32" s="37" t="s">
        <v>2435</v>
      </c>
      <c r="B32" s="37" t="s">
        <v>2398</v>
      </c>
      <c r="C32" s="37" t="s">
        <v>160</v>
      </c>
      <c r="D32" s="37" t="s">
        <v>155</v>
      </c>
      <c r="E32" s="37"/>
      <c r="F32" s="40">
        <v>44166</v>
      </c>
      <c r="G32" s="40">
        <v>44189</v>
      </c>
      <c r="H32" s="37" t="s">
        <v>159</v>
      </c>
      <c r="I32" s="37" t="s">
        <v>126</v>
      </c>
      <c r="J32" s="37" t="s">
        <v>158</v>
      </c>
      <c r="K32" s="37" t="s">
        <v>2131</v>
      </c>
      <c r="L32" s="39">
        <v>10.1</v>
      </c>
      <c r="M32" s="37" t="s">
        <v>1887</v>
      </c>
      <c r="N32" s="37" t="s">
        <v>147</v>
      </c>
      <c r="O32" s="37" t="s">
        <v>56</v>
      </c>
      <c r="P32" s="37">
        <v>172.5</v>
      </c>
      <c r="Q32" s="40">
        <v>44510</v>
      </c>
      <c r="R32" s="40">
        <v>44649</v>
      </c>
      <c r="S32" s="37"/>
      <c r="T32" s="37">
        <v>816</v>
      </c>
      <c r="U32" s="41">
        <v>4.6900000000000004</v>
      </c>
      <c r="V32" s="37" t="s">
        <v>156</v>
      </c>
      <c r="W32" s="37" t="s">
        <v>56</v>
      </c>
      <c r="X32" s="37"/>
      <c r="Y32" s="39">
        <v>10.07</v>
      </c>
      <c r="Z32" s="39">
        <v>10.53</v>
      </c>
      <c r="AA32" s="39">
        <v>0.18</v>
      </c>
      <c r="AB32" s="37"/>
      <c r="AC32" s="37"/>
      <c r="AD32" s="37"/>
      <c r="AE32" s="37" t="s">
        <v>1379</v>
      </c>
      <c r="AF32" s="37" t="s">
        <v>112</v>
      </c>
      <c r="AG32" s="37" t="s">
        <v>157</v>
      </c>
      <c r="AH32" s="38">
        <v>-2.8E-3</v>
      </c>
      <c r="AI32" s="40">
        <f>INDEX(spac_research[[#All],[outsideLiquidationDate]],MATCH(C32,spac_research[[#All],[symbol]],0))</f>
        <v>44741</v>
      </c>
      <c r="AJ32" s="20">
        <f t="shared" si="0"/>
        <v>44741</v>
      </c>
      <c r="AK32" s="32">
        <f t="shared" ca="1" si="1"/>
        <v>82</v>
      </c>
      <c r="AL32" s="33">
        <f t="shared" ca="1" si="2"/>
        <v>1.3260832707632095E-2</v>
      </c>
      <c r="AM32" s="22">
        <f>IF(ISBLANK(Y32),"",INDEX(spac_research[[#All],[publicSharesOutstanding]],MATCH(C32,spac_research[[#All],[symbol]],0)))</f>
        <v>17250000</v>
      </c>
      <c r="AN32">
        <v>0</v>
      </c>
    </row>
    <row r="33" spans="1:40" x14ac:dyDescent="0.2">
      <c r="A33" s="37" t="s">
        <v>2436</v>
      </c>
      <c r="B33" s="37" t="s">
        <v>2398</v>
      </c>
      <c r="C33" s="37" t="s">
        <v>1538</v>
      </c>
      <c r="D33" s="37" t="s">
        <v>1534</v>
      </c>
      <c r="E33" s="37"/>
      <c r="F33" s="40">
        <v>44138</v>
      </c>
      <c r="G33" s="40">
        <v>44201</v>
      </c>
      <c r="H33" s="37" t="s">
        <v>1537</v>
      </c>
      <c r="I33" s="37" t="s">
        <v>1536</v>
      </c>
      <c r="J33" s="37" t="s">
        <v>54</v>
      </c>
      <c r="K33" s="37" t="s">
        <v>2066</v>
      </c>
      <c r="L33" s="39">
        <v>10.15</v>
      </c>
      <c r="M33" s="37" t="s">
        <v>1887</v>
      </c>
      <c r="N33" s="37" t="s">
        <v>49</v>
      </c>
      <c r="O33" s="37" t="s">
        <v>48</v>
      </c>
      <c r="P33" s="37">
        <v>115</v>
      </c>
      <c r="Q33" s="40">
        <v>44524</v>
      </c>
      <c r="R33" s="40">
        <v>44749</v>
      </c>
      <c r="S33" s="37"/>
      <c r="T33" s="37">
        <v>867</v>
      </c>
      <c r="U33" s="41">
        <v>7.43</v>
      </c>
      <c r="V33" s="37" t="s">
        <v>57</v>
      </c>
      <c r="W33" s="37" t="s">
        <v>56</v>
      </c>
      <c r="X33" s="37"/>
      <c r="Y33" s="39">
        <v>10.210000000000001</v>
      </c>
      <c r="Z33" s="39">
        <v>10.87</v>
      </c>
      <c r="AA33" s="39">
        <v>0.5</v>
      </c>
      <c r="AB33" s="37"/>
      <c r="AC33" s="37"/>
      <c r="AD33" s="37"/>
      <c r="AE33" s="37" t="s">
        <v>1903</v>
      </c>
      <c r="AF33" s="37" t="s">
        <v>52</v>
      </c>
      <c r="AG33" s="37" t="s">
        <v>1535</v>
      </c>
      <c r="AH33" s="38">
        <v>7.3000000000000001E-3</v>
      </c>
      <c r="AI33" s="40">
        <f>INDEX(spac_research[[#All],[outsideLiquidationDate]],MATCH(C33,spac_research[[#All],[symbol]],0))</f>
        <v>0</v>
      </c>
      <c r="AJ33" s="20">
        <f t="shared" si="0"/>
        <v>44749</v>
      </c>
      <c r="AK33" s="32">
        <f t="shared" ca="1" si="1"/>
        <v>90</v>
      </c>
      <c r="AL33" s="33">
        <f t="shared" ca="1" si="2"/>
        <v>-2.383284361736885E-2</v>
      </c>
      <c r="AM33" s="22">
        <f>IF(ISBLANK(Y33),"",INDEX(spac_research[[#All],[publicSharesOutstanding]],MATCH(C33,spac_research[[#All],[symbol]],0)))</f>
        <v>10329489</v>
      </c>
      <c r="AN33">
        <v>0</v>
      </c>
    </row>
    <row r="34" spans="1:40" x14ac:dyDescent="0.2">
      <c r="A34" s="37" t="s">
        <v>1871</v>
      </c>
      <c r="B34" s="37" t="s">
        <v>1780</v>
      </c>
      <c r="C34" s="37" t="s">
        <v>928</v>
      </c>
      <c r="D34" s="37"/>
      <c r="E34" s="37"/>
      <c r="F34" s="40">
        <v>44180</v>
      </c>
      <c r="G34" s="40">
        <v>44203</v>
      </c>
      <c r="H34" s="37">
        <v>18</v>
      </c>
      <c r="I34" s="37" t="s">
        <v>69</v>
      </c>
      <c r="J34" s="37" t="s">
        <v>54</v>
      </c>
      <c r="K34" s="37"/>
      <c r="L34" s="39">
        <v>10</v>
      </c>
      <c r="M34" s="38">
        <v>0.5</v>
      </c>
      <c r="N34" s="37" t="s">
        <v>49</v>
      </c>
      <c r="O34" s="37" t="s">
        <v>56</v>
      </c>
      <c r="P34" s="37">
        <v>172.5</v>
      </c>
      <c r="Q34" s="37"/>
      <c r="R34" s="40">
        <v>44753</v>
      </c>
      <c r="S34" s="37"/>
      <c r="T34" s="37"/>
      <c r="U34" s="37"/>
      <c r="V34" s="37"/>
      <c r="W34" s="37"/>
      <c r="X34" s="37"/>
      <c r="Y34" s="39">
        <v>9.91</v>
      </c>
      <c r="Z34" s="39">
        <v>10.050000000000001</v>
      </c>
      <c r="AA34" s="39">
        <v>0.28000000000000003</v>
      </c>
      <c r="AB34" s="37"/>
      <c r="AC34" s="37"/>
      <c r="AD34" s="37"/>
      <c r="AE34" s="37" t="s">
        <v>1784</v>
      </c>
      <c r="AF34" s="37" t="s">
        <v>52</v>
      </c>
      <c r="AG34" s="37" t="s">
        <v>927</v>
      </c>
      <c r="AH34" s="38">
        <v>-9.4999999999999998E-3</v>
      </c>
      <c r="AI34" s="40">
        <f>INDEX(spac_research[[#All],[outsideLiquidationDate]],MATCH(C34,spac_research[[#All],[symbol]],0))</f>
        <v>0</v>
      </c>
      <c r="AJ34" s="20">
        <f t="shared" si="0"/>
        <v>44753</v>
      </c>
      <c r="AK34" s="32">
        <f t="shared" ca="1" si="1"/>
        <v>94</v>
      </c>
      <c r="AL34" s="33">
        <f t="shared" ca="1" si="2"/>
        <v>3.5264186186314987E-2</v>
      </c>
      <c r="AM34" s="22">
        <f>IF(ISBLANK(Y34),"",INDEX(spac_research[[#All],[publicSharesOutstanding]],MATCH(C34,spac_research[[#All],[symbol]],0)))</f>
        <v>17250000</v>
      </c>
      <c r="AN34">
        <v>1</v>
      </c>
    </row>
    <row r="35" spans="1:40" x14ac:dyDescent="0.2">
      <c r="A35" s="37" t="s">
        <v>1872</v>
      </c>
      <c r="B35" s="37" t="s">
        <v>1780</v>
      </c>
      <c r="C35" s="37" t="s">
        <v>202</v>
      </c>
      <c r="D35" s="37"/>
      <c r="E35" s="37"/>
      <c r="F35" s="40">
        <v>44180</v>
      </c>
      <c r="G35" s="40">
        <v>44203</v>
      </c>
      <c r="H35" s="37" t="s">
        <v>201</v>
      </c>
      <c r="I35" s="37" t="s">
        <v>69</v>
      </c>
      <c r="J35" s="37" t="s">
        <v>54</v>
      </c>
      <c r="K35" s="37"/>
      <c r="L35" s="39">
        <v>10.1</v>
      </c>
      <c r="M35" s="38">
        <v>0.5</v>
      </c>
      <c r="N35" s="37" t="s">
        <v>79</v>
      </c>
      <c r="O35" s="37" t="s">
        <v>48</v>
      </c>
      <c r="P35" s="37">
        <v>138</v>
      </c>
      <c r="Q35" s="37"/>
      <c r="R35" s="40">
        <v>44662</v>
      </c>
      <c r="S35" s="37"/>
      <c r="T35" s="37"/>
      <c r="U35" s="37"/>
      <c r="V35" s="37"/>
      <c r="W35" s="37"/>
      <c r="X35" s="37"/>
      <c r="Y35" s="39">
        <v>10.15</v>
      </c>
      <c r="Z35" s="39">
        <v>10.25</v>
      </c>
      <c r="AA35" s="39">
        <v>0.16</v>
      </c>
      <c r="AB35" s="37"/>
      <c r="AC35" s="37"/>
      <c r="AD35" s="37"/>
      <c r="AE35" s="37" t="s">
        <v>1873</v>
      </c>
      <c r="AF35" s="37" t="s">
        <v>200</v>
      </c>
      <c r="AG35" s="37" t="s">
        <v>118</v>
      </c>
      <c r="AH35" s="38">
        <v>-2.8999999999999998E-3</v>
      </c>
      <c r="AI35" s="40">
        <f>INDEX(spac_research[[#All],[outsideLiquidationDate]],MATCH(C35,spac_research[[#All],[symbol]],0))</f>
        <v>44753</v>
      </c>
      <c r="AJ35" s="20">
        <f t="shared" si="0"/>
        <v>44753</v>
      </c>
      <c r="AK35" s="32">
        <f t="shared" ca="1" si="1"/>
        <v>94</v>
      </c>
      <c r="AL35" s="33">
        <f t="shared" ca="1" si="2"/>
        <v>-1.912797400691792E-2</v>
      </c>
      <c r="AM35" s="22">
        <f>IF(ISBLANK(Y35),"",INDEX(spac_research[[#All],[publicSharesOutstanding]],MATCH(C35,spac_research[[#All],[symbol]],0)))</f>
        <v>13800000</v>
      </c>
      <c r="AN35">
        <v>0</v>
      </c>
    </row>
    <row r="36" spans="1:40" x14ac:dyDescent="0.2">
      <c r="A36" s="37" t="s">
        <v>1880</v>
      </c>
      <c r="B36" s="37" t="s">
        <v>1780</v>
      </c>
      <c r="C36" s="37" t="s">
        <v>787</v>
      </c>
      <c r="D36" s="37"/>
      <c r="E36" s="37"/>
      <c r="F36" s="40">
        <v>44183</v>
      </c>
      <c r="G36" s="40">
        <v>44204</v>
      </c>
      <c r="H36" s="37">
        <v>18</v>
      </c>
      <c r="I36" s="37" t="s">
        <v>69</v>
      </c>
      <c r="J36" s="37" t="s">
        <v>54</v>
      </c>
      <c r="K36" s="37"/>
      <c r="L36" s="39">
        <v>10</v>
      </c>
      <c r="M36" s="38">
        <v>0.5</v>
      </c>
      <c r="N36" s="37" t="s">
        <v>49</v>
      </c>
      <c r="O36" s="37" t="s">
        <v>48</v>
      </c>
      <c r="P36" s="37">
        <v>138</v>
      </c>
      <c r="Q36" s="37"/>
      <c r="R36" s="40">
        <v>44754</v>
      </c>
      <c r="S36" s="37"/>
      <c r="T36" s="37"/>
      <c r="U36" s="37"/>
      <c r="V36" s="37"/>
      <c r="W36" s="37"/>
      <c r="X36" s="37"/>
      <c r="Y36" s="39">
        <v>9.91</v>
      </c>
      <c r="Z36" s="39">
        <v>9.99</v>
      </c>
      <c r="AA36" s="39">
        <v>0.26</v>
      </c>
      <c r="AB36" s="37"/>
      <c r="AC36" s="37"/>
      <c r="AD36" s="37"/>
      <c r="AE36" s="37" t="s">
        <v>1781</v>
      </c>
      <c r="AF36" s="37" t="s">
        <v>786</v>
      </c>
      <c r="AG36" s="37" t="s">
        <v>785</v>
      </c>
      <c r="AH36" s="38">
        <v>-8.9999999999999993E-3</v>
      </c>
      <c r="AI36" s="40">
        <f>INDEX(spac_research[[#All],[outsideLiquidationDate]],MATCH(C36,spac_research[[#All],[symbol]],0))</f>
        <v>0</v>
      </c>
      <c r="AJ36" s="20">
        <f t="shared" si="0"/>
        <v>44754</v>
      </c>
      <c r="AK36" s="32">
        <f t="shared" ca="1" si="1"/>
        <v>95</v>
      </c>
      <c r="AL36" s="33">
        <f t="shared" ca="1" si="2"/>
        <v>3.4892984226459041E-2</v>
      </c>
      <c r="AM36" s="22">
        <f>IF(ISBLANK(Y36),"",INDEX(spac_research[[#All],[publicSharesOutstanding]],MATCH(C36,spac_research[[#All],[symbol]],0)))</f>
        <v>13800000</v>
      </c>
      <c r="AN36">
        <v>0</v>
      </c>
    </row>
    <row r="37" spans="1:40" x14ac:dyDescent="0.2">
      <c r="A37" s="37" t="s">
        <v>2405</v>
      </c>
      <c r="B37" s="37" t="s">
        <v>2398</v>
      </c>
      <c r="C37" s="37" t="s">
        <v>1720</v>
      </c>
      <c r="D37" s="37" t="s">
        <v>1717</v>
      </c>
      <c r="E37" s="37" t="s">
        <v>1716</v>
      </c>
      <c r="F37" s="40">
        <v>44018</v>
      </c>
      <c r="G37" s="40">
        <v>44040</v>
      </c>
      <c r="H37" s="37" t="s">
        <v>1719</v>
      </c>
      <c r="I37" s="37" t="s">
        <v>69</v>
      </c>
      <c r="J37" s="37" t="s">
        <v>54</v>
      </c>
      <c r="K37" s="37"/>
      <c r="L37" s="39">
        <v>10.01</v>
      </c>
      <c r="M37" s="38">
        <v>0.5</v>
      </c>
      <c r="N37" s="37" t="s">
        <v>49</v>
      </c>
      <c r="O37" s="37" t="s">
        <v>48</v>
      </c>
      <c r="P37" s="37">
        <v>230</v>
      </c>
      <c r="Q37" s="40">
        <v>44483</v>
      </c>
      <c r="R37" s="40">
        <v>44755</v>
      </c>
      <c r="S37" s="37"/>
      <c r="T37" s="37">
        <v>936</v>
      </c>
      <c r="U37" s="41">
        <v>4.07</v>
      </c>
      <c r="V37" s="37" t="s">
        <v>66</v>
      </c>
      <c r="W37" s="37" t="s">
        <v>56</v>
      </c>
      <c r="X37" s="37"/>
      <c r="Y37" s="39">
        <v>10.02</v>
      </c>
      <c r="Z37" s="39">
        <v>10.38</v>
      </c>
      <c r="AA37" s="39">
        <v>0.48</v>
      </c>
      <c r="AB37" s="37"/>
      <c r="AC37" s="37"/>
      <c r="AD37" s="37"/>
      <c r="AE37" s="37" t="s">
        <v>1419</v>
      </c>
      <c r="AF37" s="37" t="s">
        <v>96</v>
      </c>
      <c r="AG37" s="37" t="s">
        <v>1718</v>
      </c>
      <c r="AH37" s="38">
        <v>1E-3</v>
      </c>
      <c r="AI37" s="40">
        <f>INDEX(spac_research[[#All],[outsideLiquidationDate]],MATCH(C37,spac_research[[#All],[symbol]],0))</f>
        <v>0</v>
      </c>
      <c r="AJ37" s="20">
        <f t="shared" si="0"/>
        <v>44755</v>
      </c>
      <c r="AK37" s="32">
        <f t="shared" ca="1" si="1"/>
        <v>96</v>
      </c>
      <c r="AL37" s="33">
        <f t="shared" ca="1" si="2"/>
        <v>-3.7944943446441455E-3</v>
      </c>
      <c r="AM37" s="22">
        <f>IF(ISBLANK(Y37),"",INDEX(spac_research[[#All],[publicSharesOutstanding]],MATCH(C37,spac_research[[#All],[symbol]],0)))</f>
        <v>8202277</v>
      </c>
      <c r="AN37">
        <v>0</v>
      </c>
    </row>
    <row r="38" spans="1:40" x14ac:dyDescent="0.2">
      <c r="A38" s="37" t="s">
        <v>972</v>
      </c>
      <c r="B38" s="37" t="s">
        <v>1780</v>
      </c>
      <c r="C38" s="37" t="s">
        <v>972</v>
      </c>
      <c r="D38" s="37"/>
      <c r="E38" s="37"/>
      <c r="F38" s="40">
        <v>44008</v>
      </c>
      <c r="G38" s="40">
        <v>44028</v>
      </c>
      <c r="H38" s="37">
        <v>24</v>
      </c>
      <c r="I38" s="37" t="s">
        <v>69</v>
      </c>
      <c r="J38" s="37" t="s">
        <v>54</v>
      </c>
      <c r="K38" s="37"/>
      <c r="L38" s="39">
        <v>10</v>
      </c>
      <c r="M38" s="38">
        <v>0.5</v>
      </c>
      <c r="N38" s="37" t="s">
        <v>147</v>
      </c>
      <c r="O38" s="37" t="s">
        <v>93</v>
      </c>
      <c r="P38" s="37">
        <v>253</v>
      </c>
      <c r="Q38" s="37"/>
      <c r="R38" s="40">
        <v>44762</v>
      </c>
      <c r="S38" s="37"/>
      <c r="T38" s="37"/>
      <c r="U38" s="37"/>
      <c r="V38" s="37"/>
      <c r="W38" s="37"/>
      <c r="X38" s="37"/>
      <c r="Y38" s="39">
        <v>9.9</v>
      </c>
      <c r="Z38" s="39">
        <v>9.98</v>
      </c>
      <c r="AA38" s="39">
        <v>0.18</v>
      </c>
      <c r="AB38" s="37"/>
      <c r="AC38" s="37"/>
      <c r="AD38" s="37"/>
      <c r="AE38" s="37" t="s">
        <v>1782</v>
      </c>
      <c r="AF38" s="37" t="s">
        <v>96</v>
      </c>
      <c r="AG38" s="37" t="s">
        <v>971</v>
      </c>
      <c r="AH38" s="38">
        <v>-0.01</v>
      </c>
      <c r="AI38" s="40">
        <f>INDEX(spac_research[[#All],[outsideLiquidationDate]],MATCH(C38,spac_research[[#All],[symbol]],0))</f>
        <v>0</v>
      </c>
      <c r="AJ38" s="20">
        <f t="shared" si="0"/>
        <v>44762</v>
      </c>
      <c r="AK38" s="32">
        <f t="shared" ca="1" si="1"/>
        <v>103</v>
      </c>
      <c r="AL38" s="33">
        <f t="shared" ca="1" si="2"/>
        <v>3.5794841620084568E-2</v>
      </c>
      <c r="AM38" s="22">
        <f>IF(ISBLANK(Y38),"",INDEX(spac_research[[#All],[publicSharesOutstanding]],MATCH(C38,spac_research[[#All],[symbol]],0)))</f>
        <v>25300000</v>
      </c>
      <c r="AN38">
        <v>1</v>
      </c>
    </row>
    <row r="39" spans="1:40" x14ac:dyDescent="0.2">
      <c r="A39" s="37" t="s">
        <v>2120</v>
      </c>
      <c r="B39" s="37" t="s">
        <v>1780</v>
      </c>
      <c r="C39" s="37" t="s">
        <v>1402</v>
      </c>
      <c r="D39" s="37"/>
      <c r="E39" s="37"/>
      <c r="F39" s="40">
        <v>44375</v>
      </c>
      <c r="G39" s="40">
        <v>44397</v>
      </c>
      <c r="H39" s="37">
        <v>12</v>
      </c>
      <c r="I39" s="37" t="s">
        <v>162</v>
      </c>
      <c r="J39" s="37" t="s">
        <v>54</v>
      </c>
      <c r="K39" s="37"/>
      <c r="L39" s="39">
        <v>10</v>
      </c>
      <c r="M39" s="38">
        <v>0.75</v>
      </c>
      <c r="N39" s="37" t="s">
        <v>66</v>
      </c>
      <c r="O39" s="37" t="s">
        <v>48</v>
      </c>
      <c r="P39" s="37">
        <v>80</v>
      </c>
      <c r="Q39" s="37"/>
      <c r="R39" s="40">
        <v>44764</v>
      </c>
      <c r="S39" s="37"/>
      <c r="T39" s="37"/>
      <c r="U39" s="37"/>
      <c r="V39" s="37"/>
      <c r="W39" s="37"/>
      <c r="X39" s="37"/>
      <c r="Y39" s="39">
        <v>9.8800000000000008</v>
      </c>
      <c r="Z39" s="39">
        <v>10.1</v>
      </c>
      <c r="AA39" s="39">
        <v>0.23</v>
      </c>
      <c r="AB39" s="37"/>
      <c r="AC39" s="37"/>
      <c r="AD39" s="37"/>
      <c r="AE39" s="37" t="s">
        <v>2121</v>
      </c>
      <c r="AF39" s="37" t="s">
        <v>111</v>
      </c>
      <c r="AG39" s="37" t="s">
        <v>1401</v>
      </c>
      <c r="AH39" s="38">
        <v>-1.2999999999999999E-2</v>
      </c>
      <c r="AI39" s="40">
        <f>INDEX(spac_research[[#All],[outsideLiquidationDate]],MATCH(C39,spac_research[[#All],[symbol]],0))</f>
        <v>0</v>
      </c>
      <c r="AJ39" s="20">
        <f t="shared" si="0"/>
        <v>44764</v>
      </c>
      <c r="AK39" s="32">
        <f t="shared" ca="1" si="1"/>
        <v>105</v>
      </c>
      <c r="AL39" s="33">
        <f t="shared" ca="1" si="2"/>
        <v>4.2220936957779079E-2</v>
      </c>
      <c r="AM39" s="22">
        <f>IF(ISBLANK(Y39),"",INDEX(spac_research[[#All],[publicSharesOutstanding]],MATCH(C39,spac_research[[#All],[symbol]],0)))</f>
        <v>8000000</v>
      </c>
      <c r="AN39">
        <v>1</v>
      </c>
    </row>
    <row r="40" spans="1:40" x14ac:dyDescent="0.2">
      <c r="A40" s="37" t="s">
        <v>1902</v>
      </c>
      <c r="B40" s="37" t="s">
        <v>1780</v>
      </c>
      <c r="C40" s="37" t="s">
        <v>1180</v>
      </c>
      <c r="D40" s="37"/>
      <c r="E40" s="37"/>
      <c r="F40" s="40">
        <v>44174</v>
      </c>
      <c r="G40" s="40">
        <v>44216</v>
      </c>
      <c r="H40" s="37" t="s">
        <v>1179</v>
      </c>
      <c r="I40" s="37" t="s">
        <v>137</v>
      </c>
      <c r="J40" s="37" t="s">
        <v>54</v>
      </c>
      <c r="K40" s="37"/>
      <c r="L40" s="39">
        <v>10.1</v>
      </c>
      <c r="M40" s="38">
        <v>1</v>
      </c>
      <c r="N40" s="37" t="s">
        <v>130</v>
      </c>
      <c r="O40" s="37" t="s">
        <v>56</v>
      </c>
      <c r="P40" s="37">
        <v>57.5</v>
      </c>
      <c r="Q40" s="37"/>
      <c r="R40" s="40">
        <v>44673</v>
      </c>
      <c r="S40" s="37"/>
      <c r="T40" s="37"/>
      <c r="U40" s="37"/>
      <c r="V40" s="37"/>
      <c r="W40" s="37"/>
      <c r="X40" s="37"/>
      <c r="Y40" s="39">
        <v>10.039999999999999</v>
      </c>
      <c r="Z40" s="39">
        <v>10.1</v>
      </c>
      <c r="AA40" s="39">
        <v>7.0000000000000007E-2</v>
      </c>
      <c r="AB40" s="37"/>
      <c r="AC40" s="37"/>
      <c r="AD40" s="37"/>
      <c r="AE40" s="37" t="s">
        <v>1903</v>
      </c>
      <c r="AF40" s="37" t="s">
        <v>169</v>
      </c>
      <c r="AG40" s="37" t="s">
        <v>1178</v>
      </c>
      <c r="AH40" s="38">
        <v>-5.0000000000000001E-3</v>
      </c>
      <c r="AI40" s="40">
        <f>INDEX(spac_research[[#All],[outsideLiquidationDate]],MATCH(C40,spac_research[[#All],[symbol]],0))</f>
        <v>44764</v>
      </c>
      <c r="AJ40" s="20">
        <f t="shared" si="0"/>
        <v>44764</v>
      </c>
      <c r="AK40" s="32">
        <f t="shared" ca="1" si="1"/>
        <v>105</v>
      </c>
      <c r="AL40" s="33">
        <f t="shared" ca="1" si="2"/>
        <v>2.0774046670460997E-2</v>
      </c>
      <c r="AM40" s="22">
        <f>IF(ISBLANK(Y40),"",INDEX(spac_research[[#All],[publicSharesOutstanding]],MATCH(C40,spac_research[[#All],[symbol]],0)))</f>
        <v>5750000</v>
      </c>
      <c r="AN40">
        <v>0</v>
      </c>
    </row>
    <row r="41" spans="1:40" x14ac:dyDescent="0.2">
      <c r="A41" s="37" t="s">
        <v>1787</v>
      </c>
      <c r="B41" s="37" t="s">
        <v>1780</v>
      </c>
      <c r="C41" s="37" t="s">
        <v>1235</v>
      </c>
      <c r="D41" s="37"/>
      <c r="E41" s="37"/>
      <c r="F41" s="40">
        <v>44014</v>
      </c>
      <c r="G41" s="40">
        <v>44035</v>
      </c>
      <c r="H41" s="37">
        <v>24</v>
      </c>
      <c r="I41" s="37" t="s">
        <v>69</v>
      </c>
      <c r="J41" s="37" t="s">
        <v>54</v>
      </c>
      <c r="K41" s="37"/>
      <c r="L41" s="39">
        <v>10</v>
      </c>
      <c r="M41" s="38">
        <v>0.5</v>
      </c>
      <c r="N41" s="37" t="s">
        <v>57</v>
      </c>
      <c r="O41" s="37" t="s">
        <v>56</v>
      </c>
      <c r="P41" s="37">
        <v>345</v>
      </c>
      <c r="Q41" s="37"/>
      <c r="R41" s="40">
        <v>44769</v>
      </c>
      <c r="S41" s="37"/>
      <c r="T41" s="37"/>
      <c r="U41" s="37"/>
      <c r="V41" s="37"/>
      <c r="W41" s="37"/>
      <c r="X41" s="37"/>
      <c r="Y41" s="39">
        <v>9.91</v>
      </c>
      <c r="Z41" s="39">
        <v>10</v>
      </c>
      <c r="AA41" s="39">
        <v>0.23</v>
      </c>
      <c r="AB41" s="37"/>
      <c r="AC41" s="37"/>
      <c r="AD41" s="37"/>
      <c r="AE41" s="37" t="s">
        <v>1788</v>
      </c>
      <c r="AF41" s="37" t="s">
        <v>74</v>
      </c>
      <c r="AG41" s="37" t="s">
        <v>361</v>
      </c>
      <c r="AH41" s="38">
        <v>-8.9999999999999993E-3</v>
      </c>
      <c r="AI41" s="40">
        <f>INDEX(spac_research[[#All],[outsideLiquidationDate]],MATCH(C41,spac_research[[#All],[symbol]],0))</f>
        <v>0</v>
      </c>
      <c r="AJ41" s="20">
        <f t="shared" si="0"/>
        <v>44769</v>
      </c>
      <c r="AK41" s="32">
        <f t="shared" ca="1" si="1"/>
        <v>110</v>
      </c>
      <c r="AL41" s="33">
        <f t="shared" ca="1" si="2"/>
        <v>3.0134850013760081E-2</v>
      </c>
      <c r="AM41" s="22">
        <f>IF(ISBLANK(Y41),"",INDEX(spac_research[[#All],[publicSharesOutstanding]],MATCH(C41,spac_research[[#All],[symbol]],0)))</f>
        <v>34500000</v>
      </c>
      <c r="AN41">
        <v>0</v>
      </c>
    </row>
    <row r="42" spans="1:40" x14ac:dyDescent="0.2">
      <c r="A42" s="37" t="s">
        <v>409</v>
      </c>
      <c r="B42" s="37" t="s">
        <v>1780</v>
      </c>
      <c r="C42" s="37" t="s">
        <v>409</v>
      </c>
      <c r="D42" s="37"/>
      <c r="E42" s="37"/>
      <c r="F42" s="40">
        <v>43823</v>
      </c>
      <c r="G42" s="40">
        <v>43854</v>
      </c>
      <c r="H42" s="37" t="s">
        <v>408</v>
      </c>
      <c r="I42" s="37" t="s">
        <v>69</v>
      </c>
      <c r="J42" s="37" t="s">
        <v>54</v>
      </c>
      <c r="K42" s="37"/>
      <c r="L42" s="39">
        <v>10.02</v>
      </c>
      <c r="M42" s="38">
        <v>0.5</v>
      </c>
      <c r="N42" s="37" t="s">
        <v>49</v>
      </c>
      <c r="O42" s="37" t="s">
        <v>48</v>
      </c>
      <c r="P42" s="37">
        <v>230</v>
      </c>
      <c r="Q42" s="37"/>
      <c r="R42" s="40">
        <v>44770</v>
      </c>
      <c r="S42" s="37"/>
      <c r="T42" s="37"/>
      <c r="U42" s="37"/>
      <c r="V42" s="37"/>
      <c r="W42" s="37"/>
      <c r="X42" s="37"/>
      <c r="Y42" s="39">
        <v>9.92</v>
      </c>
      <c r="Z42" s="39">
        <v>10.14</v>
      </c>
      <c r="AA42" s="39">
        <v>0.14000000000000001</v>
      </c>
      <c r="AB42" s="37"/>
      <c r="AC42" s="37"/>
      <c r="AD42" s="37"/>
      <c r="AE42" s="37" t="s">
        <v>1782</v>
      </c>
      <c r="AF42" s="37" t="s">
        <v>96</v>
      </c>
      <c r="AG42" s="37" t="s">
        <v>407</v>
      </c>
      <c r="AH42" s="38">
        <v>-1.06E-2</v>
      </c>
      <c r="AI42" s="40">
        <f>INDEX(spac_research[[#All],[outsideLiquidationDate]],MATCH(C42,spac_research[[#All],[symbol]],0))</f>
        <v>0</v>
      </c>
      <c r="AJ42" s="20">
        <f t="shared" si="0"/>
        <v>44770</v>
      </c>
      <c r="AK42" s="32">
        <f t="shared" ca="1" si="1"/>
        <v>111</v>
      </c>
      <c r="AL42" s="33">
        <f t="shared" ca="1" si="2"/>
        <v>3.3148067422260757E-2</v>
      </c>
      <c r="AM42" s="22">
        <f>IF(ISBLANK(Y42),"",INDEX(spac_research[[#All],[publicSharesOutstanding]],MATCH(C42,spac_research[[#All],[symbol]],0)))</f>
        <v>3792013</v>
      </c>
      <c r="AN42">
        <v>0</v>
      </c>
    </row>
    <row r="43" spans="1:40" x14ac:dyDescent="0.2">
      <c r="A43" s="37" t="s">
        <v>1791</v>
      </c>
      <c r="B43" s="37" t="s">
        <v>1780</v>
      </c>
      <c r="C43" s="37" t="s">
        <v>1226</v>
      </c>
      <c r="D43" s="37"/>
      <c r="E43" s="37"/>
      <c r="F43" s="40">
        <v>44025</v>
      </c>
      <c r="G43" s="40">
        <v>44043</v>
      </c>
      <c r="H43" s="37">
        <v>24</v>
      </c>
      <c r="I43" s="37" t="s">
        <v>53</v>
      </c>
      <c r="J43" s="37" t="s">
        <v>54</v>
      </c>
      <c r="K43" s="37"/>
      <c r="L43" s="39">
        <v>10</v>
      </c>
      <c r="M43" s="38">
        <v>0.33329999999999999</v>
      </c>
      <c r="N43" s="37" t="s">
        <v>49</v>
      </c>
      <c r="O43" s="37" t="s">
        <v>48</v>
      </c>
      <c r="P43" s="37">
        <v>600</v>
      </c>
      <c r="Q43" s="37"/>
      <c r="R43" s="40">
        <v>44777</v>
      </c>
      <c r="S43" s="37"/>
      <c r="T43" s="37"/>
      <c r="U43" s="37"/>
      <c r="V43" s="37"/>
      <c r="W43" s="37"/>
      <c r="X43" s="37"/>
      <c r="Y43" s="39">
        <v>9.89</v>
      </c>
      <c r="Z43" s="39">
        <v>10</v>
      </c>
      <c r="AA43" s="39">
        <v>0.17</v>
      </c>
      <c r="AB43" s="37"/>
      <c r="AC43" s="37"/>
      <c r="AD43" s="37"/>
      <c r="AE43" s="37" t="s">
        <v>1419</v>
      </c>
      <c r="AF43" s="37" t="s">
        <v>52</v>
      </c>
      <c r="AG43" s="37" t="s">
        <v>1225</v>
      </c>
      <c r="AH43" s="38">
        <v>-1.15E-2</v>
      </c>
      <c r="AI43" s="40">
        <f>INDEX(spac_research[[#All],[outsideLiquidationDate]],MATCH(C43,spac_research[[#All],[symbol]],0))</f>
        <v>0</v>
      </c>
      <c r="AJ43" s="20">
        <f t="shared" si="0"/>
        <v>44777</v>
      </c>
      <c r="AK43" s="32">
        <f t="shared" ca="1" si="1"/>
        <v>118</v>
      </c>
      <c r="AL43" s="33">
        <f t="shared" ca="1" si="2"/>
        <v>3.4403866257647804E-2</v>
      </c>
      <c r="AM43" s="22">
        <f>IF(ISBLANK(Y43),"",INDEX(spac_research[[#All],[publicSharesOutstanding]],MATCH(C43,spac_research[[#All],[symbol]],0)))</f>
        <v>60000000</v>
      </c>
      <c r="AN43">
        <v>1</v>
      </c>
    </row>
    <row r="44" spans="1:40" x14ac:dyDescent="0.2">
      <c r="A44" s="37" t="s">
        <v>2406</v>
      </c>
      <c r="B44" s="37" t="s">
        <v>2398</v>
      </c>
      <c r="C44" s="37" t="s">
        <v>516</v>
      </c>
      <c r="D44" s="37" t="s">
        <v>515</v>
      </c>
      <c r="E44" s="37" t="s">
        <v>514</v>
      </c>
      <c r="F44" s="40">
        <v>44027</v>
      </c>
      <c r="G44" s="40">
        <v>44043</v>
      </c>
      <c r="H44" s="37">
        <v>24</v>
      </c>
      <c r="I44" s="37" t="s">
        <v>176</v>
      </c>
      <c r="J44" s="37" t="s">
        <v>54</v>
      </c>
      <c r="K44" s="37"/>
      <c r="L44" s="39">
        <v>10.01</v>
      </c>
      <c r="M44" s="38">
        <v>0.25</v>
      </c>
      <c r="N44" s="37" t="s">
        <v>79</v>
      </c>
      <c r="O44" s="37" t="s">
        <v>48</v>
      </c>
      <c r="P44" s="37">
        <v>828</v>
      </c>
      <c r="Q44" s="40">
        <v>44540</v>
      </c>
      <c r="R44" s="40">
        <v>44777</v>
      </c>
      <c r="S44" s="37"/>
      <c r="T44" s="42">
        <v>4800</v>
      </c>
      <c r="U44" s="41">
        <v>5.8</v>
      </c>
      <c r="V44" s="37" t="s">
        <v>140</v>
      </c>
      <c r="W44" s="37" t="s">
        <v>48</v>
      </c>
      <c r="X44" s="37"/>
      <c r="Y44" s="39">
        <v>9.91</v>
      </c>
      <c r="Z44" s="39">
        <v>10.119999999999999</v>
      </c>
      <c r="AA44" s="39">
        <v>0.9</v>
      </c>
      <c r="AB44" s="37"/>
      <c r="AC44" s="37"/>
      <c r="AD44" s="37"/>
      <c r="AE44" s="37" t="s">
        <v>1782</v>
      </c>
      <c r="AF44" s="37" t="s">
        <v>96</v>
      </c>
      <c r="AG44" s="37" t="s">
        <v>118</v>
      </c>
      <c r="AH44" s="38">
        <v>-0.01</v>
      </c>
      <c r="AI44" s="40">
        <f>INDEX(spac_research[[#All],[outsideLiquidationDate]],MATCH(C44,spac_research[[#All],[symbol]],0))</f>
        <v>0</v>
      </c>
      <c r="AJ44" s="20">
        <f t="shared" si="0"/>
        <v>44777</v>
      </c>
      <c r="AK44" s="32">
        <f t="shared" ca="1" si="1"/>
        <v>118</v>
      </c>
      <c r="AL44" s="33">
        <f t="shared" ca="1" si="2"/>
        <v>3.1213121483178841E-2</v>
      </c>
      <c r="AM44" s="22">
        <f>IF(ISBLANK(Y44),"",INDEX(spac_research[[#All],[publicSharesOutstanding]],MATCH(C44,spac_research[[#All],[symbol]],0)))</f>
        <v>82800000</v>
      </c>
      <c r="AN44">
        <v>0</v>
      </c>
    </row>
    <row r="45" spans="1:40" x14ac:dyDescent="0.2">
      <c r="A45" s="37" t="s">
        <v>1792</v>
      </c>
      <c r="B45" s="37" t="s">
        <v>1780</v>
      </c>
      <c r="C45" s="37" t="s">
        <v>969</v>
      </c>
      <c r="D45" s="37"/>
      <c r="E45" s="37"/>
      <c r="F45" s="40">
        <v>44029</v>
      </c>
      <c r="G45" s="40">
        <v>44047</v>
      </c>
      <c r="H45" s="37">
        <v>24</v>
      </c>
      <c r="I45" s="37" t="s">
        <v>83</v>
      </c>
      <c r="J45" s="37"/>
      <c r="K45" s="37"/>
      <c r="L45" s="39">
        <v>10</v>
      </c>
      <c r="M45" s="38">
        <v>0</v>
      </c>
      <c r="N45" s="37" t="s">
        <v>130</v>
      </c>
      <c r="O45" s="37" t="s">
        <v>48</v>
      </c>
      <c r="P45" s="37">
        <v>160</v>
      </c>
      <c r="Q45" s="37"/>
      <c r="R45" s="40">
        <v>44779</v>
      </c>
      <c r="S45" s="37"/>
      <c r="T45" s="37"/>
      <c r="U45" s="37"/>
      <c r="V45" s="37"/>
      <c r="W45" s="37"/>
      <c r="X45" s="37"/>
      <c r="Y45" s="39">
        <v>9.89</v>
      </c>
      <c r="Z45" s="37"/>
      <c r="AA45" s="37"/>
      <c r="AB45" s="37"/>
      <c r="AC45" s="37"/>
      <c r="AD45" s="37"/>
      <c r="AE45" s="37" t="s">
        <v>1379</v>
      </c>
      <c r="AF45" s="37" t="s">
        <v>112</v>
      </c>
      <c r="AG45" s="37" t="s">
        <v>970</v>
      </c>
      <c r="AH45" s="38">
        <v>-1.0999999999999999E-2</v>
      </c>
      <c r="AI45" s="40">
        <f>INDEX(spac_research[[#All],[outsideLiquidationDate]],MATCH(C45,spac_research[[#All],[symbol]],0))</f>
        <v>0</v>
      </c>
      <c r="AJ45" s="20">
        <f t="shared" si="0"/>
        <v>44779</v>
      </c>
      <c r="AK45" s="32">
        <f t="shared" ca="1" si="1"/>
        <v>120</v>
      </c>
      <c r="AL45" s="33">
        <f t="shared" ca="1" si="2"/>
        <v>3.3830468486687006E-2</v>
      </c>
      <c r="AM45" s="22">
        <f>IF(ISBLANK(Y45),"",INDEX(spac_research[[#All],[publicSharesOutstanding]],MATCH(C45,spac_research[[#All],[symbol]],0)))</f>
        <v>16000000</v>
      </c>
      <c r="AN45">
        <v>1</v>
      </c>
    </row>
    <row r="46" spans="1:40" x14ac:dyDescent="0.2">
      <c r="A46" s="37" t="s">
        <v>1793</v>
      </c>
      <c r="B46" s="37" t="s">
        <v>1780</v>
      </c>
      <c r="C46" s="37" t="s">
        <v>1049</v>
      </c>
      <c r="D46" s="37"/>
      <c r="E46" s="37"/>
      <c r="F46" s="40">
        <v>44012</v>
      </c>
      <c r="G46" s="40">
        <v>44048</v>
      </c>
      <c r="H46" s="37">
        <v>24</v>
      </c>
      <c r="I46" s="37" t="s">
        <v>53</v>
      </c>
      <c r="J46" s="37" t="s">
        <v>54</v>
      </c>
      <c r="K46" s="37"/>
      <c r="L46" s="39">
        <v>10</v>
      </c>
      <c r="M46" s="38">
        <v>0.33329999999999999</v>
      </c>
      <c r="N46" s="37" t="s">
        <v>156</v>
      </c>
      <c r="O46" s="37" t="s">
        <v>48</v>
      </c>
      <c r="P46" s="37">
        <v>575</v>
      </c>
      <c r="Q46" s="37"/>
      <c r="R46" s="40">
        <v>44780</v>
      </c>
      <c r="S46" s="37"/>
      <c r="T46" s="37"/>
      <c r="U46" s="37"/>
      <c r="V46" s="37"/>
      <c r="W46" s="37"/>
      <c r="X46" s="37"/>
      <c r="Y46" s="39">
        <v>9.89</v>
      </c>
      <c r="Z46" s="39">
        <v>9.9499999999999993</v>
      </c>
      <c r="AA46" s="39">
        <v>0.27</v>
      </c>
      <c r="AB46" s="37"/>
      <c r="AC46" s="37"/>
      <c r="AD46" s="37"/>
      <c r="AE46" s="37" t="s">
        <v>1782</v>
      </c>
      <c r="AF46" s="37" t="s">
        <v>87</v>
      </c>
      <c r="AG46" s="37" t="s">
        <v>1048</v>
      </c>
      <c r="AH46" s="38">
        <v>-1.0999999999999999E-2</v>
      </c>
      <c r="AI46" s="40">
        <f>INDEX(spac_research[[#All],[outsideLiquidationDate]],MATCH(C46,spac_research[[#All],[symbol]],0))</f>
        <v>0</v>
      </c>
      <c r="AJ46" s="20">
        <f t="shared" si="0"/>
        <v>44780</v>
      </c>
      <c r="AK46" s="32">
        <f t="shared" ca="1" si="1"/>
        <v>121</v>
      </c>
      <c r="AL46" s="33">
        <f t="shared" ca="1" si="2"/>
        <v>3.3550877838036702E-2</v>
      </c>
      <c r="AM46" s="22">
        <f>IF(ISBLANK(Y46),"",INDEX(spac_research[[#All],[publicSharesOutstanding]],MATCH(C46,spac_research[[#All],[symbol]],0)))</f>
        <v>57500000</v>
      </c>
      <c r="AN46">
        <v>1</v>
      </c>
    </row>
    <row r="47" spans="1:40" x14ac:dyDescent="0.2">
      <c r="A47" s="37" t="s">
        <v>2418</v>
      </c>
      <c r="B47" s="37" t="s">
        <v>2398</v>
      </c>
      <c r="C47" s="37" t="s">
        <v>1690</v>
      </c>
      <c r="D47" s="37" t="s">
        <v>1687</v>
      </c>
      <c r="E47" s="37" t="s">
        <v>1686</v>
      </c>
      <c r="F47" s="40">
        <v>44089</v>
      </c>
      <c r="G47" s="40">
        <v>44145</v>
      </c>
      <c r="H47" s="37" t="s">
        <v>1689</v>
      </c>
      <c r="I47" s="37" t="s">
        <v>126</v>
      </c>
      <c r="J47" s="37" t="s">
        <v>158</v>
      </c>
      <c r="K47" s="37" t="s">
        <v>2066</v>
      </c>
      <c r="L47" s="39">
        <v>10.17</v>
      </c>
      <c r="M47" s="37" t="s">
        <v>1887</v>
      </c>
      <c r="N47" s="37" t="s">
        <v>130</v>
      </c>
      <c r="O47" s="37" t="s">
        <v>48</v>
      </c>
      <c r="P47" s="37">
        <v>90</v>
      </c>
      <c r="Q47" s="40">
        <v>44594</v>
      </c>
      <c r="R47" s="40">
        <v>44785</v>
      </c>
      <c r="S47" s="37"/>
      <c r="T47" s="37">
        <v>449</v>
      </c>
      <c r="U47" s="41">
        <v>4.91</v>
      </c>
      <c r="V47" s="37" t="s">
        <v>130</v>
      </c>
      <c r="W47" s="37" t="s">
        <v>48</v>
      </c>
      <c r="X47" s="37"/>
      <c r="Y47" s="39">
        <v>10.14</v>
      </c>
      <c r="Z47" s="37"/>
      <c r="AA47" s="39">
        <v>7.0000000000000007E-2</v>
      </c>
      <c r="AB47" s="37"/>
      <c r="AC47" s="37"/>
      <c r="AD47" s="37"/>
      <c r="AE47" s="37" t="s">
        <v>1976</v>
      </c>
      <c r="AF47" s="37" t="s">
        <v>52</v>
      </c>
      <c r="AG47" s="37" t="s">
        <v>1688</v>
      </c>
      <c r="AH47" s="38">
        <v>-1.2699999999999999E-2</v>
      </c>
      <c r="AI47" s="40">
        <f>INDEX(spac_research[[#All],[outsideLiquidationDate]],MATCH(C47,spac_research[[#All],[symbol]],0))</f>
        <v>0</v>
      </c>
      <c r="AJ47" s="20">
        <f t="shared" si="0"/>
        <v>44785</v>
      </c>
      <c r="AK47" s="32">
        <f t="shared" ca="1" si="1"/>
        <v>126</v>
      </c>
      <c r="AL47" s="33">
        <f t="shared" ca="1" si="2"/>
        <v>8.570489339719831E-3</v>
      </c>
      <c r="AM47" s="22">
        <f>IF(ISBLANK(Y47),"",INDEX(spac_research[[#All],[publicSharesOutstanding]],MATCH(C47,spac_research[[#All],[symbol]],0)))</f>
        <v>2673242</v>
      </c>
      <c r="AN47">
        <v>0</v>
      </c>
    </row>
    <row r="48" spans="1:40" x14ac:dyDescent="0.2">
      <c r="A48" s="37" t="s">
        <v>2407</v>
      </c>
      <c r="B48" s="37" t="s">
        <v>2398</v>
      </c>
      <c r="C48" s="37" t="s">
        <v>481</v>
      </c>
      <c r="D48" s="37" t="s">
        <v>478</v>
      </c>
      <c r="E48" s="37"/>
      <c r="F48" s="40">
        <v>44040</v>
      </c>
      <c r="G48" s="40">
        <v>44056</v>
      </c>
      <c r="H48" s="37">
        <v>24</v>
      </c>
      <c r="I48" s="37" t="s">
        <v>53</v>
      </c>
      <c r="J48" s="37" t="s">
        <v>54</v>
      </c>
      <c r="K48" s="37"/>
      <c r="L48" s="39">
        <v>10.01</v>
      </c>
      <c r="M48" s="38">
        <v>0.33329999999999999</v>
      </c>
      <c r="N48" s="37" t="s">
        <v>140</v>
      </c>
      <c r="O48" s="37" t="s">
        <v>48</v>
      </c>
      <c r="P48" s="37">
        <v>575</v>
      </c>
      <c r="Q48" s="40">
        <v>44482</v>
      </c>
      <c r="R48" s="40">
        <v>44790</v>
      </c>
      <c r="S48" s="37"/>
      <c r="T48" s="42">
        <v>1350</v>
      </c>
      <c r="U48" s="41">
        <v>2.35</v>
      </c>
      <c r="V48" s="37" t="s">
        <v>140</v>
      </c>
      <c r="W48" s="37" t="s">
        <v>48</v>
      </c>
      <c r="X48" s="37"/>
      <c r="Y48" s="39">
        <v>9.92</v>
      </c>
      <c r="Z48" s="39">
        <v>10.18</v>
      </c>
      <c r="AA48" s="39">
        <v>0.73</v>
      </c>
      <c r="AB48" s="37"/>
      <c r="AC48" s="37"/>
      <c r="AD48" s="37"/>
      <c r="AE48" s="37" t="s">
        <v>1798</v>
      </c>
      <c r="AF48" s="37" t="s">
        <v>480</v>
      </c>
      <c r="AG48" s="37" t="s">
        <v>479</v>
      </c>
      <c r="AH48" s="38">
        <v>-8.9999999999999993E-3</v>
      </c>
      <c r="AI48" s="40">
        <f>INDEX(spac_research[[#All],[outsideLiquidationDate]],MATCH(C48,spac_research[[#All],[symbol]],0))</f>
        <v>0</v>
      </c>
      <c r="AJ48" s="20">
        <f t="shared" si="0"/>
        <v>44790</v>
      </c>
      <c r="AK48" s="32">
        <f t="shared" ca="1" si="1"/>
        <v>131</v>
      </c>
      <c r="AL48" s="33">
        <f t="shared" ca="1" si="2"/>
        <v>2.5278564393006551E-2</v>
      </c>
      <c r="AM48" s="22">
        <f>IF(ISBLANK(Y48),"",INDEX(spac_research[[#All],[publicSharesOutstanding]],MATCH(C48,spac_research[[#All],[symbol]],0)))</f>
        <v>57500000</v>
      </c>
      <c r="AN48">
        <v>0</v>
      </c>
    </row>
    <row r="49" spans="1:40" x14ac:dyDescent="0.2">
      <c r="A49" s="37" t="s">
        <v>2408</v>
      </c>
      <c r="B49" s="37" t="s">
        <v>2398</v>
      </c>
      <c r="C49" s="37" t="s">
        <v>824</v>
      </c>
      <c r="D49" s="37" t="s">
        <v>821</v>
      </c>
      <c r="E49" s="37" t="s">
        <v>820</v>
      </c>
      <c r="F49" s="40">
        <v>44039</v>
      </c>
      <c r="G49" s="40">
        <v>44057</v>
      </c>
      <c r="H49" s="37" t="s">
        <v>823</v>
      </c>
      <c r="I49" s="37" t="s">
        <v>69</v>
      </c>
      <c r="J49" s="37" t="s">
        <v>54</v>
      </c>
      <c r="K49" s="37"/>
      <c r="L49" s="39">
        <v>10</v>
      </c>
      <c r="M49" s="38">
        <v>0.5</v>
      </c>
      <c r="N49" s="37" t="s">
        <v>49</v>
      </c>
      <c r="O49" s="37" t="s">
        <v>48</v>
      </c>
      <c r="P49" s="37">
        <v>230</v>
      </c>
      <c r="Q49" s="40">
        <v>44389</v>
      </c>
      <c r="R49" s="40">
        <v>44791</v>
      </c>
      <c r="S49" s="37"/>
      <c r="T49" s="42">
        <v>32600</v>
      </c>
      <c r="U49" s="41">
        <v>141.74</v>
      </c>
      <c r="V49" s="37" t="s">
        <v>130</v>
      </c>
      <c r="W49" s="37" t="s">
        <v>56</v>
      </c>
      <c r="X49" s="37"/>
      <c r="Y49" s="39">
        <v>10.029999999999999</v>
      </c>
      <c r="Z49" s="39">
        <v>10.1</v>
      </c>
      <c r="AA49" s="39">
        <v>0.34</v>
      </c>
      <c r="AB49" s="37"/>
      <c r="AC49" s="37"/>
      <c r="AD49" s="37"/>
      <c r="AE49" s="37" t="s">
        <v>822</v>
      </c>
      <c r="AF49" s="37" t="s">
        <v>112</v>
      </c>
      <c r="AG49" s="37" t="s">
        <v>388</v>
      </c>
      <c r="AH49" s="38">
        <v>3.0000000000000001E-3</v>
      </c>
      <c r="AI49" s="40">
        <f>INDEX(spac_research[[#All],[outsideLiquidationDate]],MATCH(C49,spac_research[[#All],[symbol]],0))</f>
        <v>0</v>
      </c>
      <c r="AJ49" s="20">
        <f t="shared" si="0"/>
        <v>44791</v>
      </c>
      <c r="AK49" s="32">
        <f t="shared" ca="1" si="1"/>
        <v>132</v>
      </c>
      <c r="AL49" s="33">
        <f t="shared" ca="1" si="2"/>
        <v>-8.2706426176016642E-3</v>
      </c>
      <c r="AM49" s="22">
        <f>IF(ISBLANK(Y49),"",INDEX(spac_research[[#All],[publicSharesOutstanding]],MATCH(C49,spac_research[[#All],[symbol]],0)))</f>
        <v>12053631</v>
      </c>
      <c r="AN49">
        <v>0</v>
      </c>
    </row>
    <row r="50" spans="1:40" x14ac:dyDescent="0.2">
      <c r="A50" s="37" t="s">
        <v>2402</v>
      </c>
      <c r="B50" s="37" t="s">
        <v>2398</v>
      </c>
      <c r="C50" s="37" t="s">
        <v>1230</v>
      </c>
      <c r="D50" s="37" t="s">
        <v>1227</v>
      </c>
      <c r="E50" s="37"/>
      <c r="F50" s="40">
        <v>43847</v>
      </c>
      <c r="G50" s="40">
        <v>43881</v>
      </c>
      <c r="H50" s="37" t="s">
        <v>1229</v>
      </c>
      <c r="I50" s="37" t="s">
        <v>126</v>
      </c>
      <c r="J50" s="37" t="s">
        <v>158</v>
      </c>
      <c r="K50" s="37" t="s">
        <v>2066</v>
      </c>
      <c r="L50" s="39">
        <v>10.26</v>
      </c>
      <c r="M50" s="37" t="s">
        <v>1887</v>
      </c>
      <c r="N50" s="37" t="s">
        <v>72</v>
      </c>
      <c r="O50" s="37" t="s">
        <v>48</v>
      </c>
      <c r="P50" s="37">
        <v>138</v>
      </c>
      <c r="Q50" s="40">
        <v>44245</v>
      </c>
      <c r="R50" s="40">
        <v>44797</v>
      </c>
      <c r="S50" s="37"/>
      <c r="T50" s="37">
        <v>480</v>
      </c>
      <c r="U50" s="41">
        <v>3.48</v>
      </c>
      <c r="V50" s="37" t="s">
        <v>72</v>
      </c>
      <c r="W50" s="37" t="s">
        <v>167</v>
      </c>
      <c r="X50" s="37"/>
      <c r="Y50" s="39">
        <v>10.34</v>
      </c>
      <c r="Z50" s="39">
        <v>11.1</v>
      </c>
      <c r="AA50" s="39">
        <v>0.18</v>
      </c>
      <c r="AB50" s="37"/>
      <c r="AC50" s="37"/>
      <c r="AD50" s="37"/>
      <c r="AE50" s="37" t="s">
        <v>1976</v>
      </c>
      <c r="AF50" s="37" t="s">
        <v>52</v>
      </c>
      <c r="AG50" s="37" t="s">
        <v>1228</v>
      </c>
      <c r="AH50" s="37"/>
      <c r="AI50" s="40">
        <f>INDEX(spac_research[[#All],[outsideLiquidationDate]],MATCH(C50,spac_research[[#All],[symbol]],0))</f>
        <v>0</v>
      </c>
      <c r="AJ50" s="20">
        <f t="shared" si="0"/>
        <v>44797</v>
      </c>
      <c r="AK50" s="32">
        <f t="shared" ca="1" si="1"/>
        <v>138</v>
      </c>
      <c r="AL50" s="33">
        <f t="shared" ca="1" si="2"/>
        <v>-2.0463655986320349E-2</v>
      </c>
      <c r="AM50" s="22">
        <f>IF(ISBLANK(Y50),"",INDEX(spac_research[[#All],[publicSharesOutstanding]],MATCH(C50,spac_research[[#All],[symbol]],0)))</f>
        <v>3265105</v>
      </c>
      <c r="AN50">
        <v>0</v>
      </c>
    </row>
    <row r="51" spans="1:40" x14ac:dyDescent="0.2">
      <c r="A51" s="37" t="s">
        <v>1794</v>
      </c>
      <c r="B51" s="37" t="s">
        <v>1780</v>
      </c>
      <c r="C51" s="37" t="s">
        <v>1153</v>
      </c>
      <c r="D51" s="37"/>
      <c r="E51" s="37"/>
      <c r="F51" s="40">
        <v>44047</v>
      </c>
      <c r="G51" s="40">
        <v>44064</v>
      </c>
      <c r="H51" s="37">
        <v>24</v>
      </c>
      <c r="I51" s="37" t="s">
        <v>69</v>
      </c>
      <c r="J51" s="37" t="s">
        <v>54</v>
      </c>
      <c r="K51" s="37"/>
      <c r="L51" s="39">
        <v>10</v>
      </c>
      <c r="M51" s="38">
        <v>0.5</v>
      </c>
      <c r="N51" s="37" t="s">
        <v>147</v>
      </c>
      <c r="O51" s="37" t="s">
        <v>56</v>
      </c>
      <c r="P51" s="37">
        <v>200</v>
      </c>
      <c r="Q51" s="37"/>
      <c r="R51" s="40">
        <v>44798</v>
      </c>
      <c r="S51" s="37"/>
      <c r="T51" s="37"/>
      <c r="U51" s="37"/>
      <c r="V51" s="37"/>
      <c r="W51" s="37"/>
      <c r="X51" s="37"/>
      <c r="Y51" s="39">
        <v>10.11</v>
      </c>
      <c r="Z51" s="39">
        <v>11.13</v>
      </c>
      <c r="AA51" s="39">
        <v>2.2599999999999998</v>
      </c>
      <c r="AB51" s="37"/>
      <c r="AC51" s="37"/>
      <c r="AD51" s="37"/>
      <c r="AE51" s="37" t="s">
        <v>1786</v>
      </c>
      <c r="AF51" s="37" t="s">
        <v>68</v>
      </c>
      <c r="AG51" s="37" t="s">
        <v>1133</v>
      </c>
      <c r="AH51" s="38">
        <v>1.0999999999999999E-2</v>
      </c>
      <c r="AI51" s="40">
        <f>INDEX(spac_research[[#All],[outsideLiquidationDate]],MATCH(C51,spac_research[[#All],[symbol]],0))</f>
        <v>0</v>
      </c>
      <c r="AJ51" s="20">
        <f t="shared" si="0"/>
        <v>44798</v>
      </c>
      <c r="AK51" s="32">
        <f t="shared" ca="1" si="1"/>
        <v>139</v>
      </c>
      <c r="AL51" s="33">
        <f t="shared" ca="1" si="2"/>
        <v>-2.8570615317834672E-2</v>
      </c>
      <c r="AM51" s="22">
        <f>IF(ISBLANK(Y51),"",INDEX(spac_research[[#All],[publicSharesOutstanding]],MATCH(C51,spac_research[[#All],[symbol]],0)))</f>
        <v>20000000</v>
      </c>
      <c r="AN51">
        <v>0</v>
      </c>
    </row>
    <row r="52" spans="1:40" x14ac:dyDescent="0.2">
      <c r="A52" s="37" t="s">
        <v>1975</v>
      </c>
      <c r="B52" s="37" t="s">
        <v>1780</v>
      </c>
      <c r="C52" s="37" t="s">
        <v>942</v>
      </c>
      <c r="D52" s="37"/>
      <c r="E52" s="37"/>
      <c r="F52" s="40">
        <v>44217</v>
      </c>
      <c r="G52" s="40">
        <v>44252</v>
      </c>
      <c r="H52" s="37">
        <v>18</v>
      </c>
      <c r="I52" s="37" t="s">
        <v>69</v>
      </c>
      <c r="J52" s="37" t="s">
        <v>54</v>
      </c>
      <c r="K52" s="37"/>
      <c r="L52" s="39">
        <v>10</v>
      </c>
      <c r="M52" s="38">
        <v>0.5</v>
      </c>
      <c r="N52" s="37" t="s">
        <v>130</v>
      </c>
      <c r="O52" s="37" t="s">
        <v>48</v>
      </c>
      <c r="P52" s="37">
        <v>207</v>
      </c>
      <c r="Q52" s="37"/>
      <c r="R52" s="40">
        <v>44805</v>
      </c>
      <c r="S52" s="37"/>
      <c r="T52" s="37"/>
      <c r="U52" s="37"/>
      <c r="V52" s="37"/>
      <c r="W52" s="37"/>
      <c r="X52" s="37"/>
      <c r="Y52" s="39">
        <v>9.8699999999999992</v>
      </c>
      <c r="Z52" s="37"/>
      <c r="AA52" s="39">
        <v>0.2</v>
      </c>
      <c r="AB52" s="37"/>
      <c r="AC52" s="37"/>
      <c r="AD52" s="37"/>
      <c r="AE52" s="37" t="s">
        <v>1976</v>
      </c>
      <c r="AF52" s="37" t="s">
        <v>368</v>
      </c>
      <c r="AG52" s="37" t="s">
        <v>130</v>
      </c>
      <c r="AH52" s="38">
        <v>-1.2999999999999999E-2</v>
      </c>
      <c r="AI52" s="40">
        <f>INDEX(spac_research[[#All],[outsideLiquidationDate]],MATCH(C52,spac_research[[#All],[symbol]],0))</f>
        <v>0</v>
      </c>
      <c r="AJ52" s="20">
        <f t="shared" si="0"/>
        <v>44805</v>
      </c>
      <c r="AK52" s="32">
        <f t="shared" ca="1" si="1"/>
        <v>146</v>
      </c>
      <c r="AL52" s="33">
        <f t="shared" ca="1" si="2"/>
        <v>3.2928064842958626E-2</v>
      </c>
      <c r="AM52" s="22">
        <f>IF(ISBLANK(Y52),"",INDEX(spac_research[[#All],[publicSharesOutstanding]],MATCH(C52,spac_research[[#All],[symbol]],0)))</f>
        <v>20700000</v>
      </c>
      <c r="AN52">
        <v>0</v>
      </c>
    </row>
    <row r="53" spans="1:40" x14ac:dyDescent="0.2">
      <c r="A53" s="37" t="s">
        <v>1982</v>
      </c>
      <c r="B53" s="37" t="s">
        <v>1780</v>
      </c>
      <c r="C53" s="37" t="s">
        <v>144</v>
      </c>
      <c r="D53" s="37"/>
      <c r="E53" s="37"/>
      <c r="F53" s="40">
        <v>44232</v>
      </c>
      <c r="G53" s="40">
        <v>44253</v>
      </c>
      <c r="H53" s="37">
        <v>18</v>
      </c>
      <c r="I53" s="37" t="s">
        <v>69</v>
      </c>
      <c r="J53" s="37" t="s">
        <v>54</v>
      </c>
      <c r="K53" s="37"/>
      <c r="L53" s="39">
        <v>10</v>
      </c>
      <c r="M53" s="38">
        <v>0.5</v>
      </c>
      <c r="N53" s="37" t="s">
        <v>79</v>
      </c>
      <c r="O53" s="37" t="s">
        <v>48</v>
      </c>
      <c r="P53" s="37">
        <v>276</v>
      </c>
      <c r="Q53" s="37"/>
      <c r="R53" s="40">
        <v>44806</v>
      </c>
      <c r="S53" s="37"/>
      <c r="T53" s="37"/>
      <c r="U53" s="37"/>
      <c r="V53" s="37"/>
      <c r="W53" s="37"/>
      <c r="X53" s="37"/>
      <c r="Y53" s="39">
        <v>9.8699999999999992</v>
      </c>
      <c r="Z53" s="39">
        <v>10.210000000000001</v>
      </c>
      <c r="AA53" s="39">
        <v>0.23</v>
      </c>
      <c r="AB53" s="37"/>
      <c r="AC53" s="37"/>
      <c r="AD53" s="37"/>
      <c r="AE53" s="37" t="s">
        <v>1807</v>
      </c>
      <c r="AF53" s="37" t="s">
        <v>74</v>
      </c>
      <c r="AG53" s="37" t="s">
        <v>143</v>
      </c>
      <c r="AH53" s="38">
        <v>-1.35E-2</v>
      </c>
      <c r="AI53" s="40">
        <f>INDEX(spac_research[[#All],[outsideLiquidationDate]],MATCH(C53,spac_research[[#All],[symbol]],0))</f>
        <v>0</v>
      </c>
      <c r="AJ53" s="20">
        <f t="shared" si="0"/>
        <v>44806</v>
      </c>
      <c r="AK53" s="32">
        <f t="shared" ca="1" si="1"/>
        <v>147</v>
      </c>
      <c r="AL53" s="33">
        <f t="shared" ca="1" si="2"/>
        <v>3.2704064401850065E-2</v>
      </c>
      <c r="AM53" s="22">
        <f>IF(ISBLANK(Y53),"",INDEX(spac_research[[#All],[publicSharesOutstanding]],MATCH(C53,spac_research[[#All],[symbol]],0)))</f>
        <v>27600000</v>
      </c>
      <c r="AN53">
        <v>0</v>
      </c>
    </row>
    <row r="54" spans="1:40" x14ac:dyDescent="0.2">
      <c r="A54" s="37" t="s">
        <v>1795</v>
      </c>
      <c r="B54" s="37" t="s">
        <v>1780</v>
      </c>
      <c r="C54" s="37" t="s">
        <v>215</v>
      </c>
      <c r="D54" s="37"/>
      <c r="E54" s="37"/>
      <c r="F54" s="40">
        <v>44061</v>
      </c>
      <c r="G54" s="40">
        <v>44078</v>
      </c>
      <c r="H54" s="37">
        <v>24</v>
      </c>
      <c r="I54" s="37" t="s">
        <v>69</v>
      </c>
      <c r="J54" s="37" t="s">
        <v>54</v>
      </c>
      <c r="K54" s="37"/>
      <c r="L54" s="39">
        <v>10.01</v>
      </c>
      <c r="M54" s="38">
        <v>0.5</v>
      </c>
      <c r="N54" s="37" t="s">
        <v>147</v>
      </c>
      <c r="O54" s="37" t="s">
        <v>48</v>
      </c>
      <c r="P54" s="37">
        <v>334.2</v>
      </c>
      <c r="Q54" s="37"/>
      <c r="R54" s="40">
        <v>44813</v>
      </c>
      <c r="S54" s="37"/>
      <c r="T54" s="37"/>
      <c r="U54" s="37"/>
      <c r="V54" s="37"/>
      <c r="W54" s="37"/>
      <c r="X54" s="37"/>
      <c r="Y54" s="39">
        <v>9.8699999999999992</v>
      </c>
      <c r="Z54" s="39">
        <v>9.84</v>
      </c>
      <c r="AA54" s="39">
        <v>0.2</v>
      </c>
      <c r="AB54" s="37"/>
      <c r="AC54" s="37"/>
      <c r="AD54" s="37"/>
      <c r="AE54" s="37" t="s">
        <v>1796</v>
      </c>
      <c r="AF54" s="37" t="s">
        <v>51</v>
      </c>
      <c r="AG54" s="37" t="s">
        <v>214</v>
      </c>
      <c r="AH54" s="38">
        <v>-1.41E-2</v>
      </c>
      <c r="AI54" s="40">
        <f>INDEX(spac_research[[#All],[outsideLiquidationDate]],MATCH(C54,spac_research[[#All],[symbol]],0))</f>
        <v>0</v>
      </c>
      <c r="AJ54" s="20">
        <f t="shared" si="0"/>
        <v>44813</v>
      </c>
      <c r="AK54" s="32">
        <f t="shared" ca="1" si="1"/>
        <v>154</v>
      </c>
      <c r="AL54" s="33">
        <f t="shared" ca="1" si="2"/>
        <v>3.3618863406097502E-2</v>
      </c>
      <c r="AM54" s="22">
        <f>IF(ISBLANK(Y54),"",INDEX(spac_research[[#All],[publicSharesOutstanding]],MATCH(C54,spac_research[[#All],[symbol]],0)))</f>
        <v>33421570</v>
      </c>
      <c r="AN54">
        <v>0</v>
      </c>
    </row>
    <row r="55" spans="1:40" x14ac:dyDescent="0.2">
      <c r="A55" s="37" t="s">
        <v>1849</v>
      </c>
      <c r="B55" s="37" t="s">
        <v>1780</v>
      </c>
      <c r="C55" s="37" t="s">
        <v>692</v>
      </c>
      <c r="D55" s="37"/>
      <c r="E55" s="37"/>
      <c r="F55" s="40">
        <v>44113</v>
      </c>
      <c r="G55" s="40">
        <v>44173</v>
      </c>
      <c r="H55" s="37">
        <v>21</v>
      </c>
      <c r="I55" s="37" t="s">
        <v>69</v>
      </c>
      <c r="J55" s="37" t="s">
        <v>54</v>
      </c>
      <c r="K55" s="37"/>
      <c r="L55" s="39">
        <v>10.15</v>
      </c>
      <c r="M55" s="38">
        <v>0.5</v>
      </c>
      <c r="N55" s="37" t="s">
        <v>79</v>
      </c>
      <c r="O55" s="37" t="s">
        <v>48</v>
      </c>
      <c r="P55" s="37">
        <v>316.3</v>
      </c>
      <c r="Q55" s="37"/>
      <c r="R55" s="40">
        <v>44814</v>
      </c>
      <c r="S55" s="37"/>
      <c r="T55" s="37"/>
      <c r="U55" s="37"/>
      <c r="V55" s="37"/>
      <c r="W55" s="37"/>
      <c r="X55" s="37"/>
      <c r="Y55" s="39">
        <v>10.01</v>
      </c>
      <c r="Z55" s="39">
        <v>10.17</v>
      </c>
      <c r="AA55" s="39">
        <v>0.47</v>
      </c>
      <c r="AB55" s="37"/>
      <c r="AC55" s="37"/>
      <c r="AD55" s="37"/>
      <c r="AE55" s="37" t="s">
        <v>1796</v>
      </c>
      <c r="AF55" s="37" t="s">
        <v>52</v>
      </c>
      <c r="AG55" s="37" t="s">
        <v>691</v>
      </c>
      <c r="AH55" s="38">
        <v>-1.43E-2</v>
      </c>
      <c r="AI55" s="40">
        <f>INDEX(spac_research[[#All],[outsideLiquidationDate]],MATCH(C55,spac_research[[#All],[symbol]],0))</f>
        <v>0</v>
      </c>
      <c r="AJ55" s="20">
        <f t="shared" si="0"/>
        <v>44814</v>
      </c>
      <c r="AK55" s="32">
        <f t="shared" ca="1" si="1"/>
        <v>155</v>
      </c>
      <c r="AL55" s="33">
        <f t="shared" ca="1" si="2"/>
        <v>3.2934807128355448E-2</v>
      </c>
      <c r="AM55" s="22">
        <f>IF(ISBLANK(Y55),"",INDEX(spac_research[[#All],[publicSharesOutstanding]],MATCH(C55,spac_research[[#All],[symbol]],0)))</f>
        <v>31625000</v>
      </c>
      <c r="AN55">
        <v>0</v>
      </c>
    </row>
    <row r="56" spans="1:40" x14ac:dyDescent="0.2">
      <c r="A56" s="37" t="s">
        <v>2489</v>
      </c>
      <c r="B56" s="37" t="s">
        <v>2398</v>
      </c>
      <c r="C56" s="37" t="s">
        <v>352</v>
      </c>
      <c r="D56" s="37" t="s">
        <v>349</v>
      </c>
      <c r="E56" s="37" t="s">
        <v>348</v>
      </c>
      <c r="F56" s="40">
        <v>44309</v>
      </c>
      <c r="G56" s="40">
        <v>44355</v>
      </c>
      <c r="H56" s="37" t="s">
        <v>351</v>
      </c>
      <c r="I56" s="37" t="s">
        <v>107</v>
      </c>
      <c r="J56" s="37"/>
      <c r="K56" s="37" t="s">
        <v>2066</v>
      </c>
      <c r="L56" s="39">
        <v>10</v>
      </c>
      <c r="M56" s="37" t="s">
        <v>1887</v>
      </c>
      <c r="N56" s="37" t="s">
        <v>49</v>
      </c>
      <c r="O56" s="37" t="s">
        <v>167</v>
      </c>
      <c r="P56" s="37">
        <v>50.9</v>
      </c>
      <c r="Q56" s="40">
        <v>44606</v>
      </c>
      <c r="R56" s="40">
        <v>44630</v>
      </c>
      <c r="S56" s="37"/>
      <c r="T56" s="37"/>
      <c r="U56" s="37"/>
      <c r="V56" s="37" t="s">
        <v>130</v>
      </c>
      <c r="W56" s="37" t="s">
        <v>56</v>
      </c>
      <c r="X56" s="37"/>
      <c r="Y56" s="39">
        <v>9.89</v>
      </c>
      <c r="Z56" s="39">
        <v>10.199999999999999</v>
      </c>
      <c r="AA56" s="37"/>
      <c r="AB56" s="37"/>
      <c r="AC56" s="37"/>
      <c r="AD56" s="37"/>
      <c r="AE56" s="37" t="s">
        <v>1379</v>
      </c>
      <c r="AF56" s="37" t="s">
        <v>112</v>
      </c>
      <c r="AG56" s="37" t="s">
        <v>350</v>
      </c>
      <c r="AH56" s="38">
        <v>-1.0999999999999999E-2</v>
      </c>
      <c r="AI56" s="40">
        <f>INDEX(spac_research[[#All],[outsideLiquidationDate]],MATCH(C56,spac_research[[#All],[symbol]],0))</f>
        <v>44814</v>
      </c>
      <c r="AJ56" s="20">
        <f t="shared" si="0"/>
        <v>44814</v>
      </c>
      <c r="AK56" s="32">
        <f t="shared" ca="1" si="1"/>
        <v>155</v>
      </c>
      <c r="AL56" s="33">
        <f t="shared" ca="1" si="2"/>
        <v>2.6191330441306074E-2</v>
      </c>
      <c r="AM56" s="22">
        <f>IF(ISBLANK(Y56),"",INDEX(spac_research[[#All],[publicSharesOutstanding]],MATCH(C56,spac_research[[#All],[symbol]],0)))</f>
        <v>5091196</v>
      </c>
      <c r="AN56">
        <v>0</v>
      </c>
    </row>
    <row r="57" spans="1:40" x14ac:dyDescent="0.2">
      <c r="A57" s="37" t="s">
        <v>2409</v>
      </c>
      <c r="B57" s="37" t="s">
        <v>2398</v>
      </c>
      <c r="C57" s="37" t="s">
        <v>1350</v>
      </c>
      <c r="D57" s="37" t="s">
        <v>1349</v>
      </c>
      <c r="E57" s="37"/>
      <c r="F57" s="40">
        <v>44043</v>
      </c>
      <c r="G57" s="40">
        <v>44083</v>
      </c>
      <c r="H57" s="37">
        <v>24</v>
      </c>
      <c r="I57" s="37" t="s">
        <v>53</v>
      </c>
      <c r="J57" s="37" t="s">
        <v>54</v>
      </c>
      <c r="K57" s="37"/>
      <c r="L57" s="39">
        <v>10.01</v>
      </c>
      <c r="M57" s="38">
        <v>0.33329999999999999</v>
      </c>
      <c r="N57" s="37" t="s">
        <v>79</v>
      </c>
      <c r="O57" s="37" t="s">
        <v>48</v>
      </c>
      <c r="P57" s="37">
        <v>828</v>
      </c>
      <c r="Q57" s="40">
        <v>44582</v>
      </c>
      <c r="R57" s="40">
        <v>44815</v>
      </c>
      <c r="S57" s="37"/>
      <c r="T57" s="42">
        <v>9312</v>
      </c>
      <c r="U57" s="41">
        <v>11.25</v>
      </c>
      <c r="V57" s="37" t="s">
        <v>140</v>
      </c>
      <c r="W57" s="37" t="s">
        <v>219</v>
      </c>
      <c r="X57" s="37"/>
      <c r="Y57" s="39">
        <v>9.9</v>
      </c>
      <c r="Z57" s="39">
        <v>10.1</v>
      </c>
      <c r="AA57" s="39">
        <v>0.62</v>
      </c>
      <c r="AB57" s="37"/>
      <c r="AC57" s="37"/>
      <c r="AD57" s="37"/>
      <c r="AE57" s="37" t="s">
        <v>1782</v>
      </c>
      <c r="AF57" s="37" t="s">
        <v>96</v>
      </c>
      <c r="AG57" s="37" t="s">
        <v>118</v>
      </c>
      <c r="AH57" s="38">
        <v>-1.0999999999999999E-2</v>
      </c>
      <c r="AI57" s="40">
        <f>INDEX(spac_research[[#All],[outsideLiquidationDate]],MATCH(C57,spac_research[[#All],[symbol]],0))</f>
        <v>0</v>
      </c>
      <c r="AJ57" s="20">
        <f t="shared" si="0"/>
        <v>44815</v>
      </c>
      <c r="AK57" s="32">
        <f t="shared" ca="1" si="1"/>
        <v>156</v>
      </c>
      <c r="AL57" s="33">
        <f t="shared" ca="1" si="2"/>
        <v>2.5997150997150907E-2</v>
      </c>
      <c r="AM57" s="22">
        <f>IF(ISBLANK(Y57),"",INDEX(spac_research[[#All],[publicSharesOutstanding]],MATCH(C57,spac_research[[#All],[symbol]],0)))</f>
        <v>82800000</v>
      </c>
      <c r="AN57">
        <v>0</v>
      </c>
    </row>
    <row r="58" spans="1:40" x14ac:dyDescent="0.2">
      <c r="A58" s="37" t="s">
        <v>1797</v>
      </c>
      <c r="B58" s="37" t="s">
        <v>1780</v>
      </c>
      <c r="C58" s="37" t="s">
        <v>554</v>
      </c>
      <c r="D58" s="37"/>
      <c r="E58" s="37"/>
      <c r="F58" s="40">
        <v>44055</v>
      </c>
      <c r="G58" s="40">
        <v>44084</v>
      </c>
      <c r="H58" s="37">
        <v>24</v>
      </c>
      <c r="I58" s="37" t="s">
        <v>53</v>
      </c>
      <c r="J58" s="37" t="s">
        <v>54</v>
      </c>
      <c r="K58" s="37"/>
      <c r="L58" s="39">
        <v>10</v>
      </c>
      <c r="M58" s="38">
        <v>0.33329999999999999</v>
      </c>
      <c r="N58" s="37" t="s">
        <v>49</v>
      </c>
      <c r="O58" s="37" t="s">
        <v>48</v>
      </c>
      <c r="P58" s="37">
        <v>324.10000000000002</v>
      </c>
      <c r="Q58" s="37"/>
      <c r="R58" s="40">
        <v>44818</v>
      </c>
      <c r="S58" s="37"/>
      <c r="T58" s="37"/>
      <c r="U58" s="37"/>
      <c r="V58" s="37"/>
      <c r="W58" s="37"/>
      <c r="X58" s="37"/>
      <c r="Y58" s="39">
        <v>9.86</v>
      </c>
      <c r="Z58" s="39">
        <v>9.91</v>
      </c>
      <c r="AA58" s="39">
        <v>0.23</v>
      </c>
      <c r="AB58" s="37"/>
      <c r="AC58" s="37"/>
      <c r="AD58" s="37"/>
      <c r="AE58" s="37" t="s">
        <v>1798</v>
      </c>
      <c r="AF58" s="37" t="s">
        <v>149</v>
      </c>
      <c r="AG58" s="37" t="s">
        <v>553</v>
      </c>
      <c r="AH58" s="38">
        <v>-1.4999999999999999E-2</v>
      </c>
      <c r="AI58" s="40">
        <f>INDEX(spac_research[[#All],[outsideLiquidationDate]],MATCH(C58,spac_research[[#All],[symbol]],0))</f>
        <v>0</v>
      </c>
      <c r="AJ58" s="20">
        <f t="shared" si="0"/>
        <v>44818</v>
      </c>
      <c r="AK58" s="32">
        <f t="shared" ca="1" si="1"/>
        <v>159</v>
      </c>
      <c r="AL58" s="33">
        <f t="shared" ca="1" si="2"/>
        <v>3.2594690446119991E-2</v>
      </c>
      <c r="AM58" s="22">
        <f>IF(ISBLANK(Y58),"",INDEX(spac_research[[#All],[publicSharesOutstanding]],MATCH(C58,spac_research[[#All],[symbol]],0)))</f>
        <v>32408414</v>
      </c>
      <c r="AN58">
        <v>0</v>
      </c>
    </row>
    <row r="59" spans="1:40" x14ac:dyDescent="0.2">
      <c r="A59" s="37" t="s">
        <v>2088</v>
      </c>
      <c r="B59" s="37" t="s">
        <v>1780</v>
      </c>
      <c r="C59" s="37" t="s">
        <v>837</v>
      </c>
      <c r="D59" s="37"/>
      <c r="E59" s="37"/>
      <c r="F59" s="40">
        <v>44298</v>
      </c>
      <c r="G59" s="40">
        <v>44358</v>
      </c>
      <c r="H59" s="37">
        <v>15</v>
      </c>
      <c r="I59" s="37" t="s">
        <v>162</v>
      </c>
      <c r="J59" s="37" t="s">
        <v>61</v>
      </c>
      <c r="K59" s="37"/>
      <c r="L59" s="39">
        <v>10</v>
      </c>
      <c r="M59" s="38">
        <v>0.75</v>
      </c>
      <c r="N59" s="37" t="s">
        <v>79</v>
      </c>
      <c r="O59" s="37" t="s">
        <v>48</v>
      </c>
      <c r="P59" s="37">
        <v>54.7</v>
      </c>
      <c r="Q59" s="37"/>
      <c r="R59" s="40">
        <v>44819</v>
      </c>
      <c r="S59" s="37"/>
      <c r="T59" s="37"/>
      <c r="U59" s="37"/>
      <c r="V59" s="37"/>
      <c r="W59" s="37"/>
      <c r="X59" s="37"/>
      <c r="Y59" s="39">
        <v>9.82</v>
      </c>
      <c r="Z59" s="39">
        <v>10.26</v>
      </c>
      <c r="AA59" s="39">
        <v>0.38</v>
      </c>
      <c r="AB59" s="37"/>
      <c r="AC59" s="37"/>
      <c r="AD59" s="37"/>
      <c r="AE59" s="37" t="s">
        <v>2089</v>
      </c>
      <c r="AF59" s="37" t="s">
        <v>112</v>
      </c>
      <c r="AG59" s="37" t="s">
        <v>118</v>
      </c>
      <c r="AH59" s="38">
        <v>-1.9E-2</v>
      </c>
      <c r="AI59" s="40">
        <f>INDEX(spac_research[[#All],[outsideLiquidationDate]],MATCH(C59,spac_research[[#All],[symbol]],0))</f>
        <v>0</v>
      </c>
      <c r="AJ59" s="20">
        <f t="shared" si="0"/>
        <v>44819</v>
      </c>
      <c r="AK59" s="32">
        <f t="shared" ca="1" si="1"/>
        <v>160</v>
      </c>
      <c r="AL59" s="33">
        <f t="shared" ca="1" si="2"/>
        <v>4.1815173116089517E-2</v>
      </c>
      <c r="AM59" s="22">
        <f>IF(ISBLANK(Y59),"",INDEX(spac_research[[#All],[publicSharesOutstanding]],MATCH(C59,spac_research[[#All],[symbol]],0)))</f>
        <v>5467000</v>
      </c>
      <c r="AN59">
        <v>1</v>
      </c>
    </row>
    <row r="60" spans="1:40" x14ac:dyDescent="0.2">
      <c r="A60" s="37" t="s">
        <v>2475</v>
      </c>
      <c r="B60" s="37" t="s">
        <v>2398</v>
      </c>
      <c r="C60" s="37" t="s">
        <v>1570</v>
      </c>
      <c r="D60" s="37" t="s">
        <v>1567</v>
      </c>
      <c r="E60" s="37" t="s">
        <v>1566</v>
      </c>
      <c r="F60" s="40">
        <v>44239</v>
      </c>
      <c r="G60" s="40">
        <v>44266</v>
      </c>
      <c r="H60" s="37">
        <v>18</v>
      </c>
      <c r="I60" s="37" t="s">
        <v>1569</v>
      </c>
      <c r="J60" s="37" t="s">
        <v>54</v>
      </c>
      <c r="K60" s="37"/>
      <c r="L60" s="39">
        <v>10</v>
      </c>
      <c r="M60" s="37" t="s">
        <v>1887</v>
      </c>
      <c r="N60" s="37" t="s">
        <v>49</v>
      </c>
      <c r="O60" s="37" t="s">
        <v>48</v>
      </c>
      <c r="P60" s="37">
        <v>133</v>
      </c>
      <c r="Q60" s="40">
        <v>44516</v>
      </c>
      <c r="R60" s="40">
        <v>44819</v>
      </c>
      <c r="S60" s="37"/>
      <c r="T60" s="42">
        <v>2067</v>
      </c>
      <c r="U60" s="41">
        <v>15.54</v>
      </c>
      <c r="V60" s="37" t="s">
        <v>49</v>
      </c>
      <c r="W60" s="37" t="s">
        <v>48</v>
      </c>
      <c r="X60" s="37"/>
      <c r="Y60" s="39">
        <v>9.9</v>
      </c>
      <c r="Z60" s="39">
        <v>10.01</v>
      </c>
      <c r="AA60" s="39">
        <v>0.53</v>
      </c>
      <c r="AB60" s="37"/>
      <c r="AC60" s="37"/>
      <c r="AD60" s="37"/>
      <c r="AE60" s="37" t="s">
        <v>1781</v>
      </c>
      <c r="AF60" s="37" t="s">
        <v>112</v>
      </c>
      <c r="AG60" s="37" t="s">
        <v>1568</v>
      </c>
      <c r="AH60" s="38">
        <v>-1.0500000000000001E-2</v>
      </c>
      <c r="AI60" s="40">
        <f>INDEX(spac_research[[#All],[outsideLiquidationDate]],MATCH(C60,spac_research[[#All],[symbol]],0))</f>
        <v>0</v>
      </c>
      <c r="AJ60" s="20">
        <f t="shared" si="0"/>
        <v>44819</v>
      </c>
      <c r="AK60" s="32">
        <f t="shared" ca="1" si="1"/>
        <v>160</v>
      </c>
      <c r="AL60" s="33">
        <f t="shared" ca="1" si="2"/>
        <v>2.3042929292929441E-2</v>
      </c>
      <c r="AM60" s="22">
        <f>IF(ISBLANK(Y60),"",INDEX(spac_research[[#All],[publicSharesOutstanding]],MATCH(C60,spac_research[[#All],[symbol]],0)))</f>
        <v>13300000</v>
      </c>
      <c r="AN60">
        <v>0</v>
      </c>
    </row>
    <row r="61" spans="1:40" x14ac:dyDescent="0.2">
      <c r="A61" s="37" t="s">
        <v>1803</v>
      </c>
      <c r="B61" s="37" t="s">
        <v>1780</v>
      </c>
      <c r="C61" s="37" t="s">
        <v>1238</v>
      </c>
      <c r="D61" s="37"/>
      <c r="E61" s="37"/>
      <c r="F61" s="40">
        <v>44071</v>
      </c>
      <c r="G61" s="40">
        <v>44090</v>
      </c>
      <c r="H61" s="37">
        <v>24</v>
      </c>
      <c r="I61" s="37" t="s">
        <v>53</v>
      </c>
      <c r="J61" s="37" t="s">
        <v>54</v>
      </c>
      <c r="K61" s="37"/>
      <c r="L61" s="39">
        <v>10.01</v>
      </c>
      <c r="M61" s="38">
        <v>0.33329999999999999</v>
      </c>
      <c r="N61" s="37" t="s">
        <v>66</v>
      </c>
      <c r="O61" s="37" t="s">
        <v>56</v>
      </c>
      <c r="P61" s="37">
        <v>414</v>
      </c>
      <c r="Q61" s="37"/>
      <c r="R61" s="40">
        <v>44822</v>
      </c>
      <c r="S61" s="37"/>
      <c r="T61" s="37"/>
      <c r="U61" s="37"/>
      <c r="V61" s="37"/>
      <c r="W61" s="37"/>
      <c r="X61" s="37"/>
      <c r="Y61" s="39">
        <v>9.86</v>
      </c>
      <c r="Z61" s="39">
        <v>10.01</v>
      </c>
      <c r="AA61" s="39">
        <v>0.38</v>
      </c>
      <c r="AB61" s="37"/>
      <c r="AC61" s="37"/>
      <c r="AD61" s="37"/>
      <c r="AE61" s="37" t="s">
        <v>1782</v>
      </c>
      <c r="AF61" s="37" t="s">
        <v>51</v>
      </c>
      <c r="AG61" s="37" t="s">
        <v>1237</v>
      </c>
      <c r="AH61" s="38">
        <v>-1.4999999999999999E-2</v>
      </c>
      <c r="AI61" s="40">
        <f>INDEX(spac_research[[#All],[outsideLiquidationDate]],MATCH(C61,spac_research[[#All],[symbol]],0))</f>
        <v>0</v>
      </c>
      <c r="AJ61" s="20">
        <f t="shared" si="0"/>
        <v>44822</v>
      </c>
      <c r="AK61" s="32">
        <f t="shared" ca="1" si="1"/>
        <v>163</v>
      </c>
      <c r="AL61" s="33">
        <f t="shared" ca="1" si="2"/>
        <v>3.4065879366343706E-2</v>
      </c>
      <c r="AM61" s="22">
        <f>IF(ISBLANK(Y61),"",INDEX(spac_research[[#All],[publicSharesOutstanding]],MATCH(C61,spac_research[[#All],[symbol]],0)))</f>
        <v>41400000</v>
      </c>
      <c r="AN61">
        <v>1</v>
      </c>
    </row>
    <row r="62" spans="1:40" x14ac:dyDescent="0.2">
      <c r="A62" s="37" t="s">
        <v>2410</v>
      </c>
      <c r="B62" s="37" t="s">
        <v>2398</v>
      </c>
      <c r="C62" s="37" t="s">
        <v>643</v>
      </c>
      <c r="D62" s="37" t="s">
        <v>641</v>
      </c>
      <c r="E62" s="37" t="s">
        <v>640</v>
      </c>
      <c r="F62" s="40">
        <v>44074</v>
      </c>
      <c r="G62" s="40">
        <v>44091</v>
      </c>
      <c r="H62" s="37">
        <v>24</v>
      </c>
      <c r="I62" s="37" t="s">
        <v>176</v>
      </c>
      <c r="J62" s="37" t="s">
        <v>54</v>
      </c>
      <c r="K62" s="37"/>
      <c r="L62" s="39">
        <v>10</v>
      </c>
      <c r="M62" s="38">
        <v>0.25</v>
      </c>
      <c r="N62" s="37" t="s">
        <v>66</v>
      </c>
      <c r="O62" s="37" t="s">
        <v>48</v>
      </c>
      <c r="P62" s="37">
        <v>250</v>
      </c>
      <c r="Q62" s="40">
        <v>44537</v>
      </c>
      <c r="R62" s="40">
        <v>44825</v>
      </c>
      <c r="S62" s="37"/>
      <c r="T62" s="42">
        <v>2250</v>
      </c>
      <c r="U62" s="41">
        <v>9</v>
      </c>
      <c r="V62" s="37" t="s">
        <v>130</v>
      </c>
      <c r="W62" s="37" t="s">
        <v>48</v>
      </c>
      <c r="X62" s="37"/>
      <c r="Y62" s="39">
        <v>9.86</v>
      </c>
      <c r="Z62" s="39">
        <v>10.029999999999999</v>
      </c>
      <c r="AA62" s="39">
        <v>0.66</v>
      </c>
      <c r="AB62" s="37"/>
      <c r="AC62" s="37"/>
      <c r="AD62" s="37"/>
      <c r="AE62" s="37" t="s">
        <v>1814</v>
      </c>
      <c r="AF62" s="37" t="s">
        <v>51</v>
      </c>
      <c r="AG62" s="37" t="s">
        <v>642</v>
      </c>
      <c r="AH62" s="38">
        <v>-1.4999999999999999E-2</v>
      </c>
      <c r="AI62" s="40">
        <f>INDEX(spac_research[[#All],[outsideLiquidationDate]],MATCH(C62,spac_research[[#All],[symbol]],0))</f>
        <v>0</v>
      </c>
      <c r="AJ62" s="20">
        <f t="shared" si="0"/>
        <v>44825</v>
      </c>
      <c r="AK62" s="32">
        <f t="shared" ca="1" si="1"/>
        <v>166</v>
      </c>
      <c r="AL62" s="33">
        <f t="shared" ca="1" si="2"/>
        <v>3.1220215547789625E-2</v>
      </c>
      <c r="AM62" s="22">
        <f>IF(ISBLANK(Y62),"",INDEX(spac_research[[#All],[publicSharesOutstanding]],MATCH(C62,spac_research[[#All],[symbol]],0)))</f>
        <v>25000000</v>
      </c>
      <c r="AN62">
        <v>0</v>
      </c>
    </row>
    <row r="63" spans="1:40" x14ac:dyDescent="0.2">
      <c r="A63" s="37" t="s">
        <v>2411</v>
      </c>
      <c r="B63" s="37" t="s">
        <v>2398</v>
      </c>
      <c r="C63" s="37" t="s">
        <v>663</v>
      </c>
      <c r="D63" s="37" t="s">
        <v>661</v>
      </c>
      <c r="E63" s="37"/>
      <c r="F63" s="40">
        <v>44057</v>
      </c>
      <c r="G63" s="40">
        <v>44092</v>
      </c>
      <c r="H63" s="37">
        <v>24</v>
      </c>
      <c r="I63" s="37" t="s">
        <v>69</v>
      </c>
      <c r="J63" s="37" t="s">
        <v>54</v>
      </c>
      <c r="K63" s="37"/>
      <c r="L63" s="39">
        <v>10</v>
      </c>
      <c r="M63" s="38">
        <v>0.5</v>
      </c>
      <c r="N63" s="37" t="s">
        <v>72</v>
      </c>
      <c r="O63" s="37" t="s">
        <v>48</v>
      </c>
      <c r="P63" s="37">
        <v>132.30000000000001</v>
      </c>
      <c r="Q63" s="40">
        <v>44540</v>
      </c>
      <c r="R63" s="40">
        <v>44826</v>
      </c>
      <c r="S63" s="37"/>
      <c r="T63" s="42">
        <v>1200</v>
      </c>
      <c r="U63" s="41">
        <v>9.07</v>
      </c>
      <c r="V63" s="37" t="s">
        <v>72</v>
      </c>
      <c r="W63" s="37" t="s">
        <v>48</v>
      </c>
      <c r="X63" s="37"/>
      <c r="Y63" s="39">
        <v>9.86</v>
      </c>
      <c r="Z63" s="39">
        <v>10</v>
      </c>
      <c r="AA63" s="39">
        <v>0.44</v>
      </c>
      <c r="AB63" s="37"/>
      <c r="AC63" s="37"/>
      <c r="AD63" s="37"/>
      <c r="AE63" s="37" t="s">
        <v>1786</v>
      </c>
      <c r="AF63" s="37" t="s">
        <v>122</v>
      </c>
      <c r="AG63" s="37" t="s">
        <v>662</v>
      </c>
      <c r="AH63" s="38">
        <v>-1.4E-2</v>
      </c>
      <c r="AI63" s="40">
        <f>INDEX(spac_research[[#All],[outsideLiquidationDate]],MATCH(C63,spac_research[[#All],[symbol]],0))</f>
        <v>0</v>
      </c>
      <c r="AJ63" s="20">
        <f t="shared" si="0"/>
        <v>44826</v>
      </c>
      <c r="AK63" s="32">
        <f t="shared" ca="1" si="1"/>
        <v>167</v>
      </c>
      <c r="AL63" s="33">
        <f t="shared" ca="1" si="2"/>
        <v>3.1033268149299867E-2</v>
      </c>
      <c r="AM63" s="22">
        <f>IF(ISBLANK(Y63),"",INDEX(spac_research[[#All],[publicSharesOutstanding]],MATCH(C63,spac_research[[#All],[symbol]],0)))</f>
        <v>13225000</v>
      </c>
      <c r="AN63">
        <v>0</v>
      </c>
    </row>
    <row r="64" spans="1:40" x14ac:dyDescent="0.2">
      <c r="A64" s="37" t="s">
        <v>1804</v>
      </c>
      <c r="B64" s="37" t="s">
        <v>1780</v>
      </c>
      <c r="C64" s="37" t="s">
        <v>545</v>
      </c>
      <c r="D64" s="37"/>
      <c r="E64" s="37"/>
      <c r="F64" s="40">
        <v>44049</v>
      </c>
      <c r="G64" s="40">
        <v>44096</v>
      </c>
      <c r="H64" s="37">
        <v>24</v>
      </c>
      <c r="I64" s="37" t="s">
        <v>69</v>
      </c>
      <c r="J64" s="37" t="s">
        <v>54</v>
      </c>
      <c r="K64" s="37"/>
      <c r="L64" s="39">
        <v>10.01</v>
      </c>
      <c r="M64" s="38">
        <v>0.5</v>
      </c>
      <c r="N64" s="37" t="s">
        <v>147</v>
      </c>
      <c r="O64" s="37" t="s">
        <v>48</v>
      </c>
      <c r="P64" s="37">
        <v>175</v>
      </c>
      <c r="Q64" s="37"/>
      <c r="R64" s="40">
        <v>44828</v>
      </c>
      <c r="S64" s="37"/>
      <c r="T64" s="37"/>
      <c r="U64" s="37"/>
      <c r="V64" s="37"/>
      <c r="W64" s="37"/>
      <c r="X64" s="37"/>
      <c r="Y64" s="39">
        <v>9.84</v>
      </c>
      <c r="Z64" s="39">
        <v>9.9600000000000009</v>
      </c>
      <c r="AA64" s="39">
        <v>0.23</v>
      </c>
      <c r="AB64" s="37"/>
      <c r="AC64" s="37"/>
      <c r="AD64" s="37"/>
      <c r="AE64" s="37" t="s">
        <v>1805</v>
      </c>
      <c r="AF64" s="37" t="s">
        <v>209</v>
      </c>
      <c r="AG64" s="37" t="s">
        <v>544</v>
      </c>
      <c r="AH64" s="38">
        <v>-1.7000000000000001E-2</v>
      </c>
      <c r="AI64" s="40">
        <f>INDEX(spac_research[[#All],[outsideLiquidationDate]],MATCH(C64,spac_research[[#All],[symbol]],0))</f>
        <v>0</v>
      </c>
      <c r="AJ64" s="20">
        <f t="shared" si="0"/>
        <v>44828</v>
      </c>
      <c r="AK64" s="32">
        <f t="shared" ca="1" si="1"/>
        <v>169</v>
      </c>
      <c r="AL64" s="33">
        <f t="shared" ca="1" si="2"/>
        <v>3.7312984076586446E-2</v>
      </c>
      <c r="AM64" s="22">
        <f>IF(ISBLANK(Y64),"",INDEX(spac_research[[#All],[publicSharesOutstanding]],MATCH(C64,spac_research[[#All],[symbol]],0)))</f>
        <v>17500000</v>
      </c>
      <c r="AN64">
        <v>1</v>
      </c>
    </row>
    <row r="65" spans="1:40" x14ac:dyDescent="0.2">
      <c r="A65" s="37" t="s">
        <v>1808</v>
      </c>
      <c r="B65" s="37" t="s">
        <v>1780</v>
      </c>
      <c r="C65" s="37" t="s">
        <v>946</v>
      </c>
      <c r="D65" s="37"/>
      <c r="E65" s="37"/>
      <c r="F65" s="40">
        <v>44082</v>
      </c>
      <c r="G65" s="40">
        <v>44105</v>
      </c>
      <c r="H65" s="37">
        <v>24</v>
      </c>
      <c r="I65" s="37" t="s">
        <v>69</v>
      </c>
      <c r="J65" s="37" t="s">
        <v>54</v>
      </c>
      <c r="K65" s="37"/>
      <c r="L65" s="39">
        <v>10</v>
      </c>
      <c r="M65" s="38">
        <v>0.5</v>
      </c>
      <c r="N65" s="37" t="s">
        <v>140</v>
      </c>
      <c r="O65" s="37" t="s">
        <v>48</v>
      </c>
      <c r="P65" s="37">
        <v>300</v>
      </c>
      <c r="Q65" s="37"/>
      <c r="R65" s="40">
        <v>44839</v>
      </c>
      <c r="S65" s="37"/>
      <c r="T65" s="37"/>
      <c r="U65" s="37"/>
      <c r="V65" s="37"/>
      <c r="W65" s="37"/>
      <c r="X65" s="37"/>
      <c r="Y65" s="39">
        <v>9.84</v>
      </c>
      <c r="Z65" s="39">
        <v>9.98</v>
      </c>
      <c r="AA65" s="39">
        <v>0.28000000000000003</v>
      </c>
      <c r="AB65" s="37"/>
      <c r="AC65" s="37"/>
      <c r="AD65" s="37"/>
      <c r="AE65" s="37" t="s">
        <v>1419</v>
      </c>
      <c r="AF65" s="37" t="s">
        <v>52</v>
      </c>
      <c r="AG65" s="37" t="s">
        <v>945</v>
      </c>
      <c r="AH65" s="38">
        <v>-1.6E-2</v>
      </c>
      <c r="AI65" s="40">
        <f>INDEX(spac_research[[#All],[outsideLiquidationDate]],MATCH(C65,spac_research[[#All],[symbol]],0))</f>
        <v>0</v>
      </c>
      <c r="AJ65" s="20">
        <f t="shared" si="0"/>
        <v>44839</v>
      </c>
      <c r="AK65" s="32">
        <f t="shared" ca="1" si="1"/>
        <v>180</v>
      </c>
      <c r="AL65" s="33">
        <f t="shared" ca="1" si="2"/>
        <v>3.297199638663071E-2</v>
      </c>
      <c r="AM65" s="22">
        <f>IF(ISBLANK(Y65),"",INDEX(spac_research[[#All],[publicSharesOutstanding]],MATCH(C65,spac_research[[#All],[symbol]],0)))</f>
        <v>30000000</v>
      </c>
      <c r="AN65">
        <v>1</v>
      </c>
    </row>
    <row r="66" spans="1:40" x14ac:dyDescent="0.2">
      <c r="A66" s="37" t="s">
        <v>1806</v>
      </c>
      <c r="B66" s="37" t="s">
        <v>1780</v>
      </c>
      <c r="C66" s="37" t="s">
        <v>472</v>
      </c>
      <c r="D66" s="37"/>
      <c r="E66" s="37"/>
      <c r="F66" s="40">
        <v>44082</v>
      </c>
      <c r="G66" s="40">
        <v>44105</v>
      </c>
      <c r="H66" s="37">
        <v>24</v>
      </c>
      <c r="I66" s="37" t="s">
        <v>69</v>
      </c>
      <c r="J66" s="37" t="s">
        <v>54</v>
      </c>
      <c r="K66" s="37"/>
      <c r="L66" s="39">
        <v>10.1</v>
      </c>
      <c r="M66" s="38">
        <v>0.5</v>
      </c>
      <c r="N66" s="37" t="s">
        <v>79</v>
      </c>
      <c r="O66" s="37" t="s">
        <v>48</v>
      </c>
      <c r="P66" s="37">
        <v>200.4</v>
      </c>
      <c r="Q66" s="37"/>
      <c r="R66" s="40">
        <v>44839</v>
      </c>
      <c r="S66" s="37"/>
      <c r="T66" s="37"/>
      <c r="U66" s="37"/>
      <c r="V66" s="37"/>
      <c r="W66" s="37"/>
      <c r="X66" s="37"/>
      <c r="Y66" s="39">
        <v>9.9700000000000006</v>
      </c>
      <c r="Z66" s="39">
        <v>10.029999999999999</v>
      </c>
      <c r="AA66" s="39">
        <v>0.2</v>
      </c>
      <c r="AB66" s="37"/>
      <c r="AC66" s="37"/>
      <c r="AD66" s="37"/>
      <c r="AE66" s="37" t="s">
        <v>1807</v>
      </c>
      <c r="AF66" s="37" t="s">
        <v>52</v>
      </c>
      <c r="AG66" s="37" t="s">
        <v>118</v>
      </c>
      <c r="AH66" s="38">
        <v>-1.38E-2</v>
      </c>
      <c r="AI66" s="40">
        <f>INDEX(spac_research[[#All],[outsideLiquidationDate]],MATCH(C66,spac_research[[#All],[symbol]],0))</f>
        <v>0</v>
      </c>
      <c r="AJ66" s="20">
        <f t="shared" ref="AJ66:AJ129" si="3">IF(AI66&gt;0,AI66,R66)</f>
        <v>44839</v>
      </c>
      <c r="AK66" s="32">
        <f t="shared" ref="AK66:AK129" ca="1" si="4">AJ66-TODAY()</f>
        <v>180</v>
      </c>
      <c r="AL66" s="33">
        <f t="shared" ref="AL66:AL129" ca="1" si="5">IFERROR((L66/Y66-1)*(365/AK66),"")</f>
        <v>2.6440432408335969E-2</v>
      </c>
      <c r="AM66" s="22">
        <f>IF(ISBLANK(Y66),"",INDEX(spac_research[[#All],[publicSharesOutstanding]],MATCH(C66,spac_research[[#All],[symbol]],0)))</f>
        <v>20040000</v>
      </c>
      <c r="AN66">
        <v>0</v>
      </c>
    </row>
    <row r="67" spans="1:40" x14ac:dyDescent="0.2">
      <c r="A67" s="37" t="s">
        <v>2412</v>
      </c>
      <c r="B67" s="37" t="s">
        <v>2398</v>
      </c>
      <c r="C67" s="37" t="s">
        <v>936</v>
      </c>
      <c r="D67" s="37" t="s">
        <v>935</v>
      </c>
      <c r="E67" s="37" t="s">
        <v>934</v>
      </c>
      <c r="F67" s="40">
        <v>44088</v>
      </c>
      <c r="G67" s="40">
        <v>44105</v>
      </c>
      <c r="H67" s="37">
        <v>24</v>
      </c>
      <c r="I67" s="37" t="s">
        <v>69</v>
      </c>
      <c r="J67" s="37" t="s">
        <v>54</v>
      </c>
      <c r="K67" s="37"/>
      <c r="L67" s="39">
        <v>10.01</v>
      </c>
      <c r="M67" s="38">
        <v>0.5</v>
      </c>
      <c r="N67" s="37" t="s">
        <v>79</v>
      </c>
      <c r="O67" s="37" t="s">
        <v>48</v>
      </c>
      <c r="P67" s="37">
        <v>400</v>
      </c>
      <c r="Q67" s="40">
        <v>44543</v>
      </c>
      <c r="R67" s="40">
        <v>44839</v>
      </c>
      <c r="S67" s="37"/>
      <c r="T67" s="42">
        <v>1765</v>
      </c>
      <c r="U67" s="41">
        <v>4.41</v>
      </c>
      <c r="V67" s="37" t="s">
        <v>65</v>
      </c>
      <c r="W67" s="37" t="s">
        <v>48</v>
      </c>
      <c r="X67" s="37"/>
      <c r="Y67" s="39">
        <v>9.91</v>
      </c>
      <c r="Z67" s="39">
        <v>10.37</v>
      </c>
      <c r="AA67" s="39">
        <v>0.77</v>
      </c>
      <c r="AB67" s="37"/>
      <c r="AC67" s="37"/>
      <c r="AD67" s="37"/>
      <c r="AE67" s="37" t="s">
        <v>1782</v>
      </c>
      <c r="AF67" s="37" t="s">
        <v>51</v>
      </c>
      <c r="AG67" s="37" t="s">
        <v>80</v>
      </c>
      <c r="AH67" s="38">
        <v>-1.03E-2</v>
      </c>
      <c r="AI67" s="40">
        <f>INDEX(spac_research[[#All],[outsideLiquidationDate]],MATCH(C67,spac_research[[#All],[symbol]],0))</f>
        <v>0</v>
      </c>
      <c r="AJ67" s="20">
        <f t="shared" si="3"/>
        <v>44839</v>
      </c>
      <c r="AK67" s="32">
        <f t="shared" ca="1" si="4"/>
        <v>180</v>
      </c>
      <c r="AL67" s="33">
        <f t="shared" ca="1" si="5"/>
        <v>2.0461935194528349E-2</v>
      </c>
      <c r="AM67" s="22">
        <f>IF(ISBLANK(Y67),"",INDEX(spac_research[[#All],[publicSharesOutstanding]],MATCH(C67,spac_research[[#All],[symbol]],0)))</f>
        <v>40000000</v>
      </c>
      <c r="AN67">
        <v>0</v>
      </c>
    </row>
    <row r="68" spans="1:40" x14ac:dyDescent="0.2">
      <c r="A68" s="37" t="s">
        <v>2065</v>
      </c>
      <c r="B68" s="37" t="s">
        <v>1780</v>
      </c>
      <c r="C68" s="37" t="s">
        <v>750</v>
      </c>
      <c r="D68" s="37"/>
      <c r="E68" s="37"/>
      <c r="F68" s="40">
        <v>44235</v>
      </c>
      <c r="G68" s="40">
        <v>44286</v>
      </c>
      <c r="H68" s="37" t="s">
        <v>749</v>
      </c>
      <c r="I68" s="37" t="s">
        <v>107</v>
      </c>
      <c r="J68" s="37"/>
      <c r="K68" s="37" t="s">
        <v>2066</v>
      </c>
      <c r="L68" s="39">
        <v>10.1</v>
      </c>
      <c r="M68" s="37" t="s">
        <v>1887</v>
      </c>
      <c r="N68" s="37" t="s">
        <v>49</v>
      </c>
      <c r="O68" s="37" t="s">
        <v>48</v>
      </c>
      <c r="P68" s="37">
        <v>115</v>
      </c>
      <c r="Q68" s="37"/>
      <c r="R68" s="40">
        <v>44656</v>
      </c>
      <c r="S68" s="37"/>
      <c r="T68" s="37"/>
      <c r="U68" s="37"/>
      <c r="V68" s="37"/>
      <c r="W68" s="37"/>
      <c r="X68" s="37"/>
      <c r="Y68" s="39">
        <v>10.029999999999999</v>
      </c>
      <c r="Z68" s="39">
        <v>10.52</v>
      </c>
      <c r="AA68" s="37"/>
      <c r="AB68" s="37"/>
      <c r="AC68" s="37"/>
      <c r="AD68" s="37"/>
      <c r="AE68" s="37" t="s">
        <v>1379</v>
      </c>
      <c r="AF68" s="37" t="s">
        <v>52</v>
      </c>
      <c r="AG68" s="37" t="s">
        <v>748</v>
      </c>
      <c r="AH68" s="38">
        <v>-7.9000000000000008E-3</v>
      </c>
      <c r="AI68" s="40">
        <f>INDEX(spac_research[[#All],[outsideLiquidationDate]],MATCH(C68,spac_research[[#All],[symbol]],0))</f>
        <v>44839</v>
      </c>
      <c r="AJ68" s="20">
        <f t="shared" si="3"/>
        <v>44839</v>
      </c>
      <c r="AK68" s="32">
        <f t="shared" ca="1" si="4"/>
        <v>180</v>
      </c>
      <c r="AL68" s="33">
        <f t="shared" ca="1" si="5"/>
        <v>1.4151988479007517E-2</v>
      </c>
      <c r="AM68" s="22">
        <f>IF(ISBLANK(Y68),"",INDEX(spac_research[[#All],[publicSharesOutstanding]],MATCH(C68,spac_research[[#All],[symbol]],0)))</f>
        <v>11500000</v>
      </c>
      <c r="AN68">
        <v>0</v>
      </c>
    </row>
    <row r="69" spans="1:40" x14ac:dyDescent="0.2">
      <c r="A69" s="37" t="s">
        <v>1809</v>
      </c>
      <c r="B69" s="37" t="s">
        <v>1780</v>
      </c>
      <c r="C69" s="37" t="s">
        <v>1599</v>
      </c>
      <c r="D69" s="37"/>
      <c r="E69" s="37"/>
      <c r="F69" s="40">
        <v>44088</v>
      </c>
      <c r="G69" s="40">
        <v>44106</v>
      </c>
      <c r="H69" s="37">
        <v>24</v>
      </c>
      <c r="I69" s="37" t="s">
        <v>69</v>
      </c>
      <c r="J69" s="37" t="s">
        <v>54</v>
      </c>
      <c r="K69" s="37"/>
      <c r="L69" s="39">
        <v>10</v>
      </c>
      <c r="M69" s="38">
        <v>0.5</v>
      </c>
      <c r="N69" s="37" t="s">
        <v>79</v>
      </c>
      <c r="O69" s="37" t="s">
        <v>48</v>
      </c>
      <c r="P69" s="37">
        <v>250</v>
      </c>
      <c r="Q69" s="37"/>
      <c r="R69" s="40">
        <v>44840</v>
      </c>
      <c r="S69" s="37"/>
      <c r="T69" s="37"/>
      <c r="U69" s="37"/>
      <c r="V69" s="37"/>
      <c r="W69" s="37"/>
      <c r="X69" s="37"/>
      <c r="Y69" s="39">
        <v>9.84</v>
      </c>
      <c r="Z69" s="39">
        <v>9.9700000000000006</v>
      </c>
      <c r="AA69" s="39">
        <v>0.19</v>
      </c>
      <c r="AB69" s="37"/>
      <c r="AC69" s="37"/>
      <c r="AD69" s="37"/>
      <c r="AE69" s="37" t="s">
        <v>1810</v>
      </c>
      <c r="AF69" s="37" t="s">
        <v>82</v>
      </c>
      <c r="AG69" s="37" t="s">
        <v>1598</v>
      </c>
      <c r="AH69" s="38">
        <v>-1.6E-2</v>
      </c>
      <c r="AI69" s="40">
        <f>INDEX(spac_research[[#All],[outsideLiquidationDate]],MATCH(C69,spac_research[[#All],[symbol]],0))</f>
        <v>0</v>
      </c>
      <c r="AJ69" s="20">
        <f t="shared" si="3"/>
        <v>44840</v>
      </c>
      <c r="AK69" s="32">
        <f t="shared" ca="1" si="4"/>
        <v>181</v>
      </c>
      <c r="AL69" s="33">
        <f t="shared" ca="1" si="5"/>
        <v>3.2789830660737727E-2</v>
      </c>
      <c r="AM69" s="22">
        <f>IF(ISBLANK(Y69),"",INDEX(spac_research[[#All],[publicSharesOutstanding]],MATCH(C69,spac_research[[#All],[symbol]],0)))</f>
        <v>25000000</v>
      </c>
      <c r="AN69">
        <v>0</v>
      </c>
    </row>
    <row r="70" spans="1:40" x14ac:dyDescent="0.2">
      <c r="A70" s="37" t="s">
        <v>1812</v>
      </c>
      <c r="B70" s="37" t="s">
        <v>1780</v>
      </c>
      <c r="C70" s="37" t="s">
        <v>1553</v>
      </c>
      <c r="D70" s="37"/>
      <c r="E70" s="37"/>
      <c r="F70" s="40">
        <v>44090</v>
      </c>
      <c r="G70" s="40">
        <v>44106</v>
      </c>
      <c r="H70" s="37">
        <v>24</v>
      </c>
      <c r="I70" s="37" t="s">
        <v>69</v>
      </c>
      <c r="J70" s="37" t="s">
        <v>54</v>
      </c>
      <c r="K70" s="37"/>
      <c r="L70" s="39">
        <v>10</v>
      </c>
      <c r="M70" s="38">
        <v>0.5</v>
      </c>
      <c r="N70" s="37" t="s">
        <v>79</v>
      </c>
      <c r="O70" s="37" t="s">
        <v>219</v>
      </c>
      <c r="P70" s="37">
        <v>600</v>
      </c>
      <c r="Q70" s="37"/>
      <c r="R70" s="40">
        <v>44840</v>
      </c>
      <c r="S70" s="37"/>
      <c r="T70" s="37"/>
      <c r="U70" s="37"/>
      <c r="V70" s="37"/>
      <c r="W70" s="37"/>
      <c r="X70" s="37"/>
      <c r="Y70" s="39">
        <v>9.86</v>
      </c>
      <c r="Z70" s="39">
        <v>9.9499999999999993</v>
      </c>
      <c r="AA70" s="39">
        <v>0.26</v>
      </c>
      <c r="AB70" s="37"/>
      <c r="AC70" s="37"/>
      <c r="AD70" s="37"/>
      <c r="AE70" s="37" t="s">
        <v>1786</v>
      </c>
      <c r="AF70" s="37" t="s">
        <v>51</v>
      </c>
      <c r="AG70" s="37" t="s">
        <v>1552</v>
      </c>
      <c r="AH70" s="38">
        <v>-1.55E-2</v>
      </c>
      <c r="AI70" s="40">
        <f>INDEX(spac_research[[#All],[outsideLiquidationDate]],MATCH(C70,spac_research[[#All],[symbol]],0))</f>
        <v>0</v>
      </c>
      <c r="AJ70" s="20">
        <f t="shared" si="3"/>
        <v>44840</v>
      </c>
      <c r="AK70" s="32">
        <f t="shared" ca="1" si="4"/>
        <v>181</v>
      </c>
      <c r="AL70" s="33">
        <f t="shared" ca="1" si="5"/>
        <v>2.8632904867033581E-2</v>
      </c>
      <c r="AM70" s="22">
        <f>IF(ISBLANK(Y70),"",INDEX(spac_research[[#All],[publicSharesOutstanding]],MATCH(C70,spac_research[[#All],[symbol]],0)))</f>
        <v>60000000</v>
      </c>
      <c r="AN70">
        <v>0</v>
      </c>
    </row>
    <row r="71" spans="1:40" x14ac:dyDescent="0.2">
      <c r="A71" s="37" t="s">
        <v>2414</v>
      </c>
      <c r="B71" s="37" t="s">
        <v>2398</v>
      </c>
      <c r="C71" s="37" t="s">
        <v>1187</v>
      </c>
      <c r="D71" s="37" t="s">
        <v>1185</v>
      </c>
      <c r="E71" s="37" t="s">
        <v>1184</v>
      </c>
      <c r="F71" s="40">
        <v>44092</v>
      </c>
      <c r="G71" s="40">
        <v>44110</v>
      </c>
      <c r="H71" s="37">
        <v>24</v>
      </c>
      <c r="I71" s="37" t="s">
        <v>53</v>
      </c>
      <c r="J71" s="37" t="s">
        <v>54</v>
      </c>
      <c r="K71" s="37"/>
      <c r="L71" s="39">
        <v>10</v>
      </c>
      <c r="M71" s="38">
        <v>0.33329999999999999</v>
      </c>
      <c r="N71" s="37" t="s">
        <v>49</v>
      </c>
      <c r="O71" s="37" t="s">
        <v>56</v>
      </c>
      <c r="P71" s="37">
        <v>414</v>
      </c>
      <c r="Q71" s="40">
        <v>44476</v>
      </c>
      <c r="R71" s="40">
        <v>44842</v>
      </c>
      <c r="S71" s="37"/>
      <c r="T71" s="42">
        <v>1656</v>
      </c>
      <c r="U71" s="41">
        <v>4</v>
      </c>
      <c r="V71" s="37" t="s">
        <v>49</v>
      </c>
      <c r="W71" s="37" t="s">
        <v>56</v>
      </c>
      <c r="X71" s="37"/>
      <c r="Y71" s="39">
        <v>9.9499999999999993</v>
      </c>
      <c r="Z71" s="39">
        <v>10.08</v>
      </c>
      <c r="AA71" s="39">
        <v>0.44</v>
      </c>
      <c r="AB71" s="37"/>
      <c r="AC71" s="37"/>
      <c r="AD71" s="37"/>
      <c r="AE71" s="37" t="s">
        <v>1782</v>
      </c>
      <c r="AF71" s="37" t="s">
        <v>96</v>
      </c>
      <c r="AG71" s="37" t="s">
        <v>1186</v>
      </c>
      <c r="AH71" s="38">
        <v>-5.4999999999999997E-3</v>
      </c>
      <c r="AI71" s="40">
        <f>INDEX(spac_research[[#All],[outsideLiquidationDate]],MATCH(C71,spac_research[[#All],[symbol]],0))</f>
        <v>0</v>
      </c>
      <c r="AJ71" s="20">
        <f t="shared" si="3"/>
        <v>44842</v>
      </c>
      <c r="AK71" s="32">
        <f t="shared" ca="1" si="4"/>
        <v>183</v>
      </c>
      <c r="AL71" s="33">
        <f t="shared" ca="1" si="5"/>
        <v>1.0022791553395657E-2</v>
      </c>
      <c r="AM71" s="22">
        <f>IF(ISBLANK(Y71),"",INDEX(spac_research[[#All],[publicSharesOutstanding]],MATCH(C71,spac_research[[#All],[symbol]],0)))</f>
        <v>41400000</v>
      </c>
      <c r="AN71">
        <v>0</v>
      </c>
    </row>
    <row r="72" spans="1:40" x14ac:dyDescent="0.2">
      <c r="A72" s="37" t="s">
        <v>1813</v>
      </c>
      <c r="B72" s="37" t="s">
        <v>1780</v>
      </c>
      <c r="C72" s="37" t="s">
        <v>249</v>
      </c>
      <c r="D72" s="37"/>
      <c r="E72" s="37"/>
      <c r="F72" s="40">
        <v>44078</v>
      </c>
      <c r="G72" s="40">
        <v>44111</v>
      </c>
      <c r="H72" s="37">
        <v>24</v>
      </c>
      <c r="I72" s="37" t="s">
        <v>119</v>
      </c>
      <c r="J72" s="37" t="s">
        <v>54</v>
      </c>
      <c r="K72" s="37"/>
      <c r="L72" s="39">
        <v>10</v>
      </c>
      <c r="M72" s="38">
        <v>0.2</v>
      </c>
      <c r="N72" s="37" t="s">
        <v>79</v>
      </c>
      <c r="O72" s="37" t="s">
        <v>48</v>
      </c>
      <c r="P72" s="37">
        <v>350</v>
      </c>
      <c r="Q72" s="37"/>
      <c r="R72" s="40">
        <v>44843</v>
      </c>
      <c r="S72" s="37"/>
      <c r="T72" s="37"/>
      <c r="U72" s="37"/>
      <c r="V72" s="37" t="s">
        <v>65</v>
      </c>
      <c r="W72" s="37" t="s">
        <v>219</v>
      </c>
      <c r="X72" s="37"/>
      <c r="Y72" s="39">
        <v>9.86</v>
      </c>
      <c r="Z72" s="39">
        <v>9.98</v>
      </c>
      <c r="AA72" s="39">
        <v>0.66</v>
      </c>
      <c r="AB72" s="37"/>
      <c r="AC72" s="37"/>
      <c r="AD72" s="37"/>
      <c r="AE72" s="37" t="s">
        <v>1814</v>
      </c>
      <c r="AF72" s="37" t="s">
        <v>82</v>
      </c>
      <c r="AG72" s="37" t="s">
        <v>80</v>
      </c>
      <c r="AH72" s="38">
        <v>-1.4999999999999999E-2</v>
      </c>
      <c r="AI72" s="40">
        <f>INDEX(spac_research[[#All],[outsideLiquidationDate]],MATCH(C72,spac_research[[#All],[symbol]],0))</f>
        <v>0</v>
      </c>
      <c r="AJ72" s="20">
        <f t="shared" si="3"/>
        <v>44843</v>
      </c>
      <c r="AK72" s="32">
        <f t="shared" ca="1" si="4"/>
        <v>184</v>
      </c>
      <c r="AL72" s="33">
        <f t="shared" ca="1" si="5"/>
        <v>2.8166064026810208E-2</v>
      </c>
      <c r="AM72" s="22">
        <f>IF(ISBLANK(Y72),"",INDEX(spac_research[[#All],[publicSharesOutstanding]],MATCH(C72,spac_research[[#All],[symbol]],0)))</f>
        <v>35000000</v>
      </c>
      <c r="AN72">
        <v>0</v>
      </c>
    </row>
    <row r="73" spans="1:40" x14ac:dyDescent="0.2">
      <c r="A73" s="37" t="s">
        <v>2482</v>
      </c>
      <c r="B73" s="37" t="s">
        <v>2398</v>
      </c>
      <c r="C73" s="37" t="s">
        <v>709</v>
      </c>
      <c r="D73" s="37" t="s">
        <v>708</v>
      </c>
      <c r="E73" s="37"/>
      <c r="F73" s="40">
        <v>44259</v>
      </c>
      <c r="G73" s="40">
        <v>44294</v>
      </c>
      <c r="H73" s="37" t="s">
        <v>163</v>
      </c>
      <c r="I73" s="37" t="s">
        <v>525</v>
      </c>
      <c r="J73" s="37" t="s">
        <v>61</v>
      </c>
      <c r="K73" s="37" t="s">
        <v>2150</v>
      </c>
      <c r="L73" s="39">
        <v>10.1</v>
      </c>
      <c r="M73" s="37" t="s">
        <v>1887</v>
      </c>
      <c r="N73" s="37" t="s">
        <v>79</v>
      </c>
      <c r="O73" s="37" t="s">
        <v>167</v>
      </c>
      <c r="P73" s="37">
        <v>57.5</v>
      </c>
      <c r="Q73" s="40">
        <v>44417</v>
      </c>
      <c r="R73" s="40">
        <v>44663</v>
      </c>
      <c r="S73" s="37"/>
      <c r="T73" s="37">
        <v>300</v>
      </c>
      <c r="U73" s="41">
        <v>5.17</v>
      </c>
      <c r="V73" s="37" t="s">
        <v>140</v>
      </c>
      <c r="W73" s="37" t="s">
        <v>167</v>
      </c>
      <c r="X73" s="37"/>
      <c r="Y73" s="39">
        <v>10.08</v>
      </c>
      <c r="Z73" s="39">
        <v>10.45</v>
      </c>
      <c r="AA73" s="39">
        <v>0.12</v>
      </c>
      <c r="AB73" s="37"/>
      <c r="AC73" s="37"/>
      <c r="AD73" s="37"/>
      <c r="AE73" s="37" t="s">
        <v>1873</v>
      </c>
      <c r="AF73" s="37" t="s">
        <v>112</v>
      </c>
      <c r="AG73" s="37" t="s">
        <v>167</v>
      </c>
      <c r="AH73" s="38">
        <v>-3.3E-3</v>
      </c>
      <c r="AI73" s="40">
        <f>INDEX(spac_research[[#All],[outsideLiquidationDate]],MATCH(C73,spac_research[[#All],[symbol]],0))</f>
        <v>44846</v>
      </c>
      <c r="AJ73" s="20">
        <f t="shared" si="3"/>
        <v>44846</v>
      </c>
      <c r="AK73" s="32">
        <f t="shared" ca="1" si="4"/>
        <v>187</v>
      </c>
      <c r="AL73" s="33">
        <f t="shared" ca="1" si="5"/>
        <v>3.8727612257023884E-3</v>
      </c>
      <c r="AM73" s="22">
        <f>IF(ISBLANK(Y73),"",INDEX(spac_research[[#All],[publicSharesOutstanding]],MATCH(C73,spac_research[[#All],[symbol]],0)))</f>
        <v>5750000</v>
      </c>
      <c r="AN73">
        <v>0</v>
      </c>
    </row>
    <row r="74" spans="1:40" x14ac:dyDescent="0.2">
      <c r="A74" s="37" t="s">
        <v>2110</v>
      </c>
      <c r="B74" s="37" t="s">
        <v>1780</v>
      </c>
      <c r="C74" s="37" t="s">
        <v>1018</v>
      </c>
      <c r="D74" s="37"/>
      <c r="E74" s="37"/>
      <c r="F74" s="40">
        <v>44273</v>
      </c>
      <c r="G74" s="40">
        <v>44389</v>
      </c>
      <c r="H74" s="37">
        <v>15</v>
      </c>
      <c r="I74" s="37" t="s">
        <v>69</v>
      </c>
      <c r="J74" s="37" t="s">
        <v>54</v>
      </c>
      <c r="K74" s="37"/>
      <c r="L74" s="39">
        <v>10</v>
      </c>
      <c r="M74" s="38">
        <v>0.5</v>
      </c>
      <c r="N74" s="37" t="s">
        <v>79</v>
      </c>
      <c r="O74" s="37" t="s">
        <v>48</v>
      </c>
      <c r="P74" s="37">
        <v>230</v>
      </c>
      <c r="Q74" s="37"/>
      <c r="R74" s="40">
        <v>44848</v>
      </c>
      <c r="S74" s="37"/>
      <c r="T74" s="37"/>
      <c r="U74" s="37"/>
      <c r="V74" s="37"/>
      <c r="W74" s="37"/>
      <c r="X74" s="37"/>
      <c r="Y74" s="39">
        <v>9.84</v>
      </c>
      <c r="Z74" s="37"/>
      <c r="AA74" s="39">
        <v>0.25</v>
      </c>
      <c r="AB74" s="37"/>
      <c r="AC74" s="37"/>
      <c r="AD74" s="37"/>
      <c r="AE74" s="37" t="s">
        <v>1976</v>
      </c>
      <c r="AF74" s="37" t="s">
        <v>368</v>
      </c>
      <c r="AG74" s="37" t="s">
        <v>1017</v>
      </c>
      <c r="AH74" s="38">
        <v>-1.6E-2</v>
      </c>
      <c r="AI74" s="40">
        <f>INDEX(spac_research[[#All],[outsideLiquidationDate]],MATCH(C74,spac_research[[#All],[symbol]],0))</f>
        <v>0</v>
      </c>
      <c r="AJ74" s="20">
        <f t="shared" si="3"/>
        <v>44848</v>
      </c>
      <c r="AK74" s="32">
        <f t="shared" ca="1" si="4"/>
        <v>189</v>
      </c>
      <c r="AL74" s="33">
        <f t="shared" ca="1" si="5"/>
        <v>3.1401901320600681E-2</v>
      </c>
      <c r="AM74" s="22">
        <f>IF(ISBLANK(Y74),"",INDEX(spac_research[[#All],[publicSharesOutstanding]],MATCH(C74,spac_research[[#All],[symbol]],0)))</f>
        <v>23000000</v>
      </c>
      <c r="AN74">
        <v>0</v>
      </c>
    </row>
    <row r="75" spans="1:40" x14ac:dyDescent="0.2">
      <c r="A75" s="37" t="s">
        <v>1816</v>
      </c>
      <c r="B75" s="37" t="s">
        <v>1780</v>
      </c>
      <c r="C75" s="37" t="s">
        <v>920</v>
      </c>
      <c r="D75" s="37"/>
      <c r="E75" s="37"/>
      <c r="F75" s="40">
        <v>44092</v>
      </c>
      <c r="G75" s="40">
        <v>44113</v>
      </c>
      <c r="H75" s="37">
        <v>24</v>
      </c>
      <c r="I75" s="37" t="s">
        <v>176</v>
      </c>
      <c r="J75" s="37" t="s">
        <v>54</v>
      </c>
      <c r="K75" s="37"/>
      <c r="L75" s="39">
        <v>10</v>
      </c>
      <c r="M75" s="38">
        <v>0.25</v>
      </c>
      <c r="N75" s="37" t="s">
        <v>49</v>
      </c>
      <c r="O75" s="37" t="s">
        <v>48</v>
      </c>
      <c r="P75" s="37">
        <v>460</v>
      </c>
      <c r="Q75" s="37"/>
      <c r="R75" s="40">
        <v>44848</v>
      </c>
      <c r="S75" s="37"/>
      <c r="T75" s="37"/>
      <c r="U75" s="37"/>
      <c r="V75" s="37"/>
      <c r="W75" s="37"/>
      <c r="X75" s="37"/>
      <c r="Y75" s="39">
        <v>9.98</v>
      </c>
      <c r="Z75" s="39">
        <v>10.220000000000001</v>
      </c>
      <c r="AA75" s="39">
        <v>1.1200000000000001</v>
      </c>
      <c r="AB75" s="37"/>
      <c r="AC75" s="37"/>
      <c r="AD75" s="37"/>
      <c r="AE75" s="37" t="s">
        <v>1782</v>
      </c>
      <c r="AF75" s="37" t="s">
        <v>96</v>
      </c>
      <c r="AG75" s="37" t="s">
        <v>49</v>
      </c>
      <c r="AH75" s="38">
        <v>-3.0000000000000001E-3</v>
      </c>
      <c r="AI75" s="40">
        <f>INDEX(spac_research[[#All],[outsideLiquidationDate]],MATCH(C75,spac_research[[#All],[symbol]],0))</f>
        <v>0</v>
      </c>
      <c r="AJ75" s="20">
        <f t="shared" si="3"/>
        <v>44848</v>
      </c>
      <c r="AK75" s="32">
        <f t="shared" ca="1" si="4"/>
        <v>189</v>
      </c>
      <c r="AL75" s="33">
        <f t="shared" ca="1" si="5"/>
        <v>3.8701742108553628E-3</v>
      </c>
      <c r="AM75" s="22">
        <f>IF(ISBLANK(Y75),"",INDEX(spac_research[[#All],[publicSharesOutstanding]],MATCH(C75,spac_research[[#All],[symbol]],0)))</f>
        <v>46000000</v>
      </c>
      <c r="AN75">
        <v>0</v>
      </c>
    </row>
    <row r="76" spans="1:40" x14ac:dyDescent="0.2">
      <c r="A76" s="37" t="s">
        <v>1815</v>
      </c>
      <c r="B76" s="37" t="s">
        <v>1780</v>
      </c>
      <c r="C76" s="37" t="s">
        <v>919</v>
      </c>
      <c r="D76" s="37"/>
      <c r="E76" s="37"/>
      <c r="F76" s="40">
        <v>44092</v>
      </c>
      <c r="G76" s="40">
        <v>44113</v>
      </c>
      <c r="H76" s="37">
        <v>24</v>
      </c>
      <c r="I76" s="37" t="s">
        <v>176</v>
      </c>
      <c r="J76" s="37" t="s">
        <v>54</v>
      </c>
      <c r="K76" s="37"/>
      <c r="L76" s="39">
        <v>10</v>
      </c>
      <c r="M76" s="38">
        <v>0.25</v>
      </c>
      <c r="N76" s="37" t="s">
        <v>49</v>
      </c>
      <c r="O76" s="37" t="s">
        <v>48</v>
      </c>
      <c r="P76" s="43">
        <v>1150</v>
      </c>
      <c r="Q76" s="37"/>
      <c r="R76" s="40">
        <v>44848</v>
      </c>
      <c r="S76" s="37"/>
      <c r="T76" s="37"/>
      <c r="U76" s="37"/>
      <c r="V76" s="37"/>
      <c r="W76" s="37"/>
      <c r="X76" s="37"/>
      <c r="Y76" s="39">
        <v>10.1</v>
      </c>
      <c r="Z76" s="39">
        <v>10.41</v>
      </c>
      <c r="AA76" s="39">
        <v>1.4</v>
      </c>
      <c r="AB76" s="37"/>
      <c r="AC76" s="37"/>
      <c r="AD76" s="37"/>
      <c r="AE76" s="37" t="s">
        <v>1782</v>
      </c>
      <c r="AF76" s="37" t="s">
        <v>96</v>
      </c>
      <c r="AG76" s="37" t="s">
        <v>49</v>
      </c>
      <c r="AH76" s="38">
        <v>8.5000000000000006E-3</v>
      </c>
      <c r="AI76" s="40">
        <f>INDEX(spac_research[[#All],[outsideLiquidationDate]],MATCH(C76,spac_research[[#All],[symbol]],0))</f>
        <v>0</v>
      </c>
      <c r="AJ76" s="20">
        <f t="shared" si="3"/>
        <v>44848</v>
      </c>
      <c r="AK76" s="32">
        <f t="shared" ca="1" si="4"/>
        <v>189</v>
      </c>
      <c r="AL76" s="33">
        <f t="shared" ca="1" si="5"/>
        <v>-1.9120959715019138E-2</v>
      </c>
      <c r="AM76" s="22">
        <f>IF(ISBLANK(Y76),"",INDEX(spac_research[[#All],[publicSharesOutstanding]],MATCH(C76,spac_research[[#All],[symbol]],0)))</f>
        <v>115000000</v>
      </c>
      <c r="AN76">
        <v>0</v>
      </c>
    </row>
    <row r="77" spans="1:40" x14ac:dyDescent="0.2">
      <c r="A77" s="37" t="s">
        <v>1817</v>
      </c>
      <c r="B77" s="37" t="s">
        <v>1780</v>
      </c>
      <c r="C77" s="37" t="s">
        <v>1143</v>
      </c>
      <c r="D77" s="37"/>
      <c r="E77" s="37"/>
      <c r="F77" s="40">
        <v>44099</v>
      </c>
      <c r="G77" s="40">
        <v>44118</v>
      </c>
      <c r="H77" s="37">
        <v>24</v>
      </c>
      <c r="I77" s="37" t="s">
        <v>83</v>
      </c>
      <c r="J77" s="37"/>
      <c r="K77" s="37"/>
      <c r="L77" s="39">
        <v>10</v>
      </c>
      <c r="M77" s="38">
        <v>0</v>
      </c>
      <c r="N77" s="37" t="s">
        <v>130</v>
      </c>
      <c r="O77" s="37" t="s">
        <v>56</v>
      </c>
      <c r="P77" s="37">
        <v>82.6</v>
      </c>
      <c r="Q77" s="37"/>
      <c r="R77" s="40">
        <v>44850</v>
      </c>
      <c r="S77" s="37"/>
      <c r="T77" s="37"/>
      <c r="U77" s="37"/>
      <c r="V77" s="37"/>
      <c r="W77" s="37"/>
      <c r="X77" s="37"/>
      <c r="Y77" s="39">
        <v>9.83</v>
      </c>
      <c r="Z77" s="37"/>
      <c r="AA77" s="37"/>
      <c r="AB77" s="37"/>
      <c r="AC77" s="37"/>
      <c r="AD77" s="37"/>
      <c r="AE77" s="37" t="s">
        <v>1818</v>
      </c>
      <c r="AF77" s="37" t="s">
        <v>251</v>
      </c>
      <c r="AG77" s="37" t="s">
        <v>1144</v>
      </c>
      <c r="AH77" s="38">
        <v>-1.7000000000000001E-2</v>
      </c>
      <c r="AI77" s="40">
        <f>INDEX(spac_research[[#All],[outsideLiquidationDate]],MATCH(C77,spac_research[[#All],[symbol]],0))</f>
        <v>0</v>
      </c>
      <c r="AJ77" s="20">
        <f t="shared" si="3"/>
        <v>44850</v>
      </c>
      <c r="AK77" s="32">
        <f t="shared" ca="1" si="4"/>
        <v>191</v>
      </c>
      <c r="AL77" s="33">
        <f t="shared" ca="1" si="5"/>
        <v>3.3048739567410536E-2</v>
      </c>
      <c r="AM77" s="22">
        <f>IF(ISBLANK(Y77),"",INDEX(spac_research[[#All],[publicSharesOutstanding]],MATCH(C77,spac_research[[#All],[symbol]],0)))</f>
        <v>8256273</v>
      </c>
      <c r="AN77">
        <v>1</v>
      </c>
    </row>
    <row r="78" spans="1:40" x14ac:dyDescent="0.2">
      <c r="A78" s="37" t="s">
        <v>1783</v>
      </c>
      <c r="B78" s="37" t="s">
        <v>1780</v>
      </c>
      <c r="C78" s="37" t="s">
        <v>722</v>
      </c>
      <c r="D78" s="37"/>
      <c r="E78" s="37"/>
      <c r="F78" s="40">
        <v>44008</v>
      </c>
      <c r="G78" s="40">
        <v>44027</v>
      </c>
      <c r="H78" s="37" t="s">
        <v>721</v>
      </c>
      <c r="I78" s="37" t="s">
        <v>69</v>
      </c>
      <c r="J78" s="37" t="s">
        <v>54</v>
      </c>
      <c r="K78" s="37"/>
      <c r="L78" s="39">
        <v>10.01</v>
      </c>
      <c r="M78" s="38">
        <v>0.5</v>
      </c>
      <c r="N78" s="37" t="s">
        <v>79</v>
      </c>
      <c r="O78" s="37" t="s">
        <v>167</v>
      </c>
      <c r="P78" s="37">
        <v>143.80000000000001</v>
      </c>
      <c r="Q78" s="37"/>
      <c r="R78" s="40">
        <v>44851</v>
      </c>
      <c r="S78" s="37"/>
      <c r="T78" s="37"/>
      <c r="U78" s="37"/>
      <c r="V78" s="37"/>
      <c r="W78" s="37"/>
      <c r="X78" s="37"/>
      <c r="Y78" s="39">
        <v>10.07</v>
      </c>
      <c r="Z78" s="39">
        <v>10.130000000000001</v>
      </c>
      <c r="AA78" s="39">
        <v>0.2</v>
      </c>
      <c r="AB78" s="37"/>
      <c r="AC78" s="37"/>
      <c r="AD78" s="37"/>
      <c r="AE78" s="37" t="s">
        <v>1784</v>
      </c>
      <c r="AF78" s="37" t="s">
        <v>52</v>
      </c>
      <c r="AG78" s="37" t="s">
        <v>720</v>
      </c>
      <c r="AH78" s="38">
        <v>6.0000000000000001E-3</v>
      </c>
      <c r="AI78" s="40">
        <f>INDEX(spac_research[[#All],[outsideLiquidationDate]],MATCH(C78,spac_research[[#All],[symbol]],0))</f>
        <v>0</v>
      </c>
      <c r="AJ78" s="20">
        <f t="shared" si="3"/>
        <v>44851</v>
      </c>
      <c r="AK78" s="32">
        <f t="shared" ca="1" si="4"/>
        <v>192</v>
      </c>
      <c r="AL78" s="33">
        <f t="shared" ca="1" si="5"/>
        <v>-1.1326961271102415E-2</v>
      </c>
      <c r="AM78" s="22">
        <f>IF(ISBLANK(Y78),"",INDEX(spac_research[[#All],[publicSharesOutstanding]],MATCH(C78,spac_research[[#All],[symbol]],0)))</f>
        <v>4705551</v>
      </c>
      <c r="AN78">
        <v>0</v>
      </c>
    </row>
    <row r="79" spans="1:40" x14ac:dyDescent="0.2">
      <c r="A79" s="37" t="s">
        <v>1819</v>
      </c>
      <c r="B79" s="37" t="s">
        <v>1780</v>
      </c>
      <c r="C79" s="37" t="s">
        <v>1460</v>
      </c>
      <c r="D79" s="37"/>
      <c r="E79" s="37"/>
      <c r="F79" s="40">
        <v>44097</v>
      </c>
      <c r="G79" s="40">
        <v>44120</v>
      </c>
      <c r="H79" s="37">
        <v>24</v>
      </c>
      <c r="I79" s="37" t="s">
        <v>53</v>
      </c>
      <c r="J79" s="37" t="s">
        <v>54</v>
      </c>
      <c r="K79" s="37"/>
      <c r="L79" s="39">
        <v>10.01</v>
      </c>
      <c r="M79" s="38">
        <v>0.33329999999999999</v>
      </c>
      <c r="N79" s="37" t="s">
        <v>79</v>
      </c>
      <c r="O79" s="37" t="s">
        <v>167</v>
      </c>
      <c r="P79" s="37">
        <v>595</v>
      </c>
      <c r="Q79" s="37"/>
      <c r="R79" s="40">
        <v>44854</v>
      </c>
      <c r="S79" s="37"/>
      <c r="T79" s="37"/>
      <c r="U79" s="37"/>
      <c r="V79" s="37"/>
      <c r="W79" s="37"/>
      <c r="X79" s="37"/>
      <c r="Y79" s="39">
        <v>9.84</v>
      </c>
      <c r="Z79" s="39">
        <v>9.9600000000000009</v>
      </c>
      <c r="AA79" s="39">
        <v>0.42</v>
      </c>
      <c r="AB79" s="37"/>
      <c r="AC79" s="37"/>
      <c r="AD79" s="37"/>
      <c r="AE79" s="37" t="s">
        <v>1805</v>
      </c>
      <c r="AF79" s="37" t="s">
        <v>52</v>
      </c>
      <c r="AG79" s="37" t="s">
        <v>1459</v>
      </c>
      <c r="AH79" s="38">
        <v>-1.7000000000000001E-2</v>
      </c>
      <c r="AI79" s="40">
        <f>INDEX(spac_research[[#All],[outsideLiquidationDate]],MATCH(C79,spac_research[[#All],[symbol]],0))</f>
        <v>0</v>
      </c>
      <c r="AJ79" s="20">
        <f t="shared" si="3"/>
        <v>44854</v>
      </c>
      <c r="AK79" s="32">
        <f t="shared" ca="1" si="4"/>
        <v>195</v>
      </c>
      <c r="AL79" s="33">
        <f t="shared" ca="1" si="5"/>
        <v>3.2337919533041583E-2</v>
      </c>
      <c r="AM79" s="22">
        <f>IF(ISBLANK(Y79),"",INDEX(spac_research[[#All],[publicSharesOutstanding]],MATCH(C79,spac_research[[#All],[symbol]],0)))</f>
        <v>59499351</v>
      </c>
      <c r="AN79">
        <v>0</v>
      </c>
    </row>
    <row r="80" spans="1:40" x14ac:dyDescent="0.2">
      <c r="A80" s="37" t="s">
        <v>1820</v>
      </c>
      <c r="B80" s="37" t="s">
        <v>1780</v>
      </c>
      <c r="C80" s="37" t="s">
        <v>225</v>
      </c>
      <c r="D80" s="37"/>
      <c r="E80" s="37"/>
      <c r="F80" s="40">
        <v>44102</v>
      </c>
      <c r="G80" s="40">
        <v>44120</v>
      </c>
      <c r="H80" s="37">
        <v>24</v>
      </c>
      <c r="I80" s="37" t="s">
        <v>53</v>
      </c>
      <c r="J80" s="37" t="s">
        <v>54</v>
      </c>
      <c r="K80" s="37"/>
      <c r="L80" s="39">
        <v>10</v>
      </c>
      <c r="M80" s="38">
        <v>0.33329999999999999</v>
      </c>
      <c r="N80" s="37" t="s">
        <v>130</v>
      </c>
      <c r="O80" s="37" t="s">
        <v>48</v>
      </c>
      <c r="P80" s="37">
        <v>97.8</v>
      </c>
      <c r="Q80" s="37"/>
      <c r="R80" s="40">
        <v>44854</v>
      </c>
      <c r="S80" s="37"/>
      <c r="T80" s="37"/>
      <c r="U80" s="37"/>
      <c r="V80" s="37"/>
      <c r="W80" s="37"/>
      <c r="X80" s="37"/>
      <c r="Y80" s="39">
        <v>9.84</v>
      </c>
      <c r="Z80" s="39">
        <v>9.92</v>
      </c>
      <c r="AA80" s="39">
        <v>0.33</v>
      </c>
      <c r="AB80" s="37"/>
      <c r="AC80" s="37"/>
      <c r="AD80" s="37"/>
      <c r="AE80" s="37" t="s">
        <v>1782</v>
      </c>
      <c r="AF80" s="37" t="s">
        <v>51</v>
      </c>
      <c r="AG80" s="37" t="s">
        <v>224</v>
      </c>
      <c r="AH80" s="38">
        <v>-1.7000000000000001E-2</v>
      </c>
      <c r="AI80" s="40">
        <f>INDEX(spac_research[[#All],[outsideLiquidationDate]],MATCH(C80,spac_research[[#All],[symbol]],0))</f>
        <v>0</v>
      </c>
      <c r="AJ80" s="20">
        <f t="shared" si="3"/>
        <v>44854</v>
      </c>
      <c r="AK80" s="32">
        <f t="shared" ca="1" si="4"/>
        <v>195</v>
      </c>
      <c r="AL80" s="33">
        <f t="shared" ca="1" si="5"/>
        <v>3.0435688972274503E-2</v>
      </c>
      <c r="AM80" s="22">
        <f>IF(ISBLANK(Y80),"",INDEX(spac_research[[#All],[publicSharesOutstanding]],MATCH(C80,spac_research[[#All],[symbol]],0)))</f>
        <v>9775000</v>
      </c>
      <c r="AN80">
        <v>0</v>
      </c>
    </row>
    <row r="81" spans="1:40" x14ac:dyDescent="0.2">
      <c r="A81" s="37" t="s">
        <v>1821</v>
      </c>
      <c r="B81" s="37" t="s">
        <v>1780</v>
      </c>
      <c r="C81" s="37" t="s">
        <v>1002</v>
      </c>
      <c r="D81" s="37"/>
      <c r="E81" s="37"/>
      <c r="F81" s="40">
        <v>44103</v>
      </c>
      <c r="G81" s="40">
        <v>44124</v>
      </c>
      <c r="H81" s="37">
        <v>24</v>
      </c>
      <c r="I81" s="37" t="s">
        <v>53</v>
      </c>
      <c r="J81" s="37" t="s">
        <v>54</v>
      </c>
      <c r="K81" s="37"/>
      <c r="L81" s="39">
        <v>10</v>
      </c>
      <c r="M81" s="38">
        <v>0.33329999999999999</v>
      </c>
      <c r="N81" s="37" t="s">
        <v>49</v>
      </c>
      <c r="O81" s="37" t="s">
        <v>48</v>
      </c>
      <c r="P81" s="37">
        <v>525</v>
      </c>
      <c r="Q81" s="37"/>
      <c r="R81" s="40">
        <v>44856</v>
      </c>
      <c r="S81" s="37"/>
      <c r="T81" s="37"/>
      <c r="U81" s="37"/>
      <c r="V81" s="37"/>
      <c r="W81" s="37"/>
      <c r="X81" s="37"/>
      <c r="Y81" s="39">
        <v>9.83</v>
      </c>
      <c r="Z81" s="39">
        <v>10.029999999999999</v>
      </c>
      <c r="AA81" s="39">
        <v>0.5</v>
      </c>
      <c r="AB81" s="37"/>
      <c r="AC81" s="37"/>
      <c r="AD81" s="37"/>
      <c r="AE81" s="37" t="s">
        <v>1814</v>
      </c>
      <c r="AF81" s="37" t="s">
        <v>51</v>
      </c>
      <c r="AG81" s="37" t="s">
        <v>1001</v>
      </c>
      <c r="AH81" s="38">
        <v>-1.7999999999999999E-2</v>
      </c>
      <c r="AI81" s="40">
        <f>INDEX(spac_research[[#All],[outsideLiquidationDate]],MATCH(C81,spac_research[[#All],[symbol]],0))</f>
        <v>0</v>
      </c>
      <c r="AJ81" s="20">
        <f t="shared" si="3"/>
        <v>44856</v>
      </c>
      <c r="AK81" s="32">
        <f t="shared" ca="1" si="4"/>
        <v>197</v>
      </c>
      <c r="AL81" s="33">
        <f t="shared" ca="1" si="5"/>
        <v>3.2042178971448794E-2</v>
      </c>
      <c r="AM81" s="22">
        <f>IF(ISBLANK(Y81),"",INDEX(spac_research[[#All],[publicSharesOutstanding]],MATCH(C81,spac_research[[#All],[symbol]],0)))</f>
        <v>52500000</v>
      </c>
      <c r="AN81">
        <v>0</v>
      </c>
    </row>
    <row r="82" spans="1:40" x14ac:dyDescent="0.2">
      <c r="A82" s="37" t="s">
        <v>2217</v>
      </c>
      <c r="B82" s="37" t="s">
        <v>1780</v>
      </c>
      <c r="C82" s="37" t="s">
        <v>1548</v>
      </c>
      <c r="D82" s="37"/>
      <c r="E82" s="37"/>
      <c r="F82" s="40">
        <v>44315</v>
      </c>
      <c r="G82" s="40">
        <v>44489</v>
      </c>
      <c r="H82" s="37">
        <v>12</v>
      </c>
      <c r="I82" s="37" t="s">
        <v>137</v>
      </c>
      <c r="J82" s="37" t="s">
        <v>61</v>
      </c>
      <c r="K82" s="37"/>
      <c r="L82" s="39">
        <v>10.15</v>
      </c>
      <c r="M82" s="38">
        <v>1</v>
      </c>
      <c r="N82" s="37" t="s">
        <v>79</v>
      </c>
      <c r="O82" s="37" t="s">
        <v>56</v>
      </c>
      <c r="P82" s="37">
        <v>115</v>
      </c>
      <c r="Q82" s="37"/>
      <c r="R82" s="40">
        <v>44856</v>
      </c>
      <c r="S82" s="37"/>
      <c r="T82" s="37"/>
      <c r="U82" s="37"/>
      <c r="V82" s="37"/>
      <c r="W82" s="37"/>
      <c r="X82" s="37"/>
      <c r="Y82" s="39">
        <v>9.98</v>
      </c>
      <c r="Z82" s="39">
        <v>10.27</v>
      </c>
      <c r="AA82" s="39">
        <v>0.17</v>
      </c>
      <c r="AB82" s="37"/>
      <c r="AC82" s="37"/>
      <c r="AD82" s="37"/>
      <c r="AE82" s="37" t="s">
        <v>2192</v>
      </c>
      <c r="AF82" s="37" t="s">
        <v>112</v>
      </c>
      <c r="AG82" s="37" t="s">
        <v>1547</v>
      </c>
      <c r="AH82" s="38">
        <v>-1.67E-2</v>
      </c>
      <c r="AI82" s="40">
        <f>INDEX(spac_research[[#All],[outsideLiquidationDate]],MATCH(C82,spac_research[[#All],[symbol]],0))</f>
        <v>0</v>
      </c>
      <c r="AJ82" s="20">
        <f t="shared" si="3"/>
        <v>44856</v>
      </c>
      <c r="AK82" s="32">
        <f t="shared" ca="1" si="4"/>
        <v>197</v>
      </c>
      <c r="AL82" s="33">
        <f t="shared" ca="1" si="5"/>
        <v>3.1560583095124391E-2</v>
      </c>
      <c r="AM82" s="22">
        <f>IF(ISBLANK(Y82),"",INDEX(spac_research[[#All],[publicSharesOutstanding]],MATCH(C82,spac_research[[#All],[symbol]],0)))</f>
        <v>11500000</v>
      </c>
      <c r="AN82">
        <v>0</v>
      </c>
    </row>
    <row r="83" spans="1:40" x14ac:dyDescent="0.2">
      <c r="A83" s="37" t="s">
        <v>2415</v>
      </c>
      <c r="B83" s="37" t="s">
        <v>2398</v>
      </c>
      <c r="C83" s="37" t="s">
        <v>983</v>
      </c>
      <c r="D83" s="37" t="s">
        <v>985</v>
      </c>
      <c r="E83" s="37" t="s">
        <v>984</v>
      </c>
      <c r="F83" s="40">
        <v>44105</v>
      </c>
      <c r="G83" s="40">
        <v>44124</v>
      </c>
      <c r="H83" s="37">
        <v>24</v>
      </c>
      <c r="I83" s="37" t="s">
        <v>83</v>
      </c>
      <c r="J83" s="37"/>
      <c r="K83" s="37"/>
      <c r="L83" s="39">
        <v>10</v>
      </c>
      <c r="M83" s="38">
        <v>0</v>
      </c>
      <c r="N83" s="37" t="s">
        <v>130</v>
      </c>
      <c r="O83" s="37" t="s">
        <v>48</v>
      </c>
      <c r="P83" s="37">
        <v>115</v>
      </c>
      <c r="Q83" s="40">
        <v>44473</v>
      </c>
      <c r="R83" s="40">
        <v>44856</v>
      </c>
      <c r="S83" s="37"/>
      <c r="T83" s="37">
        <v>360</v>
      </c>
      <c r="U83" s="41">
        <v>3.13</v>
      </c>
      <c r="V83" s="37" t="s">
        <v>130</v>
      </c>
      <c r="W83" s="37" t="s">
        <v>219</v>
      </c>
      <c r="X83" s="37"/>
      <c r="Y83" s="39">
        <v>9.94</v>
      </c>
      <c r="Z83" s="37"/>
      <c r="AA83" s="37"/>
      <c r="AB83" s="37"/>
      <c r="AC83" s="37"/>
      <c r="AD83" s="37"/>
      <c r="AE83" s="37" t="s">
        <v>1796</v>
      </c>
      <c r="AF83" s="37" t="s">
        <v>68</v>
      </c>
      <c r="AG83" s="37" t="s">
        <v>986</v>
      </c>
      <c r="AH83" s="38">
        <v>-7.0000000000000001E-3</v>
      </c>
      <c r="AI83" s="40">
        <f>INDEX(spac_research[[#All],[outsideLiquidationDate]],MATCH(C83,spac_research[[#All],[symbol]],0))</f>
        <v>0</v>
      </c>
      <c r="AJ83" s="20">
        <f t="shared" si="3"/>
        <v>44856</v>
      </c>
      <c r="AK83" s="32">
        <f t="shared" ca="1" si="4"/>
        <v>197</v>
      </c>
      <c r="AL83" s="33">
        <f t="shared" ca="1" si="5"/>
        <v>1.118385439540826E-2</v>
      </c>
      <c r="AM83" s="22">
        <f>IF(ISBLANK(Y83),"",INDEX(spac_research[[#All],[publicSharesOutstanding]],MATCH(C83,spac_research[[#All],[symbol]],0)))</f>
        <v>11500000</v>
      </c>
      <c r="AN83">
        <v>0</v>
      </c>
    </row>
    <row r="84" spans="1:40" x14ac:dyDescent="0.2">
      <c r="A84" s="37" t="s">
        <v>1822</v>
      </c>
      <c r="B84" s="37" t="s">
        <v>1780</v>
      </c>
      <c r="C84" s="37" t="s">
        <v>990</v>
      </c>
      <c r="D84" s="37"/>
      <c r="E84" s="37"/>
      <c r="F84" s="40">
        <v>44102</v>
      </c>
      <c r="G84" s="40">
        <v>44125</v>
      </c>
      <c r="H84" s="37">
        <v>24</v>
      </c>
      <c r="I84" s="37" t="s">
        <v>53</v>
      </c>
      <c r="J84" s="37" t="s">
        <v>54</v>
      </c>
      <c r="K84" s="37"/>
      <c r="L84" s="39">
        <v>10</v>
      </c>
      <c r="M84" s="38">
        <v>0.33329999999999999</v>
      </c>
      <c r="N84" s="37" t="s">
        <v>79</v>
      </c>
      <c r="O84" s="37" t="s">
        <v>48</v>
      </c>
      <c r="P84" s="37">
        <v>363.9</v>
      </c>
      <c r="Q84" s="37"/>
      <c r="R84" s="40">
        <v>44857</v>
      </c>
      <c r="S84" s="37"/>
      <c r="T84" s="37"/>
      <c r="U84" s="37"/>
      <c r="V84" s="37"/>
      <c r="W84" s="37"/>
      <c r="X84" s="37"/>
      <c r="Y84" s="39">
        <v>9.83</v>
      </c>
      <c r="Z84" s="39">
        <v>9.9499999999999993</v>
      </c>
      <c r="AA84" s="39">
        <v>0.35</v>
      </c>
      <c r="AB84" s="37"/>
      <c r="AC84" s="37"/>
      <c r="AD84" s="37"/>
      <c r="AE84" s="37" t="s">
        <v>1782</v>
      </c>
      <c r="AF84" s="37" t="s">
        <v>51</v>
      </c>
      <c r="AG84" s="37" t="s">
        <v>118</v>
      </c>
      <c r="AH84" s="38">
        <v>-1.7999999999999999E-2</v>
      </c>
      <c r="AI84" s="40">
        <f>INDEX(spac_research[[#All],[outsideLiquidationDate]],MATCH(C84,spac_research[[#All],[symbol]],0))</f>
        <v>0</v>
      </c>
      <c r="AJ84" s="20">
        <f t="shared" si="3"/>
        <v>44857</v>
      </c>
      <c r="AK84" s="32">
        <f t="shared" ca="1" si="4"/>
        <v>198</v>
      </c>
      <c r="AL84" s="33">
        <f t="shared" ca="1" si="5"/>
        <v>3.1880349784724309E-2</v>
      </c>
      <c r="AM84" s="22">
        <f>IF(ISBLANK(Y84),"",INDEX(spac_research[[#All],[publicSharesOutstanding]],MATCH(C84,spac_research[[#All],[symbol]],0)))</f>
        <v>36394500</v>
      </c>
      <c r="AN84">
        <v>0</v>
      </c>
    </row>
    <row r="85" spans="1:40" x14ac:dyDescent="0.2">
      <c r="A85" s="37" t="s">
        <v>1824</v>
      </c>
      <c r="B85" s="37" t="s">
        <v>1780</v>
      </c>
      <c r="C85" s="37" t="s">
        <v>807</v>
      </c>
      <c r="D85" s="37"/>
      <c r="E85" s="37"/>
      <c r="F85" s="40">
        <v>44106</v>
      </c>
      <c r="G85" s="40">
        <v>44125</v>
      </c>
      <c r="H85" s="37">
        <v>24</v>
      </c>
      <c r="I85" s="37" t="s">
        <v>53</v>
      </c>
      <c r="J85" s="37" t="s">
        <v>54</v>
      </c>
      <c r="K85" s="37"/>
      <c r="L85" s="39">
        <v>10</v>
      </c>
      <c r="M85" s="38">
        <v>0.33329999999999999</v>
      </c>
      <c r="N85" s="37" t="s">
        <v>72</v>
      </c>
      <c r="O85" s="37" t="s">
        <v>48</v>
      </c>
      <c r="P85" s="37">
        <v>207.1</v>
      </c>
      <c r="Q85" s="37"/>
      <c r="R85" s="40">
        <v>44857</v>
      </c>
      <c r="S85" s="37"/>
      <c r="T85" s="37"/>
      <c r="U85" s="37"/>
      <c r="V85" s="37"/>
      <c r="W85" s="37"/>
      <c r="X85" s="37"/>
      <c r="Y85" s="39">
        <v>9.83</v>
      </c>
      <c r="Z85" s="39">
        <v>9.9600000000000009</v>
      </c>
      <c r="AA85" s="39">
        <v>0.32</v>
      </c>
      <c r="AB85" s="37"/>
      <c r="AC85" s="37"/>
      <c r="AD85" s="37"/>
      <c r="AE85" s="37" t="s">
        <v>1811</v>
      </c>
      <c r="AF85" s="37" t="s">
        <v>81</v>
      </c>
      <c r="AG85" s="37" t="s">
        <v>806</v>
      </c>
      <c r="AH85" s="38">
        <v>-1.72E-2</v>
      </c>
      <c r="AI85" s="40">
        <f>INDEX(spac_research[[#All],[outsideLiquidationDate]],MATCH(C85,spac_research[[#All],[symbol]],0))</f>
        <v>0</v>
      </c>
      <c r="AJ85" s="20">
        <f t="shared" si="3"/>
        <v>44857</v>
      </c>
      <c r="AK85" s="32">
        <f t="shared" ca="1" si="4"/>
        <v>198</v>
      </c>
      <c r="AL85" s="33">
        <f t="shared" ca="1" si="5"/>
        <v>3.1880349784724309E-2</v>
      </c>
      <c r="AM85" s="22">
        <f>IF(ISBLANK(Y85),"",INDEX(spac_research[[#All],[publicSharesOutstanding]],MATCH(C85,spac_research[[#All],[symbol]],0)))</f>
        <v>20709894</v>
      </c>
      <c r="AN85">
        <v>0</v>
      </c>
    </row>
    <row r="86" spans="1:40" x14ac:dyDescent="0.2">
      <c r="A86" s="37" t="s">
        <v>1823</v>
      </c>
      <c r="B86" s="37" t="s">
        <v>1780</v>
      </c>
      <c r="C86" s="37" t="s">
        <v>344</v>
      </c>
      <c r="D86" s="37"/>
      <c r="E86" s="37"/>
      <c r="F86" s="40">
        <v>44104</v>
      </c>
      <c r="G86" s="40">
        <v>44125</v>
      </c>
      <c r="H86" s="37">
        <v>24</v>
      </c>
      <c r="I86" s="37" t="s">
        <v>53</v>
      </c>
      <c r="J86" s="37" t="s">
        <v>54</v>
      </c>
      <c r="K86" s="37"/>
      <c r="L86" s="39">
        <v>10</v>
      </c>
      <c r="M86" s="38">
        <v>0.33329999999999999</v>
      </c>
      <c r="N86" s="37" t="s">
        <v>130</v>
      </c>
      <c r="O86" s="37" t="s">
        <v>48</v>
      </c>
      <c r="P86" s="37">
        <v>200</v>
      </c>
      <c r="Q86" s="37"/>
      <c r="R86" s="40">
        <v>44857</v>
      </c>
      <c r="S86" s="37"/>
      <c r="T86" s="37"/>
      <c r="U86" s="37"/>
      <c r="V86" s="37"/>
      <c r="W86" s="37"/>
      <c r="X86" s="37"/>
      <c r="Y86" s="39">
        <v>9.86</v>
      </c>
      <c r="Z86" s="39">
        <v>9.98</v>
      </c>
      <c r="AA86" s="39">
        <v>0.48</v>
      </c>
      <c r="AB86" s="37"/>
      <c r="AC86" s="37"/>
      <c r="AD86" s="37"/>
      <c r="AE86" s="37" t="s">
        <v>1419</v>
      </c>
      <c r="AF86" s="37" t="s">
        <v>343</v>
      </c>
      <c r="AG86" s="37" t="s">
        <v>130</v>
      </c>
      <c r="AH86" s="38">
        <v>-1.4999999999999999E-2</v>
      </c>
      <c r="AI86" s="40">
        <f>INDEX(spac_research[[#All],[outsideLiquidationDate]],MATCH(C86,spac_research[[#All],[symbol]],0))</f>
        <v>0</v>
      </c>
      <c r="AJ86" s="20">
        <f t="shared" si="3"/>
        <v>44857</v>
      </c>
      <c r="AK86" s="32">
        <f t="shared" ca="1" si="4"/>
        <v>198</v>
      </c>
      <c r="AL86" s="33">
        <f t="shared" ca="1" si="5"/>
        <v>2.6174524146126657E-2</v>
      </c>
      <c r="AM86" s="22">
        <f>IF(ISBLANK(Y86),"",INDEX(spac_research[[#All],[publicSharesOutstanding]],MATCH(C86,spac_research[[#All],[symbol]],0)))</f>
        <v>20000000</v>
      </c>
      <c r="AN86">
        <v>0</v>
      </c>
    </row>
    <row r="87" spans="1:40" x14ac:dyDescent="0.2">
      <c r="A87" s="37" t="s">
        <v>2416</v>
      </c>
      <c r="B87" s="37" t="s">
        <v>2398</v>
      </c>
      <c r="C87" s="37" t="s">
        <v>88</v>
      </c>
      <c r="D87" s="37" t="s">
        <v>86</v>
      </c>
      <c r="E87" s="37" t="s">
        <v>85</v>
      </c>
      <c r="F87" s="40">
        <v>44106</v>
      </c>
      <c r="G87" s="40">
        <v>44125</v>
      </c>
      <c r="H87" s="37">
        <v>24</v>
      </c>
      <c r="I87" s="37" t="s">
        <v>53</v>
      </c>
      <c r="J87" s="37" t="s">
        <v>54</v>
      </c>
      <c r="K87" s="37"/>
      <c r="L87" s="39">
        <v>10</v>
      </c>
      <c r="M87" s="38">
        <v>0.33329999999999999</v>
      </c>
      <c r="N87" s="37" t="s">
        <v>49</v>
      </c>
      <c r="O87" s="37" t="s">
        <v>48</v>
      </c>
      <c r="P87" s="37">
        <v>300</v>
      </c>
      <c r="Q87" s="40">
        <v>44600</v>
      </c>
      <c r="R87" s="40">
        <v>44857</v>
      </c>
      <c r="S87" s="37"/>
      <c r="T87" s="42">
        <v>1347</v>
      </c>
      <c r="U87" s="41">
        <v>4.49</v>
      </c>
      <c r="V87" s="37" t="s">
        <v>49</v>
      </c>
      <c r="W87" s="37" t="s">
        <v>48</v>
      </c>
      <c r="X87" s="37"/>
      <c r="Y87" s="39">
        <v>9.8699999999999992</v>
      </c>
      <c r="Z87" s="39">
        <v>10.14</v>
      </c>
      <c r="AA87" s="39">
        <v>0.68</v>
      </c>
      <c r="AB87" s="37"/>
      <c r="AC87" s="37"/>
      <c r="AD87" s="37"/>
      <c r="AE87" s="37" t="s">
        <v>1805</v>
      </c>
      <c r="AF87" s="37" t="s">
        <v>87</v>
      </c>
      <c r="AG87" s="37" t="s">
        <v>49</v>
      </c>
      <c r="AH87" s="38">
        <v>-1.4E-2</v>
      </c>
      <c r="AI87" s="40">
        <f>INDEX(spac_research[[#All],[outsideLiquidationDate]],MATCH(C87,spac_research[[#All],[symbol]],0))</f>
        <v>0</v>
      </c>
      <c r="AJ87" s="20">
        <f t="shared" si="3"/>
        <v>44857</v>
      </c>
      <c r="AK87" s="32">
        <f t="shared" ca="1" si="4"/>
        <v>198</v>
      </c>
      <c r="AL87" s="33">
        <f t="shared" ca="1" si="5"/>
        <v>2.428029023773717E-2</v>
      </c>
      <c r="AM87" s="22">
        <f>IF(ISBLANK(Y87),"",INDEX(spac_research[[#All],[publicSharesOutstanding]],MATCH(C87,spac_research[[#All],[symbol]],0)))</f>
        <v>30000000</v>
      </c>
      <c r="AN87">
        <v>0</v>
      </c>
    </row>
    <row r="88" spans="1:40" x14ac:dyDescent="0.2">
      <c r="A88" s="37" t="s">
        <v>1825</v>
      </c>
      <c r="B88" s="37" t="s">
        <v>1780</v>
      </c>
      <c r="C88" s="37" t="s">
        <v>293</v>
      </c>
      <c r="D88" s="37"/>
      <c r="E88" s="37"/>
      <c r="F88" s="40">
        <v>44099</v>
      </c>
      <c r="G88" s="40">
        <v>44126</v>
      </c>
      <c r="H88" s="37">
        <v>24</v>
      </c>
      <c r="I88" s="37" t="s">
        <v>69</v>
      </c>
      <c r="J88" s="37" t="s">
        <v>54</v>
      </c>
      <c r="K88" s="37"/>
      <c r="L88" s="39">
        <v>10</v>
      </c>
      <c r="M88" s="38">
        <v>0.5</v>
      </c>
      <c r="N88" s="37" t="s">
        <v>140</v>
      </c>
      <c r="O88" s="37" t="s">
        <v>48</v>
      </c>
      <c r="P88" s="37">
        <v>250</v>
      </c>
      <c r="Q88" s="37"/>
      <c r="R88" s="40">
        <v>44860</v>
      </c>
      <c r="S88" s="37"/>
      <c r="T88" s="37"/>
      <c r="U88" s="37"/>
      <c r="V88" s="37"/>
      <c r="W88" s="37"/>
      <c r="X88" s="37"/>
      <c r="Y88" s="39">
        <v>9.83</v>
      </c>
      <c r="Z88" s="39">
        <v>9.9600000000000009</v>
      </c>
      <c r="AA88" s="39">
        <v>0.26</v>
      </c>
      <c r="AB88" s="37"/>
      <c r="AC88" s="37"/>
      <c r="AD88" s="37"/>
      <c r="AE88" s="37" t="s">
        <v>1796</v>
      </c>
      <c r="AF88" s="37" t="s">
        <v>96</v>
      </c>
      <c r="AG88" s="37" t="s">
        <v>292</v>
      </c>
      <c r="AH88" s="38">
        <v>-1.7999999999999999E-2</v>
      </c>
      <c r="AI88" s="40">
        <f>INDEX(spac_research[[#All],[outsideLiquidationDate]],MATCH(C88,spac_research[[#All],[symbol]],0))</f>
        <v>0</v>
      </c>
      <c r="AJ88" s="20">
        <f t="shared" si="3"/>
        <v>44860</v>
      </c>
      <c r="AK88" s="32">
        <f t="shared" ca="1" si="4"/>
        <v>201</v>
      </c>
      <c r="AL88" s="33">
        <f t="shared" ca="1" si="5"/>
        <v>3.1404523668534391E-2</v>
      </c>
      <c r="AM88" s="22">
        <f>IF(ISBLANK(Y88),"",INDEX(spac_research[[#All],[publicSharesOutstanding]],MATCH(C88,spac_research[[#All],[symbol]],0)))</f>
        <v>25000000</v>
      </c>
      <c r="AN88">
        <v>0</v>
      </c>
    </row>
    <row r="89" spans="1:40" x14ac:dyDescent="0.2">
      <c r="A89" s="37" t="s">
        <v>1826</v>
      </c>
      <c r="B89" s="37" t="s">
        <v>1780</v>
      </c>
      <c r="C89" s="37" t="s">
        <v>1512</v>
      </c>
      <c r="D89" s="37"/>
      <c r="E89" s="37"/>
      <c r="F89" s="40">
        <v>44106</v>
      </c>
      <c r="G89" s="40">
        <v>44126</v>
      </c>
      <c r="H89" s="37">
        <v>24</v>
      </c>
      <c r="I89" s="37" t="s">
        <v>83</v>
      </c>
      <c r="J89" s="37"/>
      <c r="K89" s="37"/>
      <c r="L89" s="39">
        <v>10</v>
      </c>
      <c r="M89" s="38">
        <v>0</v>
      </c>
      <c r="N89" s="37" t="s">
        <v>130</v>
      </c>
      <c r="O89" s="37" t="s">
        <v>48</v>
      </c>
      <c r="P89" s="37">
        <v>143.80000000000001</v>
      </c>
      <c r="Q89" s="37"/>
      <c r="R89" s="40">
        <v>44860</v>
      </c>
      <c r="S89" s="37"/>
      <c r="T89" s="37"/>
      <c r="U89" s="37"/>
      <c r="V89" s="37"/>
      <c r="W89" s="37"/>
      <c r="X89" s="37"/>
      <c r="Y89" s="39">
        <v>9.86</v>
      </c>
      <c r="Z89" s="37"/>
      <c r="AA89" s="37"/>
      <c r="AB89" s="37"/>
      <c r="AC89" s="37"/>
      <c r="AD89" s="37"/>
      <c r="AE89" s="37" t="s">
        <v>1798</v>
      </c>
      <c r="AF89" s="37" t="s">
        <v>51</v>
      </c>
      <c r="AG89" s="37" t="s">
        <v>130</v>
      </c>
      <c r="AH89" s="38">
        <v>-1.4999999999999999E-2</v>
      </c>
      <c r="AI89" s="40">
        <f>INDEX(spac_research[[#All],[outsideLiquidationDate]],MATCH(C89,spac_research[[#All],[symbol]],0))</f>
        <v>0</v>
      </c>
      <c r="AJ89" s="20">
        <f t="shared" si="3"/>
        <v>44860</v>
      </c>
      <c r="AK89" s="32">
        <f t="shared" ca="1" si="4"/>
        <v>201</v>
      </c>
      <c r="AL89" s="33">
        <f t="shared" ca="1" si="5"/>
        <v>2.578385960663223E-2</v>
      </c>
      <c r="AM89" s="22">
        <f>IF(ISBLANK(Y89),"",INDEX(spac_research[[#All],[publicSharesOutstanding]],MATCH(C89,spac_research[[#All],[symbol]],0)))</f>
        <v>14375000</v>
      </c>
      <c r="AN89">
        <v>0</v>
      </c>
    </row>
    <row r="90" spans="1:40" x14ac:dyDescent="0.2">
      <c r="A90" s="37" t="s">
        <v>1827</v>
      </c>
      <c r="B90" s="37" t="s">
        <v>1780</v>
      </c>
      <c r="C90" s="37" t="s">
        <v>1224</v>
      </c>
      <c r="D90" s="37"/>
      <c r="E90" s="37"/>
      <c r="F90" s="40">
        <v>44110</v>
      </c>
      <c r="G90" s="40">
        <v>44127</v>
      </c>
      <c r="H90" s="37">
        <v>24</v>
      </c>
      <c r="I90" s="37" t="s">
        <v>53</v>
      </c>
      <c r="J90" s="37" t="s">
        <v>54</v>
      </c>
      <c r="K90" s="37"/>
      <c r="L90" s="39">
        <v>10</v>
      </c>
      <c r="M90" s="38">
        <v>0.33329999999999999</v>
      </c>
      <c r="N90" s="37" t="s">
        <v>130</v>
      </c>
      <c r="O90" s="37" t="s">
        <v>56</v>
      </c>
      <c r="P90" s="37">
        <v>104.8</v>
      </c>
      <c r="Q90" s="37"/>
      <c r="R90" s="40">
        <v>44861</v>
      </c>
      <c r="S90" s="37"/>
      <c r="T90" s="37"/>
      <c r="U90" s="37"/>
      <c r="V90" s="37"/>
      <c r="W90" s="37"/>
      <c r="X90" s="37"/>
      <c r="Y90" s="39">
        <v>9.85</v>
      </c>
      <c r="Z90" s="39">
        <v>9.86</v>
      </c>
      <c r="AA90" s="39">
        <v>0.35</v>
      </c>
      <c r="AB90" s="37"/>
      <c r="AC90" s="37"/>
      <c r="AD90" s="37"/>
      <c r="AE90" s="37" t="s">
        <v>1828</v>
      </c>
      <c r="AF90" s="37" t="s">
        <v>241</v>
      </c>
      <c r="AG90" s="37" t="s">
        <v>1223</v>
      </c>
      <c r="AH90" s="38">
        <v>-1.4999999999999999E-2</v>
      </c>
      <c r="AI90" s="40">
        <f>INDEX(spac_research[[#All],[outsideLiquidationDate]],MATCH(C90,spac_research[[#All],[symbol]],0))</f>
        <v>0</v>
      </c>
      <c r="AJ90" s="20">
        <f t="shared" si="3"/>
        <v>44861</v>
      </c>
      <c r="AK90" s="32">
        <f t="shared" ca="1" si="4"/>
        <v>202</v>
      </c>
      <c r="AL90" s="33">
        <f t="shared" ca="1" si="5"/>
        <v>2.7516711061969023E-2</v>
      </c>
      <c r="AM90" s="22">
        <f>IF(ISBLANK(Y90),"",INDEX(spac_research[[#All],[publicSharesOutstanding]],MATCH(C90,spac_research[[#All],[symbol]],0)))</f>
        <v>10479626</v>
      </c>
      <c r="AN90">
        <v>0</v>
      </c>
    </row>
    <row r="91" spans="1:40" x14ac:dyDescent="0.2">
      <c r="A91" s="37" t="s">
        <v>1914</v>
      </c>
      <c r="B91" s="37" t="s">
        <v>1780</v>
      </c>
      <c r="C91" s="37" t="s">
        <v>782</v>
      </c>
      <c r="D91" s="37"/>
      <c r="E91" s="37"/>
      <c r="F91" s="40">
        <v>44204</v>
      </c>
      <c r="G91" s="40">
        <v>44222</v>
      </c>
      <c r="H91" s="37" t="s">
        <v>76</v>
      </c>
      <c r="I91" s="37" t="s">
        <v>137</v>
      </c>
      <c r="J91" s="37" t="s">
        <v>54</v>
      </c>
      <c r="K91" s="37"/>
      <c r="L91" s="39">
        <v>10.199999999999999</v>
      </c>
      <c r="M91" s="38">
        <v>1</v>
      </c>
      <c r="N91" s="37" t="s">
        <v>72</v>
      </c>
      <c r="O91" s="37" t="s">
        <v>48</v>
      </c>
      <c r="P91" s="37">
        <v>103.5</v>
      </c>
      <c r="Q91" s="37"/>
      <c r="R91" s="40">
        <v>44770</v>
      </c>
      <c r="S91" s="37"/>
      <c r="T91" s="37"/>
      <c r="U91" s="37"/>
      <c r="V91" s="37"/>
      <c r="W91" s="37"/>
      <c r="X91" s="37"/>
      <c r="Y91" s="39">
        <v>10.09</v>
      </c>
      <c r="Z91" s="39">
        <v>10.23</v>
      </c>
      <c r="AA91" s="39">
        <v>0.18</v>
      </c>
      <c r="AB91" s="37"/>
      <c r="AC91" s="37"/>
      <c r="AD91" s="37"/>
      <c r="AE91" s="37" t="s">
        <v>1873</v>
      </c>
      <c r="AF91" s="37" t="s">
        <v>604</v>
      </c>
      <c r="AG91" s="37" t="s">
        <v>781</v>
      </c>
      <c r="AH91" s="38">
        <v>-1.1299999999999999E-2</v>
      </c>
      <c r="AI91" s="40">
        <f>INDEX(spac_research[[#All],[outsideLiquidationDate]],MATCH(C91,spac_research[[#All],[symbol]],0))</f>
        <v>44862</v>
      </c>
      <c r="AJ91" s="20">
        <f t="shared" si="3"/>
        <v>44862</v>
      </c>
      <c r="AK91" s="32">
        <f t="shared" ca="1" si="4"/>
        <v>203</v>
      </c>
      <c r="AL91" s="33">
        <f t="shared" ca="1" si="5"/>
        <v>1.9601907951588227E-2</v>
      </c>
      <c r="AM91" s="22">
        <f>IF(ISBLANK(Y91),"",INDEX(spac_research[[#All],[publicSharesOutstanding]],MATCH(C91,spac_research[[#All],[symbol]],0)))</f>
        <v>10350000</v>
      </c>
      <c r="AN91">
        <v>0</v>
      </c>
    </row>
    <row r="92" spans="1:40" x14ac:dyDescent="0.2">
      <c r="A92" s="37" t="s">
        <v>1830</v>
      </c>
      <c r="B92" s="37" t="s">
        <v>1780</v>
      </c>
      <c r="C92" s="37" t="s">
        <v>770</v>
      </c>
      <c r="D92" s="37"/>
      <c r="E92" s="37"/>
      <c r="F92" s="40">
        <v>44113</v>
      </c>
      <c r="G92" s="40">
        <v>44131</v>
      </c>
      <c r="H92" s="37">
        <v>24</v>
      </c>
      <c r="I92" s="37" t="s">
        <v>53</v>
      </c>
      <c r="J92" s="37" t="s">
        <v>54</v>
      </c>
      <c r="K92" s="37"/>
      <c r="L92" s="39">
        <v>10</v>
      </c>
      <c r="M92" s="38">
        <v>0.33329999999999999</v>
      </c>
      <c r="N92" s="37" t="s">
        <v>130</v>
      </c>
      <c r="O92" s="37" t="s">
        <v>48</v>
      </c>
      <c r="P92" s="37">
        <v>345</v>
      </c>
      <c r="Q92" s="37"/>
      <c r="R92" s="40">
        <v>44863</v>
      </c>
      <c r="S92" s="37"/>
      <c r="T92" s="37"/>
      <c r="U92" s="37"/>
      <c r="V92" s="37"/>
      <c r="W92" s="37"/>
      <c r="X92" s="37"/>
      <c r="Y92" s="39">
        <v>9.82</v>
      </c>
      <c r="Z92" s="39">
        <v>9.94</v>
      </c>
      <c r="AA92" s="39">
        <v>0.46</v>
      </c>
      <c r="AB92" s="37"/>
      <c r="AC92" s="37"/>
      <c r="AD92" s="37"/>
      <c r="AE92" s="37" t="s">
        <v>1782</v>
      </c>
      <c r="AF92" s="37" t="s">
        <v>74</v>
      </c>
      <c r="AG92" s="37" t="s">
        <v>769</v>
      </c>
      <c r="AH92" s="38">
        <v>-1.7999999999999999E-2</v>
      </c>
      <c r="AI92" s="40">
        <f>INDEX(spac_research[[#All],[outsideLiquidationDate]],MATCH(C92,spac_research[[#All],[symbol]],0))</f>
        <v>0</v>
      </c>
      <c r="AJ92" s="20">
        <f t="shared" si="3"/>
        <v>44863</v>
      </c>
      <c r="AK92" s="32">
        <f t="shared" ca="1" si="4"/>
        <v>204</v>
      </c>
      <c r="AL92" s="33">
        <f t="shared" ca="1" si="5"/>
        <v>3.279621420869766E-2</v>
      </c>
      <c r="AM92" s="22">
        <f>IF(ISBLANK(Y92),"",INDEX(spac_research[[#All],[publicSharesOutstanding]],MATCH(C92,spac_research[[#All],[symbol]],0)))</f>
        <v>34500000</v>
      </c>
      <c r="AN92">
        <v>1</v>
      </c>
    </row>
    <row r="93" spans="1:40" x14ac:dyDescent="0.2">
      <c r="A93" s="37" t="s">
        <v>1831</v>
      </c>
      <c r="B93" s="37" t="s">
        <v>1780</v>
      </c>
      <c r="C93" s="37" t="s">
        <v>1502</v>
      </c>
      <c r="D93" s="37"/>
      <c r="E93" s="37"/>
      <c r="F93" s="40">
        <v>44076</v>
      </c>
      <c r="G93" s="40">
        <v>44132</v>
      </c>
      <c r="H93" s="37">
        <v>24</v>
      </c>
      <c r="I93" s="37" t="s">
        <v>69</v>
      </c>
      <c r="J93" s="37" t="s">
        <v>54</v>
      </c>
      <c r="K93" s="37"/>
      <c r="L93" s="39">
        <v>10</v>
      </c>
      <c r="M93" s="38">
        <v>0.5</v>
      </c>
      <c r="N93" s="37" t="s">
        <v>57</v>
      </c>
      <c r="O93" s="37" t="s">
        <v>48</v>
      </c>
      <c r="P93" s="37">
        <v>607.5</v>
      </c>
      <c r="Q93" s="37"/>
      <c r="R93" s="40">
        <v>44864</v>
      </c>
      <c r="S93" s="37"/>
      <c r="T93" s="37"/>
      <c r="U93" s="37"/>
      <c r="V93" s="37"/>
      <c r="W93" s="37"/>
      <c r="X93" s="37"/>
      <c r="Y93" s="39">
        <v>9.83</v>
      </c>
      <c r="Z93" s="39">
        <v>10.01</v>
      </c>
      <c r="AA93" s="39">
        <v>0.3</v>
      </c>
      <c r="AB93" s="37"/>
      <c r="AC93" s="37"/>
      <c r="AD93" s="37"/>
      <c r="AE93" s="37" t="s">
        <v>1786</v>
      </c>
      <c r="AF93" s="37" t="s">
        <v>51</v>
      </c>
      <c r="AG93" s="37" t="s">
        <v>1501</v>
      </c>
      <c r="AH93" s="38">
        <v>-1.7999999999999999E-2</v>
      </c>
      <c r="AI93" s="40">
        <f>INDEX(spac_research[[#All],[outsideLiquidationDate]],MATCH(C93,spac_research[[#All],[symbol]],0))</f>
        <v>0</v>
      </c>
      <c r="AJ93" s="20">
        <f t="shared" si="3"/>
        <v>44864</v>
      </c>
      <c r="AK93" s="32">
        <f t="shared" ca="1" si="4"/>
        <v>205</v>
      </c>
      <c r="AL93" s="33">
        <f t="shared" ca="1" si="5"/>
        <v>3.0791752475002012E-2</v>
      </c>
      <c r="AM93" s="22">
        <f>IF(ISBLANK(Y93),"",INDEX(spac_research[[#All],[publicSharesOutstanding]],MATCH(C93,spac_research[[#All],[symbol]],0)))</f>
        <v>60750000</v>
      </c>
      <c r="AN93">
        <v>0</v>
      </c>
    </row>
    <row r="94" spans="1:40" x14ac:dyDescent="0.2">
      <c r="A94" s="37" t="s">
        <v>1920</v>
      </c>
      <c r="B94" s="37" t="s">
        <v>1780</v>
      </c>
      <c r="C94" s="37" t="s">
        <v>944</v>
      </c>
      <c r="D94" s="37"/>
      <c r="E94" s="37"/>
      <c r="F94" s="40">
        <v>44207</v>
      </c>
      <c r="G94" s="40">
        <v>44224</v>
      </c>
      <c r="H94" s="37">
        <v>21</v>
      </c>
      <c r="I94" s="37" t="s">
        <v>69</v>
      </c>
      <c r="J94" s="37" t="s">
        <v>54</v>
      </c>
      <c r="K94" s="37"/>
      <c r="L94" s="39">
        <v>10</v>
      </c>
      <c r="M94" s="38">
        <v>0.5</v>
      </c>
      <c r="N94" s="37" t="s">
        <v>130</v>
      </c>
      <c r="O94" s="37" t="s">
        <v>48</v>
      </c>
      <c r="P94" s="37">
        <v>57.5</v>
      </c>
      <c r="Q94" s="37"/>
      <c r="R94" s="40">
        <v>44866</v>
      </c>
      <c r="S94" s="37"/>
      <c r="T94" s="37"/>
      <c r="U94" s="37"/>
      <c r="V94" s="37"/>
      <c r="W94" s="37"/>
      <c r="X94" s="37"/>
      <c r="Y94" s="39">
        <v>9.82</v>
      </c>
      <c r="Z94" s="39">
        <v>10.01</v>
      </c>
      <c r="AA94" s="39">
        <v>0.24</v>
      </c>
      <c r="AB94" s="37"/>
      <c r="AC94" s="37"/>
      <c r="AD94" s="37"/>
      <c r="AE94" s="37" t="s">
        <v>1781</v>
      </c>
      <c r="AF94" s="37" t="s">
        <v>200</v>
      </c>
      <c r="AG94" s="37" t="s">
        <v>943</v>
      </c>
      <c r="AH94" s="38">
        <v>-1.7999999999999999E-2</v>
      </c>
      <c r="AI94" s="40">
        <f>INDEX(spac_research[[#All],[outsideLiquidationDate]],MATCH(C94,spac_research[[#All],[symbol]],0))</f>
        <v>0</v>
      </c>
      <c r="AJ94" s="20">
        <f t="shared" si="3"/>
        <v>44866</v>
      </c>
      <c r="AK94" s="32">
        <f t="shared" ca="1" si="4"/>
        <v>207</v>
      </c>
      <c r="AL94" s="33">
        <f t="shared" ca="1" si="5"/>
        <v>3.2320906756397698E-2</v>
      </c>
      <c r="AM94" s="22">
        <f>IF(ISBLANK(Y94),"",INDEX(spac_research[[#All],[publicSharesOutstanding]],MATCH(C94,spac_research[[#All],[symbol]],0)))</f>
        <v>5750000</v>
      </c>
      <c r="AN94">
        <v>0</v>
      </c>
    </row>
    <row r="95" spans="1:40" x14ac:dyDescent="0.2">
      <c r="A95" s="37" t="s">
        <v>2417</v>
      </c>
      <c r="B95" s="37" t="s">
        <v>2398</v>
      </c>
      <c r="C95" s="37" t="s">
        <v>1291</v>
      </c>
      <c r="D95" s="37" t="s">
        <v>1289</v>
      </c>
      <c r="E95" s="37" t="s">
        <v>1288</v>
      </c>
      <c r="F95" s="40">
        <v>44105</v>
      </c>
      <c r="G95" s="40">
        <v>44133</v>
      </c>
      <c r="H95" s="37">
        <v>24</v>
      </c>
      <c r="I95" s="37" t="s">
        <v>69</v>
      </c>
      <c r="J95" s="37" t="s">
        <v>54</v>
      </c>
      <c r="K95" s="37"/>
      <c r="L95" s="39">
        <v>10</v>
      </c>
      <c r="M95" s="38">
        <v>0.5</v>
      </c>
      <c r="N95" s="37" t="s">
        <v>79</v>
      </c>
      <c r="O95" s="37" t="s">
        <v>167</v>
      </c>
      <c r="P95" s="37">
        <v>175</v>
      </c>
      <c r="Q95" s="40">
        <v>44508</v>
      </c>
      <c r="R95" s="40">
        <v>44867</v>
      </c>
      <c r="S95" s="37"/>
      <c r="T95" s="42">
        <v>1188</v>
      </c>
      <c r="U95" s="41">
        <v>6.79</v>
      </c>
      <c r="V95" s="37" t="s">
        <v>49</v>
      </c>
      <c r="W95" s="37" t="s">
        <v>48</v>
      </c>
      <c r="X95" s="37"/>
      <c r="Y95" s="39">
        <v>9.91</v>
      </c>
      <c r="Z95" s="39">
        <v>10.26</v>
      </c>
      <c r="AA95" s="39">
        <v>0.75</v>
      </c>
      <c r="AB95" s="37"/>
      <c r="AC95" s="37"/>
      <c r="AD95" s="37"/>
      <c r="AE95" s="37" t="s">
        <v>1818</v>
      </c>
      <c r="AF95" s="37" t="s">
        <v>59</v>
      </c>
      <c r="AG95" s="37" t="s">
        <v>1290</v>
      </c>
      <c r="AH95" s="38">
        <v>-0.01</v>
      </c>
      <c r="AI95" s="40">
        <f>INDEX(spac_research[[#All],[outsideLiquidationDate]],MATCH(C95,spac_research[[#All],[symbol]],0))</f>
        <v>0</v>
      </c>
      <c r="AJ95" s="20">
        <f t="shared" si="3"/>
        <v>44867</v>
      </c>
      <c r="AK95" s="32">
        <f t="shared" ca="1" si="4"/>
        <v>208</v>
      </c>
      <c r="AL95" s="33">
        <f t="shared" ca="1" si="5"/>
        <v>1.5936699526507735E-2</v>
      </c>
      <c r="AM95" s="22">
        <f>IF(ISBLANK(Y95),"",INDEX(spac_research[[#All],[publicSharesOutstanding]],MATCH(C95,spac_research[[#All],[symbol]],0)))</f>
        <v>17500000</v>
      </c>
      <c r="AN95">
        <v>0</v>
      </c>
    </row>
    <row r="96" spans="1:40" x14ac:dyDescent="0.2">
      <c r="A96" s="37" t="s">
        <v>1374</v>
      </c>
      <c r="B96" s="37" t="s">
        <v>1780</v>
      </c>
      <c r="C96" s="37" t="s">
        <v>1375</v>
      </c>
      <c r="D96" s="37"/>
      <c r="E96" s="37"/>
      <c r="F96" s="40">
        <v>44105</v>
      </c>
      <c r="G96" s="40">
        <v>44134</v>
      </c>
      <c r="H96" s="37">
        <v>24</v>
      </c>
      <c r="I96" s="37" t="s">
        <v>176</v>
      </c>
      <c r="J96" s="37" t="s">
        <v>54</v>
      </c>
      <c r="K96" s="37"/>
      <c r="L96" s="39">
        <v>10</v>
      </c>
      <c r="M96" s="38">
        <v>0.25</v>
      </c>
      <c r="N96" s="37" t="s">
        <v>49</v>
      </c>
      <c r="O96" s="37" t="s">
        <v>48</v>
      </c>
      <c r="P96" s="37">
        <v>750</v>
      </c>
      <c r="Q96" s="37"/>
      <c r="R96" s="40">
        <v>44868</v>
      </c>
      <c r="S96" s="37"/>
      <c r="T96" s="37"/>
      <c r="U96" s="37"/>
      <c r="V96" s="37"/>
      <c r="W96" s="37"/>
      <c r="X96" s="37"/>
      <c r="Y96" s="39">
        <v>9.83</v>
      </c>
      <c r="Z96" s="39">
        <v>9.98</v>
      </c>
      <c r="AA96" s="39">
        <v>0.4</v>
      </c>
      <c r="AB96" s="37"/>
      <c r="AC96" s="37"/>
      <c r="AD96" s="37"/>
      <c r="AE96" s="37" t="s">
        <v>1814</v>
      </c>
      <c r="AF96" s="37" t="s">
        <v>135</v>
      </c>
      <c r="AG96" s="37" t="s">
        <v>1373</v>
      </c>
      <c r="AH96" s="38">
        <v>-1.7000000000000001E-2</v>
      </c>
      <c r="AI96" s="40">
        <f>INDEX(spac_research[[#All],[outsideLiquidationDate]],MATCH(C96,spac_research[[#All],[symbol]],0))</f>
        <v>0</v>
      </c>
      <c r="AJ96" s="20">
        <f t="shared" si="3"/>
        <v>44868</v>
      </c>
      <c r="AK96" s="32">
        <f t="shared" ca="1" si="4"/>
        <v>209</v>
      </c>
      <c r="AL96" s="33">
        <f t="shared" ca="1" si="5"/>
        <v>3.0202436638159868E-2</v>
      </c>
      <c r="AM96" s="22">
        <f>IF(ISBLANK(Y96),"",INDEX(spac_research[[#All],[publicSharesOutstanding]],MATCH(C96,spac_research[[#All],[symbol]],0)))</f>
        <v>75000000</v>
      </c>
      <c r="AN96">
        <v>0</v>
      </c>
    </row>
    <row r="97" spans="1:40" x14ac:dyDescent="0.2">
      <c r="A97" s="37" t="s">
        <v>2484</v>
      </c>
      <c r="B97" s="37" t="s">
        <v>2398</v>
      </c>
      <c r="C97" s="37" t="s">
        <v>228</v>
      </c>
      <c r="D97" s="37" t="s">
        <v>227</v>
      </c>
      <c r="E97" s="37" t="s">
        <v>226</v>
      </c>
      <c r="F97" s="40">
        <v>44259</v>
      </c>
      <c r="G97" s="40">
        <v>44315</v>
      </c>
      <c r="H97" s="37">
        <v>18</v>
      </c>
      <c r="I97" s="37" t="s">
        <v>69</v>
      </c>
      <c r="J97" s="37" t="s">
        <v>54</v>
      </c>
      <c r="K97" s="37"/>
      <c r="L97" s="39">
        <v>10</v>
      </c>
      <c r="M97" s="38">
        <v>0.5</v>
      </c>
      <c r="N97" s="37" t="s">
        <v>79</v>
      </c>
      <c r="O97" s="37" t="s">
        <v>48</v>
      </c>
      <c r="P97" s="37">
        <v>44.9</v>
      </c>
      <c r="Q97" s="40">
        <v>44467</v>
      </c>
      <c r="R97" s="40">
        <v>44868</v>
      </c>
      <c r="S97" s="37"/>
      <c r="T97" s="37">
        <v>183</v>
      </c>
      <c r="U97" s="41">
        <v>4.08</v>
      </c>
      <c r="V97" s="37" t="s">
        <v>72</v>
      </c>
      <c r="W97" s="37" t="s">
        <v>48</v>
      </c>
      <c r="X97" s="37"/>
      <c r="Y97" s="39">
        <v>9.86</v>
      </c>
      <c r="Z97" s="39">
        <v>9.98</v>
      </c>
      <c r="AA97" s="39">
        <v>0.22</v>
      </c>
      <c r="AB97" s="37"/>
      <c r="AC97" s="37"/>
      <c r="AD97" s="37"/>
      <c r="AE97" s="37" t="s">
        <v>2114</v>
      </c>
      <c r="AF97" s="37" t="s">
        <v>102</v>
      </c>
      <c r="AG97" s="37" t="s">
        <v>118</v>
      </c>
      <c r="AH97" s="38">
        <v>-1.4999999999999999E-2</v>
      </c>
      <c r="AI97" s="40">
        <f>INDEX(spac_research[[#All],[outsideLiquidationDate]],MATCH(C97,spac_research[[#All],[symbol]],0))</f>
        <v>0</v>
      </c>
      <c r="AJ97" s="20">
        <f t="shared" si="3"/>
        <v>44868</v>
      </c>
      <c r="AK97" s="32">
        <f t="shared" ca="1" si="4"/>
        <v>209</v>
      </c>
      <c r="AL97" s="33">
        <f t="shared" ca="1" si="5"/>
        <v>2.4796917612119988E-2</v>
      </c>
      <c r="AM97" s="22">
        <f>IF(ISBLANK(Y97),"",INDEX(spac_research[[#All],[publicSharesOutstanding]],MATCH(C97,spac_research[[#All],[symbol]],0)))</f>
        <v>4488986</v>
      </c>
      <c r="AN97">
        <v>0</v>
      </c>
    </row>
    <row r="98" spans="1:40" x14ac:dyDescent="0.2">
      <c r="A98" s="37" t="s">
        <v>2072</v>
      </c>
      <c r="B98" s="37" t="s">
        <v>1780</v>
      </c>
      <c r="C98" s="37" t="s">
        <v>756</v>
      </c>
      <c r="D98" s="37"/>
      <c r="E98" s="37"/>
      <c r="F98" s="40">
        <v>44243</v>
      </c>
      <c r="G98" s="40">
        <v>44321</v>
      </c>
      <c r="H98" s="37" t="s">
        <v>163</v>
      </c>
      <c r="I98" s="37" t="s">
        <v>69</v>
      </c>
      <c r="J98" s="37" t="s">
        <v>54</v>
      </c>
      <c r="K98" s="37"/>
      <c r="L98" s="39">
        <v>10.15</v>
      </c>
      <c r="M98" s="38">
        <v>0.5</v>
      </c>
      <c r="N98" s="37" t="s">
        <v>49</v>
      </c>
      <c r="O98" s="37" t="s">
        <v>56</v>
      </c>
      <c r="P98" s="37">
        <v>173.1</v>
      </c>
      <c r="Q98" s="37"/>
      <c r="R98" s="40">
        <v>44688</v>
      </c>
      <c r="S98" s="37"/>
      <c r="T98" s="37"/>
      <c r="U98" s="37"/>
      <c r="V98" s="37"/>
      <c r="W98" s="37"/>
      <c r="X98" s="37"/>
      <c r="Y98" s="39">
        <v>10.11</v>
      </c>
      <c r="Z98" s="39">
        <v>10.18</v>
      </c>
      <c r="AA98" s="39">
        <v>0.18</v>
      </c>
      <c r="AB98" s="37"/>
      <c r="AC98" s="37"/>
      <c r="AD98" s="37"/>
      <c r="AE98" s="37" t="s">
        <v>1903</v>
      </c>
      <c r="AF98" s="37" t="s">
        <v>52</v>
      </c>
      <c r="AG98" s="37" t="s">
        <v>755</v>
      </c>
      <c r="AH98" s="38">
        <v>-3.8999999999999998E-3</v>
      </c>
      <c r="AI98" s="40">
        <f>INDEX(spac_research[[#All],[outsideLiquidationDate]],MATCH(C98,spac_research[[#All],[symbol]],0))</f>
        <v>44872</v>
      </c>
      <c r="AJ98" s="20">
        <f t="shared" si="3"/>
        <v>44872</v>
      </c>
      <c r="AK98" s="32">
        <f t="shared" ca="1" si="4"/>
        <v>213</v>
      </c>
      <c r="AL98" s="33">
        <f t="shared" ca="1" si="5"/>
        <v>6.7798813985130504E-3</v>
      </c>
      <c r="AM98" s="22">
        <f>IF(ISBLANK(Y98),"",INDEX(spac_research[[#All],[publicSharesOutstanding]],MATCH(C98,spac_research[[#All],[symbol]],0)))</f>
        <v>17309719</v>
      </c>
      <c r="AN98">
        <v>0</v>
      </c>
    </row>
    <row r="99" spans="1:40" x14ac:dyDescent="0.2">
      <c r="A99" s="37" t="s">
        <v>2258</v>
      </c>
      <c r="B99" s="37" t="s">
        <v>1780</v>
      </c>
      <c r="C99" s="37" t="s">
        <v>1325</v>
      </c>
      <c r="D99" s="37"/>
      <c r="E99" s="37"/>
      <c r="F99" s="40">
        <v>44483</v>
      </c>
      <c r="G99" s="40">
        <v>44504</v>
      </c>
      <c r="H99" s="37">
        <v>12</v>
      </c>
      <c r="I99" s="37" t="s">
        <v>137</v>
      </c>
      <c r="J99" s="37" t="s">
        <v>54</v>
      </c>
      <c r="K99" s="37"/>
      <c r="L99" s="39">
        <v>10.15</v>
      </c>
      <c r="M99" s="38">
        <v>1</v>
      </c>
      <c r="N99" s="37" t="s">
        <v>130</v>
      </c>
      <c r="O99" s="37" t="s">
        <v>48</v>
      </c>
      <c r="P99" s="37">
        <v>115</v>
      </c>
      <c r="Q99" s="37"/>
      <c r="R99" s="40">
        <v>44873</v>
      </c>
      <c r="S99" s="37"/>
      <c r="T99" s="37"/>
      <c r="U99" s="37"/>
      <c r="V99" s="37"/>
      <c r="W99" s="37"/>
      <c r="X99" s="37"/>
      <c r="Y99" s="39">
        <v>9.9600000000000009</v>
      </c>
      <c r="Z99" s="39">
        <v>10.220000000000001</v>
      </c>
      <c r="AA99" s="39">
        <v>0.2</v>
      </c>
      <c r="AB99" s="37"/>
      <c r="AC99" s="37"/>
      <c r="AD99" s="37"/>
      <c r="AE99" s="37" t="s">
        <v>2192</v>
      </c>
      <c r="AF99" s="37" t="s">
        <v>453</v>
      </c>
      <c r="AG99" s="37" t="s">
        <v>1324</v>
      </c>
      <c r="AH99" s="38">
        <v>-1.8700000000000001E-2</v>
      </c>
      <c r="AI99" s="40">
        <f>INDEX(spac_research[[#All],[outsideLiquidationDate]],MATCH(C99,spac_research[[#All],[symbol]],0))</f>
        <v>0</v>
      </c>
      <c r="AJ99" s="20">
        <f t="shared" si="3"/>
        <v>44873</v>
      </c>
      <c r="AK99" s="32">
        <f t="shared" ca="1" si="4"/>
        <v>214</v>
      </c>
      <c r="AL99" s="33">
        <f t="shared" ca="1" si="5"/>
        <v>3.2536688811320075E-2</v>
      </c>
      <c r="AM99" s="22">
        <f>IF(ISBLANK(Y99),"",INDEX(spac_research[[#All],[publicSharesOutstanding]],MATCH(C99,spac_research[[#All],[symbol]],0)))</f>
        <v>11500000</v>
      </c>
      <c r="AN99">
        <v>1</v>
      </c>
    </row>
    <row r="100" spans="1:40" x14ac:dyDescent="0.2">
      <c r="A100" s="37" t="s">
        <v>1946</v>
      </c>
      <c r="B100" s="37" t="s">
        <v>1780</v>
      </c>
      <c r="C100" s="37" t="s">
        <v>562</v>
      </c>
      <c r="D100" s="37"/>
      <c r="E100" s="37"/>
      <c r="F100" s="40">
        <v>44209</v>
      </c>
      <c r="G100" s="40">
        <v>44236</v>
      </c>
      <c r="H100" s="37">
        <v>21</v>
      </c>
      <c r="I100" s="37" t="s">
        <v>69</v>
      </c>
      <c r="J100" s="37" t="s">
        <v>54</v>
      </c>
      <c r="K100" s="37"/>
      <c r="L100" s="39">
        <v>10</v>
      </c>
      <c r="M100" s="38">
        <v>0.5</v>
      </c>
      <c r="N100" s="37" t="s">
        <v>140</v>
      </c>
      <c r="O100" s="37" t="s">
        <v>48</v>
      </c>
      <c r="P100" s="37">
        <v>172.5</v>
      </c>
      <c r="Q100" s="37"/>
      <c r="R100" s="40">
        <v>44876</v>
      </c>
      <c r="S100" s="37"/>
      <c r="T100" s="37"/>
      <c r="U100" s="37"/>
      <c r="V100" s="37"/>
      <c r="W100" s="37"/>
      <c r="X100" s="37"/>
      <c r="Y100" s="39">
        <v>9.81</v>
      </c>
      <c r="Z100" s="39">
        <v>9.9</v>
      </c>
      <c r="AA100" s="39">
        <v>0.23</v>
      </c>
      <c r="AB100" s="37"/>
      <c r="AC100" s="37"/>
      <c r="AD100" s="37"/>
      <c r="AE100" s="37" t="s">
        <v>1781</v>
      </c>
      <c r="AF100" s="37" t="s">
        <v>52</v>
      </c>
      <c r="AG100" s="37" t="s">
        <v>561</v>
      </c>
      <c r="AH100" s="38">
        <v>-1.9E-2</v>
      </c>
      <c r="AI100" s="40">
        <f>INDEX(spac_research[[#All],[outsideLiquidationDate]],MATCH(C100,spac_research[[#All],[symbol]],0))</f>
        <v>0</v>
      </c>
      <c r="AJ100" s="20">
        <f t="shared" si="3"/>
        <v>44876</v>
      </c>
      <c r="AK100" s="32">
        <f t="shared" ca="1" si="4"/>
        <v>217</v>
      </c>
      <c r="AL100" s="33">
        <f t="shared" ca="1" si="5"/>
        <v>3.257749780389603E-2</v>
      </c>
      <c r="AM100" s="22">
        <f>IF(ISBLANK(Y100),"",INDEX(spac_research[[#All],[publicSharesOutstanding]],MATCH(C100,spac_research[[#All],[symbol]],0)))</f>
        <v>17250000</v>
      </c>
      <c r="AN100">
        <v>1</v>
      </c>
    </row>
    <row r="101" spans="1:40" x14ac:dyDescent="0.2">
      <c r="A101" s="37" t="s">
        <v>2073</v>
      </c>
      <c r="B101" s="37" t="s">
        <v>1780</v>
      </c>
      <c r="C101" s="37" t="s">
        <v>1315</v>
      </c>
      <c r="D101" s="37"/>
      <c r="E101" s="37"/>
      <c r="F101" s="40">
        <v>44264</v>
      </c>
      <c r="G101" s="40">
        <v>44323</v>
      </c>
      <c r="H101" s="37" t="s">
        <v>163</v>
      </c>
      <c r="I101" s="37" t="s">
        <v>137</v>
      </c>
      <c r="J101" s="37" t="s">
        <v>54</v>
      </c>
      <c r="K101" s="37"/>
      <c r="L101" s="39">
        <v>10.199999999999999</v>
      </c>
      <c r="M101" s="38">
        <v>1</v>
      </c>
      <c r="N101" s="37" t="s">
        <v>49</v>
      </c>
      <c r="O101" s="37" t="s">
        <v>48</v>
      </c>
      <c r="P101" s="37">
        <v>115</v>
      </c>
      <c r="Q101" s="37"/>
      <c r="R101" s="40">
        <v>44692</v>
      </c>
      <c r="S101" s="37"/>
      <c r="T101" s="37"/>
      <c r="U101" s="37"/>
      <c r="V101" s="37"/>
      <c r="W101" s="37"/>
      <c r="X101" s="37"/>
      <c r="Y101" s="39">
        <v>10.130000000000001</v>
      </c>
      <c r="Z101" s="39">
        <v>10.3</v>
      </c>
      <c r="AA101" s="39">
        <v>0.2</v>
      </c>
      <c r="AB101" s="37"/>
      <c r="AC101" s="37"/>
      <c r="AD101" s="37"/>
      <c r="AE101" s="37" t="s">
        <v>1903</v>
      </c>
      <c r="AF101" s="37" t="s">
        <v>524</v>
      </c>
      <c r="AG101" s="37" t="s">
        <v>1314</v>
      </c>
      <c r="AH101" s="38">
        <v>-6.8999999999999999E-3</v>
      </c>
      <c r="AI101" s="40">
        <f>INDEX(spac_research[[#All],[outsideLiquidationDate]],MATCH(C101,spac_research[[#All],[symbol]],0))</f>
        <v>44876</v>
      </c>
      <c r="AJ101" s="20">
        <f t="shared" si="3"/>
        <v>44876</v>
      </c>
      <c r="AK101" s="32">
        <f t="shared" ca="1" si="4"/>
        <v>217</v>
      </c>
      <c r="AL101" s="33">
        <f t="shared" ca="1" si="5"/>
        <v>1.1623093335031476E-2</v>
      </c>
      <c r="AM101" s="22">
        <f>IF(ISBLANK(Y101),"",INDEX(spac_research[[#All],[publicSharesOutstanding]],MATCH(C101,spac_research[[#All],[symbol]],0)))</f>
        <v>11500000</v>
      </c>
      <c r="AN101">
        <v>0</v>
      </c>
    </row>
    <row r="102" spans="1:40" x14ac:dyDescent="0.2">
      <c r="A102" s="37" t="s">
        <v>2452</v>
      </c>
      <c r="B102" s="37" t="s">
        <v>2398</v>
      </c>
      <c r="C102" s="37" t="s">
        <v>194</v>
      </c>
      <c r="D102" s="37" t="s">
        <v>191</v>
      </c>
      <c r="E102" s="37"/>
      <c r="F102" s="40">
        <v>44183</v>
      </c>
      <c r="G102" s="40">
        <v>44236</v>
      </c>
      <c r="H102" s="37" t="s">
        <v>193</v>
      </c>
      <c r="I102" s="37" t="s">
        <v>126</v>
      </c>
      <c r="J102" s="37" t="s">
        <v>158</v>
      </c>
      <c r="K102" s="37" t="s">
        <v>2066</v>
      </c>
      <c r="L102" s="39">
        <v>10.1</v>
      </c>
      <c r="M102" s="37" t="s">
        <v>1887</v>
      </c>
      <c r="N102" s="37" t="s">
        <v>79</v>
      </c>
      <c r="O102" s="37" t="s">
        <v>167</v>
      </c>
      <c r="P102" s="37">
        <v>46</v>
      </c>
      <c r="Q102" s="40">
        <v>44357</v>
      </c>
      <c r="R102" s="40">
        <v>44603</v>
      </c>
      <c r="S102" s="37"/>
      <c r="T102" s="37">
        <v>400</v>
      </c>
      <c r="U102" s="41">
        <v>8.61</v>
      </c>
      <c r="V102" s="37" t="s">
        <v>49</v>
      </c>
      <c r="W102" s="37" t="s">
        <v>167</v>
      </c>
      <c r="X102" s="37"/>
      <c r="Y102" s="39">
        <v>10.11</v>
      </c>
      <c r="Z102" s="39">
        <v>10.41</v>
      </c>
      <c r="AA102" s="39">
        <v>0.12</v>
      </c>
      <c r="AB102" s="37"/>
      <c r="AC102" s="37"/>
      <c r="AD102" s="37"/>
      <c r="AE102" s="37" t="s">
        <v>1790</v>
      </c>
      <c r="AF102" s="37" t="s">
        <v>192</v>
      </c>
      <c r="AG102" s="37" t="s">
        <v>167</v>
      </c>
      <c r="AH102" s="38">
        <v>0</v>
      </c>
      <c r="AI102" s="40">
        <f>INDEX(spac_research[[#All],[outsideLiquidationDate]],MATCH(C102,spac_research[[#All],[symbol]],0))</f>
        <v>44876</v>
      </c>
      <c r="AJ102" s="20">
        <f t="shared" si="3"/>
        <v>44876</v>
      </c>
      <c r="AK102" s="32">
        <f t="shared" ca="1" si="4"/>
        <v>217</v>
      </c>
      <c r="AL102" s="33">
        <f t="shared" ca="1" si="5"/>
        <v>-1.6637266565475571E-3</v>
      </c>
      <c r="AM102" s="22">
        <f>IF(ISBLANK(Y102),"",INDEX(spac_research[[#All],[publicSharesOutstanding]],MATCH(C102,spac_research[[#All],[symbol]],0)))</f>
        <v>4600000</v>
      </c>
      <c r="AN102">
        <v>0</v>
      </c>
    </row>
    <row r="103" spans="1:40" x14ac:dyDescent="0.2">
      <c r="A103" s="37" t="s">
        <v>2144</v>
      </c>
      <c r="B103" s="37" t="s">
        <v>1780</v>
      </c>
      <c r="C103" s="37" t="s">
        <v>199</v>
      </c>
      <c r="D103" s="37"/>
      <c r="E103" s="37"/>
      <c r="F103" s="40">
        <v>44259</v>
      </c>
      <c r="G103" s="40">
        <v>44419</v>
      </c>
      <c r="H103" s="37">
        <v>15</v>
      </c>
      <c r="I103" s="37" t="s">
        <v>53</v>
      </c>
      <c r="J103" s="37" t="s">
        <v>61</v>
      </c>
      <c r="K103" s="37"/>
      <c r="L103" s="39">
        <v>10</v>
      </c>
      <c r="M103" s="38">
        <v>0.33329999999999999</v>
      </c>
      <c r="N103" s="37" t="s">
        <v>49</v>
      </c>
      <c r="O103" s="37" t="s">
        <v>48</v>
      </c>
      <c r="P103" s="37">
        <v>200</v>
      </c>
      <c r="Q103" s="37"/>
      <c r="R103" s="40">
        <v>44878</v>
      </c>
      <c r="S103" s="37"/>
      <c r="T103" s="37"/>
      <c r="U103" s="37"/>
      <c r="V103" s="37"/>
      <c r="W103" s="37"/>
      <c r="X103" s="37"/>
      <c r="Y103" s="39">
        <v>9.81</v>
      </c>
      <c r="Z103" s="39">
        <v>10.210000000000001</v>
      </c>
      <c r="AA103" s="39">
        <v>1.04</v>
      </c>
      <c r="AB103" s="37"/>
      <c r="AC103" s="37"/>
      <c r="AD103" s="37"/>
      <c r="AE103" s="37" t="s">
        <v>1419</v>
      </c>
      <c r="AF103" s="37" t="s">
        <v>68</v>
      </c>
      <c r="AG103" s="37" t="s">
        <v>197</v>
      </c>
      <c r="AH103" s="38">
        <v>-0.02</v>
      </c>
      <c r="AI103" s="40">
        <f>INDEX(spac_research[[#All],[outsideLiquidationDate]],MATCH(C103,spac_research[[#All],[symbol]],0))</f>
        <v>0</v>
      </c>
      <c r="AJ103" s="20">
        <f t="shared" si="3"/>
        <v>44878</v>
      </c>
      <c r="AK103" s="32">
        <f t="shared" ca="1" si="4"/>
        <v>219</v>
      </c>
      <c r="AL103" s="33">
        <f t="shared" ca="1" si="5"/>
        <v>3.2279986408426664E-2</v>
      </c>
      <c r="AM103" s="22">
        <f>IF(ISBLANK(Y103),"",INDEX(spac_research[[#All],[publicSharesOutstanding]],MATCH(C103,spac_research[[#All],[symbol]],0)))</f>
        <v>20000000</v>
      </c>
      <c r="AN103">
        <v>0</v>
      </c>
    </row>
    <row r="104" spans="1:40" x14ac:dyDescent="0.2">
      <c r="A104" s="37" t="s">
        <v>1834</v>
      </c>
      <c r="B104" s="37" t="s">
        <v>1780</v>
      </c>
      <c r="C104" s="37" t="s">
        <v>660</v>
      </c>
      <c r="D104" s="37"/>
      <c r="E104" s="37"/>
      <c r="F104" s="40">
        <v>44117</v>
      </c>
      <c r="G104" s="40">
        <v>44146</v>
      </c>
      <c r="H104" s="37">
        <v>24</v>
      </c>
      <c r="I104" s="37" t="s">
        <v>137</v>
      </c>
      <c r="J104" s="37" t="s">
        <v>158</v>
      </c>
      <c r="K104" s="37"/>
      <c r="L104" s="39">
        <v>10</v>
      </c>
      <c r="M104" s="38">
        <v>0.5</v>
      </c>
      <c r="N104" s="37" t="s">
        <v>310</v>
      </c>
      <c r="O104" s="37" t="s">
        <v>48</v>
      </c>
      <c r="P104" s="37">
        <v>230</v>
      </c>
      <c r="Q104" s="37"/>
      <c r="R104" s="40">
        <v>44878</v>
      </c>
      <c r="S104" s="37"/>
      <c r="T104" s="37"/>
      <c r="U104" s="37"/>
      <c r="V104" s="37"/>
      <c r="W104" s="37"/>
      <c r="X104" s="37"/>
      <c r="Y104" s="39">
        <v>9.82</v>
      </c>
      <c r="Z104" s="39">
        <v>9.92</v>
      </c>
      <c r="AA104" s="39">
        <v>0.15</v>
      </c>
      <c r="AB104" s="37"/>
      <c r="AC104" s="37"/>
      <c r="AD104" s="37"/>
      <c r="AE104" s="37" t="s">
        <v>1379</v>
      </c>
      <c r="AF104" s="37" t="s">
        <v>112</v>
      </c>
      <c r="AG104" s="37" t="s">
        <v>659</v>
      </c>
      <c r="AH104" s="38">
        <v>-1.7999999999999999E-2</v>
      </c>
      <c r="AI104" s="40">
        <f>INDEX(spac_research[[#All],[outsideLiquidationDate]],MATCH(C104,spac_research[[#All],[symbol]],0))</f>
        <v>0</v>
      </c>
      <c r="AJ104" s="20">
        <f t="shared" si="3"/>
        <v>44878</v>
      </c>
      <c r="AK104" s="32">
        <f t="shared" ca="1" si="4"/>
        <v>219</v>
      </c>
      <c r="AL104" s="33">
        <f t="shared" ca="1" si="5"/>
        <v>3.054989816700604E-2</v>
      </c>
      <c r="AM104" s="22">
        <f>IF(ISBLANK(Y104),"",INDEX(spac_research[[#All],[publicSharesOutstanding]],MATCH(C104,spac_research[[#All],[symbol]],0)))</f>
        <v>23000000</v>
      </c>
      <c r="AN104">
        <v>0</v>
      </c>
    </row>
    <row r="105" spans="1:40" x14ac:dyDescent="0.2">
      <c r="A105" s="37" t="s">
        <v>2149</v>
      </c>
      <c r="B105" s="37" t="s">
        <v>1780</v>
      </c>
      <c r="C105" s="37" t="s">
        <v>527</v>
      </c>
      <c r="D105" s="37"/>
      <c r="E105" s="37"/>
      <c r="F105" s="40">
        <v>44354</v>
      </c>
      <c r="G105" s="40">
        <v>44420</v>
      </c>
      <c r="H105" s="37" t="s">
        <v>526</v>
      </c>
      <c r="I105" s="37" t="s">
        <v>525</v>
      </c>
      <c r="J105" s="37" t="s">
        <v>61</v>
      </c>
      <c r="K105" s="37" t="s">
        <v>2150</v>
      </c>
      <c r="L105" s="39">
        <v>10.1</v>
      </c>
      <c r="M105" s="37" t="s">
        <v>1887</v>
      </c>
      <c r="N105" s="37" t="s">
        <v>147</v>
      </c>
      <c r="O105" s="37" t="s">
        <v>216</v>
      </c>
      <c r="P105" s="37">
        <v>57.5</v>
      </c>
      <c r="Q105" s="37"/>
      <c r="R105" s="40">
        <v>44789</v>
      </c>
      <c r="S105" s="37"/>
      <c r="T105" s="37"/>
      <c r="U105" s="37"/>
      <c r="V105" s="37"/>
      <c r="W105" s="37"/>
      <c r="X105" s="37"/>
      <c r="Y105" s="39">
        <v>10.119999999999999</v>
      </c>
      <c r="Z105" s="39">
        <v>10.210000000000001</v>
      </c>
      <c r="AA105" s="39">
        <v>0.25</v>
      </c>
      <c r="AB105" s="37"/>
      <c r="AC105" s="37"/>
      <c r="AD105" s="37"/>
      <c r="AE105" s="37" t="s">
        <v>1903</v>
      </c>
      <c r="AF105" s="37" t="s">
        <v>524</v>
      </c>
      <c r="AG105" s="37" t="s">
        <v>522</v>
      </c>
      <c r="AH105" s="38">
        <v>3.0000000000000001E-3</v>
      </c>
      <c r="AI105" s="40">
        <f>INDEX(spac_research[[#All],[outsideLiquidationDate]],MATCH(C105,spac_research[[#All],[symbol]],0))</f>
        <v>44881</v>
      </c>
      <c r="AJ105" s="20">
        <f t="shared" si="3"/>
        <v>44881</v>
      </c>
      <c r="AK105" s="32">
        <f t="shared" ca="1" si="4"/>
        <v>222</v>
      </c>
      <c r="AL105" s="33">
        <f t="shared" ca="1" si="5"/>
        <v>-3.2492967275575785E-3</v>
      </c>
      <c r="AM105" s="22">
        <f>IF(ISBLANK(Y105),"",INDEX(spac_research[[#All],[publicSharesOutstanding]],MATCH(C105,spac_research[[#All],[symbol]],0)))</f>
        <v>5750000</v>
      </c>
      <c r="AN105">
        <v>0</v>
      </c>
    </row>
    <row r="106" spans="1:40" x14ac:dyDescent="0.2">
      <c r="A106" s="37" t="s">
        <v>1836</v>
      </c>
      <c r="B106" s="37" t="s">
        <v>1780</v>
      </c>
      <c r="C106" s="37" t="s">
        <v>1015</v>
      </c>
      <c r="D106" s="37"/>
      <c r="E106" s="37"/>
      <c r="F106" s="40">
        <v>44130</v>
      </c>
      <c r="G106" s="40">
        <v>44148</v>
      </c>
      <c r="H106" s="37">
        <v>24</v>
      </c>
      <c r="I106" s="37" t="s">
        <v>176</v>
      </c>
      <c r="J106" s="37" t="s">
        <v>54</v>
      </c>
      <c r="K106" s="37"/>
      <c r="L106" s="39">
        <v>10</v>
      </c>
      <c r="M106" s="38">
        <v>0.25</v>
      </c>
      <c r="N106" s="37" t="s">
        <v>130</v>
      </c>
      <c r="O106" s="37" t="s">
        <v>48</v>
      </c>
      <c r="P106" s="37">
        <v>525</v>
      </c>
      <c r="Q106" s="37"/>
      <c r="R106" s="40">
        <v>44882</v>
      </c>
      <c r="S106" s="37"/>
      <c r="T106" s="37"/>
      <c r="U106" s="37"/>
      <c r="V106" s="37"/>
      <c r="W106" s="37"/>
      <c r="X106" s="37"/>
      <c r="Y106" s="39">
        <v>9.81</v>
      </c>
      <c r="Z106" s="39">
        <v>9.93</v>
      </c>
      <c r="AA106" s="39">
        <v>0.5</v>
      </c>
      <c r="AB106" s="37"/>
      <c r="AC106" s="37"/>
      <c r="AD106" s="37"/>
      <c r="AE106" s="37" t="s">
        <v>1811</v>
      </c>
      <c r="AF106" s="37" t="s">
        <v>51</v>
      </c>
      <c r="AG106" s="37" t="s">
        <v>1014</v>
      </c>
      <c r="AH106" s="38">
        <v>-0.02</v>
      </c>
      <c r="AI106" s="40">
        <f>INDEX(spac_research[[#All],[outsideLiquidationDate]],MATCH(C106,spac_research[[#All],[symbol]],0))</f>
        <v>0</v>
      </c>
      <c r="AJ106" s="20">
        <f t="shared" si="3"/>
        <v>44882</v>
      </c>
      <c r="AK106" s="32">
        <f t="shared" ca="1" si="4"/>
        <v>223</v>
      </c>
      <c r="AL106" s="33">
        <f t="shared" ca="1" si="5"/>
        <v>3.1700973199306905E-2</v>
      </c>
      <c r="AM106" s="22">
        <f>IF(ISBLANK(Y106),"",INDEX(spac_research[[#All],[publicSharesOutstanding]],MATCH(C106,spac_research[[#All],[symbol]],0)))</f>
        <v>52500000</v>
      </c>
      <c r="AN106">
        <v>0</v>
      </c>
    </row>
    <row r="107" spans="1:40" x14ac:dyDescent="0.2">
      <c r="A107" s="37" t="s">
        <v>1837</v>
      </c>
      <c r="B107" s="37" t="s">
        <v>1780</v>
      </c>
      <c r="C107" s="37" t="s">
        <v>550</v>
      </c>
      <c r="D107" s="37"/>
      <c r="E107" s="37"/>
      <c r="F107" s="40">
        <v>44097</v>
      </c>
      <c r="G107" s="40">
        <v>44152</v>
      </c>
      <c r="H107" s="37">
        <v>24</v>
      </c>
      <c r="I107" s="37" t="s">
        <v>53</v>
      </c>
      <c r="J107" s="37" t="s">
        <v>54</v>
      </c>
      <c r="K107" s="37"/>
      <c r="L107" s="39">
        <v>10</v>
      </c>
      <c r="M107" s="38">
        <v>0.33329999999999999</v>
      </c>
      <c r="N107" s="37" t="s">
        <v>66</v>
      </c>
      <c r="O107" s="37" t="s">
        <v>48</v>
      </c>
      <c r="P107" s="37">
        <v>218.4</v>
      </c>
      <c r="Q107" s="37"/>
      <c r="R107" s="40">
        <v>44884</v>
      </c>
      <c r="S107" s="37"/>
      <c r="T107" s="37"/>
      <c r="U107" s="37"/>
      <c r="V107" s="37"/>
      <c r="W107" s="37"/>
      <c r="X107" s="37"/>
      <c r="Y107" s="39">
        <v>9.84</v>
      </c>
      <c r="Z107" s="39">
        <v>9.98</v>
      </c>
      <c r="AA107" s="39">
        <v>0.53</v>
      </c>
      <c r="AB107" s="37"/>
      <c r="AC107" s="37"/>
      <c r="AD107" s="37"/>
      <c r="AE107" s="37" t="s">
        <v>1786</v>
      </c>
      <c r="AF107" s="37" t="s">
        <v>209</v>
      </c>
      <c r="AG107" s="37" t="s">
        <v>549</v>
      </c>
      <c r="AH107" s="38">
        <v>-1.6E-2</v>
      </c>
      <c r="AI107" s="40">
        <f>INDEX(spac_research[[#All],[outsideLiquidationDate]],MATCH(C107,spac_research[[#All],[symbol]],0))</f>
        <v>0</v>
      </c>
      <c r="AJ107" s="20">
        <f t="shared" si="3"/>
        <v>44884</v>
      </c>
      <c r="AK107" s="32">
        <f t="shared" ca="1" si="4"/>
        <v>225</v>
      </c>
      <c r="AL107" s="33">
        <f t="shared" ca="1" si="5"/>
        <v>2.6377597109304571E-2</v>
      </c>
      <c r="AM107" s="22">
        <f>IF(ISBLANK(Y107),"",INDEX(spac_research[[#All],[publicSharesOutstanding]],MATCH(C107,spac_research[[#All],[symbol]],0)))</f>
        <v>21838800</v>
      </c>
      <c r="AN107">
        <v>0</v>
      </c>
    </row>
    <row r="108" spans="1:40" x14ac:dyDescent="0.2">
      <c r="A108" s="37" t="s">
        <v>1838</v>
      </c>
      <c r="B108" s="37" t="s">
        <v>1780</v>
      </c>
      <c r="C108" s="37" t="s">
        <v>558</v>
      </c>
      <c r="D108" s="37"/>
      <c r="E108" s="37"/>
      <c r="F108" s="40">
        <v>44134</v>
      </c>
      <c r="G108" s="40">
        <v>44153</v>
      </c>
      <c r="H108" s="37">
        <v>24</v>
      </c>
      <c r="I108" s="37" t="s">
        <v>53</v>
      </c>
      <c r="J108" s="37" t="s">
        <v>54</v>
      </c>
      <c r="K108" s="37"/>
      <c r="L108" s="39">
        <v>10</v>
      </c>
      <c r="M108" s="38">
        <v>0.33329999999999999</v>
      </c>
      <c r="N108" s="37" t="s">
        <v>130</v>
      </c>
      <c r="O108" s="37" t="s">
        <v>48</v>
      </c>
      <c r="P108" s="37">
        <v>172.5</v>
      </c>
      <c r="Q108" s="37"/>
      <c r="R108" s="40">
        <v>44885</v>
      </c>
      <c r="S108" s="37"/>
      <c r="T108" s="37"/>
      <c r="U108" s="37"/>
      <c r="V108" s="37"/>
      <c r="W108" s="37"/>
      <c r="X108" s="37"/>
      <c r="Y108" s="39">
        <v>9.85</v>
      </c>
      <c r="Z108" s="39">
        <v>9.9499999999999993</v>
      </c>
      <c r="AA108" s="39">
        <v>0.36</v>
      </c>
      <c r="AB108" s="37"/>
      <c r="AC108" s="37"/>
      <c r="AD108" s="37"/>
      <c r="AE108" s="37" t="s">
        <v>1800</v>
      </c>
      <c r="AF108" s="37" t="s">
        <v>505</v>
      </c>
      <c r="AG108" s="37" t="s">
        <v>130</v>
      </c>
      <c r="AH108" s="38">
        <v>-1.6E-2</v>
      </c>
      <c r="AI108" s="40">
        <f>INDEX(spac_research[[#All],[outsideLiquidationDate]],MATCH(C108,spac_research[[#All],[symbol]],0))</f>
        <v>0</v>
      </c>
      <c r="AJ108" s="20">
        <f t="shared" si="3"/>
        <v>44885</v>
      </c>
      <c r="AK108" s="32">
        <f t="shared" ca="1" si="4"/>
        <v>226</v>
      </c>
      <c r="AL108" s="33">
        <f t="shared" ca="1" si="5"/>
        <v>2.4594582453618331E-2</v>
      </c>
      <c r="AM108" s="22">
        <f>IF(ISBLANK(Y108),"",INDEX(spac_research[[#All],[publicSharesOutstanding]],MATCH(C108,spac_research[[#All],[symbol]],0)))</f>
        <v>17250000</v>
      </c>
      <c r="AN108">
        <v>0</v>
      </c>
    </row>
    <row r="109" spans="1:40" x14ac:dyDescent="0.2">
      <c r="A109" s="37" t="s">
        <v>2487</v>
      </c>
      <c r="B109" s="37" t="s">
        <v>2398</v>
      </c>
      <c r="C109" s="37" t="s">
        <v>485</v>
      </c>
      <c r="D109" s="37" t="s">
        <v>483</v>
      </c>
      <c r="E109" s="37" t="s">
        <v>482</v>
      </c>
      <c r="F109" s="40">
        <v>44258</v>
      </c>
      <c r="G109" s="40">
        <v>44335</v>
      </c>
      <c r="H109" s="37" t="s">
        <v>163</v>
      </c>
      <c r="I109" s="37" t="s">
        <v>69</v>
      </c>
      <c r="J109" s="37" t="s">
        <v>54</v>
      </c>
      <c r="K109" s="37"/>
      <c r="L109" s="39">
        <v>10.1</v>
      </c>
      <c r="M109" s="38">
        <v>0.5</v>
      </c>
      <c r="N109" s="37" t="s">
        <v>49</v>
      </c>
      <c r="O109" s="37" t="s">
        <v>48</v>
      </c>
      <c r="P109" s="37">
        <v>143.80000000000001</v>
      </c>
      <c r="Q109" s="40">
        <v>44543</v>
      </c>
      <c r="R109" s="40">
        <v>44702</v>
      </c>
      <c r="S109" s="37"/>
      <c r="T109" s="37">
        <v>554</v>
      </c>
      <c r="U109" s="41">
        <v>3.82</v>
      </c>
      <c r="V109" s="37" t="s">
        <v>49</v>
      </c>
      <c r="W109" s="37" t="s">
        <v>48</v>
      </c>
      <c r="X109" s="37"/>
      <c r="Y109" s="39">
        <v>10.02</v>
      </c>
      <c r="Z109" s="39">
        <v>10.17</v>
      </c>
      <c r="AA109" s="39">
        <v>0.38</v>
      </c>
      <c r="AB109" s="37"/>
      <c r="AC109" s="37"/>
      <c r="AD109" s="37"/>
      <c r="AE109" s="37" t="s">
        <v>1788</v>
      </c>
      <c r="AF109" s="37" t="s">
        <v>111</v>
      </c>
      <c r="AG109" s="37" t="s">
        <v>484</v>
      </c>
      <c r="AH109" s="38">
        <v>-8.8999999999999999E-3</v>
      </c>
      <c r="AI109" s="40">
        <f>INDEX(spac_research[[#All],[outsideLiquidationDate]],MATCH(C109,spac_research[[#All],[symbol]],0))</f>
        <v>44886</v>
      </c>
      <c r="AJ109" s="20">
        <f t="shared" si="3"/>
        <v>44886</v>
      </c>
      <c r="AK109" s="32">
        <f t="shared" ca="1" si="4"/>
        <v>227</v>
      </c>
      <c r="AL109" s="33">
        <f t="shared" ca="1" si="5"/>
        <v>1.2837760602143714E-2</v>
      </c>
      <c r="AM109" s="22">
        <f>IF(ISBLANK(Y109),"",INDEX(spac_research[[#All],[publicSharesOutstanding]],MATCH(C109,spac_research[[#All],[symbol]],0)))</f>
        <v>14375000</v>
      </c>
      <c r="AN109">
        <v>0</v>
      </c>
    </row>
    <row r="110" spans="1:40" x14ac:dyDescent="0.2">
      <c r="A110" s="37" t="s">
        <v>1839</v>
      </c>
      <c r="B110" s="37" t="s">
        <v>1780</v>
      </c>
      <c r="C110" s="37" t="s">
        <v>871</v>
      </c>
      <c r="D110" s="37"/>
      <c r="E110" s="37"/>
      <c r="F110" s="40">
        <v>44137</v>
      </c>
      <c r="G110" s="40">
        <v>44154</v>
      </c>
      <c r="H110" s="37">
        <v>24</v>
      </c>
      <c r="I110" s="37" t="s">
        <v>83</v>
      </c>
      <c r="J110" s="37"/>
      <c r="K110" s="37"/>
      <c r="L110" s="39">
        <v>10</v>
      </c>
      <c r="M110" s="38">
        <v>0</v>
      </c>
      <c r="N110" s="37" t="s">
        <v>130</v>
      </c>
      <c r="O110" s="37" t="s">
        <v>48</v>
      </c>
      <c r="P110" s="37">
        <v>103.5</v>
      </c>
      <c r="Q110" s="37"/>
      <c r="R110" s="40">
        <v>44888</v>
      </c>
      <c r="S110" s="37"/>
      <c r="T110" s="37"/>
      <c r="U110" s="37"/>
      <c r="V110" s="37"/>
      <c r="W110" s="37"/>
      <c r="X110" s="37"/>
      <c r="Y110" s="39">
        <v>9.7899999999999991</v>
      </c>
      <c r="Z110" s="37"/>
      <c r="AA110" s="37"/>
      <c r="AB110" s="37"/>
      <c r="AC110" s="37"/>
      <c r="AD110" s="37"/>
      <c r="AE110" s="37" t="s">
        <v>1786</v>
      </c>
      <c r="AF110" s="37" t="s">
        <v>59</v>
      </c>
      <c r="AG110" s="37" t="s">
        <v>872</v>
      </c>
      <c r="AH110" s="38">
        <v>-2.1000000000000001E-2</v>
      </c>
      <c r="AI110" s="40">
        <f>INDEX(spac_research[[#All],[outsideLiquidationDate]],MATCH(C110,spac_research[[#All],[symbol]],0))</f>
        <v>0</v>
      </c>
      <c r="AJ110" s="20">
        <f t="shared" si="3"/>
        <v>44888</v>
      </c>
      <c r="AK110" s="32">
        <f t="shared" ca="1" si="4"/>
        <v>229</v>
      </c>
      <c r="AL110" s="33">
        <f t="shared" ca="1" si="5"/>
        <v>3.4189597263048238E-2</v>
      </c>
      <c r="AM110" s="22">
        <f>IF(ISBLANK(Y110),"",INDEX(spac_research[[#All],[publicSharesOutstanding]],MATCH(C110,spac_research[[#All],[symbol]],0)))</f>
        <v>10352040</v>
      </c>
      <c r="AN110">
        <v>1</v>
      </c>
    </row>
    <row r="111" spans="1:40" x14ac:dyDescent="0.2">
      <c r="A111" s="37" t="s">
        <v>1840</v>
      </c>
      <c r="B111" s="37" t="s">
        <v>1780</v>
      </c>
      <c r="C111" s="37" t="s">
        <v>1615</v>
      </c>
      <c r="D111" s="37"/>
      <c r="E111" s="37"/>
      <c r="F111" s="40">
        <v>44110</v>
      </c>
      <c r="G111" s="40">
        <v>44155</v>
      </c>
      <c r="H111" s="37">
        <v>24</v>
      </c>
      <c r="I111" s="37" t="s">
        <v>53</v>
      </c>
      <c r="J111" s="37" t="s">
        <v>54</v>
      </c>
      <c r="K111" s="37"/>
      <c r="L111" s="39">
        <v>10.01</v>
      </c>
      <c r="M111" s="38">
        <v>0.33329999999999999</v>
      </c>
      <c r="N111" s="37" t="s">
        <v>49</v>
      </c>
      <c r="O111" s="37" t="s">
        <v>48</v>
      </c>
      <c r="P111" s="37">
        <v>230</v>
      </c>
      <c r="Q111" s="37"/>
      <c r="R111" s="40">
        <v>44889</v>
      </c>
      <c r="S111" s="37"/>
      <c r="T111" s="37"/>
      <c r="U111" s="37"/>
      <c r="V111" s="37"/>
      <c r="W111" s="37"/>
      <c r="X111" s="37"/>
      <c r="Y111" s="39">
        <v>9.82</v>
      </c>
      <c r="Z111" s="39">
        <v>9.8800000000000008</v>
      </c>
      <c r="AA111" s="39">
        <v>0.27</v>
      </c>
      <c r="AB111" s="37"/>
      <c r="AC111" s="37"/>
      <c r="AD111" s="37"/>
      <c r="AE111" s="37" t="s">
        <v>1841</v>
      </c>
      <c r="AF111" s="37" t="s">
        <v>52</v>
      </c>
      <c r="AG111" s="37" t="s">
        <v>1614</v>
      </c>
      <c r="AH111" s="38">
        <v>-1.9E-2</v>
      </c>
      <c r="AI111" s="40">
        <f>INDEX(spac_research[[#All],[outsideLiquidationDate]],MATCH(C111,spac_research[[#All],[symbol]],0))</f>
        <v>0</v>
      </c>
      <c r="AJ111" s="20">
        <f t="shared" si="3"/>
        <v>44889</v>
      </c>
      <c r="AK111" s="32">
        <f t="shared" ca="1" si="4"/>
        <v>230</v>
      </c>
      <c r="AL111" s="33">
        <f t="shared" ca="1" si="5"/>
        <v>3.0704861418577749E-2</v>
      </c>
      <c r="AM111" s="22">
        <f>IF(ISBLANK(Y111),"",INDEX(spac_research[[#All],[publicSharesOutstanding]],MATCH(C111,spac_research[[#All],[symbol]],0)))</f>
        <v>23000000</v>
      </c>
      <c r="AN111">
        <v>0</v>
      </c>
    </row>
    <row r="112" spans="1:40" x14ac:dyDescent="0.2">
      <c r="A112" s="37" t="s">
        <v>1842</v>
      </c>
      <c r="B112" s="37" t="s">
        <v>1780</v>
      </c>
      <c r="C112" s="37" t="s">
        <v>1441</v>
      </c>
      <c r="D112" s="37"/>
      <c r="E112" s="37"/>
      <c r="F112" s="40">
        <v>44111</v>
      </c>
      <c r="G112" s="40">
        <v>44155</v>
      </c>
      <c r="H112" s="37" t="s">
        <v>116</v>
      </c>
      <c r="I112" s="37" t="s">
        <v>69</v>
      </c>
      <c r="J112" s="37" t="s">
        <v>54</v>
      </c>
      <c r="K112" s="37"/>
      <c r="L112" s="39">
        <v>10.1</v>
      </c>
      <c r="M112" s="38">
        <v>0.5</v>
      </c>
      <c r="N112" s="37" t="s">
        <v>72</v>
      </c>
      <c r="O112" s="37" t="s">
        <v>48</v>
      </c>
      <c r="P112" s="37">
        <v>230</v>
      </c>
      <c r="Q112" s="37"/>
      <c r="R112" s="40">
        <v>44705</v>
      </c>
      <c r="S112" s="37"/>
      <c r="T112" s="37"/>
      <c r="U112" s="37"/>
      <c r="V112" s="37"/>
      <c r="W112" s="37"/>
      <c r="X112" s="37"/>
      <c r="Y112" s="39">
        <v>10.039999999999999</v>
      </c>
      <c r="Z112" s="39">
        <v>10.16</v>
      </c>
      <c r="AA112" s="39">
        <v>0.31</v>
      </c>
      <c r="AB112" s="37"/>
      <c r="AC112" s="37"/>
      <c r="AD112" s="37"/>
      <c r="AE112" s="37" t="s">
        <v>1782</v>
      </c>
      <c r="AF112" s="37" t="s">
        <v>52</v>
      </c>
      <c r="AG112" s="37" t="s">
        <v>1211</v>
      </c>
      <c r="AH112" s="38">
        <v>-5.8999999999999999E-3</v>
      </c>
      <c r="AI112" s="40">
        <f>INDEX(spac_research[[#All],[outsideLiquidationDate]],MATCH(C112,spac_research[[#All],[symbol]],0))</f>
        <v>44889</v>
      </c>
      <c r="AJ112" s="20">
        <f t="shared" si="3"/>
        <v>44889</v>
      </c>
      <c r="AK112" s="32">
        <f t="shared" ca="1" si="4"/>
        <v>230</v>
      </c>
      <c r="AL112" s="33">
        <f t="shared" ca="1" si="5"/>
        <v>9.4838039147756709E-3</v>
      </c>
      <c r="AM112" s="22">
        <f>IF(ISBLANK(Y112),"",INDEX(spac_research[[#All],[publicSharesOutstanding]],MATCH(C112,spac_research[[#All],[symbol]],0)))</f>
        <v>23000000</v>
      </c>
      <c r="AN112">
        <v>0</v>
      </c>
    </row>
    <row r="113" spans="1:40" x14ac:dyDescent="0.2">
      <c r="A113" s="37" t="s">
        <v>1846</v>
      </c>
      <c r="B113" s="37" t="s">
        <v>1780</v>
      </c>
      <c r="C113" s="37" t="s">
        <v>273</v>
      </c>
      <c r="D113" s="37"/>
      <c r="E113" s="37"/>
      <c r="F113" s="40">
        <v>44139</v>
      </c>
      <c r="G113" s="40">
        <v>44159</v>
      </c>
      <c r="H113" s="37" t="s">
        <v>272</v>
      </c>
      <c r="I113" s="37" t="s">
        <v>69</v>
      </c>
      <c r="J113" s="37" t="s">
        <v>54</v>
      </c>
      <c r="K113" s="37"/>
      <c r="L113" s="39">
        <v>10.199999999999999</v>
      </c>
      <c r="M113" s="38">
        <v>0.5</v>
      </c>
      <c r="N113" s="37" t="s">
        <v>79</v>
      </c>
      <c r="O113" s="37" t="s">
        <v>48</v>
      </c>
      <c r="P113" s="37">
        <v>276</v>
      </c>
      <c r="Q113" s="37"/>
      <c r="R113" s="40">
        <v>44708</v>
      </c>
      <c r="S113" s="37"/>
      <c r="T113" s="37"/>
      <c r="U113" s="37"/>
      <c r="V113" s="37"/>
      <c r="W113" s="37"/>
      <c r="X113" s="37"/>
      <c r="Y113" s="39">
        <v>10.18</v>
      </c>
      <c r="Z113" s="39">
        <v>10.31</v>
      </c>
      <c r="AA113" s="39">
        <v>0.31</v>
      </c>
      <c r="AB113" s="37"/>
      <c r="AC113" s="37"/>
      <c r="AD113" s="37"/>
      <c r="AE113" s="37" t="s">
        <v>1782</v>
      </c>
      <c r="AF113" s="37" t="s">
        <v>254</v>
      </c>
      <c r="AG113" s="37" t="s">
        <v>118</v>
      </c>
      <c r="AH113" s="38">
        <v>-1.26E-2</v>
      </c>
      <c r="AI113" s="40">
        <f>INDEX(spac_research[[#All],[outsideLiquidationDate]],MATCH(C113,spac_research[[#All],[symbol]],0))</f>
        <v>44892</v>
      </c>
      <c r="AJ113" s="20">
        <f t="shared" si="3"/>
        <v>44892</v>
      </c>
      <c r="AK113" s="32">
        <f t="shared" ca="1" si="4"/>
        <v>233</v>
      </c>
      <c r="AL113" s="33">
        <f t="shared" ca="1" si="5"/>
        <v>3.0776495189591265E-3</v>
      </c>
      <c r="AM113" s="22">
        <f>IF(ISBLANK(Y113),"",INDEX(spac_research[[#All],[publicSharesOutstanding]],MATCH(C113,spac_research[[#All],[symbol]],0)))</f>
        <v>27600000</v>
      </c>
      <c r="AN113">
        <v>0</v>
      </c>
    </row>
    <row r="114" spans="1:40" x14ac:dyDescent="0.2">
      <c r="A114" s="37" t="s">
        <v>2424</v>
      </c>
      <c r="B114" s="37" t="s">
        <v>2398</v>
      </c>
      <c r="C114" s="37" t="s">
        <v>325</v>
      </c>
      <c r="D114" s="37" t="s">
        <v>323</v>
      </c>
      <c r="E114" s="37" t="s">
        <v>322</v>
      </c>
      <c r="F114" s="40">
        <v>44099</v>
      </c>
      <c r="G114" s="40">
        <v>44159</v>
      </c>
      <c r="H114" s="37" t="s">
        <v>116</v>
      </c>
      <c r="I114" s="37" t="s">
        <v>69</v>
      </c>
      <c r="J114" s="37" t="s">
        <v>54</v>
      </c>
      <c r="K114" s="37"/>
      <c r="L114" s="39">
        <v>10.1</v>
      </c>
      <c r="M114" s="38">
        <v>0.5</v>
      </c>
      <c r="N114" s="37" t="s">
        <v>79</v>
      </c>
      <c r="O114" s="37" t="s">
        <v>48</v>
      </c>
      <c r="P114" s="37">
        <v>230</v>
      </c>
      <c r="Q114" s="40">
        <v>44544</v>
      </c>
      <c r="R114" s="40">
        <v>44708</v>
      </c>
      <c r="S114" s="37"/>
      <c r="T114" s="42">
        <v>1866</v>
      </c>
      <c r="U114" s="41">
        <v>8.0299999999999994</v>
      </c>
      <c r="V114" s="37" t="s">
        <v>57</v>
      </c>
      <c r="W114" s="37" t="s">
        <v>48</v>
      </c>
      <c r="X114" s="37"/>
      <c r="Y114" s="39">
        <v>10.09</v>
      </c>
      <c r="Z114" s="39">
        <v>10.76</v>
      </c>
      <c r="AA114" s="39">
        <v>1.4</v>
      </c>
      <c r="AB114" s="37"/>
      <c r="AC114" s="37"/>
      <c r="AD114" s="37"/>
      <c r="AE114" s="37" t="s">
        <v>1810</v>
      </c>
      <c r="AF114" s="37" t="s">
        <v>51</v>
      </c>
      <c r="AG114" s="37" t="s">
        <v>324</v>
      </c>
      <c r="AH114" s="38">
        <v>-2E-3</v>
      </c>
      <c r="AI114" s="40">
        <f>INDEX(spac_research[[#All],[outsideLiquidationDate]],MATCH(C114,spac_research[[#All],[symbol]],0))</f>
        <v>44892</v>
      </c>
      <c r="AJ114" s="20">
        <f t="shared" si="3"/>
        <v>44892</v>
      </c>
      <c r="AK114" s="32">
        <f t="shared" ca="1" si="4"/>
        <v>233</v>
      </c>
      <c r="AL114" s="33">
        <f t="shared" ca="1" si="5"/>
        <v>1.5525506493063151E-3</v>
      </c>
      <c r="AM114" s="22">
        <f>IF(ISBLANK(Y114),"",INDEX(spac_research[[#All],[publicSharesOutstanding]],MATCH(C114,spac_research[[#All],[symbol]],0)))</f>
        <v>23000000</v>
      </c>
      <c r="AN114">
        <v>0</v>
      </c>
    </row>
    <row r="115" spans="1:40" x14ac:dyDescent="0.2">
      <c r="A115" s="37" t="s">
        <v>2502</v>
      </c>
      <c r="B115" s="37" t="s">
        <v>2398</v>
      </c>
      <c r="C115" s="37" t="s">
        <v>1411</v>
      </c>
      <c r="D115" s="37" t="s">
        <v>1410</v>
      </c>
      <c r="E115" s="37"/>
      <c r="F115" s="40">
        <v>44273</v>
      </c>
      <c r="G115" s="40">
        <v>44438</v>
      </c>
      <c r="H115" s="37">
        <v>15</v>
      </c>
      <c r="I115" s="37" t="s">
        <v>137</v>
      </c>
      <c r="J115" s="37" t="s">
        <v>54</v>
      </c>
      <c r="K115" s="37"/>
      <c r="L115" s="39">
        <v>10</v>
      </c>
      <c r="M115" s="38">
        <v>1</v>
      </c>
      <c r="N115" s="37" t="s">
        <v>79</v>
      </c>
      <c r="O115" s="37" t="s">
        <v>48</v>
      </c>
      <c r="P115" s="37">
        <v>125</v>
      </c>
      <c r="Q115" s="40">
        <v>44595</v>
      </c>
      <c r="R115" s="40">
        <v>44896</v>
      </c>
      <c r="S115" s="37"/>
      <c r="T115" s="37">
        <v>348</v>
      </c>
      <c r="U115" s="41">
        <v>2.78</v>
      </c>
      <c r="V115" s="37" t="s">
        <v>147</v>
      </c>
      <c r="W115" s="37" t="s">
        <v>56</v>
      </c>
      <c r="X115" s="37"/>
      <c r="Y115" s="39">
        <v>9.92</v>
      </c>
      <c r="Z115" s="39">
        <v>10.07</v>
      </c>
      <c r="AA115" s="39">
        <v>0.25</v>
      </c>
      <c r="AB115" s="37"/>
      <c r="AC115" s="37"/>
      <c r="AD115" s="37"/>
      <c r="AE115" s="37" t="s">
        <v>1379</v>
      </c>
      <c r="AF115" s="37" t="s">
        <v>136</v>
      </c>
      <c r="AG115" s="37" t="s">
        <v>118</v>
      </c>
      <c r="AH115" s="38">
        <v>-8.9999999999999993E-3</v>
      </c>
      <c r="AI115" s="40">
        <f>INDEX(spac_research[[#All],[outsideLiquidationDate]],MATCH(C115,spac_research[[#All],[symbol]],0))</f>
        <v>0</v>
      </c>
      <c r="AJ115" s="20">
        <f t="shared" si="3"/>
        <v>44896</v>
      </c>
      <c r="AK115" s="32">
        <f t="shared" ca="1" si="4"/>
        <v>237</v>
      </c>
      <c r="AL115" s="33">
        <f t="shared" ca="1" si="5"/>
        <v>1.2420035388593974E-2</v>
      </c>
      <c r="AM115" s="22">
        <f>IF(ISBLANK(Y115),"",INDEX(spac_research[[#All],[publicSharesOutstanding]],MATCH(C115,spac_research[[#All],[symbol]],0)))</f>
        <v>12500000</v>
      </c>
      <c r="AN115">
        <v>0</v>
      </c>
    </row>
    <row r="116" spans="1:40" x14ac:dyDescent="0.2">
      <c r="A116" s="37" t="s">
        <v>2082</v>
      </c>
      <c r="B116" s="37" t="s">
        <v>1780</v>
      </c>
      <c r="C116" s="37" t="s">
        <v>611</v>
      </c>
      <c r="D116" s="37"/>
      <c r="E116" s="37"/>
      <c r="F116" s="40">
        <v>44295</v>
      </c>
      <c r="G116" s="40">
        <v>44344</v>
      </c>
      <c r="H116" s="37" t="s">
        <v>610</v>
      </c>
      <c r="I116" s="37" t="s">
        <v>137</v>
      </c>
      <c r="J116" s="37" t="s">
        <v>54</v>
      </c>
      <c r="K116" s="37"/>
      <c r="L116" s="39">
        <v>10.1</v>
      </c>
      <c r="M116" s="38">
        <v>1</v>
      </c>
      <c r="N116" s="37" t="s">
        <v>147</v>
      </c>
      <c r="O116" s="37" t="s">
        <v>48</v>
      </c>
      <c r="P116" s="37">
        <v>103.3</v>
      </c>
      <c r="Q116" s="37"/>
      <c r="R116" s="40">
        <v>44714</v>
      </c>
      <c r="S116" s="37"/>
      <c r="T116" s="37"/>
      <c r="U116" s="37"/>
      <c r="V116" s="37"/>
      <c r="W116" s="37"/>
      <c r="X116" s="37"/>
      <c r="Y116" s="39">
        <v>10.050000000000001</v>
      </c>
      <c r="Z116" s="39">
        <v>10.23</v>
      </c>
      <c r="AA116" s="39">
        <v>0.23</v>
      </c>
      <c r="AB116" s="37"/>
      <c r="AC116" s="37"/>
      <c r="AD116" s="37"/>
      <c r="AE116" s="37" t="s">
        <v>1873</v>
      </c>
      <c r="AF116" s="37" t="s">
        <v>609</v>
      </c>
      <c r="AG116" s="37" t="s">
        <v>608</v>
      </c>
      <c r="AH116" s="38">
        <v>-5.0000000000000001E-3</v>
      </c>
      <c r="AI116" s="40">
        <f>INDEX(spac_research[[#All],[outsideLiquidationDate]],MATCH(C116,spac_research[[#All],[symbol]],0))</f>
        <v>44897</v>
      </c>
      <c r="AJ116" s="20">
        <f t="shared" si="3"/>
        <v>44897</v>
      </c>
      <c r="AK116" s="32">
        <f t="shared" ca="1" si="4"/>
        <v>238</v>
      </c>
      <c r="AL116" s="33">
        <f t="shared" ca="1" si="5"/>
        <v>7.6299176386970657E-3</v>
      </c>
      <c r="AM116" s="22">
        <f>IF(ISBLANK(Y116),"",INDEX(spac_research[[#All],[publicSharesOutstanding]],MATCH(C116,spac_research[[#All],[symbol]],0)))</f>
        <v>10326000</v>
      </c>
      <c r="AN116">
        <v>0</v>
      </c>
    </row>
    <row r="117" spans="1:40" x14ac:dyDescent="0.2">
      <c r="A117" s="37" t="s">
        <v>2466</v>
      </c>
      <c r="B117" s="37" t="s">
        <v>2398</v>
      </c>
      <c r="C117" s="37" t="s">
        <v>1117</v>
      </c>
      <c r="D117" s="37" t="s">
        <v>1114</v>
      </c>
      <c r="E117" s="37" t="s">
        <v>1113</v>
      </c>
      <c r="F117" s="40">
        <v>44082</v>
      </c>
      <c r="G117" s="40">
        <v>44257</v>
      </c>
      <c r="H117" s="37" t="s">
        <v>1116</v>
      </c>
      <c r="I117" s="37" t="s">
        <v>126</v>
      </c>
      <c r="J117" s="37" t="s">
        <v>158</v>
      </c>
      <c r="K117" s="37" t="s">
        <v>2066</v>
      </c>
      <c r="L117" s="39">
        <v>10.02</v>
      </c>
      <c r="M117" s="37" t="s">
        <v>1887</v>
      </c>
      <c r="N117" s="37" t="s">
        <v>49</v>
      </c>
      <c r="O117" s="37" t="s">
        <v>48</v>
      </c>
      <c r="P117" s="37">
        <v>57.5</v>
      </c>
      <c r="Q117" s="40">
        <v>44473</v>
      </c>
      <c r="R117" s="40">
        <v>44716</v>
      </c>
      <c r="S117" s="37"/>
      <c r="T117" s="37">
        <v>578</v>
      </c>
      <c r="U117" s="41">
        <v>10.050000000000001</v>
      </c>
      <c r="V117" s="37" t="s">
        <v>49</v>
      </c>
      <c r="W117" s="37" t="s">
        <v>167</v>
      </c>
      <c r="X117" s="37"/>
      <c r="Y117" s="39">
        <v>10.07</v>
      </c>
      <c r="Z117" s="39">
        <v>10.35</v>
      </c>
      <c r="AA117" s="39">
        <v>0.06</v>
      </c>
      <c r="AB117" s="37"/>
      <c r="AC117" s="37"/>
      <c r="AD117" s="37"/>
      <c r="AE117" s="37" t="s">
        <v>1873</v>
      </c>
      <c r="AF117" s="37" t="s">
        <v>112</v>
      </c>
      <c r="AG117" s="37" t="s">
        <v>1115</v>
      </c>
      <c r="AH117" s="38">
        <v>-4.0000000000000001E-3</v>
      </c>
      <c r="AI117" s="40">
        <f>INDEX(spac_research[[#All],[outsideLiquidationDate]],MATCH(C117,spac_research[[#All],[symbol]],0))</f>
        <v>44899</v>
      </c>
      <c r="AJ117" s="20">
        <f t="shared" si="3"/>
        <v>44899</v>
      </c>
      <c r="AK117" s="32">
        <f t="shared" ca="1" si="4"/>
        <v>240</v>
      </c>
      <c r="AL117" s="33">
        <f t="shared" ca="1" si="5"/>
        <v>-7.551307514068276E-3</v>
      </c>
      <c r="AM117" s="22">
        <f>IF(ISBLANK(Y117),"",INDEX(spac_research[[#All],[publicSharesOutstanding]],MATCH(C117,spac_research[[#All],[symbol]],0)))</f>
        <v>5750000</v>
      </c>
      <c r="AN117">
        <v>0</v>
      </c>
    </row>
    <row r="118" spans="1:40" x14ac:dyDescent="0.2">
      <c r="A118" s="37" t="s">
        <v>2163</v>
      </c>
      <c r="B118" s="37" t="s">
        <v>1780</v>
      </c>
      <c r="C118" s="37" t="s">
        <v>1283</v>
      </c>
      <c r="D118" s="37"/>
      <c r="E118" s="37"/>
      <c r="F118" s="40">
        <v>44420</v>
      </c>
      <c r="G118" s="40">
        <v>44441</v>
      </c>
      <c r="H118" s="37">
        <v>15</v>
      </c>
      <c r="I118" s="37" t="s">
        <v>69</v>
      </c>
      <c r="J118" s="37" t="s">
        <v>61</v>
      </c>
      <c r="K118" s="37"/>
      <c r="L118" s="39">
        <v>10.199999999999999</v>
      </c>
      <c r="M118" s="38">
        <v>0.5</v>
      </c>
      <c r="N118" s="37" t="s">
        <v>130</v>
      </c>
      <c r="O118" s="37" t="s">
        <v>56</v>
      </c>
      <c r="P118" s="37">
        <v>230</v>
      </c>
      <c r="Q118" s="37"/>
      <c r="R118" s="40">
        <v>44902</v>
      </c>
      <c r="S118" s="37"/>
      <c r="T118" s="37"/>
      <c r="U118" s="37"/>
      <c r="V118" s="37"/>
      <c r="W118" s="37"/>
      <c r="X118" s="37"/>
      <c r="Y118" s="39">
        <v>10</v>
      </c>
      <c r="Z118" s="39">
        <v>10.119999999999999</v>
      </c>
      <c r="AA118" s="39">
        <v>0.27</v>
      </c>
      <c r="AB118" s="37"/>
      <c r="AC118" s="37"/>
      <c r="AD118" s="37"/>
      <c r="AE118" s="37" t="s">
        <v>1419</v>
      </c>
      <c r="AF118" s="37" t="s">
        <v>111</v>
      </c>
      <c r="AG118" s="37" t="s">
        <v>1282</v>
      </c>
      <c r="AH118" s="38">
        <v>-2.01E-2</v>
      </c>
      <c r="AI118" s="40">
        <f>INDEX(spac_research[[#All],[outsideLiquidationDate]],MATCH(C118,spac_research[[#All],[symbol]],0))</f>
        <v>0</v>
      </c>
      <c r="AJ118" s="20">
        <f t="shared" si="3"/>
        <v>44902</v>
      </c>
      <c r="AK118" s="32">
        <f t="shared" ca="1" si="4"/>
        <v>243</v>
      </c>
      <c r="AL118" s="33">
        <f t="shared" ca="1" si="5"/>
        <v>3.0041152263374511E-2</v>
      </c>
      <c r="AM118" s="22">
        <f>IF(ISBLANK(Y118),"",INDEX(spac_research[[#All],[publicSharesOutstanding]],MATCH(C118,spac_research[[#All],[symbol]],0)))</f>
        <v>23000000</v>
      </c>
      <c r="AN118">
        <v>0</v>
      </c>
    </row>
    <row r="119" spans="1:40" x14ac:dyDescent="0.2">
      <c r="A119" s="37" t="s">
        <v>2425</v>
      </c>
      <c r="B119" s="37" t="s">
        <v>2398</v>
      </c>
      <c r="C119" s="37" t="s">
        <v>966</v>
      </c>
      <c r="D119" s="37" t="s">
        <v>964</v>
      </c>
      <c r="E119" s="37" t="s">
        <v>963</v>
      </c>
      <c r="F119" s="40">
        <v>44151</v>
      </c>
      <c r="G119" s="40">
        <v>44168</v>
      </c>
      <c r="H119" s="37">
        <v>24</v>
      </c>
      <c r="I119" s="37" t="s">
        <v>53</v>
      </c>
      <c r="J119" s="37" t="s">
        <v>54</v>
      </c>
      <c r="K119" s="37"/>
      <c r="L119" s="39">
        <v>10</v>
      </c>
      <c r="M119" s="38">
        <v>0.33329999999999999</v>
      </c>
      <c r="N119" s="37" t="s">
        <v>49</v>
      </c>
      <c r="O119" s="37" t="s">
        <v>48</v>
      </c>
      <c r="P119" s="37">
        <v>300</v>
      </c>
      <c r="Q119" s="40">
        <v>44448</v>
      </c>
      <c r="R119" s="40">
        <v>44902</v>
      </c>
      <c r="S119" s="37"/>
      <c r="T119" s="42">
        <v>1550</v>
      </c>
      <c r="U119" s="41">
        <v>5.17</v>
      </c>
      <c r="V119" s="37" t="s">
        <v>147</v>
      </c>
      <c r="W119" s="37" t="s">
        <v>56</v>
      </c>
      <c r="X119" s="37"/>
      <c r="Y119" s="39">
        <v>9.93</v>
      </c>
      <c r="Z119" s="39">
        <v>10.199999999999999</v>
      </c>
      <c r="AA119" s="39">
        <v>0.9</v>
      </c>
      <c r="AB119" s="37"/>
      <c r="AC119" s="37"/>
      <c r="AD119" s="37"/>
      <c r="AE119" s="37" t="s">
        <v>1798</v>
      </c>
      <c r="AF119" s="37" t="s">
        <v>59</v>
      </c>
      <c r="AG119" s="37" t="s">
        <v>965</v>
      </c>
      <c r="AH119" s="38">
        <v>-8.5000000000000006E-3</v>
      </c>
      <c r="AI119" s="40">
        <f>INDEX(spac_research[[#All],[outsideLiquidationDate]],MATCH(C119,spac_research[[#All],[symbol]],0))</f>
        <v>0</v>
      </c>
      <c r="AJ119" s="20">
        <f t="shared" si="3"/>
        <v>44902</v>
      </c>
      <c r="AK119" s="32">
        <f t="shared" ca="1" si="4"/>
        <v>243</v>
      </c>
      <c r="AL119" s="33">
        <f t="shared" ca="1" si="5"/>
        <v>1.0588522952850994E-2</v>
      </c>
      <c r="AM119" s="22">
        <f>IF(ISBLANK(Y119),"",INDEX(spac_research[[#All],[publicSharesOutstanding]],MATCH(C119,spac_research[[#All],[symbol]],0)))</f>
        <v>30000000</v>
      </c>
      <c r="AN119">
        <v>0</v>
      </c>
    </row>
    <row r="120" spans="1:40" x14ac:dyDescent="0.2">
      <c r="A120" s="37" t="s">
        <v>1848</v>
      </c>
      <c r="B120" s="37" t="s">
        <v>1780</v>
      </c>
      <c r="C120" s="37" t="s">
        <v>503</v>
      </c>
      <c r="D120" s="37"/>
      <c r="E120" s="37"/>
      <c r="F120" s="40">
        <v>44118</v>
      </c>
      <c r="G120" s="40">
        <v>44169</v>
      </c>
      <c r="H120" s="37">
        <v>24</v>
      </c>
      <c r="I120" s="37" t="s">
        <v>53</v>
      </c>
      <c r="J120" s="37" t="s">
        <v>54</v>
      </c>
      <c r="K120" s="37"/>
      <c r="L120" s="39">
        <v>10</v>
      </c>
      <c r="M120" s="38">
        <v>0.33329999999999999</v>
      </c>
      <c r="N120" s="37" t="s">
        <v>49</v>
      </c>
      <c r="O120" s="37" t="s">
        <v>48</v>
      </c>
      <c r="P120" s="37">
        <v>230</v>
      </c>
      <c r="Q120" s="37"/>
      <c r="R120" s="40">
        <v>44903</v>
      </c>
      <c r="S120" s="37"/>
      <c r="T120" s="37"/>
      <c r="U120" s="37"/>
      <c r="V120" s="37"/>
      <c r="W120" s="37"/>
      <c r="X120" s="37"/>
      <c r="Y120" s="39">
        <v>9.84</v>
      </c>
      <c r="Z120" s="39">
        <v>9.9499999999999993</v>
      </c>
      <c r="AA120" s="39">
        <v>0.31</v>
      </c>
      <c r="AB120" s="37"/>
      <c r="AC120" s="37"/>
      <c r="AD120" s="37"/>
      <c r="AE120" s="37" t="s">
        <v>1419</v>
      </c>
      <c r="AF120" s="37" t="s">
        <v>52</v>
      </c>
      <c r="AG120" s="37" t="s">
        <v>388</v>
      </c>
      <c r="AH120" s="38">
        <v>-1.6E-2</v>
      </c>
      <c r="AI120" s="40">
        <f>INDEX(spac_research[[#All],[outsideLiquidationDate]],MATCH(C120,spac_research[[#All],[symbol]],0))</f>
        <v>0</v>
      </c>
      <c r="AJ120" s="20">
        <f t="shared" si="3"/>
        <v>44903</v>
      </c>
      <c r="AK120" s="32">
        <f t="shared" ca="1" si="4"/>
        <v>244</v>
      </c>
      <c r="AL120" s="33">
        <f t="shared" ca="1" si="5"/>
        <v>2.4323603891776756E-2</v>
      </c>
      <c r="AM120" s="22">
        <f>IF(ISBLANK(Y120),"",INDEX(spac_research[[#All],[publicSharesOutstanding]],MATCH(C120,spac_research[[#All],[symbol]],0)))</f>
        <v>23000000</v>
      </c>
      <c r="AN120">
        <v>0</v>
      </c>
    </row>
    <row r="121" spans="1:40" x14ac:dyDescent="0.2">
      <c r="A121" s="37" t="s">
        <v>2427</v>
      </c>
      <c r="B121" s="37" t="s">
        <v>2398</v>
      </c>
      <c r="C121" s="37" t="s">
        <v>289</v>
      </c>
      <c r="D121" s="37" t="s">
        <v>287</v>
      </c>
      <c r="E121" s="37"/>
      <c r="F121" s="40">
        <v>44127</v>
      </c>
      <c r="G121" s="40">
        <v>44169</v>
      </c>
      <c r="H121" s="37">
        <v>24</v>
      </c>
      <c r="I121" s="37" t="s">
        <v>53</v>
      </c>
      <c r="J121" s="37" t="s">
        <v>54</v>
      </c>
      <c r="K121" s="37"/>
      <c r="L121" s="39">
        <v>10</v>
      </c>
      <c r="M121" s="38">
        <v>0.33329999999999999</v>
      </c>
      <c r="N121" s="37" t="s">
        <v>72</v>
      </c>
      <c r="O121" s="37" t="s">
        <v>48</v>
      </c>
      <c r="P121" s="37">
        <v>250</v>
      </c>
      <c r="Q121" s="40">
        <v>44271</v>
      </c>
      <c r="R121" s="40">
        <v>44903</v>
      </c>
      <c r="S121" s="37"/>
      <c r="T121" s="42">
        <v>7906</v>
      </c>
      <c r="U121" s="41">
        <v>31.62</v>
      </c>
      <c r="V121" s="37" t="s">
        <v>72</v>
      </c>
      <c r="W121" s="37" t="s">
        <v>48</v>
      </c>
      <c r="X121" s="37"/>
      <c r="Y121" s="39">
        <v>9.8699999999999992</v>
      </c>
      <c r="Z121" s="39">
        <v>10.16</v>
      </c>
      <c r="AA121" s="39">
        <v>0.96</v>
      </c>
      <c r="AB121" s="37"/>
      <c r="AC121" s="37"/>
      <c r="AD121" s="37"/>
      <c r="AE121" s="37" t="s">
        <v>1419</v>
      </c>
      <c r="AF121" s="37" t="s">
        <v>75</v>
      </c>
      <c r="AG121" s="37" t="s">
        <v>288</v>
      </c>
      <c r="AH121" s="38">
        <v>-1.35E-2</v>
      </c>
      <c r="AI121" s="40">
        <f>INDEX(spac_research[[#All],[outsideLiquidationDate]],MATCH(C121,spac_research[[#All],[symbol]],0))</f>
        <v>0</v>
      </c>
      <c r="AJ121" s="20">
        <f t="shared" si="3"/>
        <v>44903</v>
      </c>
      <c r="AK121" s="32">
        <f t="shared" ca="1" si="4"/>
        <v>244</v>
      </c>
      <c r="AL121" s="33">
        <f t="shared" ca="1" si="5"/>
        <v>1.9702858471606393E-2</v>
      </c>
      <c r="AM121" s="22">
        <f>IF(ISBLANK(Y121),"",INDEX(spac_research[[#All],[publicSharesOutstanding]],MATCH(C121,spac_research[[#All],[symbol]],0)))</f>
        <v>25000000</v>
      </c>
      <c r="AN121">
        <v>0</v>
      </c>
    </row>
    <row r="122" spans="1:40" x14ac:dyDescent="0.2">
      <c r="A122" s="37" t="s">
        <v>2428</v>
      </c>
      <c r="B122" s="37" t="s">
        <v>2398</v>
      </c>
      <c r="C122" s="37" t="s">
        <v>1387</v>
      </c>
      <c r="D122" s="37" t="s">
        <v>1386</v>
      </c>
      <c r="E122" s="37" t="s">
        <v>1385</v>
      </c>
      <c r="F122" s="40">
        <v>44127</v>
      </c>
      <c r="G122" s="40">
        <v>44173</v>
      </c>
      <c r="H122" s="37" t="s">
        <v>116</v>
      </c>
      <c r="I122" s="37" t="s">
        <v>69</v>
      </c>
      <c r="J122" s="37" t="s">
        <v>54</v>
      </c>
      <c r="K122" s="37"/>
      <c r="L122" s="39">
        <v>10</v>
      </c>
      <c r="M122" s="38">
        <v>0.5</v>
      </c>
      <c r="N122" s="37" t="s">
        <v>72</v>
      </c>
      <c r="O122" s="37" t="s">
        <v>48</v>
      </c>
      <c r="P122" s="37">
        <v>276</v>
      </c>
      <c r="Q122" s="40">
        <v>44385</v>
      </c>
      <c r="R122" s="40">
        <v>44722</v>
      </c>
      <c r="S122" s="37"/>
      <c r="T122" s="42">
        <v>9000</v>
      </c>
      <c r="U122" s="41">
        <v>32.61</v>
      </c>
      <c r="V122" s="37" t="s">
        <v>72</v>
      </c>
      <c r="W122" s="37" t="s">
        <v>48</v>
      </c>
      <c r="X122" s="37"/>
      <c r="Y122" s="39">
        <v>9.92</v>
      </c>
      <c r="Z122" s="39">
        <v>10.59</v>
      </c>
      <c r="AA122" s="39">
        <v>1.1499999999999999</v>
      </c>
      <c r="AB122" s="37"/>
      <c r="AC122" s="37"/>
      <c r="AD122" s="37"/>
      <c r="AE122" s="37" t="s">
        <v>1810</v>
      </c>
      <c r="AF122" s="37" t="s">
        <v>87</v>
      </c>
      <c r="AG122" s="37" t="s">
        <v>1383</v>
      </c>
      <c r="AH122" s="38">
        <v>-8.0000000000000002E-3</v>
      </c>
      <c r="AI122" s="40">
        <f>INDEX(spac_research[[#All],[outsideLiquidationDate]],MATCH(C122,spac_research[[#All],[symbol]],0))</f>
        <v>44905</v>
      </c>
      <c r="AJ122" s="20">
        <f t="shared" si="3"/>
        <v>44905</v>
      </c>
      <c r="AK122" s="32">
        <f t="shared" ca="1" si="4"/>
        <v>246</v>
      </c>
      <c r="AL122" s="33">
        <f t="shared" ca="1" si="5"/>
        <v>1.1965643849986876E-2</v>
      </c>
      <c r="AM122" s="22">
        <f>IF(ISBLANK(Y122),"",INDEX(spac_research[[#All],[publicSharesOutstanding]],MATCH(C122,spac_research[[#All],[symbol]],0)))</f>
        <v>27600000</v>
      </c>
      <c r="AN122">
        <v>0</v>
      </c>
    </row>
    <row r="123" spans="1:40" x14ac:dyDescent="0.2">
      <c r="A123" s="37" t="s">
        <v>1851</v>
      </c>
      <c r="B123" s="37" t="s">
        <v>1780</v>
      </c>
      <c r="C123" s="37" t="s">
        <v>1194</v>
      </c>
      <c r="D123" s="37"/>
      <c r="E123" s="37"/>
      <c r="F123" s="40">
        <v>44155</v>
      </c>
      <c r="G123" s="40">
        <v>44174</v>
      </c>
      <c r="H123" s="37">
        <v>24</v>
      </c>
      <c r="I123" s="37" t="s">
        <v>53</v>
      </c>
      <c r="J123" s="37" t="s">
        <v>54</v>
      </c>
      <c r="K123" s="37"/>
      <c r="L123" s="39">
        <v>10</v>
      </c>
      <c r="M123" s="38">
        <v>0.33329999999999999</v>
      </c>
      <c r="N123" s="37" t="s">
        <v>130</v>
      </c>
      <c r="O123" s="37" t="s">
        <v>48</v>
      </c>
      <c r="P123" s="37">
        <v>138</v>
      </c>
      <c r="Q123" s="37"/>
      <c r="R123" s="40">
        <v>44906</v>
      </c>
      <c r="S123" s="37"/>
      <c r="T123" s="37"/>
      <c r="U123" s="37"/>
      <c r="V123" s="37"/>
      <c r="W123" s="37"/>
      <c r="X123" s="37"/>
      <c r="Y123" s="39">
        <v>9.7899999999999991</v>
      </c>
      <c r="Z123" s="39">
        <v>9.93</v>
      </c>
      <c r="AA123" s="39">
        <v>0.4</v>
      </c>
      <c r="AB123" s="37"/>
      <c r="AC123" s="37"/>
      <c r="AD123" s="37"/>
      <c r="AE123" s="37" t="s">
        <v>1782</v>
      </c>
      <c r="AF123" s="37" t="s">
        <v>149</v>
      </c>
      <c r="AG123" s="37" t="s">
        <v>1193</v>
      </c>
      <c r="AH123" s="38">
        <v>-2.1999999999999999E-2</v>
      </c>
      <c r="AI123" s="40">
        <f>INDEX(spac_research[[#All],[outsideLiquidationDate]],MATCH(C123,spac_research[[#All],[symbol]],0))</f>
        <v>0</v>
      </c>
      <c r="AJ123" s="20">
        <f t="shared" si="3"/>
        <v>44906</v>
      </c>
      <c r="AK123" s="32">
        <f t="shared" ca="1" si="4"/>
        <v>247</v>
      </c>
      <c r="AL123" s="33">
        <f t="shared" ca="1" si="5"/>
        <v>3.1698047664931367E-2</v>
      </c>
      <c r="AM123" s="22">
        <f>IF(ISBLANK(Y123),"",INDEX(spac_research[[#All],[publicSharesOutstanding]],MATCH(C123,spac_research[[#All],[symbol]],0)))</f>
        <v>13800000</v>
      </c>
      <c r="AN123">
        <v>0</v>
      </c>
    </row>
    <row r="124" spans="1:40" x14ac:dyDescent="0.2">
      <c r="A124" s="37" t="s">
        <v>1853</v>
      </c>
      <c r="B124" s="37" t="s">
        <v>1780</v>
      </c>
      <c r="C124" s="37" t="s">
        <v>980</v>
      </c>
      <c r="D124" s="37"/>
      <c r="E124" s="37"/>
      <c r="F124" s="40">
        <v>44155</v>
      </c>
      <c r="G124" s="40">
        <v>44174</v>
      </c>
      <c r="H124" s="37">
        <v>24</v>
      </c>
      <c r="I124" s="37" t="s">
        <v>69</v>
      </c>
      <c r="J124" s="37" t="s">
        <v>54</v>
      </c>
      <c r="K124" s="37"/>
      <c r="L124" s="39">
        <v>10</v>
      </c>
      <c r="M124" s="38">
        <v>0.5</v>
      </c>
      <c r="N124" s="37" t="s">
        <v>130</v>
      </c>
      <c r="O124" s="37" t="s">
        <v>56</v>
      </c>
      <c r="P124" s="37">
        <v>287.5</v>
      </c>
      <c r="Q124" s="37"/>
      <c r="R124" s="40">
        <v>44906</v>
      </c>
      <c r="S124" s="37"/>
      <c r="T124" s="37"/>
      <c r="U124" s="37"/>
      <c r="V124" s="37"/>
      <c r="W124" s="37"/>
      <c r="X124" s="37"/>
      <c r="Y124" s="39">
        <v>9.7899999999999991</v>
      </c>
      <c r="Z124" s="39">
        <v>10.09</v>
      </c>
      <c r="AA124" s="39">
        <v>0.47</v>
      </c>
      <c r="AB124" s="37"/>
      <c r="AC124" s="37"/>
      <c r="AD124" s="37"/>
      <c r="AE124" s="37" t="s">
        <v>1786</v>
      </c>
      <c r="AF124" s="37" t="s">
        <v>81</v>
      </c>
      <c r="AG124" s="37" t="s">
        <v>979</v>
      </c>
      <c r="AH124" s="37"/>
      <c r="AI124" s="40">
        <f>INDEX(spac_research[[#All],[outsideLiquidationDate]],MATCH(C124,spac_research[[#All],[symbol]],0))</f>
        <v>0</v>
      </c>
      <c r="AJ124" s="20">
        <f t="shared" si="3"/>
        <v>44906</v>
      </c>
      <c r="AK124" s="32">
        <f t="shared" ca="1" si="4"/>
        <v>247</v>
      </c>
      <c r="AL124" s="33">
        <f t="shared" ca="1" si="5"/>
        <v>3.1698047664931367E-2</v>
      </c>
      <c r="AM124" s="22">
        <f>IF(ISBLANK(Y124),"",INDEX(spac_research[[#All],[publicSharesOutstanding]],MATCH(C124,spac_research[[#All],[symbol]],0)))</f>
        <v>28750000</v>
      </c>
      <c r="AN124">
        <v>0</v>
      </c>
    </row>
    <row r="125" spans="1:40" x14ac:dyDescent="0.2">
      <c r="A125" s="37" t="s">
        <v>2490</v>
      </c>
      <c r="B125" s="37" t="s">
        <v>2398</v>
      </c>
      <c r="C125" s="37" t="s">
        <v>1132</v>
      </c>
      <c r="D125" s="37" t="s">
        <v>1130</v>
      </c>
      <c r="E125" s="37" t="s">
        <v>1129</v>
      </c>
      <c r="F125" s="40">
        <v>44251</v>
      </c>
      <c r="G125" s="40">
        <v>44356</v>
      </c>
      <c r="H125" s="37" t="s">
        <v>163</v>
      </c>
      <c r="I125" s="37" t="s">
        <v>69</v>
      </c>
      <c r="J125" s="37" t="s">
        <v>54</v>
      </c>
      <c r="K125" s="37"/>
      <c r="L125" s="39">
        <v>10.050000000000001</v>
      </c>
      <c r="M125" s="38">
        <v>0.5</v>
      </c>
      <c r="N125" s="37" t="s">
        <v>147</v>
      </c>
      <c r="O125" s="37" t="s">
        <v>48</v>
      </c>
      <c r="P125" s="37">
        <v>182.6</v>
      </c>
      <c r="Q125" s="40">
        <v>44543</v>
      </c>
      <c r="R125" s="40">
        <v>44723</v>
      </c>
      <c r="S125" s="37"/>
      <c r="T125" s="37">
        <v>507</v>
      </c>
      <c r="U125" s="41">
        <v>2.76</v>
      </c>
      <c r="V125" s="37" t="s">
        <v>147</v>
      </c>
      <c r="W125" s="37" t="s">
        <v>48</v>
      </c>
      <c r="X125" s="37"/>
      <c r="Y125" s="39">
        <v>10.050000000000001</v>
      </c>
      <c r="Z125" s="39">
        <v>10.09</v>
      </c>
      <c r="AA125" s="39">
        <v>0.28000000000000003</v>
      </c>
      <c r="AB125" s="37"/>
      <c r="AC125" s="37"/>
      <c r="AD125" s="37"/>
      <c r="AE125" s="37" t="s">
        <v>1903</v>
      </c>
      <c r="AF125" s="37" t="s">
        <v>112</v>
      </c>
      <c r="AG125" s="37" t="s">
        <v>1131</v>
      </c>
      <c r="AH125" s="38">
        <v>0</v>
      </c>
      <c r="AI125" s="40">
        <f>INDEX(spac_research[[#All],[outsideLiquidationDate]],MATCH(C125,spac_research[[#All],[symbol]],0))</f>
        <v>44906</v>
      </c>
      <c r="AJ125" s="20">
        <f t="shared" si="3"/>
        <v>44906</v>
      </c>
      <c r="AK125" s="32">
        <f t="shared" ca="1" si="4"/>
        <v>247</v>
      </c>
      <c r="AL125" s="33">
        <f t="shared" ca="1" si="5"/>
        <v>0</v>
      </c>
      <c r="AM125" s="22">
        <f>IF(ISBLANK(Y125),"",INDEX(spac_research[[#All],[publicSharesOutstanding]],MATCH(C125,spac_research[[#All],[symbol]],0)))</f>
        <v>18263000</v>
      </c>
      <c r="AN125">
        <v>0</v>
      </c>
    </row>
    <row r="126" spans="1:40" x14ac:dyDescent="0.2">
      <c r="A126" s="37" t="s">
        <v>2168</v>
      </c>
      <c r="B126" s="37" t="s">
        <v>1780</v>
      </c>
      <c r="C126" s="37" t="s">
        <v>1199</v>
      </c>
      <c r="D126" s="37"/>
      <c r="E126" s="37"/>
      <c r="F126" s="40">
        <v>44427</v>
      </c>
      <c r="G126" s="40">
        <v>44449</v>
      </c>
      <c r="H126" s="37">
        <v>15</v>
      </c>
      <c r="I126" s="37" t="s">
        <v>69</v>
      </c>
      <c r="J126" s="37" t="s">
        <v>54</v>
      </c>
      <c r="K126" s="37"/>
      <c r="L126" s="39">
        <v>10.050000000000001</v>
      </c>
      <c r="M126" s="38">
        <v>0.5</v>
      </c>
      <c r="N126" s="37" t="s">
        <v>130</v>
      </c>
      <c r="O126" s="37" t="s">
        <v>48</v>
      </c>
      <c r="P126" s="37">
        <v>200</v>
      </c>
      <c r="Q126" s="37"/>
      <c r="R126" s="40">
        <v>44909</v>
      </c>
      <c r="S126" s="37"/>
      <c r="T126" s="37"/>
      <c r="U126" s="37"/>
      <c r="V126" s="37"/>
      <c r="W126" s="37"/>
      <c r="X126" s="37"/>
      <c r="Y126" s="39">
        <v>9.84</v>
      </c>
      <c r="Z126" s="39">
        <v>9.8699999999999992</v>
      </c>
      <c r="AA126" s="39">
        <v>0.33</v>
      </c>
      <c r="AB126" s="37"/>
      <c r="AC126" s="37"/>
      <c r="AD126" s="37"/>
      <c r="AE126" s="37" t="s">
        <v>1419</v>
      </c>
      <c r="AF126" s="37" t="s">
        <v>758</v>
      </c>
      <c r="AG126" s="37" t="s">
        <v>1198</v>
      </c>
      <c r="AH126" s="38">
        <v>-2.0899999999999998E-2</v>
      </c>
      <c r="AI126" s="40">
        <f>INDEX(spac_research[[#All],[outsideLiquidationDate]],MATCH(C126,spac_research[[#All],[symbol]],0))</f>
        <v>0</v>
      </c>
      <c r="AJ126" s="20">
        <f t="shared" si="3"/>
        <v>44909</v>
      </c>
      <c r="AK126" s="32">
        <f t="shared" ca="1" si="4"/>
        <v>250</v>
      </c>
      <c r="AL126" s="33">
        <f t="shared" ca="1" si="5"/>
        <v>3.1158536585366044E-2</v>
      </c>
      <c r="AM126" s="22">
        <f>IF(ISBLANK(Y126),"",INDEX(spac_research[[#All],[publicSharesOutstanding]],MATCH(C126,spac_research[[#All],[symbol]],0)))</f>
        <v>20000000</v>
      </c>
      <c r="AN126">
        <v>0</v>
      </c>
    </row>
    <row r="127" spans="1:40" x14ac:dyDescent="0.2">
      <c r="A127" s="37" t="s">
        <v>1854</v>
      </c>
      <c r="B127" s="37" t="s">
        <v>1780</v>
      </c>
      <c r="C127" s="37" t="s">
        <v>1337</v>
      </c>
      <c r="D127" s="37"/>
      <c r="E127" s="37"/>
      <c r="F127" s="40">
        <v>44113</v>
      </c>
      <c r="G127" s="40">
        <v>44175</v>
      </c>
      <c r="H127" s="37">
        <v>24</v>
      </c>
      <c r="I127" s="37" t="s">
        <v>53</v>
      </c>
      <c r="J127" s="37" t="s">
        <v>54</v>
      </c>
      <c r="K127" s="37"/>
      <c r="L127" s="39">
        <v>10</v>
      </c>
      <c r="M127" s="38">
        <v>0.33329999999999999</v>
      </c>
      <c r="N127" s="37" t="s">
        <v>49</v>
      </c>
      <c r="O127" s="37" t="s">
        <v>48</v>
      </c>
      <c r="P127" s="37">
        <v>402.5</v>
      </c>
      <c r="Q127" s="37"/>
      <c r="R127" s="40">
        <v>44909</v>
      </c>
      <c r="S127" s="37"/>
      <c r="T127" s="37"/>
      <c r="U127" s="37"/>
      <c r="V127" s="37"/>
      <c r="W127" s="37"/>
      <c r="X127" s="37"/>
      <c r="Y127" s="39">
        <v>9.8000000000000007</v>
      </c>
      <c r="Z127" s="39">
        <v>9.94</v>
      </c>
      <c r="AA127" s="39">
        <v>0.46</v>
      </c>
      <c r="AB127" s="37"/>
      <c r="AC127" s="37"/>
      <c r="AD127" s="37"/>
      <c r="AE127" s="37" t="s">
        <v>1811</v>
      </c>
      <c r="AF127" s="37" t="s">
        <v>52</v>
      </c>
      <c r="AG127" s="37" t="s">
        <v>49</v>
      </c>
      <c r="AH127" s="38">
        <v>-0.02</v>
      </c>
      <c r="AI127" s="40">
        <f>INDEX(spac_research[[#All],[outsideLiquidationDate]],MATCH(C127,spac_research[[#All],[symbol]],0))</f>
        <v>0</v>
      </c>
      <c r="AJ127" s="20">
        <f t="shared" si="3"/>
        <v>44909</v>
      </c>
      <c r="AK127" s="32">
        <f t="shared" ca="1" si="4"/>
        <v>250</v>
      </c>
      <c r="AL127" s="33">
        <f t="shared" ca="1" si="5"/>
        <v>2.979591836734697E-2</v>
      </c>
      <c r="AM127" s="22">
        <f>IF(ISBLANK(Y127),"",INDEX(spac_research[[#All],[publicSharesOutstanding]],MATCH(C127,spac_research[[#All],[symbol]],0)))</f>
        <v>40250000</v>
      </c>
      <c r="AN127">
        <v>0</v>
      </c>
    </row>
    <row r="128" spans="1:40" x14ac:dyDescent="0.2">
      <c r="A128" s="37" t="s">
        <v>2491</v>
      </c>
      <c r="B128" s="37" t="s">
        <v>2398</v>
      </c>
      <c r="C128" s="37" t="s">
        <v>1468</v>
      </c>
      <c r="D128" s="37" t="s">
        <v>1466</v>
      </c>
      <c r="E128" s="37"/>
      <c r="F128" s="40">
        <v>44322</v>
      </c>
      <c r="G128" s="40">
        <v>44357</v>
      </c>
      <c r="H128" s="37" t="s">
        <v>138</v>
      </c>
      <c r="I128" s="37" t="s">
        <v>107</v>
      </c>
      <c r="J128" s="37"/>
      <c r="K128" s="37" t="s">
        <v>2066</v>
      </c>
      <c r="L128" s="39">
        <v>10.1</v>
      </c>
      <c r="M128" s="37" t="s">
        <v>1887</v>
      </c>
      <c r="N128" s="37" t="s">
        <v>72</v>
      </c>
      <c r="O128" s="37" t="s">
        <v>48</v>
      </c>
      <c r="P128" s="37">
        <v>57.5</v>
      </c>
      <c r="Q128" s="40">
        <v>44518</v>
      </c>
      <c r="R128" s="40">
        <v>44726</v>
      </c>
      <c r="S128" s="37"/>
      <c r="T128" s="42">
        <v>4081</v>
      </c>
      <c r="U128" s="41">
        <v>70.28</v>
      </c>
      <c r="V128" s="37" t="s">
        <v>72</v>
      </c>
      <c r="W128" s="37" t="s">
        <v>48</v>
      </c>
      <c r="X128" s="37"/>
      <c r="Y128" s="39">
        <v>10.050000000000001</v>
      </c>
      <c r="Z128" s="39">
        <v>10.42</v>
      </c>
      <c r="AA128" s="37"/>
      <c r="AB128" s="37"/>
      <c r="AC128" s="37"/>
      <c r="AD128" s="37"/>
      <c r="AE128" s="37" t="s">
        <v>1873</v>
      </c>
      <c r="AF128" s="37" t="s">
        <v>112</v>
      </c>
      <c r="AG128" s="37" t="s">
        <v>1467</v>
      </c>
      <c r="AH128" s="38">
        <v>-5.8999999999999999E-3</v>
      </c>
      <c r="AI128" s="40">
        <f>INDEX(spac_research[[#All],[outsideLiquidationDate]],MATCH(C128,spac_research[[#All],[symbol]],0))</f>
        <v>44909</v>
      </c>
      <c r="AJ128" s="20">
        <f t="shared" si="3"/>
        <v>44909</v>
      </c>
      <c r="AK128" s="32">
        <f t="shared" ca="1" si="4"/>
        <v>250</v>
      </c>
      <c r="AL128" s="33">
        <f t="shared" ca="1" si="5"/>
        <v>7.2636815920396058E-3</v>
      </c>
      <c r="AM128" s="22">
        <f>IF(ISBLANK(Y128),"",INDEX(spac_research[[#All],[publicSharesOutstanding]],MATCH(C128,spac_research[[#All],[symbol]],0)))</f>
        <v>5750000</v>
      </c>
      <c r="AN128">
        <v>0</v>
      </c>
    </row>
    <row r="129" spans="1:40" x14ac:dyDescent="0.2">
      <c r="A129" s="37" t="s">
        <v>1857</v>
      </c>
      <c r="B129" s="37" t="s">
        <v>1780</v>
      </c>
      <c r="C129" s="37" t="s">
        <v>364</v>
      </c>
      <c r="D129" s="37"/>
      <c r="E129" s="37"/>
      <c r="F129" s="40">
        <v>44159</v>
      </c>
      <c r="G129" s="40">
        <v>44176</v>
      </c>
      <c r="H129" s="37">
        <v>24</v>
      </c>
      <c r="I129" s="37" t="s">
        <v>69</v>
      </c>
      <c r="J129" s="37" t="s">
        <v>54</v>
      </c>
      <c r="K129" s="37"/>
      <c r="L129" s="39">
        <v>10</v>
      </c>
      <c r="M129" s="38">
        <v>0.5</v>
      </c>
      <c r="N129" s="37" t="s">
        <v>130</v>
      </c>
      <c r="O129" s="37" t="s">
        <v>48</v>
      </c>
      <c r="P129" s="37">
        <v>414</v>
      </c>
      <c r="Q129" s="37"/>
      <c r="R129" s="40">
        <v>44910</v>
      </c>
      <c r="S129" s="37"/>
      <c r="T129" s="37"/>
      <c r="U129" s="37"/>
      <c r="V129" s="37"/>
      <c r="W129" s="37"/>
      <c r="X129" s="37"/>
      <c r="Y129" s="39">
        <v>9.7899999999999991</v>
      </c>
      <c r="Z129" s="39">
        <v>9.92</v>
      </c>
      <c r="AA129" s="39">
        <v>0.31</v>
      </c>
      <c r="AB129" s="37"/>
      <c r="AC129" s="37"/>
      <c r="AD129" s="37"/>
      <c r="AE129" s="37" t="s">
        <v>1786</v>
      </c>
      <c r="AF129" s="37" t="s">
        <v>68</v>
      </c>
      <c r="AG129" s="37" t="s">
        <v>363</v>
      </c>
      <c r="AH129" s="38">
        <v>-2.1000000000000001E-2</v>
      </c>
      <c r="AI129" s="40">
        <f>INDEX(spac_research[[#All],[outsideLiquidationDate]],MATCH(C129,spac_research[[#All],[symbol]],0))</f>
        <v>0</v>
      </c>
      <c r="AJ129" s="20">
        <f t="shared" si="3"/>
        <v>44910</v>
      </c>
      <c r="AK129" s="32">
        <f t="shared" ca="1" si="4"/>
        <v>251</v>
      </c>
      <c r="AL129" s="33">
        <f t="shared" ca="1" si="5"/>
        <v>3.1192899494972299E-2</v>
      </c>
      <c r="AM129" s="22">
        <f>IF(ISBLANK(Y129),"",INDEX(spac_research[[#All],[publicSharesOutstanding]],MATCH(C129,spac_research[[#All],[symbol]],0)))</f>
        <v>41400000</v>
      </c>
      <c r="AN129">
        <v>0</v>
      </c>
    </row>
    <row r="130" spans="1:40" x14ac:dyDescent="0.2">
      <c r="A130" s="37" t="s">
        <v>1799</v>
      </c>
      <c r="B130" s="37" t="s">
        <v>1780</v>
      </c>
      <c r="C130" s="37" t="s">
        <v>813</v>
      </c>
      <c r="D130" s="37"/>
      <c r="E130" s="37"/>
      <c r="F130" s="40">
        <v>44068</v>
      </c>
      <c r="G130" s="40">
        <v>44085</v>
      </c>
      <c r="H130" s="37" t="s">
        <v>150</v>
      </c>
      <c r="I130" s="37" t="s">
        <v>119</v>
      </c>
      <c r="J130" s="37" t="s">
        <v>54</v>
      </c>
      <c r="K130" s="37"/>
      <c r="L130" s="39">
        <v>10</v>
      </c>
      <c r="M130" s="38">
        <v>0.2</v>
      </c>
      <c r="N130" s="37" t="s">
        <v>72</v>
      </c>
      <c r="O130" s="37" t="s">
        <v>48</v>
      </c>
      <c r="P130" s="37">
        <v>402.5</v>
      </c>
      <c r="Q130" s="37"/>
      <c r="R130" s="40">
        <v>44819</v>
      </c>
      <c r="S130" s="37"/>
      <c r="T130" s="37"/>
      <c r="U130" s="37"/>
      <c r="V130" s="37"/>
      <c r="W130" s="37"/>
      <c r="X130" s="37"/>
      <c r="Y130" s="39">
        <v>9.85</v>
      </c>
      <c r="Z130" s="39">
        <v>9.92</v>
      </c>
      <c r="AA130" s="39">
        <v>0.52</v>
      </c>
      <c r="AB130" s="37"/>
      <c r="AC130" s="37"/>
      <c r="AD130" s="37"/>
      <c r="AE130" s="37" t="s">
        <v>1800</v>
      </c>
      <c r="AF130" s="37" t="s">
        <v>149</v>
      </c>
      <c r="AG130" s="37" t="s">
        <v>662</v>
      </c>
      <c r="AH130" s="38">
        <v>-1.5800000000000002E-2</v>
      </c>
      <c r="AI130" s="40">
        <f>INDEX(spac_research[[#All],[outsideLiquidationDate]],MATCH(C130,spac_research[[#All],[symbol]],0))</f>
        <v>44910</v>
      </c>
      <c r="AJ130" s="20">
        <f t="shared" ref="AJ130:AJ193" si="6">IF(AI130&gt;0,AI130,R130)</f>
        <v>44910</v>
      </c>
      <c r="AK130" s="32">
        <f t="shared" ref="AK130:AK193" ca="1" si="7">AJ130-TODAY()</f>
        <v>251</v>
      </c>
      <c r="AL130" s="33">
        <f t="shared" ref="AL130:AL193" ca="1" si="8">IFERROR((L130/Y130-1)*(365/AK130),"")</f>
        <v>2.2144922846684234E-2</v>
      </c>
      <c r="AM130" s="22">
        <f>IF(ISBLANK(Y130),"",INDEX(spac_research[[#All],[publicSharesOutstanding]],MATCH(C130,spac_research[[#All],[symbol]],0)))</f>
        <v>40250000</v>
      </c>
      <c r="AN130">
        <v>0</v>
      </c>
    </row>
    <row r="131" spans="1:40" x14ac:dyDescent="0.2">
      <c r="A131" s="37" t="s">
        <v>711</v>
      </c>
      <c r="B131" s="37" t="s">
        <v>2398</v>
      </c>
      <c r="C131" s="37" t="s">
        <v>712</v>
      </c>
      <c r="D131" s="37" t="s">
        <v>710</v>
      </c>
      <c r="E131" s="37"/>
      <c r="F131" s="40">
        <v>44160</v>
      </c>
      <c r="G131" s="40">
        <v>44176</v>
      </c>
      <c r="H131" s="37">
        <v>24</v>
      </c>
      <c r="I131" s="37" t="s">
        <v>53</v>
      </c>
      <c r="J131" s="37" t="s">
        <v>54</v>
      </c>
      <c r="K131" s="37"/>
      <c r="L131" s="39">
        <v>10</v>
      </c>
      <c r="M131" s="38">
        <v>0.33329999999999999</v>
      </c>
      <c r="N131" s="37" t="s">
        <v>72</v>
      </c>
      <c r="O131" s="37" t="s">
        <v>48</v>
      </c>
      <c r="P131" s="37">
        <v>414</v>
      </c>
      <c r="Q131" s="40">
        <v>44452</v>
      </c>
      <c r="R131" s="40">
        <v>44910</v>
      </c>
      <c r="S131" s="37"/>
      <c r="T131" s="42">
        <v>1601</v>
      </c>
      <c r="U131" s="41">
        <v>3.87</v>
      </c>
      <c r="V131" s="37" t="s">
        <v>72</v>
      </c>
      <c r="W131" s="37" t="s">
        <v>48</v>
      </c>
      <c r="X131" s="37"/>
      <c r="Y131" s="39">
        <v>9.98</v>
      </c>
      <c r="Z131" s="39">
        <v>10.16</v>
      </c>
      <c r="AA131" s="39">
        <v>0.63</v>
      </c>
      <c r="AB131" s="37"/>
      <c r="AC131" s="37"/>
      <c r="AD131" s="37"/>
      <c r="AE131" s="37" t="s">
        <v>1805</v>
      </c>
      <c r="AF131" s="37" t="s">
        <v>51</v>
      </c>
      <c r="AG131" s="37" t="s">
        <v>693</v>
      </c>
      <c r="AH131" s="38">
        <v>-3.5000000000000001E-3</v>
      </c>
      <c r="AI131" s="40">
        <f>INDEX(spac_research[[#All],[outsideLiquidationDate]],MATCH(C131,spac_research[[#All],[symbol]],0))</f>
        <v>0</v>
      </c>
      <c r="AJ131" s="20">
        <f t="shared" si="6"/>
        <v>44910</v>
      </c>
      <c r="AK131" s="32">
        <f t="shared" ca="1" si="7"/>
        <v>251</v>
      </c>
      <c r="AL131" s="33">
        <f t="shared" ca="1" si="8"/>
        <v>2.9141949237118073E-3</v>
      </c>
      <c r="AM131" s="22">
        <f>IF(ISBLANK(Y131),"",INDEX(spac_research[[#All],[publicSharesOutstanding]],MATCH(C131,spac_research[[#All],[symbol]],0)))</f>
        <v>41400000</v>
      </c>
      <c r="AN131">
        <v>0</v>
      </c>
    </row>
    <row r="132" spans="1:40" x14ac:dyDescent="0.2">
      <c r="A132" s="37" t="s">
        <v>2171</v>
      </c>
      <c r="B132" s="37" t="s">
        <v>1780</v>
      </c>
      <c r="C132" s="37" t="s">
        <v>383</v>
      </c>
      <c r="D132" s="37"/>
      <c r="E132" s="37"/>
      <c r="F132" s="40">
        <v>44252</v>
      </c>
      <c r="G132" s="40">
        <v>44454</v>
      </c>
      <c r="H132" s="37">
        <v>15</v>
      </c>
      <c r="I132" s="37" t="s">
        <v>69</v>
      </c>
      <c r="J132" s="37" t="s">
        <v>61</v>
      </c>
      <c r="K132" s="37"/>
      <c r="L132" s="39">
        <v>10.050000000000001</v>
      </c>
      <c r="M132" s="38">
        <v>0.5</v>
      </c>
      <c r="N132" s="37" t="s">
        <v>79</v>
      </c>
      <c r="O132" s="37" t="s">
        <v>48</v>
      </c>
      <c r="P132" s="37">
        <v>300</v>
      </c>
      <c r="Q132" s="37"/>
      <c r="R132" s="40">
        <v>44912</v>
      </c>
      <c r="S132" s="37"/>
      <c r="T132" s="37"/>
      <c r="U132" s="37"/>
      <c r="V132" s="37"/>
      <c r="W132" s="37"/>
      <c r="X132" s="37"/>
      <c r="Y132" s="39">
        <v>9.84</v>
      </c>
      <c r="Z132" s="39">
        <v>9.9499999999999993</v>
      </c>
      <c r="AA132" s="39">
        <v>0.28999999999999998</v>
      </c>
      <c r="AB132" s="37"/>
      <c r="AC132" s="37"/>
      <c r="AD132" s="37"/>
      <c r="AE132" s="37" t="s">
        <v>1419</v>
      </c>
      <c r="AF132" s="37" t="s">
        <v>136</v>
      </c>
      <c r="AG132" s="37" t="s">
        <v>118</v>
      </c>
      <c r="AH132" s="38">
        <v>-2.1399999999999999E-2</v>
      </c>
      <c r="AI132" s="40">
        <f>INDEX(spac_research[[#All],[outsideLiquidationDate]],MATCH(C132,spac_research[[#All],[symbol]],0))</f>
        <v>0</v>
      </c>
      <c r="AJ132" s="20">
        <f t="shared" si="6"/>
        <v>44912</v>
      </c>
      <c r="AK132" s="32">
        <f t="shared" ca="1" si="7"/>
        <v>253</v>
      </c>
      <c r="AL132" s="33">
        <f t="shared" ca="1" si="8"/>
        <v>3.0789067772100834E-2</v>
      </c>
      <c r="AM132" s="22">
        <f>IF(ISBLANK(Y132),"",INDEX(spac_research[[#All],[publicSharesOutstanding]],MATCH(C132,spac_research[[#All],[symbol]],0)))</f>
        <v>30000000</v>
      </c>
      <c r="AN132">
        <v>0</v>
      </c>
    </row>
    <row r="133" spans="1:40" x14ac:dyDescent="0.2">
      <c r="A133" s="37" t="s">
        <v>2091</v>
      </c>
      <c r="B133" s="37" t="s">
        <v>1780</v>
      </c>
      <c r="C133" s="37" t="s">
        <v>1319</v>
      </c>
      <c r="D133" s="37"/>
      <c r="E133" s="37"/>
      <c r="F133" s="40">
        <v>44273</v>
      </c>
      <c r="G133" s="40">
        <v>44362</v>
      </c>
      <c r="H133" s="37">
        <v>18</v>
      </c>
      <c r="I133" s="37" t="s">
        <v>137</v>
      </c>
      <c r="J133" s="37" t="s">
        <v>54</v>
      </c>
      <c r="K133" s="37"/>
      <c r="L133" s="39">
        <v>10</v>
      </c>
      <c r="M133" s="38">
        <v>1</v>
      </c>
      <c r="N133" s="37" t="s">
        <v>49</v>
      </c>
      <c r="O133" s="37" t="s">
        <v>93</v>
      </c>
      <c r="P133" s="37">
        <v>58.3</v>
      </c>
      <c r="Q133" s="37"/>
      <c r="R133" s="40">
        <v>44912</v>
      </c>
      <c r="S133" s="37"/>
      <c r="T133" s="37"/>
      <c r="U133" s="37"/>
      <c r="V133" s="37"/>
      <c r="W133" s="37"/>
      <c r="X133" s="37"/>
      <c r="Y133" s="39">
        <v>9.83</v>
      </c>
      <c r="Z133" s="39">
        <v>10.01</v>
      </c>
      <c r="AA133" s="39">
        <v>0.36</v>
      </c>
      <c r="AB133" s="37"/>
      <c r="AC133" s="37"/>
      <c r="AD133" s="37"/>
      <c r="AE133" s="37" t="s">
        <v>1781</v>
      </c>
      <c r="AF133" s="37" t="s">
        <v>87</v>
      </c>
      <c r="AG133" s="37" t="s">
        <v>1318</v>
      </c>
      <c r="AH133" s="38">
        <v>-1.7000000000000001E-2</v>
      </c>
      <c r="AI133" s="40">
        <f>INDEX(spac_research[[#All],[outsideLiquidationDate]],MATCH(C133,spac_research[[#All],[symbol]],0))</f>
        <v>0</v>
      </c>
      <c r="AJ133" s="20">
        <f t="shared" si="6"/>
        <v>44912</v>
      </c>
      <c r="AK133" s="32">
        <f t="shared" ca="1" si="7"/>
        <v>253</v>
      </c>
      <c r="AL133" s="33">
        <f t="shared" ca="1" si="8"/>
        <v>2.4949838961958154E-2</v>
      </c>
      <c r="AM133" s="22">
        <f>IF(ISBLANK(Y133),"",INDEX(spac_research[[#All],[publicSharesOutstanding]],MATCH(C133,spac_research[[#All],[symbol]],0)))</f>
        <v>5829980</v>
      </c>
      <c r="AN133">
        <v>0</v>
      </c>
    </row>
    <row r="134" spans="1:40" x14ac:dyDescent="0.2">
      <c r="A134" s="37" t="s">
        <v>1801</v>
      </c>
      <c r="B134" s="37" t="s">
        <v>1780</v>
      </c>
      <c r="C134" s="37" t="s">
        <v>1244</v>
      </c>
      <c r="D134" s="37"/>
      <c r="E134" s="37"/>
      <c r="F134" s="40">
        <v>44067</v>
      </c>
      <c r="G134" s="40">
        <v>44090</v>
      </c>
      <c r="H134" s="37" t="s">
        <v>150</v>
      </c>
      <c r="I134" s="37" t="s">
        <v>176</v>
      </c>
      <c r="J134" s="37" t="s">
        <v>61</v>
      </c>
      <c r="K134" s="37"/>
      <c r="L134" s="39">
        <v>10</v>
      </c>
      <c r="M134" s="38">
        <v>0.25</v>
      </c>
      <c r="N134" s="37" t="s">
        <v>79</v>
      </c>
      <c r="O134" s="37" t="s">
        <v>48</v>
      </c>
      <c r="P134" s="37">
        <v>414</v>
      </c>
      <c r="Q134" s="37"/>
      <c r="R134" s="40">
        <v>44822</v>
      </c>
      <c r="S134" s="37"/>
      <c r="T134" s="37"/>
      <c r="U134" s="37"/>
      <c r="V134" s="37"/>
      <c r="W134" s="37"/>
      <c r="X134" s="37"/>
      <c r="Y134" s="39">
        <v>9.81</v>
      </c>
      <c r="Z134" s="39">
        <v>9.93</v>
      </c>
      <c r="AA134" s="39">
        <v>0.27</v>
      </c>
      <c r="AB134" s="37"/>
      <c r="AC134" s="37"/>
      <c r="AD134" s="37"/>
      <c r="AE134" s="37" t="s">
        <v>1802</v>
      </c>
      <c r="AF134" s="37" t="s">
        <v>51</v>
      </c>
      <c r="AG134" s="37" t="s">
        <v>118</v>
      </c>
      <c r="AH134" s="38">
        <v>-1.9E-2</v>
      </c>
      <c r="AI134" s="40">
        <f>INDEX(spac_research[[#All],[outsideLiquidationDate]],MATCH(C134,spac_research[[#All],[symbol]],0))</f>
        <v>44913</v>
      </c>
      <c r="AJ134" s="20">
        <f t="shared" si="6"/>
        <v>44913</v>
      </c>
      <c r="AK134" s="32">
        <f t="shared" ca="1" si="7"/>
        <v>254</v>
      </c>
      <c r="AL134" s="33">
        <f t="shared" ca="1" si="8"/>
        <v>2.7831956785218263E-2</v>
      </c>
      <c r="AM134" s="22">
        <f>IF(ISBLANK(Y134),"",INDEX(spac_research[[#All],[publicSharesOutstanding]],MATCH(C134,spac_research[[#All],[symbol]],0)))</f>
        <v>41400000</v>
      </c>
      <c r="AN134">
        <v>0</v>
      </c>
    </row>
    <row r="135" spans="1:40" x14ac:dyDescent="0.2">
      <c r="A135" s="37" t="s">
        <v>415</v>
      </c>
      <c r="B135" s="37" t="s">
        <v>1780</v>
      </c>
      <c r="C135" s="37" t="s">
        <v>416</v>
      </c>
      <c r="D135" s="37"/>
      <c r="E135" s="37"/>
      <c r="F135" s="40">
        <v>44165</v>
      </c>
      <c r="G135" s="40">
        <v>44182</v>
      </c>
      <c r="H135" s="37">
        <v>24</v>
      </c>
      <c r="I135" s="37" t="s">
        <v>53</v>
      </c>
      <c r="J135" s="37" t="s">
        <v>54</v>
      </c>
      <c r="K135" s="37"/>
      <c r="L135" s="39">
        <v>10</v>
      </c>
      <c r="M135" s="38">
        <v>0.33329999999999999</v>
      </c>
      <c r="N135" s="37" t="s">
        <v>72</v>
      </c>
      <c r="O135" s="37" t="s">
        <v>48</v>
      </c>
      <c r="P135" s="37">
        <v>575</v>
      </c>
      <c r="Q135" s="37"/>
      <c r="R135" s="40">
        <v>44916</v>
      </c>
      <c r="S135" s="37"/>
      <c r="T135" s="37"/>
      <c r="U135" s="37"/>
      <c r="V135" s="37"/>
      <c r="W135" s="37"/>
      <c r="X135" s="37"/>
      <c r="Y135" s="39">
        <v>9.7799999999999994</v>
      </c>
      <c r="Z135" s="39">
        <v>9.9</v>
      </c>
      <c r="AA135" s="39">
        <v>0.38</v>
      </c>
      <c r="AB135" s="37"/>
      <c r="AC135" s="37"/>
      <c r="AD135" s="37"/>
      <c r="AE135" s="37" t="s">
        <v>1805</v>
      </c>
      <c r="AF135" s="37" t="s">
        <v>68</v>
      </c>
      <c r="AG135" s="37" t="s">
        <v>288</v>
      </c>
      <c r="AH135" s="38">
        <v>-2.3E-2</v>
      </c>
      <c r="AI135" s="40">
        <f>INDEX(spac_research[[#All],[outsideLiquidationDate]],MATCH(C135,spac_research[[#All],[symbol]],0))</f>
        <v>0</v>
      </c>
      <c r="AJ135" s="20">
        <f t="shared" si="6"/>
        <v>44916</v>
      </c>
      <c r="AK135" s="32">
        <f t="shared" ca="1" si="7"/>
        <v>257</v>
      </c>
      <c r="AL135" s="33">
        <f t="shared" ca="1" si="8"/>
        <v>3.1947992011012734E-2</v>
      </c>
      <c r="AM135" s="22">
        <f>IF(ISBLANK(Y135),"",INDEX(spac_research[[#All],[publicSharesOutstanding]],MATCH(C135,spac_research[[#All],[symbol]],0)))</f>
        <v>57500000</v>
      </c>
      <c r="AN135">
        <v>1</v>
      </c>
    </row>
    <row r="136" spans="1:40" x14ac:dyDescent="0.2">
      <c r="A136" s="37" t="s">
        <v>1861</v>
      </c>
      <c r="B136" s="37" t="s">
        <v>1780</v>
      </c>
      <c r="C136" s="37" t="s">
        <v>1370</v>
      </c>
      <c r="D136" s="37"/>
      <c r="E136" s="37"/>
      <c r="F136" s="40">
        <v>44165</v>
      </c>
      <c r="G136" s="40">
        <v>44182</v>
      </c>
      <c r="H136" s="37">
        <v>24</v>
      </c>
      <c r="I136" s="37" t="s">
        <v>53</v>
      </c>
      <c r="J136" s="37" t="s">
        <v>54</v>
      </c>
      <c r="K136" s="37"/>
      <c r="L136" s="39">
        <v>10</v>
      </c>
      <c r="M136" s="38">
        <v>0.33329999999999999</v>
      </c>
      <c r="N136" s="37" t="s">
        <v>49</v>
      </c>
      <c r="O136" s="37" t="s">
        <v>48</v>
      </c>
      <c r="P136" s="37">
        <v>400</v>
      </c>
      <c r="Q136" s="37"/>
      <c r="R136" s="40">
        <v>44916</v>
      </c>
      <c r="S136" s="37"/>
      <c r="T136" s="37"/>
      <c r="U136" s="37"/>
      <c r="V136" s="37"/>
      <c r="W136" s="37"/>
      <c r="X136" s="37"/>
      <c r="Y136" s="39">
        <v>9.8000000000000007</v>
      </c>
      <c r="Z136" s="39">
        <v>9.89</v>
      </c>
      <c r="AA136" s="39">
        <v>0.3</v>
      </c>
      <c r="AB136" s="37"/>
      <c r="AC136" s="37"/>
      <c r="AD136" s="37"/>
      <c r="AE136" s="37" t="s">
        <v>1419</v>
      </c>
      <c r="AF136" s="37" t="s">
        <v>51</v>
      </c>
      <c r="AG136" s="37" t="s">
        <v>49</v>
      </c>
      <c r="AH136" s="38">
        <v>-2.1000000000000001E-2</v>
      </c>
      <c r="AI136" s="40">
        <f>INDEX(spac_research[[#All],[outsideLiquidationDate]],MATCH(C136,spac_research[[#All],[symbol]],0))</f>
        <v>0</v>
      </c>
      <c r="AJ136" s="20">
        <f t="shared" si="6"/>
        <v>44916</v>
      </c>
      <c r="AK136" s="32">
        <f t="shared" ca="1" si="7"/>
        <v>257</v>
      </c>
      <c r="AL136" s="33">
        <f t="shared" ca="1" si="8"/>
        <v>2.8984356388469818E-2</v>
      </c>
      <c r="AM136" s="22">
        <f>IF(ISBLANK(Y136),"",INDEX(spac_research[[#All],[publicSharesOutstanding]],MATCH(C136,spac_research[[#All],[symbol]],0)))</f>
        <v>40000000</v>
      </c>
      <c r="AN136">
        <v>0</v>
      </c>
    </row>
    <row r="137" spans="1:40" x14ac:dyDescent="0.2">
      <c r="A137" s="37" t="s">
        <v>2432</v>
      </c>
      <c r="B137" s="37" t="s">
        <v>2398</v>
      </c>
      <c r="C137" s="37" t="s">
        <v>702</v>
      </c>
      <c r="D137" s="37" t="s">
        <v>700</v>
      </c>
      <c r="E137" s="37"/>
      <c r="F137" s="40">
        <v>44165</v>
      </c>
      <c r="G137" s="40">
        <v>44183</v>
      </c>
      <c r="H137" s="37">
        <v>24</v>
      </c>
      <c r="I137" s="37" t="s">
        <v>53</v>
      </c>
      <c r="J137" s="37" t="s">
        <v>54</v>
      </c>
      <c r="K137" s="37"/>
      <c r="L137" s="39">
        <v>10</v>
      </c>
      <c r="M137" s="38">
        <v>0.33329999999999999</v>
      </c>
      <c r="N137" s="37" t="s">
        <v>130</v>
      </c>
      <c r="O137" s="37" t="s">
        <v>56</v>
      </c>
      <c r="P137" s="37">
        <v>250</v>
      </c>
      <c r="Q137" s="40">
        <v>44421</v>
      </c>
      <c r="R137" s="40">
        <v>44917</v>
      </c>
      <c r="S137" s="37"/>
      <c r="T137" s="37">
        <v>655</v>
      </c>
      <c r="U137" s="41">
        <v>2.62</v>
      </c>
      <c r="V137" s="37" t="s">
        <v>130</v>
      </c>
      <c r="W137" s="37" t="s">
        <v>48</v>
      </c>
      <c r="X137" s="37"/>
      <c r="Y137" s="39">
        <v>9.51</v>
      </c>
      <c r="Z137" s="39">
        <v>9.35</v>
      </c>
      <c r="AA137" s="39">
        <v>0.35</v>
      </c>
      <c r="AB137" s="37"/>
      <c r="AC137" s="37"/>
      <c r="AD137" s="37"/>
      <c r="AE137" s="37" t="s">
        <v>1807</v>
      </c>
      <c r="AF137" s="37" t="s">
        <v>52</v>
      </c>
      <c r="AG137" s="37" t="s">
        <v>701</v>
      </c>
      <c r="AH137" s="38">
        <v>-4.9000000000000002E-2</v>
      </c>
      <c r="AI137" s="40">
        <f>INDEX(spac_research[[#All],[outsideLiquidationDate]],MATCH(C137,spac_research[[#All],[symbol]],0))</f>
        <v>0</v>
      </c>
      <c r="AJ137" s="20">
        <f t="shared" si="6"/>
        <v>44917</v>
      </c>
      <c r="AK137" s="32">
        <f t="shared" ca="1" si="7"/>
        <v>258</v>
      </c>
      <c r="AL137" s="33">
        <f t="shared" ca="1" si="8"/>
        <v>7.2893486252741072E-2</v>
      </c>
      <c r="AM137" s="22">
        <f>IF(ISBLANK(Y137),"",INDEX(spac_research[[#All],[publicSharesOutstanding]],MATCH(C137,spac_research[[#All],[symbol]],0)))</f>
        <v>25000000</v>
      </c>
      <c r="AN137">
        <v>1</v>
      </c>
    </row>
    <row r="138" spans="1:40" x14ac:dyDescent="0.2">
      <c r="A138" s="37" t="s">
        <v>1863</v>
      </c>
      <c r="B138" s="37" t="s">
        <v>1780</v>
      </c>
      <c r="C138" s="37" t="s">
        <v>1103</v>
      </c>
      <c r="D138" s="37"/>
      <c r="E138" s="37"/>
      <c r="F138" s="40">
        <v>44166</v>
      </c>
      <c r="G138" s="40">
        <v>44183</v>
      </c>
      <c r="H138" s="37">
        <v>24</v>
      </c>
      <c r="I138" s="37" t="s">
        <v>69</v>
      </c>
      <c r="J138" s="37" t="s">
        <v>54</v>
      </c>
      <c r="K138" s="37"/>
      <c r="L138" s="39">
        <v>10</v>
      </c>
      <c r="M138" s="38">
        <v>0.5</v>
      </c>
      <c r="N138" s="37" t="s">
        <v>49</v>
      </c>
      <c r="O138" s="37" t="s">
        <v>48</v>
      </c>
      <c r="P138" s="37">
        <v>345</v>
      </c>
      <c r="Q138" s="37"/>
      <c r="R138" s="40">
        <v>44917</v>
      </c>
      <c r="S138" s="37"/>
      <c r="T138" s="37"/>
      <c r="U138" s="37"/>
      <c r="V138" s="37"/>
      <c r="W138" s="37"/>
      <c r="X138" s="37"/>
      <c r="Y138" s="39">
        <v>9.7799999999999994</v>
      </c>
      <c r="Z138" s="39">
        <v>9.93</v>
      </c>
      <c r="AA138" s="39">
        <v>0.31</v>
      </c>
      <c r="AB138" s="37"/>
      <c r="AC138" s="37"/>
      <c r="AD138" s="37"/>
      <c r="AE138" s="37" t="s">
        <v>1805</v>
      </c>
      <c r="AF138" s="37" t="s">
        <v>87</v>
      </c>
      <c r="AG138" s="37" t="s">
        <v>1102</v>
      </c>
      <c r="AH138" s="38">
        <v>-2.3E-2</v>
      </c>
      <c r="AI138" s="40">
        <f>INDEX(spac_research[[#All],[outsideLiquidationDate]],MATCH(C138,spac_research[[#All],[symbol]],0))</f>
        <v>0</v>
      </c>
      <c r="AJ138" s="20">
        <f t="shared" si="6"/>
        <v>44917</v>
      </c>
      <c r="AK138" s="32">
        <f t="shared" ca="1" si="7"/>
        <v>258</v>
      </c>
      <c r="AL138" s="33">
        <f t="shared" ca="1" si="8"/>
        <v>3.1824162584613458E-2</v>
      </c>
      <c r="AM138" s="22">
        <f>IF(ISBLANK(Y138),"",INDEX(spac_research[[#All],[publicSharesOutstanding]],MATCH(C138,spac_research[[#All],[symbol]],0)))</f>
        <v>34500000</v>
      </c>
      <c r="AN138">
        <v>1</v>
      </c>
    </row>
    <row r="139" spans="1:40" x14ac:dyDescent="0.2">
      <c r="A139" s="37" t="s">
        <v>1862</v>
      </c>
      <c r="B139" s="37" t="s">
        <v>1780</v>
      </c>
      <c r="C139" s="37" t="s">
        <v>941</v>
      </c>
      <c r="D139" s="37"/>
      <c r="E139" s="37"/>
      <c r="F139" s="40">
        <v>44148</v>
      </c>
      <c r="G139" s="40">
        <v>44183</v>
      </c>
      <c r="H139" s="37">
        <v>24</v>
      </c>
      <c r="I139" s="37" t="s">
        <v>53</v>
      </c>
      <c r="J139" s="37" t="s">
        <v>54</v>
      </c>
      <c r="K139" s="37"/>
      <c r="L139" s="39">
        <v>10</v>
      </c>
      <c r="M139" s="38">
        <v>0.33329999999999999</v>
      </c>
      <c r="N139" s="37" t="s">
        <v>72</v>
      </c>
      <c r="O139" s="37" t="s">
        <v>48</v>
      </c>
      <c r="P139" s="37">
        <v>250</v>
      </c>
      <c r="Q139" s="37"/>
      <c r="R139" s="40">
        <v>44917</v>
      </c>
      <c r="S139" s="37"/>
      <c r="T139" s="37"/>
      <c r="U139" s="37"/>
      <c r="V139" s="37"/>
      <c r="W139" s="37"/>
      <c r="X139" s="37"/>
      <c r="Y139" s="39">
        <v>9.7899999999999991</v>
      </c>
      <c r="Z139" s="39">
        <v>9.8800000000000008</v>
      </c>
      <c r="AA139" s="39">
        <v>0.28999999999999998</v>
      </c>
      <c r="AB139" s="37"/>
      <c r="AC139" s="37"/>
      <c r="AD139" s="37"/>
      <c r="AE139" s="37" t="s">
        <v>1419</v>
      </c>
      <c r="AF139" s="37" t="s">
        <v>75</v>
      </c>
      <c r="AG139" s="37" t="s">
        <v>940</v>
      </c>
      <c r="AH139" s="38">
        <v>-2.1000000000000001E-2</v>
      </c>
      <c r="AI139" s="40">
        <f>INDEX(spac_research[[#All],[outsideLiquidationDate]],MATCH(C139,spac_research[[#All],[symbol]],0))</f>
        <v>0</v>
      </c>
      <c r="AJ139" s="20">
        <f t="shared" si="6"/>
        <v>44917</v>
      </c>
      <c r="AK139" s="32">
        <f t="shared" ca="1" si="7"/>
        <v>258</v>
      </c>
      <c r="AL139" s="33">
        <f t="shared" ca="1" si="8"/>
        <v>3.0346580516426538E-2</v>
      </c>
      <c r="AM139" s="22">
        <f>IF(ISBLANK(Y139),"",INDEX(spac_research[[#All],[publicSharesOutstanding]],MATCH(C139,spac_research[[#All],[symbol]],0)))</f>
        <v>25000000</v>
      </c>
      <c r="AN139">
        <v>0</v>
      </c>
    </row>
    <row r="140" spans="1:40" x14ac:dyDescent="0.2">
      <c r="A140" s="37" t="s">
        <v>1867</v>
      </c>
      <c r="B140" s="37" t="s">
        <v>1780</v>
      </c>
      <c r="C140" s="37" t="s">
        <v>173</v>
      </c>
      <c r="D140" s="37"/>
      <c r="E140" s="37"/>
      <c r="F140" s="40">
        <v>44172</v>
      </c>
      <c r="G140" s="40">
        <v>44188</v>
      </c>
      <c r="H140" s="37">
        <v>24</v>
      </c>
      <c r="I140" s="37" t="s">
        <v>69</v>
      </c>
      <c r="J140" s="37" t="s">
        <v>54</v>
      </c>
      <c r="K140" s="37"/>
      <c r="L140" s="39">
        <v>10</v>
      </c>
      <c r="M140" s="38">
        <v>0.5</v>
      </c>
      <c r="N140" s="37" t="s">
        <v>49</v>
      </c>
      <c r="O140" s="37" t="s">
        <v>48</v>
      </c>
      <c r="P140" s="37">
        <v>230</v>
      </c>
      <c r="Q140" s="37"/>
      <c r="R140" s="40">
        <v>44923</v>
      </c>
      <c r="S140" s="37"/>
      <c r="T140" s="37"/>
      <c r="U140" s="37"/>
      <c r="V140" s="37"/>
      <c r="W140" s="37"/>
      <c r="X140" s="37"/>
      <c r="Y140" s="39">
        <v>9.7799999999999994</v>
      </c>
      <c r="Z140" s="39">
        <v>9.8800000000000008</v>
      </c>
      <c r="AA140" s="39">
        <v>0.22</v>
      </c>
      <c r="AB140" s="37"/>
      <c r="AC140" s="37"/>
      <c r="AD140" s="37"/>
      <c r="AE140" s="37" t="s">
        <v>1419</v>
      </c>
      <c r="AF140" s="37" t="s">
        <v>52</v>
      </c>
      <c r="AG140" s="37" t="s">
        <v>49</v>
      </c>
      <c r="AH140" s="38">
        <v>-2.1999999999999999E-2</v>
      </c>
      <c r="AI140" s="40">
        <f>INDEX(spac_research[[#All],[outsideLiquidationDate]],MATCH(C140,spac_research[[#All],[symbol]],0))</f>
        <v>0</v>
      </c>
      <c r="AJ140" s="20">
        <f t="shared" si="6"/>
        <v>44923</v>
      </c>
      <c r="AK140" s="32">
        <f t="shared" ca="1" si="7"/>
        <v>264</v>
      </c>
      <c r="AL140" s="33">
        <f t="shared" ca="1" si="8"/>
        <v>3.1100886162235882E-2</v>
      </c>
      <c r="AM140" s="22">
        <f>IF(ISBLANK(Y140),"",INDEX(spac_research[[#All],[publicSharesOutstanding]],MATCH(C140,spac_research[[#All],[symbol]],0)))</f>
        <v>23000000</v>
      </c>
      <c r="AN140">
        <v>0</v>
      </c>
    </row>
    <row r="141" spans="1:40" x14ac:dyDescent="0.2">
      <c r="A141" s="37" t="s">
        <v>1864</v>
      </c>
      <c r="B141" s="37" t="s">
        <v>1780</v>
      </c>
      <c r="C141" s="37" t="s">
        <v>1011</v>
      </c>
      <c r="D141" s="37"/>
      <c r="E141" s="37"/>
      <c r="F141" s="40">
        <v>44112</v>
      </c>
      <c r="G141" s="40">
        <v>44188</v>
      </c>
      <c r="H141" s="37">
        <v>24</v>
      </c>
      <c r="I141" s="37" t="s">
        <v>69</v>
      </c>
      <c r="J141" s="37" t="s">
        <v>54</v>
      </c>
      <c r="K141" s="37"/>
      <c r="L141" s="39">
        <v>10</v>
      </c>
      <c r="M141" s="38">
        <v>0.5</v>
      </c>
      <c r="N141" s="37" t="s">
        <v>130</v>
      </c>
      <c r="O141" s="37" t="s">
        <v>56</v>
      </c>
      <c r="P141" s="37">
        <v>331.2</v>
      </c>
      <c r="Q141" s="37"/>
      <c r="R141" s="40">
        <v>44923</v>
      </c>
      <c r="S141" s="37"/>
      <c r="T141" s="37"/>
      <c r="U141" s="37"/>
      <c r="V141" s="37"/>
      <c r="W141" s="37"/>
      <c r="X141" s="37"/>
      <c r="Y141" s="39">
        <v>9.7899999999999991</v>
      </c>
      <c r="Z141" s="39">
        <v>9.92</v>
      </c>
      <c r="AA141" s="39">
        <v>0.38</v>
      </c>
      <c r="AB141" s="37"/>
      <c r="AC141" s="37"/>
      <c r="AD141" s="37"/>
      <c r="AE141" s="37" t="s">
        <v>1865</v>
      </c>
      <c r="AF141" s="37" t="s">
        <v>81</v>
      </c>
      <c r="AG141" s="37" t="s">
        <v>1010</v>
      </c>
      <c r="AH141" s="38">
        <v>-2.1000000000000001E-2</v>
      </c>
      <c r="AI141" s="40">
        <f>INDEX(spac_research[[#All],[outsideLiquidationDate]],MATCH(C141,spac_research[[#All],[symbol]],0))</f>
        <v>0</v>
      </c>
      <c r="AJ141" s="20">
        <f t="shared" si="6"/>
        <v>44923</v>
      </c>
      <c r="AK141" s="32">
        <f t="shared" ca="1" si="7"/>
        <v>264</v>
      </c>
      <c r="AL141" s="33">
        <f t="shared" ca="1" si="8"/>
        <v>2.9656885504689569E-2</v>
      </c>
      <c r="AM141" s="22">
        <f>IF(ISBLANK(Y141),"",INDEX(spac_research[[#All],[publicSharesOutstanding]],MATCH(C141,spac_research[[#All],[symbol]],0)))</f>
        <v>33120000</v>
      </c>
      <c r="AN141">
        <v>0</v>
      </c>
    </row>
    <row r="142" spans="1:40" x14ac:dyDescent="0.2">
      <c r="A142" s="37" t="s">
        <v>1866</v>
      </c>
      <c r="B142" s="37" t="s">
        <v>1780</v>
      </c>
      <c r="C142" s="37" t="s">
        <v>1421</v>
      </c>
      <c r="D142" s="37"/>
      <c r="E142" s="37"/>
      <c r="F142" s="40">
        <v>44172</v>
      </c>
      <c r="G142" s="40">
        <v>44188</v>
      </c>
      <c r="H142" s="37">
        <v>24</v>
      </c>
      <c r="I142" s="37" t="s">
        <v>53</v>
      </c>
      <c r="J142" s="37" t="s">
        <v>54</v>
      </c>
      <c r="K142" s="37"/>
      <c r="L142" s="39">
        <v>10</v>
      </c>
      <c r="M142" s="38">
        <v>0.33329999999999999</v>
      </c>
      <c r="N142" s="37" t="s">
        <v>72</v>
      </c>
      <c r="O142" s="37" t="s">
        <v>48</v>
      </c>
      <c r="P142" s="37">
        <v>500</v>
      </c>
      <c r="Q142" s="37"/>
      <c r="R142" s="40">
        <v>44923</v>
      </c>
      <c r="S142" s="37"/>
      <c r="T142" s="37"/>
      <c r="U142" s="37"/>
      <c r="V142" s="37"/>
      <c r="W142" s="37"/>
      <c r="X142" s="37"/>
      <c r="Y142" s="39">
        <v>9.8000000000000007</v>
      </c>
      <c r="Z142" s="39">
        <v>9.9</v>
      </c>
      <c r="AA142" s="39">
        <v>0.36</v>
      </c>
      <c r="AB142" s="37"/>
      <c r="AC142" s="37"/>
      <c r="AD142" s="37"/>
      <c r="AE142" s="37" t="s">
        <v>1419</v>
      </c>
      <c r="AF142" s="37" t="s">
        <v>52</v>
      </c>
      <c r="AG142" s="37" t="s">
        <v>1418</v>
      </c>
      <c r="AH142" s="38">
        <v>-0.02</v>
      </c>
      <c r="AI142" s="40">
        <f>INDEX(spac_research[[#All],[outsideLiquidationDate]],MATCH(C142,spac_research[[#All],[symbol]],0))</f>
        <v>0</v>
      </c>
      <c r="AJ142" s="20">
        <f t="shared" si="6"/>
        <v>44923</v>
      </c>
      <c r="AK142" s="32">
        <f t="shared" ca="1" si="7"/>
        <v>264</v>
      </c>
      <c r="AL142" s="33">
        <f t="shared" ca="1" si="8"/>
        <v>2.8215831787260389E-2</v>
      </c>
      <c r="AM142" s="22">
        <f>IF(ISBLANK(Y142),"",INDEX(spac_research[[#All],[publicSharesOutstanding]],MATCH(C142,spac_research[[#All],[symbol]],0)))</f>
        <v>50000000</v>
      </c>
      <c r="AN142">
        <v>0</v>
      </c>
    </row>
    <row r="143" spans="1:40" x14ac:dyDescent="0.2">
      <c r="A143" s="37" t="s">
        <v>2096</v>
      </c>
      <c r="B143" s="37" t="s">
        <v>1780</v>
      </c>
      <c r="C143" s="37" t="s">
        <v>1145</v>
      </c>
      <c r="D143" s="37"/>
      <c r="E143" s="37"/>
      <c r="F143" s="40">
        <v>44251</v>
      </c>
      <c r="G143" s="40">
        <v>44371</v>
      </c>
      <c r="H143" s="37">
        <v>18</v>
      </c>
      <c r="I143" s="37" t="s">
        <v>176</v>
      </c>
      <c r="J143" s="37" t="s">
        <v>54</v>
      </c>
      <c r="K143" s="37"/>
      <c r="L143" s="39">
        <v>10</v>
      </c>
      <c r="M143" s="38">
        <v>0.25</v>
      </c>
      <c r="N143" s="37" t="s">
        <v>72</v>
      </c>
      <c r="O143" s="37" t="s">
        <v>56</v>
      </c>
      <c r="P143" s="37">
        <v>250</v>
      </c>
      <c r="Q143" s="37"/>
      <c r="R143" s="40">
        <v>44923</v>
      </c>
      <c r="S143" s="37"/>
      <c r="T143" s="37"/>
      <c r="U143" s="37"/>
      <c r="V143" s="37"/>
      <c r="W143" s="37"/>
      <c r="X143" s="37"/>
      <c r="Y143" s="39">
        <v>9.82</v>
      </c>
      <c r="Z143" s="39">
        <v>9.9499999999999993</v>
      </c>
      <c r="AA143" s="39">
        <v>0.52</v>
      </c>
      <c r="AB143" s="37"/>
      <c r="AC143" s="37"/>
      <c r="AD143" s="37"/>
      <c r="AE143" s="37" t="s">
        <v>1419</v>
      </c>
      <c r="AF143" s="37" t="s">
        <v>75</v>
      </c>
      <c r="AG143" s="37" t="s">
        <v>288</v>
      </c>
      <c r="AH143" s="38">
        <v>-1.7999999999999999E-2</v>
      </c>
      <c r="AI143" s="40">
        <f>INDEX(spac_research[[#All],[outsideLiquidationDate]],MATCH(C143,spac_research[[#All],[symbol]],0))</f>
        <v>0</v>
      </c>
      <c r="AJ143" s="20">
        <f t="shared" si="6"/>
        <v>44923</v>
      </c>
      <c r="AK143" s="32">
        <f t="shared" ca="1" si="7"/>
        <v>264</v>
      </c>
      <c r="AL143" s="33">
        <f t="shared" ca="1" si="8"/>
        <v>2.5342529161266374E-2</v>
      </c>
      <c r="AM143" s="22">
        <f>IF(ISBLANK(Y143),"",INDEX(spac_research[[#All],[publicSharesOutstanding]],MATCH(C143,spac_research[[#All],[symbol]],0)))</f>
        <v>25000000</v>
      </c>
      <c r="AN143">
        <v>0</v>
      </c>
    </row>
    <row r="144" spans="1:40" x14ac:dyDescent="0.2">
      <c r="A144" s="37" t="s">
        <v>2493</v>
      </c>
      <c r="B144" s="37" t="s">
        <v>2398</v>
      </c>
      <c r="C144" s="37" t="s">
        <v>665</v>
      </c>
      <c r="D144" s="37" t="s">
        <v>664</v>
      </c>
      <c r="E144" s="37"/>
      <c r="F144" s="40">
        <v>44349</v>
      </c>
      <c r="G144" s="40">
        <v>44371</v>
      </c>
      <c r="H144" s="37" t="s">
        <v>138</v>
      </c>
      <c r="I144" s="37" t="s">
        <v>69</v>
      </c>
      <c r="J144" s="37" t="s">
        <v>54</v>
      </c>
      <c r="K144" s="37"/>
      <c r="L144" s="39">
        <v>10.199999999999999</v>
      </c>
      <c r="M144" s="38">
        <v>0.5</v>
      </c>
      <c r="N144" s="37" t="s">
        <v>276</v>
      </c>
      <c r="O144" s="37" t="s">
        <v>48</v>
      </c>
      <c r="P144" s="37">
        <v>115</v>
      </c>
      <c r="Q144" s="40">
        <v>44606</v>
      </c>
      <c r="R144" s="40">
        <v>44740</v>
      </c>
      <c r="S144" s="37"/>
      <c r="T144" s="37">
        <v>227</v>
      </c>
      <c r="U144" s="41">
        <v>1.94</v>
      </c>
      <c r="V144" s="37" t="s">
        <v>72</v>
      </c>
      <c r="W144" s="37" t="s">
        <v>56</v>
      </c>
      <c r="X144" s="37"/>
      <c r="Y144" s="39">
        <v>10.18</v>
      </c>
      <c r="Z144" s="39">
        <v>10.16</v>
      </c>
      <c r="AA144" s="39">
        <v>0.22</v>
      </c>
      <c r="AB144" s="37"/>
      <c r="AC144" s="37"/>
      <c r="AD144" s="37"/>
      <c r="AE144" s="37" t="s">
        <v>1903</v>
      </c>
      <c r="AF144" s="37" t="s">
        <v>524</v>
      </c>
      <c r="AG144" s="37" t="s">
        <v>276</v>
      </c>
      <c r="AH144" s="38">
        <v>-2E-3</v>
      </c>
      <c r="AI144" s="40">
        <f>INDEX(spac_research[[#All],[outsideLiquidationDate]],MATCH(C144,spac_research[[#All],[symbol]],0))</f>
        <v>44923</v>
      </c>
      <c r="AJ144" s="20">
        <f t="shared" si="6"/>
        <v>44923</v>
      </c>
      <c r="AK144" s="32">
        <f t="shared" ca="1" si="7"/>
        <v>264</v>
      </c>
      <c r="AL144" s="33">
        <f t="shared" ca="1" si="8"/>
        <v>2.7162588557480172E-3</v>
      </c>
      <c r="AM144" s="22">
        <f>IF(ISBLANK(Y144),"",INDEX(spac_research[[#All],[publicSharesOutstanding]],MATCH(C144,spac_research[[#All],[symbol]],0)))</f>
        <v>11500000</v>
      </c>
      <c r="AN144">
        <v>0</v>
      </c>
    </row>
    <row r="145" spans="1:40" x14ac:dyDescent="0.2">
      <c r="A145" s="37" t="s">
        <v>2098</v>
      </c>
      <c r="B145" s="37" t="s">
        <v>1780</v>
      </c>
      <c r="C145" s="37" t="s">
        <v>389</v>
      </c>
      <c r="D145" s="37"/>
      <c r="E145" s="37"/>
      <c r="F145" s="40">
        <v>44244</v>
      </c>
      <c r="G145" s="40">
        <v>44377</v>
      </c>
      <c r="H145" s="37">
        <v>18</v>
      </c>
      <c r="I145" s="37" t="s">
        <v>69</v>
      </c>
      <c r="J145" s="37" t="s">
        <v>54</v>
      </c>
      <c r="K145" s="37"/>
      <c r="L145" s="39">
        <v>10</v>
      </c>
      <c r="M145" s="38">
        <v>0.5</v>
      </c>
      <c r="N145" s="37" t="s">
        <v>235</v>
      </c>
      <c r="O145" s="37" t="s">
        <v>48</v>
      </c>
      <c r="P145" s="37">
        <v>221.6</v>
      </c>
      <c r="Q145" s="37"/>
      <c r="R145" s="40">
        <v>44928</v>
      </c>
      <c r="S145" s="37"/>
      <c r="T145" s="37"/>
      <c r="U145" s="37"/>
      <c r="V145" s="37"/>
      <c r="W145" s="37"/>
      <c r="X145" s="37"/>
      <c r="Y145" s="39">
        <v>9.76</v>
      </c>
      <c r="Z145" s="39">
        <v>9.9499999999999993</v>
      </c>
      <c r="AA145" s="39">
        <v>0.47</v>
      </c>
      <c r="AB145" s="37"/>
      <c r="AC145" s="37"/>
      <c r="AD145" s="37"/>
      <c r="AE145" s="37" t="s">
        <v>1786</v>
      </c>
      <c r="AF145" s="37" t="s">
        <v>51</v>
      </c>
      <c r="AG145" s="37" t="s">
        <v>388</v>
      </c>
      <c r="AH145" s="38">
        <v>-2.4E-2</v>
      </c>
      <c r="AI145" s="40">
        <f>INDEX(spac_research[[#All],[outsideLiquidationDate]],MATCH(C145,spac_research[[#All],[symbol]],0))</f>
        <v>0</v>
      </c>
      <c r="AJ145" s="20">
        <f t="shared" si="6"/>
        <v>44928</v>
      </c>
      <c r="AK145" s="32">
        <f t="shared" ca="1" si="7"/>
        <v>269</v>
      </c>
      <c r="AL145" s="33">
        <f t="shared" ca="1" si="8"/>
        <v>3.3365835821804996E-2</v>
      </c>
      <c r="AM145" s="22">
        <f>IF(ISBLANK(Y145),"",INDEX(spac_research[[#All],[publicSharesOutstanding]],MATCH(C145,spac_research[[#All],[symbol]],0)))</f>
        <v>22164744</v>
      </c>
      <c r="AN145">
        <v>1</v>
      </c>
    </row>
    <row r="146" spans="1:40" x14ac:dyDescent="0.2">
      <c r="A146" s="37" t="s">
        <v>2190</v>
      </c>
      <c r="B146" s="37" t="s">
        <v>1780</v>
      </c>
      <c r="C146" s="37" t="s">
        <v>1119</v>
      </c>
      <c r="D146" s="37"/>
      <c r="E146" s="37"/>
      <c r="F146" s="40">
        <v>44448</v>
      </c>
      <c r="G146" s="40">
        <v>44470</v>
      </c>
      <c r="H146" s="37">
        <v>15</v>
      </c>
      <c r="I146" s="37" t="s">
        <v>69</v>
      </c>
      <c r="J146" s="37" t="s">
        <v>61</v>
      </c>
      <c r="K146" s="37"/>
      <c r="L146" s="39">
        <v>10.050000000000001</v>
      </c>
      <c r="M146" s="38">
        <v>0.5</v>
      </c>
      <c r="N146" s="37" t="s">
        <v>79</v>
      </c>
      <c r="O146" s="37" t="s">
        <v>48</v>
      </c>
      <c r="P146" s="37">
        <v>300</v>
      </c>
      <c r="Q146" s="37"/>
      <c r="R146" s="40">
        <v>44931</v>
      </c>
      <c r="S146" s="37"/>
      <c r="T146" s="37"/>
      <c r="U146" s="37"/>
      <c r="V146" s="37"/>
      <c r="W146" s="37"/>
      <c r="X146" s="37"/>
      <c r="Y146" s="39">
        <v>9.83</v>
      </c>
      <c r="Z146" s="39">
        <v>9.9</v>
      </c>
      <c r="AA146" s="39">
        <v>0.35</v>
      </c>
      <c r="AB146" s="37"/>
      <c r="AC146" s="37"/>
      <c r="AD146" s="37"/>
      <c r="AE146" s="37" t="s">
        <v>1419</v>
      </c>
      <c r="AF146" s="37" t="s">
        <v>52</v>
      </c>
      <c r="AG146" s="37" t="s">
        <v>1118</v>
      </c>
      <c r="AH146" s="38">
        <v>-2.1899999999999999E-2</v>
      </c>
      <c r="AI146" s="40">
        <f>INDEX(spac_research[[#All],[outsideLiquidationDate]],MATCH(C146,spac_research[[#All],[symbol]],0))</f>
        <v>0</v>
      </c>
      <c r="AJ146" s="20">
        <f t="shared" si="6"/>
        <v>44931</v>
      </c>
      <c r="AK146" s="32">
        <f t="shared" ca="1" si="7"/>
        <v>272</v>
      </c>
      <c r="AL146" s="33">
        <f t="shared" ca="1" si="8"/>
        <v>3.0032613248758309E-2</v>
      </c>
      <c r="AM146" s="22">
        <f>IF(ISBLANK(Y146),"",INDEX(spac_research[[#All],[publicSharesOutstanding]],MATCH(C146,spac_research[[#All],[symbol]],0)))</f>
        <v>30000000</v>
      </c>
      <c r="AN146">
        <v>0</v>
      </c>
    </row>
    <row r="147" spans="1:40" x14ac:dyDescent="0.2">
      <c r="A147" s="37" t="s">
        <v>151</v>
      </c>
      <c r="B147" s="37" t="s">
        <v>1780</v>
      </c>
      <c r="C147" s="37" t="s">
        <v>152</v>
      </c>
      <c r="D147" s="37"/>
      <c r="E147" s="37"/>
      <c r="F147" s="40">
        <v>44089</v>
      </c>
      <c r="G147" s="40">
        <v>44106</v>
      </c>
      <c r="H147" s="37" t="s">
        <v>150</v>
      </c>
      <c r="I147" s="37" t="s">
        <v>119</v>
      </c>
      <c r="J147" s="37" t="s">
        <v>54</v>
      </c>
      <c r="K147" s="37"/>
      <c r="L147" s="39">
        <v>10</v>
      </c>
      <c r="M147" s="38">
        <v>0.2</v>
      </c>
      <c r="N147" s="37" t="s">
        <v>49</v>
      </c>
      <c r="O147" s="37" t="s">
        <v>48</v>
      </c>
      <c r="P147" s="37">
        <v>575</v>
      </c>
      <c r="Q147" s="37"/>
      <c r="R147" s="40">
        <v>44840</v>
      </c>
      <c r="S147" s="37"/>
      <c r="T147" s="37"/>
      <c r="U147" s="37"/>
      <c r="V147" s="37"/>
      <c r="W147" s="37"/>
      <c r="X147" s="37"/>
      <c r="Y147" s="39">
        <v>9.82</v>
      </c>
      <c r="Z147" s="39">
        <v>9.92</v>
      </c>
      <c r="AA147" s="39">
        <v>0.6</v>
      </c>
      <c r="AB147" s="37"/>
      <c r="AC147" s="37"/>
      <c r="AD147" s="37"/>
      <c r="AE147" s="37" t="s">
        <v>1811</v>
      </c>
      <c r="AF147" s="37" t="s">
        <v>149</v>
      </c>
      <c r="AG147" s="37" t="s">
        <v>49</v>
      </c>
      <c r="AH147" s="38">
        <v>-1.9E-2</v>
      </c>
      <c r="AI147" s="40">
        <f>INDEX(spac_research[[#All],[outsideLiquidationDate]],MATCH(C147,spac_research[[#All],[symbol]],0))</f>
        <v>44932</v>
      </c>
      <c r="AJ147" s="20">
        <f t="shared" si="6"/>
        <v>44932</v>
      </c>
      <c r="AK147" s="32">
        <f t="shared" ca="1" si="7"/>
        <v>273</v>
      </c>
      <c r="AL147" s="33">
        <f t="shared" ca="1" si="8"/>
        <v>2.4507061166938911E-2</v>
      </c>
      <c r="AM147" s="22">
        <f>IF(ISBLANK(Y147),"",INDEX(spac_research[[#All],[publicSharesOutstanding]],MATCH(C147,spac_research[[#All],[symbol]],0)))</f>
        <v>57500000</v>
      </c>
      <c r="AN147">
        <v>0</v>
      </c>
    </row>
    <row r="148" spans="1:40" x14ac:dyDescent="0.2">
      <c r="A148" s="37" t="s">
        <v>2413</v>
      </c>
      <c r="B148" s="37" t="s">
        <v>2398</v>
      </c>
      <c r="C148" s="37" t="s">
        <v>1622</v>
      </c>
      <c r="D148" s="37" t="s">
        <v>1621</v>
      </c>
      <c r="E148" s="37" t="s">
        <v>1620</v>
      </c>
      <c r="F148" s="40">
        <v>44090</v>
      </c>
      <c r="G148" s="40">
        <v>44106</v>
      </c>
      <c r="H148" s="37" t="s">
        <v>150</v>
      </c>
      <c r="I148" s="37" t="s">
        <v>53</v>
      </c>
      <c r="J148" s="37" t="s">
        <v>54</v>
      </c>
      <c r="K148" s="37"/>
      <c r="L148" s="39">
        <v>10.01</v>
      </c>
      <c r="M148" s="38">
        <v>0.33329999999999999</v>
      </c>
      <c r="N148" s="37" t="s">
        <v>79</v>
      </c>
      <c r="O148" s="37" t="s">
        <v>48</v>
      </c>
      <c r="P148" s="37">
        <v>816.8</v>
      </c>
      <c r="Q148" s="40">
        <v>44533</v>
      </c>
      <c r="R148" s="40">
        <v>44840</v>
      </c>
      <c r="S148" s="37"/>
      <c r="T148" s="42">
        <v>4984</v>
      </c>
      <c r="U148" s="41">
        <v>6.1</v>
      </c>
      <c r="V148" s="37" t="s">
        <v>156</v>
      </c>
      <c r="W148" s="37" t="s">
        <v>48</v>
      </c>
      <c r="X148" s="37"/>
      <c r="Y148" s="39">
        <v>9.8800000000000008</v>
      </c>
      <c r="Z148" s="39">
        <v>10.19</v>
      </c>
      <c r="AA148" s="39">
        <v>0.95</v>
      </c>
      <c r="AB148" s="37"/>
      <c r="AC148" s="37"/>
      <c r="AD148" s="37"/>
      <c r="AE148" s="37" t="s">
        <v>1786</v>
      </c>
      <c r="AF148" s="37" t="s">
        <v>122</v>
      </c>
      <c r="AG148" s="37" t="s">
        <v>118</v>
      </c>
      <c r="AH148" s="38">
        <v>-1.2699999999999999E-2</v>
      </c>
      <c r="AI148" s="40">
        <f>INDEX(spac_research[[#All],[outsideLiquidationDate]],MATCH(C148,spac_research[[#All],[symbol]],0))</f>
        <v>44932</v>
      </c>
      <c r="AJ148" s="20">
        <f t="shared" si="6"/>
        <v>44932</v>
      </c>
      <c r="AK148" s="32">
        <f t="shared" ca="1" si="7"/>
        <v>273</v>
      </c>
      <c r="AL148" s="33">
        <f t="shared" ca="1" si="8"/>
        <v>1.7592057065741181E-2</v>
      </c>
      <c r="AM148" s="22">
        <f>IF(ISBLANK(Y148),"",INDEX(spac_research[[#All],[publicSharesOutstanding]],MATCH(C148,spac_research[[#All],[symbol]],0)))</f>
        <v>81681000</v>
      </c>
      <c r="AN148">
        <v>0</v>
      </c>
    </row>
    <row r="149" spans="1:40" x14ac:dyDescent="0.2">
      <c r="A149" s="37" t="s">
        <v>2105</v>
      </c>
      <c r="B149" s="37" t="s">
        <v>1780</v>
      </c>
      <c r="C149" s="37" t="s">
        <v>1099</v>
      </c>
      <c r="D149" s="37"/>
      <c r="E149" s="37"/>
      <c r="F149" s="40">
        <v>44300</v>
      </c>
      <c r="G149" s="40">
        <v>44378</v>
      </c>
      <c r="H149" s="37" t="s">
        <v>163</v>
      </c>
      <c r="I149" s="37" t="s">
        <v>107</v>
      </c>
      <c r="J149" s="37"/>
      <c r="K149" s="37" t="s">
        <v>2066</v>
      </c>
      <c r="L149" s="39">
        <v>10.15</v>
      </c>
      <c r="M149" s="37" t="s">
        <v>1887</v>
      </c>
      <c r="N149" s="37" t="s">
        <v>49</v>
      </c>
      <c r="O149" s="37" t="s">
        <v>48</v>
      </c>
      <c r="P149" s="37">
        <v>106.3</v>
      </c>
      <c r="Q149" s="37"/>
      <c r="R149" s="40">
        <v>44748</v>
      </c>
      <c r="S149" s="37"/>
      <c r="T149" s="37"/>
      <c r="U149" s="37"/>
      <c r="V149" s="37"/>
      <c r="W149" s="37"/>
      <c r="X149" s="37"/>
      <c r="Y149" s="39">
        <v>10.08</v>
      </c>
      <c r="Z149" s="39">
        <v>10.28</v>
      </c>
      <c r="AA149" s="37"/>
      <c r="AB149" s="37"/>
      <c r="AC149" s="37"/>
      <c r="AD149" s="37"/>
      <c r="AE149" s="37" t="s">
        <v>1873</v>
      </c>
      <c r="AF149" s="37" t="s">
        <v>430</v>
      </c>
      <c r="AG149" s="37" t="s">
        <v>1098</v>
      </c>
      <c r="AH149" s="38">
        <v>-6.8999999999999999E-3</v>
      </c>
      <c r="AI149" s="40">
        <f>INDEX(spac_research[[#All],[outsideLiquidationDate]],MATCH(C149,spac_research[[#All],[symbol]],0))</f>
        <v>44932</v>
      </c>
      <c r="AJ149" s="20">
        <f t="shared" si="6"/>
        <v>44932</v>
      </c>
      <c r="AK149" s="32">
        <f t="shared" ca="1" si="7"/>
        <v>273</v>
      </c>
      <c r="AL149" s="33">
        <f t="shared" ca="1" si="8"/>
        <v>9.2846967846967506E-3</v>
      </c>
      <c r="AM149" s="22">
        <f>IF(ISBLANK(Y149),"",INDEX(spac_research[[#All],[publicSharesOutstanding]],MATCH(C149,spac_research[[#All],[symbol]],0)))</f>
        <v>10626000</v>
      </c>
      <c r="AN149">
        <v>0</v>
      </c>
    </row>
    <row r="150" spans="1:40" x14ac:dyDescent="0.2">
      <c r="A150" s="37" t="s">
        <v>1868</v>
      </c>
      <c r="B150" s="37" t="s">
        <v>1780</v>
      </c>
      <c r="C150" s="37" t="s">
        <v>1140</v>
      </c>
      <c r="D150" s="37"/>
      <c r="E150" s="37"/>
      <c r="F150" s="40">
        <v>44155</v>
      </c>
      <c r="G150" s="40">
        <v>44201</v>
      </c>
      <c r="H150" s="37">
        <v>24</v>
      </c>
      <c r="I150" s="37" t="s">
        <v>119</v>
      </c>
      <c r="J150" s="37" t="s">
        <v>54</v>
      </c>
      <c r="K150" s="37"/>
      <c r="L150" s="39">
        <v>10</v>
      </c>
      <c r="M150" s="38">
        <v>0.2</v>
      </c>
      <c r="N150" s="37" t="s">
        <v>79</v>
      </c>
      <c r="O150" s="37" t="s">
        <v>48</v>
      </c>
      <c r="P150" s="37">
        <v>230</v>
      </c>
      <c r="Q150" s="37"/>
      <c r="R150" s="40">
        <v>44933</v>
      </c>
      <c r="S150" s="37"/>
      <c r="T150" s="37"/>
      <c r="U150" s="37"/>
      <c r="V150" s="37"/>
      <c r="W150" s="37"/>
      <c r="X150" s="37"/>
      <c r="Y150" s="39">
        <v>9.7799999999999994</v>
      </c>
      <c r="Z150" s="39">
        <v>9.84</v>
      </c>
      <c r="AA150" s="39">
        <v>0.46</v>
      </c>
      <c r="AB150" s="37"/>
      <c r="AC150" s="37"/>
      <c r="AD150" s="37"/>
      <c r="AE150" s="37" t="s">
        <v>1814</v>
      </c>
      <c r="AF150" s="37" t="s">
        <v>82</v>
      </c>
      <c r="AG150" s="37" t="s">
        <v>118</v>
      </c>
      <c r="AH150" s="38">
        <v>-2.1999999999999999E-2</v>
      </c>
      <c r="AI150" s="40">
        <f>INDEX(spac_research[[#All],[outsideLiquidationDate]],MATCH(C150,spac_research[[#All],[symbol]],0))</f>
        <v>0</v>
      </c>
      <c r="AJ150" s="20">
        <f t="shared" si="6"/>
        <v>44933</v>
      </c>
      <c r="AK150" s="32">
        <f t="shared" ca="1" si="7"/>
        <v>274</v>
      </c>
      <c r="AL150" s="33">
        <f t="shared" ca="1" si="8"/>
        <v>2.9965817324198077E-2</v>
      </c>
      <c r="AM150" s="22">
        <f>IF(ISBLANK(Y150),"",INDEX(spac_research[[#All],[publicSharesOutstanding]],MATCH(C150,spac_research[[#All],[symbol]],0)))</f>
        <v>23000000</v>
      </c>
      <c r="AN150">
        <v>0</v>
      </c>
    </row>
    <row r="151" spans="1:40" x14ac:dyDescent="0.2">
      <c r="A151" s="37" t="s">
        <v>1869</v>
      </c>
      <c r="B151" s="37" t="s">
        <v>1780</v>
      </c>
      <c r="C151" s="37" t="s">
        <v>1348</v>
      </c>
      <c r="D151" s="37"/>
      <c r="E151" s="37"/>
      <c r="F151" s="40">
        <v>44183</v>
      </c>
      <c r="G151" s="40">
        <v>44201</v>
      </c>
      <c r="H151" s="37">
        <v>24</v>
      </c>
      <c r="I151" s="37" t="s">
        <v>53</v>
      </c>
      <c r="J151" s="37" t="s">
        <v>54</v>
      </c>
      <c r="K151" s="37"/>
      <c r="L151" s="39">
        <v>10</v>
      </c>
      <c r="M151" s="38">
        <v>0.33329999999999999</v>
      </c>
      <c r="N151" s="37" t="s">
        <v>49</v>
      </c>
      <c r="O151" s="37" t="s">
        <v>48</v>
      </c>
      <c r="P151" s="37">
        <v>258.8</v>
      </c>
      <c r="Q151" s="37"/>
      <c r="R151" s="40">
        <v>44933</v>
      </c>
      <c r="S151" s="37"/>
      <c r="T151" s="37"/>
      <c r="U151" s="37"/>
      <c r="V151" s="37"/>
      <c r="W151" s="37"/>
      <c r="X151" s="37"/>
      <c r="Y151" s="39">
        <v>9.7799999999999994</v>
      </c>
      <c r="Z151" s="39">
        <v>9.9</v>
      </c>
      <c r="AA151" s="39">
        <v>0.44</v>
      </c>
      <c r="AB151" s="37"/>
      <c r="AC151" s="37"/>
      <c r="AD151" s="37"/>
      <c r="AE151" s="37" t="s">
        <v>1782</v>
      </c>
      <c r="AF151" s="37" t="s">
        <v>96</v>
      </c>
      <c r="AG151" s="37" t="s">
        <v>1347</v>
      </c>
      <c r="AH151" s="38">
        <v>-2.2499999999999999E-2</v>
      </c>
      <c r="AI151" s="40">
        <f>INDEX(spac_research[[#All],[outsideLiquidationDate]],MATCH(C151,spac_research[[#All],[symbol]],0))</f>
        <v>0</v>
      </c>
      <c r="AJ151" s="20">
        <f t="shared" si="6"/>
        <v>44933</v>
      </c>
      <c r="AK151" s="32">
        <f t="shared" ca="1" si="7"/>
        <v>274</v>
      </c>
      <c r="AL151" s="33">
        <f t="shared" ca="1" si="8"/>
        <v>2.9965817324198077E-2</v>
      </c>
      <c r="AM151" s="22">
        <f>IF(ISBLANK(Y151),"",INDEX(spac_research[[#All],[publicSharesOutstanding]],MATCH(C151,spac_research[[#All],[symbol]],0)))</f>
        <v>25875000</v>
      </c>
      <c r="AN151">
        <v>0</v>
      </c>
    </row>
    <row r="152" spans="1:40" x14ac:dyDescent="0.2">
      <c r="A152" s="37" t="s">
        <v>2191</v>
      </c>
      <c r="B152" s="37" t="s">
        <v>1780</v>
      </c>
      <c r="C152" s="37" t="s">
        <v>455</v>
      </c>
      <c r="D152" s="37"/>
      <c r="E152" s="37"/>
      <c r="F152" s="40">
        <v>44351</v>
      </c>
      <c r="G152" s="40">
        <v>44474</v>
      </c>
      <c r="H152" s="37">
        <v>15</v>
      </c>
      <c r="I152" s="37" t="s">
        <v>137</v>
      </c>
      <c r="J152" s="37" t="s">
        <v>454</v>
      </c>
      <c r="K152" s="37"/>
      <c r="L152" s="39">
        <v>10.199999999999999</v>
      </c>
      <c r="M152" s="38">
        <v>0.75</v>
      </c>
      <c r="N152" s="37" t="s">
        <v>49</v>
      </c>
      <c r="O152" s="37" t="s">
        <v>48</v>
      </c>
      <c r="P152" s="37">
        <v>172.5</v>
      </c>
      <c r="Q152" s="37"/>
      <c r="R152" s="40">
        <v>44933</v>
      </c>
      <c r="S152" s="37"/>
      <c r="T152" s="37"/>
      <c r="U152" s="37"/>
      <c r="V152" s="37"/>
      <c r="W152" s="37"/>
      <c r="X152" s="37"/>
      <c r="Y152" s="39">
        <v>9.98</v>
      </c>
      <c r="Z152" s="39">
        <v>10.18</v>
      </c>
      <c r="AA152" s="39">
        <v>0.17</v>
      </c>
      <c r="AB152" s="37"/>
      <c r="AC152" s="37"/>
      <c r="AD152" s="37"/>
      <c r="AE152" s="37" t="s">
        <v>2192</v>
      </c>
      <c r="AF152" s="37" t="s">
        <v>112</v>
      </c>
      <c r="AG152" s="37" t="s">
        <v>452</v>
      </c>
      <c r="AH152" s="38">
        <v>-2.1600000000000001E-2</v>
      </c>
      <c r="AI152" s="40">
        <f>INDEX(spac_research[[#All],[outsideLiquidationDate]],MATCH(C152,spac_research[[#All],[symbol]],0))</f>
        <v>0</v>
      </c>
      <c r="AJ152" s="20">
        <f t="shared" si="6"/>
        <v>44933</v>
      </c>
      <c r="AK152" s="32">
        <f t="shared" ca="1" si="7"/>
        <v>274</v>
      </c>
      <c r="AL152" s="33">
        <f t="shared" ca="1" si="8"/>
        <v>2.9365299942951482E-2</v>
      </c>
      <c r="AM152" s="22">
        <f>IF(ISBLANK(Y152),"",INDEX(spac_research[[#All],[publicSharesOutstanding]],MATCH(C152,spac_research[[#All],[symbol]],0)))</f>
        <v>17250000</v>
      </c>
      <c r="AN152">
        <v>0</v>
      </c>
    </row>
    <row r="153" spans="1:40" x14ac:dyDescent="0.2">
      <c r="A153" s="37" t="s">
        <v>2197</v>
      </c>
      <c r="B153" s="37" t="s">
        <v>1780</v>
      </c>
      <c r="C153" s="37" t="s">
        <v>587</v>
      </c>
      <c r="D153" s="37"/>
      <c r="E153" s="37"/>
      <c r="F153" s="40">
        <v>44452</v>
      </c>
      <c r="G153" s="40">
        <v>44475</v>
      </c>
      <c r="H153" s="37">
        <v>15</v>
      </c>
      <c r="I153" s="37" t="s">
        <v>69</v>
      </c>
      <c r="J153" s="37" t="s">
        <v>61</v>
      </c>
      <c r="K153" s="37"/>
      <c r="L153" s="39">
        <v>10.199999999999999</v>
      </c>
      <c r="M153" s="38">
        <v>0.5</v>
      </c>
      <c r="N153" s="37" t="s">
        <v>130</v>
      </c>
      <c r="O153" s="37" t="s">
        <v>48</v>
      </c>
      <c r="P153" s="37">
        <v>175</v>
      </c>
      <c r="Q153" s="37"/>
      <c r="R153" s="40">
        <v>44934</v>
      </c>
      <c r="S153" s="37"/>
      <c r="T153" s="37"/>
      <c r="U153" s="37"/>
      <c r="V153" s="37"/>
      <c r="W153" s="37"/>
      <c r="X153" s="37"/>
      <c r="Y153" s="39">
        <v>9.9700000000000006</v>
      </c>
      <c r="Z153" s="39">
        <v>10.01</v>
      </c>
      <c r="AA153" s="39">
        <v>0.31</v>
      </c>
      <c r="AB153" s="37"/>
      <c r="AC153" s="37"/>
      <c r="AD153" s="37"/>
      <c r="AE153" s="37" t="s">
        <v>1419</v>
      </c>
      <c r="AF153" s="37" t="s">
        <v>586</v>
      </c>
      <c r="AG153" s="37" t="s">
        <v>585</v>
      </c>
      <c r="AH153" s="38">
        <v>-2.2499999999999999E-2</v>
      </c>
      <c r="AI153" s="40">
        <f>INDEX(spac_research[[#All],[outsideLiquidationDate]],MATCH(C153,spac_research[[#All],[symbol]],0))</f>
        <v>0</v>
      </c>
      <c r="AJ153" s="20">
        <f t="shared" si="6"/>
        <v>44934</v>
      </c>
      <c r="AK153" s="32">
        <f t="shared" ca="1" si="7"/>
        <v>275</v>
      </c>
      <c r="AL153" s="33">
        <f t="shared" ca="1" si="8"/>
        <v>3.0619130117625411E-2</v>
      </c>
      <c r="AM153" s="22">
        <f>IF(ISBLANK(Y153),"",INDEX(spac_research[[#All],[publicSharesOutstanding]],MATCH(C153,spac_research[[#All],[symbol]],0)))</f>
        <v>17500000</v>
      </c>
      <c r="AN153">
        <v>0</v>
      </c>
    </row>
    <row r="154" spans="1:40" x14ac:dyDescent="0.2">
      <c r="A154" s="37" t="s">
        <v>1870</v>
      </c>
      <c r="B154" s="37" t="s">
        <v>1780</v>
      </c>
      <c r="C154" s="37" t="s">
        <v>866</v>
      </c>
      <c r="D154" s="37"/>
      <c r="E154" s="37"/>
      <c r="F154" s="40">
        <v>44186</v>
      </c>
      <c r="G154" s="40">
        <v>44202</v>
      </c>
      <c r="H154" s="37">
        <v>24</v>
      </c>
      <c r="I154" s="37" t="s">
        <v>69</v>
      </c>
      <c r="J154" s="37" t="s">
        <v>54</v>
      </c>
      <c r="K154" s="37"/>
      <c r="L154" s="39">
        <v>10</v>
      </c>
      <c r="M154" s="38">
        <v>0.5</v>
      </c>
      <c r="N154" s="37" t="s">
        <v>72</v>
      </c>
      <c r="O154" s="37" t="s">
        <v>48</v>
      </c>
      <c r="P154" s="37">
        <v>276</v>
      </c>
      <c r="Q154" s="37"/>
      <c r="R154" s="40">
        <v>44934</v>
      </c>
      <c r="S154" s="37"/>
      <c r="T154" s="37"/>
      <c r="U154" s="37"/>
      <c r="V154" s="37"/>
      <c r="W154" s="37"/>
      <c r="X154" s="37"/>
      <c r="Y154" s="39">
        <v>9.8000000000000007</v>
      </c>
      <c r="Z154" s="39">
        <v>9.85</v>
      </c>
      <c r="AA154" s="39">
        <v>0.16</v>
      </c>
      <c r="AB154" s="37"/>
      <c r="AC154" s="37"/>
      <c r="AD154" s="37"/>
      <c r="AE154" s="37" t="s">
        <v>1786</v>
      </c>
      <c r="AF154" s="37" t="s">
        <v>52</v>
      </c>
      <c r="AG154" s="37" t="s">
        <v>865</v>
      </c>
      <c r="AH154" s="38">
        <v>-2.1000000000000001E-2</v>
      </c>
      <c r="AI154" s="40">
        <f>INDEX(spac_research[[#All],[outsideLiquidationDate]],MATCH(C154,spac_research[[#All],[symbol]],0))</f>
        <v>0</v>
      </c>
      <c r="AJ154" s="20">
        <f t="shared" si="6"/>
        <v>44934</v>
      </c>
      <c r="AK154" s="32">
        <f t="shared" ca="1" si="7"/>
        <v>275</v>
      </c>
      <c r="AL154" s="33">
        <f t="shared" ca="1" si="8"/>
        <v>2.7087198515769975E-2</v>
      </c>
      <c r="AM154" s="22">
        <f>IF(ISBLANK(Y154),"",INDEX(spac_research[[#All],[publicSharesOutstanding]],MATCH(C154,spac_research[[#All],[symbol]],0)))</f>
        <v>27600000</v>
      </c>
      <c r="AN154">
        <v>0</v>
      </c>
    </row>
    <row r="155" spans="1:40" x14ac:dyDescent="0.2">
      <c r="A155" s="37" t="s">
        <v>2437</v>
      </c>
      <c r="B155" s="37" t="s">
        <v>2398</v>
      </c>
      <c r="C155" s="37" t="s">
        <v>1652</v>
      </c>
      <c r="D155" s="37" t="s">
        <v>1650</v>
      </c>
      <c r="E155" s="37" t="s">
        <v>1650</v>
      </c>
      <c r="F155" s="40">
        <v>44113</v>
      </c>
      <c r="G155" s="40">
        <v>44202</v>
      </c>
      <c r="H155" s="37">
        <v>24</v>
      </c>
      <c r="I155" s="37" t="s">
        <v>53</v>
      </c>
      <c r="J155" s="37" t="s">
        <v>54</v>
      </c>
      <c r="K155" s="37"/>
      <c r="L155" s="39">
        <v>10</v>
      </c>
      <c r="M155" s="38">
        <v>0.33329999999999999</v>
      </c>
      <c r="N155" s="37" t="s">
        <v>140</v>
      </c>
      <c r="O155" s="37" t="s">
        <v>48</v>
      </c>
      <c r="P155" s="37">
        <v>230</v>
      </c>
      <c r="Q155" s="40">
        <v>44586</v>
      </c>
      <c r="R155" s="40">
        <v>44934</v>
      </c>
      <c r="S155" s="37"/>
      <c r="T155" s="42">
        <v>1706</v>
      </c>
      <c r="U155" s="41">
        <v>7.42</v>
      </c>
      <c r="V155" s="37" t="s">
        <v>140</v>
      </c>
      <c r="W155" s="37" t="s">
        <v>48</v>
      </c>
      <c r="X155" s="37"/>
      <c r="Y155" s="39">
        <v>9.83</v>
      </c>
      <c r="Z155" s="39">
        <v>10.210000000000001</v>
      </c>
      <c r="AA155" s="39">
        <v>1.1599999999999999</v>
      </c>
      <c r="AB155" s="37"/>
      <c r="AC155" s="37"/>
      <c r="AD155" s="37"/>
      <c r="AE155" s="37" t="s">
        <v>1814</v>
      </c>
      <c r="AF155" s="37" t="s">
        <v>52</v>
      </c>
      <c r="AG155" s="37" t="s">
        <v>1651</v>
      </c>
      <c r="AH155" s="38">
        <v>-1.7999999999999999E-2</v>
      </c>
      <c r="AI155" s="40">
        <f>INDEX(spac_research[[#All],[outsideLiquidationDate]],MATCH(C155,spac_research[[#All],[symbol]],0))</f>
        <v>0</v>
      </c>
      <c r="AJ155" s="20">
        <f t="shared" si="6"/>
        <v>44934</v>
      </c>
      <c r="AK155" s="32">
        <f t="shared" ca="1" si="7"/>
        <v>275</v>
      </c>
      <c r="AL155" s="33">
        <f t="shared" ca="1" si="8"/>
        <v>2.29538518450015E-2</v>
      </c>
      <c r="AM155" s="22">
        <f>IF(ISBLANK(Y155),"",INDEX(spac_research[[#All],[publicSharesOutstanding]],MATCH(C155,spac_research[[#All],[symbol]],0)))</f>
        <v>23000000</v>
      </c>
      <c r="AN155">
        <v>0</v>
      </c>
    </row>
    <row r="156" spans="1:40" x14ac:dyDescent="0.2">
      <c r="A156" s="37" t="s">
        <v>2438</v>
      </c>
      <c r="B156" s="37" t="s">
        <v>2398</v>
      </c>
      <c r="C156" s="37" t="s">
        <v>531</v>
      </c>
      <c r="D156" s="37" t="s">
        <v>529</v>
      </c>
      <c r="E156" s="37" t="s">
        <v>528</v>
      </c>
      <c r="F156" s="40">
        <v>44183</v>
      </c>
      <c r="G156" s="40">
        <v>44202</v>
      </c>
      <c r="H156" s="37">
        <v>24</v>
      </c>
      <c r="I156" s="37" t="s">
        <v>69</v>
      </c>
      <c r="J156" s="37" t="s">
        <v>54</v>
      </c>
      <c r="K156" s="37"/>
      <c r="L156" s="39">
        <v>10</v>
      </c>
      <c r="M156" s="38">
        <v>0.5</v>
      </c>
      <c r="N156" s="37" t="s">
        <v>49</v>
      </c>
      <c r="O156" s="37" t="s">
        <v>48</v>
      </c>
      <c r="P156" s="37">
        <v>345</v>
      </c>
      <c r="Q156" s="40">
        <v>44455</v>
      </c>
      <c r="R156" s="40">
        <v>44934</v>
      </c>
      <c r="S156" s="37"/>
      <c r="T156" s="42">
        <v>2350</v>
      </c>
      <c r="U156" s="41">
        <v>6.81</v>
      </c>
      <c r="V156" s="37" t="s">
        <v>65</v>
      </c>
      <c r="W156" s="37" t="s">
        <v>48</v>
      </c>
      <c r="X156" s="37"/>
      <c r="Y156" s="39">
        <v>9.92</v>
      </c>
      <c r="Z156" s="39">
        <v>10.49</v>
      </c>
      <c r="AA156" s="39">
        <v>1.22</v>
      </c>
      <c r="AB156" s="37"/>
      <c r="AC156" s="37"/>
      <c r="AD156" s="37" t="s">
        <v>2439</v>
      </c>
      <c r="AE156" s="37" t="s">
        <v>1786</v>
      </c>
      <c r="AF156" s="37" t="s">
        <v>51</v>
      </c>
      <c r="AG156" s="37" t="s">
        <v>530</v>
      </c>
      <c r="AH156" s="38">
        <v>-8.9999999999999993E-3</v>
      </c>
      <c r="AI156" s="40">
        <f>INDEX(spac_research[[#All],[outsideLiquidationDate]],MATCH(C156,spac_research[[#All],[symbol]],0))</f>
        <v>0</v>
      </c>
      <c r="AJ156" s="20">
        <f t="shared" si="6"/>
        <v>44934</v>
      </c>
      <c r="AK156" s="32">
        <f t="shared" ca="1" si="7"/>
        <v>275</v>
      </c>
      <c r="AL156" s="33">
        <f t="shared" ca="1" si="8"/>
        <v>1.0703812316715534E-2</v>
      </c>
      <c r="AM156" s="22">
        <f>IF(ISBLANK(Y156),"",INDEX(spac_research[[#All],[publicSharesOutstanding]],MATCH(C156,spac_research[[#All],[symbol]],0)))</f>
        <v>34500000</v>
      </c>
      <c r="AN156">
        <v>0</v>
      </c>
    </row>
    <row r="157" spans="1:40" x14ac:dyDescent="0.2">
      <c r="A157" s="37" t="s">
        <v>2481</v>
      </c>
      <c r="B157" s="37" t="s">
        <v>2398</v>
      </c>
      <c r="C157" s="37" t="s">
        <v>1723</v>
      </c>
      <c r="D157" s="37" t="s">
        <v>1721</v>
      </c>
      <c r="E157" s="37"/>
      <c r="F157" s="40">
        <v>44236</v>
      </c>
      <c r="G157" s="40">
        <v>44292</v>
      </c>
      <c r="H157" s="37" t="s">
        <v>729</v>
      </c>
      <c r="I157" s="37" t="s">
        <v>137</v>
      </c>
      <c r="J157" s="37" t="s">
        <v>54</v>
      </c>
      <c r="K157" s="37"/>
      <c r="L157" s="39">
        <v>10.199999999999999</v>
      </c>
      <c r="M157" s="38">
        <v>1</v>
      </c>
      <c r="N157" s="37" t="s">
        <v>140</v>
      </c>
      <c r="O157" s="37" t="s">
        <v>167</v>
      </c>
      <c r="P157" s="37">
        <v>46</v>
      </c>
      <c r="Q157" s="40">
        <v>44433</v>
      </c>
      <c r="R157" s="40">
        <v>44659</v>
      </c>
      <c r="S157" s="37"/>
      <c r="T157" s="37">
        <v>300</v>
      </c>
      <c r="U157" s="41">
        <v>6.39</v>
      </c>
      <c r="V157" s="37" t="s">
        <v>310</v>
      </c>
      <c r="W157" s="37" t="s">
        <v>167</v>
      </c>
      <c r="X157" s="37"/>
      <c r="Y157" s="39">
        <v>10.14</v>
      </c>
      <c r="Z157" s="39">
        <v>10.38</v>
      </c>
      <c r="AA157" s="39">
        <v>0.11</v>
      </c>
      <c r="AB157" s="37"/>
      <c r="AC157" s="37"/>
      <c r="AD157" s="37"/>
      <c r="AE157" s="37" t="s">
        <v>1790</v>
      </c>
      <c r="AF157" s="37" t="s">
        <v>112</v>
      </c>
      <c r="AG157" s="37" t="s">
        <v>1722</v>
      </c>
      <c r="AH157" s="38">
        <v>-6.8999999999999999E-3</v>
      </c>
      <c r="AI157" s="40">
        <f>INDEX(spac_research[[#All],[outsideLiquidationDate]],MATCH(C157,spac_research[[#All],[symbol]],0))</f>
        <v>44934</v>
      </c>
      <c r="AJ157" s="20">
        <f t="shared" si="6"/>
        <v>44934</v>
      </c>
      <c r="AK157" s="32">
        <f t="shared" ca="1" si="7"/>
        <v>275</v>
      </c>
      <c r="AL157" s="33">
        <f t="shared" ca="1" si="8"/>
        <v>7.8536847767614465E-3</v>
      </c>
      <c r="AM157" s="22">
        <f>IF(ISBLANK(Y157),"",INDEX(spac_research[[#All],[publicSharesOutstanding]],MATCH(C157,spac_research[[#All],[symbol]],0)))</f>
        <v>4600000</v>
      </c>
      <c r="AN157">
        <v>0</v>
      </c>
    </row>
    <row r="158" spans="1:40" x14ac:dyDescent="0.2">
      <c r="A158" s="37" t="s">
        <v>631</v>
      </c>
      <c r="B158" s="37" t="s">
        <v>1780</v>
      </c>
      <c r="C158" s="37" t="s">
        <v>629</v>
      </c>
      <c r="D158" s="37"/>
      <c r="E158" s="37"/>
      <c r="F158" s="40">
        <v>44186</v>
      </c>
      <c r="G158" s="40">
        <v>44203</v>
      </c>
      <c r="H158" s="37">
        <v>24</v>
      </c>
      <c r="I158" s="37" t="s">
        <v>83</v>
      </c>
      <c r="J158" s="37"/>
      <c r="K158" s="37"/>
      <c r="L158" s="39">
        <v>10</v>
      </c>
      <c r="M158" s="38">
        <v>0</v>
      </c>
      <c r="N158" s="37" t="s">
        <v>130</v>
      </c>
      <c r="O158" s="37" t="s">
        <v>48</v>
      </c>
      <c r="P158" s="37">
        <v>138</v>
      </c>
      <c r="Q158" s="37"/>
      <c r="R158" s="40">
        <v>44937</v>
      </c>
      <c r="S158" s="37"/>
      <c r="T158" s="37"/>
      <c r="U158" s="37"/>
      <c r="V158" s="37"/>
      <c r="W158" s="37"/>
      <c r="X158" s="37"/>
      <c r="Y158" s="39">
        <v>9.7799999999999994</v>
      </c>
      <c r="Z158" s="37"/>
      <c r="AA158" s="37"/>
      <c r="AB158" s="37"/>
      <c r="AC158" s="37"/>
      <c r="AD158" s="37"/>
      <c r="AE158" s="37" t="s">
        <v>1796</v>
      </c>
      <c r="AF158" s="37" t="s">
        <v>149</v>
      </c>
      <c r="AG158" s="37" t="s">
        <v>630</v>
      </c>
      <c r="AH158" s="38">
        <v>-2.3E-2</v>
      </c>
      <c r="AI158" s="40">
        <f>INDEX(spac_research[[#All],[outsideLiquidationDate]],MATCH(C158,spac_research[[#All],[symbol]],0))</f>
        <v>0</v>
      </c>
      <c r="AJ158" s="20">
        <f t="shared" si="6"/>
        <v>44937</v>
      </c>
      <c r="AK158" s="32">
        <f t="shared" ca="1" si="7"/>
        <v>278</v>
      </c>
      <c r="AL158" s="33">
        <f t="shared" ca="1" si="8"/>
        <v>2.9534654485000981E-2</v>
      </c>
      <c r="AM158" s="22">
        <f>IF(ISBLANK(Y158),"",INDEX(spac_research[[#All],[publicSharesOutstanding]],MATCH(C158,spac_research[[#All],[symbol]],0)))</f>
        <v>13800000</v>
      </c>
      <c r="AN158">
        <v>0</v>
      </c>
    </row>
    <row r="159" spans="1:40" x14ac:dyDescent="0.2">
      <c r="A159" s="37" t="s">
        <v>2440</v>
      </c>
      <c r="B159" s="37" t="s">
        <v>2398</v>
      </c>
      <c r="C159" s="37" t="s">
        <v>1511</v>
      </c>
      <c r="D159" s="37" t="s">
        <v>1509</v>
      </c>
      <c r="E159" s="37" t="s">
        <v>1508</v>
      </c>
      <c r="F159" s="40">
        <v>44183</v>
      </c>
      <c r="G159" s="40">
        <v>44203</v>
      </c>
      <c r="H159" s="37">
        <v>24</v>
      </c>
      <c r="I159" s="37" t="s">
        <v>69</v>
      </c>
      <c r="J159" s="37" t="s">
        <v>54</v>
      </c>
      <c r="K159" s="37"/>
      <c r="L159" s="39">
        <v>10</v>
      </c>
      <c r="M159" s="38">
        <v>0.5</v>
      </c>
      <c r="N159" s="37" t="s">
        <v>140</v>
      </c>
      <c r="O159" s="37" t="s">
        <v>48</v>
      </c>
      <c r="P159" s="37">
        <v>230</v>
      </c>
      <c r="Q159" s="40">
        <v>44523</v>
      </c>
      <c r="R159" s="40">
        <v>44937</v>
      </c>
      <c r="S159" s="37"/>
      <c r="T159" s="42">
        <v>1000</v>
      </c>
      <c r="U159" s="41">
        <v>4.3499999999999996</v>
      </c>
      <c r="V159" s="37" t="s">
        <v>147</v>
      </c>
      <c r="W159" s="37" t="s">
        <v>48</v>
      </c>
      <c r="X159" s="37"/>
      <c r="Y159" s="39">
        <v>9.8800000000000008</v>
      </c>
      <c r="Z159" s="39">
        <v>10.130000000000001</v>
      </c>
      <c r="AA159" s="39">
        <v>0.52</v>
      </c>
      <c r="AB159" s="37"/>
      <c r="AC159" s="37"/>
      <c r="AD159" s="37"/>
      <c r="AE159" s="37" t="s">
        <v>1796</v>
      </c>
      <c r="AF159" s="37" t="s">
        <v>96</v>
      </c>
      <c r="AG159" s="37" t="s">
        <v>1510</v>
      </c>
      <c r="AH159" s="38">
        <v>-1.2E-2</v>
      </c>
      <c r="AI159" s="40">
        <f>INDEX(spac_research[[#All],[outsideLiquidationDate]],MATCH(C159,spac_research[[#All],[symbol]],0))</f>
        <v>0</v>
      </c>
      <c r="AJ159" s="20">
        <f t="shared" si="6"/>
        <v>44937</v>
      </c>
      <c r="AK159" s="32">
        <f t="shared" ca="1" si="7"/>
        <v>278</v>
      </c>
      <c r="AL159" s="33">
        <f t="shared" ca="1" si="8"/>
        <v>1.5946756764628787E-2</v>
      </c>
      <c r="AM159" s="22">
        <f>IF(ISBLANK(Y159),"",INDEX(spac_research[[#All],[publicSharesOutstanding]],MATCH(C159,spac_research[[#All],[symbol]],0)))</f>
        <v>23000000</v>
      </c>
      <c r="AN159">
        <v>0</v>
      </c>
    </row>
    <row r="160" spans="1:40" x14ac:dyDescent="0.2">
      <c r="A160" s="37" t="s">
        <v>1883</v>
      </c>
      <c r="B160" s="37" t="s">
        <v>1780</v>
      </c>
      <c r="C160" s="37" t="s">
        <v>333</v>
      </c>
      <c r="D160" s="37"/>
      <c r="E160" s="37"/>
      <c r="F160" s="40">
        <v>44186</v>
      </c>
      <c r="G160" s="40">
        <v>44204</v>
      </c>
      <c r="H160" s="37">
        <v>24</v>
      </c>
      <c r="I160" s="37" t="s">
        <v>119</v>
      </c>
      <c r="J160" s="37" t="s">
        <v>54</v>
      </c>
      <c r="K160" s="37"/>
      <c r="L160" s="39">
        <v>10</v>
      </c>
      <c r="M160" s="38">
        <v>0.2</v>
      </c>
      <c r="N160" s="37" t="s">
        <v>49</v>
      </c>
      <c r="O160" s="37" t="s">
        <v>48</v>
      </c>
      <c r="P160" s="37">
        <v>603.79999999999995</v>
      </c>
      <c r="Q160" s="37"/>
      <c r="R160" s="40">
        <v>44938</v>
      </c>
      <c r="S160" s="37"/>
      <c r="T160" s="37"/>
      <c r="U160" s="37"/>
      <c r="V160" s="37"/>
      <c r="W160" s="37"/>
      <c r="X160" s="37"/>
      <c r="Y160" s="39">
        <v>9.77</v>
      </c>
      <c r="Z160" s="39">
        <v>9.86</v>
      </c>
      <c r="AA160" s="39">
        <v>0.52</v>
      </c>
      <c r="AB160" s="37"/>
      <c r="AC160" s="37"/>
      <c r="AD160" s="37"/>
      <c r="AE160" s="37" t="s">
        <v>1786</v>
      </c>
      <c r="AF160" s="37" t="s">
        <v>51</v>
      </c>
      <c r="AG160" s="37" t="s">
        <v>49</v>
      </c>
      <c r="AH160" s="38">
        <v>-2.4E-2</v>
      </c>
      <c r="AI160" s="40">
        <f>INDEX(spac_research[[#All],[outsideLiquidationDate]],MATCH(C160,spac_research[[#All],[symbol]],0))</f>
        <v>0</v>
      </c>
      <c r="AJ160" s="20">
        <f t="shared" si="6"/>
        <v>44938</v>
      </c>
      <c r="AK160" s="32">
        <f t="shared" ca="1" si="7"/>
        <v>279</v>
      </c>
      <c r="AL160" s="33">
        <f t="shared" ca="1" si="8"/>
        <v>3.0797958786864858E-2</v>
      </c>
      <c r="AM160" s="22">
        <f>IF(ISBLANK(Y160),"",INDEX(spac_research[[#All],[publicSharesOutstanding]],MATCH(C160,spac_research[[#All],[symbol]],0)))</f>
        <v>60375000</v>
      </c>
      <c r="AN160">
        <v>0</v>
      </c>
    </row>
    <row r="161" spans="1:40" x14ac:dyDescent="0.2">
      <c r="A161" s="37" t="s">
        <v>1877</v>
      </c>
      <c r="B161" s="37" t="s">
        <v>1780</v>
      </c>
      <c r="C161" s="37" t="s">
        <v>795</v>
      </c>
      <c r="D161" s="37"/>
      <c r="E161" s="37"/>
      <c r="F161" s="40">
        <v>44130</v>
      </c>
      <c r="G161" s="40">
        <v>44204</v>
      </c>
      <c r="H161" s="37">
        <v>24</v>
      </c>
      <c r="I161" s="37" t="s">
        <v>176</v>
      </c>
      <c r="J161" s="37" t="s">
        <v>54</v>
      </c>
      <c r="K161" s="37"/>
      <c r="L161" s="39">
        <v>10</v>
      </c>
      <c r="M161" s="38">
        <v>0.25</v>
      </c>
      <c r="N161" s="37" t="s">
        <v>147</v>
      </c>
      <c r="O161" s="37" t="s">
        <v>48</v>
      </c>
      <c r="P161" s="37">
        <v>375</v>
      </c>
      <c r="Q161" s="37"/>
      <c r="R161" s="40">
        <v>44938</v>
      </c>
      <c r="S161" s="37"/>
      <c r="T161" s="37"/>
      <c r="U161" s="37"/>
      <c r="V161" s="37"/>
      <c r="W161" s="37"/>
      <c r="X161" s="37"/>
      <c r="Y161" s="39">
        <v>9.7799999999999994</v>
      </c>
      <c r="Z161" s="39">
        <v>9.86</v>
      </c>
      <c r="AA161" s="39">
        <v>0.43</v>
      </c>
      <c r="AB161" s="37"/>
      <c r="AC161" s="37"/>
      <c r="AD161" s="37"/>
      <c r="AE161" s="37" t="s">
        <v>1814</v>
      </c>
      <c r="AF161" s="37" t="s">
        <v>51</v>
      </c>
      <c r="AG161" s="37" t="s">
        <v>147</v>
      </c>
      <c r="AH161" s="38">
        <v>-2.3E-2</v>
      </c>
      <c r="AI161" s="40">
        <f>INDEX(spac_research[[#All],[outsideLiquidationDate]],MATCH(C161,spac_research[[#All],[symbol]],0))</f>
        <v>0</v>
      </c>
      <c r="AJ161" s="20">
        <f t="shared" si="6"/>
        <v>44938</v>
      </c>
      <c r="AK161" s="32">
        <f t="shared" ca="1" si="7"/>
        <v>279</v>
      </c>
      <c r="AL161" s="33">
        <f t="shared" ca="1" si="8"/>
        <v>2.9428795508352232E-2</v>
      </c>
      <c r="AM161" s="22">
        <f>IF(ISBLANK(Y161),"",INDEX(spac_research[[#All],[publicSharesOutstanding]],MATCH(C161,spac_research[[#All],[symbol]],0)))</f>
        <v>37500000</v>
      </c>
      <c r="AN161">
        <v>0</v>
      </c>
    </row>
    <row r="162" spans="1:40" x14ac:dyDescent="0.2">
      <c r="A162" s="37" t="s">
        <v>1878</v>
      </c>
      <c r="B162" s="37" t="s">
        <v>1780</v>
      </c>
      <c r="C162" s="37" t="s">
        <v>1241</v>
      </c>
      <c r="D162" s="37"/>
      <c r="E162" s="37"/>
      <c r="F162" s="40">
        <v>44180</v>
      </c>
      <c r="G162" s="40">
        <v>44204</v>
      </c>
      <c r="H162" s="37">
        <v>24</v>
      </c>
      <c r="I162" s="37" t="s">
        <v>53</v>
      </c>
      <c r="J162" s="37" t="s">
        <v>54</v>
      </c>
      <c r="K162" s="37"/>
      <c r="L162" s="39">
        <v>10</v>
      </c>
      <c r="M162" s="38">
        <v>0.33329999999999999</v>
      </c>
      <c r="N162" s="37" t="s">
        <v>49</v>
      </c>
      <c r="O162" s="37" t="s">
        <v>48</v>
      </c>
      <c r="P162" s="37">
        <v>402.5</v>
      </c>
      <c r="Q162" s="37"/>
      <c r="R162" s="40">
        <v>44938</v>
      </c>
      <c r="S162" s="37"/>
      <c r="T162" s="37"/>
      <c r="U162" s="37"/>
      <c r="V162" s="37"/>
      <c r="W162" s="37"/>
      <c r="X162" s="37"/>
      <c r="Y162" s="39">
        <v>9.7799999999999994</v>
      </c>
      <c r="Z162" s="39">
        <v>9.8800000000000008</v>
      </c>
      <c r="AA162" s="39">
        <v>0.35</v>
      </c>
      <c r="AB162" s="37"/>
      <c r="AC162" s="37"/>
      <c r="AD162" s="37"/>
      <c r="AE162" s="37" t="s">
        <v>1419</v>
      </c>
      <c r="AF162" s="37" t="s">
        <v>52</v>
      </c>
      <c r="AG162" s="37" t="s">
        <v>49</v>
      </c>
      <c r="AH162" s="38">
        <v>-2.2499999999999999E-2</v>
      </c>
      <c r="AI162" s="40">
        <f>INDEX(spac_research[[#All],[outsideLiquidationDate]],MATCH(C162,spac_research[[#All],[symbol]],0))</f>
        <v>0</v>
      </c>
      <c r="AJ162" s="20">
        <f t="shared" si="6"/>
        <v>44938</v>
      </c>
      <c r="AK162" s="32">
        <f t="shared" ca="1" si="7"/>
        <v>279</v>
      </c>
      <c r="AL162" s="33">
        <f t="shared" ca="1" si="8"/>
        <v>2.9428795508352232E-2</v>
      </c>
      <c r="AM162" s="22">
        <f>IF(ISBLANK(Y162),"",INDEX(spac_research[[#All],[publicSharesOutstanding]],MATCH(C162,spac_research[[#All],[symbol]],0)))</f>
        <v>40250000</v>
      </c>
      <c r="AN162">
        <v>0</v>
      </c>
    </row>
    <row r="163" spans="1:40" x14ac:dyDescent="0.2">
      <c r="A163" s="37" t="s">
        <v>1881</v>
      </c>
      <c r="B163" s="37" t="s">
        <v>1780</v>
      </c>
      <c r="C163" s="37" t="s">
        <v>512</v>
      </c>
      <c r="D163" s="37"/>
      <c r="E163" s="37"/>
      <c r="F163" s="40">
        <v>44183</v>
      </c>
      <c r="G163" s="40">
        <v>44204</v>
      </c>
      <c r="H163" s="37">
        <v>24</v>
      </c>
      <c r="I163" s="37" t="s">
        <v>53</v>
      </c>
      <c r="J163" s="37" t="s">
        <v>54</v>
      </c>
      <c r="K163" s="37"/>
      <c r="L163" s="39">
        <v>10</v>
      </c>
      <c r="M163" s="38">
        <v>0.33329999999999999</v>
      </c>
      <c r="N163" s="37" t="s">
        <v>49</v>
      </c>
      <c r="O163" s="37" t="s">
        <v>48</v>
      </c>
      <c r="P163" s="37">
        <v>325</v>
      </c>
      <c r="Q163" s="37"/>
      <c r="R163" s="40">
        <v>44938</v>
      </c>
      <c r="S163" s="37"/>
      <c r="T163" s="37"/>
      <c r="U163" s="37"/>
      <c r="V163" s="37"/>
      <c r="W163" s="37"/>
      <c r="X163" s="37"/>
      <c r="Y163" s="39">
        <v>9.7799999999999994</v>
      </c>
      <c r="Z163" s="39">
        <v>9.8800000000000008</v>
      </c>
      <c r="AA163" s="39">
        <v>0.39</v>
      </c>
      <c r="AB163" s="37"/>
      <c r="AC163" s="37"/>
      <c r="AD163" s="37"/>
      <c r="AE163" s="37" t="s">
        <v>1798</v>
      </c>
      <c r="AF163" s="37" t="s">
        <v>68</v>
      </c>
      <c r="AG163" s="37" t="s">
        <v>511</v>
      </c>
      <c r="AH163" s="38">
        <v>-2.3E-2</v>
      </c>
      <c r="AI163" s="40">
        <f>INDEX(spac_research[[#All],[outsideLiquidationDate]],MATCH(C163,spac_research[[#All],[symbol]],0))</f>
        <v>0</v>
      </c>
      <c r="AJ163" s="20">
        <f t="shared" si="6"/>
        <v>44938</v>
      </c>
      <c r="AK163" s="32">
        <f t="shared" ca="1" si="7"/>
        <v>279</v>
      </c>
      <c r="AL163" s="33">
        <f t="shared" ca="1" si="8"/>
        <v>2.9428795508352232E-2</v>
      </c>
      <c r="AM163" s="22">
        <f>IF(ISBLANK(Y163),"",INDEX(spac_research[[#All],[publicSharesOutstanding]],MATCH(C163,spac_research[[#All],[symbol]],0)))</f>
        <v>32500000</v>
      </c>
      <c r="AN163">
        <v>0</v>
      </c>
    </row>
    <row r="164" spans="1:40" x14ac:dyDescent="0.2">
      <c r="A164" s="37" t="s">
        <v>1885</v>
      </c>
      <c r="B164" s="37" t="s">
        <v>1780</v>
      </c>
      <c r="C164" s="37" t="s">
        <v>1240</v>
      </c>
      <c r="D164" s="37"/>
      <c r="E164" s="37"/>
      <c r="F164" s="40">
        <v>44187</v>
      </c>
      <c r="G164" s="40">
        <v>44204</v>
      </c>
      <c r="H164" s="37">
        <v>24</v>
      </c>
      <c r="I164" s="37" t="s">
        <v>69</v>
      </c>
      <c r="J164" s="37" t="s">
        <v>54</v>
      </c>
      <c r="K164" s="37"/>
      <c r="L164" s="39">
        <v>10</v>
      </c>
      <c r="M164" s="38">
        <v>0.5</v>
      </c>
      <c r="N164" s="37" t="s">
        <v>79</v>
      </c>
      <c r="O164" s="37" t="s">
        <v>48</v>
      </c>
      <c r="P164" s="37">
        <v>276</v>
      </c>
      <c r="Q164" s="37"/>
      <c r="R164" s="40">
        <v>44938</v>
      </c>
      <c r="S164" s="37"/>
      <c r="T164" s="37"/>
      <c r="U164" s="37"/>
      <c r="V164" s="37"/>
      <c r="W164" s="37"/>
      <c r="X164" s="37"/>
      <c r="Y164" s="39">
        <v>9.7799999999999994</v>
      </c>
      <c r="Z164" s="39">
        <v>9.86</v>
      </c>
      <c r="AA164" s="39">
        <v>0.28999999999999998</v>
      </c>
      <c r="AB164" s="37"/>
      <c r="AC164" s="37"/>
      <c r="AD164" s="37"/>
      <c r="AE164" s="37" t="s">
        <v>1796</v>
      </c>
      <c r="AF164" s="37" t="s">
        <v>68</v>
      </c>
      <c r="AG164" s="37" t="s">
        <v>1239</v>
      </c>
      <c r="AH164" s="38">
        <v>-2.1999999999999999E-2</v>
      </c>
      <c r="AI164" s="40">
        <f>INDEX(spac_research[[#All],[outsideLiquidationDate]],MATCH(C164,spac_research[[#All],[symbol]],0))</f>
        <v>0</v>
      </c>
      <c r="AJ164" s="20">
        <f t="shared" si="6"/>
        <v>44938</v>
      </c>
      <c r="AK164" s="32">
        <f t="shared" ca="1" si="7"/>
        <v>279</v>
      </c>
      <c r="AL164" s="33">
        <f t="shared" ca="1" si="8"/>
        <v>2.9428795508352232E-2</v>
      </c>
      <c r="AM164" s="22">
        <f>IF(ISBLANK(Y164),"",INDEX(spac_research[[#All],[publicSharesOutstanding]],MATCH(C164,spac_research[[#All],[symbol]],0)))</f>
        <v>27600000</v>
      </c>
      <c r="AN164">
        <v>0</v>
      </c>
    </row>
    <row r="165" spans="1:40" x14ac:dyDescent="0.2">
      <c r="A165" s="37" t="s">
        <v>1876</v>
      </c>
      <c r="B165" s="37" t="s">
        <v>1780</v>
      </c>
      <c r="C165" s="37" t="s">
        <v>259</v>
      </c>
      <c r="D165" s="37"/>
      <c r="E165" s="37"/>
      <c r="F165" s="40">
        <v>44106</v>
      </c>
      <c r="G165" s="40">
        <v>44204</v>
      </c>
      <c r="H165" s="37">
        <v>24</v>
      </c>
      <c r="I165" s="37" t="s">
        <v>69</v>
      </c>
      <c r="J165" s="37" t="s">
        <v>54</v>
      </c>
      <c r="K165" s="37"/>
      <c r="L165" s="39">
        <v>10.1</v>
      </c>
      <c r="M165" s="38">
        <v>0.5</v>
      </c>
      <c r="N165" s="37" t="s">
        <v>147</v>
      </c>
      <c r="O165" s="37" t="s">
        <v>48</v>
      </c>
      <c r="P165" s="37">
        <v>276</v>
      </c>
      <c r="Q165" s="37"/>
      <c r="R165" s="40">
        <v>44938</v>
      </c>
      <c r="S165" s="37"/>
      <c r="T165" s="37"/>
      <c r="U165" s="37"/>
      <c r="V165" s="37"/>
      <c r="W165" s="37"/>
      <c r="X165" s="37"/>
      <c r="Y165" s="39">
        <v>9.8800000000000008</v>
      </c>
      <c r="Z165" s="39">
        <v>9.9600000000000009</v>
      </c>
      <c r="AA165" s="39">
        <v>0.21</v>
      </c>
      <c r="AB165" s="37"/>
      <c r="AC165" s="37"/>
      <c r="AD165" s="37"/>
      <c r="AE165" s="37" t="s">
        <v>1828</v>
      </c>
      <c r="AF165" s="37" t="s">
        <v>52</v>
      </c>
      <c r="AG165" s="37" t="s">
        <v>258</v>
      </c>
      <c r="AH165" s="38">
        <v>-2.18E-2</v>
      </c>
      <c r="AI165" s="40">
        <f>INDEX(spac_research[[#All],[outsideLiquidationDate]],MATCH(C165,spac_research[[#All],[symbol]],0))</f>
        <v>0</v>
      </c>
      <c r="AJ165" s="20">
        <f t="shared" si="6"/>
        <v>44938</v>
      </c>
      <c r="AK165" s="32">
        <f t="shared" ca="1" si="7"/>
        <v>279</v>
      </c>
      <c r="AL165" s="33">
        <f t="shared" ca="1" si="8"/>
        <v>2.9130933205636002E-2</v>
      </c>
      <c r="AM165" s="22">
        <f>IF(ISBLANK(Y165),"",INDEX(spac_research[[#All],[publicSharesOutstanding]],MATCH(C165,spac_research[[#All],[symbol]],0)))</f>
        <v>27600000</v>
      </c>
      <c r="AN165">
        <v>0</v>
      </c>
    </row>
    <row r="166" spans="1:40" x14ac:dyDescent="0.2">
      <c r="A166" s="37" t="s">
        <v>1884</v>
      </c>
      <c r="B166" s="37" t="s">
        <v>1780</v>
      </c>
      <c r="C166" s="37" t="s">
        <v>597</v>
      </c>
      <c r="D166" s="37"/>
      <c r="E166" s="37"/>
      <c r="F166" s="40">
        <v>44186</v>
      </c>
      <c r="G166" s="40">
        <v>44204</v>
      </c>
      <c r="H166" s="37">
        <v>24</v>
      </c>
      <c r="I166" s="37" t="s">
        <v>53</v>
      </c>
      <c r="J166" s="37" t="s">
        <v>54</v>
      </c>
      <c r="K166" s="37"/>
      <c r="L166" s="39">
        <v>10</v>
      </c>
      <c r="M166" s="38">
        <v>0.33329999999999999</v>
      </c>
      <c r="N166" s="37" t="s">
        <v>79</v>
      </c>
      <c r="O166" s="37" t="s">
        <v>48</v>
      </c>
      <c r="P166" s="37">
        <v>402.5</v>
      </c>
      <c r="Q166" s="37"/>
      <c r="R166" s="40">
        <v>44938</v>
      </c>
      <c r="S166" s="37"/>
      <c r="T166" s="37"/>
      <c r="U166" s="37"/>
      <c r="V166" s="37"/>
      <c r="W166" s="37"/>
      <c r="X166" s="37"/>
      <c r="Y166" s="39">
        <v>9.7899999999999991</v>
      </c>
      <c r="Z166" s="39">
        <v>9.8699999999999992</v>
      </c>
      <c r="AA166" s="39">
        <v>0.41</v>
      </c>
      <c r="AB166" s="37"/>
      <c r="AC166" s="37"/>
      <c r="AD166" s="37"/>
      <c r="AE166" s="37" t="s">
        <v>1786</v>
      </c>
      <c r="AF166" s="37" t="s">
        <v>51</v>
      </c>
      <c r="AG166" s="37" t="s">
        <v>118</v>
      </c>
      <c r="AH166" s="38">
        <v>-2.1999999999999999E-2</v>
      </c>
      <c r="AI166" s="40">
        <f>INDEX(spac_research[[#All],[outsideLiquidationDate]],MATCH(C166,spac_research[[#All],[symbol]],0))</f>
        <v>0</v>
      </c>
      <c r="AJ166" s="20">
        <f t="shared" si="6"/>
        <v>44938</v>
      </c>
      <c r="AK166" s="32">
        <f t="shared" ca="1" si="7"/>
        <v>279</v>
      </c>
      <c r="AL166" s="33">
        <f t="shared" ca="1" si="8"/>
        <v>2.8062429294760025E-2</v>
      </c>
      <c r="AM166" s="22">
        <f>IF(ISBLANK(Y166),"",INDEX(spac_research[[#All],[publicSharesOutstanding]],MATCH(C166,spac_research[[#All],[symbol]],0)))</f>
        <v>40250000</v>
      </c>
      <c r="AN166">
        <v>0</v>
      </c>
    </row>
    <row r="167" spans="1:40" x14ac:dyDescent="0.2">
      <c r="A167" s="37" t="s">
        <v>533</v>
      </c>
      <c r="B167" s="37" t="s">
        <v>1780</v>
      </c>
      <c r="C167" s="37" t="s">
        <v>534</v>
      </c>
      <c r="D167" s="37"/>
      <c r="E167" s="37"/>
      <c r="F167" s="40">
        <v>44187</v>
      </c>
      <c r="G167" s="40">
        <v>44204</v>
      </c>
      <c r="H167" s="37">
        <v>24</v>
      </c>
      <c r="I167" s="37" t="s">
        <v>53</v>
      </c>
      <c r="J167" s="37" t="s">
        <v>54</v>
      </c>
      <c r="K167" s="37"/>
      <c r="L167" s="39">
        <v>10</v>
      </c>
      <c r="M167" s="38">
        <v>0.33329999999999999</v>
      </c>
      <c r="N167" s="37" t="s">
        <v>147</v>
      </c>
      <c r="O167" s="37" t="s">
        <v>48</v>
      </c>
      <c r="P167" s="37">
        <v>276</v>
      </c>
      <c r="Q167" s="37"/>
      <c r="R167" s="40">
        <v>44938</v>
      </c>
      <c r="S167" s="37"/>
      <c r="T167" s="37"/>
      <c r="U167" s="37"/>
      <c r="V167" s="37"/>
      <c r="W167" s="37"/>
      <c r="X167" s="37"/>
      <c r="Y167" s="39">
        <v>9.7899999999999991</v>
      </c>
      <c r="Z167" s="39">
        <v>9.91</v>
      </c>
      <c r="AA167" s="39">
        <v>0.4</v>
      </c>
      <c r="AB167" s="37"/>
      <c r="AC167" s="37"/>
      <c r="AD167" s="37"/>
      <c r="AE167" s="37" t="s">
        <v>1782</v>
      </c>
      <c r="AF167" s="37" t="s">
        <v>149</v>
      </c>
      <c r="AG167" s="37" t="s">
        <v>532</v>
      </c>
      <c r="AH167" s="38">
        <v>-2.1999999999999999E-2</v>
      </c>
      <c r="AI167" s="40">
        <f>INDEX(spac_research[[#All],[outsideLiquidationDate]],MATCH(C167,spac_research[[#All],[symbol]],0))</f>
        <v>0</v>
      </c>
      <c r="AJ167" s="20">
        <f t="shared" si="6"/>
        <v>44938</v>
      </c>
      <c r="AK167" s="32">
        <f t="shared" ca="1" si="7"/>
        <v>279</v>
      </c>
      <c r="AL167" s="33">
        <f t="shared" ca="1" si="8"/>
        <v>2.8062429294760025E-2</v>
      </c>
      <c r="AM167" s="22">
        <f>IF(ISBLANK(Y167),"",INDEX(spac_research[[#All],[publicSharesOutstanding]],MATCH(C167,spac_research[[#All],[symbol]],0)))</f>
        <v>27600000</v>
      </c>
      <c r="AN167">
        <v>0</v>
      </c>
    </row>
    <row r="168" spans="1:40" x14ac:dyDescent="0.2">
      <c r="A168" s="37" t="s">
        <v>1879</v>
      </c>
      <c r="B168" s="37" t="s">
        <v>1780</v>
      </c>
      <c r="C168" s="37" t="s">
        <v>852</v>
      </c>
      <c r="D168" s="37"/>
      <c r="E168" s="37"/>
      <c r="F168" s="40">
        <v>44182</v>
      </c>
      <c r="G168" s="40">
        <v>44204</v>
      </c>
      <c r="H168" s="37">
        <v>24</v>
      </c>
      <c r="I168" s="37" t="s">
        <v>53</v>
      </c>
      <c r="J168" s="37" t="s">
        <v>54</v>
      </c>
      <c r="K168" s="37"/>
      <c r="L168" s="39">
        <v>10</v>
      </c>
      <c r="M168" s="38">
        <v>0.33329999999999999</v>
      </c>
      <c r="N168" s="37" t="s">
        <v>130</v>
      </c>
      <c r="O168" s="37" t="s">
        <v>48</v>
      </c>
      <c r="P168" s="37">
        <v>287.5</v>
      </c>
      <c r="Q168" s="37"/>
      <c r="R168" s="40">
        <v>44938</v>
      </c>
      <c r="S168" s="37"/>
      <c r="T168" s="37"/>
      <c r="U168" s="37"/>
      <c r="V168" s="37"/>
      <c r="W168" s="37"/>
      <c r="X168" s="37"/>
      <c r="Y168" s="39">
        <v>9.8000000000000007</v>
      </c>
      <c r="Z168" s="39">
        <v>9.8699999999999992</v>
      </c>
      <c r="AA168" s="39">
        <v>0.24</v>
      </c>
      <c r="AB168" s="37"/>
      <c r="AC168" s="37"/>
      <c r="AD168" s="37"/>
      <c r="AE168" s="37" t="s">
        <v>1798</v>
      </c>
      <c r="AF168" s="37" t="s">
        <v>52</v>
      </c>
      <c r="AG168" s="37" t="s">
        <v>851</v>
      </c>
      <c r="AH168" s="38">
        <v>-0.02</v>
      </c>
      <c r="AI168" s="40">
        <f>INDEX(spac_research[[#All],[outsideLiquidationDate]],MATCH(C168,spac_research[[#All],[symbol]],0))</f>
        <v>0</v>
      </c>
      <c r="AJ168" s="20">
        <f t="shared" si="6"/>
        <v>44938</v>
      </c>
      <c r="AK168" s="32">
        <f t="shared" ca="1" si="7"/>
        <v>279</v>
      </c>
      <c r="AL168" s="33">
        <f t="shared" ca="1" si="8"/>
        <v>2.669885158364424E-2</v>
      </c>
      <c r="AM168" s="22">
        <f>IF(ISBLANK(Y168),"",INDEX(spac_research[[#All],[publicSharesOutstanding]],MATCH(C168,spac_research[[#All],[symbol]],0)))</f>
        <v>28750000</v>
      </c>
      <c r="AN168">
        <v>0</v>
      </c>
    </row>
    <row r="169" spans="1:40" x14ac:dyDescent="0.2">
      <c r="A169" s="37" t="s">
        <v>2441</v>
      </c>
      <c r="B169" s="37" t="s">
        <v>2398</v>
      </c>
      <c r="C169" s="37" t="s">
        <v>591</v>
      </c>
      <c r="D169" s="37" t="s">
        <v>589</v>
      </c>
      <c r="E169" s="37" t="s">
        <v>588</v>
      </c>
      <c r="F169" s="40">
        <v>44187</v>
      </c>
      <c r="G169" s="40">
        <v>44204</v>
      </c>
      <c r="H169" s="37">
        <v>24</v>
      </c>
      <c r="I169" s="37" t="s">
        <v>69</v>
      </c>
      <c r="J169" s="37" t="s">
        <v>54</v>
      </c>
      <c r="K169" s="37"/>
      <c r="L169" s="39">
        <v>10</v>
      </c>
      <c r="M169" s="38">
        <v>0.5</v>
      </c>
      <c r="N169" s="37" t="s">
        <v>49</v>
      </c>
      <c r="O169" s="37" t="s">
        <v>167</v>
      </c>
      <c r="P169" s="37">
        <v>230</v>
      </c>
      <c r="Q169" s="40">
        <v>44623</v>
      </c>
      <c r="R169" s="40">
        <v>44938</v>
      </c>
      <c r="S169" s="37"/>
      <c r="T169" s="42">
        <v>1019</v>
      </c>
      <c r="U169" s="41">
        <v>4.43</v>
      </c>
      <c r="V169" s="37" t="s">
        <v>147</v>
      </c>
      <c r="W169" s="37" t="s">
        <v>48</v>
      </c>
      <c r="X169" s="37"/>
      <c r="Y169" s="39">
        <v>9.82</v>
      </c>
      <c r="Z169" s="39">
        <v>9.9499999999999993</v>
      </c>
      <c r="AA169" s="39">
        <v>0.5</v>
      </c>
      <c r="AB169" s="37"/>
      <c r="AC169" s="37"/>
      <c r="AD169" s="37"/>
      <c r="AE169" s="37" t="s">
        <v>1786</v>
      </c>
      <c r="AF169" s="37" t="s">
        <v>59</v>
      </c>
      <c r="AG169" s="37" t="s">
        <v>590</v>
      </c>
      <c r="AH169" s="38">
        <v>-1.9E-2</v>
      </c>
      <c r="AI169" s="40">
        <f>INDEX(spac_research[[#All],[outsideLiquidationDate]],MATCH(C169,spac_research[[#All],[symbol]],0))</f>
        <v>0</v>
      </c>
      <c r="AJ169" s="20">
        <f t="shared" si="6"/>
        <v>44938</v>
      </c>
      <c r="AK169" s="32">
        <f t="shared" ca="1" si="7"/>
        <v>279</v>
      </c>
      <c r="AL169" s="33">
        <f t="shared" ca="1" si="8"/>
        <v>2.3980027593456354E-2</v>
      </c>
      <c r="AM169" s="22">
        <f>IF(ISBLANK(Y169),"",INDEX(spac_research[[#All],[publicSharesOutstanding]],MATCH(C169,spac_research[[#All],[symbol]],0)))</f>
        <v>23000000</v>
      </c>
      <c r="AN169">
        <v>0</v>
      </c>
    </row>
    <row r="170" spans="1:40" x14ac:dyDescent="0.2">
      <c r="A170" s="37" t="s">
        <v>1882</v>
      </c>
      <c r="B170" s="37" t="s">
        <v>1780</v>
      </c>
      <c r="C170" s="37" t="s">
        <v>1034</v>
      </c>
      <c r="D170" s="37"/>
      <c r="E170" s="37"/>
      <c r="F170" s="40">
        <v>44183</v>
      </c>
      <c r="G170" s="40">
        <v>44204</v>
      </c>
      <c r="H170" s="37" t="s">
        <v>116</v>
      </c>
      <c r="I170" s="37" t="s">
        <v>69</v>
      </c>
      <c r="J170" s="37" t="s">
        <v>54</v>
      </c>
      <c r="K170" s="37"/>
      <c r="L170" s="39">
        <v>10</v>
      </c>
      <c r="M170" s="38">
        <v>0.5</v>
      </c>
      <c r="N170" s="37" t="s">
        <v>49</v>
      </c>
      <c r="O170" s="37" t="s">
        <v>48</v>
      </c>
      <c r="P170" s="37">
        <v>258.8</v>
      </c>
      <c r="Q170" s="37"/>
      <c r="R170" s="40">
        <v>44754</v>
      </c>
      <c r="S170" s="37"/>
      <c r="T170" s="37"/>
      <c r="U170" s="37"/>
      <c r="V170" s="37"/>
      <c r="W170" s="37"/>
      <c r="X170" s="37"/>
      <c r="Y170" s="39">
        <v>9.9</v>
      </c>
      <c r="Z170" s="39">
        <v>9.9600000000000009</v>
      </c>
      <c r="AA170" s="39">
        <v>0.22</v>
      </c>
      <c r="AB170" s="37"/>
      <c r="AC170" s="37"/>
      <c r="AD170" s="37"/>
      <c r="AE170" s="37" t="s">
        <v>1782</v>
      </c>
      <c r="AF170" s="37" t="s">
        <v>51</v>
      </c>
      <c r="AG170" s="37" t="s">
        <v>1033</v>
      </c>
      <c r="AH170" s="38">
        <v>-1.0999999999999999E-2</v>
      </c>
      <c r="AI170" s="40">
        <f>INDEX(spac_research[[#All],[outsideLiquidationDate]],MATCH(C170,spac_research[[#All],[symbol]],0))</f>
        <v>44938</v>
      </c>
      <c r="AJ170" s="20">
        <f t="shared" si="6"/>
        <v>44938</v>
      </c>
      <c r="AK170" s="32">
        <f t="shared" ca="1" si="7"/>
        <v>279</v>
      </c>
      <c r="AL170" s="33">
        <f t="shared" ca="1" si="8"/>
        <v>1.321458310705631E-2</v>
      </c>
      <c r="AM170" s="22">
        <f>IF(ISBLANK(Y170),"",INDEX(spac_research[[#All],[publicSharesOutstanding]],MATCH(C170,spac_research[[#All],[symbol]],0)))</f>
        <v>25875000</v>
      </c>
      <c r="AN170">
        <v>0</v>
      </c>
    </row>
    <row r="171" spans="1:40" x14ac:dyDescent="0.2">
      <c r="A171" s="37" t="s">
        <v>2353</v>
      </c>
      <c r="B171" s="37" t="s">
        <v>1780</v>
      </c>
      <c r="C171" s="37" t="s">
        <v>198</v>
      </c>
      <c r="D171" s="37"/>
      <c r="E171" s="37"/>
      <c r="F171" s="40">
        <v>44259</v>
      </c>
      <c r="G171" s="40">
        <v>44573</v>
      </c>
      <c r="H171" s="37">
        <v>12</v>
      </c>
      <c r="I171" s="37" t="s">
        <v>69</v>
      </c>
      <c r="J171" s="37" t="s">
        <v>61</v>
      </c>
      <c r="K171" s="37"/>
      <c r="L171" s="39">
        <v>10.15</v>
      </c>
      <c r="M171" s="38">
        <v>0.5</v>
      </c>
      <c r="N171" s="37" t="s">
        <v>49</v>
      </c>
      <c r="O171" s="37" t="s">
        <v>48</v>
      </c>
      <c r="P171" s="37">
        <v>300</v>
      </c>
      <c r="Q171" s="37"/>
      <c r="R171" s="40">
        <v>44940</v>
      </c>
      <c r="S171" s="37"/>
      <c r="T171" s="37"/>
      <c r="U171" s="37"/>
      <c r="V171" s="37"/>
      <c r="W171" s="37"/>
      <c r="X171" s="37"/>
      <c r="Y171" s="39">
        <v>9.8800000000000008</v>
      </c>
      <c r="Z171" s="39">
        <v>10.08</v>
      </c>
      <c r="AA171" s="39">
        <v>0.25</v>
      </c>
      <c r="AB171" s="37"/>
      <c r="AC171" s="37"/>
      <c r="AD171" s="37"/>
      <c r="AE171" s="37" t="s">
        <v>1419</v>
      </c>
      <c r="AF171" s="37" t="s">
        <v>68</v>
      </c>
      <c r="AG171" s="37" t="s">
        <v>197</v>
      </c>
      <c r="AH171" s="38">
        <v>-2.6599999999999999E-2</v>
      </c>
      <c r="AI171" s="40">
        <f>INDEX(spac_research[[#All],[outsideLiquidationDate]],MATCH(C171,spac_research[[#All],[symbol]],0))</f>
        <v>0</v>
      </c>
      <c r="AJ171" s="20">
        <f t="shared" si="6"/>
        <v>44940</v>
      </c>
      <c r="AK171" s="32">
        <f t="shared" ca="1" si="7"/>
        <v>281</v>
      </c>
      <c r="AL171" s="33">
        <f t="shared" ca="1" si="8"/>
        <v>3.5497140057919235E-2</v>
      </c>
      <c r="AM171" s="22">
        <f>IF(ISBLANK(Y171),"",INDEX(spac_research[[#All],[publicSharesOutstanding]],MATCH(C171,spac_research[[#All],[symbol]],0)))</f>
        <v>30000000</v>
      </c>
      <c r="AN171">
        <v>1</v>
      </c>
    </row>
    <row r="172" spans="1:40" x14ac:dyDescent="0.2">
      <c r="A172" s="37" t="s">
        <v>1888</v>
      </c>
      <c r="B172" s="37" t="s">
        <v>1780</v>
      </c>
      <c r="C172" s="37" t="s">
        <v>317</v>
      </c>
      <c r="D172" s="37"/>
      <c r="E172" s="37"/>
      <c r="F172" s="40">
        <v>44187</v>
      </c>
      <c r="G172" s="40">
        <v>44208</v>
      </c>
      <c r="H172" s="37">
        <v>24</v>
      </c>
      <c r="I172" s="37" t="s">
        <v>69</v>
      </c>
      <c r="J172" s="37" t="s">
        <v>54</v>
      </c>
      <c r="K172" s="37"/>
      <c r="L172" s="39">
        <v>10</v>
      </c>
      <c r="M172" s="38">
        <v>0.5</v>
      </c>
      <c r="N172" s="37" t="s">
        <v>130</v>
      </c>
      <c r="O172" s="37" t="s">
        <v>48</v>
      </c>
      <c r="P172" s="37">
        <v>276</v>
      </c>
      <c r="Q172" s="37"/>
      <c r="R172" s="40">
        <v>44940</v>
      </c>
      <c r="S172" s="37"/>
      <c r="T172" s="37"/>
      <c r="U172" s="37"/>
      <c r="V172" s="37"/>
      <c r="W172" s="37"/>
      <c r="X172" s="37"/>
      <c r="Y172" s="39">
        <v>9.77</v>
      </c>
      <c r="Z172" s="39">
        <v>9.85</v>
      </c>
      <c r="AA172" s="39">
        <v>0.23</v>
      </c>
      <c r="AB172" s="37"/>
      <c r="AC172" s="37"/>
      <c r="AD172" s="37"/>
      <c r="AE172" s="37" t="s">
        <v>1796</v>
      </c>
      <c r="AF172" s="37" t="s">
        <v>316</v>
      </c>
      <c r="AG172" s="37" t="s">
        <v>315</v>
      </c>
      <c r="AH172" s="38">
        <v>-2.3E-2</v>
      </c>
      <c r="AI172" s="40">
        <f>INDEX(spac_research[[#All],[outsideLiquidationDate]],MATCH(C172,spac_research[[#All],[symbol]],0))</f>
        <v>0</v>
      </c>
      <c r="AJ172" s="20">
        <f t="shared" si="6"/>
        <v>44940</v>
      </c>
      <c r="AK172" s="32">
        <f t="shared" ca="1" si="7"/>
        <v>281</v>
      </c>
      <c r="AL172" s="33">
        <f t="shared" ca="1" si="8"/>
        <v>3.0578756233221691E-2</v>
      </c>
      <c r="AM172" s="22">
        <f>IF(ISBLANK(Y172),"",INDEX(spac_research[[#All],[publicSharesOutstanding]],MATCH(C172,spac_research[[#All],[symbol]],0)))</f>
        <v>27600000</v>
      </c>
      <c r="AN172">
        <v>0</v>
      </c>
    </row>
    <row r="173" spans="1:40" x14ac:dyDescent="0.2">
      <c r="A173" s="37" t="s">
        <v>1886</v>
      </c>
      <c r="B173" s="37" t="s">
        <v>1780</v>
      </c>
      <c r="C173" s="37" t="s">
        <v>1043</v>
      </c>
      <c r="D173" s="37"/>
      <c r="E173" s="37"/>
      <c r="F173" s="40">
        <v>44186</v>
      </c>
      <c r="G173" s="40">
        <v>44208</v>
      </c>
      <c r="H173" s="37">
        <v>24</v>
      </c>
      <c r="I173" s="37" t="s">
        <v>1042</v>
      </c>
      <c r="J173" s="37" t="s">
        <v>54</v>
      </c>
      <c r="K173" s="37"/>
      <c r="L173" s="39">
        <v>10</v>
      </c>
      <c r="M173" s="37" t="s">
        <v>1887</v>
      </c>
      <c r="N173" s="37" t="s">
        <v>147</v>
      </c>
      <c r="O173" s="37" t="s">
        <v>48</v>
      </c>
      <c r="P173" s="37">
        <v>300</v>
      </c>
      <c r="Q173" s="37"/>
      <c r="R173" s="40">
        <v>44940</v>
      </c>
      <c r="S173" s="37"/>
      <c r="T173" s="37"/>
      <c r="U173" s="37"/>
      <c r="V173" s="37"/>
      <c r="W173" s="37"/>
      <c r="X173" s="37"/>
      <c r="Y173" s="39">
        <v>9.7799999999999994</v>
      </c>
      <c r="Z173" s="39">
        <v>9.85</v>
      </c>
      <c r="AA173" s="39">
        <v>0.5</v>
      </c>
      <c r="AB173" s="37"/>
      <c r="AC173" s="37"/>
      <c r="AD173" s="37"/>
      <c r="AE173" s="37" t="s">
        <v>1805</v>
      </c>
      <c r="AF173" s="37" t="s">
        <v>52</v>
      </c>
      <c r="AG173" s="37" t="s">
        <v>1041</v>
      </c>
      <c r="AH173" s="38">
        <v>-2.3E-2</v>
      </c>
      <c r="AI173" s="40">
        <f>INDEX(spac_research[[#All],[outsideLiquidationDate]],MATCH(C173,spac_research[[#All],[symbol]],0))</f>
        <v>0</v>
      </c>
      <c r="AJ173" s="20">
        <f t="shared" si="6"/>
        <v>44940</v>
      </c>
      <c r="AK173" s="32">
        <f t="shared" ca="1" si="7"/>
        <v>281</v>
      </c>
      <c r="AL173" s="33">
        <f t="shared" ca="1" si="8"/>
        <v>2.92193378890757E-2</v>
      </c>
      <c r="AM173" s="22">
        <f>IF(ISBLANK(Y173),"",INDEX(spac_research[[#All],[publicSharesOutstanding]],MATCH(C173,spac_research[[#All],[symbol]],0)))</f>
        <v>30000000</v>
      </c>
      <c r="AN173">
        <v>0</v>
      </c>
    </row>
    <row r="174" spans="1:40" x14ac:dyDescent="0.2">
      <c r="A174" s="37" t="s">
        <v>2442</v>
      </c>
      <c r="B174" s="37" t="s">
        <v>2398</v>
      </c>
      <c r="C174" s="37" t="s">
        <v>1694</v>
      </c>
      <c r="D174" s="37" t="s">
        <v>1692</v>
      </c>
      <c r="E174" s="37" t="s">
        <v>1691</v>
      </c>
      <c r="F174" s="40">
        <v>44188</v>
      </c>
      <c r="G174" s="40">
        <v>44208</v>
      </c>
      <c r="H174" s="37">
        <v>24</v>
      </c>
      <c r="I174" s="37" t="s">
        <v>69</v>
      </c>
      <c r="J174" s="37" t="s">
        <v>54</v>
      </c>
      <c r="K174" s="37"/>
      <c r="L174" s="39">
        <v>10</v>
      </c>
      <c r="M174" s="38">
        <v>0.5</v>
      </c>
      <c r="N174" s="37" t="s">
        <v>147</v>
      </c>
      <c r="O174" s="37" t="s">
        <v>48</v>
      </c>
      <c r="P174" s="37">
        <v>276</v>
      </c>
      <c r="Q174" s="40">
        <v>44530</v>
      </c>
      <c r="R174" s="40">
        <v>44940</v>
      </c>
      <c r="S174" s="37"/>
      <c r="T174" s="42">
        <v>3300</v>
      </c>
      <c r="U174" s="41">
        <v>11.96</v>
      </c>
      <c r="V174" s="37" t="s">
        <v>72</v>
      </c>
      <c r="W174" s="37" t="s">
        <v>56</v>
      </c>
      <c r="X174" s="37"/>
      <c r="Y174" s="39">
        <v>9.8800000000000008</v>
      </c>
      <c r="Z174" s="39">
        <v>9.99</v>
      </c>
      <c r="AA174" s="39">
        <v>0.3</v>
      </c>
      <c r="AB174" s="37"/>
      <c r="AC174" s="37"/>
      <c r="AD174" s="37"/>
      <c r="AE174" s="37" t="s">
        <v>1781</v>
      </c>
      <c r="AF174" s="37" t="s">
        <v>1065</v>
      </c>
      <c r="AG174" s="37" t="s">
        <v>1693</v>
      </c>
      <c r="AH174" s="38">
        <v>-1.2E-2</v>
      </c>
      <c r="AI174" s="40">
        <f>INDEX(spac_research[[#All],[outsideLiquidationDate]],MATCH(C174,spac_research[[#All],[symbol]],0))</f>
        <v>0</v>
      </c>
      <c r="AJ174" s="20">
        <f t="shared" si="6"/>
        <v>44940</v>
      </c>
      <c r="AK174" s="32">
        <f t="shared" ca="1" si="7"/>
        <v>281</v>
      </c>
      <c r="AL174" s="33">
        <f t="shared" ca="1" si="8"/>
        <v>1.577650669240855E-2</v>
      </c>
      <c r="AM174" s="22">
        <f>IF(ISBLANK(Y174),"",INDEX(spac_research[[#All],[publicSharesOutstanding]],MATCH(C174,spac_research[[#All],[symbol]],0)))</f>
        <v>27600000</v>
      </c>
      <c r="AN174">
        <v>0</v>
      </c>
    </row>
    <row r="175" spans="1:40" x14ac:dyDescent="0.2">
      <c r="A175" s="37" t="s">
        <v>542</v>
      </c>
      <c r="B175" s="37" t="s">
        <v>1780</v>
      </c>
      <c r="C175" s="37" t="s">
        <v>543</v>
      </c>
      <c r="D175" s="37"/>
      <c r="E175" s="37"/>
      <c r="F175" s="40">
        <v>44193</v>
      </c>
      <c r="G175" s="40">
        <v>44209</v>
      </c>
      <c r="H175" s="37">
        <v>24</v>
      </c>
      <c r="I175" s="37" t="s">
        <v>53</v>
      </c>
      <c r="J175" s="37" t="s">
        <v>54</v>
      </c>
      <c r="K175" s="37"/>
      <c r="L175" s="39">
        <v>10</v>
      </c>
      <c r="M175" s="38">
        <v>0.33329999999999999</v>
      </c>
      <c r="N175" s="37" t="s">
        <v>79</v>
      </c>
      <c r="O175" s="37" t="s">
        <v>48</v>
      </c>
      <c r="P175" s="37">
        <v>690</v>
      </c>
      <c r="Q175" s="37"/>
      <c r="R175" s="40">
        <v>44941</v>
      </c>
      <c r="S175" s="37"/>
      <c r="T175" s="37"/>
      <c r="U175" s="37"/>
      <c r="V175" s="37"/>
      <c r="W175" s="37"/>
      <c r="X175" s="37"/>
      <c r="Y175" s="39">
        <v>9.76</v>
      </c>
      <c r="Z175" s="39">
        <v>9.86</v>
      </c>
      <c r="AA175" s="39">
        <v>0.28000000000000003</v>
      </c>
      <c r="AB175" s="37"/>
      <c r="AC175" s="37"/>
      <c r="AD175" s="37"/>
      <c r="AE175" s="37" t="s">
        <v>1782</v>
      </c>
      <c r="AF175" s="37" t="s">
        <v>51</v>
      </c>
      <c r="AG175" s="37" t="s">
        <v>541</v>
      </c>
      <c r="AH175" s="38">
        <v>-2.5499999999999998E-2</v>
      </c>
      <c r="AI175" s="40">
        <f>INDEX(spac_research[[#All],[outsideLiquidationDate]],MATCH(C175,spac_research[[#All],[symbol]],0))</f>
        <v>0</v>
      </c>
      <c r="AJ175" s="20">
        <f t="shared" si="6"/>
        <v>44941</v>
      </c>
      <c r="AK175" s="32">
        <f t="shared" ca="1" si="7"/>
        <v>282</v>
      </c>
      <c r="AL175" s="33">
        <f t="shared" ca="1" si="8"/>
        <v>3.1827694454133131E-2</v>
      </c>
      <c r="AM175" s="22">
        <f>IF(ISBLANK(Y175),"",INDEX(spac_research[[#All],[publicSharesOutstanding]],MATCH(C175,spac_research[[#All],[symbol]],0)))</f>
        <v>69000000</v>
      </c>
      <c r="AN175">
        <v>1</v>
      </c>
    </row>
    <row r="176" spans="1:40" x14ac:dyDescent="0.2">
      <c r="A176" s="37" t="s">
        <v>1889</v>
      </c>
      <c r="B176" s="37" t="s">
        <v>1780</v>
      </c>
      <c r="C176" s="37" t="s">
        <v>1195</v>
      </c>
      <c r="D176" s="37"/>
      <c r="E176" s="37"/>
      <c r="F176" s="40">
        <v>44159</v>
      </c>
      <c r="G176" s="40">
        <v>44209</v>
      </c>
      <c r="H176" s="37">
        <v>24</v>
      </c>
      <c r="I176" s="37" t="s">
        <v>53</v>
      </c>
      <c r="J176" s="37" t="s">
        <v>54</v>
      </c>
      <c r="K176" s="37"/>
      <c r="L176" s="39">
        <v>10</v>
      </c>
      <c r="M176" s="38">
        <v>0.33329999999999999</v>
      </c>
      <c r="N176" s="37" t="s">
        <v>49</v>
      </c>
      <c r="O176" s="37" t="s">
        <v>48</v>
      </c>
      <c r="P176" s="37">
        <v>414</v>
      </c>
      <c r="Q176" s="37"/>
      <c r="R176" s="40">
        <v>44941</v>
      </c>
      <c r="S176" s="37"/>
      <c r="T176" s="37"/>
      <c r="U176" s="37"/>
      <c r="V176" s="37"/>
      <c r="W176" s="37"/>
      <c r="X176" s="37"/>
      <c r="Y176" s="39">
        <v>9.7799999999999994</v>
      </c>
      <c r="Z176" s="39">
        <v>9.91</v>
      </c>
      <c r="AA176" s="39">
        <v>0.45</v>
      </c>
      <c r="AB176" s="37"/>
      <c r="AC176" s="37"/>
      <c r="AD176" s="37"/>
      <c r="AE176" s="37" t="s">
        <v>1805</v>
      </c>
      <c r="AF176" s="37" t="s">
        <v>51</v>
      </c>
      <c r="AG176" s="37" t="s">
        <v>49</v>
      </c>
      <c r="AH176" s="38">
        <v>-2.3E-2</v>
      </c>
      <c r="AI176" s="40">
        <f>INDEX(spac_research[[#All],[outsideLiquidationDate]],MATCH(C176,spac_research[[#All],[symbol]],0))</f>
        <v>0</v>
      </c>
      <c r="AJ176" s="20">
        <f t="shared" si="6"/>
        <v>44941</v>
      </c>
      <c r="AK176" s="32">
        <f t="shared" ca="1" si="7"/>
        <v>282</v>
      </c>
      <c r="AL176" s="33">
        <f t="shared" ca="1" si="8"/>
        <v>2.9115723215710185E-2</v>
      </c>
      <c r="AM176" s="22">
        <f>IF(ISBLANK(Y176),"",INDEX(spac_research[[#All],[publicSharesOutstanding]],MATCH(C176,spac_research[[#All],[symbol]],0)))</f>
        <v>41400000</v>
      </c>
      <c r="AN176">
        <v>0</v>
      </c>
    </row>
    <row r="177" spans="1:40" x14ac:dyDescent="0.2">
      <c r="A177" s="37" t="s">
        <v>1890</v>
      </c>
      <c r="B177" s="37" t="s">
        <v>1780</v>
      </c>
      <c r="C177" s="37" t="s">
        <v>987</v>
      </c>
      <c r="D177" s="37"/>
      <c r="E177" s="37"/>
      <c r="F177" s="40">
        <v>44182</v>
      </c>
      <c r="G177" s="40">
        <v>44209</v>
      </c>
      <c r="H177" s="37">
        <v>24</v>
      </c>
      <c r="I177" s="37" t="s">
        <v>53</v>
      </c>
      <c r="J177" s="37" t="s">
        <v>54</v>
      </c>
      <c r="K177" s="37"/>
      <c r="L177" s="39">
        <v>10</v>
      </c>
      <c r="M177" s="38">
        <v>0.33329999999999999</v>
      </c>
      <c r="N177" s="37" t="s">
        <v>79</v>
      </c>
      <c r="O177" s="37" t="s">
        <v>48</v>
      </c>
      <c r="P177" s="37">
        <v>276</v>
      </c>
      <c r="Q177" s="37"/>
      <c r="R177" s="40">
        <v>44941</v>
      </c>
      <c r="S177" s="37"/>
      <c r="T177" s="37"/>
      <c r="U177" s="37"/>
      <c r="V177" s="37"/>
      <c r="W177" s="37"/>
      <c r="X177" s="37"/>
      <c r="Y177" s="39">
        <v>9.7899999999999991</v>
      </c>
      <c r="Z177" s="39">
        <v>9.8800000000000008</v>
      </c>
      <c r="AA177" s="39">
        <v>0.45</v>
      </c>
      <c r="AB177" s="37"/>
      <c r="AC177" s="37"/>
      <c r="AD177" s="37"/>
      <c r="AE177" s="37" t="s">
        <v>1800</v>
      </c>
      <c r="AF177" s="37" t="s">
        <v>81</v>
      </c>
      <c r="AG177" s="37" t="s">
        <v>118</v>
      </c>
      <c r="AH177" s="38">
        <v>-2.1000000000000001E-2</v>
      </c>
      <c r="AI177" s="40">
        <f>INDEX(spac_research[[#All],[outsideLiquidationDate]],MATCH(C177,spac_research[[#All],[symbol]],0))</f>
        <v>0</v>
      </c>
      <c r="AJ177" s="20">
        <f t="shared" si="6"/>
        <v>44941</v>
      </c>
      <c r="AK177" s="32">
        <f t="shared" ca="1" si="7"/>
        <v>282</v>
      </c>
      <c r="AL177" s="33">
        <f t="shared" ca="1" si="8"/>
        <v>2.7763892812900873E-2</v>
      </c>
      <c r="AM177" s="22">
        <f>IF(ISBLANK(Y177),"",INDEX(spac_research[[#All],[publicSharesOutstanding]],MATCH(C177,spac_research[[#All],[symbol]],0)))</f>
        <v>27600000</v>
      </c>
      <c r="AN177">
        <v>0</v>
      </c>
    </row>
    <row r="178" spans="1:40" x14ac:dyDescent="0.2">
      <c r="A178" s="37" t="s">
        <v>1891</v>
      </c>
      <c r="B178" s="37" t="s">
        <v>1780</v>
      </c>
      <c r="C178" s="37" t="s">
        <v>1212</v>
      </c>
      <c r="D178" s="37"/>
      <c r="E178" s="37"/>
      <c r="F178" s="40">
        <v>44188</v>
      </c>
      <c r="G178" s="40">
        <v>44209</v>
      </c>
      <c r="H178" s="37">
        <v>24</v>
      </c>
      <c r="I178" s="37" t="s">
        <v>119</v>
      </c>
      <c r="J178" s="37" t="s">
        <v>54</v>
      </c>
      <c r="K178" s="37"/>
      <c r="L178" s="39">
        <v>10</v>
      </c>
      <c r="M178" s="38">
        <v>0.2</v>
      </c>
      <c r="N178" s="37" t="s">
        <v>72</v>
      </c>
      <c r="O178" s="37" t="s">
        <v>48</v>
      </c>
      <c r="P178" s="37">
        <v>400</v>
      </c>
      <c r="Q178" s="37"/>
      <c r="R178" s="40">
        <v>44941</v>
      </c>
      <c r="S178" s="37"/>
      <c r="T178" s="37"/>
      <c r="U178" s="37"/>
      <c r="V178" s="37"/>
      <c r="W178" s="37"/>
      <c r="X178" s="37"/>
      <c r="Y178" s="39">
        <v>9.7899999999999991</v>
      </c>
      <c r="Z178" s="39">
        <v>9.85</v>
      </c>
      <c r="AA178" s="39">
        <v>0.48</v>
      </c>
      <c r="AB178" s="37"/>
      <c r="AC178" s="37"/>
      <c r="AD178" s="37"/>
      <c r="AE178" s="37" t="s">
        <v>1786</v>
      </c>
      <c r="AF178" s="37" t="s">
        <v>82</v>
      </c>
      <c r="AG178" s="37" t="s">
        <v>1211</v>
      </c>
      <c r="AH178" s="38">
        <v>-2.2499999999999999E-2</v>
      </c>
      <c r="AI178" s="40">
        <f>INDEX(spac_research[[#All],[outsideLiquidationDate]],MATCH(C178,spac_research[[#All],[symbol]],0))</f>
        <v>0</v>
      </c>
      <c r="AJ178" s="20">
        <f t="shared" si="6"/>
        <v>44941</v>
      </c>
      <c r="AK178" s="32">
        <f t="shared" ca="1" si="7"/>
        <v>282</v>
      </c>
      <c r="AL178" s="33">
        <f t="shared" ca="1" si="8"/>
        <v>2.7763892812900873E-2</v>
      </c>
      <c r="AM178" s="22">
        <f>IF(ISBLANK(Y178),"",INDEX(spac_research[[#All],[publicSharesOutstanding]],MATCH(C178,spac_research[[#All],[symbol]],0)))</f>
        <v>40000000</v>
      </c>
      <c r="AN178">
        <v>0</v>
      </c>
    </row>
    <row r="179" spans="1:40" x14ac:dyDescent="0.2">
      <c r="A179" s="37" t="s">
        <v>1892</v>
      </c>
      <c r="B179" s="37" t="s">
        <v>1780</v>
      </c>
      <c r="C179" s="37" t="s">
        <v>1313</v>
      </c>
      <c r="D179" s="37"/>
      <c r="E179" s="37"/>
      <c r="F179" s="40">
        <v>44188</v>
      </c>
      <c r="G179" s="40">
        <v>44209</v>
      </c>
      <c r="H179" s="37">
        <v>24</v>
      </c>
      <c r="I179" s="37" t="s">
        <v>69</v>
      </c>
      <c r="J179" s="37" t="s">
        <v>54</v>
      </c>
      <c r="K179" s="37"/>
      <c r="L179" s="39">
        <v>10</v>
      </c>
      <c r="M179" s="38">
        <v>0.5</v>
      </c>
      <c r="N179" s="37" t="s">
        <v>49</v>
      </c>
      <c r="O179" s="37" t="s">
        <v>48</v>
      </c>
      <c r="P179" s="37">
        <v>207</v>
      </c>
      <c r="Q179" s="37"/>
      <c r="R179" s="40">
        <v>44941</v>
      </c>
      <c r="S179" s="37"/>
      <c r="T179" s="37"/>
      <c r="U179" s="37"/>
      <c r="V179" s="37"/>
      <c r="W179" s="37"/>
      <c r="X179" s="37"/>
      <c r="Y179" s="39">
        <v>9.7899999999999991</v>
      </c>
      <c r="Z179" s="39">
        <v>9.99</v>
      </c>
      <c r="AA179" s="39">
        <v>0.35</v>
      </c>
      <c r="AB179" s="37"/>
      <c r="AC179" s="37"/>
      <c r="AD179" s="37"/>
      <c r="AE179" s="37" t="s">
        <v>1786</v>
      </c>
      <c r="AF179" s="37" t="s">
        <v>82</v>
      </c>
      <c r="AG179" s="37" t="s">
        <v>1312</v>
      </c>
      <c r="AH179" s="38">
        <v>-2.1999999999999999E-2</v>
      </c>
      <c r="AI179" s="40">
        <f>INDEX(spac_research[[#All],[outsideLiquidationDate]],MATCH(C179,spac_research[[#All],[symbol]],0))</f>
        <v>0</v>
      </c>
      <c r="AJ179" s="20">
        <f t="shared" si="6"/>
        <v>44941</v>
      </c>
      <c r="AK179" s="32">
        <f t="shared" ca="1" si="7"/>
        <v>282</v>
      </c>
      <c r="AL179" s="33">
        <f t="shared" ca="1" si="8"/>
        <v>2.7763892812900873E-2</v>
      </c>
      <c r="AM179" s="22">
        <f>IF(ISBLANK(Y179),"",INDEX(spac_research[[#All],[publicSharesOutstanding]],MATCH(C179,spac_research[[#All],[symbol]],0)))</f>
        <v>20700000</v>
      </c>
      <c r="AN179">
        <v>0</v>
      </c>
    </row>
    <row r="180" spans="1:40" x14ac:dyDescent="0.2">
      <c r="A180" s="37" t="s">
        <v>2112</v>
      </c>
      <c r="B180" s="37" t="s">
        <v>1780</v>
      </c>
      <c r="C180" s="37" t="s">
        <v>888</v>
      </c>
      <c r="D180" s="37"/>
      <c r="E180" s="37"/>
      <c r="F180" s="40">
        <v>44362</v>
      </c>
      <c r="G180" s="40">
        <v>44391</v>
      </c>
      <c r="H180" s="37">
        <v>18</v>
      </c>
      <c r="I180" s="37" t="s">
        <v>69</v>
      </c>
      <c r="J180" s="37" t="s">
        <v>61</v>
      </c>
      <c r="K180" s="37"/>
      <c r="L180" s="39">
        <v>10.1</v>
      </c>
      <c r="M180" s="38">
        <v>0.5</v>
      </c>
      <c r="N180" s="37" t="s">
        <v>130</v>
      </c>
      <c r="O180" s="37" t="s">
        <v>48</v>
      </c>
      <c r="P180" s="37">
        <v>138</v>
      </c>
      <c r="Q180" s="37"/>
      <c r="R180" s="40">
        <v>44942</v>
      </c>
      <c r="S180" s="37"/>
      <c r="T180" s="37"/>
      <c r="U180" s="37"/>
      <c r="V180" s="37"/>
      <c r="W180" s="37"/>
      <c r="X180" s="37"/>
      <c r="Y180" s="39">
        <v>9.8800000000000008</v>
      </c>
      <c r="Z180" s="39">
        <v>10.01</v>
      </c>
      <c r="AA180" s="39">
        <v>0.42</v>
      </c>
      <c r="AB180" s="37"/>
      <c r="AC180" s="37"/>
      <c r="AD180" s="37"/>
      <c r="AE180" s="37" t="s">
        <v>1807</v>
      </c>
      <c r="AF180" s="37" t="s">
        <v>112</v>
      </c>
      <c r="AG180" s="37" t="s">
        <v>887</v>
      </c>
      <c r="AH180" s="38">
        <v>-2.2700000000000001E-2</v>
      </c>
      <c r="AI180" s="40">
        <f>INDEX(spac_research[[#All],[outsideLiquidationDate]],MATCH(C180,spac_research[[#All],[symbol]],0))</f>
        <v>0</v>
      </c>
      <c r="AJ180" s="20">
        <f t="shared" si="6"/>
        <v>44942</v>
      </c>
      <c r="AK180" s="32">
        <f t="shared" ca="1" si="7"/>
        <v>283</v>
      </c>
      <c r="AL180" s="33">
        <f t="shared" ca="1" si="8"/>
        <v>2.8719188566687086E-2</v>
      </c>
      <c r="AM180" s="22">
        <f>IF(ISBLANK(Y180),"",INDEX(spac_research[[#All],[publicSharesOutstanding]],MATCH(C180,spac_research[[#All],[symbol]],0)))</f>
        <v>13800000</v>
      </c>
      <c r="AN180">
        <v>0</v>
      </c>
    </row>
    <row r="181" spans="1:40" x14ac:dyDescent="0.2">
      <c r="A181" s="37" t="s">
        <v>2207</v>
      </c>
      <c r="B181" s="37" t="s">
        <v>1780</v>
      </c>
      <c r="C181" s="37" t="s">
        <v>442</v>
      </c>
      <c r="D181" s="37"/>
      <c r="E181" s="37"/>
      <c r="F181" s="40">
        <v>44454</v>
      </c>
      <c r="G181" s="40">
        <v>44483</v>
      </c>
      <c r="H181" s="37">
        <v>15</v>
      </c>
      <c r="I181" s="37" t="s">
        <v>69</v>
      </c>
      <c r="J181" s="37" t="s">
        <v>54</v>
      </c>
      <c r="K181" s="37"/>
      <c r="L181" s="39">
        <v>10.199999999999999</v>
      </c>
      <c r="M181" s="38">
        <v>0.5</v>
      </c>
      <c r="N181" s="37" t="s">
        <v>79</v>
      </c>
      <c r="O181" s="37" t="s">
        <v>93</v>
      </c>
      <c r="P181" s="37">
        <v>143.80000000000001</v>
      </c>
      <c r="Q181" s="37"/>
      <c r="R181" s="40">
        <v>44944</v>
      </c>
      <c r="S181" s="37"/>
      <c r="T181" s="37"/>
      <c r="U181" s="37"/>
      <c r="V181" s="37"/>
      <c r="W181" s="37"/>
      <c r="X181" s="37"/>
      <c r="Y181" s="39">
        <v>10.02</v>
      </c>
      <c r="Z181" s="39">
        <v>10.01</v>
      </c>
      <c r="AA181" s="39">
        <v>0.28999999999999998</v>
      </c>
      <c r="AB181" s="37"/>
      <c r="AC181" s="37"/>
      <c r="AD181" s="37"/>
      <c r="AE181" s="37" t="s">
        <v>1419</v>
      </c>
      <c r="AF181" s="37" t="s">
        <v>241</v>
      </c>
      <c r="AG181" s="37" t="s">
        <v>441</v>
      </c>
      <c r="AH181" s="38">
        <v>-1.7600000000000001E-2</v>
      </c>
      <c r="AI181" s="40">
        <f>INDEX(spac_research[[#All],[outsideLiquidationDate]],MATCH(C181,spac_research[[#All],[symbol]],0))</f>
        <v>0</v>
      </c>
      <c r="AJ181" s="20">
        <f t="shared" si="6"/>
        <v>44944</v>
      </c>
      <c r="AK181" s="32">
        <f t="shared" ca="1" si="7"/>
        <v>285</v>
      </c>
      <c r="AL181" s="33">
        <f t="shared" ca="1" si="8"/>
        <v>2.3006618342262881E-2</v>
      </c>
      <c r="AM181" s="22">
        <f>IF(ISBLANK(Y181),"",INDEX(spac_research[[#All],[publicSharesOutstanding]],MATCH(C181,spac_research[[#All],[symbol]],0)))</f>
        <v>14375000</v>
      </c>
      <c r="AN181">
        <v>0</v>
      </c>
    </row>
    <row r="182" spans="1:40" x14ac:dyDescent="0.2">
      <c r="A182" s="37" t="s">
        <v>1893</v>
      </c>
      <c r="B182" s="37" t="s">
        <v>1780</v>
      </c>
      <c r="C182" s="37" t="s">
        <v>714</v>
      </c>
      <c r="D182" s="37"/>
      <c r="E182" s="37"/>
      <c r="F182" s="40">
        <v>44188</v>
      </c>
      <c r="G182" s="40">
        <v>44210</v>
      </c>
      <c r="H182" s="37">
        <v>24</v>
      </c>
      <c r="I182" s="37" t="s">
        <v>69</v>
      </c>
      <c r="J182" s="37" t="s">
        <v>54</v>
      </c>
      <c r="K182" s="37"/>
      <c r="L182" s="39">
        <v>10</v>
      </c>
      <c r="M182" s="38">
        <v>0.5</v>
      </c>
      <c r="N182" s="37" t="s">
        <v>140</v>
      </c>
      <c r="O182" s="37" t="s">
        <v>48</v>
      </c>
      <c r="P182" s="37">
        <v>250</v>
      </c>
      <c r="Q182" s="37"/>
      <c r="R182" s="40">
        <v>44945</v>
      </c>
      <c r="S182" s="37"/>
      <c r="T182" s="37"/>
      <c r="U182" s="37"/>
      <c r="V182" s="37"/>
      <c r="W182" s="37"/>
      <c r="X182" s="37"/>
      <c r="Y182" s="39">
        <v>9.77</v>
      </c>
      <c r="Z182" s="39">
        <v>9.8800000000000008</v>
      </c>
      <c r="AA182" s="39">
        <v>0.3</v>
      </c>
      <c r="AB182" s="37"/>
      <c r="AC182" s="37"/>
      <c r="AD182" s="37"/>
      <c r="AE182" s="37" t="s">
        <v>1419</v>
      </c>
      <c r="AF182" s="37" t="s">
        <v>122</v>
      </c>
      <c r="AG182" s="37" t="s">
        <v>713</v>
      </c>
      <c r="AH182" s="38">
        <v>-2.3E-2</v>
      </c>
      <c r="AI182" s="40">
        <f>INDEX(spac_research[[#All],[outsideLiquidationDate]],MATCH(C182,spac_research[[#All],[symbol]],0))</f>
        <v>0</v>
      </c>
      <c r="AJ182" s="20">
        <f t="shared" si="6"/>
        <v>44945</v>
      </c>
      <c r="AK182" s="32">
        <f t="shared" ca="1" si="7"/>
        <v>286</v>
      </c>
      <c r="AL182" s="33">
        <f t="shared" ca="1" si="8"/>
        <v>3.0044162592780754E-2</v>
      </c>
      <c r="AM182" s="22">
        <f>IF(ISBLANK(Y182),"",INDEX(spac_research[[#All],[publicSharesOutstanding]],MATCH(C182,spac_research[[#All],[symbol]],0)))</f>
        <v>25000000</v>
      </c>
      <c r="AN182">
        <v>0</v>
      </c>
    </row>
    <row r="183" spans="1:40" x14ac:dyDescent="0.2">
      <c r="A183" s="37" t="s">
        <v>2443</v>
      </c>
      <c r="B183" s="37" t="s">
        <v>2398</v>
      </c>
      <c r="C183" s="37" t="s">
        <v>375</v>
      </c>
      <c r="D183" s="37" t="s">
        <v>373</v>
      </c>
      <c r="E183" s="37" t="s">
        <v>372</v>
      </c>
      <c r="F183" s="40">
        <v>44188</v>
      </c>
      <c r="G183" s="40">
        <v>44210</v>
      </c>
      <c r="H183" s="37">
        <v>24</v>
      </c>
      <c r="I183" s="37" t="s">
        <v>69</v>
      </c>
      <c r="J183" s="37" t="s">
        <v>54</v>
      </c>
      <c r="K183" s="37"/>
      <c r="L183" s="39">
        <v>10</v>
      </c>
      <c r="M183" s="38">
        <v>0.5</v>
      </c>
      <c r="N183" s="37" t="s">
        <v>147</v>
      </c>
      <c r="O183" s="37" t="s">
        <v>48</v>
      </c>
      <c r="P183" s="37">
        <v>345</v>
      </c>
      <c r="Q183" s="40">
        <v>44424</v>
      </c>
      <c r="R183" s="40">
        <v>44945</v>
      </c>
      <c r="S183" s="37"/>
      <c r="T183" s="42">
        <v>1790</v>
      </c>
      <c r="U183" s="41">
        <v>5.19</v>
      </c>
      <c r="V183" s="37" t="s">
        <v>167</v>
      </c>
      <c r="W183" s="37" t="s">
        <v>48</v>
      </c>
      <c r="X183" s="37"/>
      <c r="Y183" s="39">
        <v>9.77</v>
      </c>
      <c r="Z183" s="39">
        <v>9.91</v>
      </c>
      <c r="AA183" s="39">
        <v>0.3</v>
      </c>
      <c r="AB183" s="37"/>
      <c r="AC183" s="37"/>
      <c r="AD183" s="37"/>
      <c r="AE183" s="37" t="s">
        <v>1805</v>
      </c>
      <c r="AF183" s="37" t="s">
        <v>51</v>
      </c>
      <c r="AG183" s="37" t="s">
        <v>374</v>
      </c>
      <c r="AH183" s="38">
        <v>-2.4E-2</v>
      </c>
      <c r="AI183" s="40">
        <f>INDEX(spac_research[[#All],[outsideLiquidationDate]],MATCH(C183,spac_research[[#All],[symbol]],0))</f>
        <v>0</v>
      </c>
      <c r="AJ183" s="20">
        <f t="shared" si="6"/>
        <v>44945</v>
      </c>
      <c r="AK183" s="32">
        <f t="shared" ca="1" si="7"/>
        <v>286</v>
      </c>
      <c r="AL183" s="33">
        <f t="shared" ca="1" si="8"/>
        <v>3.0044162592780754E-2</v>
      </c>
      <c r="AM183" s="22">
        <f>IF(ISBLANK(Y183),"",INDEX(spac_research[[#All],[publicSharesOutstanding]],MATCH(C183,spac_research[[#All],[symbol]],0)))</f>
        <v>34500000</v>
      </c>
      <c r="AN183">
        <v>0</v>
      </c>
    </row>
    <row r="184" spans="1:40" x14ac:dyDescent="0.2">
      <c r="A184" s="37" t="s">
        <v>2113</v>
      </c>
      <c r="B184" s="37" t="s">
        <v>1780</v>
      </c>
      <c r="C184" s="37" t="s">
        <v>211</v>
      </c>
      <c r="D184" s="37"/>
      <c r="E184" s="37"/>
      <c r="F184" s="40">
        <v>44246</v>
      </c>
      <c r="G184" s="40">
        <v>44392</v>
      </c>
      <c r="H184" s="37">
        <v>18</v>
      </c>
      <c r="I184" s="37" t="s">
        <v>69</v>
      </c>
      <c r="J184" s="37" t="s">
        <v>54</v>
      </c>
      <c r="K184" s="37"/>
      <c r="L184" s="39">
        <v>10.199999999999999</v>
      </c>
      <c r="M184" s="38">
        <v>0.5</v>
      </c>
      <c r="N184" s="37" t="s">
        <v>49</v>
      </c>
      <c r="O184" s="37" t="s">
        <v>48</v>
      </c>
      <c r="P184" s="37">
        <v>44.3</v>
      </c>
      <c r="Q184" s="37"/>
      <c r="R184" s="40">
        <v>44945</v>
      </c>
      <c r="S184" s="37"/>
      <c r="T184" s="37"/>
      <c r="U184" s="37"/>
      <c r="V184" s="37"/>
      <c r="W184" s="37"/>
      <c r="X184" s="37"/>
      <c r="Y184" s="39">
        <v>9.9700000000000006</v>
      </c>
      <c r="Z184" s="39">
        <v>10.07</v>
      </c>
      <c r="AA184" s="39">
        <v>0.24</v>
      </c>
      <c r="AB184" s="37"/>
      <c r="AC184" s="37"/>
      <c r="AD184" s="37"/>
      <c r="AE184" s="37" t="s">
        <v>2114</v>
      </c>
      <c r="AF184" s="37" t="s">
        <v>106</v>
      </c>
      <c r="AG184" s="37" t="s">
        <v>49</v>
      </c>
      <c r="AH184" s="38">
        <v>-2.06E-2</v>
      </c>
      <c r="AI184" s="40">
        <f>INDEX(spac_research[[#All],[outsideLiquidationDate]],MATCH(C184,spac_research[[#All],[symbol]],0))</f>
        <v>0</v>
      </c>
      <c r="AJ184" s="20">
        <f t="shared" si="6"/>
        <v>44945</v>
      </c>
      <c r="AK184" s="32">
        <f t="shared" ca="1" si="7"/>
        <v>286</v>
      </c>
      <c r="AL184" s="33">
        <f t="shared" ca="1" si="8"/>
        <v>2.944147126694751E-2</v>
      </c>
      <c r="AM184" s="22">
        <f>IF(ISBLANK(Y184),"",INDEX(spac_research[[#All],[publicSharesOutstanding]],MATCH(C184,spac_research[[#All],[symbol]],0)))</f>
        <v>4430000</v>
      </c>
      <c r="AN184">
        <v>0</v>
      </c>
    </row>
    <row r="185" spans="1:40" x14ac:dyDescent="0.2">
      <c r="A185" s="37" t="s">
        <v>2497</v>
      </c>
      <c r="B185" s="37" t="s">
        <v>2398</v>
      </c>
      <c r="C185" s="37" t="s">
        <v>1341</v>
      </c>
      <c r="D185" s="37" t="s">
        <v>1339</v>
      </c>
      <c r="E185" s="37" t="s">
        <v>1338</v>
      </c>
      <c r="F185" s="40">
        <v>44344</v>
      </c>
      <c r="G185" s="40">
        <v>44392</v>
      </c>
      <c r="H185" s="37" t="s">
        <v>138</v>
      </c>
      <c r="I185" s="37" t="s">
        <v>525</v>
      </c>
      <c r="J185" s="37" t="s">
        <v>61</v>
      </c>
      <c r="K185" s="37" t="s">
        <v>2131</v>
      </c>
      <c r="L185" s="39">
        <v>10.1</v>
      </c>
      <c r="M185" s="37" t="s">
        <v>1887</v>
      </c>
      <c r="N185" s="37" t="s">
        <v>79</v>
      </c>
      <c r="O185" s="37" t="s">
        <v>48</v>
      </c>
      <c r="P185" s="37">
        <v>172.5</v>
      </c>
      <c r="Q185" s="40">
        <v>44547</v>
      </c>
      <c r="R185" s="40">
        <v>44761</v>
      </c>
      <c r="S185" s="37"/>
      <c r="T185" s="37">
        <v>377</v>
      </c>
      <c r="U185" s="41">
        <v>2.16</v>
      </c>
      <c r="V185" s="37" t="s">
        <v>49</v>
      </c>
      <c r="W185" s="37" t="s">
        <v>56</v>
      </c>
      <c r="X185" s="37"/>
      <c r="Y185" s="39">
        <v>10.01</v>
      </c>
      <c r="Z185" s="39">
        <v>10.199999999999999</v>
      </c>
      <c r="AA185" s="39">
        <v>0.39</v>
      </c>
      <c r="AB185" s="37"/>
      <c r="AC185" s="37"/>
      <c r="AD185" s="37"/>
      <c r="AE185" s="37" t="s">
        <v>1379</v>
      </c>
      <c r="AF185" s="37" t="s">
        <v>112</v>
      </c>
      <c r="AG185" s="37" t="s">
        <v>1340</v>
      </c>
      <c r="AH185" s="38">
        <v>-8.8999999999999999E-3</v>
      </c>
      <c r="AI185" s="40">
        <f>INDEX(spac_research[[#All],[outsideLiquidationDate]],MATCH(C185,spac_research[[#All],[symbol]],0))</f>
        <v>44945</v>
      </c>
      <c r="AJ185" s="20">
        <f t="shared" si="6"/>
        <v>44945</v>
      </c>
      <c r="AK185" s="32">
        <f t="shared" ca="1" si="7"/>
        <v>286</v>
      </c>
      <c r="AL185" s="33">
        <f t="shared" ca="1" si="8"/>
        <v>1.1474539446567456E-2</v>
      </c>
      <c r="AM185" s="22">
        <f>IF(ISBLANK(Y185),"",INDEX(spac_research[[#All],[publicSharesOutstanding]],MATCH(C185,spac_research[[#All],[symbol]],0)))</f>
        <v>17250000</v>
      </c>
      <c r="AN185">
        <v>0</v>
      </c>
    </row>
    <row r="186" spans="1:40" x14ac:dyDescent="0.2">
      <c r="A186" s="37" t="s">
        <v>1897</v>
      </c>
      <c r="B186" s="37" t="s">
        <v>1780</v>
      </c>
      <c r="C186" s="37" t="s">
        <v>1680</v>
      </c>
      <c r="D186" s="37"/>
      <c r="E186" s="37"/>
      <c r="F186" s="40">
        <v>44187</v>
      </c>
      <c r="G186" s="40">
        <v>44211</v>
      </c>
      <c r="H186" s="37">
        <v>24</v>
      </c>
      <c r="I186" s="37" t="s">
        <v>69</v>
      </c>
      <c r="J186" s="37" t="s">
        <v>54</v>
      </c>
      <c r="K186" s="37"/>
      <c r="L186" s="39">
        <v>10</v>
      </c>
      <c r="M186" s="38">
        <v>0.5</v>
      </c>
      <c r="N186" s="37" t="s">
        <v>147</v>
      </c>
      <c r="O186" s="37" t="s">
        <v>48</v>
      </c>
      <c r="P186" s="37">
        <v>230</v>
      </c>
      <c r="Q186" s="37"/>
      <c r="R186" s="40">
        <v>44946</v>
      </c>
      <c r="S186" s="37"/>
      <c r="T186" s="37"/>
      <c r="U186" s="37"/>
      <c r="V186" s="37"/>
      <c r="W186" s="37"/>
      <c r="X186" s="37"/>
      <c r="Y186" s="39">
        <v>9.76</v>
      </c>
      <c r="Z186" s="39">
        <v>9.93</v>
      </c>
      <c r="AA186" s="39">
        <v>0.35</v>
      </c>
      <c r="AB186" s="37"/>
      <c r="AC186" s="37"/>
      <c r="AD186" s="37"/>
      <c r="AE186" s="37" t="s">
        <v>1796</v>
      </c>
      <c r="AF186" s="37" t="s">
        <v>51</v>
      </c>
      <c r="AG186" s="37" t="s">
        <v>147</v>
      </c>
      <c r="AH186" s="38">
        <v>-2.5000000000000001E-2</v>
      </c>
      <c r="AI186" s="40">
        <f>INDEX(spac_research[[#All],[outsideLiquidationDate]],MATCH(C186,spac_research[[#All],[symbol]],0))</f>
        <v>0</v>
      </c>
      <c r="AJ186" s="20">
        <f t="shared" si="6"/>
        <v>44946</v>
      </c>
      <c r="AK186" s="32">
        <f t="shared" ca="1" si="7"/>
        <v>287</v>
      </c>
      <c r="AL186" s="33">
        <f t="shared" ca="1" si="8"/>
        <v>3.1273205003712695E-2</v>
      </c>
      <c r="AM186" s="22">
        <f>IF(ISBLANK(Y186),"",INDEX(spac_research[[#All],[publicSharesOutstanding]],MATCH(C186,spac_research[[#All],[symbol]],0)))</f>
        <v>23000000</v>
      </c>
      <c r="AN186">
        <v>0</v>
      </c>
    </row>
    <row r="187" spans="1:40" x14ac:dyDescent="0.2">
      <c r="A187" s="37" t="s">
        <v>1894</v>
      </c>
      <c r="B187" s="37" t="s">
        <v>1780</v>
      </c>
      <c r="C187" s="37" t="s">
        <v>1051</v>
      </c>
      <c r="D187" s="37"/>
      <c r="E187" s="37"/>
      <c r="F187" s="40">
        <v>44186</v>
      </c>
      <c r="G187" s="40">
        <v>44211</v>
      </c>
      <c r="H187" s="37">
        <v>24</v>
      </c>
      <c r="I187" s="37" t="s">
        <v>53</v>
      </c>
      <c r="J187" s="37" t="s">
        <v>54</v>
      </c>
      <c r="K187" s="37"/>
      <c r="L187" s="39">
        <v>10</v>
      </c>
      <c r="M187" s="38">
        <v>0.33329999999999999</v>
      </c>
      <c r="N187" s="37" t="s">
        <v>140</v>
      </c>
      <c r="O187" s="37" t="s">
        <v>48</v>
      </c>
      <c r="P187" s="37">
        <v>230</v>
      </c>
      <c r="Q187" s="37"/>
      <c r="R187" s="40">
        <v>44946</v>
      </c>
      <c r="S187" s="37"/>
      <c r="T187" s="37"/>
      <c r="U187" s="37"/>
      <c r="V187" s="37"/>
      <c r="W187" s="37"/>
      <c r="X187" s="37"/>
      <c r="Y187" s="39">
        <v>9.77</v>
      </c>
      <c r="Z187" s="39">
        <v>9.9</v>
      </c>
      <c r="AA187" s="39">
        <v>0.4</v>
      </c>
      <c r="AB187" s="37"/>
      <c r="AC187" s="37"/>
      <c r="AD187" s="37"/>
      <c r="AE187" s="37" t="s">
        <v>1895</v>
      </c>
      <c r="AF187" s="37" t="s">
        <v>74</v>
      </c>
      <c r="AG187" s="37" t="s">
        <v>1050</v>
      </c>
      <c r="AH187" s="38">
        <v>-2.3E-2</v>
      </c>
      <c r="AI187" s="40">
        <f>INDEX(spac_research[[#All],[outsideLiquidationDate]],MATCH(C187,spac_research[[#All],[symbol]],0))</f>
        <v>0</v>
      </c>
      <c r="AJ187" s="20">
        <f t="shared" si="6"/>
        <v>44946</v>
      </c>
      <c r="AK187" s="32">
        <f t="shared" ca="1" si="7"/>
        <v>287</v>
      </c>
      <c r="AL187" s="33">
        <f t="shared" ca="1" si="8"/>
        <v>2.9939479099426118E-2</v>
      </c>
      <c r="AM187" s="22">
        <f>IF(ISBLANK(Y187),"",INDEX(spac_research[[#All],[publicSharesOutstanding]],MATCH(C187,spac_research[[#All],[symbol]],0)))</f>
        <v>23000000</v>
      </c>
      <c r="AN187">
        <v>0</v>
      </c>
    </row>
    <row r="188" spans="1:40" x14ac:dyDescent="0.2">
      <c r="A188" s="37" t="s">
        <v>1899</v>
      </c>
      <c r="B188" s="37" t="s">
        <v>1780</v>
      </c>
      <c r="C188" s="37" t="s">
        <v>1265</v>
      </c>
      <c r="D188" s="37"/>
      <c r="E188" s="37"/>
      <c r="F188" s="40">
        <v>44193</v>
      </c>
      <c r="G188" s="40">
        <v>44211</v>
      </c>
      <c r="H188" s="37">
        <v>24</v>
      </c>
      <c r="I188" s="37" t="s">
        <v>69</v>
      </c>
      <c r="J188" s="37" t="s">
        <v>54</v>
      </c>
      <c r="K188" s="37"/>
      <c r="L188" s="39">
        <v>10</v>
      </c>
      <c r="M188" s="38">
        <v>0.5</v>
      </c>
      <c r="N188" s="37" t="s">
        <v>147</v>
      </c>
      <c r="O188" s="37" t="s">
        <v>56</v>
      </c>
      <c r="P188" s="37">
        <v>276</v>
      </c>
      <c r="Q188" s="37"/>
      <c r="R188" s="40">
        <v>44946</v>
      </c>
      <c r="S188" s="37"/>
      <c r="T188" s="37"/>
      <c r="U188" s="37"/>
      <c r="V188" s="37"/>
      <c r="W188" s="37"/>
      <c r="X188" s="37"/>
      <c r="Y188" s="39">
        <v>9.7799999999999994</v>
      </c>
      <c r="Z188" s="39">
        <v>9.81</v>
      </c>
      <c r="AA188" s="39">
        <v>0.17</v>
      </c>
      <c r="AB188" s="37"/>
      <c r="AC188" s="37"/>
      <c r="AD188" s="37"/>
      <c r="AE188" s="37" t="s">
        <v>1900</v>
      </c>
      <c r="AF188" s="37" t="s">
        <v>112</v>
      </c>
      <c r="AG188" s="37" t="s">
        <v>1264</v>
      </c>
      <c r="AH188" s="38">
        <v>-2.1999999999999999E-2</v>
      </c>
      <c r="AI188" s="40">
        <f>INDEX(spac_research[[#All],[outsideLiquidationDate]],MATCH(C188,spac_research[[#All],[symbol]],0))</f>
        <v>0</v>
      </c>
      <c r="AJ188" s="20">
        <f t="shared" si="6"/>
        <v>44946</v>
      </c>
      <c r="AK188" s="32">
        <f t="shared" ca="1" si="7"/>
        <v>287</v>
      </c>
      <c r="AL188" s="33">
        <f t="shared" ca="1" si="8"/>
        <v>2.8608480650976559E-2</v>
      </c>
      <c r="AM188" s="22">
        <f>IF(ISBLANK(Y188),"",INDEX(spac_research[[#All],[publicSharesOutstanding]],MATCH(C188,spac_research[[#All],[symbol]],0)))</f>
        <v>27600000</v>
      </c>
      <c r="AN188">
        <v>0</v>
      </c>
    </row>
    <row r="189" spans="1:40" x14ac:dyDescent="0.2">
      <c r="A189" s="37" t="s">
        <v>1901</v>
      </c>
      <c r="B189" s="37" t="s">
        <v>1780</v>
      </c>
      <c r="C189" s="37" t="s">
        <v>1403</v>
      </c>
      <c r="D189" s="37"/>
      <c r="E189" s="37"/>
      <c r="F189" s="40">
        <v>44195</v>
      </c>
      <c r="G189" s="40">
        <v>44211</v>
      </c>
      <c r="H189" s="37">
        <v>24</v>
      </c>
      <c r="I189" s="37" t="s">
        <v>69</v>
      </c>
      <c r="J189" s="37" t="s">
        <v>54</v>
      </c>
      <c r="K189" s="37"/>
      <c r="L189" s="39">
        <v>10</v>
      </c>
      <c r="M189" s="38">
        <v>0.5</v>
      </c>
      <c r="N189" s="37" t="s">
        <v>49</v>
      </c>
      <c r="O189" s="37" t="s">
        <v>48</v>
      </c>
      <c r="P189" s="37">
        <v>258.8</v>
      </c>
      <c r="Q189" s="37"/>
      <c r="R189" s="40">
        <v>44946</v>
      </c>
      <c r="S189" s="37"/>
      <c r="T189" s="37"/>
      <c r="U189" s="37"/>
      <c r="V189" s="37"/>
      <c r="W189" s="37"/>
      <c r="X189" s="37"/>
      <c r="Y189" s="39">
        <v>9.7799999999999994</v>
      </c>
      <c r="Z189" s="39">
        <v>9.89</v>
      </c>
      <c r="AA189" s="39">
        <v>0.21</v>
      </c>
      <c r="AB189" s="37"/>
      <c r="AC189" s="37"/>
      <c r="AD189" s="37"/>
      <c r="AE189" s="37" t="s">
        <v>1844</v>
      </c>
      <c r="AF189" s="37" t="s">
        <v>52</v>
      </c>
      <c r="AG189" s="37" t="s">
        <v>817</v>
      </c>
      <c r="AH189" s="38">
        <v>-2.1999999999999999E-2</v>
      </c>
      <c r="AI189" s="40">
        <f>INDEX(spac_research[[#All],[outsideLiquidationDate]],MATCH(C189,spac_research[[#All],[symbol]],0))</f>
        <v>0</v>
      </c>
      <c r="AJ189" s="20">
        <f t="shared" si="6"/>
        <v>44946</v>
      </c>
      <c r="AK189" s="32">
        <f t="shared" ca="1" si="7"/>
        <v>287</v>
      </c>
      <c r="AL189" s="33">
        <f t="shared" ca="1" si="8"/>
        <v>2.8608480650976559E-2</v>
      </c>
      <c r="AM189" s="22">
        <f>IF(ISBLANK(Y189),"",INDEX(spac_research[[#All],[publicSharesOutstanding]],MATCH(C189,spac_research[[#All],[symbol]],0)))</f>
        <v>25875000</v>
      </c>
      <c r="AN189">
        <v>0</v>
      </c>
    </row>
    <row r="190" spans="1:40" x14ac:dyDescent="0.2">
      <c r="A190" s="37" t="s">
        <v>1896</v>
      </c>
      <c r="B190" s="37" t="s">
        <v>1780</v>
      </c>
      <c r="C190" s="37" t="s">
        <v>1009</v>
      </c>
      <c r="D190" s="37"/>
      <c r="E190" s="37"/>
      <c r="F190" s="40">
        <v>44187</v>
      </c>
      <c r="G190" s="40">
        <v>44211</v>
      </c>
      <c r="H190" s="37">
        <v>24</v>
      </c>
      <c r="I190" s="37" t="s">
        <v>176</v>
      </c>
      <c r="J190" s="37" t="s">
        <v>54</v>
      </c>
      <c r="K190" s="37"/>
      <c r="L190" s="39">
        <v>10</v>
      </c>
      <c r="M190" s="38">
        <v>0.25</v>
      </c>
      <c r="N190" s="37" t="s">
        <v>66</v>
      </c>
      <c r="O190" s="37" t="s">
        <v>56</v>
      </c>
      <c r="P190" s="37">
        <v>345</v>
      </c>
      <c r="Q190" s="37"/>
      <c r="R190" s="40">
        <v>44946</v>
      </c>
      <c r="S190" s="37"/>
      <c r="T190" s="37"/>
      <c r="U190" s="37"/>
      <c r="V190" s="37"/>
      <c r="W190" s="37"/>
      <c r="X190" s="37"/>
      <c r="Y190" s="39">
        <v>9.7899999999999991</v>
      </c>
      <c r="Z190" s="39">
        <v>9.84</v>
      </c>
      <c r="AA190" s="39">
        <v>0.4</v>
      </c>
      <c r="AB190" s="37"/>
      <c r="AC190" s="37"/>
      <c r="AD190" s="37"/>
      <c r="AE190" s="37" t="s">
        <v>1786</v>
      </c>
      <c r="AF190" s="37" t="s">
        <v>52</v>
      </c>
      <c r="AG190" s="37" t="s">
        <v>1008</v>
      </c>
      <c r="AH190" s="38">
        <v>-2.1499999999999998E-2</v>
      </c>
      <c r="AI190" s="40">
        <f>INDEX(spac_research[[#All],[outsideLiquidationDate]],MATCH(C190,spac_research[[#All],[symbol]],0))</f>
        <v>0</v>
      </c>
      <c r="AJ190" s="20">
        <f t="shared" si="6"/>
        <v>44946</v>
      </c>
      <c r="AK190" s="32">
        <f t="shared" ca="1" si="7"/>
        <v>287</v>
      </c>
      <c r="AL190" s="33">
        <f t="shared" ca="1" si="8"/>
        <v>2.7280201300480998E-2</v>
      </c>
      <c r="AM190" s="22">
        <f>IF(ISBLANK(Y190),"",INDEX(spac_research[[#All],[publicSharesOutstanding]],MATCH(C190,spac_research[[#All],[symbol]],0)))</f>
        <v>34500000</v>
      </c>
      <c r="AN190">
        <v>0</v>
      </c>
    </row>
    <row r="191" spans="1:40" x14ac:dyDescent="0.2">
      <c r="A191" s="37" t="s">
        <v>1898</v>
      </c>
      <c r="B191" s="37" t="s">
        <v>1780</v>
      </c>
      <c r="C191" s="37" t="s">
        <v>637</v>
      </c>
      <c r="D191" s="37"/>
      <c r="E191" s="37"/>
      <c r="F191" s="40">
        <v>44188</v>
      </c>
      <c r="G191" s="40">
        <v>44211</v>
      </c>
      <c r="H191" s="37" t="s">
        <v>116</v>
      </c>
      <c r="I191" s="37" t="s">
        <v>69</v>
      </c>
      <c r="J191" s="37" t="s">
        <v>54</v>
      </c>
      <c r="K191" s="37"/>
      <c r="L191" s="39">
        <v>10.15</v>
      </c>
      <c r="M191" s="38">
        <v>0.5</v>
      </c>
      <c r="N191" s="37" t="s">
        <v>79</v>
      </c>
      <c r="O191" s="37" t="s">
        <v>56</v>
      </c>
      <c r="P191" s="37">
        <v>149.5</v>
      </c>
      <c r="Q191" s="37"/>
      <c r="R191" s="40">
        <v>44762</v>
      </c>
      <c r="S191" s="37"/>
      <c r="T191" s="37"/>
      <c r="U191" s="37"/>
      <c r="V191" s="37"/>
      <c r="W191" s="37"/>
      <c r="X191" s="37"/>
      <c r="Y191" s="39">
        <v>10.02</v>
      </c>
      <c r="Z191" s="39">
        <v>10.08</v>
      </c>
      <c r="AA191" s="39">
        <v>0.24</v>
      </c>
      <c r="AB191" s="37"/>
      <c r="AC191" s="37"/>
      <c r="AD191" s="37"/>
      <c r="AE191" s="37" t="s">
        <v>1828</v>
      </c>
      <c r="AF191" s="37" t="s">
        <v>52</v>
      </c>
      <c r="AG191" s="37" t="s">
        <v>636</v>
      </c>
      <c r="AH191" s="38">
        <v>-1.2800000000000001E-2</v>
      </c>
      <c r="AI191" s="40">
        <f>INDEX(spac_research[[#All],[outsideLiquidationDate]],MATCH(C191,spac_research[[#All],[symbol]],0))</f>
        <v>44946</v>
      </c>
      <c r="AJ191" s="20">
        <f t="shared" si="6"/>
        <v>44946</v>
      </c>
      <c r="AK191" s="32">
        <f t="shared" ca="1" si="7"/>
        <v>287</v>
      </c>
      <c r="AL191" s="33">
        <f t="shared" ca="1" si="8"/>
        <v>1.6500100843608961E-2</v>
      </c>
      <c r="AM191" s="22">
        <f>IF(ISBLANK(Y191),"",INDEX(spac_research[[#All],[publicSharesOutstanding]],MATCH(C191,spac_research[[#All],[symbol]],0)))</f>
        <v>14950000</v>
      </c>
      <c r="AN191">
        <v>0</v>
      </c>
    </row>
    <row r="192" spans="1:40" x14ac:dyDescent="0.2">
      <c r="A192" s="37" t="s">
        <v>2444</v>
      </c>
      <c r="B192" s="37" t="s">
        <v>2398</v>
      </c>
      <c r="C192" s="37" t="s">
        <v>1697</v>
      </c>
      <c r="D192" s="37" t="s">
        <v>1695</v>
      </c>
      <c r="E192" s="37"/>
      <c r="F192" s="40">
        <v>44188</v>
      </c>
      <c r="G192" s="40">
        <v>44211</v>
      </c>
      <c r="H192" s="37">
        <v>24</v>
      </c>
      <c r="I192" s="37" t="s">
        <v>69</v>
      </c>
      <c r="J192" s="37" t="s">
        <v>54</v>
      </c>
      <c r="K192" s="37"/>
      <c r="L192" s="39">
        <v>10</v>
      </c>
      <c r="M192" s="38">
        <v>0.5</v>
      </c>
      <c r="N192" s="37" t="s">
        <v>147</v>
      </c>
      <c r="O192" s="37" t="s">
        <v>48</v>
      </c>
      <c r="P192" s="37">
        <v>275</v>
      </c>
      <c r="Q192" s="40">
        <v>44484</v>
      </c>
      <c r="R192" s="40">
        <v>44946</v>
      </c>
      <c r="S192" s="37"/>
      <c r="T192" s="42">
        <v>2715</v>
      </c>
      <c r="U192" s="41">
        <v>9.8699999999999992</v>
      </c>
      <c r="V192" s="37" t="s">
        <v>156</v>
      </c>
      <c r="W192" s="37" t="s">
        <v>167</v>
      </c>
      <c r="X192" s="37"/>
      <c r="Y192" s="39">
        <v>9.8800000000000008</v>
      </c>
      <c r="Z192" s="39">
        <v>10.07</v>
      </c>
      <c r="AA192" s="39">
        <v>0.45</v>
      </c>
      <c r="AB192" s="37"/>
      <c r="AC192" s="37"/>
      <c r="AD192" s="37"/>
      <c r="AE192" s="37" t="s">
        <v>1419</v>
      </c>
      <c r="AF192" s="37" t="s">
        <v>52</v>
      </c>
      <c r="AG192" s="37" t="s">
        <v>1696</v>
      </c>
      <c r="AH192" s="38">
        <v>-1.2E-2</v>
      </c>
      <c r="AI192" s="40">
        <f>INDEX(spac_research[[#All],[outsideLiquidationDate]],MATCH(C192,spac_research[[#All],[symbol]],0))</f>
        <v>0</v>
      </c>
      <c r="AJ192" s="20">
        <f t="shared" si="6"/>
        <v>44946</v>
      </c>
      <c r="AK192" s="32">
        <f t="shared" ca="1" si="7"/>
        <v>287</v>
      </c>
      <c r="AL192" s="33">
        <f t="shared" ca="1" si="8"/>
        <v>1.5446684252846003E-2</v>
      </c>
      <c r="AM192" s="22">
        <f>IF(ISBLANK(Y192),"",INDEX(spac_research[[#All],[publicSharesOutstanding]],MATCH(C192,spac_research[[#All],[symbol]],0)))</f>
        <v>27500000</v>
      </c>
      <c r="AN192">
        <v>0</v>
      </c>
    </row>
    <row r="193" spans="1:40" x14ac:dyDescent="0.2">
      <c r="A193" s="37" t="s">
        <v>1904</v>
      </c>
      <c r="B193" s="37" t="s">
        <v>1780</v>
      </c>
      <c r="C193" s="37" t="s">
        <v>213</v>
      </c>
      <c r="D193" s="37"/>
      <c r="E193" s="37"/>
      <c r="F193" s="40">
        <v>44193</v>
      </c>
      <c r="G193" s="40">
        <v>44216</v>
      </c>
      <c r="H193" s="37">
        <v>24</v>
      </c>
      <c r="I193" s="37" t="s">
        <v>53</v>
      </c>
      <c r="J193" s="37" t="s">
        <v>54</v>
      </c>
      <c r="K193" s="37"/>
      <c r="L193" s="39">
        <v>10</v>
      </c>
      <c r="M193" s="38">
        <v>0.33329999999999999</v>
      </c>
      <c r="N193" s="37" t="s">
        <v>79</v>
      </c>
      <c r="O193" s="37" t="s">
        <v>48</v>
      </c>
      <c r="P193" s="37">
        <v>287.5</v>
      </c>
      <c r="Q193" s="37"/>
      <c r="R193" s="40">
        <v>44948</v>
      </c>
      <c r="S193" s="37"/>
      <c r="T193" s="37"/>
      <c r="U193" s="37"/>
      <c r="V193" s="37"/>
      <c r="W193" s="37"/>
      <c r="X193" s="37"/>
      <c r="Y193" s="39">
        <v>9.77</v>
      </c>
      <c r="Z193" s="39">
        <v>9.91</v>
      </c>
      <c r="AA193" s="39">
        <v>0.43</v>
      </c>
      <c r="AB193" s="37"/>
      <c r="AC193" s="37"/>
      <c r="AD193" s="37"/>
      <c r="AE193" s="37" t="s">
        <v>1782</v>
      </c>
      <c r="AF193" s="37" t="s">
        <v>51</v>
      </c>
      <c r="AG193" s="37" t="s">
        <v>212</v>
      </c>
      <c r="AH193" s="38">
        <v>-2.4E-2</v>
      </c>
      <c r="AI193" s="40">
        <f>INDEX(spac_research[[#All],[outsideLiquidationDate]],MATCH(C193,spac_research[[#All],[symbol]],0))</f>
        <v>0</v>
      </c>
      <c r="AJ193" s="20">
        <f t="shared" si="6"/>
        <v>44948</v>
      </c>
      <c r="AK193" s="32">
        <f t="shared" ca="1" si="7"/>
        <v>289</v>
      </c>
      <c r="AL193" s="33">
        <f t="shared" ca="1" si="8"/>
        <v>2.9732285472440469E-2</v>
      </c>
      <c r="AM193" s="22">
        <f>IF(ISBLANK(Y193),"",INDEX(spac_research[[#All],[publicSharesOutstanding]],MATCH(C193,spac_research[[#All],[symbol]],0)))</f>
        <v>28750000</v>
      </c>
      <c r="AN193">
        <v>0</v>
      </c>
    </row>
    <row r="194" spans="1:40" x14ac:dyDescent="0.2">
      <c r="A194" s="37" t="s">
        <v>1905</v>
      </c>
      <c r="B194" s="37" t="s">
        <v>1780</v>
      </c>
      <c r="C194" s="37" t="s">
        <v>613</v>
      </c>
      <c r="D194" s="37"/>
      <c r="E194" s="37"/>
      <c r="F194" s="40">
        <v>44195</v>
      </c>
      <c r="G194" s="40">
        <v>44216</v>
      </c>
      <c r="H194" s="37">
        <v>24</v>
      </c>
      <c r="I194" s="37" t="s">
        <v>69</v>
      </c>
      <c r="J194" s="37" t="s">
        <v>54</v>
      </c>
      <c r="K194" s="37"/>
      <c r="L194" s="39">
        <v>10</v>
      </c>
      <c r="M194" s="38">
        <v>0.5</v>
      </c>
      <c r="N194" s="37" t="s">
        <v>79</v>
      </c>
      <c r="O194" s="37" t="s">
        <v>48</v>
      </c>
      <c r="P194" s="37">
        <v>230</v>
      </c>
      <c r="Q194" s="37"/>
      <c r="R194" s="40">
        <v>44948</v>
      </c>
      <c r="S194" s="37"/>
      <c r="T194" s="37"/>
      <c r="U194" s="37"/>
      <c r="V194" s="37"/>
      <c r="W194" s="37"/>
      <c r="X194" s="37"/>
      <c r="Y194" s="39">
        <v>9.77</v>
      </c>
      <c r="Z194" s="39">
        <v>9.85</v>
      </c>
      <c r="AA194" s="39">
        <v>0.23</v>
      </c>
      <c r="AB194" s="37"/>
      <c r="AC194" s="37"/>
      <c r="AD194" s="37"/>
      <c r="AE194" s="37" t="s">
        <v>1833</v>
      </c>
      <c r="AF194" s="37" t="s">
        <v>102</v>
      </c>
      <c r="AG194" s="37" t="s">
        <v>612</v>
      </c>
      <c r="AH194" s="38">
        <v>-2.3E-2</v>
      </c>
      <c r="AI194" s="40">
        <f>INDEX(spac_research[[#All],[outsideLiquidationDate]],MATCH(C194,spac_research[[#All],[symbol]],0))</f>
        <v>0</v>
      </c>
      <c r="AJ194" s="20">
        <f t="shared" ref="AJ194:AJ257" si="9">IF(AI194&gt;0,AI194,R194)</f>
        <v>44948</v>
      </c>
      <c r="AK194" s="32">
        <f t="shared" ref="AK194:AK257" ca="1" si="10">AJ194-TODAY()</f>
        <v>289</v>
      </c>
      <c r="AL194" s="33">
        <f t="shared" ref="AL194:AL257" ca="1" si="11">IFERROR((L194/Y194-1)*(365/AK194),"")</f>
        <v>2.9732285472440469E-2</v>
      </c>
      <c r="AM194" s="22">
        <f>IF(ISBLANK(Y194),"",INDEX(spac_research[[#All],[publicSharesOutstanding]],MATCH(C194,spac_research[[#All],[symbol]],0)))</f>
        <v>23000000</v>
      </c>
      <c r="AN194">
        <v>0</v>
      </c>
    </row>
    <row r="195" spans="1:40" x14ac:dyDescent="0.2">
      <c r="A195" s="37" t="s">
        <v>2218</v>
      </c>
      <c r="B195" s="37" t="s">
        <v>1780</v>
      </c>
      <c r="C195" s="37" t="s">
        <v>1728</v>
      </c>
      <c r="D195" s="37"/>
      <c r="E195" s="37"/>
      <c r="F195" s="40">
        <v>44397</v>
      </c>
      <c r="G195" s="40">
        <v>44489</v>
      </c>
      <c r="H195" s="37">
        <v>15</v>
      </c>
      <c r="I195" s="37" t="s">
        <v>69</v>
      </c>
      <c r="J195" s="37" t="s">
        <v>54</v>
      </c>
      <c r="K195" s="37"/>
      <c r="L195" s="39">
        <v>10.199999999999999</v>
      </c>
      <c r="M195" s="38">
        <v>0.5</v>
      </c>
      <c r="N195" s="37" t="s">
        <v>147</v>
      </c>
      <c r="O195" s="37" t="s">
        <v>48</v>
      </c>
      <c r="P195" s="37">
        <v>230</v>
      </c>
      <c r="Q195" s="37"/>
      <c r="R195" s="40">
        <v>44948</v>
      </c>
      <c r="S195" s="37"/>
      <c r="T195" s="37"/>
      <c r="U195" s="37"/>
      <c r="V195" s="37"/>
      <c r="W195" s="37"/>
      <c r="X195" s="37"/>
      <c r="Y195" s="39">
        <v>9.9700000000000006</v>
      </c>
      <c r="Z195" s="39">
        <v>10.11</v>
      </c>
      <c r="AA195" s="39">
        <v>0.35</v>
      </c>
      <c r="AB195" s="37"/>
      <c r="AC195" s="37"/>
      <c r="AD195" s="37"/>
      <c r="AE195" s="37" t="s">
        <v>1786</v>
      </c>
      <c r="AF195" s="37" t="s">
        <v>136</v>
      </c>
      <c r="AG195" s="37" t="s">
        <v>1727</v>
      </c>
      <c r="AH195" s="38">
        <v>-2.2499999999999999E-2</v>
      </c>
      <c r="AI195" s="40">
        <f>INDEX(spac_research[[#All],[outsideLiquidationDate]],MATCH(C195,spac_research[[#All],[symbol]],0))</f>
        <v>0</v>
      </c>
      <c r="AJ195" s="20">
        <f t="shared" si="9"/>
        <v>44948</v>
      </c>
      <c r="AK195" s="32">
        <f t="shared" ca="1" si="10"/>
        <v>289</v>
      </c>
      <c r="AL195" s="33">
        <f t="shared" ca="1" si="11"/>
        <v>2.9135850457948056E-2</v>
      </c>
      <c r="AM195" s="22">
        <f>IF(ISBLANK(Y195),"",INDEX(spac_research[[#All],[publicSharesOutstanding]],MATCH(C195,spac_research[[#All],[symbol]],0)))</f>
        <v>23000000</v>
      </c>
      <c r="AN195">
        <v>0</v>
      </c>
    </row>
    <row r="196" spans="1:40" x14ac:dyDescent="0.2">
      <c r="A196" s="37" t="s">
        <v>2216</v>
      </c>
      <c r="B196" s="37" t="s">
        <v>1780</v>
      </c>
      <c r="C196" s="37" t="s">
        <v>681</v>
      </c>
      <c r="D196" s="37"/>
      <c r="E196" s="37"/>
      <c r="F196" s="40">
        <v>44271</v>
      </c>
      <c r="G196" s="40">
        <v>44489</v>
      </c>
      <c r="H196" s="37">
        <v>15</v>
      </c>
      <c r="I196" s="37" t="s">
        <v>69</v>
      </c>
      <c r="J196" s="37" t="s">
        <v>54</v>
      </c>
      <c r="K196" s="37"/>
      <c r="L196" s="39">
        <v>10.199999999999999</v>
      </c>
      <c r="M196" s="38">
        <v>0.5</v>
      </c>
      <c r="N196" s="37" t="s">
        <v>72</v>
      </c>
      <c r="O196" s="37" t="s">
        <v>216</v>
      </c>
      <c r="P196" s="37">
        <v>250</v>
      </c>
      <c r="Q196" s="37"/>
      <c r="R196" s="40">
        <v>44948</v>
      </c>
      <c r="S196" s="37"/>
      <c r="T196" s="37"/>
      <c r="U196" s="37"/>
      <c r="V196" s="37"/>
      <c r="W196" s="37"/>
      <c r="X196" s="37"/>
      <c r="Y196" s="39">
        <v>9.98</v>
      </c>
      <c r="Z196" s="39">
        <v>10.050000000000001</v>
      </c>
      <c r="AA196" s="39">
        <v>0.23</v>
      </c>
      <c r="AB196" s="37"/>
      <c r="AC196" s="37"/>
      <c r="AD196" s="37"/>
      <c r="AE196" s="37" t="s">
        <v>1419</v>
      </c>
      <c r="AF196" s="37" t="s">
        <v>136</v>
      </c>
      <c r="AG196" s="37" t="s">
        <v>680</v>
      </c>
      <c r="AH196" s="38">
        <v>-2.1600000000000001E-2</v>
      </c>
      <c r="AI196" s="40">
        <f>INDEX(spac_research[[#All],[outsideLiquidationDate]],MATCH(C196,spac_research[[#All],[symbol]],0))</f>
        <v>0</v>
      </c>
      <c r="AJ196" s="20">
        <f t="shared" si="9"/>
        <v>44948</v>
      </c>
      <c r="AK196" s="32">
        <f t="shared" ca="1" si="10"/>
        <v>289</v>
      </c>
      <c r="AL196" s="33">
        <f t="shared" ca="1" si="11"/>
        <v>2.7841149426881331E-2</v>
      </c>
      <c r="AM196" s="22">
        <f>IF(ISBLANK(Y196),"",INDEX(spac_research[[#All],[publicSharesOutstanding]],MATCH(C196,spac_research[[#All],[symbol]],0)))</f>
        <v>25000000</v>
      </c>
      <c r="AN196">
        <v>0</v>
      </c>
    </row>
    <row r="197" spans="1:40" x14ac:dyDescent="0.2">
      <c r="A197" s="37" t="s">
        <v>2445</v>
      </c>
      <c r="B197" s="37" t="s">
        <v>2398</v>
      </c>
      <c r="C197" s="37" t="s">
        <v>1055</v>
      </c>
      <c r="D197" s="37" t="s">
        <v>1053</v>
      </c>
      <c r="E197" s="37" t="s">
        <v>1052</v>
      </c>
      <c r="F197" s="40">
        <v>44194</v>
      </c>
      <c r="G197" s="40">
        <v>44216</v>
      </c>
      <c r="H197" s="37">
        <v>24</v>
      </c>
      <c r="I197" s="37" t="s">
        <v>53</v>
      </c>
      <c r="J197" s="37" t="s">
        <v>54</v>
      </c>
      <c r="K197" s="37"/>
      <c r="L197" s="39">
        <v>10</v>
      </c>
      <c r="M197" s="38">
        <v>0.33329999999999999</v>
      </c>
      <c r="N197" s="37" t="s">
        <v>79</v>
      </c>
      <c r="O197" s="37" t="s">
        <v>48</v>
      </c>
      <c r="P197" s="37">
        <v>345</v>
      </c>
      <c r="Q197" s="40">
        <v>44405</v>
      </c>
      <c r="R197" s="40">
        <v>44948</v>
      </c>
      <c r="S197" s="37"/>
      <c r="T197" s="42">
        <v>1130</v>
      </c>
      <c r="U197" s="41">
        <v>3.28</v>
      </c>
      <c r="V197" s="37" t="s">
        <v>49</v>
      </c>
      <c r="W197" s="37" t="s">
        <v>216</v>
      </c>
      <c r="X197" s="37"/>
      <c r="Y197" s="39">
        <v>9.9499999999999993</v>
      </c>
      <c r="Z197" s="39">
        <v>10.029999999999999</v>
      </c>
      <c r="AA197" s="39">
        <v>0.41</v>
      </c>
      <c r="AB197" s="37"/>
      <c r="AC197" s="37"/>
      <c r="AD197" s="37"/>
      <c r="AE197" s="37" t="s">
        <v>1895</v>
      </c>
      <c r="AF197" s="37" t="s">
        <v>90</v>
      </c>
      <c r="AG197" s="37" t="s">
        <v>1054</v>
      </c>
      <c r="AH197" s="38">
        <v>-6.0000000000000001E-3</v>
      </c>
      <c r="AI197" s="40">
        <f>INDEX(spac_research[[#All],[outsideLiquidationDate]],MATCH(C197,spac_research[[#All],[symbol]],0))</f>
        <v>0</v>
      </c>
      <c r="AJ197" s="20">
        <f t="shared" si="9"/>
        <v>44948</v>
      </c>
      <c r="AK197" s="32">
        <f t="shared" ca="1" si="10"/>
        <v>289</v>
      </c>
      <c r="AL197" s="33">
        <f t="shared" ca="1" si="11"/>
        <v>6.3466119524962124E-3</v>
      </c>
      <c r="AM197" s="22">
        <f>IF(ISBLANK(Y197),"",INDEX(spac_research[[#All],[publicSharesOutstanding]],MATCH(C197,spac_research[[#All],[symbol]],0)))</f>
        <v>34500000</v>
      </c>
      <c r="AN197">
        <v>0</v>
      </c>
    </row>
    <row r="198" spans="1:40" x14ac:dyDescent="0.2">
      <c r="A198" s="37" t="s">
        <v>1785</v>
      </c>
      <c r="B198" s="37" t="s">
        <v>1780</v>
      </c>
      <c r="C198" s="37" t="s">
        <v>508</v>
      </c>
      <c r="D198" s="37"/>
      <c r="E198" s="37"/>
      <c r="F198" s="40">
        <v>44004</v>
      </c>
      <c r="G198" s="40">
        <v>44034</v>
      </c>
      <c r="H198" s="37" t="s">
        <v>507</v>
      </c>
      <c r="I198" s="37" t="s">
        <v>53</v>
      </c>
      <c r="J198" s="37" t="s">
        <v>506</v>
      </c>
      <c r="K198" s="37"/>
      <c r="L198" s="39">
        <v>20.02</v>
      </c>
      <c r="M198" s="38">
        <v>0.33329999999999999</v>
      </c>
      <c r="N198" s="37" t="s">
        <v>79</v>
      </c>
      <c r="O198" s="37" t="s">
        <v>48</v>
      </c>
      <c r="P198" s="43">
        <v>2000</v>
      </c>
      <c r="Q198" s="37"/>
      <c r="R198" s="40">
        <v>44766</v>
      </c>
      <c r="S198" s="37"/>
      <c r="T198" s="37"/>
      <c r="U198" s="37"/>
      <c r="V198" s="37"/>
      <c r="W198" s="37"/>
      <c r="X198" s="37"/>
      <c r="Y198" s="39">
        <v>19.79</v>
      </c>
      <c r="Z198" s="37"/>
      <c r="AA198" s="39">
        <v>1.2</v>
      </c>
      <c r="AB198" s="37"/>
      <c r="AC198" s="37"/>
      <c r="AD198" s="37"/>
      <c r="AE198" s="37" t="s">
        <v>1786</v>
      </c>
      <c r="AF198" s="37" t="s">
        <v>505</v>
      </c>
      <c r="AG198" s="37" t="s">
        <v>504</v>
      </c>
      <c r="AH198" s="38">
        <v>-1.17E-2</v>
      </c>
      <c r="AI198" s="40">
        <f>INDEX(spac_research[[#All],[outsideLiquidationDate]],MATCH(C198,spac_research[[#All],[symbol]],0))</f>
        <v>44950</v>
      </c>
      <c r="AJ198" s="20">
        <f t="shared" si="9"/>
        <v>44950</v>
      </c>
      <c r="AK198" s="32">
        <f t="shared" ca="1" si="10"/>
        <v>291</v>
      </c>
      <c r="AL198" s="33">
        <f t="shared" ca="1" si="11"/>
        <v>1.4577461976179564E-2</v>
      </c>
      <c r="AM198" s="22">
        <f>IF(ISBLANK(Y198),"",INDEX(spac_research[[#All],[publicSharesOutstanding]],MATCH(C198,spac_research[[#All],[symbol]],0)))</f>
        <v>200000000</v>
      </c>
      <c r="AN198">
        <v>0</v>
      </c>
    </row>
    <row r="199" spans="1:40" x14ac:dyDescent="0.2">
      <c r="A199" s="37" t="s">
        <v>1909</v>
      </c>
      <c r="B199" s="37" t="s">
        <v>1780</v>
      </c>
      <c r="C199" s="37" t="s">
        <v>622</v>
      </c>
      <c r="D199" s="37"/>
      <c r="E199" s="37"/>
      <c r="F199" s="40">
        <v>44202</v>
      </c>
      <c r="G199" s="40">
        <v>44218</v>
      </c>
      <c r="H199" s="37">
        <v>24</v>
      </c>
      <c r="I199" s="37" t="s">
        <v>53</v>
      </c>
      <c r="J199" s="37" t="s">
        <v>54</v>
      </c>
      <c r="K199" s="37"/>
      <c r="L199" s="39">
        <v>10</v>
      </c>
      <c r="M199" s="38">
        <v>0.33329999999999999</v>
      </c>
      <c r="N199" s="37" t="s">
        <v>79</v>
      </c>
      <c r="O199" s="37" t="s">
        <v>48</v>
      </c>
      <c r="P199" s="37">
        <v>345</v>
      </c>
      <c r="Q199" s="37"/>
      <c r="R199" s="40">
        <v>44952</v>
      </c>
      <c r="S199" s="37"/>
      <c r="T199" s="37"/>
      <c r="U199" s="37"/>
      <c r="V199" s="37"/>
      <c r="W199" s="37"/>
      <c r="X199" s="37"/>
      <c r="Y199" s="39">
        <v>9.76</v>
      </c>
      <c r="Z199" s="39">
        <v>9.83</v>
      </c>
      <c r="AA199" s="39">
        <v>0.36</v>
      </c>
      <c r="AB199" s="37"/>
      <c r="AC199" s="37"/>
      <c r="AD199" s="37"/>
      <c r="AE199" s="37" t="s">
        <v>1782</v>
      </c>
      <c r="AF199" s="37" t="s">
        <v>51</v>
      </c>
      <c r="AG199" s="37" t="s">
        <v>621</v>
      </c>
      <c r="AH199" s="38">
        <v>-2.4E-2</v>
      </c>
      <c r="AI199" s="40">
        <f>INDEX(spac_research[[#All],[outsideLiquidationDate]],MATCH(C199,spac_research[[#All],[symbol]],0))</f>
        <v>0</v>
      </c>
      <c r="AJ199" s="20">
        <f t="shared" si="9"/>
        <v>44952</v>
      </c>
      <c r="AK199" s="32">
        <f t="shared" ca="1" si="10"/>
        <v>293</v>
      </c>
      <c r="AL199" s="33">
        <f t="shared" ca="1" si="11"/>
        <v>3.0632798075309022E-2</v>
      </c>
      <c r="AM199" s="22">
        <f>IF(ISBLANK(Y199),"",INDEX(spac_research[[#All],[publicSharesOutstanding]],MATCH(C199,spac_research[[#All],[symbol]],0)))</f>
        <v>34500000</v>
      </c>
      <c r="AN199">
        <v>0</v>
      </c>
    </row>
    <row r="200" spans="1:40" x14ac:dyDescent="0.2">
      <c r="A200" s="37" t="s">
        <v>1910</v>
      </c>
      <c r="B200" s="37" t="s">
        <v>1780</v>
      </c>
      <c r="C200" s="37" t="s">
        <v>497</v>
      </c>
      <c r="D200" s="37"/>
      <c r="E200" s="37"/>
      <c r="F200" s="40">
        <v>44202</v>
      </c>
      <c r="G200" s="40">
        <v>44218</v>
      </c>
      <c r="H200" s="37">
        <v>24</v>
      </c>
      <c r="I200" s="37" t="s">
        <v>69</v>
      </c>
      <c r="J200" s="37" t="s">
        <v>54</v>
      </c>
      <c r="K200" s="37"/>
      <c r="L200" s="39">
        <v>10</v>
      </c>
      <c r="M200" s="38">
        <v>0.5</v>
      </c>
      <c r="N200" s="37" t="s">
        <v>147</v>
      </c>
      <c r="O200" s="37" t="s">
        <v>48</v>
      </c>
      <c r="P200" s="37">
        <v>414</v>
      </c>
      <c r="Q200" s="37"/>
      <c r="R200" s="40">
        <v>44952</v>
      </c>
      <c r="S200" s="37"/>
      <c r="T200" s="37"/>
      <c r="U200" s="37"/>
      <c r="V200" s="37"/>
      <c r="W200" s="37"/>
      <c r="X200" s="37"/>
      <c r="Y200" s="39">
        <v>9.77</v>
      </c>
      <c r="Z200" s="39">
        <v>9.9</v>
      </c>
      <c r="AA200" s="39">
        <v>0.3</v>
      </c>
      <c r="AB200" s="37"/>
      <c r="AC200" s="37"/>
      <c r="AD200" s="37"/>
      <c r="AE200" s="37" t="s">
        <v>1782</v>
      </c>
      <c r="AF200" s="37" t="s">
        <v>59</v>
      </c>
      <c r="AG200" s="37" t="s">
        <v>496</v>
      </c>
      <c r="AH200" s="38">
        <v>-2.4E-2</v>
      </c>
      <c r="AI200" s="40">
        <f>INDEX(spac_research[[#All],[outsideLiquidationDate]],MATCH(C200,spac_research[[#All],[symbol]],0))</f>
        <v>0</v>
      </c>
      <c r="AJ200" s="20">
        <f t="shared" si="9"/>
        <v>44952</v>
      </c>
      <c r="AK200" s="32">
        <f t="shared" ca="1" si="10"/>
        <v>293</v>
      </c>
      <c r="AL200" s="33">
        <f t="shared" ca="1" si="11"/>
        <v>2.9326383964284289E-2</v>
      </c>
      <c r="AM200" s="22">
        <f>IF(ISBLANK(Y200),"",INDEX(spac_research[[#All],[publicSharesOutstanding]],MATCH(C200,spac_research[[#All],[symbol]],0)))</f>
        <v>41400000</v>
      </c>
      <c r="AN200">
        <v>0</v>
      </c>
    </row>
    <row r="201" spans="1:40" x14ac:dyDescent="0.2">
      <c r="A201" s="37" t="s">
        <v>1906</v>
      </c>
      <c r="B201" s="37" t="s">
        <v>1780</v>
      </c>
      <c r="C201" s="37" t="s">
        <v>886</v>
      </c>
      <c r="D201" s="37"/>
      <c r="E201" s="37"/>
      <c r="F201" s="40">
        <v>44095</v>
      </c>
      <c r="G201" s="40">
        <v>44218</v>
      </c>
      <c r="H201" s="37">
        <v>24</v>
      </c>
      <c r="I201" s="37" t="s">
        <v>69</v>
      </c>
      <c r="J201" s="37" t="s">
        <v>54</v>
      </c>
      <c r="K201" s="37"/>
      <c r="L201" s="39">
        <v>10</v>
      </c>
      <c r="M201" s="38">
        <v>0.5</v>
      </c>
      <c r="N201" s="37" t="s">
        <v>147</v>
      </c>
      <c r="O201" s="37" t="s">
        <v>48</v>
      </c>
      <c r="P201" s="37">
        <v>345</v>
      </c>
      <c r="Q201" s="37"/>
      <c r="R201" s="40">
        <v>44952</v>
      </c>
      <c r="S201" s="37"/>
      <c r="T201" s="37"/>
      <c r="U201" s="37"/>
      <c r="V201" s="37"/>
      <c r="W201" s="37"/>
      <c r="X201" s="37"/>
      <c r="Y201" s="39">
        <v>9.7799999999999994</v>
      </c>
      <c r="Z201" s="39">
        <v>9.8800000000000008</v>
      </c>
      <c r="AA201" s="39">
        <v>0.26</v>
      </c>
      <c r="AB201" s="37"/>
      <c r="AC201" s="37"/>
      <c r="AD201" s="37"/>
      <c r="AE201" s="37" t="s">
        <v>1805</v>
      </c>
      <c r="AF201" s="37" t="s">
        <v>82</v>
      </c>
      <c r="AG201" s="37" t="s">
        <v>885</v>
      </c>
      <c r="AH201" s="38">
        <v>-2.3E-2</v>
      </c>
      <c r="AI201" s="40">
        <f>INDEX(spac_research[[#All],[outsideLiquidationDate]],MATCH(C201,spac_research[[#All],[symbol]],0))</f>
        <v>0</v>
      </c>
      <c r="AJ201" s="20">
        <f t="shared" si="9"/>
        <v>44952</v>
      </c>
      <c r="AK201" s="32">
        <f t="shared" ca="1" si="10"/>
        <v>293</v>
      </c>
      <c r="AL201" s="33">
        <f t="shared" ca="1" si="11"/>
        <v>2.8022641456758611E-2</v>
      </c>
      <c r="AM201" s="22">
        <f>IF(ISBLANK(Y201),"",INDEX(spac_research[[#All],[publicSharesOutstanding]],MATCH(C201,spac_research[[#All],[symbol]],0)))</f>
        <v>34500000</v>
      </c>
      <c r="AN201">
        <v>0</v>
      </c>
    </row>
    <row r="202" spans="1:40" x14ac:dyDescent="0.2">
      <c r="A202" s="37" t="s">
        <v>1907</v>
      </c>
      <c r="B202" s="37" t="s">
        <v>1780</v>
      </c>
      <c r="C202" s="37" t="s">
        <v>397</v>
      </c>
      <c r="D202" s="37"/>
      <c r="E202" s="37"/>
      <c r="F202" s="40">
        <v>44103</v>
      </c>
      <c r="G202" s="40">
        <v>44218</v>
      </c>
      <c r="H202" s="37">
        <v>24</v>
      </c>
      <c r="I202" s="37" t="s">
        <v>69</v>
      </c>
      <c r="J202" s="37" t="s">
        <v>54</v>
      </c>
      <c r="K202" s="37"/>
      <c r="L202" s="39">
        <v>10</v>
      </c>
      <c r="M202" s="38">
        <v>0.5</v>
      </c>
      <c r="N202" s="37" t="s">
        <v>130</v>
      </c>
      <c r="O202" s="37" t="s">
        <v>48</v>
      </c>
      <c r="P202" s="37">
        <v>230</v>
      </c>
      <c r="Q202" s="37"/>
      <c r="R202" s="40">
        <v>44952</v>
      </c>
      <c r="S202" s="37"/>
      <c r="T202" s="37"/>
      <c r="U202" s="37"/>
      <c r="V202" s="37"/>
      <c r="W202" s="37"/>
      <c r="X202" s="37"/>
      <c r="Y202" s="39">
        <v>9.7799999999999994</v>
      </c>
      <c r="Z202" s="39">
        <v>9.84</v>
      </c>
      <c r="AA202" s="39">
        <v>0.2</v>
      </c>
      <c r="AB202" s="37"/>
      <c r="AC202" s="37"/>
      <c r="AD202" s="37"/>
      <c r="AE202" s="37" t="s">
        <v>1895</v>
      </c>
      <c r="AF202" s="37" t="s">
        <v>52</v>
      </c>
      <c r="AG202" s="37" t="s">
        <v>396</v>
      </c>
      <c r="AH202" s="38">
        <v>-2.1999999999999999E-2</v>
      </c>
      <c r="AI202" s="40">
        <f>INDEX(spac_research[[#All],[outsideLiquidationDate]],MATCH(C202,spac_research[[#All],[symbol]],0))</f>
        <v>0</v>
      </c>
      <c r="AJ202" s="20">
        <f t="shared" si="9"/>
        <v>44952</v>
      </c>
      <c r="AK202" s="32">
        <f t="shared" ca="1" si="10"/>
        <v>293</v>
      </c>
      <c r="AL202" s="33">
        <f t="shared" ca="1" si="11"/>
        <v>2.8022641456758611E-2</v>
      </c>
      <c r="AM202" s="22">
        <f>IF(ISBLANK(Y202),"",INDEX(spac_research[[#All],[publicSharesOutstanding]],MATCH(C202,spac_research[[#All],[symbol]],0)))</f>
        <v>23000000</v>
      </c>
      <c r="AN202">
        <v>0</v>
      </c>
    </row>
    <row r="203" spans="1:40" x14ac:dyDescent="0.2">
      <c r="A203" s="37" t="s">
        <v>2446</v>
      </c>
      <c r="B203" s="37" t="s">
        <v>2398</v>
      </c>
      <c r="C203" s="37" t="s">
        <v>688</v>
      </c>
      <c r="D203" s="37" t="s">
        <v>686</v>
      </c>
      <c r="E203" s="37"/>
      <c r="F203" s="40">
        <v>44200</v>
      </c>
      <c r="G203" s="40">
        <v>44218</v>
      </c>
      <c r="H203" s="37">
        <v>24</v>
      </c>
      <c r="I203" s="37" t="s">
        <v>53</v>
      </c>
      <c r="J203" s="37" t="s">
        <v>54</v>
      </c>
      <c r="K203" s="37"/>
      <c r="L203" s="39">
        <v>10</v>
      </c>
      <c r="M203" s="38">
        <v>0.33329999999999999</v>
      </c>
      <c r="N203" s="37" t="s">
        <v>79</v>
      </c>
      <c r="O203" s="37" t="s">
        <v>48</v>
      </c>
      <c r="P203" s="37">
        <v>379.5</v>
      </c>
      <c r="Q203" s="40">
        <v>44546</v>
      </c>
      <c r="R203" s="40">
        <v>44952</v>
      </c>
      <c r="S203" s="37"/>
      <c r="T203" s="42">
        <v>1300</v>
      </c>
      <c r="U203" s="41">
        <v>3.43</v>
      </c>
      <c r="V203" s="37" t="s">
        <v>49</v>
      </c>
      <c r="W203" s="37" t="s">
        <v>48</v>
      </c>
      <c r="X203" s="37"/>
      <c r="Y203" s="39">
        <v>9.86</v>
      </c>
      <c r="Z203" s="39">
        <v>9.93</v>
      </c>
      <c r="AA203" s="39">
        <v>0.33</v>
      </c>
      <c r="AB203" s="37"/>
      <c r="AC203" s="37"/>
      <c r="AD203" s="37"/>
      <c r="AE203" s="37" t="s">
        <v>1788</v>
      </c>
      <c r="AF203" s="37" t="s">
        <v>52</v>
      </c>
      <c r="AG203" s="37" t="s">
        <v>687</v>
      </c>
      <c r="AH203" s="38">
        <v>-1.4999999999999999E-2</v>
      </c>
      <c r="AI203" s="40">
        <f>INDEX(spac_research[[#All],[outsideLiquidationDate]],MATCH(C203,spac_research[[#All],[symbol]],0))</f>
        <v>0</v>
      </c>
      <c r="AJ203" s="20">
        <f t="shared" si="9"/>
        <v>44952</v>
      </c>
      <c r="AK203" s="32">
        <f t="shared" ca="1" si="10"/>
        <v>293</v>
      </c>
      <c r="AL203" s="33">
        <f t="shared" ca="1" si="11"/>
        <v>1.7687903689191393E-2</v>
      </c>
      <c r="AM203" s="22">
        <f>IF(ISBLANK(Y203),"",INDEX(spac_research[[#All],[publicSharesOutstanding]],MATCH(C203,spac_research[[#All],[symbol]],0)))</f>
        <v>37950000</v>
      </c>
      <c r="AN203">
        <v>0</v>
      </c>
    </row>
    <row r="204" spans="1:40" x14ac:dyDescent="0.2">
      <c r="A204" s="37" t="s">
        <v>2123</v>
      </c>
      <c r="B204" s="37" t="s">
        <v>1780</v>
      </c>
      <c r="C204" s="37" t="s">
        <v>1514</v>
      </c>
      <c r="D204" s="37"/>
      <c r="E204" s="37"/>
      <c r="F204" s="40">
        <v>44259</v>
      </c>
      <c r="G204" s="40">
        <v>44400</v>
      </c>
      <c r="H204" s="37">
        <v>18</v>
      </c>
      <c r="I204" s="37" t="s">
        <v>69</v>
      </c>
      <c r="J204" s="37" t="s">
        <v>54</v>
      </c>
      <c r="K204" s="37"/>
      <c r="L204" s="39">
        <v>10</v>
      </c>
      <c r="M204" s="38">
        <v>0.5</v>
      </c>
      <c r="N204" s="37" t="s">
        <v>49</v>
      </c>
      <c r="O204" s="37" t="s">
        <v>48</v>
      </c>
      <c r="P204" s="37">
        <v>150</v>
      </c>
      <c r="Q204" s="37"/>
      <c r="R204" s="40">
        <v>44953</v>
      </c>
      <c r="S204" s="37"/>
      <c r="T204" s="37"/>
      <c r="U204" s="37"/>
      <c r="V204" s="37"/>
      <c r="W204" s="37"/>
      <c r="X204" s="37"/>
      <c r="Y204" s="39">
        <v>9.76</v>
      </c>
      <c r="Z204" s="39">
        <v>9.8800000000000008</v>
      </c>
      <c r="AA204" s="39">
        <v>0.22</v>
      </c>
      <c r="AB204" s="37"/>
      <c r="AC204" s="37"/>
      <c r="AD204" s="37"/>
      <c r="AE204" s="37" t="s">
        <v>1788</v>
      </c>
      <c r="AF204" s="37" t="s">
        <v>75</v>
      </c>
      <c r="AG204" s="37" t="s">
        <v>1513</v>
      </c>
      <c r="AH204" s="38">
        <v>-2.4E-2</v>
      </c>
      <c r="AI204" s="40">
        <f>INDEX(spac_research[[#All],[outsideLiquidationDate]],MATCH(C204,spac_research[[#All],[symbol]],0))</f>
        <v>0</v>
      </c>
      <c r="AJ204" s="20">
        <f t="shared" si="9"/>
        <v>44953</v>
      </c>
      <c r="AK204" s="32">
        <f t="shared" ca="1" si="10"/>
        <v>294</v>
      </c>
      <c r="AL204" s="33">
        <f t="shared" ca="1" si="11"/>
        <v>3.0528604884576677E-2</v>
      </c>
      <c r="AM204" s="22">
        <f>IF(ISBLANK(Y204),"",INDEX(spac_research[[#All],[publicSharesOutstanding]],MATCH(C204,spac_research[[#All],[symbol]],0)))</f>
        <v>15000000</v>
      </c>
      <c r="AN204">
        <v>0</v>
      </c>
    </row>
    <row r="205" spans="1:40" x14ac:dyDescent="0.2">
      <c r="A205" s="37" t="s">
        <v>1912</v>
      </c>
      <c r="B205" s="37" t="s">
        <v>1780</v>
      </c>
      <c r="C205" s="37" t="s">
        <v>653</v>
      </c>
      <c r="D205" s="37"/>
      <c r="E205" s="37"/>
      <c r="F205" s="40">
        <v>44202</v>
      </c>
      <c r="G205" s="40">
        <v>44222</v>
      </c>
      <c r="H205" s="37">
        <v>24</v>
      </c>
      <c r="I205" s="37" t="s">
        <v>119</v>
      </c>
      <c r="J205" s="37" t="s">
        <v>54</v>
      </c>
      <c r="K205" s="37"/>
      <c r="L205" s="39">
        <v>10</v>
      </c>
      <c r="M205" s="38">
        <v>0.2</v>
      </c>
      <c r="N205" s="37" t="s">
        <v>147</v>
      </c>
      <c r="O205" s="37" t="s">
        <v>48</v>
      </c>
      <c r="P205" s="37">
        <v>400</v>
      </c>
      <c r="Q205" s="37"/>
      <c r="R205" s="40">
        <v>44954</v>
      </c>
      <c r="S205" s="37"/>
      <c r="T205" s="37"/>
      <c r="U205" s="37"/>
      <c r="V205" s="37"/>
      <c r="W205" s="37"/>
      <c r="X205" s="37"/>
      <c r="Y205" s="39">
        <v>9.76</v>
      </c>
      <c r="Z205" s="39">
        <v>9.86</v>
      </c>
      <c r="AA205" s="39">
        <v>0.47</v>
      </c>
      <c r="AB205" s="37"/>
      <c r="AC205" s="37"/>
      <c r="AD205" s="37"/>
      <c r="AE205" s="37" t="s">
        <v>1786</v>
      </c>
      <c r="AF205" s="37" t="s">
        <v>200</v>
      </c>
      <c r="AG205" s="37" t="s">
        <v>652</v>
      </c>
      <c r="AH205" s="38">
        <v>-2.4E-2</v>
      </c>
      <c r="AI205" s="40">
        <f>INDEX(spac_research[[#All],[outsideLiquidationDate]],MATCH(C205,spac_research[[#All],[symbol]],0))</f>
        <v>0</v>
      </c>
      <c r="AJ205" s="20">
        <f t="shared" si="9"/>
        <v>44954</v>
      </c>
      <c r="AK205" s="32">
        <f t="shared" ca="1" si="10"/>
        <v>295</v>
      </c>
      <c r="AL205" s="33">
        <f t="shared" ca="1" si="11"/>
        <v>3.0425118088357773E-2</v>
      </c>
      <c r="AM205" s="22">
        <f>IF(ISBLANK(Y205),"",INDEX(spac_research[[#All],[publicSharesOutstanding]],MATCH(C205,spac_research[[#All],[symbol]],0)))</f>
        <v>40000000</v>
      </c>
      <c r="AN205">
        <v>0</v>
      </c>
    </row>
    <row r="206" spans="1:40" x14ac:dyDescent="0.2">
      <c r="A206" s="37" t="s">
        <v>1913</v>
      </c>
      <c r="B206" s="37" t="s">
        <v>1780</v>
      </c>
      <c r="C206" s="37" t="s">
        <v>1297</v>
      </c>
      <c r="D206" s="37"/>
      <c r="E206" s="37"/>
      <c r="F206" s="40">
        <v>44204</v>
      </c>
      <c r="G206" s="40">
        <v>44222</v>
      </c>
      <c r="H206" s="37">
        <v>24</v>
      </c>
      <c r="I206" s="37" t="s">
        <v>53</v>
      </c>
      <c r="J206" s="37" t="s">
        <v>54</v>
      </c>
      <c r="K206" s="37"/>
      <c r="L206" s="39">
        <v>10</v>
      </c>
      <c r="M206" s="38">
        <v>0.33329999999999999</v>
      </c>
      <c r="N206" s="37" t="s">
        <v>79</v>
      </c>
      <c r="O206" s="37" t="s">
        <v>48</v>
      </c>
      <c r="P206" s="37">
        <v>287.5</v>
      </c>
      <c r="Q206" s="37"/>
      <c r="R206" s="40">
        <v>44954</v>
      </c>
      <c r="S206" s="37"/>
      <c r="T206" s="37"/>
      <c r="U206" s="37"/>
      <c r="V206" s="37"/>
      <c r="W206" s="37"/>
      <c r="X206" s="37"/>
      <c r="Y206" s="39">
        <v>9.76</v>
      </c>
      <c r="Z206" s="39">
        <v>9.8699999999999992</v>
      </c>
      <c r="AA206" s="39">
        <v>0.38</v>
      </c>
      <c r="AB206" s="37"/>
      <c r="AC206" s="37"/>
      <c r="AD206" s="37"/>
      <c r="AE206" s="37" t="s">
        <v>1798</v>
      </c>
      <c r="AF206" s="37" t="s">
        <v>87</v>
      </c>
      <c r="AG206" s="37" t="s">
        <v>1296</v>
      </c>
      <c r="AH206" s="38">
        <v>-2.4E-2</v>
      </c>
      <c r="AI206" s="40">
        <f>INDEX(spac_research[[#All],[outsideLiquidationDate]],MATCH(C206,spac_research[[#All],[symbol]],0))</f>
        <v>0</v>
      </c>
      <c r="AJ206" s="20">
        <f t="shared" si="9"/>
        <v>44954</v>
      </c>
      <c r="AK206" s="32">
        <f t="shared" ca="1" si="10"/>
        <v>295</v>
      </c>
      <c r="AL206" s="33">
        <f t="shared" ca="1" si="11"/>
        <v>3.0425118088357773E-2</v>
      </c>
      <c r="AM206" s="22">
        <f>IF(ISBLANK(Y206),"",INDEX(spac_research[[#All],[publicSharesOutstanding]],MATCH(C206,spac_research[[#All],[symbol]],0)))</f>
        <v>28750000</v>
      </c>
      <c r="AN206">
        <v>0</v>
      </c>
    </row>
    <row r="207" spans="1:40" x14ac:dyDescent="0.2">
      <c r="A207" s="37" t="s">
        <v>1911</v>
      </c>
      <c r="B207" s="37" t="s">
        <v>1780</v>
      </c>
      <c r="C207" s="37" t="s">
        <v>1007</v>
      </c>
      <c r="D207" s="37"/>
      <c r="E207" s="37"/>
      <c r="F207" s="40">
        <v>44196</v>
      </c>
      <c r="G207" s="40">
        <v>44222</v>
      </c>
      <c r="H207" s="37">
        <v>24</v>
      </c>
      <c r="I207" s="37" t="s">
        <v>176</v>
      </c>
      <c r="J207" s="37" t="s">
        <v>54</v>
      </c>
      <c r="K207" s="37"/>
      <c r="L207" s="39">
        <v>10</v>
      </c>
      <c r="M207" s="38">
        <v>0.25</v>
      </c>
      <c r="N207" s="37" t="s">
        <v>49</v>
      </c>
      <c r="O207" s="37" t="s">
        <v>48</v>
      </c>
      <c r="P207" s="37">
        <v>250</v>
      </c>
      <c r="Q207" s="37"/>
      <c r="R207" s="40">
        <v>44954</v>
      </c>
      <c r="S207" s="37"/>
      <c r="T207" s="37"/>
      <c r="U207" s="37"/>
      <c r="V207" s="37"/>
      <c r="W207" s="37"/>
      <c r="X207" s="37"/>
      <c r="Y207" s="39">
        <v>9.77</v>
      </c>
      <c r="Z207" s="39">
        <v>9.86</v>
      </c>
      <c r="AA207" s="39">
        <v>0.44</v>
      </c>
      <c r="AB207" s="37"/>
      <c r="AC207" s="37"/>
      <c r="AD207" s="37"/>
      <c r="AE207" s="37" t="s">
        <v>1786</v>
      </c>
      <c r="AF207" s="37" t="s">
        <v>254</v>
      </c>
      <c r="AG207" s="37" t="s">
        <v>988</v>
      </c>
      <c r="AH207" s="38">
        <v>-2.35E-2</v>
      </c>
      <c r="AI207" s="40">
        <f>INDEX(spac_research[[#All],[outsideLiquidationDate]],MATCH(C207,spac_research[[#All],[symbol]],0))</f>
        <v>0</v>
      </c>
      <c r="AJ207" s="20">
        <f t="shared" si="9"/>
        <v>44954</v>
      </c>
      <c r="AK207" s="32">
        <f t="shared" ca="1" si="10"/>
        <v>295</v>
      </c>
      <c r="AL207" s="33">
        <f t="shared" ca="1" si="11"/>
        <v>2.9127561022153546E-2</v>
      </c>
      <c r="AM207" s="22">
        <f>IF(ISBLANK(Y207),"",INDEX(spac_research[[#All],[publicSharesOutstanding]],MATCH(C207,spac_research[[#All],[symbol]],0)))</f>
        <v>25000000</v>
      </c>
      <c r="AN207">
        <v>0</v>
      </c>
    </row>
    <row r="208" spans="1:40" x14ac:dyDescent="0.2">
      <c r="A208" s="37" t="s">
        <v>1915</v>
      </c>
      <c r="B208" s="37" t="s">
        <v>1780</v>
      </c>
      <c r="C208" s="37" t="s">
        <v>342</v>
      </c>
      <c r="D208" s="37"/>
      <c r="E208" s="37"/>
      <c r="F208" s="40">
        <v>44204</v>
      </c>
      <c r="G208" s="40">
        <v>44222</v>
      </c>
      <c r="H208" s="37">
        <v>24</v>
      </c>
      <c r="I208" s="37" t="s">
        <v>53</v>
      </c>
      <c r="J208" s="37" t="s">
        <v>54</v>
      </c>
      <c r="K208" s="37"/>
      <c r="L208" s="39">
        <v>10</v>
      </c>
      <c r="M208" s="38">
        <v>0.33329999999999999</v>
      </c>
      <c r="N208" s="37" t="s">
        <v>147</v>
      </c>
      <c r="O208" s="37" t="s">
        <v>48</v>
      </c>
      <c r="P208" s="37">
        <v>310.5</v>
      </c>
      <c r="Q208" s="37"/>
      <c r="R208" s="40">
        <v>44954</v>
      </c>
      <c r="S208" s="37"/>
      <c r="T208" s="37"/>
      <c r="U208" s="37"/>
      <c r="V208" s="37"/>
      <c r="W208" s="37"/>
      <c r="X208" s="37"/>
      <c r="Y208" s="39">
        <v>9.77</v>
      </c>
      <c r="Z208" s="39">
        <v>9.85</v>
      </c>
      <c r="AA208" s="39">
        <v>0.31</v>
      </c>
      <c r="AB208" s="37"/>
      <c r="AC208" s="37"/>
      <c r="AD208" s="37"/>
      <c r="AE208" s="37" t="s">
        <v>1782</v>
      </c>
      <c r="AF208" s="37" t="s">
        <v>341</v>
      </c>
      <c r="AG208" s="37" t="s">
        <v>340</v>
      </c>
      <c r="AH208" s="38">
        <v>-2.3E-2</v>
      </c>
      <c r="AI208" s="40">
        <f>INDEX(spac_research[[#All],[outsideLiquidationDate]],MATCH(C208,spac_research[[#All],[symbol]],0))</f>
        <v>0</v>
      </c>
      <c r="AJ208" s="20">
        <f t="shared" si="9"/>
        <v>44954</v>
      </c>
      <c r="AK208" s="32">
        <f t="shared" ca="1" si="10"/>
        <v>295</v>
      </c>
      <c r="AL208" s="33">
        <f t="shared" ca="1" si="11"/>
        <v>2.9127561022153546E-2</v>
      </c>
      <c r="AM208" s="22">
        <f>IF(ISBLANK(Y208),"",INDEX(spac_research[[#All],[publicSharesOutstanding]],MATCH(C208,spac_research[[#All],[symbol]],0)))</f>
        <v>31050000</v>
      </c>
      <c r="AN208">
        <v>0</v>
      </c>
    </row>
    <row r="209" spans="1:40" x14ac:dyDescent="0.2">
      <c r="A209" s="37" t="s">
        <v>1916</v>
      </c>
      <c r="B209" s="37" t="s">
        <v>1780</v>
      </c>
      <c r="C209" s="37" t="s">
        <v>1320</v>
      </c>
      <c r="D209" s="37"/>
      <c r="E209" s="37"/>
      <c r="F209" s="40">
        <v>44204</v>
      </c>
      <c r="G209" s="40">
        <v>44222</v>
      </c>
      <c r="H209" s="37">
        <v>24</v>
      </c>
      <c r="I209" s="37" t="s">
        <v>176</v>
      </c>
      <c r="J209" s="37" t="s">
        <v>54</v>
      </c>
      <c r="K209" s="37"/>
      <c r="L209" s="39">
        <v>10</v>
      </c>
      <c r="M209" s="38">
        <v>0.25</v>
      </c>
      <c r="N209" s="37" t="s">
        <v>79</v>
      </c>
      <c r="O209" s="37" t="s">
        <v>48</v>
      </c>
      <c r="P209" s="37">
        <v>345</v>
      </c>
      <c r="Q209" s="37"/>
      <c r="R209" s="40">
        <v>44954</v>
      </c>
      <c r="S209" s="37"/>
      <c r="T209" s="37"/>
      <c r="U209" s="37"/>
      <c r="V209" s="37"/>
      <c r="W209" s="37"/>
      <c r="X209" s="37"/>
      <c r="Y209" s="39">
        <v>9.7799999999999994</v>
      </c>
      <c r="Z209" s="39">
        <v>9.85</v>
      </c>
      <c r="AA209" s="39">
        <v>0.44</v>
      </c>
      <c r="AB209" s="37"/>
      <c r="AC209" s="37"/>
      <c r="AD209" s="37"/>
      <c r="AE209" s="37" t="s">
        <v>1798</v>
      </c>
      <c r="AF209" s="37" t="s">
        <v>135</v>
      </c>
      <c r="AG209" s="37" t="s">
        <v>118</v>
      </c>
      <c r="AH209" s="38">
        <v>-2.1999999999999999E-2</v>
      </c>
      <c r="AI209" s="40">
        <f>INDEX(spac_research[[#All],[outsideLiquidationDate]],MATCH(C209,spac_research[[#All],[symbol]],0))</f>
        <v>0</v>
      </c>
      <c r="AJ209" s="20">
        <f t="shared" si="9"/>
        <v>44954</v>
      </c>
      <c r="AK209" s="32">
        <f t="shared" ca="1" si="10"/>
        <v>295</v>
      </c>
      <c r="AL209" s="33">
        <f t="shared" ca="1" si="11"/>
        <v>2.7832657446882281E-2</v>
      </c>
      <c r="AM209" s="22">
        <f>IF(ISBLANK(Y209),"",INDEX(spac_research[[#All],[publicSharesOutstanding]],MATCH(C209,spac_research[[#All],[symbol]],0)))</f>
        <v>34500000</v>
      </c>
      <c r="AN209">
        <v>0</v>
      </c>
    </row>
    <row r="210" spans="1:40" x14ac:dyDescent="0.2">
      <c r="A210" s="37" t="s">
        <v>2447</v>
      </c>
      <c r="B210" s="37" t="s">
        <v>2398</v>
      </c>
      <c r="C210" s="37" t="s">
        <v>1523</v>
      </c>
      <c r="D210" s="37" t="s">
        <v>1521</v>
      </c>
      <c r="E210" s="37" t="s">
        <v>1520</v>
      </c>
      <c r="F210" s="40">
        <v>44196</v>
      </c>
      <c r="G210" s="40">
        <v>44222</v>
      </c>
      <c r="H210" s="37">
        <v>24</v>
      </c>
      <c r="I210" s="37" t="s">
        <v>69</v>
      </c>
      <c r="J210" s="37" t="s">
        <v>54</v>
      </c>
      <c r="K210" s="37"/>
      <c r="L210" s="39">
        <v>10</v>
      </c>
      <c r="M210" s="38">
        <v>0.5</v>
      </c>
      <c r="N210" s="37" t="s">
        <v>130</v>
      </c>
      <c r="O210" s="37" t="s">
        <v>48</v>
      </c>
      <c r="P210" s="37">
        <v>230</v>
      </c>
      <c r="Q210" s="40">
        <v>44508</v>
      </c>
      <c r="R210" s="40">
        <v>44954</v>
      </c>
      <c r="S210" s="37"/>
      <c r="T210" s="37">
        <v>352</v>
      </c>
      <c r="U210" s="41">
        <v>1.53</v>
      </c>
      <c r="V210" s="37" t="s">
        <v>130</v>
      </c>
      <c r="W210" s="37" t="s">
        <v>56</v>
      </c>
      <c r="X210" s="37"/>
      <c r="Y210" s="39">
        <v>9.84</v>
      </c>
      <c r="Z210" s="39">
        <v>9.9499999999999993</v>
      </c>
      <c r="AA210" s="39">
        <v>0.19</v>
      </c>
      <c r="AB210" s="37"/>
      <c r="AC210" s="37"/>
      <c r="AD210" s="37"/>
      <c r="AE210" s="37" t="s">
        <v>1419</v>
      </c>
      <c r="AF210" s="37" t="s">
        <v>52</v>
      </c>
      <c r="AG210" s="37" t="s">
        <v>1522</v>
      </c>
      <c r="AH210" s="38">
        <v>-1.7000000000000001E-2</v>
      </c>
      <c r="AI210" s="40">
        <f>INDEX(spac_research[[#All],[outsideLiquidationDate]],MATCH(C210,spac_research[[#All],[symbol]],0))</f>
        <v>0</v>
      </c>
      <c r="AJ210" s="20">
        <f t="shared" si="9"/>
        <v>44954</v>
      </c>
      <c r="AK210" s="32">
        <f t="shared" ca="1" si="10"/>
        <v>295</v>
      </c>
      <c r="AL210" s="33">
        <f t="shared" ca="1" si="11"/>
        <v>2.0118506269808569E-2</v>
      </c>
      <c r="AM210" s="22">
        <f>IF(ISBLANK(Y210),"",INDEX(spac_research[[#All],[publicSharesOutstanding]],MATCH(C210,spac_research[[#All],[symbol]],0)))</f>
        <v>23000000</v>
      </c>
      <c r="AN210">
        <v>0</v>
      </c>
    </row>
    <row r="211" spans="1:40" x14ac:dyDescent="0.2">
      <c r="A211" s="37" t="s">
        <v>2448</v>
      </c>
      <c r="B211" s="37" t="s">
        <v>2398</v>
      </c>
      <c r="C211" s="37" t="s">
        <v>1461</v>
      </c>
      <c r="D211" s="37" t="s">
        <v>1462</v>
      </c>
      <c r="E211" s="37"/>
      <c r="F211" s="40">
        <v>44196</v>
      </c>
      <c r="G211" s="40">
        <v>44222</v>
      </c>
      <c r="H211" s="37">
        <v>24</v>
      </c>
      <c r="I211" s="37" t="s">
        <v>83</v>
      </c>
      <c r="J211" s="37"/>
      <c r="K211" s="37"/>
      <c r="L211" s="39">
        <v>10</v>
      </c>
      <c r="M211" s="38">
        <v>0</v>
      </c>
      <c r="N211" s="37" t="s">
        <v>79</v>
      </c>
      <c r="O211" s="37" t="s">
        <v>167</v>
      </c>
      <c r="P211" s="37">
        <v>299</v>
      </c>
      <c r="Q211" s="40">
        <v>44400</v>
      </c>
      <c r="R211" s="40">
        <v>44954</v>
      </c>
      <c r="S211" s="37"/>
      <c r="T211" s="42">
        <v>1350</v>
      </c>
      <c r="U211" s="41">
        <v>4.5199999999999996</v>
      </c>
      <c r="V211" s="37" t="s">
        <v>235</v>
      </c>
      <c r="W211" s="37" t="s">
        <v>167</v>
      </c>
      <c r="X211" s="37"/>
      <c r="Y211" s="39">
        <v>9.9700000000000006</v>
      </c>
      <c r="Z211" s="37"/>
      <c r="AA211" s="37"/>
      <c r="AB211" s="37"/>
      <c r="AC211" s="37"/>
      <c r="AD211" s="37"/>
      <c r="AE211" s="37" t="s">
        <v>1786</v>
      </c>
      <c r="AF211" s="37" t="s">
        <v>52</v>
      </c>
      <c r="AG211" s="37" t="s">
        <v>1463</v>
      </c>
      <c r="AH211" s="38">
        <v>-3.5999999999999999E-3</v>
      </c>
      <c r="AI211" s="40">
        <f>INDEX(spac_research[[#All],[outsideLiquidationDate]],MATCH(C211,spac_research[[#All],[symbol]],0))</f>
        <v>0</v>
      </c>
      <c r="AJ211" s="20">
        <f t="shared" si="9"/>
        <v>44954</v>
      </c>
      <c r="AK211" s="32">
        <f t="shared" ca="1" si="10"/>
        <v>295</v>
      </c>
      <c r="AL211" s="33">
        <f t="shared" ca="1" si="11"/>
        <v>3.7230335073015659E-3</v>
      </c>
      <c r="AM211" s="22">
        <f>IF(ISBLANK(Y211),"",INDEX(spac_research[[#All],[publicSharesOutstanding]],MATCH(C211,spac_research[[#All],[symbol]],0)))</f>
        <v>29900000</v>
      </c>
      <c r="AN211">
        <v>0</v>
      </c>
    </row>
    <row r="212" spans="1:40" x14ac:dyDescent="0.2">
      <c r="A212" s="37" t="s">
        <v>2233</v>
      </c>
      <c r="B212" s="37" t="s">
        <v>1780</v>
      </c>
      <c r="C212" s="37" t="s">
        <v>924</v>
      </c>
      <c r="D212" s="37"/>
      <c r="E212" s="37"/>
      <c r="F212" s="40">
        <v>44475</v>
      </c>
      <c r="G212" s="40">
        <v>44496</v>
      </c>
      <c r="H212" s="37">
        <v>15</v>
      </c>
      <c r="I212" s="37" t="s">
        <v>69</v>
      </c>
      <c r="J212" s="37" t="s">
        <v>61</v>
      </c>
      <c r="K212" s="37"/>
      <c r="L212" s="39">
        <v>10.199999999999999</v>
      </c>
      <c r="M212" s="38">
        <v>0.5</v>
      </c>
      <c r="N212" s="37" t="s">
        <v>79</v>
      </c>
      <c r="O212" s="37" t="s">
        <v>48</v>
      </c>
      <c r="P212" s="37">
        <v>230</v>
      </c>
      <c r="Q212" s="37"/>
      <c r="R212" s="40">
        <v>44955</v>
      </c>
      <c r="S212" s="37"/>
      <c r="T212" s="37"/>
      <c r="U212" s="37"/>
      <c r="V212" s="37"/>
      <c r="W212" s="37"/>
      <c r="X212" s="37"/>
      <c r="Y212" s="39">
        <v>9.9499999999999993</v>
      </c>
      <c r="Z212" s="39">
        <v>10.06</v>
      </c>
      <c r="AA212" s="39">
        <v>0.17</v>
      </c>
      <c r="AB212" s="37"/>
      <c r="AC212" s="37"/>
      <c r="AD212" s="37"/>
      <c r="AE212" s="37" t="s">
        <v>1419</v>
      </c>
      <c r="AF212" s="37" t="s">
        <v>136</v>
      </c>
      <c r="AG212" s="37" t="s">
        <v>923</v>
      </c>
      <c r="AH212" s="38">
        <v>-2.4500000000000001E-2</v>
      </c>
      <c r="AI212" s="40">
        <f>INDEX(spac_research[[#All],[outsideLiquidationDate]],MATCH(C212,spac_research[[#All],[symbol]],0))</f>
        <v>0</v>
      </c>
      <c r="AJ212" s="20">
        <f t="shared" si="9"/>
        <v>44955</v>
      </c>
      <c r="AK212" s="32">
        <f t="shared" ca="1" si="10"/>
        <v>296</v>
      </c>
      <c r="AL212" s="33">
        <f t="shared" ca="1" si="11"/>
        <v>3.0982615781610753E-2</v>
      </c>
      <c r="AM212" s="22">
        <f>IF(ISBLANK(Y212),"",INDEX(spac_research[[#All],[publicSharesOutstanding]],MATCH(C212,spac_research[[#All],[symbol]],0)))</f>
        <v>23000000</v>
      </c>
      <c r="AN212">
        <v>0</v>
      </c>
    </row>
    <row r="213" spans="1:40" x14ac:dyDescent="0.2">
      <c r="A213" s="37" t="s">
        <v>1919</v>
      </c>
      <c r="B213" s="37" t="s">
        <v>1780</v>
      </c>
      <c r="C213" s="37" t="s">
        <v>1397</v>
      </c>
      <c r="D213" s="37"/>
      <c r="E213" s="37"/>
      <c r="F213" s="40">
        <v>44204</v>
      </c>
      <c r="G213" s="40">
        <v>44223</v>
      </c>
      <c r="H213" s="37">
        <v>24</v>
      </c>
      <c r="I213" s="37" t="s">
        <v>119</v>
      </c>
      <c r="J213" s="37" t="s">
        <v>54</v>
      </c>
      <c r="K213" s="37"/>
      <c r="L213" s="39">
        <v>10</v>
      </c>
      <c r="M213" s="38">
        <v>0.2</v>
      </c>
      <c r="N213" s="37" t="s">
        <v>79</v>
      </c>
      <c r="O213" s="37" t="s">
        <v>48</v>
      </c>
      <c r="P213" s="37">
        <v>241.5</v>
      </c>
      <c r="Q213" s="37"/>
      <c r="R213" s="40">
        <v>44955</v>
      </c>
      <c r="S213" s="37"/>
      <c r="T213" s="37"/>
      <c r="U213" s="37"/>
      <c r="V213" s="37"/>
      <c r="W213" s="37"/>
      <c r="X213" s="37"/>
      <c r="Y213" s="39">
        <v>9.76</v>
      </c>
      <c r="Z213" s="39">
        <v>9.85</v>
      </c>
      <c r="AA213" s="39">
        <v>0.49</v>
      </c>
      <c r="AB213" s="37"/>
      <c r="AC213" s="37"/>
      <c r="AD213" s="37"/>
      <c r="AE213" s="37" t="s">
        <v>1895</v>
      </c>
      <c r="AF213" s="37" t="s">
        <v>81</v>
      </c>
      <c r="AG213" s="37" t="s">
        <v>1396</v>
      </c>
      <c r="AH213" s="38">
        <v>-2.4E-2</v>
      </c>
      <c r="AI213" s="40">
        <f>INDEX(spac_research[[#All],[outsideLiquidationDate]],MATCH(C213,spac_research[[#All],[symbol]],0))</f>
        <v>0</v>
      </c>
      <c r="AJ213" s="20">
        <f t="shared" si="9"/>
        <v>44955</v>
      </c>
      <c r="AK213" s="32">
        <f t="shared" ca="1" si="10"/>
        <v>296</v>
      </c>
      <c r="AL213" s="33">
        <f t="shared" ca="1" si="11"/>
        <v>3.0322330527248458E-2</v>
      </c>
      <c r="AM213" s="22">
        <f>IF(ISBLANK(Y213),"",INDEX(spac_research[[#All],[publicSharesOutstanding]],MATCH(C213,spac_research[[#All],[symbol]],0)))</f>
        <v>24150000</v>
      </c>
      <c r="AN213">
        <v>0</v>
      </c>
    </row>
    <row r="214" spans="1:40" x14ac:dyDescent="0.2">
      <c r="A214" s="37" t="s">
        <v>2125</v>
      </c>
      <c r="B214" s="37" t="s">
        <v>1780</v>
      </c>
      <c r="C214" s="37" t="s">
        <v>113</v>
      </c>
      <c r="D214" s="37"/>
      <c r="E214" s="37"/>
      <c r="F214" s="40">
        <v>44372</v>
      </c>
      <c r="G214" s="40">
        <v>44404</v>
      </c>
      <c r="H214" s="37">
        <v>18</v>
      </c>
      <c r="I214" s="37" t="s">
        <v>69</v>
      </c>
      <c r="J214" s="37" t="s">
        <v>61</v>
      </c>
      <c r="K214" s="37"/>
      <c r="L214" s="39">
        <v>10.199999999999999</v>
      </c>
      <c r="M214" s="38">
        <v>0.5</v>
      </c>
      <c r="N214" s="37" t="s">
        <v>72</v>
      </c>
      <c r="O214" s="37" t="s">
        <v>48</v>
      </c>
      <c r="P214" s="37">
        <v>230</v>
      </c>
      <c r="Q214" s="37"/>
      <c r="R214" s="40">
        <v>44955</v>
      </c>
      <c r="S214" s="37"/>
      <c r="T214" s="37"/>
      <c r="U214" s="37"/>
      <c r="V214" s="37"/>
      <c r="W214" s="37"/>
      <c r="X214" s="37"/>
      <c r="Y214" s="39">
        <v>9.9600000000000009</v>
      </c>
      <c r="Z214" s="39">
        <v>10.050000000000001</v>
      </c>
      <c r="AA214" s="39">
        <v>0.26</v>
      </c>
      <c r="AB214" s="37"/>
      <c r="AC214" s="37"/>
      <c r="AD214" s="37"/>
      <c r="AE214" s="37" t="s">
        <v>1844</v>
      </c>
      <c r="AF214" s="37" t="s">
        <v>112</v>
      </c>
      <c r="AG214" s="37" t="s">
        <v>110</v>
      </c>
      <c r="AH214" s="38">
        <v>-2.35E-2</v>
      </c>
      <c r="AI214" s="40">
        <f>INDEX(spac_research[[#All],[outsideLiquidationDate]],MATCH(C214,spac_research[[#All],[symbol]],0))</f>
        <v>0</v>
      </c>
      <c r="AJ214" s="20">
        <f t="shared" si="9"/>
        <v>44955</v>
      </c>
      <c r="AK214" s="32">
        <f t="shared" ca="1" si="10"/>
        <v>296</v>
      </c>
      <c r="AL214" s="33">
        <f t="shared" ca="1" si="11"/>
        <v>2.9713448388147004E-2</v>
      </c>
      <c r="AM214" s="22">
        <f>IF(ISBLANK(Y214),"",INDEX(spac_research[[#All],[publicSharesOutstanding]],MATCH(C214,spac_research[[#All],[symbol]],0)))</f>
        <v>23000000</v>
      </c>
      <c r="AN214">
        <v>0</v>
      </c>
    </row>
    <row r="215" spans="1:40" x14ac:dyDescent="0.2">
      <c r="A215" s="37" t="s">
        <v>2235</v>
      </c>
      <c r="B215" s="37" t="s">
        <v>1780</v>
      </c>
      <c r="C215" s="37" t="s">
        <v>210</v>
      </c>
      <c r="D215" s="37"/>
      <c r="E215" s="37"/>
      <c r="F215" s="40">
        <v>44477</v>
      </c>
      <c r="G215" s="40">
        <v>44496</v>
      </c>
      <c r="H215" s="37">
        <v>15</v>
      </c>
      <c r="I215" s="37" t="s">
        <v>69</v>
      </c>
      <c r="J215" s="37" t="s">
        <v>61</v>
      </c>
      <c r="K215" s="37"/>
      <c r="L215" s="39">
        <v>10.199999999999999</v>
      </c>
      <c r="M215" s="38">
        <v>0.5</v>
      </c>
      <c r="N215" s="37" t="s">
        <v>79</v>
      </c>
      <c r="O215" s="37" t="s">
        <v>56</v>
      </c>
      <c r="P215" s="37">
        <v>230</v>
      </c>
      <c r="Q215" s="37"/>
      <c r="R215" s="40">
        <v>44955</v>
      </c>
      <c r="S215" s="37"/>
      <c r="T215" s="37"/>
      <c r="U215" s="37"/>
      <c r="V215" s="37"/>
      <c r="W215" s="37"/>
      <c r="X215" s="37"/>
      <c r="Y215" s="39">
        <v>9.9600000000000009</v>
      </c>
      <c r="Z215" s="39">
        <v>10.08</v>
      </c>
      <c r="AA215" s="39">
        <v>0.43</v>
      </c>
      <c r="AB215" s="37"/>
      <c r="AC215" s="37"/>
      <c r="AD215" s="37"/>
      <c r="AE215" s="37" t="s">
        <v>1796</v>
      </c>
      <c r="AF215" s="37" t="s">
        <v>111</v>
      </c>
      <c r="AG215" s="37" t="s">
        <v>208</v>
      </c>
      <c r="AH215" s="38">
        <v>-2.35E-2</v>
      </c>
      <c r="AI215" s="40">
        <f>INDEX(spac_research[[#All],[outsideLiquidationDate]],MATCH(C215,spac_research[[#All],[symbol]],0))</f>
        <v>0</v>
      </c>
      <c r="AJ215" s="20">
        <f t="shared" si="9"/>
        <v>44955</v>
      </c>
      <c r="AK215" s="32">
        <f t="shared" ca="1" si="10"/>
        <v>296</v>
      </c>
      <c r="AL215" s="33">
        <f t="shared" ca="1" si="11"/>
        <v>2.9713448388147004E-2</v>
      </c>
      <c r="AM215" s="22">
        <f>IF(ISBLANK(Y215),"",INDEX(spac_research[[#All],[publicSharesOutstanding]],MATCH(C215,spac_research[[#All],[symbol]],0)))</f>
        <v>23000000</v>
      </c>
      <c r="AN215">
        <v>0</v>
      </c>
    </row>
    <row r="216" spans="1:40" x14ac:dyDescent="0.2">
      <c r="A216" s="37" t="s">
        <v>1917</v>
      </c>
      <c r="B216" s="37" t="s">
        <v>1780</v>
      </c>
      <c r="C216" s="37" t="s">
        <v>1155</v>
      </c>
      <c r="D216" s="37"/>
      <c r="E216" s="37"/>
      <c r="F216" s="40">
        <v>44202</v>
      </c>
      <c r="G216" s="40">
        <v>44223</v>
      </c>
      <c r="H216" s="37">
        <v>24</v>
      </c>
      <c r="I216" s="37" t="s">
        <v>69</v>
      </c>
      <c r="J216" s="37" t="s">
        <v>54</v>
      </c>
      <c r="K216" s="37"/>
      <c r="L216" s="39">
        <v>10</v>
      </c>
      <c r="M216" s="38">
        <v>0.5</v>
      </c>
      <c r="N216" s="37" t="s">
        <v>57</v>
      </c>
      <c r="O216" s="37" t="s">
        <v>48</v>
      </c>
      <c r="P216" s="37">
        <v>258.8</v>
      </c>
      <c r="Q216" s="37"/>
      <c r="R216" s="40">
        <v>44955</v>
      </c>
      <c r="S216" s="37"/>
      <c r="T216" s="37"/>
      <c r="U216" s="37"/>
      <c r="V216" s="37"/>
      <c r="W216" s="37"/>
      <c r="X216" s="37"/>
      <c r="Y216" s="39">
        <v>9.77</v>
      </c>
      <c r="Z216" s="39">
        <v>9.9700000000000006</v>
      </c>
      <c r="AA216" s="39">
        <v>0.39</v>
      </c>
      <c r="AB216" s="37"/>
      <c r="AC216" s="37"/>
      <c r="AD216" s="37"/>
      <c r="AE216" s="37" t="s">
        <v>1782</v>
      </c>
      <c r="AF216" s="37" t="s">
        <v>82</v>
      </c>
      <c r="AG216" s="37" t="s">
        <v>1154</v>
      </c>
      <c r="AH216" s="38">
        <v>-2.35E-2</v>
      </c>
      <c r="AI216" s="40">
        <f>INDEX(spac_research[[#All],[outsideLiquidationDate]],MATCH(C216,spac_research[[#All],[symbol]],0))</f>
        <v>0</v>
      </c>
      <c r="AJ216" s="20">
        <f t="shared" si="9"/>
        <v>44955</v>
      </c>
      <c r="AK216" s="32">
        <f t="shared" ca="1" si="10"/>
        <v>296</v>
      </c>
      <c r="AL216" s="33">
        <f t="shared" ca="1" si="11"/>
        <v>2.9029157099781405E-2</v>
      </c>
      <c r="AM216" s="22">
        <f>IF(ISBLANK(Y216),"",INDEX(spac_research[[#All],[publicSharesOutstanding]],MATCH(C216,spac_research[[#All],[symbol]],0)))</f>
        <v>25875000</v>
      </c>
      <c r="AN216">
        <v>0</v>
      </c>
    </row>
    <row r="217" spans="1:40" x14ac:dyDescent="0.2">
      <c r="A217" s="37" t="s">
        <v>1918</v>
      </c>
      <c r="B217" s="37" t="s">
        <v>1780</v>
      </c>
      <c r="C217" s="37" t="s">
        <v>1342</v>
      </c>
      <c r="D217" s="37"/>
      <c r="E217" s="37"/>
      <c r="F217" s="40">
        <v>44204</v>
      </c>
      <c r="G217" s="40">
        <v>44223</v>
      </c>
      <c r="H217" s="37">
        <v>24</v>
      </c>
      <c r="I217" s="37" t="s">
        <v>53</v>
      </c>
      <c r="J217" s="37" t="s">
        <v>54</v>
      </c>
      <c r="K217" s="37"/>
      <c r="L217" s="39">
        <v>10</v>
      </c>
      <c r="M217" s="38">
        <v>0.33329999999999999</v>
      </c>
      <c r="N217" s="37" t="s">
        <v>79</v>
      </c>
      <c r="O217" s="37" t="s">
        <v>48</v>
      </c>
      <c r="P217" s="37">
        <v>310</v>
      </c>
      <c r="Q217" s="37"/>
      <c r="R217" s="40">
        <v>44955</v>
      </c>
      <c r="S217" s="37"/>
      <c r="T217" s="37"/>
      <c r="U217" s="37"/>
      <c r="V217" s="37"/>
      <c r="W217" s="37"/>
      <c r="X217" s="37"/>
      <c r="Y217" s="39">
        <v>9.77</v>
      </c>
      <c r="Z217" s="39">
        <v>9.86</v>
      </c>
      <c r="AA217" s="39">
        <v>0.34</v>
      </c>
      <c r="AB217" s="37"/>
      <c r="AC217" s="37"/>
      <c r="AD217" s="37"/>
      <c r="AE217" s="37" t="s">
        <v>1814</v>
      </c>
      <c r="AF217" s="37" t="s">
        <v>59</v>
      </c>
      <c r="AG217" s="37" t="s">
        <v>118</v>
      </c>
      <c r="AH217" s="38">
        <v>-2.4E-2</v>
      </c>
      <c r="AI217" s="40">
        <f>INDEX(spac_research[[#All],[outsideLiquidationDate]],MATCH(C217,spac_research[[#All],[symbol]],0))</f>
        <v>0</v>
      </c>
      <c r="AJ217" s="20">
        <f t="shared" si="9"/>
        <v>44955</v>
      </c>
      <c r="AK217" s="32">
        <f t="shared" ca="1" si="10"/>
        <v>296</v>
      </c>
      <c r="AL217" s="33">
        <f t="shared" ca="1" si="11"/>
        <v>2.9029157099781405E-2</v>
      </c>
      <c r="AM217" s="22">
        <f>IF(ISBLANK(Y217),"",INDEX(spac_research[[#All],[publicSharesOutstanding]],MATCH(C217,spac_research[[#All],[symbol]],0)))</f>
        <v>31000000</v>
      </c>
      <c r="AN217">
        <v>0</v>
      </c>
    </row>
    <row r="218" spans="1:40" x14ac:dyDescent="0.2">
      <c r="A218" s="37" t="s">
        <v>1921</v>
      </c>
      <c r="B218" s="37" t="s">
        <v>1780</v>
      </c>
      <c r="C218" s="37" t="s">
        <v>268</v>
      </c>
      <c r="D218" s="37"/>
      <c r="E218" s="37"/>
      <c r="F218" s="40">
        <v>44208</v>
      </c>
      <c r="G218" s="40">
        <v>44224</v>
      </c>
      <c r="H218" s="37">
        <v>24</v>
      </c>
      <c r="I218" s="37" t="s">
        <v>53</v>
      </c>
      <c r="J218" s="37" t="s">
        <v>54</v>
      </c>
      <c r="K218" s="37"/>
      <c r="L218" s="39">
        <v>10</v>
      </c>
      <c r="M218" s="38">
        <v>0.33329999999999999</v>
      </c>
      <c r="N218" s="37" t="s">
        <v>79</v>
      </c>
      <c r="O218" s="37" t="s">
        <v>48</v>
      </c>
      <c r="P218" s="37">
        <v>400</v>
      </c>
      <c r="Q218" s="37"/>
      <c r="R218" s="40">
        <v>44958</v>
      </c>
      <c r="S218" s="37"/>
      <c r="T218" s="37"/>
      <c r="U218" s="37"/>
      <c r="V218" s="37"/>
      <c r="W218" s="37"/>
      <c r="X218" s="37"/>
      <c r="Y218" s="39">
        <v>9.75</v>
      </c>
      <c r="Z218" s="39">
        <v>9.83</v>
      </c>
      <c r="AA218" s="39">
        <v>0.35</v>
      </c>
      <c r="AB218" s="37"/>
      <c r="AC218" s="37"/>
      <c r="AD218" s="37"/>
      <c r="AE218" s="37" t="s">
        <v>1841</v>
      </c>
      <c r="AF218" s="37" t="s">
        <v>267</v>
      </c>
      <c r="AG218" s="37" t="s">
        <v>266</v>
      </c>
      <c r="AH218" s="38">
        <v>-2.5000000000000001E-2</v>
      </c>
      <c r="AI218" s="40">
        <f>INDEX(spac_research[[#All],[outsideLiquidationDate]],MATCH(C218,spac_research[[#All],[symbol]],0))</f>
        <v>0</v>
      </c>
      <c r="AJ218" s="20">
        <f t="shared" si="9"/>
        <v>44958</v>
      </c>
      <c r="AK218" s="32">
        <f t="shared" ca="1" si="10"/>
        <v>299</v>
      </c>
      <c r="AL218" s="33">
        <f t="shared" ca="1" si="11"/>
        <v>3.1300917588542899E-2</v>
      </c>
      <c r="AM218" s="22">
        <f>IF(ISBLANK(Y218),"",INDEX(spac_research[[#All],[publicSharesOutstanding]],MATCH(C218,spac_research[[#All],[symbol]],0)))</f>
        <v>40000000</v>
      </c>
      <c r="AN218">
        <v>0</v>
      </c>
    </row>
    <row r="219" spans="1:40" x14ac:dyDescent="0.2">
      <c r="A219" s="37" t="s">
        <v>902</v>
      </c>
      <c r="B219" s="37" t="s">
        <v>2398</v>
      </c>
      <c r="C219" s="37" t="s">
        <v>903</v>
      </c>
      <c r="D219" s="37" t="s">
        <v>900</v>
      </c>
      <c r="E219" s="37" t="s">
        <v>899</v>
      </c>
      <c r="F219" s="40">
        <v>44204</v>
      </c>
      <c r="G219" s="40">
        <v>44224</v>
      </c>
      <c r="H219" s="37">
        <v>24</v>
      </c>
      <c r="I219" s="37" t="s">
        <v>69</v>
      </c>
      <c r="J219" s="37" t="s">
        <v>54</v>
      </c>
      <c r="K219" s="37"/>
      <c r="L219" s="39">
        <v>10</v>
      </c>
      <c r="M219" s="38">
        <v>0.5</v>
      </c>
      <c r="N219" s="37" t="s">
        <v>156</v>
      </c>
      <c r="O219" s="37" t="s">
        <v>48</v>
      </c>
      <c r="P219" s="37">
        <v>241.5</v>
      </c>
      <c r="Q219" s="40">
        <v>44550</v>
      </c>
      <c r="R219" s="40">
        <v>44958</v>
      </c>
      <c r="S219" s="37"/>
      <c r="T219" s="37">
        <v>842</v>
      </c>
      <c r="U219" s="41">
        <v>3.49</v>
      </c>
      <c r="V219" s="37" t="s">
        <v>156</v>
      </c>
      <c r="W219" s="37" t="s">
        <v>48</v>
      </c>
      <c r="X219" s="37"/>
      <c r="Y219" s="39">
        <v>9.89</v>
      </c>
      <c r="Z219" s="39">
        <v>10</v>
      </c>
      <c r="AA219" s="39">
        <v>0.27</v>
      </c>
      <c r="AB219" s="37"/>
      <c r="AC219" s="37"/>
      <c r="AD219" s="37"/>
      <c r="AE219" s="37" t="s">
        <v>1419</v>
      </c>
      <c r="AF219" s="37" t="s">
        <v>136</v>
      </c>
      <c r="AG219" s="37" t="s">
        <v>901</v>
      </c>
      <c r="AH219" s="38">
        <v>-1.2E-2</v>
      </c>
      <c r="AI219" s="40">
        <f>INDEX(spac_research[[#All],[outsideLiquidationDate]],MATCH(C219,spac_research[[#All],[symbol]],0))</f>
        <v>0</v>
      </c>
      <c r="AJ219" s="20">
        <f t="shared" si="9"/>
        <v>44958</v>
      </c>
      <c r="AK219" s="32">
        <f t="shared" ca="1" si="10"/>
        <v>299</v>
      </c>
      <c r="AL219" s="33">
        <f t="shared" ca="1" si="11"/>
        <v>1.357744554649646E-2</v>
      </c>
      <c r="AM219" s="22">
        <f>IF(ISBLANK(Y219),"",INDEX(spac_research[[#All],[publicSharesOutstanding]],MATCH(C219,spac_research[[#All],[symbol]],0)))</f>
        <v>24150000</v>
      </c>
      <c r="AN219">
        <v>0</v>
      </c>
    </row>
    <row r="220" spans="1:40" x14ac:dyDescent="0.2">
      <c r="A220" s="37" t="s">
        <v>1924</v>
      </c>
      <c r="B220" s="37" t="s">
        <v>1780</v>
      </c>
      <c r="C220" s="37" t="s">
        <v>1493</v>
      </c>
      <c r="D220" s="37"/>
      <c r="E220" s="37"/>
      <c r="F220" s="40">
        <v>44208</v>
      </c>
      <c r="G220" s="40">
        <v>44225</v>
      </c>
      <c r="H220" s="37">
        <v>24</v>
      </c>
      <c r="I220" s="37" t="s">
        <v>53</v>
      </c>
      <c r="J220" s="37" t="s">
        <v>54</v>
      </c>
      <c r="K220" s="37"/>
      <c r="L220" s="39">
        <v>10</v>
      </c>
      <c r="M220" s="38">
        <v>0.33329999999999999</v>
      </c>
      <c r="N220" s="37" t="s">
        <v>140</v>
      </c>
      <c r="O220" s="37" t="s">
        <v>48</v>
      </c>
      <c r="P220" s="37">
        <v>287.5</v>
      </c>
      <c r="Q220" s="37"/>
      <c r="R220" s="40">
        <v>44959</v>
      </c>
      <c r="S220" s="37"/>
      <c r="T220" s="37"/>
      <c r="U220" s="37"/>
      <c r="V220" s="37"/>
      <c r="W220" s="37"/>
      <c r="X220" s="37"/>
      <c r="Y220" s="39">
        <v>9.76</v>
      </c>
      <c r="Z220" s="39">
        <v>9.83</v>
      </c>
      <c r="AA220" s="39">
        <v>0.42</v>
      </c>
      <c r="AB220" s="37"/>
      <c r="AC220" s="37"/>
      <c r="AD220" s="37"/>
      <c r="AE220" s="37" t="s">
        <v>1798</v>
      </c>
      <c r="AF220" s="37" t="s">
        <v>149</v>
      </c>
      <c r="AG220" s="37" t="s">
        <v>1492</v>
      </c>
      <c r="AH220" s="38">
        <v>-2.5000000000000001E-2</v>
      </c>
      <c r="AI220" s="40">
        <f>INDEX(spac_research[[#All],[outsideLiquidationDate]],MATCH(C220,spac_research[[#All],[symbol]],0))</f>
        <v>0</v>
      </c>
      <c r="AJ220" s="20">
        <f t="shared" si="9"/>
        <v>44959</v>
      </c>
      <c r="AK220" s="32">
        <f t="shared" ca="1" si="10"/>
        <v>300</v>
      </c>
      <c r="AL220" s="33">
        <f t="shared" ca="1" si="11"/>
        <v>2.9918032786885141E-2</v>
      </c>
      <c r="AM220" s="22">
        <f>IF(ISBLANK(Y220),"",INDEX(spac_research[[#All],[publicSharesOutstanding]],MATCH(C220,spac_research[[#All],[symbol]],0)))</f>
        <v>28750000</v>
      </c>
      <c r="AN220">
        <v>0</v>
      </c>
    </row>
    <row r="221" spans="1:40" x14ac:dyDescent="0.2">
      <c r="A221" s="37" t="s">
        <v>1927</v>
      </c>
      <c r="B221" s="37" t="s">
        <v>1780</v>
      </c>
      <c r="C221" s="37" t="s">
        <v>1236</v>
      </c>
      <c r="D221" s="37"/>
      <c r="E221" s="37"/>
      <c r="F221" s="40">
        <v>44209</v>
      </c>
      <c r="G221" s="40">
        <v>44225</v>
      </c>
      <c r="H221" s="37">
        <v>24</v>
      </c>
      <c r="I221" s="37" t="s">
        <v>69</v>
      </c>
      <c r="J221" s="37" t="s">
        <v>54</v>
      </c>
      <c r="K221" s="37"/>
      <c r="L221" s="39">
        <v>10</v>
      </c>
      <c r="M221" s="38">
        <v>0.5</v>
      </c>
      <c r="N221" s="37" t="s">
        <v>130</v>
      </c>
      <c r="O221" s="37" t="s">
        <v>48</v>
      </c>
      <c r="P221" s="37">
        <v>220</v>
      </c>
      <c r="Q221" s="37"/>
      <c r="R221" s="40">
        <v>44959</v>
      </c>
      <c r="S221" s="37"/>
      <c r="T221" s="37"/>
      <c r="U221" s="37"/>
      <c r="V221" s="37"/>
      <c r="W221" s="37"/>
      <c r="X221" s="37"/>
      <c r="Y221" s="39">
        <v>9.77</v>
      </c>
      <c r="Z221" s="39">
        <v>9.8699999999999992</v>
      </c>
      <c r="AA221" s="39">
        <v>0.27</v>
      </c>
      <c r="AB221" s="37"/>
      <c r="AC221" s="37"/>
      <c r="AD221" s="37"/>
      <c r="AE221" s="37" t="s">
        <v>1796</v>
      </c>
      <c r="AF221" s="37" t="s">
        <v>242</v>
      </c>
      <c r="AG221" s="37" t="s">
        <v>130</v>
      </c>
      <c r="AH221" s="38">
        <v>-2.3E-2</v>
      </c>
      <c r="AI221" s="40">
        <f>INDEX(spac_research[[#All],[outsideLiquidationDate]],MATCH(C221,spac_research[[#All],[symbol]],0))</f>
        <v>0</v>
      </c>
      <c r="AJ221" s="20">
        <f t="shared" si="9"/>
        <v>44959</v>
      </c>
      <c r="AK221" s="32">
        <f t="shared" ca="1" si="10"/>
        <v>300</v>
      </c>
      <c r="AL221" s="33">
        <f t="shared" ca="1" si="11"/>
        <v>2.8642101671784315E-2</v>
      </c>
      <c r="AM221" s="22">
        <f>IF(ISBLANK(Y221),"",INDEX(spac_research[[#All],[publicSharesOutstanding]],MATCH(C221,spac_research[[#All],[symbol]],0)))</f>
        <v>21999960</v>
      </c>
      <c r="AN221">
        <v>0</v>
      </c>
    </row>
    <row r="222" spans="1:40" x14ac:dyDescent="0.2">
      <c r="A222" s="37" t="s">
        <v>1925</v>
      </c>
      <c r="B222" s="37" t="s">
        <v>1780</v>
      </c>
      <c r="C222" s="37" t="s">
        <v>1391</v>
      </c>
      <c r="D222" s="37"/>
      <c r="E222" s="37"/>
      <c r="F222" s="40">
        <v>44209</v>
      </c>
      <c r="G222" s="40">
        <v>44225</v>
      </c>
      <c r="H222" s="37">
        <v>24</v>
      </c>
      <c r="I222" s="37" t="s">
        <v>53</v>
      </c>
      <c r="J222" s="37" t="s">
        <v>54</v>
      </c>
      <c r="K222" s="37"/>
      <c r="L222" s="39">
        <v>10</v>
      </c>
      <c r="M222" s="38">
        <v>0.33329999999999999</v>
      </c>
      <c r="N222" s="37" t="s">
        <v>147</v>
      </c>
      <c r="O222" s="37" t="s">
        <v>48</v>
      </c>
      <c r="P222" s="37">
        <v>287.5</v>
      </c>
      <c r="Q222" s="37"/>
      <c r="R222" s="40">
        <v>44959</v>
      </c>
      <c r="S222" s="37"/>
      <c r="T222" s="37"/>
      <c r="U222" s="37"/>
      <c r="V222" s="37"/>
      <c r="W222" s="37"/>
      <c r="X222" s="37"/>
      <c r="Y222" s="39">
        <v>9.7799999999999994</v>
      </c>
      <c r="Z222" s="39">
        <v>9.81</v>
      </c>
      <c r="AA222" s="39">
        <v>0.34</v>
      </c>
      <c r="AB222" s="37"/>
      <c r="AC222" s="37"/>
      <c r="AD222" s="37"/>
      <c r="AE222" s="37" t="s">
        <v>1796</v>
      </c>
      <c r="AF222" s="37" t="s">
        <v>52</v>
      </c>
      <c r="AG222" s="37" t="s">
        <v>1390</v>
      </c>
      <c r="AH222" s="38">
        <v>-2.1999999999999999E-2</v>
      </c>
      <c r="AI222" s="40">
        <f>INDEX(spac_research[[#All],[outsideLiquidationDate]],MATCH(C222,spac_research[[#All],[symbol]],0))</f>
        <v>0</v>
      </c>
      <c r="AJ222" s="20">
        <f t="shared" si="9"/>
        <v>44959</v>
      </c>
      <c r="AK222" s="32">
        <f t="shared" ca="1" si="10"/>
        <v>300</v>
      </c>
      <c r="AL222" s="33">
        <f t="shared" ca="1" si="11"/>
        <v>2.7368779822767572E-2</v>
      </c>
      <c r="AM222" s="22">
        <f>IF(ISBLANK(Y222),"",INDEX(spac_research[[#All],[publicSharesOutstanding]],MATCH(C222,spac_research[[#All],[symbol]],0)))</f>
        <v>28750000</v>
      </c>
      <c r="AN222">
        <v>0</v>
      </c>
    </row>
    <row r="223" spans="1:40" x14ac:dyDescent="0.2">
      <c r="A223" s="37" t="s">
        <v>1926</v>
      </c>
      <c r="B223" s="37" t="s">
        <v>1780</v>
      </c>
      <c r="C223" s="37" t="s">
        <v>55</v>
      </c>
      <c r="D223" s="37"/>
      <c r="E223" s="37"/>
      <c r="F223" s="40">
        <v>44209</v>
      </c>
      <c r="G223" s="40">
        <v>44225</v>
      </c>
      <c r="H223" s="37">
        <v>24</v>
      </c>
      <c r="I223" s="37" t="s">
        <v>53</v>
      </c>
      <c r="J223" s="37" t="s">
        <v>54</v>
      </c>
      <c r="K223" s="37"/>
      <c r="L223" s="39">
        <v>10</v>
      </c>
      <c r="M223" s="38">
        <v>0.33329999999999999</v>
      </c>
      <c r="N223" s="37" t="s">
        <v>49</v>
      </c>
      <c r="O223" s="37" t="s">
        <v>48</v>
      </c>
      <c r="P223" s="37">
        <v>230</v>
      </c>
      <c r="Q223" s="37"/>
      <c r="R223" s="40">
        <v>44959</v>
      </c>
      <c r="S223" s="37"/>
      <c r="T223" s="37"/>
      <c r="U223" s="37"/>
      <c r="V223" s="37"/>
      <c r="W223" s="37"/>
      <c r="X223" s="37"/>
      <c r="Y223" s="39">
        <v>9.7799999999999994</v>
      </c>
      <c r="Z223" s="39">
        <v>9.8000000000000007</v>
      </c>
      <c r="AA223" s="39">
        <v>0.25</v>
      </c>
      <c r="AB223" s="37"/>
      <c r="AC223" s="37"/>
      <c r="AD223" s="37"/>
      <c r="AE223" s="37" t="s">
        <v>1796</v>
      </c>
      <c r="AF223" s="37" t="s">
        <v>52</v>
      </c>
      <c r="AG223" s="37" t="s">
        <v>50</v>
      </c>
      <c r="AH223" s="38">
        <v>-2.1999999999999999E-2</v>
      </c>
      <c r="AI223" s="40">
        <f>INDEX(spac_research[[#All],[outsideLiquidationDate]],MATCH(C223,spac_research[[#All],[symbol]],0))</f>
        <v>0</v>
      </c>
      <c r="AJ223" s="20">
        <f t="shared" si="9"/>
        <v>44959</v>
      </c>
      <c r="AK223" s="32">
        <f t="shared" ca="1" si="10"/>
        <v>300</v>
      </c>
      <c r="AL223" s="33">
        <f t="shared" ca="1" si="11"/>
        <v>2.7368779822767572E-2</v>
      </c>
      <c r="AM223" s="22">
        <f>IF(ISBLANK(Y223),"",INDEX(spac_research[[#All],[publicSharesOutstanding]],MATCH(C223,spac_research[[#All],[symbol]],0)))</f>
        <v>23000000</v>
      </c>
      <c r="AN223">
        <v>0</v>
      </c>
    </row>
    <row r="224" spans="1:40" x14ac:dyDescent="0.2">
      <c r="A224" s="37" t="s">
        <v>2498</v>
      </c>
      <c r="B224" s="37" t="s">
        <v>2398</v>
      </c>
      <c r="C224" s="37" t="s">
        <v>321</v>
      </c>
      <c r="D224" s="37" t="s">
        <v>319</v>
      </c>
      <c r="E224" s="37" t="s">
        <v>318</v>
      </c>
      <c r="F224" s="40">
        <v>44245</v>
      </c>
      <c r="G224" s="40">
        <v>44406</v>
      </c>
      <c r="H224" s="37">
        <v>18</v>
      </c>
      <c r="I224" s="37" t="s">
        <v>69</v>
      </c>
      <c r="J224" s="37" t="s">
        <v>54</v>
      </c>
      <c r="K224" s="37"/>
      <c r="L224" s="39">
        <v>10.15</v>
      </c>
      <c r="M224" s="38">
        <v>0.5</v>
      </c>
      <c r="N224" s="37" t="s">
        <v>49</v>
      </c>
      <c r="O224" s="37" t="s">
        <v>48</v>
      </c>
      <c r="P224" s="37">
        <v>228.1</v>
      </c>
      <c r="Q224" s="40">
        <v>44606</v>
      </c>
      <c r="R224" s="40">
        <v>44959</v>
      </c>
      <c r="S224" s="37"/>
      <c r="T224" s="37">
        <v>646</v>
      </c>
      <c r="U224" s="41">
        <v>2.79</v>
      </c>
      <c r="V224" s="37" t="s">
        <v>49</v>
      </c>
      <c r="W224" s="37" t="s">
        <v>48</v>
      </c>
      <c r="X224" s="37"/>
      <c r="Y224" s="39">
        <v>9.9700000000000006</v>
      </c>
      <c r="Z224" s="39">
        <v>10.1</v>
      </c>
      <c r="AA224" s="39">
        <v>0.32</v>
      </c>
      <c r="AB224" s="37"/>
      <c r="AC224" s="37"/>
      <c r="AD224" s="37"/>
      <c r="AE224" s="37" t="s">
        <v>1796</v>
      </c>
      <c r="AF224" s="37" t="s">
        <v>51</v>
      </c>
      <c r="AG224" s="37" t="s">
        <v>320</v>
      </c>
      <c r="AH224" s="38">
        <v>-1.8700000000000001E-2</v>
      </c>
      <c r="AI224" s="40">
        <f>INDEX(spac_research[[#All],[outsideLiquidationDate]],MATCH(C224,spac_research[[#All],[symbol]],0))</f>
        <v>0</v>
      </c>
      <c r="AJ224" s="20">
        <f t="shared" si="9"/>
        <v>44959</v>
      </c>
      <c r="AK224" s="32">
        <f t="shared" ca="1" si="10"/>
        <v>300</v>
      </c>
      <c r="AL224" s="33">
        <f t="shared" ca="1" si="11"/>
        <v>2.1965897693079238E-2</v>
      </c>
      <c r="AM224" s="22">
        <f>IF(ISBLANK(Y224),"",INDEX(spac_research[[#All],[publicSharesOutstanding]],MATCH(C224,spac_research[[#All],[symbol]],0)))</f>
        <v>22807868</v>
      </c>
      <c r="AN224">
        <v>0</v>
      </c>
    </row>
    <row r="225" spans="1:40" x14ac:dyDescent="0.2">
      <c r="A225" s="37" t="s">
        <v>2130</v>
      </c>
      <c r="B225" s="37" t="s">
        <v>1780</v>
      </c>
      <c r="C225" s="37" t="s">
        <v>939</v>
      </c>
      <c r="D225" s="37"/>
      <c r="E225" s="37"/>
      <c r="F225" s="40">
        <v>44293</v>
      </c>
      <c r="G225" s="40">
        <v>44406</v>
      </c>
      <c r="H225" s="37" t="s">
        <v>163</v>
      </c>
      <c r="I225" s="37" t="s">
        <v>126</v>
      </c>
      <c r="J225" s="37" t="s">
        <v>938</v>
      </c>
      <c r="K225" s="37" t="s">
        <v>2131</v>
      </c>
      <c r="L225" s="39">
        <v>10</v>
      </c>
      <c r="M225" s="37" t="s">
        <v>1887</v>
      </c>
      <c r="N225" s="37" t="s">
        <v>140</v>
      </c>
      <c r="O225" s="37" t="s">
        <v>48</v>
      </c>
      <c r="P225" s="37">
        <v>230</v>
      </c>
      <c r="Q225" s="37"/>
      <c r="R225" s="40">
        <v>44775</v>
      </c>
      <c r="S225" s="37"/>
      <c r="T225" s="37"/>
      <c r="U225" s="37"/>
      <c r="V225" s="37"/>
      <c r="W225" s="37"/>
      <c r="X225" s="37"/>
      <c r="Y225" s="39">
        <v>9.89</v>
      </c>
      <c r="Z225" s="39">
        <v>10.220000000000001</v>
      </c>
      <c r="AA225" s="39">
        <v>0.25</v>
      </c>
      <c r="AB225" s="37"/>
      <c r="AC225" s="37"/>
      <c r="AD225" s="37"/>
      <c r="AE225" s="37" t="s">
        <v>1379</v>
      </c>
      <c r="AF225" s="37" t="s">
        <v>112</v>
      </c>
      <c r="AG225" s="37" t="s">
        <v>937</v>
      </c>
      <c r="AH225" s="38">
        <v>-1.0999999999999999E-2</v>
      </c>
      <c r="AI225" s="40">
        <f>INDEX(spac_research[[#All],[outsideLiquidationDate]],MATCH(C225,spac_research[[#All],[symbol]],0))</f>
        <v>44959</v>
      </c>
      <c r="AJ225" s="20">
        <f t="shared" si="9"/>
        <v>44959</v>
      </c>
      <c r="AK225" s="32">
        <f t="shared" ca="1" si="10"/>
        <v>300</v>
      </c>
      <c r="AL225" s="33">
        <f t="shared" ca="1" si="11"/>
        <v>1.3532187394674803E-2</v>
      </c>
      <c r="AM225" s="22">
        <f>IF(ISBLANK(Y225),"",INDEX(spac_research[[#All],[publicSharesOutstanding]],MATCH(C225,spac_research[[#All],[symbol]],0)))</f>
        <v>23000000</v>
      </c>
      <c r="AN225">
        <v>0</v>
      </c>
    </row>
    <row r="226" spans="1:40" x14ac:dyDescent="0.2">
      <c r="A226" s="37" t="s">
        <v>2244</v>
      </c>
      <c r="B226" s="37" t="s">
        <v>1780</v>
      </c>
      <c r="C226" s="37" t="s">
        <v>1613</v>
      </c>
      <c r="D226" s="37"/>
      <c r="E226" s="37"/>
      <c r="F226" s="40">
        <v>44453</v>
      </c>
      <c r="G226" s="40">
        <v>44498</v>
      </c>
      <c r="H226" s="37">
        <v>15</v>
      </c>
      <c r="I226" s="37" t="s">
        <v>53</v>
      </c>
      <c r="J226" s="37" t="s">
        <v>61</v>
      </c>
      <c r="K226" s="37"/>
      <c r="L226" s="39">
        <v>10.25</v>
      </c>
      <c r="M226" s="38">
        <v>0.33329999999999999</v>
      </c>
      <c r="N226" s="37" t="s">
        <v>130</v>
      </c>
      <c r="O226" s="37" t="s">
        <v>48</v>
      </c>
      <c r="P226" s="37">
        <v>172.5</v>
      </c>
      <c r="Q226" s="37"/>
      <c r="R226" s="40">
        <v>44959</v>
      </c>
      <c r="S226" s="37"/>
      <c r="T226" s="37"/>
      <c r="U226" s="37"/>
      <c r="V226" s="37"/>
      <c r="W226" s="37"/>
      <c r="X226" s="37"/>
      <c r="Y226" s="39">
        <v>10.16</v>
      </c>
      <c r="Z226" s="39">
        <v>10.01</v>
      </c>
      <c r="AA226" s="39">
        <v>0.22</v>
      </c>
      <c r="AB226" s="37"/>
      <c r="AC226" s="37"/>
      <c r="AD226" s="37"/>
      <c r="AE226" s="37" t="s">
        <v>1419</v>
      </c>
      <c r="AF226" s="37" t="s">
        <v>96</v>
      </c>
      <c r="AG226" s="37" t="s">
        <v>1612</v>
      </c>
      <c r="AH226" s="38">
        <v>-8.8000000000000005E-3</v>
      </c>
      <c r="AI226" s="40">
        <f>INDEX(spac_research[[#All],[outsideLiquidationDate]],MATCH(C226,spac_research[[#All],[symbol]],0))</f>
        <v>0</v>
      </c>
      <c r="AJ226" s="20">
        <f t="shared" si="9"/>
        <v>44959</v>
      </c>
      <c r="AK226" s="32">
        <f t="shared" ca="1" si="10"/>
        <v>300</v>
      </c>
      <c r="AL226" s="33">
        <f t="shared" ca="1" si="11"/>
        <v>1.077755905511809E-2</v>
      </c>
      <c r="AM226" s="22">
        <f>IF(ISBLANK(Y226),"",INDEX(spac_research[[#All],[publicSharesOutstanding]],MATCH(C226,spac_research[[#All],[symbol]],0)))</f>
        <v>17250000</v>
      </c>
      <c r="AN226">
        <v>0</v>
      </c>
    </row>
    <row r="227" spans="1:40" x14ac:dyDescent="0.2">
      <c r="A227" s="37" t="s">
        <v>1930</v>
      </c>
      <c r="B227" s="37" t="s">
        <v>1780</v>
      </c>
      <c r="C227" s="37" t="s">
        <v>1743</v>
      </c>
      <c r="D227" s="37"/>
      <c r="E227" s="37"/>
      <c r="F227" s="40">
        <v>44211</v>
      </c>
      <c r="G227" s="40">
        <v>44229</v>
      </c>
      <c r="H227" s="37">
        <v>24</v>
      </c>
      <c r="I227" s="37" t="s">
        <v>119</v>
      </c>
      <c r="J227" s="37" t="s">
        <v>54</v>
      </c>
      <c r="K227" s="37"/>
      <c r="L227" s="39">
        <v>10.01</v>
      </c>
      <c r="M227" s="38">
        <v>0.2</v>
      </c>
      <c r="N227" s="37" t="s">
        <v>79</v>
      </c>
      <c r="O227" s="37" t="s">
        <v>48</v>
      </c>
      <c r="P227" s="43">
        <v>1000</v>
      </c>
      <c r="Q227" s="37"/>
      <c r="R227" s="40">
        <v>44961</v>
      </c>
      <c r="S227" s="37"/>
      <c r="T227" s="37"/>
      <c r="U227" s="37"/>
      <c r="V227" s="37"/>
      <c r="W227" s="37"/>
      <c r="X227" s="37"/>
      <c r="Y227" s="39">
        <v>9.75</v>
      </c>
      <c r="Z227" s="39">
        <v>9.85</v>
      </c>
      <c r="AA227" s="39">
        <v>0.48</v>
      </c>
      <c r="AB227" s="37"/>
      <c r="AC227" s="37"/>
      <c r="AD227" s="37"/>
      <c r="AE227" s="37" t="s">
        <v>1805</v>
      </c>
      <c r="AF227" s="37" t="s">
        <v>51</v>
      </c>
      <c r="AG227" s="37" t="s">
        <v>118</v>
      </c>
      <c r="AH227" s="38">
        <v>-2.5999999999999999E-2</v>
      </c>
      <c r="AI227" s="40">
        <f>INDEX(spac_research[[#All],[outsideLiquidationDate]],MATCH(C227,spac_research[[#All],[symbol]],0))</f>
        <v>0</v>
      </c>
      <c r="AJ227" s="20">
        <f t="shared" si="9"/>
        <v>44961</v>
      </c>
      <c r="AK227" s="32">
        <f t="shared" ca="1" si="10"/>
        <v>302</v>
      </c>
      <c r="AL227" s="33">
        <f t="shared" ca="1" si="11"/>
        <v>3.2229580573951373E-2</v>
      </c>
      <c r="AM227" s="22">
        <f>IF(ISBLANK(Y227),"",INDEX(spac_research[[#All],[publicSharesOutstanding]],MATCH(C227,spac_research[[#All],[symbol]],0)))</f>
        <v>100000000</v>
      </c>
      <c r="AN227">
        <v>0</v>
      </c>
    </row>
    <row r="228" spans="1:40" x14ac:dyDescent="0.2">
      <c r="A228" s="37" t="s">
        <v>2449</v>
      </c>
      <c r="B228" s="37" t="s">
        <v>2398</v>
      </c>
      <c r="C228" s="37" t="s">
        <v>737</v>
      </c>
      <c r="D228" s="37" t="s">
        <v>735</v>
      </c>
      <c r="E228" s="37"/>
      <c r="F228" s="40">
        <v>44210</v>
      </c>
      <c r="G228" s="40">
        <v>44229</v>
      </c>
      <c r="H228" s="37">
        <v>24</v>
      </c>
      <c r="I228" s="37" t="s">
        <v>69</v>
      </c>
      <c r="J228" s="37" t="s">
        <v>54</v>
      </c>
      <c r="K228" s="37"/>
      <c r="L228" s="39">
        <v>10</v>
      </c>
      <c r="M228" s="38">
        <v>0.5</v>
      </c>
      <c r="N228" s="37" t="s">
        <v>79</v>
      </c>
      <c r="O228" s="37" t="s">
        <v>56</v>
      </c>
      <c r="P228" s="37">
        <v>276</v>
      </c>
      <c r="Q228" s="40">
        <v>44398</v>
      </c>
      <c r="R228" s="40">
        <v>44961</v>
      </c>
      <c r="S228" s="37"/>
      <c r="T228" s="37">
        <v>959</v>
      </c>
      <c r="U228" s="41">
        <v>3.47</v>
      </c>
      <c r="V228" s="37" t="s">
        <v>72</v>
      </c>
      <c r="W228" s="37" t="s">
        <v>56</v>
      </c>
      <c r="X228" s="37"/>
      <c r="Y228" s="39">
        <v>9.75</v>
      </c>
      <c r="Z228" s="39">
        <v>9.8000000000000007</v>
      </c>
      <c r="AA228" s="39">
        <v>0.17</v>
      </c>
      <c r="AB228" s="37"/>
      <c r="AC228" s="37"/>
      <c r="AD228" s="37"/>
      <c r="AE228" s="37" t="s">
        <v>1828</v>
      </c>
      <c r="AF228" s="37" t="s">
        <v>111</v>
      </c>
      <c r="AG228" s="37" t="s">
        <v>736</v>
      </c>
      <c r="AH228" s="38">
        <v>-2.5000000000000001E-2</v>
      </c>
      <c r="AI228" s="40">
        <f>INDEX(spac_research[[#All],[outsideLiquidationDate]],MATCH(C228,spac_research[[#All],[symbol]],0))</f>
        <v>0</v>
      </c>
      <c r="AJ228" s="20">
        <f t="shared" si="9"/>
        <v>44961</v>
      </c>
      <c r="AK228" s="32">
        <f t="shared" ca="1" si="10"/>
        <v>302</v>
      </c>
      <c r="AL228" s="33">
        <f t="shared" ca="1" si="11"/>
        <v>3.098998132110704E-2</v>
      </c>
      <c r="AM228" s="22">
        <f>IF(ISBLANK(Y228),"",INDEX(spac_research[[#All],[publicSharesOutstanding]],MATCH(C228,spac_research[[#All],[symbol]],0)))</f>
        <v>27600000</v>
      </c>
      <c r="AN228">
        <v>0</v>
      </c>
    </row>
    <row r="229" spans="1:40" x14ac:dyDescent="0.2">
      <c r="A229" s="37" t="s">
        <v>1929</v>
      </c>
      <c r="B229" s="37" t="s">
        <v>1780</v>
      </c>
      <c r="C229" s="37" t="s">
        <v>874</v>
      </c>
      <c r="D229" s="37"/>
      <c r="E229" s="37"/>
      <c r="F229" s="40">
        <v>44211</v>
      </c>
      <c r="G229" s="40">
        <v>44229</v>
      </c>
      <c r="H229" s="37">
        <v>24</v>
      </c>
      <c r="I229" s="37" t="s">
        <v>176</v>
      </c>
      <c r="J229" s="37" t="s">
        <v>54</v>
      </c>
      <c r="K229" s="37"/>
      <c r="L229" s="39">
        <v>10</v>
      </c>
      <c r="M229" s="38">
        <v>0.25</v>
      </c>
      <c r="N229" s="37" t="s">
        <v>79</v>
      </c>
      <c r="O229" s="37" t="s">
        <v>48</v>
      </c>
      <c r="P229" s="43">
        <v>1035</v>
      </c>
      <c r="Q229" s="37"/>
      <c r="R229" s="40">
        <v>44961</v>
      </c>
      <c r="S229" s="37"/>
      <c r="T229" s="37"/>
      <c r="U229" s="37"/>
      <c r="V229" s="37"/>
      <c r="W229" s="37"/>
      <c r="X229" s="37"/>
      <c r="Y229" s="39">
        <v>9.77</v>
      </c>
      <c r="Z229" s="39">
        <v>9.9</v>
      </c>
      <c r="AA229" s="39">
        <v>0.44</v>
      </c>
      <c r="AB229" s="37"/>
      <c r="AC229" s="37"/>
      <c r="AD229" s="37"/>
      <c r="AE229" s="37" t="s">
        <v>1782</v>
      </c>
      <c r="AF229" s="37" t="s">
        <v>51</v>
      </c>
      <c r="AG229" s="37" t="s">
        <v>873</v>
      </c>
      <c r="AH229" s="38">
        <v>-2.4E-2</v>
      </c>
      <c r="AI229" s="40">
        <f>INDEX(spac_research[[#All],[outsideLiquidationDate]],MATCH(C229,spac_research[[#All],[symbol]],0))</f>
        <v>0</v>
      </c>
      <c r="AJ229" s="20">
        <f t="shared" si="9"/>
        <v>44961</v>
      </c>
      <c r="AK229" s="32">
        <f t="shared" ca="1" si="10"/>
        <v>302</v>
      </c>
      <c r="AL229" s="33">
        <f t="shared" ca="1" si="11"/>
        <v>2.8452418879255946E-2</v>
      </c>
      <c r="AM229" s="22">
        <f>IF(ISBLANK(Y229),"",INDEX(spac_research[[#All],[publicSharesOutstanding]],MATCH(C229,spac_research[[#All],[symbol]],0)))</f>
        <v>103500000</v>
      </c>
      <c r="AN229">
        <v>0</v>
      </c>
    </row>
    <row r="230" spans="1:40" x14ac:dyDescent="0.2">
      <c r="A230" s="37" t="s">
        <v>1928</v>
      </c>
      <c r="B230" s="37" t="s">
        <v>1780</v>
      </c>
      <c r="C230" s="37" t="s">
        <v>655</v>
      </c>
      <c r="D230" s="37"/>
      <c r="E230" s="37"/>
      <c r="F230" s="40">
        <v>44208</v>
      </c>
      <c r="G230" s="40">
        <v>44229</v>
      </c>
      <c r="H230" s="37">
        <v>24</v>
      </c>
      <c r="I230" s="37" t="s">
        <v>53</v>
      </c>
      <c r="J230" s="37" t="s">
        <v>54</v>
      </c>
      <c r="K230" s="37"/>
      <c r="L230" s="39">
        <v>10</v>
      </c>
      <c r="M230" s="38">
        <v>0.33329999999999999</v>
      </c>
      <c r="N230" s="37" t="s">
        <v>49</v>
      </c>
      <c r="O230" s="37" t="s">
        <v>48</v>
      </c>
      <c r="P230" s="37">
        <v>241.5</v>
      </c>
      <c r="Q230" s="37"/>
      <c r="R230" s="40">
        <v>44961</v>
      </c>
      <c r="S230" s="37"/>
      <c r="T230" s="37"/>
      <c r="U230" s="37"/>
      <c r="V230" s="37"/>
      <c r="W230" s="37"/>
      <c r="X230" s="37"/>
      <c r="Y230" s="39">
        <v>9.7899999999999991</v>
      </c>
      <c r="Z230" s="39">
        <v>9.76</v>
      </c>
      <c r="AA230" s="39">
        <v>0.28999999999999998</v>
      </c>
      <c r="AB230" s="37"/>
      <c r="AC230" s="37"/>
      <c r="AD230" s="37"/>
      <c r="AE230" s="37" t="s">
        <v>1828</v>
      </c>
      <c r="AF230" s="37" t="s">
        <v>96</v>
      </c>
      <c r="AG230" s="37" t="s">
        <v>654</v>
      </c>
      <c r="AH230" s="38">
        <v>-2.1999999999999999E-2</v>
      </c>
      <c r="AI230" s="40">
        <f>INDEX(spac_research[[#All],[outsideLiquidationDate]],MATCH(C230,spac_research[[#All],[symbol]],0))</f>
        <v>0</v>
      </c>
      <c r="AJ230" s="20">
        <f t="shared" si="9"/>
        <v>44961</v>
      </c>
      <c r="AK230" s="32">
        <f t="shared" ca="1" si="10"/>
        <v>302</v>
      </c>
      <c r="AL230" s="33">
        <f t="shared" ca="1" si="11"/>
        <v>2.5925224414695521E-2</v>
      </c>
      <c r="AM230" s="22">
        <f>IF(ISBLANK(Y230),"",INDEX(spac_research[[#All],[publicSharesOutstanding]],MATCH(C230,spac_research[[#All],[symbol]],0)))</f>
        <v>24150000</v>
      </c>
      <c r="AN230">
        <v>0</v>
      </c>
    </row>
    <row r="231" spans="1:40" x14ac:dyDescent="0.2">
      <c r="A231" s="37" t="s">
        <v>1934</v>
      </c>
      <c r="B231" s="37" t="s">
        <v>1780</v>
      </c>
      <c r="C231" s="37" t="s">
        <v>261</v>
      </c>
      <c r="D231" s="37"/>
      <c r="E231" s="37"/>
      <c r="F231" s="40">
        <v>44211</v>
      </c>
      <c r="G231" s="40">
        <v>44230</v>
      </c>
      <c r="H231" s="37">
        <v>24</v>
      </c>
      <c r="I231" s="37" t="s">
        <v>69</v>
      </c>
      <c r="J231" s="37" t="s">
        <v>54</v>
      </c>
      <c r="K231" s="37"/>
      <c r="L231" s="39">
        <v>10</v>
      </c>
      <c r="M231" s="38">
        <v>0.5</v>
      </c>
      <c r="N231" s="37" t="s">
        <v>140</v>
      </c>
      <c r="O231" s="37" t="s">
        <v>48</v>
      </c>
      <c r="P231" s="37">
        <v>230</v>
      </c>
      <c r="Q231" s="37"/>
      <c r="R231" s="40">
        <v>44962</v>
      </c>
      <c r="S231" s="37"/>
      <c r="T231" s="37"/>
      <c r="U231" s="37"/>
      <c r="V231" s="37"/>
      <c r="W231" s="37"/>
      <c r="X231" s="37"/>
      <c r="Y231" s="39">
        <v>9.74</v>
      </c>
      <c r="Z231" s="39">
        <v>9.89</v>
      </c>
      <c r="AA231" s="39">
        <v>0.22</v>
      </c>
      <c r="AB231" s="37"/>
      <c r="AC231" s="37"/>
      <c r="AD231" s="37"/>
      <c r="AE231" s="37" t="s">
        <v>1786</v>
      </c>
      <c r="AF231" s="37" t="s">
        <v>87</v>
      </c>
      <c r="AG231" s="37" t="s">
        <v>260</v>
      </c>
      <c r="AH231" s="38">
        <v>-2.5999999999999999E-2</v>
      </c>
      <c r="AI231" s="40">
        <f>INDEX(spac_research[[#All],[outsideLiquidationDate]],MATCH(C231,spac_research[[#All],[symbol]],0))</f>
        <v>0</v>
      </c>
      <c r="AJ231" s="20">
        <f t="shared" si="9"/>
        <v>44962</v>
      </c>
      <c r="AK231" s="32">
        <f t="shared" ca="1" si="10"/>
        <v>303</v>
      </c>
      <c r="AL231" s="33">
        <f t="shared" ca="1" si="11"/>
        <v>3.2156193032034083E-2</v>
      </c>
      <c r="AM231" s="22">
        <f>IF(ISBLANK(Y231),"",INDEX(spac_research[[#All],[publicSharesOutstanding]],MATCH(C231,spac_research[[#All],[symbol]],0)))</f>
        <v>23000000</v>
      </c>
      <c r="AN231">
        <v>0</v>
      </c>
    </row>
    <row r="232" spans="1:40" x14ac:dyDescent="0.2">
      <c r="A232" s="37" t="s">
        <v>1931</v>
      </c>
      <c r="B232" s="37" t="s">
        <v>1780</v>
      </c>
      <c r="C232" s="37" t="s">
        <v>513</v>
      </c>
      <c r="D232" s="37"/>
      <c r="E232" s="37"/>
      <c r="F232" s="40">
        <v>44210</v>
      </c>
      <c r="G232" s="40">
        <v>44230</v>
      </c>
      <c r="H232" s="37">
        <v>24</v>
      </c>
      <c r="I232" s="37" t="s">
        <v>119</v>
      </c>
      <c r="J232" s="37" t="s">
        <v>54</v>
      </c>
      <c r="K232" s="37"/>
      <c r="L232" s="39">
        <v>10</v>
      </c>
      <c r="M232" s="38">
        <v>0.2</v>
      </c>
      <c r="N232" s="37" t="s">
        <v>79</v>
      </c>
      <c r="O232" s="37" t="s">
        <v>48</v>
      </c>
      <c r="P232" s="37">
        <v>402.5</v>
      </c>
      <c r="Q232" s="37"/>
      <c r="R232" s="40">
        <v>44962</v>
      </c>
      <c r="S232" s="37"/>
      <c r="T232" s="37"/>
      <c r="U232" s="37"/>
      <c r="V232" s="37"/>
      <c r="W232" s="37"/>
      <c r="X232" s="37"/>
      <c r="Y232" s="39">
        <v>9.76</v>
      </c>
      <c r="Z232" s="39">
        <v>9.85</v>
      </c>
      <c r="AA232" s="39">
        <v>0.53</v>
      </c>
      <c r="AB232" s="37"/>
      <c r="AC232" s="37"/>
      <c r="AD232" s="37"/>
      <c r="AE232" s="37" t="s">
        <v>1786</v>
      </c>
      <c r="AF232" s="37" t="s">
        <v>51</v>
      </c>
      <c r="AG232" s="37" t="s">
        <v>118</v>
      </c>
      <c r="AH232" s="38">
        <v>-2.5000000000000001E-2</v>
      </c>
      <c r="AI232" s="40">
        <f>INDEX(spac_research[[#All],[outsideLiquidationDate]],MATCH(C232,spac_research[[#All],[symbol]],0))</f>
        <v>0</v>
      </c>
      <c r="AJ232" s="20">
        <f t="shared" si="9"/>
        <v>44962</v>
      </c>
      <c r="AK232" s="32">
        <f t="shared" ca="1" si="10"/>
        <v>303</v>
      </c>
      <c r="AL232" s="33">
        <f t="shared" ca="1" si="11"/>
        <v>2.9621814640480342E-2</v>
      </c>
      <c r="AM232" s="22">
        <f>IF(ISBLANK(Y232),"",INDEX(spac_research[[#All],[publicSharesOutstanding]],MATCH(C232,spac_research[[#All],[symbol]],0)))</f>
        <v>40250000</v>
      </c>
      <c r="AN232">
        <v>0</v>
      </c>
    </row>
    <row r="233" spans="1:40" x14ac:dyDescent="0.2">
      <c r="A233" s="37" t="s">
        <v>1932</v>
      </c>
      <c r="B233" s="37" t="s">
        <v>1780</v>
      </c>
      <c r="C233" s="37" t="s">
        <v>848</v>
      </c>
      <c r="D233" s="37"/>
      <c r="E233" s="37"/>
      <c r="F233" s="40">
        <v>44210</v>
      </c>
      <c r="G233" s="40">
        <v>44230</v>
      </c>
      <c r="H233" s="37">
        <v>24</v>
      </c>
      <c r="I233" s="37" t="s">
        <v>69</v>
      </c>
      <c r="J233" s="37" t="s">
        <v>54</v>
      </c>
      <c r="K233" s="37"/>
      <c r="L233" s="39">
        <v>10</v>
      </c>
      <c r="M233" s="38">
        <v>0.5</v>
      </c>
      <c r="N233" s="37" t="s">
        <v>79</v>
      </c>
      <c r="O233" s="37" t="s">
        <v>48</v>
      </c>
      <c r="P233" s="37">
        <v>304.8</v>
      </c>
      <c r="Q233" s="37"/>
      <c r="R233" s="40">
        <v>44962</v>
      </c>
      <c r="S233" s="37"/>
      <c r="T233" s="37"/>
      <c r="U233" s="37"/>
      <c r="V233" s="37"/>
      <c r="W233" s="37"/>
      <c r="X233" s="37"/>
      <c r="Y233" s="39">
        <v>9.76</v>
      </c>
      <c r="Z233" s="39">
        <v>9.85</v>
      </c>
      <c r="AA233" s="39">
        <v>0.23</v>
      </c>
      <c r="AB233" s="37"/>
      <c r="AC233" s="37"/>
      <c r="AD233" s="37"/>
      <c r="AE233" s="37" t="s">
        <v>1786</v>
      </c>
      <c r="AF233" s="37" t="s">
        <v>51</v>
      </c>
      <c r="AG233" s="37" t="s">
        <v>847</v>
      </c>
      <c r="AH233" s="38">
        <v>-2.5000000000000001E-2</v>
      </c>
      <c r="AI233" s="40">
        <f>INDEX(spac_research[[#All],[outsideLiquidationDate]],MATCH(C233,spac_research[[#All],[symbol]],0))</f>
        <v>0</v>
      </c>
      <c r="AJ233" s="20">
        <f t="shared" si="9"/>
        <v>44962</v>
      </c>
      <c r="AK233" s="32">
        <f t="shared" ca="1" si="10"/>
        <v>303</v>
      </c>
      <c r="AL233" s="33">
        <f t="shared" ca="1" si="11"/>
        <v>2.9621814640480342E-2</v>
      </c>
      <c r="AM233" s="22">
        <f>IF(ISBLANK(Y233),"",INDEX(spac_research[[#All],[publicSharesOutstanding]],MATCH(C233,spac_research[[#All],[symbol]],0)))</f>
        <v>30475000</v>
      </c>
      <c r="AN233">
        <v>0</v>
      </c>
    </row>
    <row r="234" spans="1:40" x14ac:dyDescent="0.2">
      <c r="A234" s="37" t="s">
        <v>1933</v>
      </c>
      <c r="B234" s="37" t="s">
        <v>1780</v>
      </c>
      <c r="C234" s="37" t="s">
        <v>1091</v>
      </c>
      <c r="D234" s="37"/>
      <c r="E234" s="37"/>
      <c r="F234" s="40">
        <v>44211</v>
      </c>
      <c r="G234" s="40">
        <v>44230</v>
      </c>
      <c r="H234" s="37">
        <v>24</v>
      </c>
      <c r="I234" s="37" t="s">
        <v>53</v>
      </c>
      <c r="J234" s="37" t="s">
        <v>54</v>
      </c>
      <c r="K234" s="37"/>
      <c r="L234" s="39">
        <v>10</v>
      </c>
      <c r="M234" s="38">
        <v>0.33329999999999999</v>
      </c>
      <c r="N234" s="37" t="s">
        <v>156</v>
      </c>
      <c r="O234" s="37" t="s">
        <v>48</v>
      </c>
      <c r="P234" s="37">
        <v>200</v>
      </c>
      <c r="Q234" s="37"/>
      <c r="R234" s="40">
        <v>44962</v>
      </c>
      <c r="S234" s="37"/>
      <c r="T234" s="37"/>
      <c r="U234" s="37"/>
      <c r="V234" s="37"/>
      <c r="W234" s="37"/>
      <c r="X234" s="37"/>
      <c r="Y234" s="39">
        <v>9.77</v>
      </c>
      <c r="Z234" s="39">
        <v>9.86</v>
      </c>
      <c r="AA234" s="39">
        <v>0.47</v>
      </c>
      <c r="AB234" s="37"/>
      <c r="AC234" s="37"/>
      <c r="AD234" s="37"/>
      <c r="AE234" s="37" t="s">
        <v>1814</v>
      </c>
      <c r="AF234" s="37" t="s">
        <v>102</v>
      </c>
      <c r="AG234" s="37" t="s">
        <v>1090</v>
      </c>
      <c r="AH234" s="38">
        <v>-2.3E-2</v>
      </c>
      <c r="AI234" s="40">
        <f>INDEX(spac_research[[#All],[outsideLiquidationDate]],MATCH(C234,spac_research[[#All],[symbol]],0))</f>
        <v>0</v>
      </c>
      <c r="AJ234" s="20">
        <f t="shared" si="9"/>
        <v>44962</v>
      </c>
      <c r="AK234" s="32">
        <f t="shared" ca="1" si="10"/>
        <v>303</v>
      </c>
      <c r="AL234" s="33">
        <f t="shared" ca="1" si="11"/>
        <v>2.8358516506717148E-2</v>
      </c>
      <c r="AM234" s="22">
        <f>IF(ISBLANK(Y234),"",INDEX(spac_research[[#All],[publicSharesOutstanding]],MATCH(C234,spac_research[[#All],[symbol]],0)))</f>
        <v>20000000</v>
      </c>
      <c r="AN234">
        <v>0</v>
      </c>
    </row>
    <row r="235" spans="1:40" x14ac:dyDescent="0.2">
      <c r="A235" s="37" t="s">
        <v>2251</v>
      </c>
      <c r="B235" s="37" t="s">
        <v>1780</v>
      </c>
      <c r="C235" s="37" t="s">
        <v>628</v>
      </c>
      <c r="D235" s="37"/>
      <c r="E235" s="37"/>
      <c r="F235" s="40">
        <v>44476</v>
      </c>
      <c r="G235" s="40">
        <v>44503</v>
      </c>
      <c r="H235" s="37">
        <v>15</v>
      </c>
      <c r="I235" s="37" t="s">
        <v>69</v>
      </c>
      <c r="J235" s="37" t="s">
        <v>61</v>
      </c>
      <c r="K235" s="37"/>
      <c r="L235" s="39">
        <v>10.199999999999999</v>
      </c>
      <c r="M235" s="38">
        <v>0.5</v>
      </c>
      <c r="N235" s="37" t="s">
        <v>66</v>
      </c>
      <c r="O235" s="37" t="s">
        <v>48</v>
      </c>
      <c r="P235" s="37">
        <v>264.5</v>
      </c>
      <c r="Q235" s="37"/>
      <c r="R235" s="40">
        <v>44962</v>
      </c>
      <c r="S235" s="37"/>
      <c r="T235" s="37"/>
      <c r="U235" s="37"/>
      <c r="V235" s="37"/>
      <c r="W235" s="37"/>
      <c r="X235" s="37"/>
      <c r="Y235" s="39">
        <v>9.98</v>
      </c>
      <c r="Z235" s="39">
        <v>10.09</v>
      </c>
      <c r="AA235" s="39">
        <v>0.28999999999999998</v>
      </c>
      <c r="AB235" s="37"/>
      <c r="AC235" s="37"/>
      <c r="AD235" s="37"/>
      <c r="AE235" s="37" t="s">
        <v>1784</v>
      </c>
      <c r="AF235" s="37" t="s">
        <v>51</v>
      </c>
      <c r="AG235" s="37" t="s">
        <v>627</v>
      </c>
      <c r="AH235" s="38">
        <v>-2.1600000000000001E-2</v>
      </c>
      <c r="AI235" s="40">
        <f>INDEX(spac_research[[#All],[outsideLiquidationDate]],MATCH(C235,spac_research[[#All],[symbol]],0))</f>
        <v>0</v>
      </c>
      <c r="AJ235" s="20">
        <f t="shared" si="9"/>
        <v>44962</v>
      </c>
      <c r="AK235" s="32">
        <f t="shared" ca="1" si="10"/>
        <v>303</v>
      </c>
      <c r="AL235" s="33">
        <f t="shared" ca="1" si="11"/>
        <v>2.6554759684385167E-2</v>
      </c>
      <c r="AM235" s="22">
        <f>IF(ISBLANK(Y235),"",INDEX(spac_research[[#All],[publicSharesOutstanding]],MATCH(C235,spac_research[[#All],[symbol]],0)))</f>
        <v>26450000</v>
      </c>
      <c r="AN235">
        <v>0</v>
      </c>
    </row>
    <row r="236" spans="1:40" x14ac:dyDescent="0.2">
      <c r="A236" s="37" t="s">
        <v>2252</v>
      </c>
      <c r="B236" s="37" t="s">
        <v>1780</v>
      </c>
      <c r="C236" s="37" t="s">
        <v>312</v>
      </c>
      <c r="D236" s="37"/>
      <c r="E236" s="37"/>
      <c r="F236" s="40">
        <v>44266</v>
      </c>
      <c r="G236" s="40">
        <v>44504</v>
      </c>
      <c r="H236" s="37">
        <v>15</v>
      </c>
      <c r="I236" s="37" t="s">
        <v>69</v>
      </c>
      <c r="J236" s="37" t="s">
        <v>61</v>
      </c>
      <c r="K236" s="37"/>
      <c r="L236" s="39">
        <v>10.199999999999999</v>
      </c>
      <c r="M236" s="38">
        <v>0.5</v>
      </c>
      <c r="N236" s="37" t="s">
        <v>310</v>
      </c>
      <c r="O236" s="37" t="s">
        <v>48</v>
      </c>
      <c r="P236" s="37">
        <v>155</v>
      </c>
      <c r="Q236" s="37"/>
      <c r="R236" s="40">
        <v>44965</v>
      </c>
      <c r="S236" s="37"/>
      <c r="T236" s="37"/>
      <c r="U236" s="37"/>
      <c r="V236" s="37"/>
      <c r="W236" s="37"/>
      <c r="X236" s="37"/>
      <c r="Y236" s="39">
        <v>9.91</v>
      </c>
      <c r="Z236" s="39">
        <v>10.07</v>
      </c>
      <c r="AA236" s="39">
        <v>0.19</v>
      </c>
      <c r="AB236" s="37"/>
      <c r="AC236" s="37"/>
      <c r="AD236" s="37"/>
      <c r="AE236" s="37" t="s">
        <v>1419</v>
      </c>
      <c r="AF236" s="37" t="s">
        <v>52</v>
      </c>
      <c r="AG236" s="37" t="s">
        <v>311</v>
      </c>
      <c r="AH236" s="38">
        <v>-2.8400000000000002E-2</v>
      </c>
      <c r="AI236" s="40">
        <f>INDEX(spac_research[[#All],[outsideLiquidationDate]],MATCH(C236,spac_research[[#All],[symbol]],0))</f>
        <v>0</v>
      </c>
      <c r="AJ236" s="20">
        <f t="shared" si="9"/>
        <v>44965</v>
      </c>
      <c r="AK236" s="32">
        <f t="shared" ca="1" si="10"/>
        <v>306</v>
      </c>
      <c r="AL236" s="33">
        <f t="shared" ca="1" si="11"/>
        <v>3.4905654155372209E-2</v>
      </c>
      <c r="AM236" s="22">
        <f>IF(ISBLANK(Y236),"",INDEX(spac_research[[#All],[publicSharesOutstanding]],MATCH(C236,spac_research[[#All],[symbol]],0)))</f>
        <v>15500000</v>
      </c>
      <c r="AN236">
        <v>1</v>
      </c>
    </row>
    <row r="237" spans="1:40" x14ac:dyDescent="0.2">
      <c r="A237" s="37" t="s">
        <v>1937</v>
      </c>
      <c r="B237" s="37" t="s">
        <v>1780</v>
      </c>
      <c r="C237" s="37" t="s">
        <v>898</v>
      </c>
      <c r="D237" s="37"/>
      <c r="E237" s="37"/>
      <c r="F237" s="40">
        <v>44215</v>
      </c>
      <c r="G237" s="40">
        <v>44231</v>
      </c>
      <c r="H237" s="37">
        <v>24</v>
      </c>
      <c r="I237" s="37" t="s">
        <v>69</v>
      </c>
      <c r="J237" s="37" t="s">
        <v>54</v>
      </c>
      <c r="K237" s="37"/>
      <c r="L237" s="39">
        <v>10</v>
      </c>
      <c r="M237" s="38">
        <v>0.5</v>
      </c>
      <c r="N237" s="37" t="s">
        <v>79</v>
      </c>
      <c r="O237" s="37" t="s">
        <v>93</v>
      </c>
      <c r="P237" s="37">
        <v>230</v>
      </c>
      <c r="Q237" s="37"/>
      <c r="R237" s="40">
        <v>44965</v>
      </c>
      <c r="S237" s="37"/>
      <c r="T237" s="37"/>
      <c r="U237" s="37"/>
      <c r="V237" s="37"/>
      <c r="W237" s="37"/>
      <c r="X237" s="37"/>
      <c r="Y237" s="39">
        <v>9.74</v>
      </c>
      <c r="Z237" s="39">
        <v>9.9</v>
      </c>
      <c r="AA237" s="39">
        <v>0.2</v>
      </c>
      <c r="AB237" s="37"/>
      <c r="AC237" s="37"/>
      <c r="AD237" s="37"/>
      <c r="AE237" s="37" t="s">
        <v>1786</v>
      </c>
      <c r="AF237" s="37" t="s">
        <v>209</v>
      </c>
      <c r="AG237" s="37" t="s">
        <v>897</v>
      </c>
      <c r="AH237" s="38">
        <v>-2.7E-2</v>
      </c>
      <c r="AI237" s="40">
        <f>INDEX(spac_research[[#All],[outsideLiquidationDate]],MATCH(C237,spac_research[[#All],[symbol]],0))</f>
        <v>0</v>
      </c>
      <c r="AJ237" s="20">
        <f t="shared" si="9"/>
        <v>44965</v>
      </c>
      <c r="AK237" s="32">
        <f t="shared" ca="1" si="10"/>
        <v>306</v>
      </c>
      <c r="AL237" s="33">
        <f t="shared" ca="1" si="11"/>
        <v>3.1840936237602376E-2</v>
      </c>
      <c r="AM237" s="22">
        <f>IF(ISBLANK(Y237),"",INDEX(spac_research[[#All],[publicSharesOutstanding]],MATCH(C237,spac_research[[#All],[symbol]],0)))</f>
        <v>23000000</v>
      </c>
      <c r="AN237">
        <v>0</v>
      </c>
    </row>
    <row r="238" spans="1:40" x14ac:dyDescent="0.2">
      <c r="A238" s="37" t="s">
        <v>1935</v>
      </c>
      <c r="B238" s="37" t="s">
        <v>1780</v>
      </c>
      <c r="C238" s="37" t="s">
        <v>1715</v>
      </c>
      <c r="D238" s="37"/>
      <c r="E238" s="37"/>
      <c r="F238" s="40">
        <v>44201</v>
      </c>
      <c r="G238" s="40">
        <v>44231</v>
      </c>
      <c r="H238" s="37">
        <v>24</v>
      </c>
      <c r="I238" s="37" t="s">
        <v>176</v>
      </c>
      <c r="J238" s="37" t="s">
        <v>54</v>
      </c>
      <c r="K238" s="37"/>
      <c r="L238" s="39">
        <v>10</v>
      </c>
      <c r="M238" s="38">
        <v>0.25</v>
      </c>
      <c r="N238" s="37" t="s">
        <v>79</v>
      </c>
      <c r="O238" s="37" t="s">
        <v>48</v>
      </c>
      <c r="P238" s="37">
        <v>345</v>
      </c>
      <c r="Q238" s="37"/>
      <c r="R238" s="40">
        <v>44965</v>
      </c>
      <c r="S238" s="37"/>
      <c r="T238" s="37"/>
      <c r="U238" s="37"/>
      <c r="V238" s="37"/>
      <c r="W238" s="37"/>
      <c r="X238" s="37"/>
      <c r="Y238" s="39">
        <v>9.75</v>
      </c>
      <c r="Z238" s="39">
        <v>9.84</v>
      </c>
      <c r="AA238" s="39">
        <v>0.34</v>
      </c>
      <c r="AB238" s="37"/>
      <c r="AC238" s="37"/>
      <c r="AD238" s="37"/>
      <c r="AE238" s="37" t="s">
        <v>1419</v>
      </c>
      <c r="AF238" s="37" t="s">
        <v>52</v>
      </c>
      <c r="AG238" s="37" t="s">
        <v>1714</v>
      </c>
      <c r="AH238" s="38">
        <v>-2.5000000000000001E-2</v>
      </c>
      <c r="AI238" s="40">
        <f>INDEX(spac_research[[#All],[outsideLiquidationDate]],MATCH(C238,spac_research[[#All],[symbol]],0))</f>
        <v>0</v>
      </c>
      <c r="AJ238" s="20">
        <f t="shared" si="9"/>
        <v>44965</v>
      </c>
      <c r="AK238" s="32">
        <f t="shared" ca="1" si="10"/>
        <v>306</v>
      </c>
      <c r="AL238" s="33">
        <f t="shared" ca="1" si="11"/>
        <v>3.0584883526059887E-2</v>
      </c>
      <c r="AM238" s="22">
        <f>IF(ISBLANK(Y238),"",INDEX(spac_research[[#All],[publicSharesOutstanding]],MATCH(C238,spac_research[[#All],[symbol]],0)))</f>
        <v>34500000</v>
      </c>
      <c r="AN238">
        <v>0</v>
      </c>
    </row>
    <row r="239" spans="1:40" x14ac:dyDescent="0.2">
      <c r="A239" s="37" t="s">
        <v>2256</v>
      </c>
      <c r="B239" s="37" t="s">
        <v>1780</v>
      </c>
      <c r="C239" s="37" t="s">
        <v>803</v>
      </c>
      <c r="D239" s="37"/>
      <c r="E239" s="37"/>
      <c r="F239" s="40">
        <v>44476</v>
      </c>
      <c r="G239" s="40">
        <v>44504</v>
      </c>
      <c r="H239" s="37">
        <v>15</v>
      </c>
      <c r="I239" s="37" t="s">
        <v>69</v>
      </c>
      <c r="J239" s="37" t="s">
        <v>61</v>
      </c>
      <c r="K239" s="37"/>
      <c r="L239" s="39">
        <v>10.199999999999999</v>
      </c>
      <c r="M239" s="38">
        <v>0.5</v>
      </c>
      <c r="N239" s="37" t="s">
        <v>66</v>
      </c>
      <c r="O239" s="37" t="s">
        <v>48</v>
      </c>
      <c r="P239" s="37">
        <v>345</v>
      </c>
      <c r="Q239" s="37"/>
      <c r="R239" s="40">
        <v>44965</v>
      </c>
      <c r="S239" s="37"/>
      <c r="T239" s="37"/>
      <c r="U239" s="37"/>
      <c r="V239" s="37"/>
      <c r="W239" s="37"/>
      <c r="X239" s="37"/>
      <c r="Y239" s="39">
        <v>9.9600000000000009</v>
      </c>
      <c r="Z239" s="39">
        <v>10.130000000000001</v>
      </c>
      <c r="AA239" s="39">
        <v>0.33</v>
      </c>
      <c r="AB239" s="37"/>
      <c r="AC239" s="37"/>
      <c r="AD239" s="37"/>
      <c r="AE239" s="37" t="s">
        <v>1419</v>
      </c>
      <c r="AF239" s="37" t="s">
        <v>136</v>
      </c>
      <c r="AG239" s="37" t="s">
        <v>802</v>
      </c>
      <c r="AH239" s="38">
        <v>-2.35E-2</v>
      </c>
      <c r="AI239" s="40">
        <f>INDEX(spac_research[[#All],[outsideLiquidationDate]],MATCH(C239,spac_research[[#All],[symbol]],0))</f>
        <v>0</v>
      </c>
      <c r="AJ239" s="20">
        <f t="shared" si="9"/>
        <v>44965</v>
      </c>
      <c r="AK239" s="32">
        <f t="shared" ca="1" si="10"/>
        <v>306</v>
      </c>
      <c r="AL239" s="33">
        <f t="shared" ca="1" si="11"/>
        <v>2.8742420663044162E-2</v>
      </c>
      <c r="AM239" s="22">
        <f>IF(ISBLANK(Y239),"",INDEX(spac_research[[#All],[publicSharesOutstanding]],MATCH(C239,spac_research[[#All],[symbol]],0)))</f>
        <v>34500000</v>
      </c>
      <c r="AN239">
        <v>0</v>
      </c>
    </row>
    <row r="240" spans="1:40" x14ac:dyDescent="0.2">
      <c r="A240" s="37" t="s">
        <v>1936</v>
      </c>
      <c r="B240" s="37" t="s">
        <v>1780</v>
      </c>
      <c r="C240" s="37" t="s">
        <v>1597</v>
      </c>
      <c r="D240" s="37"/>
      <c r="E240" s="37"/>
      <c r="F240" s="40">
        <v>44207</v>
      </c>
      <c r="G240" s="40">
        <v>44231</v>
      </c>
      <c r="H240" s="37">
        <v>24</v>
      </c>
      <c r="I240" s="37" t="s">
        <v>69</v>
      </c>
      <c r="J240" s="37" t="s">
        <v>54</v>
      </c>
      <c r="K240" s="37"/>
      <c r="L240" s="39">
        <v>10</v>
      </c>
      <c r="M240" s="38">
        <v>0.5</v>
      </c>
      <c r="N240" s="37" t="s">
        <v>79</v>
      </c>
      <c r="O240" s="37" t="s">
        <v>48</v>
      </c>
      <c r="P240" s="37">
        <v>172.5</v>
      </c>
      <c r="Q240" s="37"/>
      <c r="R240" s="40">
        <v>44965</v>
      </c>
      <c r="S240" s="37"/>
      <c r="T240" s="37"/>
      <c r="U240" s="37"/>
      <c r="V240" s="37"/>
      <c r="W240" s="37"/>
      <c r="X240" s="37"/>
      <c r="Y240" s="39">
        <v>9.7799999999999994</v>
      </c>
      <c r="Z240" s="39">
        <v>9.8800000000000008</v>
      </c>
      <c r="AA240" s="39">
        <v>0.21</v>
      </c>
      <c r="AB240" s="37"/>
      <c r="AC240" s="37"/>
      <c r="AD240" s="37"/>
      <c r="AE240" s="37" t="s">
        <v>1781</v>
      </c>
      <c r="AF240" s="37" t="s">
        <v>200</v>
      </c>
      <c r="AG240" s="37" t="s">
        <v>1596</v>
      </c>
      <c r="AH240" s="38">
        <v>-2.1999999999999999E-2</v>
      </c>
      <c r="AI240" s="40">
        <f>INDEX(spac_research[[#All],[outsideLiquidationDate]],MATCH(C240,spac_research[[#All],[symbol]],0))</f>
        <v>0</v>
      </c>
      <c r="AJ240" s="20">
        <f t="shared" si="9"/>
        <v>44965</v>
      </c>
      <c r="AK240" s="32">
        <f t="shared" ca="1" si="10"/>
        <v>306</v>
      </c>
      <c r="AL240" s="33">
        <f t="shared" ca="1" si="11"/>
        <v>2.683213708114468E-2</v>
      </c>
      <c r="AM240" s="22">
        <f>IF(ISBLANK(Y240),"",INDEX(spac_research[[#All],[publicSharesOutstanding]],MATCH(C240,spac_research[[#All],[symbol]],0)))</f>
        <v>17250000</v>
      </c>
      <c r="AN240">
        <v>0</v>
      </c>
    </row>
    <row r="241" spans="1:40" x14ac:dyDescent="0.2">
      <c r="A241" s="37" t="s">
        <v>1941</v>
      </c>
      <c r="B241" s="37" t="s">
        <v>1780</v>
      </c>
      <c r="C241" s="37" t="s">
        <v>881</v>
      </c>
      <c r="D241" s="37"/>
      <c r="E241" s="37"/>
      <c r="F241" s="40">
        <v>44215</v>
      </c>
      <c r="G241" s="40">
        <v>44232</v>
      </c>
      <c r="H241" s="37">
        <v>24</v>
      </c>
      <c r="I241" s="37" t="s">
        <v>53</v>
      </c>
      <c r="J241" s="37" t="s">
        <v>54</v>
      </c>
      <c r="K241" s="37"/>
      <c r="L241" s="39">
        <v>10</v>
      </c>
      <c r="M241" s="38">
        <v>0.33329999999999999</v>
      </c>
      <c r="N241" s="37" t="s">
        <v>72</v>
      </c>
      <c r="O241" s="37" t="s">
        <v>48</v>
      </c>
      <c r="P241" s="37">
        <v>414</v>
      </c>
      <c r="Q241" s="37"/>
      <c r="R241" s="40">
        <v>44966</v>
      </c>
      <c r="S241" s="37"/>
      <c r="T241" s="37"/>
      <c r="U241" s="37"/>
      <c r="V241" s="37"/>
      <c r="W241" s="37"/>
      <c r="X241" s="37"/>
      <c r="Y241" s="39">
        <v>9.74</v>
      </c>
      <c r="Z241" s="39">
        <v>9.82</v>
      </c>
      <c r="AA241" s="39">
        <v>0.31</v>
      </c>
      <c r="AB241" s="37"/>
      <c r="AC241" s="37"/>
      <c r="AD241" s="37"/>
      <c r="AE241" s="37" t="s">
        <v>1841</v>
      </c>
      <c r="AF241" s="37" t="s">
        <v>52</v>
      </c>
      <c r="AG241" s="37" t="s">
        <v>662</v>
      </c>
      <c r="AH241" s="38">
        <v>-2.5999999999999999E-2</v>
      </c>
      <c r="AI241" s="40">
        <f>INDEX(spac_research[[#All],[outsideLiquidationDate]],MATCH(C241,spac_research[[#All],[symbol]],0))</f>
        <v>0</v>
      </c>
      <c r="AJ241" s="20">
        <f t="shared" si="9"/>
        <v>44966</v>
      </c>
      <c r="AK241" s="32">
        <f t="shared" ca="1" si="10"/>
        <v>307</v>
      </c>
      <c r="AL241" s="33">
        <f t="shared" ca="1" si="11"/>
        <v>3.1737219832919633E-2</v>
      </c>
      <c r="AM241" s="22">
        <f>IF(ISBLANK(Y241),"",INDEX(spac_research[[#All],[publicSharesOutstanding]],MATCH(C241,spac_research[[#All],[symbol]],0)))</f>
        <v>41400000</v>
      </c>
      <c r="AN241">
        <v>0</v>
      </c>
    </row>
    <row r="242" spans="1:40" x14ac:dyDescent="0.2">
      <c r="A242" s="37" t="s">
        <v>1943</v>
      </c>
      <c r="B242" s="37" t="s">
        <v>1780</v>
      </c>
      <c r="C242" s="37" t="s">
        <v>1355</v>
      </c>
      <c r="D242" s="37"/>
      <c r="E242" s="37"/>
      <c r="F242" s="40">
        <v>44216</v>
      </c>
      <c r="G242" s="40">
        <v>44232</v>
      </c>
      <c r="H242" s="37">
        <v>24</v>
      </c>
      <c r="I242" s="37" t="s">
        <v>176</v>
      </c>
      <c r="J242" s="37" t="s">
        <v>54</v>
      </c>
      <c r="K242" s="37"/>
      <c r="L242" s="39">
        <v>10</v>
      </c>
      <c r="M242" s="38">
        <v>0.25</v>
      </c>
      <c r="N242" s="37" t="s">
        <v>130</v>
      </c>
      <c r="O242" s="37" t="s">
        <v>48</v>
      </c>
      <c r="P242" s="37">
        <v>862.5</v>
      </c>
      <c r="Q242" s="37"/>
      <c r="R242" s="40">
        <v>44966</v>
      </c>
      <c r="S242" s="37"/>
      <c r="T242" s="37"/>
      <c r="U242" s="37"/>
      <c r="V242" s="37"/>
      <c r="W242" s="37"/>
      <c r="X242" s="37"/>
      <c r="Y242" s="39">
        <v>9.75</v>
      </c>
      <c r="Z242" s="39">
        <v>9.8699999999999992</v>
      </c>
      <c r="AA242" s="39">
        <v>0.49</v>
      </c>
      <c r="AB242" s="37"/>
      <c r="AC242" s="37"/>
      <c r="AD242" s="37"/>
      <c r="AE242" s="37" t="s">
        <v>1798</v>
      </c>
      <c r="AF242" s="37" t="s">
        <v>96</v>
      </c>
      <c r="AG242" s="37" t="s">
        <v>1354</v>
      </c>
      <c r="AH242" s="38">
        <v>-2.5000000000000001E-2</v>
      </c>
      <c r="AI242" s="40">
        <f>INDEX(spac_research[[#All],[outsideLiquidationDate]],MATCH(C242,spac_research[[#All],[symbol]],0))</f>
        <v>0</v>
      </c>
      <c r="AJ242" s="20">
        <f t="shared" si="9"/>
        <v>44966</v>
      </c>
      <c r="AK242" s="32">
        <f t="shared" ca="1" si="10"/>
        <v>307</v>
      </c>
      <c r="AL242" s="33">
        <f t="shared" ca="1" si="11"/>
        <v>3.0485258498287707E-2</v>
      </c>
      <c r="AM242" s="22">
        <f>IF(ISBLANK(Y242),"",INDEX(spac_research[[#All],[publicSharesOutstanding]],MATCH(C242,spac_research[[#All],[symbol]],0)))</f>
        <v>86250000</v>
      </c>
      <c r="AN242">
        <v>0</v>
      </c>
    </row>
    <row r="243" spans="1:40" x14ac:dyDescent="0.2">
      <c r="A243" s="37" t="s">
        <v>1939</v>
      </c>
      <c r="B243" s="37" t="s">
        <v>1780</v>
      </c>
      <c r="C243" s="37" t="s">
        <v>307</v>
      </c>
      <c r="D243" s="37"/>
      <c r="E243" s="37"/>
      <c r="F243" s="40">
        <v>44211</v>
      </c>
      <c r="G243" s="40">
        <v>44232</v>
      </c>
      <c r="H243" s="37">
        <v>24</v>
      </c>
      <c r="I243" s="37" t="s">
        <v>119</v>
      </c>
      <c r="J243" s="37" t="s">
        <v>54</v>
      </c>
      <c r="K243" s="37"/>
      <c r="L243" s="39">
        <v>10</v>
      </c>
      <c r="M243" s="38">
        <v>0.2</v>
      </c>
      <c r="N243" s="37" t="s">
        <v>72</v>
      </c>
      <c r="O243" s="37" t="s">
        <v>48</v>
      </c>
      <c r="P243" s="37">
        <v>414</v>
      </c>
      <c r="Q243" s="37"/>
      <c r="R243" s="40">
        <v>44966</v>
      </c>
      <c r="S243" s="37"/>
      <c r="T243" s="37"/>
      <c r="U243" s="37"/>
      <c r="V243" s="37"/>
      <c r="W243" s="37"/>
      <c r="X243" s="37"/>
      <c r="Y243" s="39">
        <v>9.76</v>
      </c>
      <c r="Z243" s="39">
        <v>9.83</v>
      </c>
      <c r="AA243" s="39">
        <v>0.5</v>
      </c>
      <c r="AB243" s="37"/>
      <c r="AC243" s="37"/>
      <c r="AD243" s="37"/>
      <c r="AE243" s="37" t="s">
        <v>1811</v>
      </c>
      <c r="AF243" s="37" t="s">
        <v>52</v>
      </c>
      <c r="AG243" s="37" t="s">
        <v>306</v>
      </c>
      <c r="AH243" s="38">
        <v>-2.4E-2</v>
      </c>
      <c r="AI243" s="40">
        <f>INDEX(spac_research[[#All],[outsideLiquidationDate]],MATCH(C243,spac_research[[#All],[symbol]],0))</f>
        <v>0</v>
      </c>
      <c r="AJ243" s="20">
        <f t="shared" si="9"/>
        <v>44966</v>
      </c>
      <c r="AK243" s="32">
        <f t="shared" ca="1" si="10"/>
        <v>307</v>
      </c>
      <c r="AL243" s="33">
        <f t="shared" ca="1" si="11"/>
        <v>2.9235862658193956E-2</v>
      </c>
      <c r="AM243" s="22">
        <f>IF(ISBLANK(Y243),"",INDEX(spac_research[[#All],[publicSharesOutstanding]],MATCH(C243,spac_research[[#All],[symbol]],0)))</f>
        <v>41400000</v>
      </c>
      <c r="AN243">
        <v>0</v>
      </c>
    </row>
    <row r="244" spans="1:40" x14ac:dyDescent="0.2">
      <c r="A244" s="37" t="s">
        <v>1940</v>
      </c>
      <c r="B244" s="37" t="s">
        <v>1780</v>
      </c>
      <c r="C244" s="37" t="s">
        <v>406</v>
      </c>
      <c r="D244" s="37"/>
      <c r="E244" s="37"/>
      <c r="F244" s="40">
        <v>44211</v>
      </c>
      <c r="G244" s="40">
        <v>44232</v>
      </c>
      <c r="H244" s="37">
        <v>24</v>
      </c>
      <c r="I244" s="37" t="s">
        <v>69</v>
      </c>
      <c r="J244" s="37" t="s">
        <v>54</v>
      </c>
      <c r="K244" s="37"/>
      <c r="L244" s="39">
        <v>10</v>
      </c>
      <c r="M244" s="38">
        <v>0.5</v>
      </c>
      <c r="N244" s="37" t="s">
        <v>79</v>
      </c>
      <c r="O244" s="37" t="s">
        <v>48</v>
      </c>
      <c r="P244" s="37">
        <v>316.3</v>
      </c>
      <c r="Q244" s="37"/>
      <c r="R244" s="40">
        <v>44966</v>
      </c>
      <c r="S244" s="37"/>
      <c r="T244" s="37"/>
      <c r="U244" s="37"/>
      <c r="V244" s="37"/>
      <c r="W244" s="37"/>
      <c r="X244" s="37"/>
      <c r="Y244" s="39">
        <v>9.76</v>
      </c>
      <c r="Z244" s="39">
        <v>9.86</v>
      </c>
      <c r="AA244" s="39">
        <v>0.28000000000000003</v>
      </c>
      <c r="AB244" s="37"/>
      <c r="AC244" s="37"/>
      <c r="AD244" s="37"/>
      <c r="AE244" s="37" t="s">
        <v>1895</v>
      </c>
      <c r="AF244" s="37" t="s">
        <v>81</v>
      </c>
      <c r="AG244" s="37" t="s">
        <v>405</v>
      </c>
      <c r="AH244" s="38">
        <v>-2.4E-2</v>
      </c>
      <c r="AI244" s="40">
        <f>INDEX(spac_research[[#All],[outsideLiquidationDate]],MATCH(C244,spac_research[[#All],[symbol]],0))</f>
        <v>0</v>
      </c>
      <c r="AJ244" s="20">
        <f t="shared" si="9"/>
        <v>44966</v>
      </c>
      <c r="AK244" s="32">
        <f t="shared" ca="1" si="10"/>
        <v>307</v>
      </c>
      <c r="AL244" s="33">
        <f t="shared" ca="1" si="11"/>
        <v>2.9235862658193956E-2</v>
      </c>
      <c r="AM244" s="22">
        <f>IF(ISBLANK(Y244),"",INDEX(spac_research[[#All],[publicSharesOutstanding]],MATCH(C244,spac_research[[#All],[symbol]],0)))</f>
        <v>31625000</v>
      </c>
      <c r="AN244">
        <v>0</v>
      </c>
    </row>
    <row r="245" spans="1:40" x14ac:dyDescent="0.2">
      <c r="A245" s="37" t="s">
        <v>2263</v>
      </c>
      <c r="B245" s="37" t="s">
        <v>1780</v>
      </c>
      <c r="C245" s="37" t="s">
        <v>912</v>
      </c>
      <c r="D245" s="37"/>
      <c r="E245" s="37"/>
      <c r="F245" s="40">
        <v>44482</v>
      </c>
      <c r="G245" s="40">
        <v>44505</v>
      </c>
      <c r="H245" s="37">
        <v>15</v>
      </c>
      <c r="I245" s="37" t="s">
        <v>69</v>
      </c>
      <c r="J245" s="37" t="s">
        <v>54</v>
      </c>
      <c r="K245" s="37"/>
      <c r="L245" s="39">
        <v>10.199999999999999</v>
      </c>
      <c r="M245" s="38">
        <v>0.5</v>
      </c>
      <c r="N245" s="37" t="s">
        <v>130</v>
      </c>
      <c r="O245" s="37" t="s">
        <v>48</v>
      </c>
      <c r="P245" s="37">
        <v>207</v>
      </c>
      <c r="Q245" s="37"/>
      <c r="R245" s="40">
        <v>44966</v>
      </c>
      <c r="S245" s="37"/>
      <c r="T245" s="37"/>
      <c r="U245" s="37"/>
      <c r="V245" s="37"/>
      <c r="W245" s="37"/>
      <c r="X245" s="37"/>
      <c r="Y245" s="39">
        <v>9.9600000000000009</v>
      </c>
      <c r="Z245" s="39">
        <v>10.08</v>
      </c>
      <c r="AA245" s="39">
        <v>0.27</v>
      </c>
      <c r="AB245" s="37"/>
      <c r="AC245" s="37"/>
      <c r="AD245" s="37"/>
      <c r="AE245" s="37" t="s">
        <v>1419</v>
      </c>
      <c r="AF245" s="37" t="s">
        <v>209</v>
      </c>
      <c r="AG245" s="37" t="s">
        <v>911</v>
      </c>
      <c r="AH245" s="38">
        <v>-2.35E-2</v>
      </c>
      <c r="AI245" s="40">
        <f>INDEX(spac_research[[#All],[outsideLiquidationDate]],MATCH(C245,spac_research[[#All],[symbol]],0))</f>
        <v>0</v>
      </c>
      <c r="AJ245" s="20">
        <f t="shared" si="9"/>
        <v>44966</v>
      </c>
      <c r="AK245" s="32">
        <f t="shared" ca="1" si="10"/>
        <v>307</v>
      </c>
      <c r="AL245" s="33">
        <f t="shared" ca="1" si="11"/>
        <v>2.8648797142969102E-2</v>
      </c>
      <c r="AM245" s="22">
        <f>IF(ISBLANK(Y245),"",INDEX(spac_research[[#All],[publicSharesOutstanding]],MATCH(C245,spac_research[[#All],[symbol]],0)))</f>
        <v>20700000</v>
      </c>
      <c r="AN245">
        <v>0</v>
      </c>
    </row>
    <row r="246" spans="1:40" x14ac:dyDescent="0.2">
      <c r="A246" s="37" t="s">
        <v>1938</v>
      </c>
      <c r="B246" s="37" t="s">
        <v>1780</v>
      </c>
      <c r="C246" s="37" t="s">
        <v>456</v>
      </c>
      <c r="D246" s="37"/>
      <c r="E246" s="37"/>
      <c r="F246" s="40">
        <v>44200</v>
      </c>
      <c r="G246" s="40">
        <v>44232</v>
      </c>
      <c r="H246" s="37">
        <v>24</v>
      </c>
      <c r="I246" s="37" t="s">
        <v>119</v>
      </c>
      <c r="J246" s="37" t="s">
        <v>54</v>
      </c>
      <c r="K246" s="37"/>
      <c r="L246" s="39">
        <v>10</v>
      </c>
      <c r="M246" s="38">
        <v>0.2</v>
      </c>
      <c r="N246" s="37" t="s">
        <v>79</v>
      </c>
      <c r="O246" s="37" t="s">
        <v>48</v>
      </c>
      <c r="P246" s="37">
        <v>483</v>
      </c>
      <c r="Q246" s="37"/>
      <c r="R246" s="40">
        <v>44966</v>
      </c>
      <c r="S246" s="37"/>
      <c r="T246" s="37"/>
      <c r="U246" s="37"/>
      <c r="V246" s="37"/>
      <c r="W246" s="37"/>
      <c r="X246" s="37"/>
      <c r="Y246" s="39">
        <v>9.77</v>
      </c>
      <c r="Z246" s="39">
        <v>9.85</v>
      </c>
      <c r="AA246" s="39">
        <v>0.47</v>
      </c>
      <c r="AB246" s="37"/>
      <c r="AC246" s="37"/>
      <c r="AD246" s="37"/>
      <c r="AE246" s="37" t="s">
        <v>1818</v>
      </c>
      <c r="AF246" s="37" t="s">
        <v>74</v>
      </c>
      <c r="AG246" s="37" t="s">
        <v>118</v>
      </c>
      <c r="AH246" s="38">
        <v>-2.4E-2</v>
      </c>
      <c r="AI246" s="40">
        <f>INDEX(spac_research[[#All],[outsideLiquidationDate]],MATCH(C246,spac_research[[#All],[symbol]],0))</f>
        <v>0</v>
      </c>
      <c r="AJ246" s="20">
        <f t="shared" si="9"/>
        <v>44966</v>
      </c>
      <c r="AK246" s="32">
        <f t="shared" ca="1" si="10"/>
        <v>307</v>
      </c>
      <c r="AL246" s="33">
        <f t="shared" ca="1" si="11"/>
        <v>2.7989024434968392E-2</v>
      </c>
      <c r="AM246" s="22">
        <f>IF(ISBLANK(Y246),"",INDEX(spac_research[[#All],[publicSharesOutstanding]],MATCH(C246,spac_research[[#All],[symbol]],0)))</f>
        <v>48300000</v>
      </c>
      <c r="AN246">
        <v>0</v>
      </c>
    </row>
    <row r="247" spans="1:40" x14ac:dyDescent="0.2">
      <c r="A247" s="37" t="s">
        <v>992</v>
      </c>
      <c r="B247" s="37" t="s">
        <v>1780</v>
      </c>
      <c r="C247" s="37" t="s">
        <v>993</v>
      </c>
      <c r="D247" s="37"/>
      <c r="E247" s="37"/>
      <c r="F247" s="40">
        <v>44216</v>
      </c>
      <c r="G247" s="40">
        <v>44232</v>
      </c>
      <c r="H247" s="37">
        <v>24</v>
      </c>
      <c r="I247" s="37" t="s">
        <v>69</v>
      </c>
      <c r="J247" s="37" t="s">
        <v>54</v>
      </c>
      <c r="K247" s="37"/>
      <c r="L247" s="39">
        <v>10</v>
      </c>
      <c r="M247" s="38">
        <v>0.5</v>
      </c>
      <c r="N247" s="37" t="s">
        <v>130</v>
      </c>
      <c r="O247" s="37" t="s">
        <v>167</v>
      </c>
      <c r="P247" s="37">
        <v>414</v>
      </c>
      <c r="Q247" s="37"/>
      <c r="R247" s="40">
        <v>44966</v>
      </c>
      <c r="S247" s="37"/>
      <c r="T247" s="37"/>
      <c r="U247" s="37"/>
      <c r="V247" s="37"/>
      <c r="W247" s="37"/>
      <c r="X247" s="37"/>
      <c r="Y247" s="39">
        <v>9.77</v>
      </c>
      <c r="Z247" s="39">
        <v>9.92</v>
      </c>
      <c r="AA247" s="39">
        <v>0.33</v>
      </c>
      <c r="AB247" s="37"/>
      <c r="AC247" s="37"/>
      <c r="AD247" s="37"/>
      <c r="AE247" s="37" t="s">
        <v>1798</v>
      </c>
      <c r="AF247" s="37" t="s">
        <v>68</v>
      </c>
      <c r="AG247" s="37" t="s">
        <v>991</v>
      </c>
      <c r="AH247" s="38">
        <v>-2.4E-2</v>
      </c>
      <c r="AI247" s="40">
        <f>INDEX(spac_research[[#All],[outsideLiquidationDate]],MATCH(C247,spac_research[[#All],[symbol]],0))</f>
        <v>0</v>
      </c>
      <c r="AJ247" s="20">
        <f t="shared" si="9"/>
        <v>44966</v>
      </c>
      <c r="AK247" s="32">
        <f t="shared" ca="1" si="10"/>
        <v>307</v>
      </c>
      <c r="AL247" s="33">
        <f t="shared" ca="1" si="11"/>
        <v>2.7989024434968392E-2</v>
      </c>
      <c r="AM247" s="22">
        <f>IF(ISBLANK(Y247),"",INDEX(spac_research[[#All],[publicSharesOutstanding]],MATCH(C247,spac_research[[#All],[symbol]],0)))</f>
        <v>41400000</v>
      </c>
      <c r="AN247">
        <v>0</v>
      </c>
    </row>
    <row r="248" spans="1:40" x14ac:dyDescent="0.2">
      <c r="A248" s="37" t="s">
        <v>1942</v>
      </c>
      <c r="B248" s="37" t="s">
        <v>1780</v>
      </c>
      <c r="C248" s="37" t="s">
        <v>1367</v>
      </c>
      <c r="D248" s="37"/>
      <c r="E248" s="37"/>
      <c r="F248" s="40">
        <v>44216</v>
      </c>
      <c r="G248" s="40">
        <v>44232</v>
      </c>
      <c r="H248" s="37">
        <v>24</v>
      </c>
      <c r="I248" s="37" t="s">
        <v>69</v>
      </c>
      <c r="J248" s="37" t="s">
        <v>54</v>
      </c>
      <c r="K248" s="37"/>
      <c r="L248" s="39">
        <v>10</v>
      </c>
      <c r="M248" s="38">
        <v>0.5</v>
      </c>
      <c r="N248" s="37" t="s">
        <v>49</v>
      </c>
      <c r="O248" s="37" t="s">
        <v>167</v>
      </c>
      <c r="P248" s="37">
        <v>300</v>
      </c>
      <c r="Q248" s="37"/>
      <c r="R248" s="40">
        <v>44966</v>
      </c>
      <c r="S248" s="37"/>
      <c r="T248" s="37"/>
      <c r="U248" s="37"/>
      <c r="V248" s="37"/>
      <c r="W248" s="37"/>
      <c r="X248" s="37"/>
      <c r="Y248" s="39">
        <v>9.7799999999999994</v>
      </c>
      <c r="Z248" s="39">
        <v>9.82</v>
      </c>
      <c r="AA248" s="39">
        <v>0.18</v>
      </c>
      <c r="AB248" s="37"/>
      <c r="AC248" s="37"/>
      <c r="AD248" s="37"/>
      <c r="AE248" s="37" t="s">
        <v>1419</v>
      </c>
      <c r="AF248" s="37" t="s">
        <v>839</v>
      </c>
      <c r="AG248" s="37" t="s">
        <v>1366</v>
      </c>
      <c r="AH248" s="38">
        <v>-2.3E-2</v>
      </c>
      <c r="AI248" s="40">
        <f>INDEX(spac_research[[#All],[outsideLiquidationDate]],MATCH(C248,spac_research[[#All],[symbol]],0))</f>
        <v>0</v>
      </c>
      <c r="AJ248" s="20">
        <f t="shared" si="9"/>
        <v>44966</v>
      </c>
      <c r="AK248" s="32">
        <f t="shared" ca="1" si="10"/>
        <v>307</v>
      </c>
      <c r="AL248" s="33">
        <f t="shared" ca="1" si="11"/>
        <v>2.67447359831605E-2</v>
      </c>
      <c r="AM248" s="22">
        <f>IF(ISBLANK(Y248),"",INDEX(spac_research[[#All],[publicSharesOutstanding]],MATCH(C248,spac_research[[#All],[symbol]],0)))</f>
        <v>30000000</v>
      </c>
      <c r="AN248">
        <v>0</v>
      </c>
    </row>
    <row r="249" spans="1:40" x14ac:dyDescent="0.2">
      <c r="A249" s="37" t="s">
        <v>2137</v>
      </c>
      <c r="B249" s="37" t="s">
        <v>1780</v>
      </c>
      <c r="C249" s="37" t="s">
        <v>1070</v>
      </c>
      <c r="D249" s="37"/>
      <c r="E249" s="37"/>
      <c r="F249" s="40">
        <v>44236</v>
      </c>
      <c r="G249" s="40">
        <v>44413</v>
      </c>
      <c r="H249" s="37" t="s">
        <v>159</v>
      </c>
      <c r="I249" s="37" t="s">
        <v>69</v>
      </c>
      <c r="J249" s="37" t="s">
        <v>54</v>
      </c>
      <c r="K249" s="37"/>
      <c r="L249" s="39">
        <v>10.199999999999999</v>
      </c>
      <c r="M249" s="38">
        <v>0.5</v>
      </c>
      <c r="N249" s="37" t="s">
        <v>79</v>
      </c>
      <c r="O249" s="37" t="s">
        <v>48</v>
      </c>
      <c r="P249" s="37">
        <v>104.9</v>
      </c>
      <c r="Q249" s="37"/>
      <c r="R249" s="40">
        <v>44874</v>
      </c>
      <c r="S249" s="37"/>
      <c r="T249" s="37"/>
      <c r="U249" s="37"/>
      <c r="V249" s="37"/>
      <c r="W249" s="37"/>
      <c r="X249" s="37"/>
      <c r="Y249" s="39">
        <v>10.029999999999999</v>
      </c>
      <c r="Z249" s="39">
        <v>10.3</v>
      </c>
      <c r="AA249" s="39">
        <v>0.35</v>
      </c>
      <c r="AB249" s="37"/>
      <c r="AC249" s="37"/>
      <c r="AD249" s="37"/>
      <c r="AE249" s="37" t="s">
        <v>1903</v>
      </c>
      <c r="AF249" s="37" t="s">
        <v>251</v>
      </c>
      <c r="AG249" s="37" t="s">
        <v>1069</v>
      </c>
      <c r="AH249" s="38">
        <v>-1.67E-2</v>
      </c>
      <c r="AI249" s="40">
        <f>INDEX(spac_research[[#All],[outsideLiquidationDate]],MATCH(C249,spac_research[[#All],[symbol]],0))</f>
        <v>44966</v>
      </c>
      <c r="AJ249" s="20">
        <f t="shared" si="9"/>
        <v>44966</v>
      </c>
      <c r="AK249" s="32">
        <f t="shared" ca="1" si="10"/>
        <v>307</v>
      </c>
      <c r="AL249" s="33">
        <f t="shared" ca="1" si="11"/>
        <v>2.0151272566664775E-2</v>
      </c>
      <c r="AM249" s="22">
        <f>IF(ISBLANK(Y249),"",INDEX(spac_research[[#All],[publicSharesOutstanding]],MATCH(C249,spac_research[[#All],[symbol]],0)))</f>
        <v>10492480</v>
      </c>
      <c r="AN249">
        <v>0</v>
      </c>
    </row>
    <row r="250" spans="1:40" x14ac:dyDescent="0.2">
      <c r="A250" s="37" t="s">
        <v>2451</v>
      </c>
      <c r="B250" s="37" t="s">
        <v>2398</v>
      </c>
      <c r="C250" s="37" t="s">
        <v>1029</v>
      </c>
      <c r="D250" s="37" t="s">
        <v>1028</v>
      </c>
      <c r="E250" s="37" t="s">
        <v>1027</v>
      </c>
      <c r="F250" s="40">
        <v>44216</v>
      </c>
      <c r="G250" s="40">
        <v>44232</v>
      </c>
      <c r="H250" s="37">
        <v>24</v>
      </c>
      <c r="I250" s="37" t="s">
        <v>119</v>
      </c>
      <c r="J250" s="37" t="s">
        <v>54</v>
      </c>
      <c r="K250" s="37"/>
      <c r="L250" s="39">
        <v>10</v>
      </c>
      <c r="M250" s="38">
        <v>0.2</v>
      </c>
      <c r="N250" s="37" t="s">
        <v>49</v>
      </c>
      <c r="O250" s="37" t="s">
        <v>48</v>
      </c>
      <c r="P250" s="37">
        <v>345</v>
      </c>
      <c r="Q250" s="40">
        <v>44460</v>
      </c>
      <c r="R250" s="40">
        <v>44966</v>
      </c>
      <c r="S250" s="37"/>
      <c r="T250" s="42">
        <v>1054</v>
      </c>
      <c r="U250" s="41">
        <v>3.06</v>
      </c>
      <c r="V250" s="37" t="s">
        <v>147</v>
      </c>
      <c r="W250" s="37" t="s">
        <v>56</v>
      </c>
      <c r="X250" s="37"/>
      <c r="Y250" s="39">
        <v>9.84</v>
      </c>
      <c r="Z250" s="39">
        <v>9.92</v>
      </c>
      <c r="AA250" s="39">
        <v>0.45</v>
      </c>
      <c r="AB250" s="37"/>
      <c r="AC250" s="37"/>
      <c r="AD250" s="37"/>
      <c r="AE250" s="37" t="s">
        <v>1805</v>
      </c>
      <c r="AF250" s="37" t="s">
        <v>149</v>
      </c>
      <c r="AG250" s="37" t="s">
        <v>1025</v>
      </c>
      <c r="AH250" s="38">
        <v>-1.7000000000000001E-2</v>
      </c>
      <c r="AI250" s="40">
        <f>INDEX(spac_research[[#All],[outsideLiquidationDate]],MATCH(C250,spac_research[[#All],[symbol]],0))</f>
        <v>0</v>
      </c>
      <c r="AJ250" s="20">
        <f t="shared" si="9"/>
        <v>44966</v>
      </c>
      <c r="AK250" s="32">
        <f t="shared" ca="1" si="10"/>
        <v>307</v>
      </c>
      <c r="AL250" s="33">
        <f t="shared" ca="1" si="11"/>
        <v>1.9332115145255794E-2</v>
      </c>
      <c r="AM250" s="22">
        <f>IF(ISBLANK(Y250),"",INDEX(spac_research[[#All],[publicSharesOutstanding]],MATCH(C250,spac_research[[#All],[symbol]],0)))</f>
        <v>34500000</v>
      </c>
      <c r="AN250">
        <v>0</v>
      </c>
    </row>
    <row r="251" spans="1:40" x14ac:dyDescent="0.2">
      <c r="A251" s="37" t="s">
        <v>2450</v>
      </c>
      <c r="B251" s="37" t="s">
        <v>2398</v>
      </c>
      <c r="C251" s="37" t="s">
        <v>493</v>
      </c>
      <c r="D251" s="37" t="s">
        <v>491</v>
      </c>
      <c r="E251" s="37" t="s">
        <v>490</v>
      </c>
      <c r="F251" s="40">
        <v>44215</v>
      </c>
      <c r="G251" s="40">
        <v>44232</v>
      </c>
      <c r="H251" s="37" t="s">
        <v>116</v>
      </c>
      <c r="I251" s="37" t="s">
        <v>137</v>
      </c>
      <c r="J251" s="37" t="s">
        <v>158</v>
      </c>
      <c r="K251" s="37"/>
      <c r="L251" s="39">
        <v>10</v>
      </c>
      <c r="M251" s="38">
        <v>0.5</v>
      </c>
      <c r="N251" s="37" t="s">
        <v>49</v>
      </c>
      <c r="O251" s="37" t="s">
        <v>48</v>
      </c>
      <c r="P251" s="37">
        <v>201.3</v>
      </c>
      <c r="Q251" s="40">
        <v>44504</v>
      </c>
      <c r="R251" s="40">
        <v>44782</v>
      </c>
      <c r="S251" s="37"/>
      <c r="T251" s="42">
        <v>1428</v>
      </c>
      <c r="U251" s="41">
        <v>7.1</v>
      </c>
      <c r="V251" s="37" t="s">
        <v>72</v>
      </c>
      <c r="W251" s="37" t="s">
        <v>56</v>
      </c>
      <c r="X251" s="37"/>
      <c r="Y251" s="39">
        <v>9.9</v>
      </c>
      <c r="Z251" s="39">
        <v>10.119999999999999</v>
      </c>
      <c r="AA251" s="39">
        <v>0.25</v>
      </c>
      <c r="AB251" s="37"/>
      <c r="AC251" s="37"/>
      <c r="AD251" s="37"/>
      <c r="AE251" s="37" t="s">
        <v>1379</v>
      </c>
      <c r="AF251" s="37" t="s">
        <v>87</v>
      </c>
      <c r="AG251" s="37" t="s">
        <v>492</v>
      </c>
      <c r="AH251" s="38">
        <v>-0.01</v>
      </c>
      <c r="AI251" s="40">
        <f>INDEX(spac_research[[#All],[outsideLiquidationDate]],MATCH(C251,spac_research[[#All],[symbol]],0))</f>
        <v>44966</v>
      </c>
      <c r="AJ251" s="20">
        <f t="shared" si="9"/>
        <v>44966</v>
      </c>
      <c r="AK251" s="32">
        <f t="shared" ca="1" si="10"/>
        <v>307</v>
      </c>
      <c r="AL251" s="33">
        <f t="shared" ca="1" si="11"/>
        <v>1.2009344256901339E-2</v>
      </c>
      <c r="AM251" s="22">
        <f>IF(ISBLANK(Y251),"",INDEX(spac_research[[#All],[publicSharesOutstanding]],MATCH(C251,spac_research[[#All],[symbol]],0)))</f>
        <v>20125000</v>
      </c>
      <c r="AN251">
        <v>0</v>
      </c>
    </row>
    <row r="252" spans="1:40" x14ac:dyDescent="0.2">
      <c r="A252" s="37" t="s">
        <v>2138</v>
      </c>
      <c r="B252" s="37" t="s">
        <v>1780</v>
      </c>
      <c r="C252" s="37" t="s">
        <v>436</v>
      </c>
      <c r="D252" s="37"/>
      <c r="E252" s="37"/>
      <c r="F252" s="40">
        <v>44294</v>
      </c>
      <c r="G252" s="40">
        <v>44414</v>
      </c>
      <c r="H252" s="37">
        <v>18</v>
      </c>
      <c r="I252" s="37" t="s">
        <v>69</v>
      </c>
      <c r="J252" s="37" t="s">
        <v>61</v>
      </c>
      <c r="K252" s="37"/>
      <c r="L252" s="39">
        <v>10</v>
      </c>
      <c r="M252" s="38">
        <v>0.5</v>
      </c>
      <c r="N252" s="37" t="s">
        <v>79</v>
      </c>
      <c r="O252" s="37" t="s">
        <v>48</v>
      </c>
      <c r="P252" s="37">
        <v>250</v>
      </c>
      <c r="Q252" s="37"/>
      <c r="R252" s="40">
        <v>44967</v>
      </c>
      <c r="S252" s="37"/>
      <c r="T252" s="37"/>
      <c r="U252" s="37"/>
      <c r="V252" s="37"/>
      <c r="W252" s="37"/>
      <c r="X252" s="37"/>
      <c r="Y252" s="39">
        <v>9.75</v>
      </c>
      <c r="Z252" s="39">
        <v>10.15</v>
      </c>
      <c r="AA252" s="39">
        <v>0.45</v>
      </c>
      <c r="AB252" s="37"/>
      <c r="AC252" s="37"/>
      <c r="AD252" s="37"/>
      <c r="AE252" s="37" t="s">
        <v>1419</v>
      </c>
      <c r="AF252" s="37" t="s">
        <v>435</v>
      </c>
      <c r="AG252" s="37" t="s">
        <v>434</v>
      </c>
      <c r="AH252" s="38">
        <v>-2.5000000000000001E-2</v>
      </c>
      <c r="AI252" s="40">
        <f>INDEX(spac_research[[#All],[outsideLiquidationDate]],MATCH(C252,spac_research[[#All],[symbol]],0))</f>
        <v>0</v>
      </c>
      <c r="AJ252" s="20">
        <f t="shared" si="9"/>
        <v>44967</v>
      </c>
      <c r="AK252" s="32">
        <f t="shared" ca="1" si="10"/>
        <v>308</v>
      </c>
      <c r="AL252" s="33">
        <f t="shared" ca="1" si="11"/>
        <v>3.038628038628028E-2</v>
      </c>
      <c r="AM252" s="22">
        <f>IF(ISBLANK(Y252),"",INDEX(spac_research[[#All],[publicSharesOutstanding]],MATCH(C252,spac_research[[#All],[symbol]],0)))</f>
        <v>25000000</v>
      </c>
      <c r="AN252">
        <v>0</v>
      </c>
    </row>
    <row r="253" spans="1:40" x14ac:dyDescent="0.2">
      <c r="A253" s="37" t="s">
        <v>2140</v>
      </c>
      <c r="B253" s="37" t="s">
        <v>1780</v>
      </c>
      <c r="C253" s="37" t="s">
        <v>449</v>
      </c>
      <c r="D253" s="37"/>
      <c r="E253" s="37"/>
      <c r="F253" s="40">
        <v>44386</v>
      </c>
      <c r="G253" s="40">
        <v>44414</v>
      </c>
      <c r="H253" s="37">
        <v>18</v>
      </c>
      <c r="I253" s="37" t="s">
        <v>69</v>
      </c>
      <c r="J253" s="37" t="s">
        <v>61</v>
      </c>
      <c r="K253" s="37"/>
      <c r="L253" s="39">
        <v>10.15</v>
      </c>
      <c r="M253" s="38">
        <v>0.5</v>
      </c>
      <c r="N253" s="37" t="s">
        <v>79</v>
      </c>
      <c r="O253" s="37" t="s">
        <v>48</v>
      </c>
      <c r="P253" s="37">
        <v>115</v>
      </c>
      <c r="Q253" s="37"/>
      <c r="R253" s="40">
        <v>44967</v>
      </c>
      <c r="S253" s="37"/>
      <c r="T253" s="37"/>
      <c r="U253" s="37"/>
      <c r="V253" s="37"/>
      <c r="W253" s="37"/>
      <c r="X253" s="37"/>
      <c r="Y253" s="39">
        <v>9.92</v>
      </c>
      <c r="Z253" s="39">
        <v>10.02</v>
      </c>
      <c r="AA253" s="39">
        <v>0.34</v>
      </c>
      <c r="AB253" s="37"/>
      <c r="AC253" s="37"/>
      <c r="AD253" s="37"/>
      <c r="AE253" s="37" t="s">
        <v>2089</v>
      </c>
      <c r="AF253" s="37" t="s">
        <v>112</v>
      </c>
      <c r="AG253" s="37" t="s">
        <v>448</v>
      </c>
      <c r="AH253" s="38">
        <v>-2.2700000000000001E-2</v>
      </c>
      <c r="AI253" s="40">
        <f>INDEX(spac_research[[#All],[outsideLiquidationDate]],MATCH(C253,spac_research[[#All],[symbol]],0))</f>
        <v>0</v>
      </c>
      <c r="AJ253" s="20">
        <f t="shared" si="9"/>
        <v>44967</v>
      </c>
      <c r="AK253" s="32">
        <f t="shared" ca="1" si="10"/>
        <v>308</v>
      </c>
      <c r="AL253" s="33">
        <f t="shared" ca="1" si="11"/>
        <v>2.7476303937997496E-2</v>
      </c>
      <c r="AM253" s="22">
        <f>IF(ISBLANK(Y253),"",INDEX(spac_research[[#All],[publicSharesOutstanding]],MATCH(C253,spac_research[[#All],[symbol]],0)))</f>
        <v>11500000</v>
      </c>
      <c r="AN253">
        <v>0</v>
      </c>
    </row>
    <row r="254" spans="1:40" x14ac:dyDescent="0.2">
      <c r="A254" s="37" t="s">
        <v>2139</v>
      </c>
      <c r="B254" s="37" t="s">
        <v>1780</v>
      </c>
      <c r="C254" s="37" t="s">
        <v>658</v>
      </c>
      <c r="D254" s="37"/>
      <c r="E254" s="37"/>
      <c r="F254" s="40">
        <v>44362</v>
      </c>
      <c r="G254" s="40">
        <v>44414</v>
      </c>
      <c r="H254" s="37" t="s">
        <v>463</v>
      </c>
      <c r="I254" s="37" t="s">
        <v>126</v>
      </c>
      <c r="J254" s="37" t="s">
        <v>158</v>
      </c>
      <c r="K254" s="37" t="s">
        <v>2066</v>
      </c>
      <c r="L254" s="39">
        <v>10.1</v>
      </c>
      <c r="M254" s="37" t="s">
        <v>1887</v>
      </c>
      <c r="N254" s="37" t="s">
        <v>79</v>
      </c>
      <c r="O254" s="37" t="s">
        <v>167</v>
      </c>
      <c r="P254" s="37">
        <v>57.5</v>
      </c>
      <c r="Q254" s="37"/>
      <c r="R254" s="40">
        <v>44783</v>
      </c>
      <c r="S254" s="37"/>
      <c r="T254" s="37"/>
      <c r="U254" s="37"/>
      <c r="V254" s="37"/>
      <c r="W254" s="37"/>
      <c r="X254" s="37"/>
      <c r="Y254" s="39">
        <v>9.9600000000000009</v>
      </c>
      <c r="Z254" s="39">
        <v>9.91</v>
      </c>
      <c r="AA254" s="39">
        <v>0.1</v>
      </c>
      <c r="AB254" s="37"/>
      <c r="AC254" s="37"/>
      <c r="AD254" s="37"/>
      <c r="AE254" s="37" t="s">
        <v>1903</v>
      </c>
      <c r="AF254" s="37" t="s">
        <v>112</v>
      </c>
      <c r="AG254" s="37" t="s">
        <v>657</v>
      </c>
      <c r="AH254" s="38">
        <v>-1.4800000000000001E-2</v>
      </c>
      <c r="AI254" s="40">
        <f>INDEX(spac_research[[#All],[outsideLiquidationDate]],MATCH(C254,spac_research[[#All],[symbol]],0))</f>
        <v>44967</v>
      </c>
      <c r="AJ254" s="20">
        <f t="shared" si="9"/>
        <v>44967</v>
      </c>
      <c r="AK254" s="32">
        <f t="shared" ca="1" si="10"/>
        <v>308</v>
      </c>
      <c r="AL254" s="33">
        <f t="shared" ca="1" si="11"/>
        <v>1.665753924790064E-2</v>
      </c>
      <c r="AM254" s="22">
        <f>IF(ISBLANK(Y254),"",INDEX(spac_research[[#All],[publicSharesOutstanding]],MATCH(C254,spac_research[[#All],[symbol]],0)))</f>
        <v>5750000</v>
      </c>
      <c r="AN254">
        <v>0</v>
      </c>
    </row>
    <row r="255" spans="1:40" x14ac:dyDescent="0.2">
      <c r="A255" s="37" t="s">
        <v>1947</v>
      </c>
      <c r="B255" s="37" t="s">
        <v>1780</v>
      </c>
      <c r="C255" s="37" t="s">
        <v>552</v>
      </c>
      <c r="D255" s="37"/>
      <c r="E255" s="37"/>
      <c r="F255" s="40">
        <v>44209</v>
      </c>
      <c r="G255" s="40">
        <v>44236</v>
      </c>
      <c r="H255" s="37">
        <v>24</v>
      </c>
      <c r="I255" s="37" t="s">
        <v>119</v>
      </c>
      <c r="J255" s="37" t="s">
        <v>54</v>
      </c>
      <c r="K255" s="37"/>
      <c r="L255" s="39">
        <v>10</v>
      </c>
      <c r="M255" s="38">
        <v>0.2</v>
      </c>
      <c r="N255" s="37" t="s">
        <v>49</v>
      </c>
      <c r="O255" s="37" t="s">
        <v>48</v>
      </c>
      <c r="P255" s="37">
        <v>276</v>
      </c>
      <c r="Q255" s="37"/>
      <c r="R255" s="40">
        <v>44968</v>
      </c>
      <c r="S255" s="37"/>
      <c r="T255" s="37"/>
      <c r="U255" s="37"/>
      <c r="V255" s="37"/>
      <c r="W255" s="37"/>
      <c r="X255" s="37"/>
      <c r="Y255" s="39">
        <v>9.76</v>
      </c>
      <c r="Z255" s="39">
        <v>9.8000000000000007</v>
      </c>
      <c r="AA255" s="39">
        <v>0.33</v>
      </c>
      <c r="AB255" s="37"/>
      <c r="AC255" s="37"/>
      <c r="AD255" s="37"/>
      <c r="AE255" s="37" t="s">
        <v>1419</v>
      </c>
      <c r="AF255" s="37" t="s">
        <v>200</v>
      </c>
      <c r="AG255" s="37" t="s">
        <v>551</v>
      </c>
      <c r="AH255" s="38">
        <v>-2.4500000000000001E-2</v>
      </c>
      <c r="AI255" s="40">
        <f>INDEX(spac_research[[#All],[outsideLiquidationDate]],MATCH(C255,spac_research[[#All],[symbol]],0))</f>
        <v>0</v>
      </c>
      <c r="AJ255" s="20">
        <f t="shared" si="9"/>
        <v>44968</v>
      </c>
      <c r="AK255" s="32">
        <f t="shared" ca="1" si="10"/>
        <v>309</v>
      </c>
      <c r="AL255" s="33">
        <f t="shared" ca="1" si="11"/>
        <v>2.9046633773674897E-2</v>
      </c>
      <c r="AM255" s="22">
        <f>IF(ISBLANK(Y255),"",INDEX(spac_research[[#All],[publicSharesOutstanding]],MATCH(C255,spac_research[[#All],[symbol]],0)))</f>
        <v>27600000</v>
      </c>
      <c r="AN255">
        <v>0</v>
      </c>
    </row>
    <row r="256" spans="1:40" x14ac:dyDescent="0.2">
      <c r="A256" s="37" t="s">
        <v>1948</v>
      </c>
      <c r="B256" s="37" t="s">
        <v>1780</v>
      </c>
      <c r="C256" s="37" t="s">
        <v>1217</v>
      </c>
      <c r="D256" s="37"/>
      <c r="E256" s="37"/>
      <c r="F256" s="40">
        <v>44216</v>
      </c>
      <c r="G256" s="40">
        <v>44236</v>
      </c>
      <c r="H256" s="37">
        <v>24</v>
      </c>
      <c r="I256" s="37" t="s">
        <v>69</v>
      </c>
      <c r="J256" s="37" t="s">
        <v>54</v>
      </c>
      <c r="K256" s="37"/>
      <c r="L256" s="39">
        <v>10</v>
      </c>
      <c r="M256" s="38">
        <v>0.5</v>
      </c>
      <c r="N256" s="37" t="s">
        <v>79</v>
      </c>
      <c r="O256" s="37" t="s">
        <v>48</v>
      </c>
      <c r="P256" s="37">
        <v>125</v>
      </c>
      <c r="Q256" s="37"/>
      <c r="R256" s="40">
        <v>44968</v>
      </c>
      <c r="S256" s="37"/>
      <c r="T256" s="37"/>
      <c r="U256" s="37"/>
      <c r="V256" s="37"/>
      <c r="W256" s="37"/>
      <c r="X256" s="37"/>
      <c r="Y256" s="39">
        <v>9.76</v>
      </c>
      <c r="Z256" s="39">
        <v>9.9600000000000009</v>
      </c>
      <c r="AA256" s="39">
        <v>0.36</v>
      </c>
      <c r="AB256" s="37"/>
      <c r="AC256" s="37"/>
      <c r="AD256" s="37"/>
      <c r="AE256" s="37" t="s">
        <v>1865</v>
      </c>
      <c r="AF256" s="37" t="s">
        <v>52</v>
      </c>
      <c r="AG256" s="37" t="s">
        <v>1216</v>
      </c>
      <c r="AH256" s="38">
        <v>-2.4E-2</v>
      </c>
      <c r="AI256" s="40">
        <f>INDEX(spac_research[[#All],[outsideLiquidationDate]],MATCH(C256,spac_research[[#All],[symbol]],0))</f>
        <v>0</v>
      </c>
      <c r="AJ256" s="20">
        <f t="shared" si="9"/>
        <v>44968</v>
      </c>
      <c r="AK256" s="32">
        <f t="shared" ca="1" si="10"/>
        <v>309</v>
      </c>
      <c r="AL256" s="33">
        <f t="shared" ca="1" si="11"/>
        <v>2.9046633773674897E-2</v>
      </c>
      <c r="AM256" s="22">
        <f>IF(ISBLANK(Y256),"",INDEX(spac_research[[#All],[publicSharesOutstanding]],MATCH(C256,spac_research[[#All],[symbol]],0)))</f>
        <v>12500500</v>
      </c>
      <c r="AN256">
        <v>0</v>
      </c>
    </row>
    <row r="257" spans="1:40" x14ac:dyDescent="0.2">
      <c r="A257" s="37" t="s">
        <v>1944</v>
      </c>
      <c r="B257" s="37" t="s">
        <v>1780</v>
      </c>
      <c r="C257" s="37" t="s">
        <v>1685</v>
      </c>
      <c r="D257" s="37"/>
      <c r="E257" s="37"/>
      <c r="F257" s="40">
        <v>44153</v>
      </c>
      <c r="G257" s="40">
        <v>44236</v>
      </c>
      <c r="H257" s="37">
        <v>24</v>
      </c>
      <c r="I257" s="37" t="s">
        <v>69</v>
      </c>
      <c r="J257" s="37" t="s">
        <v>54</v>
      </c>
      <c r="K257" s="37"/>
      <c r="L257" s="39">
        <v>10.1</v>
      </c>
      <c r="M257" s="38">
        <v>0.5</v>
      </c>
      <c r="N257" s="37" t="s">
        <v>147</v>
      </c>
      <c r="O257" s="37" t="s">
        <v>48</v>
      </c>
      <c r="P257" s="37">
        <v>115</v>
      </c>
      <c r="Q257" s="37"/>
      <c r="R257" s="40">
        <v>44968</v>
      </c>
      <c r="S257" s="37"/>
      <c r="T257" s="37"/>
      <c r="U257" s="37"/>
      <c r="V257" s="37"/>
      <c r="W257" s="37"/>
      <c r="X257" s="37"/>
      <c r="Y257" s="39">
        <v>9.86</v>
      </c>
      <c r="Z257" s="39">
        <v>9.9499999999999993</v>
      </c>
      <c r="AA257" s="39">
        <v>0.27</v>
      </c>
      <c r="AB257" s="37"/>
      <c r="AC257" s="37"/>
      <c r="AD257" s="37"/>
      <c r="AE257" s="37" t="s">
        <v>1945</v>
      </c>
      <c r="AF257" s="37" t="s">
        <v>52</v>
      </c>
      <c r="AG257" s="37" t="s">
        <v>1684</v>
      </c>
      <c r="AH257" s="38">
        <v>-2.3599999999999999E-2</v>
      </c>
      <c r="AI257" s="40">
        <f>INDEX(spac_research[[#All],[outsideLiquidationDate]],MATCH(C257,spac_research[[#All],[symbol]],0))</f>
        <v>0</v>
      </c>
      <c r="AJ257" s="20">
        <f t="shared" si="9"/>
        <v>44968</v>
      </c>
      <c r="AK257" s="32">
        <f t="shared" ca="1" si="10"/>
        <v>309</v>
      </c>
      <c r="AL257" s="33">
        <f t="shared" ca="1" si="11"/>
        <v>2.8752043167451048E-2</v>
      </c>
      <c r="AM257" s="22">
        <f>IF(ISBLANK(Y257),"",INDEX(spac_research[[#All],[publicSharesOutstanding]],MATCH(C257,spac_research[[#All],[symbol]],0)))</f>
        <v>11500000</v>
      </c>
      <c r="AN257">
        <v>0</v>
      </c>
    </row>
    <row r="258" spans="1:40" x14ac:dyDescent="0.2">
      <c r="A258" s="37" t="s">
        <v>1949</v>
      </c>
      <c r="B258" s="37" t="s">
        <v>1780</v>
      </c>
      <c r="C258" s="37" t="s">
        <v>547</v>
      </c>
      <c r="D258" s="37"/>
      <c r="E258" s="37"/>
      <c r="F258" s="40">
        <v>44217</v>
      </c>
      <c r="G258" s="40">
        <v>44236</v>
      </c>
      <c r="H258" s="37">
        <v>24</v>
      </c>
      <c r="I258" s="37" t="s">
        <v>53</v>
      </c>
      <c r="J258" s="37" t="s">
        <v>54</v>
      </c>
      <c r="K258" s="37"/>
      <c r="L258" s="39">
        <v>10</v>
      </c>
      <c r="M258" s="38">
        <v>0.33329999999999999</v>
      </c>
      <c r="N258" s="37" t="s">
        <v>130</v>
      </c>
      <c r="O258" s="37" t="s">
        <v>48</v>
      </c>
      <c r="P258" s="37">
        <v>276</v>
      </c>
      <c r="Q258" s="37"/>
      <c r="R258" s="40">
        <v>44968</v>
      </c>
      <c r="S258" s="37"/>
      <c r="T258" s="37"/>
      <c r="U258" s="37"/>
      <c r="V258" s="37"/>
      <c r="W258" s="37"/>
      <c r="X258" s="37"/>
      <c r="Y258" s="39">
        <v>9.77</v>
      </c>
      <c r="Z258" s="39">
        <v>9.8000000000000007</v>
      </c>
      <c r="AA258" s="39">
        <v>0.27</v>
      </c>
      <c r="AB258" s="37"/>
      <c r="AC258" s="37"/>
      <c r="AD258" s="37"/>
      <c r="AE258" s="37" t="s">
        <v>1788</v>
      </c>
      <c r="AF258" s="37" t="s">
        <v>68</v>
      </c>
      <c r="AG258" s="37" t="s">
        <v>546</v>
      </c>
      <c r="AH258" s="38">
        <v>-2.3E-2</v>
      </c>
      <c r="AI258" s="40">
        <f>INDEX(spac_research[[#All],[outsideLiquidationDate]],MATCH(C258,spac_research[[#All],[symbol]],0))</f>
        <v>0</v>
      </c>
      <c r="AJ258" s="20">
        <f t="shared" ref="AJ258:AJ321" si="12">IF(AI258&gt;0,AI258,R258)</f>
        <v>44968</v>
      </c>
      <c r="AK258" s="32">
        <f t="shared" ref="AK258:AK321" ca="1" si="13">AJ258-TODAY()</f>
        <v>309</v>
      </c>
      <c r="AL258" s="33">
        <f t="shared" ref="AL258:AL321" ca="1" si="14">IFERROR((L258/Y258-1)*(365/AK258),"")</f>
        <v>2.7807865700761474E-2</v>
      </c>
      <c r="AM258" s="22">
        <f>IF(ISBLANK(Y258),"",INDEX(spac_research[[#All],[publicSharesOutstanding]],MATCH(C258,spac_research[[#All],[symbol]],0)))</f>
        <v>27600000</v>
      </c>
      <c r="AN258">
        <v>0</v>
      </c>
    </row>
    <row r="259" spans="1:40" x14ac:dyDescent="0.2">
      <c r="A259" s="37" t="s">
        <v>2454</v>
      </c>
      <c r="B259" s="37" t="s">
        <v>2398</v>
      </c>
      <c r="C259" s="37" t="s">
        <v>1359</v>
      </c>
      <c r="D259" s="37" t="s">
        <v>1357</v>
      </c>
      <c r="E259" s="37" t="s">
        <v>1356</v>
      </c>
      <c r="F259" s="40">
        <v>44217</v>
      </c>
      <c r="G259" s="40">
        <v>44236</v>
      </c>
      <c r="H259" s="37">
        <v>24</v>
      </c>
      <c r="I259" s="37" t="s">
        <v>53</v>
      </c>
      <c r="J259" s="37" t="s">
        <v>54</v>
      </c>
      <c r="K259" s="37"/>
      <c r="L259" s="39">
        <v>10</v>
      </c>
      <c r="M259" s="38">
        <v>0.33329999999999999</v>
      </c>
      <c r="N259" s="37" t="s">
        <v>235</v>
      </c>
      <c r="O259" s="37" t="s">
        <v>48</v>
      </c>
      <c r="P259" s="37">
        <v>276</v>
      </c>
      <c r="Q259" s="40">
        <v>44510</v>
      </c>
      <c r="R259" s="40">
        <v>44968</v>
      </c>
      <c r="S259" s="37"/>
      <c r="T259" s="37">
        <v>808</v>
      </c>
      <c r="U259" s="41">
        <v>2.93</v>
      </c>
      <c r="V259" s="37" t="s">
        <v>235</v>
      </c>
      <c r="W259" s="37" t="s">
        <v>48</v>
      </c>
      <c r="X259" s="37"/>
      <c r="Y259" s="39">
        <v>9.8699999999999992</v>
      </c>
      <c r="Z259" s="39">
        <v>9.99</v>
      </c>
      <c r="AA259" s="39">
        <v>0.39</v>
      </c>
      <c r="AB259" s="37"/>
      <c r="AC259" s="37"/>
      <c r="AD259" s="37"/>
      <c r="AE259" s="37" t="s">
        <v>1841</v>
      </c>
      <c r="AF259" s="37" t="s">
        <v>59</v>
      </c>
      <c r="AG259" s="37" t="s">
        <v>1358</v>
      </c>
      <c r="AH259" s="38">
        <v>-1.4E-2</v>
      </c>
      <c r="AI259" s="40">
        <f>INDEX(spac_research[[#All],[outsideLiquidationDate]],MATCH(C259,spac_research[[#All],[symbol]],0))</f>
        <v>0</v>
      </c>
      <c r="AJ259" s="20">
        <f t="shared" si="12"/>
        <v>44968</v>
      </c>
      <c r="AK259" s="32">
        <f t="shared" ca="1" si="13"/>
        <v>309</v>
      </c>
      <c r="AL259" s="33">
        <f t="shared" ca="1" si="14"/>
        <v>1.5558244230006343E-2</v>
      </c>
      <c r="AM259" s="22">
        <f>IF(ISBLANK(Y259),"",INDEX(spac_research[[#All],[publicSharesOutstanding]],MATCH(C259,spac_research[[#All],[symbol]],0)))</f>
        <v>27600000</v>
      </c>
      <c r="AN259">
        <v>0</v>
      </c>
    </row>
    <row r="260" spans="1:40" x14ac:dyDescent="0.2">
      <c r="A260" s="37" t="s">
        <v>2267</v>
      </c>
      <c r="B260" s="37" t="s">
        <v>1780</v>
      </c>
      <c r="C260" s="37" t="s">
        <v>1624</v>
      </c>
      <c r="D260" s="37"/>
      <c r="E260" s="37"/>
      <c r="F260" s="40">
        <v>44371</v>
      </c>
      <c r="G260" s="40">
        <v>44509</v>
      </c>
      <c r="H260" s="37">
        <v>15</v>
      </c>
      <c r="I260" s="37" t="s">
        <v>69</v>
      </c>
      <c r="J260" s="37" t="s">
        <v>61</v>
      </c>
      <c r="K260" s="37"/>
      <c r="L260" s="39">
        <v>10.199999999999999</v>
      </c>
      <c r="M260" s="38">
        <v>0.5</v>
      </c>
      <c r="N260" s="37" t="s">
        <v>72</v>
      </c>
      <c r="O260" s="37" t="s">
        <v>48</v>
      </c>
      <c r="P260" s="37">
        <v>172.5</v>
      </c>
      <c r="Q260" s="37"/>
      <c r="R260" s="40">
        <v>44969</v>
      </c>
      <c r="S260" s="37"/>
      <c r="T260" s="37"/>
      <c r="U260" s="37"/>
      <c r="V260" s="37"/>
      <c r="W260" s="37"/>
      <c r="X260" s="37"/>
      <c r="Y260" s="39">
        <v>9.9</v>
      </c>
      <c r="Z260" s="39">
        <v>10.050000000000001</v>
      </c>
      <c r="AA260" s="39">
        <v>0.19</v>
      </c>
      <c r="AB260" s="37"/>
      <c r="AC260" s="37"/>
      <c r="AD260" s="37"/>
      <c r="AE260" s="37" t="s">
        <v>1419</v>
      </c>
      <c r="AF260" s="37" t="s">
        <v>52</v>
      </c>
      <c r="AG260" s="37" t="s">
        <v>1623</v>
      </c>
      <c r="AH260" s="38">
        <v>-2.93E-2</v>
      </c>
      <c r="AI260" s="40">
        <f>INDEX(spac_research[[#All],[outsideLiquidationDate]],MATCH(C260,spac_research[[#All],[symbol]],0))</f>
        <v>0</v>
      </c>
      <c r="AJ260" s="20">
        <f t="shared" si="12"/>
        <v>44969</v>
      </c>
      <c r="AK260" s="32">
        <f t="shared" ca="1" si="13"/>
        <v>310</v>
      </c>
      <c r="AL260" s="33">
        <f t="shared" ca="1" si="14"/>
        <v>3.5679374389051777E-2</v>
      </c>
      <c r="AM260" s="22">
        <f>IF(ISBLANK(Y260),"",INDEX(spac_research[[#All],[publicSharesOutstanding]],MATCH(C260,spac_research[[#All],[symbol]],0)))</f>
        <v>17250000</v>
      </c>
      <c r="AN260">
        <v>1</v>
      </c>
    </row>
    <row r="261" spans="1:40" x14ac:dyDescent="0.2">
      <c r="A261" s="37" t="s">
        <v>2141</v>
      </c>
      <c r="B261" s="37" t="s">
        <v>1780</v>
      </c>
      <c r="C261" s="37" t="s">
        <v>1655</v>
      </c>
      <c r="D261" s="37"/>
      <c r="E261" s="37"/>
      <c r="F261" s="40">
        <v>44364</v>
      </c>
      <c r="G261" s="40">
        <v>44418</v>
      </c>
      <c r="H261" s="37">
        <v>18</v>
      </c>
      <c r="I261" s="37" t="s">
        <v>53</v>
      </c>
      <c r="J261" s="37" t="s">
        <v>54</v>
      </c>
      <c r="K261" s="37"/>
      <c r="L261" s="39">
        <v>10.25</v>
      </c>
      <c r="M261" s="38">
        <v>0.33329999999999999</v>
      </c>
      <c r="N261" s="37" t="s">
        <v>130</v>
      </c>
      <c r="O261" s="37" t="s">
        <v>48</v>
      </c>
      <c r="P261" s="37">
        <v>230</v>
      </c>
      <c r="Q261" s="37"/>
      <c r="R261" s="40">
        <v>44969</v>
      </c>
      <c r="S261" s="37"/>
      <c r="T261" s="37"/>
      <c r="U261" s="37"/>
      <c r="V261" s="37"/>
      <c r="W261" s="37"/>
      <c r="X261" s="37"/>
      <c r="Y261" s="39">
        <v>10</v>
      </c>
      <c r="Z261" s="39">
        <v>10.08</v>
      </c>
      <c r="AA261" s="39">
        <v>0.37</v>
      </c>
      <c r="AB261" s="37"/>
      <c r="AC261" s="37"/>
      <c r="AD261" s="37"/>
      <c r="AE261" s="37" t="s">
        <v>1782</v>
      </c>
      <c r="AF261" s="37" t="s">
        <v>82</v>
      </c>
      <c r="AG261" s="37" t="s">
        <v>130</v>
      </c>
      <c r="AH261" s="38">
        <v>-2.53E-2</v>
      </c>
      <c r="AI261" s="40">
        <f>INDEX(spac_research[[#All],[outsideLiquidationDate]],MATCH(C261,spac_research[[#All],[symbol]],0))</f>
        <v>0</v>
      </c>
      <c r="AJ261" s="20">
        <f t="shared" si="12"/>
        <v>44969</v>
      </c>
      <c r="AK261" s="32">
        <f t="shared" ca="1" si="13"/>
        <v>310</v>
      </c>
      <c r="AL261" s="33">
        <f t="shared" ca="1" si="14"/>
        <v>2.943548387096764E-2</v>
      </c>
      <c r="AM261" s="22">
        <f>IF(ISBLANK(Y261),"",INDEX(spac_research[[#All],[publicSharesOutstanding]],MATCH(C261,spac_research[[#All],[symbol]],0)))</f>
        <v>23000000</v>
      </c>
      <c r="AN261">
        <v>0</v>
      </c>
    </row>
    <row r="262" spans="1:40" x14ac:dyDescent="0.2">
      <c r="A262" s="37" t="s">
        <v>413</v>
      </c>
      <c r="B262" s="37" t="s">
        <v>1780</v>
      </c>
      <c r="C262" s="37" t="s">
        <v>414</v>
      </c>
      <c r="D262" s="37"/>
      <c r="E262" s="37"/>
      <c r="F262" s="40">
        <v>44216</v>
      </c>
      <c r="G262" s="40">
        <v>44237</v>
      </c>
      <c r="H262" s="37">
        <v>24</v>
      </c>
      <c r="I262" s="37" t="s">
        <v>53</v>
      </c>
      <c r="J262" s="37" t="s">
        <v>54</v>
      </c>
      <c r="K262" s="37"/>
      <c r="L262" s="39">
        <v>10</v>
      </c>
      <c r="M262" s="38">
        <v>0.33329999999999999</v>
      </c>
      <c r="N262" s="37" t="s">
        <v>72</v>
      </c>
      <c r="O262" s="37" t="s">
        <v>48</v>
      </c>
      <c r="P262" s="37">
        <v>345</v>
      </c>
      <c r="Q262" s="37"/>
      <c r="R262" s="40">
        <v>44969</v>
      </c>
      <c r="S262" s="37"/>
      <c r="T262" s="37"/>
      <c r="U262" s="37"/>
      <c r="V262" s="37"/>
      <c r="W262" s="37"/>
      <c r="X262" s="37"/>
      <c r="Y262" s="39">
        <v>9.76</v>
      </c>
      <c r="Z262" s="39">
        <v>9.92</v>
      </c>
      <c r="AA262" s="39">
        <v>0.36</v>
      </c>
      <c r="AB262" s="37"/>
      <c r="AC262" s="37"/>
      <c r="AD262" s="37"/>
      <c r="AE262" s="37" t="s">
        <v>1786</v>
      </c>
      <c r="AF262" s="37" t="s">
        <v>68</v>
      </c>
      <c r="AG262" s="37" t="s">
        <v>288</v>
      </c>
      <c r="AH262" s="38">
        <v>-2.5000000000000001E-2</v>
      </c>
      <c r="AI262" s="40">
        <f>INDEX(spac_research[[#All],[outsideLiquidationDate]],MATCH(C262,spac_research[[#All],[symbol]],0))</f>
        <v>0</v>
      </c>
      <c r="AJ262" s="20">
        <f t="shared" si="12"/>
        <v>44969</v>
      </c>
      <c r="AK262" s="32">
        <f t="shared" ca="1" si="13"/>
        <v>310</v>
      </c>
      <c r="AL262" s="33">
        <f t="shared" ca="1" si="14"/>
        <v>2.8952934955050139E-2</v>
      </c>
      <c r="AM262" s="22">
        <f>IF(ISBLANK(Y262),"",INDEX(spac_research[[#All],[publicSharesOutstanding]],MATCH(C262,spac_research[[#All],[symbol]],0)))</f>
        <v>34500000</v>
      </c>
      <c r="AN262">
        <v>0</v>
      </c>
    </row>
    <row r="263" spans="1:40" x14ac:dyDescent="0.2">
      <c r="A263" s="37" t="s">
        <v>1951</v>
      </c>
      <c r="B263" s="37" t="s">
        <v>1780</v>
      </c>
      <c r="C263" s="37" t="s">
        <v>805</v>
      </c>
      <c r="D263" s="37"/>
      <c r="E263" s="37"/>
      <c r="F263" s="40">
        <v>44221</v>
      </c>
      <c r="G263" s="40">
        <v>44237</v>
      </c>
      <c r="H263" s="37">
        <v>24</v>
      </c>
      <c r="I263" s="37" t="s">
        <v>119</v>
      </c>
      <c r="J263" s="37" t="s">
        <v>54</v>
      </c>
      <c r="K263" s="37"/>
      <c r="L263" s="39">
        <v>10</v>
      </c>
      <c r="M263" s="38">
        <v>0.2</v>
      </c>
      <c r="N263" s="37" t="s">
        <v>79</v>
      </c>
      <c r="O263" s="37" t="s">
        <v>48</v>
      </c>
      <c r="P263" s="37">
        <v>575</v>
      </c>
      <c r="Q263" s="37"/>
      <c r="R263" s="40">
        <v>44969</v>
      </c>
      <c r="S263" s="37"/>
      <c r="T263" s="37"/>
      <c r="U263" s="37"/>
      <c r="V263" s="37"/>
      <c r="W263" s="37"/>
      <c r="X263" s="37"/>
      <c r="Y263" s="39">
        <v>9.76</v>
      </c>
      <c r="Z263" s="39">
        <v>9.85</v>
      </c>
      <c r="AA263" s="39">
        <v>0.48</v>
      </c>
      <c r="AB263" s="37"/>
      <c r="AC263" s="37"/>
      <c r="AD263" s="37"/>
      <c r="AE263" s="37" t="s">
        <v>1798</v>
      </c>
      <c r="AF263" s="37" t="s">
        <v>115</v>
      </c>
      <c r="AG263" s="37" t="s">
        <v>804</v>
      </c>
      <c r="AH263" s="38">
        <v>-2.5000000000000001E-2</v>
      </c>
      <c r="AI263" s="40">
        <f>INDEX(spac_research[[#All],[outsideLiquidationDate]],MATCH(C263,spac_research[[#All],[symbol]],0))</f>
        <v>0</v>
      </c>
      <c r="AJ263" s="20">
        <f t="shared" si="12"/>
        <v>44969</v>
      </c>
      <c r="AK263" s="32">
        <f t="shared" ca="1" si="13"/>
        <v>310</v>
      </c>
      <c r="AL263" s="33">
        <f t="shared" ca="1" si="14"/>
        <v>2.8952934955050139E-2</v>
      </c>
      <c r="AM263" s="22">
        <f>IF(ISBLANK(Y263),"",INDEX(spac_research[[#All],[publicSharesOutstanding]],MATCH(C263,spac_research[[#All],[symbol]],0)))</f>
        <v>57500000</v>
      </c>
      <c r="AN263">
        <v>0</v>
      </c>
    </row>
    <row r="264" spans="1:40" x14ac:dyDescent="0.2">
      <c r="A264" s="37" t="s">
        <v>2499</v>
      </c>
      <c r="B264" s="37" t="s">
        <v>2398</v>
      </c>
      <c r="C264" s="37" t="s">
        <v>1592</v>
      </c>
      <c r="D264" s="37" t="s">
        <v>1590</v>
      </c>
      <c r="E264" s="37"/>
      <c r="F264" s="40">
        <v>44392</v>
      </c>
      <c r="G264" s="40">
        <v>44418</v>
      </c>
      <c r="H264" s="37" t="s">
        <v>138</v>
      </c>
      <c r="I264" s="37" t="s">
        <v>575</v>
      </c>
      <c r="J264" s="37" t="s">
        <v>61</v>
      </c>
      <c r="K264" s="37"/>
      <c r="L264" s="39">
        <v>10</v>
      </c>
      <c r="M264" s="38">
        <v>1</v>
      </c>
      <c r="N264" s="37" t="s">
        <v>72</v>
      </c>
      <c r="O264" s="37" t="s">
        <v>48</v>
      </c>
      <c r="P264" s="37">
        <v>57.3</v>
      </c>
      <c r="Q264" s="40">
        <v>44588</v>
      </c>
      <c r="R264" s="40">
        <v>44785</v>
      </c>
      <c r="S264" s="37"/>
      <c r="T264" s="37">
        <v>480</v>
      </c>
      <c r="U264" s="41">
        <v>8.3800000000000008</v>
      </c>
      <c r="V264" s="37" t="s">
        <v>72</v>
      </c>
      <c r="W264" s="37" t="s">
        <v>48</v>
      </c>
      <c r="X264" s="37"/>
      <c r="Y264" s="39">
        <v>9.8800000000000008</v>
      </c>
      <c r="Z264" s="39">
        <v>10.64</v>
      </c>
      <c r="AA264" s="39">
        <v>0.39</v>
      </c>
      <c r="AB264" s="37"/>
      <c r="AC264" s="37"/>
      <c r="AD264" s="37"/>
      <c r="AE264" s="37" t="s">
        <v>1379</v>
      </c>
      <c r="AF264" s="37" t="s">
        <v>112</v>
      </c>
      <c r="AG264" s="37" t="s">
        <v>1591</v>
      </c>
      <c r="AH264" s="38">
        <v>-1.2E-2</v>
      </c>
      <c r="AI264" s="40">
        <f>INDEX(spac_research[[#All],[outsideLiquidationDate]],MATCH(C264,spac_research[[#All],[symbol]],0))</f>
        <v>44969</v>
      </c>
      <c r="AJ264" s="20">
        <f t="shared" si="12"/>
        <v>44969</v>
      </c>
      <c r="AK264" s="32">
        <f t="shared" ca="1" si="13"/>
        <v>310</v>
      </c>
      <c r="AL264" s="33">
        <f t="shared" ca="1" si="14"/>
        <v>1.4300639937312268E-2</v>
      </c>
      <c r="AM264" s="22">
        <f>IF(ISBLANK(Y264),"",INDEX(spac_research[[#All],[publicSharesOutstanding]],MATCH(C264,spac_research[[#All],[symbol]],0)))</f>
        <v>5733920</v>
      </c>
      <c r="AN264">
        <v>0</v>
      </c>
    </row>
    <row r="265" spans="1:40" x14ac:dyDescent="0.2">
      <c r="A265" s="37" t="s">
        <v>2146</v>
      </c>
      <c r="B265" s="37" t="s">
        <v>1780</v>
      </c>
      <c r="C265" s="37" t="s">
        <v>1330</v>
      </c>
      <c r="D265" s="37"/>
      <c r="E265" s="37"/>
      <c r="F265" s="40">
        <v>44270</v>
      </c>
      <c r="G265" s="40">
        <v>44419</v>
      </c>
      <c r="H265" s="37">
        <v>18</v>
      </c>
      <c r="I265" s="37" t="s">
        <v>69</v>
      </c>
      <c r="J265" s="37" t="s">
        <v>61</v>
      </c>
      <c r="K265" s="37"/>
      <c r="L265" s="39">
        <v>10.1</v>
      </c>
      <c r="M265" s="38">
        <v>0.5</v>
      </c>
      <c r="N265" s="37" t="s">
        <v>79</v>
      </c>
      <c r="O265" s="37" t="s">
        <v>48</v>
      </c>
      <c r="P265" s="37">
        <v>316.3</v>
      </c>
      <c r="Q265" s="37"/>
      <c r="R265" s="40">
        <v>44970</v>
      </c>
      <c r="S265" s="37"/>
      <c r="T265" s="37"/>
      <c r="U265" s="37"/>
      <c r="V265" s="37"/>
      <c r="W265" s="37"/>
      <c r="X265" s="37"/>
      <c r="Y265" s="39">
        <v>9.83</v>
      </c>
      <c r="Z265" s="39">
        <v>10.220000000000001</v>
      </c>
      <c r="AA265" s="39">
        <v>0.51</v>
      </c>
      <c r="AB265" s="37"/>
      <c r="AC265" s="37"/>
      <c r="AD265" s="37"/>
      <c r="AE265" s="37" t="s">
        <v>1782</v>
      </c>
      <c r="AF265" s="37" t="s">
        <v>90</v>
      </c>
      <c r="AG265" s="37" t="s">
        <v>1329</v>
      </c>
      <c r="AH265" s="38">
        <v>-2.7699999999999999E-2</v>
      </c>
      <c r="AI265" s="40">
        <f>INDEX(spac_research[[#All],[outsideLiquidationDate]],MATCH(C265,spac_research[[#All],[symbol]],0))</f>
        <v>0</v>
      </c>
      <c r="AJ265" s="20">
        <f t="shared" si="12"/>
        <v>44970</v>
      </c>
      <c r="AK265" s="32">
        <f t="shared" ca="1" si="13"/>
        <v>311</v>
      </c>
      <c r="AL265" s="33">
        <f t="shared" ca="1" si="14"/>
        <v>3.22361168808653E-2</v>
      </c>
      <c r="AM265" s="22">
        <f>IF(ISBLANK(Y265),"",INDEX(spac_research[[#All],[publicSharesOutstanding]],MATCH(C265,spac_research[[#All],[symbol]],0)))</f>
        <v>31625000</v>
      </c>
      <c r="AN265">
        <v>1</v>
      </c>
    </row>
    <row r="266" spans="1:40" x14ac:dyDescent="0.2">
      <c r="A266" s="37" t="s">
        <v>2148</v>
      </c>
      <c r="B266" s="37" t="s">
        <v>1780</v>
      </c>
      <c r="C266" s="37" t="s">
        <v>540</v>
      </c>
      <c r="D266" s="37"/>
      <c r="E266" s="37"/>
      <c r="F266" s="40">
        <v>44363</v>
      </c>
      <c r="G266" s="40">
        <v>44419</v>
      </c>
      <c r="H266" s="37" t="s">
        <v>163</v>
      </c>
      <c r="I266" s="37" t="s">
        <v>162</v>
      </c>
      <c r="J266" s="37" t="s">
        <v>61</v>
      </c>
      <c r="K266" s="37"/>
      <c r="L266" s="39">
        <v>10.15</v>
      </c>
      <c r="M266" s="38">
        <v>0.75</v>
      </c>
      <c r="N266" s="37" t="s">
        <v>79</v>
      </c>
      <c r="O266" s="37" t="s">
        <v>48</v>
      </c>
      <c r="P266" s="37">
        <v>115</v>
      </c>
      <c r="Q266" s="37"/>
      <c r="R266" s="40">
        <v>44786</v>
      </c>
      <c r="S266" s="37"/>
      <c r="T266" s="37"/>
      <c r="U266" s="37"/>
      <c r="V266" s="37"/>
      <c r="W266" s="37"/>
      <c r="X266" s="37"/>
      <c r="Y266" s="39">
        <v>10.029999999999999</v>
      </c>
      <c r="Z266" s="39">
        <v>10.65</v>
      </c>
      <c r="AA266" s="39">
        <v>0.24</v>
      </c>
      <c r="AB266" s="37"/>
      <c r="AC266" s="37"/>
      <c r="AD266" s="37"/>
      <c r="AE266" s="37" t="s">
        <v>1903</v>
      </c>
      <c r="AF266" s="37" t="s">
        <v>539</v>
      </c>
      <c r="AG266" s="37" t="s">
        <v>538</v>
      </c>
      <c r="AH266" s="38">
        <v>-1.18E-2</v>
      </c>
      <c r="AI266" s="40">
        <f>INDEX(spac_research[[#All],[outsideLiquidationDate]],MATCH(C266,spac_research[[#All],[symbol]],0))</f>
        <v>44970</v>
      </c>
      <c r="AJ266" s="20">
        <f t="shared" si="12"/>
        <v>44970</v>
      </c>
      <c r="AK266" s="32">
        <f t="shared" ca="1" si="13"/>
        <v>311</v>
      </c>
      <c r="AL266" s="33">
        <f t="shared" ca="1" si="14"/>
        <v>1.4041476855606945E-2</v>
      </c>
      <c r="AM266" s="22">
        <f>IF(ISBLANK(Y266),"",INDEX(spac_research[[#All],[publicSharesOutstanding]],MATCH(C266,spac_research[[#All],[symbol]],0)))</f>
        <v>11500000</v>
      </c>
      <c r="AN266">
        <v>0</v>
      </c>
    </row>
    <row r="267" spans="1:40" x14ac:dyDescent="0.2">
      <c r="A267" s="37" t="s">
        <v>2145</v>
      </c>
      <c r="B267" s="37" t="s">
        <v>1780</v>
      </c>
      <c r="C267" s="37" t="s">
        <v>1380</v>
      </c>
      <c r="D267" s="37"/>
      <c r="E267" s="37"/>
      <c r="F267" s="40">
        <v>44263</v>
      </c>
      <c r="G267" s="40">
        <v>44419</v>
      </c>
      <c r="H267" s="37" t="s">
        <v>163</v>
      </c>
      <c r="I267" s="37" t="s">
        <v>162</v>
      </c>
      <c r="J267" s="37" t="s">
        <v>61</v>
      </c>
      <c r="K267" s="37"/>
      <c r="L267" s="39">
        <v>10.15</v>
      </c>
      <c r="M267" s="38">
        <v>0.75</v>
      </c>
      <c r="N267" s="37" t="s">
        <v>49</v>
      </c>
      <c r="O267" s="37" t="s">
        <v>48</v>
      </c>
      <c r="P267" s="37">
        <v>126.5</v>
      </c>
      <c r="Q267" s="37"/>
      <c r="R267" s="40">
        <v>44786</v>
      </c>
      <c r="S267" s="37"/>
      <c r="T267" s="37"/>
      <c r="U267" s="37"/>
      <c r="V267" s="37"/>
      <c r="W267" s="37"/>
      <c r="X267" s="37"/>
      <c r="Y267" s="39">
        <v>10.050000000000001</v>
      </c>
      <c r="Z267" s="39">
        <v>10.11</v>
      </c>
      <c r="AA267" s="39">
        <v>0.28999999999999998</v>
      </c>
      <c r="AB267" s="37"/>
      <c r="AC267" s="37"/>
      <c r="AD267" s="37"/>
      <c r="AE267" s="37" t="s">
        <v>1379</v>
      </c>
      <c r="AF267" s="37" t="s">
        <v>136</v>
      </c>
      <c r="AG267" s="37" t="s">
        <v>1378</v>
      </c>
      <c r="AH267" s="38">
        <v>-9.9000000000000008E-3</v>
      </c>
      <c r="AI267" s="40">
        <f>INDEX(spac_research[[#All],[outsideLiquidationDate]],MATCH(C267,spac_research[[#All],[symbol]],0))</f>
        <v>44970</v>
      </c>
      <c r="AJ267" s="20">
        <f t="shared" si="12"/>
        <v>44970</v>
      </c>
      <c r="AK267" s="32">
        <f t="shared" ca="1" si="13"/>
        <v>311</v>
      </c>
      <c r="AL267" s="33">
        <f t="shared" ca="1" si="14"/>
        <v>1.1677944681735962E-2</v>
      </c>
      <c r="AM267" s="22">
        <f>IF(ISBLANK(Y267),"",INDEX(spac_research[[#All],[publicSharesOutstanding]],MATCH(C267,spac_research[[#All],[symbol]],0)))</f>
        <v>12650000</v>
      </c>
      <c r="AN267">
        <v>0</v>
      </c>
    </row>
    <row r="268" spans="1:40" x14ac:dyDescent="0.2">
      <c r="A268" s="37" t="s">
        <v>2271</v>
      </c>
      <c r="B268" s="37" t="s">
        <v>1780</v>
      </c>
      <c r="C268" s="37" t="s">
        <v>1674</v>
      </c>
      <c r="D268" s="37"/>
      <c r="E268" s="37"/>
      <c r="F268" s="40">
        <v>44274</v>
      </c>
      <c r="G268" s="40">
        <v>44510</v>
      </c>
      <c r="H268" s="37">
        <v>15</v>
      </c>
      <c r="I268" s="37" t="s">
        <v>69</v>
      </c>
      <c r="J268" s="37" t="s">
        <v>54</v>
      </c>
      <c r="K268" s="37"/>
      <c r="L268" s="39">
        <v>10.199999999999999</v>
      </c>
      <c r="M268" s="38">
        <v>0.5</v>
      </c>
      <c r="N268" s="37" t="s">
        <v>104</v>
      </c>
      <c r="O268" s="37" t="s">
        <v>48</v>
      </c>
      <c r="P268" s="37">
        <v>172.5</v>
      </c>
      <c r="Q268" s="37"/>
      <c r="R268" s="40">
        <v>44972</v>
      </c>
      <c r="S268" s="37"/>
      <c r="T268" s="37"/>
      <c r="U268" s="37"/>
      <c r="V268" s="37"/>
      <c r="W268" s="37"/>
      <c r="X268" s="37"/>
      <c r="Y268" s="39">
        <v>9.9499999999999993</v>
      </c>
      <c r="Z268" s="39">
        <v>10.039999999999999</v>
      </c>
      <c r="AA268" s="39">
        <v>0.23</v>
      </c>
      <c r="AB268" s="37"/>
      <c r="AC268" s="37"/>
      <c r="AD268" s="37"/>
      <c r="AE268" s="37" t="s">
        <v>1810</v>
      </c>
      <c r="AF268" s="37" t="s">
        <v>51</v>
      </c>
      <c r="AG268" s="37" t="s">
        <v>1673</v>
      </c>
      <c r="AH268" s="38">
        <v>-2.4500000000000001E-2</v>
      </c>
      <c r="AI268" s="40">
        <f>INDEX(spac_research[[#All],[outsideLiquidationDate]],MATCH(C268,spac_research[[#All],[symbol]],0))</f>
        <v>0</v>
      </c>
      <c r="AJ268" s="20">
        <f t="shared" si="12"/>
        <v>44972</v>
      </c>
      <c r="AK268" s="32">
        <f t="shared" ca="1" si="13"/>
        <v>313</v>
      </c>
      <c r="AL268" s="33">
        <f t="shared" ca="1" si="14"/>
        <v>2.9299853902098348E-2</v>
      </c>
      <c r="AM268" s="22">
        <f>IF(ISBLANK(Y268),"",INDEX(spac_research[[#All],[publicSharesOutstanding]],MATCH(C268,spac_research[[#All],[symbol]],0)))</f>
        <v>17250000</v>
      </c>
      <c r="AN268">
        <v>0</v>
      </c>
    </row>
    <row r="269" spans="1:40" x14ac:dyDescent="0.2">
      <c r="A269" s="37" t="s">
        <v>2272</v>
      </c>
      <c r="B269" s="37" t="s">
        <v>1780</v>
      </c>
      <c r="C269" s="37" t="s">
        <v>1709</v>
      </c>
      <c r="D269" s="37"/>
      <c r="E269" s="37"/>
      <c r="F269" s="40">
        <v>44305</v>
      </c>
      <c r="G269" s="40">
        <v>44510</v>
      </c>
      <c r="H269" s="37">
        <v>15</v>
      </c>
      <c r="I269" s="37" t="s">
        <v>69</v>
      </c>
      <c r="J269" s="37" t="s">
        <v>61</v>
      </c>
      <c r="K269" s="37"/>
      <c r="L269" s="39">
        <v>10.199999999999999</v>
      </c>
      <c r="M269" s="38">
        <v>0.5</v>
      </c>
      <c r="N269" s="37" t="s">
        <v>140</v>
      </c>
      <c r="O269" s="37" t="s">
        <v>48</v>
      </c>
      <c r="P269" s="37">
        <v>300</v>
      </c>
      <c r="Q269" s="37"/>
      <c r="R269" s="40">
        <v>44972</v>
      </c>
      <c r="S269" s="37"/>
      <c r="T269" s="37"/>
      <c r="U269" s="37"/>
      <c r="V269" s="37"/>
      <c r="W269" s="37"/>
      <c r="X269" s="37"/>
      <c r="Y269" s="39">
        <v>9.9600000000000009</v>
      </c>
      <c r="Z269" s="39">
        <v>10.210000000000001</v>
      </c>
      <c r="AA269" s="39">
        <v>0.42</v>
      </c>
      <c r="AB269" s="37"/>
      <c r="AC269" s="37"/>
      <c r="AD269" s="37"/>
      <c r="AE269" s="37" t="s">
        <v>1798</v>
      </c>
      <c r="AF269" s="37" t="s">
        <v>68</v>
      </c>
      <c r="AG269" s="37" t="s">
        <v>1708</v>
      </c>
      <c r="AH269" s="38">
        <v>-2.35E-2</v>
      </c>
      <c r="AI269" s="40">
        <f>INDEX(spac_research[[#All],[outsideLiquidationDate]],MATCH(C269,spac_research[[#All],[symbol]],0))</f>
        <v>0</v>
      </c>
      <c r="AJ269" s="20">
        <f t="shared" si="12"/>
        <v>44972</v>
      </c>
      <c r="AK269" s="32">
        <f t="shared" ca="1" si="13"/>
        <v>313</v>
      </c>
      <c r="AL269" s="33">
        <f t="shared" ca="1" si="14"/>
        <v>2.8099618922976081E-2</v>
      </c>
      <c r="AM269" s="22">
        <f>IF(ISBLANK(Y269),"",INDEX(spac_research[[#All],[publicSharesOutstanding]],MATCH(C269,spac_research[[#All],[symbol]],0)))</f>
        <v>30000000</v>
      </c>
      <c r="AN269">
        <v>0</v>
      </c>
    </row>
    <row r="270" spans="1:40" x14ac:dyDescent="0.2">
      <c r="A270" s="37" t="s">
        <v>499</v>
      </c>
      <c r="B270" s="37" t="s">
        <v>1780</v>
      </c>
      <c r="C270" s="37" t="s">
        <v>500</v>
      </c>
      <c r="D270" s="37"/>
      <c r="E270" s="37"/>
      <c r="F270" s="40">
        <v>44217</v>
      </c>
      <c r="G270" s="40">
        <v>44238</v>
      </c>
      <c r="H270" s="37">
        <v>24</v>
      </c>
      <c r="I270" s="37" t="s">
        <v>137</v>
      </c>
      <c r="J270" s="37" t="s">
        <v>54</v>
      </c>
      <c r="K270" s="37"/>
      <c r="L270" s="39">
        <v>10</v>
      </c>
      <c r="M270" s="38">
        <v>1</v>
      </c>
      <c r="N270" s="37" t="s">
        <v>140</v>
      </c>
      <c r="O270" s="37" t="s">
        <v>48</v>
      </c>
      <c r="P270" s="37">
        <v>258.8</v>
      </c>
      <c r="Q270" s="37"/>
      <c r="R270" s="40">
        <v>44973</v>
      </c>
      <c r="S270" s="37"/>
      <c r="T270" s="37"/>
      <c r="U270" s="37"/>
      <c r="V270" s="37"/>
      <c r="W270" s="37"/>
      <c r="X270" s="37"/>
      <c r="Y270" s="39">
        <v>9.74</v>
      </c>
      <c r="Z270" s="39">
        <v>10.16</v>
      </c>
      <c r="AA270" s="39">
        <v>0.27</v>
      </c>
      <c r="AB270" s="37"/>
      <c r="AC270" s="37"/>
      <c r="AD270" s="37"/>
      <c r="AE270" s="37" t="s">
        <v>1781</v>
      </c>
      <c r="AF270" s="37" t="s">
        <v>169</v>
      </c>
      <c r="AG270" s="37" t="s">
        <v>498</v>
      </c>
      <c r="AH270" s="38">
        <v>-2.5999999999999999E-2</v>
      </c>
      <c r="AI270" s="40">
        <f>INDEX(spac_research[[#All],[outsideLiquidationDate]],MATCH(C270,spac_research[[#All],[symbol]],0))</f>
        <v>0</v>
      </c>
      <c r="AJ270" s="20">
        <f t="shared" si="12"/>
        <v>44973</v>
      </c>
      <c r="AK270" s="32">
        <f t="shared" ca="1" si="13"/>
        <v>314</v>
      </c>
      <c r="AL270" s="33">
        <f t="shared" ca="1" si="14"/>
        <v>3.1029702193332256E-2</v>
      </c>
      <c r="AM270" s="22">
        <f>IF(ISBLANK(Y270),"",INDEX(spac_research[[#All],[publicSharesOutstanding]],MATCH(C270,spac_research[[#All],[symbol]],0)))</f>
        <v>25875000</v>
      </c>
      <c r="AN270">
        <v>0</v>
      </c>
    </row>
    <row r="271" spans="1:40" x14ac:dyDescent="0.2">
      <c r="A271" s="37" t="s">
        <v>1415</v>
      </c>
      <c r="B271" s="37" t="s">
        <v>1780</v>
      </c>
      <c r="C271" s="37" t="s">
        <v>1416</v>
      </c>
      <c r="D271" s="37"/>
      <c r="E271" s="37"/>
      <c r="F271" s="40">
        <v>44221</v>
      </c>
      <c r="G271" s="40">
        <v>44239</v>
      </c>
      <c r="H271" s="37">
        <v>24</v>
      </c>
      <c r="I271" s="37" t="s">
        <v>53</v>
      </c>
      <c r="J271" s="37" t="s">
        <v>54</v>
      </c>
      <c r="K271" s="37"/>
      <c r="L271" s="39">
        <v>10</v>
      </c>
      <c r="M271" s="38">
        <v>0.33329999999999999</v>
      </c>
      <c r="N271" s="37" t="s">
        <v>49</v>
      </c>
      <c r="O271" s="37" t="s">
        <v>167</v>
      </c>
      <c r="P271" s="37">
        <v>300</v>
      </c>
      <c r="Q271" s="37"/>
      <c r="R271" s="40">
        <v>44974</v>
      </c>
      <c r="S271" s="37"/>
      <c r="T271" s="37"/>
      <c r="U271" s="37"/>
      <c r="V271" s="37"/>
      <c r="W271" s="37"/>
      <c r="X271" s="37"/>
      <c r="Y271" s="39">
        <v>9.75</v>
      </c>
      <c r="Z271" s="39">
        <v>9.84</v>
      </c>
      <c r="AA271" s="39">
        <v>0.35</v>
      </c>
      <c r="AB271" s="37"/>
      <c r="AC271" s="37"/>
      <c r="AD271" s="37"/>
      <c r="AE271" s="37" t="s">
        <v>1800</v>
      </c>
      <c r="AF271" s="37" t="s">
        <v>51</v>
      </c>
      <c r="AG271" s="37" t="s">
        <v>1414</v>
      </c>
      <c r="AH271" s="38">
        <v>-2.5999999999999999E-2</v>
      </c>
      <c r="AI271" s="40">
        <f>INDEX(spac_research[[#All],[outsideLiquidationDate]],MATCH(C271,spac_research[[#All],[symbol]],0))</f>
        <v>0</v>
      </c>
      <c r="AJ271" s="20">
        <f t="shared" si="12"/>
        <v>44974</v>
      </c>
      <c r="AK271" s="32">
        <f t="shared" ca="1" si="13"/>
        <v>315</v>
      </c>
      <c r="AL271" s="33">
        <f t="shared" ca="1" si="14"/>
        <v>2.9711029711029607E-2</v>
      </c>
      <c r="AM271" s="22">
        <f>IF(ISBLANK(Y271),"",INDEX(spac_research[[#All],[publicSharesOutstanding]],MATCH(C271,spac_research[[#All],[symbol]],0)))</f>
        <v>30000000</v>
      </c>
      <c r="AN271">
        <v>0</v>
      </c>
    </row>
    <row r="272" spans="1:40" x14ac:dyDescent="0.2">
      <c r="A272" s="37" t="s">
        <v>1954</v>
      </c>
      <c r="B272" s="37" t="s">
        <v>1780</v>
      </c>
      <c r="C272" s="37" t="s">
        <v>380</v>
      </c>
      <c r="D272" s="37"/>
      <c r="E272" s="37"/>
      <c r="F272" s="40">
        <v>44221</v>
      </c>
      <c r="G272" s="40">
        <v>44239</v>
      </c>
      <c r="H272" s="37">
        <v>24</v>
      </c>
      <c r="I272" s="37" t="s">
        <v>176</v>
      </c>
      <c r="J272" s="37" t="s">
        <v>54</v>
      </c>
      <c r="K272" s="37"/>
      <c r="L272" s="39">
        <v>10</v>
      </c>
      <c r="M272" s="38">
        <v>0.25</v>
      </c>
      <c r="N272" s="37" t="s">
        <v>49</v>
      </c>
      <c r="O272" s="37" t="s">
        <v>48</v>
      </c>
      <c r="P272" s="37">
        <v>345</v>
      </c>
      <c r="Q272" s="37"/>
      <c r="R272" s="40">
        <v>44974</v>
      </c>
      <c r="S272" s="37"/>
      <c r="T272" s="37"/>
      <c r="U272" s="37"/>
      <c r="V272" s="37"/>
      <c r="W272" s="37"/>
      <c r="X272" s="37"/>
      <c r="Y272" s="39">
        <v>9.76</v>
      </c>
      <c r="Z272" s="39">
        <v>9.86</v>
      </c>
      <c r="AA272" s="39">
        <v>0.44</v>
      </c>
      <c r="AB272" s="37"/>
      <c r="AC272" s="37"/>
      <c r="AD272" s="37"/>
      <c r="AE272" s="37" t="s">
        <v>1895</v>
      </c>
      <c r="AF272" s="37" t="s">
        <v>96</v>
      </c>
      <c r="AG272" s="37" t="s">
        <v>379</v>
      </c>
      <c r="AH272" s="38">
        <v>-2.4E-2</v>
      </c>
      <c r="AI272" s="40">
        <f>INDEX(spac_research[[#All],[outsideLiquidationDate]],MATCH(C272,spac_research[[#All],[symbol]],0))</f>
        <v>0</v>
      </c>
      <c r="AJ272" s="20">
        <f t="shared" si="12"/>
        <v>44974</v>
      </c>
      <c r="AK272" s="32">
        <f t="shared" ca="1" si="13"/>
        <v>315</v>
      </c>
      <c r="AL272" s="33">
        <f t="shared" ca="1" si="14"/>
        <v>2.8493364558938236E-2</v>
      </c>
      <c r="AM272" s="22">
        <f>IF(ISBLANK(Y272),"",INDEX(spac_research[[#All],[publicSharesOutstanding]],MATCH(C272,spac_research[[#All],[symbol]],0)))</f>
        <v>34500000</v>
      </c>
      <c r="AN272">
        <v>0</v>
      </c>
    </row>
    <row r="273" spans="1:40" x14ac:dyDescent="0.2">
      <c r="A273" s="37" t="s">
        <v>1955</v>
      </c>
      <c r="B273" s="37" t="s">
        <v>1780</v>
      </c>
      <c r="C273" s="37" t="s">
        <v>1519</v>
      </c>
      <c r="D273" s="37"/>
      <c r="E273" s="37"/>
      <c r="F273" s="40">
        <v>44221</v>
      </c>
      <c r="G273" s="40">
        <v>44239</v>
      </c>
      <c r="H273" s="37">
        <v>24</v>
      </c>
      <c r="I273" s="37" t="s">
        <v>69</v>
      </c>
      <c r="J273" s="37" t="s">
        <v>54</v>
      </c>
      <c r="K273" s="37"/>
      <c r="L273" s="39">
        <v>10</v>
      </c>
      <c r="M273" s="38">
        <v>0.5</v>
      </c>
      <c r="N273" s="37" t="s">
        <v>156</v>
      </c>
      <c r="O273" s="37" t="s">
        <v>56</v>
      </c>
      <c r="P273" s="37">
        <v>200</v>
      </c>
      <c r="Q273" s="37"/>
      <c r="R273" s="40">
        <v>44974</v>
      </c>
      <c r="S273" s="37"/>
      <c r="T273" s="37"/>
      <c r="U273" s="37"/>
      <c r="V273" s="37"/>
      <c r="W273" s="37"/>
      <c r="X273" s="37"/>
      <c r="Y273" s="39">
        <v>9.76</v>
      </c>
      <c r="Z273" s="39">
        <v>9.9</v>
      </c>
      <c r="AA273" s="39">
        <v>0.38</v>
      </c>
      <c r="AB273" s="37"/>
      <c r="AC273" s="37"/>
      <c r="AD273" s="37"/>
      <c r="AE273" s="37" t="s">
        <v>1781</v>
      </c>
      <c r="AF273" s="37" t="s">
        <v>87</v>
      </c>
      <c r="AG273" s="37" t="s">
        <v>1518</v>
      </c>
      <c r="AH273" s="38">
        <v>-2.4E-2</v>
      </c>
      <c r="AI273" s="40">
        <f>INDEX(spac_research[[#All],[outsideLiquidationDate]],MATCH(C273,spac_research[[#All],[symbol]],0))</f>
        <v>0</v>
      </c>
      <c r="AJ273" s="20">
        <f t="shared" si="12"/>
        <v>44974</v>
      </c>
      <c r="AK273" s="32">
        <f t="shared" ca="1" si="13"/>
        <v>315</v>
      </c>
      <c r="AL273" s="33">
        <f t="shared" ca="1" si="14"/>
        <v>2.8493364558938236E-2</v>
      </c>
      <c r="AM273" s="22">
        <f>IF(ISBLANK(Y273),"",INDEX(spac_research[[#All],[publicSharesOutstanding]],MATCH(C273,spac_research[[#All],[symbol]],0)))</f>
        <v>20000000</v>
      </c>
      <c r="AN273">
        <v>0</v>
      </c>
    </row>
    <row r="274" spans="1:40" x14ac:dyDescent="0.2">
      <c r="A274" s="37" t="s">
        <v>1956</v>
      </c>
      <c r="B274" s="37" t="s">
        <v>1780</v>
      </c>
      <c r="C274" s="37" t="s">
        <v>237</v>
      </c>
      <c r="D274" s="37"/>
      <c r="E274" s="37"/>
      <c r="F274" s="40">
        <v>44222</v>
      </c>
      <c r="G274" s="40">
        <v>44239</v>
      </c>
      <c r="H274" s="37">
        <v>24</v>
      </c>
      <c r="I274" s="37" t="s">
        <v>119</v>
      </c>
      <c r="J274" s="37" t="s">
        <v>54</v>
      </c>
      <c r="K274" s="37"/>
      <c r="L274" s="39">
        <v>10</v>
      </c>
      <c r="M274" s="38">
        <v>0.2</v>
      </c>
      <c r="N274" s="37" t="s">
        <v>235</v>
      </c>
      <c r="O274" s="37" t="s">
        <v>48</v>
      </c>
      <c r="P274" s="37">
        <v>300</v>
      </c>
      <c r="Q274" s="37"/>
      <c r="R274" s="40">
        <v>44974</v>
      </c>
      <c r="S274" s="37"/>
      <c r="T274" s="37"/>
      <c r="U274" s="37"/>
      <c r="V274" s="37"/>
      <c r="W274" s="37"/>
      <c r="X274" s="37"/>
      <c r="Y274" s="39">
        <v>9.76</v>
      </c>
      <c r="Z274" s="39">
        <v>9.83</v>
      </c>
      <c r="AA274" s="39">
        <v>0.45</v>
      </c>
      <c r="AB274" s="37"/>
      <c r="AC274" s="37"/>
      <c r="AD274" s="37"/>
      <c r="AE274" s="37" t="s">
        <v>1818</v>
      </c>
      <c r="AF274" s="37" t="s">
        <v>135</v>
      </c>
      <c r="AG274" s="37" t="s">
        <v>236</v>
      </c>
      <c r="AH274" s="38">
        <v>-2.4E-2</v>
      </c>
      <c r="AI274" s="40">
        <f>INDEX(spac_research[[#All],[outsideLiquidationDate]],MATCH(C274,spac_research[[#All],[symbol]],0))</f>
        <v>0</v>
      </c>
      <c r="AJ274" s="20">
        <f t="shared" si="12"/>
        <v>44974</v>
      </c>
      <c r="AK274" s="32">
        <f t="shared" ca="1" si="13"/>
        <v>315</v>
      </c>
      <c r="AL274" s="33">
        <f t="shared" ca="1" si="14"/>
        <v>2.8493364558938236E-2</v>
      </c>
      <c r="AM274" s="22">
        <f>IF(ISBLANK(Y274),"",INDEX(spac_research[[#All],[publicSharesOutstanding]],MATCH(C274,spac_research[[#All],[symbol]],0)))</f>
        <v>30000000</v>
      </c>
      <c r="AN274">
        <v>0</v>
      </c>
    </row>
    <row r="275" spans="1:40" x14ac:dyDescent="0.2">
      <c r="A275" s="37" t="s">
        <v>2456</v>
      </c>
      <c r="B275" s="37" t="s">
        <v>2398</v>
      </c>
      <c r="C275" s="37" t="s">
        <v>471</v>
      </c>
      <c r="D275" s="37" t="s">
        <v>469</v>
      </c>
      <c r="E275" s="37"/>
      <c r="F275" s="40">
        <v>44223</v>
      </c>
      <c r="G275" s="40">
        <v>44239</v>
      </c>
      <c r="H275" s="37">
        <v>24</v>
      </c>
      <c r="I275" s="37" t="s">
        <v>53</v>
      </c>
      <c r="J275" s="37" t="s">
        <v>54</v>
      </c>
      <c r="K275" s="37"/>
      <c r="L275" s="39">
        <v>10</v>
      </c>
      <c r="M275" s="38">
        <v>0.33329999999999999</v>
      </c>
      <c r="N275" s="37" t="s">
        <v>49</v>
      </c>
      <c r="O275" s="37" t="s">
        <v>56</v>
      </c>
      <c r="P275" s="37">
        <v>253</v>
      </c>
      <c r="Q275" s="40">
        <v>44510</v>
      </c>
      <c r="R275" s="40">
        <v>44974</v>
      </c>
      <c r="S275" s="37"/>
      <c r="T275" s="37">
        <v>950</v>
      </c>
      <c r="U275" s="41">
        <v>3.75</v>
      </c>
      <c r="V275" s="37" t="s">
        <v>49</v>
      </c>
      <c r="W275" s="37" t="s">
        <v>48</v>
      </c>
      <c r="X275" s="37"/>
      <c r="Y275" s="39">
        <v>9.82</v>
      </c>
      <c r="Z275" s="39">
        <v>9.93</v>
      </c>
      <c r="AA275" s="39">
        <v>0.2</v>
      </c>
      <c r="AB275" s="37"/>
      <c r="AC275" s="37"/>
      <c r="AD275" s="37"/>
      <c r="AE275" s="37" t="s">
        <v>1784</v>
      </c>
      <c r="AF275" s="37" t="s">
        <v>96</v>
      </c>
      <c r="AG275" s="37" t="s">
        <v>470</v>
      </c>
      <c r="AH275" s="38">
        <v>-1.7999999999999999E-2</v>
      </c>
      <c r="AI275" s="40">
        <f>INDEX(spac_research[[#All],[outsideLiquidationDate]],MATCH(C275,spac_research[[#All],[symbol]],0))</f>
        <v>0</v>
      </c>
      <c r="AJ275" s="20">
        <f t="shared" si="12"/>
        <v>44974</v>
      </c>
      <c r="AK275" s="32">
        <f t="shared" ca="1" si="13"/>
        <v>315</v>
      </c>
      <c r="AL275" s="33">
        <f t="shared" ca="1" si="14"/>
        <v>2.1239453011347057E-2</v>
      </c>
      <c r="AM275" s="22">
        <f>IF(ISBLANK(Y275),"",INDEX(spac_research[[#All],[publicSharesOutstanding]],MATCH(C275,spac_research[[#All],[symbol]],0)))</f>
        <v>25300000</v>
      </c>
      <c r="AN275">
        <v>0</v>
      </c>
    </row>
    <row r="276" spans="1:40" x14ac:dyDescent="0.2">
      <c r="A276" s="37" t="s">
        <v>2500</v>
      </c>
      <c r="B276" s="37" t="s">
        <v>2398</v>
      </c>
      <c r="C276" s="37" t="s">
        <v>1742</v>
      </c>
      <c r="D276" s="37" t="s">
        <v>1740</v>
      </c>
      <c r="E276" s="37" t="s">
        <v>1739</v>
      </c>
      <c r="F276" s="40">
        <v>44379</v>
      </c>
      <c r="G276" s="40">
        <v>44421</v>
      </c>
      <c r="H276" s="37" t="s">
        <v>256</v>
      </c>
      <c r="I276" s="37" t="s">
        <v>69</v>
      </c>
      <c r="J276" s="37" t="s">
        <v>61</v>
      </c>
      <c r="K276" s="37"/>
      <c r="L276" s="39">
        <v>10</v>
      </c>
      <c r="M276" s="38">
        <v>0.5</v>
      </c>
      <c r="N276" s="37" t="s">
        <v>72</v>
      </c>
      <c r="O276" s="37" t="s">
        <v>48</v>
      </c>
      <c r="P276" s="37">
        <v>150</v>
      </c>
      <c r="Q276" s="40">
        <v>44547</v>
      </c>
      <c r="R276" s="40">
        <v>44882</v>
      </c>
      <c r="S276" s="37"/>
      <c r="T276" s="42">
        <v>1851</v>
      </c>
      <c r="U276" s="41">
        <v>12.34</v>
      </c>
      <c r="V276" s="37" t="s">
        <v>49</v>
      </c>
      <c r="W276" s="37" t="s">
        <v>48</v>
      </c>
      <c r="X276" s="37"/>
      <c r="Y276" s="39">
        <v>9.82</v>
      </c>
      <c r="Z276" s="39">
        <v>9.9</v>
      </c>
      <c r="AA276" s="39">
        <v>0.37</v>
      </c>
      <c r="AB276" s="37"/>
      <c r="AC276" s="37"/>
      <c r="AD276" s="37"/>
      <c r="AE276" s="37" t="s">
        <v>2501</v>
      </c>
      <c r="AF276" s="37" t="s">
        <v>52</v>
      </c>
      <c r="AG276" s="37" t="s">
        <v>1741</v>
      </c>
      <c r="AH276" s="38">
        <v>-1.7999999999999999E-2</v>
      </c>
      <c r="AI276" s="40">
        <f>INDEX(spac_research[[#All],[outsideLiquidationDate]],MATCH(C276,spac_research[[#All],[symbol]],0))</f>
        <v>44974</v>
      </c>
      <c r="AJ276" s="20">
        <f t="shared" si="12"/>
        <v>44974</v>
      </c>
      <c r="AK276" s="32">
        <f t="shared" ca="1" si="13"/>
        <v>315</v>
      </c>
      <c r="AL276" s="33">
        <f t="shared" ca="1" si="14"/>
        <v>2.1239453011347057E-2</v>
      </c>
      <c r="AM276" s="22">
        <f>IF(ISBLANK(Y276),"",INDEX(spac_research[[#All],[publicSharesOutstanding]],MATCH(C276,spac_research[[#All],[symbol]],0)))</f>
        <v>15000000</v>
      </c>
      <c r="AN276">
        <v>0</v>
      </c>
    </row>
    <row r="277" spans="1:40" x14ac:dyDescent="0.2">
      <c r="A277" s="37" t="s">
        <v>2455</v>
      </c>
      <c r="B277" s="37" t="s">
        <v>2398</v>
      </c>
      <c r="C277" s="37" t="s">
        <v>422</v>
      </c>
      <c r="D277" s="37" t="s">
        <v>420</v>
      </c>
      <c r="E277" s="37" t="s">
        <v>419</v>
      </c>
      <c r="F277" s="40">
        <v>44223</v>
      </c>
      <c r="G277" s="40">
        <v>44239</v>
      </c>
      <c r="H277" s="37">
        <v>24</v>
      </c>
      <c r="I277" s="37" t="s">
        <v>176</v>
      </c>
      <c r="J277" s="37" t="s">
        <v>54</v>
      </c>
      <c r="K277" s="37"/>
      <c r="L277" s="39">
        <v>10</v>
      </c>
      <c r="M277" s="38">
        <v>0.25</v>
      </c>
      <c r="N277" s="37" t="s">
        <v>79</v>
      </c>
      <c r="O277" s="37" t="s">
        <v>48</v>
      </c>
      <c r="P277" s="37">
        <v>345</v>
      </c>
      <c r="Q277" s="40">
        <v>44531</v>
      </c>
      <c r="R277" s="40">
        <v>44974</v>
      </c>
      <c r="S277" s="37"/>
      <c r="T277" s="37">
        <v>816</v>
      </c>
      <c r="U277" s="41">
        <v>2.37</v>
      </c>
      <c r="V277" s="37" t="s">
        <v>57</v>
      </c>
      <c r="W277" s="37" t="s">
        <v>56</v>
      </c>
      <c r="X277" s="37"/>
      <c r="Y277" s="39">
        <v>9.8699999999999992</v>
      </c>
      <c r="Z277" s="39">
        <v>9.9700000000000006</v>
      </c>
      <c r="AA277" s="39">
        <v>0.5</v>
      </c>
      <c r="AB277" s="37"/>
      <c r="AC277" s="37"/>
      <c r="AD277" s="37"/>
      <c r="AE277" s="37" t="s">
        <v>1811</v>
      </c>
      <c r="AF277" s="37" t="s">
        <v>75</v>
      </c>
      <c r="AG277" s="37" t="s">
        <v>421</v>
      </c>
      <c r="AH277" s="38">
        <v>-1.2999999999999999E-2</v>
      </c>
      <c r="AI277" s="40">
        <f>INDEX(spac_research[[#All],[outsideLiquidationDate]],MATCH(C277,spac_research[[#All],[symbol]],0))</f>
        <v>0</v>
      </c>
      <c r="AJ277" s="20">
        <f t="shared" si="12"/>
        <v>44974</v>
      </c>
      <c r="AK277" s="32">
        <f t="shared" ca="1" si="13"/>
        <v>315</v>
      </c>
      <c r="AL277" s="33">
        <f t="shared" ca="1" si="14"/>
        <v>1.5261896720863364E-2</v>
      </c>
      <c r="AM277" s="22">
        <f>IF(ISBLANK(Y277),"",INDEX(spac_research[[#All],[publicSharesOutstanding]],MATCH(C277,spac_research[[#All],[symbol]],0)))</f>
        <v>34500000</v>
      </c>
      <c r="AN277">
        <v>0</v>
      </c>
    </row>
    <row r="278" spans="1:40" x14ac:dyDescent="0.2">
      <c r="A278" s="37" t="s">
        <v>1426</v>
      </c>
      <c r="B278" s="37" t="s">
        <v>1780</v>
      </c>
      <c r="C278" s="37" t="s">
        <v>1427</v>
      </c>
      <c r="D278" s="37"/>
      <c r="E278" s="37"/>
      <c r="F278" s="40">
        <v>44256</v>
      </c>
      <c r="G278" s="40">
        <v>44421</v>
      </c>
      <c r="H278" s="37" t="s">
        <v>163</v>
      </c>
      <c r="I278" s="37" t="s">
        <v>162</v>
      </c>
      <c r="J278" s="37" t="s">
        <v>54</v>
      </c>
      <c r="K278" s="37"/>
      <c r="L278" s="39">
        <v>10.1</v>
      </c>
      <c r="M278" s="38">
        <v>0.75</v>
      </c>
      <c r="N278" s="37" t="s">
        <v>57</v>
      </c>
      <c r="O278" s="37" t="s">
        <v>56</v>
      </c>
      <c r="P278" s="37">
        <v>172.5</v>
      </c>
      <c r="Q278" s="37"/>
      <c r="R278" s="40">
        <v>44790</v>
      </c>
      <c r="S278" s="37"/>
      <c r="T278" s="37"/>
      <c r="U278" s="37"/>
      <c r="V278" s="37"/>
      <c r="W278" s="37"/>
      <c r="X278" s="37"/>
      <c r="Y278" s="39">
        <v>9.98</v>
      </c>
      <c r="Z278" s="39">
        <v>10.09</v>
      </c>
      <c r="AA278" s="39">
        <v>0.2</v>
      </c>
      <c r="AB278" s="37"/>
      <c r="AC278" s="37"/>
      <c r="AD278" s="37"/>
      <c r="AE278" s="37" t="s">
        <v>1833</v>
      </c>
      <c r="AF278" s="37" t="s">
        <v>1425</v>
      </c>
      <c r="AG278" s="37" t="s">
        <v>361</v>
      </c>
      <c r="AH278" s="38">
        <v>-1.1900000000000001E-2</v>
      </c>
      <c r="AI278" s="40">
        <f>INDEX(spac_research[[#All],[outsideLiquidationDate]],MATCH(C278,spac_research[[#All],[symbol]],0))</f>
        <v>44974</v>
      </c>
      <c r="AJ278" s="20">
        <f t="shared" si="12"/>
        <v>44974</v>
      </c>
      <c r="AK278" s="32">
        <f t="shared" ca="1" si="13"/>
        <v>315</v>
      </c>
      <c r="AL278" s="33">
        <f t="shared" ca="1" si="14"/>
        <v>1.393262715908008E-2</v>
      </c>
      <c r="AM278" s="22">
        <f>IF(ISBLANK(Y278),"",INDEX(spac_research[[#All],[publicSharesOutstanding]],MATCH(C278,spac_research[[#All],[symbol]],0)))</f>
        <v>17250000</v>
      </c>
      <c r="AN278">
        <v>0</v>
      </c>
    </row>
    <row r="279" spans="1:40" x14ac:dyDescent="0.2">
      <c r="A279" s="37" t="s">
        <v>2457</v>
      </c>
      <c r="B279" s="37" t="s">
        <v>2398</v>
      </c>
      <c r="C279" s="37" t="s">
        <v>303</v>
      </c>
      <c r="D279" s="37" t="s">
        <v>302</v>
      </c>
      <c r="E279" s="37" t="s">
        <v>301</v>
      </c>
      <c r="F279" s="40">
        <v>44223</v>
      </c>
      <c r="G279" s="40">
        <v>44239</v>
      </c>
      <c r="H279" s="37">
        <v>24</v>
      </c>
      <c r="I279" s="37" t="s">
        <v>69</v>
      </c>
      <c r="J279" s="37" t="s">
        <v>54</v>
      </c>
      <c r="K279" s="37"/>
      <c r="L279" s="39">
        <v>10</v>
      </c>
      <c r="M279" s="38">
        <v>0.5</v>
      </c>
      <c r="N279" s="37" t="s">
        <v>276</v>
      </c>
      <c r="O279" s="37" t="s">
        <v>48</v>
      </c>
      <c r="P279" s="37">
        <v>200</v>
      </c>
      <c r="Q279" s="40">
        <v>44509</v>
      </c>
      <c r="R279" s="40">
        <v>44974</v>
      </c>
      <c r="S279" s="37"/>
      <c r="T279" s="37">
        <v>300</v>
      </c>
      <c r="U279" s="41">
        <v>1.5</v>
      </c>
      <c r="V279" s="37" t="s">
        <v>276</v>
      </c>
      <c r="W279" s="37" t="s">
        <v>56</v>
      </c>
      <c r="X279" s="37"/>
      <c r="Y279" s="39">
        <v>9.92</v>
      </c>
      <c r="Z279" s="39">
        <v>10.06</v>
      </c>
      <c r="AA279" s="39">
        <v>0.35</v>
      </c>
      <c r="AB279" s="37"/>
      <c r="AC279" s="37"/>
      <c r="AD279" s="37"/>
      <c r="AE279" s="37" t="s">
        <v>1800</v>
      </c>
      <c r="AF279" s="37" t="s">
        <v>59</v>
      </c>
      <c r="AG279" s="37" t="s">
        <v>276</v>
      </c>
      <c r="AH279" s="38">
        <v>-8.9999999999999993E-3</v>
      </c>
      <c r="AI279" s="40">
        <f>INDEX(spac_research[[#All],[outsideLiquidationDate]],MATCH(C279,spac_research[[#All],[symbol]],0))</f>
        <v>0</v>
      </c>
      <c r="AJ279" s="20">
        <f t="shared" si="12"/>
        <v>44974</v>
      </c>
      <c r="AK279" s="32">
        <f t="shared" ca="1" si="13"/>
        <v>315</v>
      </c>
      <c r="AL279" s="33">
        <f t="shared" ca="1" si="14"/>
        <v>9.3445980542754669E-3</v>
      </c>
      <c r="AM279" s="22">
        <f>IF(ISBLANK(Y279),"",INDEX(spac_research[[#All],[publicSharesOutstanding]],MATCH(C279,spac_research[[#All],[symbol]],0)))</f>
        <v>20000000</v>
      </c>
      <c r="AN279">
        <v>0</v>
      </c>
    </row>
    <row r="280" spans="1:40" x14ac:dyDescent="0.2">
      <c r="A280" s="37" t="s">
        <v>1957</v>
      </c>
      <c r="B280" s="37" t="s">
        <v>1780</v>
      </c>
      <c r="C280" s="37" t="s">
        <v>705</v>
      </c>
      <c r="D280" s="37"/>
      <c r="E280" s="37"/>
      <c r="F280" s="40">
        <v>44188</v>
      </c>
      <c r="G280" s="40">
        <v>44243</v>
      </c>
      <c r="H280" s="37">
        <v>24</v>
      </c>
      <c r="I280" s="37" t="s">
        <v>53</v>
      </c>
      <c r="J280" s="37" t="s">
        <v>54</v>
      </c>
      <c r="K280" s="37"/>
      <c r="L280" s="39">
        <v>10</v>
      </c>
      <c r="M280" s="38">
        <v>0.33329999999999999</v>
      </c>
      <c r="N280" s="37" t="s">
        <v>130</v>
      </c>
      <c r="O280" s="37" t="s">
        <v>48</v>
      </c>
      <c r="P280" s="37">
        <v>92</v>
      </c>
      <c r="Q280" s="37"/>
      <c r="R280" s="40">
        <v>44975</v>
      </c>
      <c r="S280" s="37"/>
      <c r="T280" s="37"/>
      <c r="U280" s="37"/>
      <c r="V280" s="37"/>
      <c r="W280" s="37"/>
      <c r="X280" s="37"/>
      <c r="Y280" s="39">
        <v>9.76</v>
      </c>
      <c r="Z280" s="37"/>
      <c r="AA280" s="39">
        <v>0.28999999999999998</v>
      </c>
      <c r="AB280" s="37"/>
      <c r="AC280" s="37"/>
      <c r="AD280" s="37"/>
      <c r="AE280" s="37" t="s">
        <v>1873</v>
      </c>
      <c r="AF280" s="37" t="s">
        <v>52</v>
      </c>
      <c r="AG280" s="37" t="s">
        <v>546</v>
      </c>
      <c r="AH280" s="38">
        <v>-2.5000000000000001E-2</v>
      </c>
      <c r="AI280" s="40">
        <f>INDEX(spac_research[[#All],[outsideLiquidationDate]],MATCH(C280,spac_research[[#All],[symbol]],0))</f>
        <v>0</v>
      </c>
      <c r="AJ280" s="20">
        <f t="shared" si="12"/>
        <v>44975</v>
      </c>
      <c r="AK280" s="32">
        <f t="shared" ca="1" si="13"/>
        <v>316</v>
      </c>
      <c r="AL280" s="33">
        <f t="shared" ca="1" si="14"/>
        <v>2.8403195683751718E-2</v>
      </c>
      <c r="AM280" s="22">
        <f>IF(ISBLANK(Y280),"",INDEX(spac_research[[#All],[publicSharesOutstanding]],MATCH(C280,spac_research[[#All],[symbol]],0)))</f>
        <v>9200000</v>
      </c>
      <c r="AN280">
        <v>0</v>
      </c>
    </row>
    <row r="281" spans="1:40" x14ac:dyDescent="0.2">
      <c r="A281" s="37" t="s">
        <v>2282</v>
      </c>
      <c r="B281" s="37" t="s">
        <v>1780</v>
      </c>
      <c r="C281" s="37" t="s">
        <v>399</v>
      </c>
      <c r="D281" s="37"/>
      <c r="E281" s="37"/>
      <c r="F281" s="40">
        <v>44501</v>
      </c>
      <c r="G281" s="40">
        <v>44517</v>
      </c>
      <c r="H281" s="37">
        <v>15</v>
      </c>
      <c r="I281" s="37" t="s">
        <v>69</v>
      </c>
      <c r="J281" s="37" t="s">
        <v>54</v>
      </c>
      <c r="K281" s="37"/>
      <c r="L281" s="39">
        <v>10.15</v>
      </c>
      <c r="M281" s="38">
        <v>0.5</v>
      </c>
      <c r="N281" s="37" t="s">
        <v>79</v>
      </c>
      <c r="O281" s="37" t="s">
        <v>48</v>
      </c>
      <c r="P281" s="37">
        <v>143.80000000000001</v>
      </c>
      <c r="Q281" s="37"/>
      <c r="R281" s="40">
        <v>44976</v>
      </c>
      <c r="S281" s="37"/>
      <c r="T281" s="37"/>
      <c r="U281" s="37"/>
      <c r="V281" s="37"/>
      <c r="W281" s="37"/>
      <c r="X281" s="37"/>
      <c r="Y281" s="39">
        <v>9.8800000000000008</v>
      </c>
      <c r="Z281" s="39">
        <v>9.99</v>
      </c>
      <c r="AA281" s="39">
        <v>0.3</v>
      </c>
      <c r="AB281" s="37"/>
      <c r="AC281" s="37"/>
      <c r="AD281" s="37"/>
      <c r="AE281" s="37" t="s">
        <v>1865</v>
      </c>
      <c r="AF281" s="37" t="s">
        <v>209</v>
      </c>
      <c r="AG281" s="37" t="s">
        <v>398</v>
      </c>
      <c r="AH281" s="38">
        <v>-2.6599999999999999E-2</v>
      </c>
      <c r="AI281" s="40">
        <f>INDEX(spac_research[[#All],[outsideLiquidationDate]],MATCH(C281,spac_research[[#All],[symbol]],0))</f>
        <v>0</v>
      </c>
      <c r="AJ281" s="20">
        <f t="shared" si="12"/>
        <v>44976</v>
      </c>
      <c r="AK281" s="32">
        <f t="shared" ca="1" si="13"/>
        <v>317</v>
      </c>
      <c r="AL281" s="33">
        <f t="shared" ca="1" si="14"/>
        <v>3.1465919104969417E-2</v>
      </c>
      <c r="AM281" s="22">
        <f>IF(ISBLANK(Y281),"",INDEX(spac_research[[#All],[publicSharesOutstanding]],MATCH(C281,spac_research[[#All],[symbol]],0)))</f>
        <v>14375000</v>
      </c>
      <c r="AN281">
        <v>0</v>
      </c>
    </row>
    <row r="282" spans="1:40" x14ac:dyDescent="0.2">
      <c r="A282" s="37" t="s">
        <v>1961</v>
      </c>
      <c r="B282" s="37" t="s">
        <v>1780</v>
      </c>
      <c r="C282" s="37" t="s">
        <v>1734</v>
      </c>
      <c r="D282" s="37"/>
      <c r="E282" s="37"/>
      <c r="F282" s="40">
        <v>44228</v>
      </c>
      <c r="G282" s="40">
        <v>44244</v>
      </c>
      <c r="H282" s="37">
        <v>24</v>
      </c>
      <c r="I282" s="37" t="s">
        <v>83</v>
      </c>
      <c r="J282" s="37"/>
      <c r="K282" s="37"/>
      <c r="L282" s="39">
        <v>10</v>
      </c>
      <c r="M282" s="38">
        <v>0</v>
      </c>
      <c r="N282" s="37" t="s">
        <v>130</v>
      </c>
      <c r="O282" s="37" t="s">
        <v>48</v>
      </c>
      <c r="P282" s="37">
        <v>150.69999999999999</v>
      </c>
      <c r="Q282" s="37"/>
      <c r="R282" s="40">
        <v>44976</v>
      </c>
      <c r="S282" s="37"/>
      <c r="T282" s="37"/>
      <c r="U282" s="37"/>
      <c r="V282" s="37"/>
      <c r="W282" s="37"/>
      <c r="X282" s="37"/>
      <c r="Y282" s="39">
        <v>9.74</v>
      </c>
      <c r="Z282" s="37"/>
      <c r="AA282" s="37"/>
      <c r="AB282" s="37"/>
      <c r="AC282" s="37"/>
      <c r="AD282" s="37"/>
      <c r="AE282" s="37" t="s">
        <v>1796</v>
      </c>
      <c r="AF282" s="37" t="s">
        <v>51</v>
      </c>
      <c r="AG282" s="37" t="s">
        <v>130</v>
      </c>
      <c r="AH282" s="38">
        <v>-2.7E-2</v>
      </c>
      <c r="AI282" s="40">
        <f>INDEX(spac_research[[#All],[outsideLiquidationDate]],MATCH(C282,spac_research[[#All],[symbol]],0))</f>
        <v>0</v>
      </c>
      <c r="AJ282" s="20">
        <f t="shared" si="12"/>
        <v>44976</v>
      </c>
      <c r="AK282" s="32">
        <f t="shared" ca="1" si="13"/>
        <v>317</v>
      </c>
      <c r="AL282" s="33">
        <f t="shared" ca="1" si="14"/>
        <v>3.0736045705698194E-2</v>
      </c>
      <c r="AM282" s="22">
        <f>IF(ISBLANK(Y282),"",INDEX(spac_research[[#All],[publicSharesOutstanding]],MATCH(C282,spac_research[[#All],[symbol]],0)))</f>
        <v>15065000</v>
      </c>
      <c r="AN282">
        <v>0</v>
      </c>
    </row>
    <row r="283" spans="1:40" x14ac:dyDescent="0.2">
      <c r="A283" s="37" t="s">
        <v>1962</v>
      </c>
      <c r="B283" s="37" t="s">
        <v>1780</v>
      </c>
      <c r="C283" s="37" t="s">
        <v>764</v>
      </c>
      <c r="D283" s="37"/>
      <c r="E283" s="37"/>
      <c r="F283" s="40">
        <v>44228</v>
      </c>
      <c r="G283" s="40">
        <v>44244</v>
      </c>
      <c r="H283" s="37">
        <v>24</v>
      </c>
      <c r="I283" s="37" t="s">
        <v>69</v>
      </c>
      <c r="J283" s="37" t="s">
        <v>54</v>
      </c>
      <c r="K283" s="37"/>
      <c r="L283" s="39">
        <v>10</v>
      </c>
      <c r="M283" s="38">
        <v>0.5</v>
      </c>
      <c r="N283" s="37" t="s">
        <v>49</v>
      </c>
      <c r="O283" s="37" t="s">
        <v>216</v>
      </c>
      <c r="P283" s="37">
        <v>115</v>
      </c>
      <c r="Q283" s="37"/>
      <c r="R283" s="40">
        <v>44976</v>
      </c>
      <c r="S283" s="37"/>
      <c r="T283" s="37"/>
      <c r="U283" s="37"/>
      <c r="V283" s="37"/>
      <c r="W283" s="37"/>
      <c r="X283" s="37"/>
      <c r="Y283" s="39">
        <v>9.74</v>
      </c>
      <c r="Z283" s="39">
        <v>9.9</v>
      </c>
      <c r="AA283" s="39">
        <v>0.33</v>
      </c>
      <c r="AB283" s="37"/>
      <c r="AC283" s="37"/>
      <c r="AD283" s="37"/>
      <c r="AE283" s="37" t="s">
        <v>1781</v>
      </c>
      <c r="AF283" s="37" t="s">
        <v>394</v>
      </c>
      <c r="AG283" s="37" t="s">
        <v>763</v>
      </c>
      <c r="AH283" s="38">
        <v>-2.7E-2</v>
      </c>
      <c r="AI283" s="40">
        <f>INDEX(spac_research[[#All],[outsideLiquidationDate]],MATCH(C283,spac_research[[#All],[symbol]],0))</f>
        <v>0</v>
      </c>
      <c r="AJ283" s="20">
        <f t="shared" si="12"/>
        <v>44976</v>
      </c>
      <c r="AK283" s="32">
        <f t="shared" ca="1" si="13"/>
        <v>317</v>
      </c>
      <c r="AL283" s="33">
        <f t="shared" ca="1" si="14"/>
        <v>3.0736045705698194E-2</v>
      </c>
      <c r="AM283" s="22">
        <f>IF(ISBLANK(Y283),"",INDEX(spac_research[[#All],[publicSharesOutstanding]],MATCH(C283,spac_research[[#All],[symbol]],0)))</f>
        <v>11500000</v>
      </c>
      <c r="AN283">
        <v>0</v>
      </c>
    </row>
    <row r="284" spans="1:40" x14ac:dyDescent="0.2">
      <c r="A284" s="37" t="s">
        <v>1958</v>
      </c>
      <c r="B284" s="37" t="s">
        <v>1780</v>
      </c>
      <c r="C284" s="37" t="s">
        <v>566</v>
      </c>
      <c r="D284" s="37"/>
      <c r="E284" s="37"/>
      <c r="F284" s="40">
        <v>44224</v>
      </c>
      <c r="G284" s="40">
        <v>44244</v>
      </c>
      <c r="H284" s="37">
        <v>24</v>
      </c>
      <c r="I284" s="37" t="s">
        <v>119</v>
      </c>
      <c r="J284" s="37" t="s">
        <v>54</v>
      </c>
      <c r="K284" s="37"/>
      <c r="L284" s="39">
        <v>10</v>
      </c>
      <c r="M284" s="38">
        <v>0.2</v>
      </c>
      <c r="N284" s="37" t="s">
        <v>49</v>
      </c>
      <c r="O284" s="37" t="s">
        <v>48</v>
      </c>
      <c r="P284" s="37">
        <v>325</v>
      </c>
      <c r="Q284" s="37"/>
      <c r="R284" s="40">
        <v>44976</v>
      </c>
      <c r="S284" s="37"/>
      <c r="T284" s="37"/>
      <c r="U284" s="37"/>
      <c r="V284" s="37"/>
      <c r="W284" s="37"/>
      <c r="X284" s="37"/>
      <c r="Y284" s="39">
        <v>9.75</v>
      </c>
      <c r="Z284" s="39">
        <v>9.81</v>
      </c>
      <c r="AA284" s="39">
        <v>0.47</v>
      </c>
      <c r="AB284" s="37"/>
      <c r="AC284" s="37"/>
      <c r="AD284" s="37"/>
      <c r="AE284" s="37" t="s">
        <v>1814</v>
      </c>
      <c r="AF284" s="37" t="s">
        <v>51</v>
      </c>
      <c r="AG284" s="37" t="s">
        <v>565</v>
      </c>
      <c r="AH284" s="38">
        <v>-2.5999999999999999E-2</v>
      </c>
      <c r="AI284" s="40">
        <f>INDEX(spac_research[[#All],[outsideLiquidationDate]],MATCH(C284,spac_research[[#All],[symbol]],0))</f>
        <v>0</v>
      </c>
      <c r="AJ284" s="20">
        <f t="shared" si="12"/>
        <v>44976</v>
      </c>
      <c r="AK284" s="32">
        <f t="shared" ca="1" si="13"/>
        <v>317</v>
      </c>
      <c r="AL284" s="33">
        <f t="shared" ca="1" si="14"/>
        <v>2.9523578419477368E-2</v>
      </c>
      <c r="AM284" s="22">
        <f>IF(ISBLANK(Y284),"",INDEX(spac_research[[#All],[publicSharesOutstanding]],MATCH(C284,spac_research[[#All],[symbol]],0)))</f>
        <v>32500000</v>
      </c>
      <c r="AN284">
        <v>0</v>
      </c>
    </row>
    <row r="285" spans="1:40" x14ac:dyDescent="0.2">
      <c r="A285" s="37" t="s">
        <v>1959</v>
      </c>
      <c r="B285" s="37" t="s">
        <v>1780</v>
      </c>
      <c r="C285" s="37" t="s">
        <v>347</v>
      </c>
      <c r="D285" s="37"/>
      <c r="E285" s="37"/>
      <c r="F285" s="40">
        <v>44228</v>
      </c>
      <c r="G285" s="40">
        <v>44244</v>
      </c>
      <c r="H285" s="37">
        <v>24</v>
      </c>
      <c r="I285" s="37" t="s">
        <v>69</v>
      </c>
      <c r="J285" s="37" t="s">
        <v>54</v>
      </c>
      <c r="K285" s="37"/>
      <c r="L285" s="39">
        <v>10</v>
      </c>
      <c r="M285" s="38">
        <v>0.5</v>
      </c>
      <c r="N285" s="37" t="s">
        <v>140</v>
      </c>
      <c r="O285" s="37" t="s">
        <v>48</v>
      </c>
      <c r="P285" s="37">
        <v>172.5</v>
      </c>
      <c r="Q285" s="37"/>
      <c r="R285" s="40">
        <v>44976</v>
      </c>
      <c r="S285" s="37"/>
      <c r="T285" s="37"/>
      <c r="U285" s="37"/>
      <c r="V285" s="37"/>
      <c r="W285" s="37"/>
      <c r="X285" s="37"/>
      <c r="Y285" s="39">
        <v>9.76</v>
      </c>
      <c r="Z285" s="39">
        <v>9.8699999999999992</v>
      </c>
      <c r="AA285" s="39">
        <v>0.18</v>
      </c>
      <c r="AB285" s="37"/>
      <c r="AC285" s="37"/>
      <c r="AD285" s="37"/>
      <c r="AE285" s="37" t="s">
        <v>1828</v>
      </c>
      <c r="AF285" s="37" t="s">
        <v>346</v>
      </c>
      <c r="AG285" s="37" t="s">
        <v>345</v>
      </c>
      <c r="AH285" s="38">
        <v>-2.4E-2</v>
      </c>
      <c r="AI285" s="40">
        <f>INDEX(spac_research[[#All],[outsideLiquidationDate]],MATCH(C285,spac_research[[#All],[symbol]],0))</f>
        <v>0</v>
      </c>
      <c r="AJ285" s="20">
        <f t="shared" si="12"/>
        <v>44976</v>
      </c>
      <c r="AK285" s="32">
        <f t="shared" ca="1" si="13"/>
        <v>317</v>
      </c>
      <c r="AL285" s="33">
        <f t="shared" ca="1" si="14"/>
        <v>2.8313595697367643E-2</v>
      </c>
      <c r="AM285" s="22">
        <f>IF(ISBLANK(Y285),"",INDEX(spac_research[[#All],[publicSharesOutstanding]],MATCH(C285,spac_research[[#All],[symbol]],0)))</f>
        <v>17250000</v>
      </c>
      <c r="AN285">
        <v>0</v>
      </c>
    </row>
    <row r="286" spans="1:40" x14ac:dyDescent="0.2">
      <c r="A286" s="37" t="s">
        <v>1960</v>
      </c>
      <c r="B286" s="37" t="s">
        <v>1780</v>
      </c>
      <c r="C286" s="37" t="s">
        <v>645</v>
      </c>
      <c r="D286" s="37"/>
      <c r="E286" s="37"/>
      <c r="F286" s="40">
        <v>44228</v>
      </c>
      <c r="G286" s="40">
        <v>44244</v>
      </c>
      <c r="H286" s="37">
        <v>24</v>
      </c>
      <c r="I286" s="37" t="s">
        <v>53</v>
      </c>
      <c r="J286" s="37" t="s">
        <v>54</v>
      </c>
      <c r="K286" s="37"/>
      <c r="L286" s="39">
        <v>10</v>
      </c>
      <c r="M286" s="38">
        <v>0.33329999999999999</v>
      </c>
      <c r="N286" s="37" t="s">
        <v>66</v>
      </c>
      <c r="O286" s="37" t="s">
        <v>48</v>
      </c>
      <c r="P286" s="37">
        <v>276</v>
      </c>
      <c r="Q286" s="37"/>
      <c r="R286" s="40">
        <v>44976</v>
      </c>
      <c r="S286" s="37"/>
      <c r="T286" s="37"/>
      <c r="U286" s="37"/>
      <c r="V286" s="37"/>
      <c r="W286" s="37"/>
      <c r="X286" s="37"/>
      <c r="Y286" s="39">
        <v>9.76</v>
      </c>
      <c r="Z286" s="39">
        <v>9.92</v>
      </c>
      <c r="AA286" s="39">
        <v>0.45</v>
      </c>
      <c r="AB286" s="37"/>
      <c r="AC286" s="37"/>
      <c r="AD286" s="37"/>
      <c r="AE286" s="37" t="s">
        <v>1786</v>
      </c>
      <c r="AF286" s="37" t="s">
        <v>96</v>
      </c>
      <c r="AG286" s="37" t="s">
        <v>644</v>
      </c>
      <c r="AH286" s="38">
        <v>-2.5000000000000001E-2</v>
      </c>
      <c r="AI286" s="40">
        <f>INDEX(spac_research[[#All],[outsideLiquidationDate]],MATCH(C286,spac_research[[#All],[symbol]],0))</f>
        <v>0</v>
      </c>
      <c r="AJ286" s="20">
        <f t="shared" si="12"/>
        <v>44976</v>
      </c>
      <c r="AK286" s="32">
        <f t="shared" ca="1" si="13"/>
        <v>317</v>
      </c>
      <c r="AL286" s="33">
        <f t="shared" ca="1" si="14"/>
        <v>2.8313595697367643E-2</v>
      </c>
      <c r="AM286" s="22">
        <f>IF(ISBLANK(Y286),"",INDEX(spac_research[[#All],[publicSharesOutstanding]],MATCH(C286,spac_research[[#All],[symbol]],0)))</f>
        <v>27600000</v>
      </c>
      <c r="AN286">
        <v>0</v>
      </c>
    </row>
    <row r="287" spans="1:40" x14ac:dyDescent="0.2">
      <c r="A287" s="37" t="s">
        <v>2077</v>
      </c>
      <c r="B287" s="37" t="s">
        <v>1780</v>
      </c>
      <c r="C287" s="37" t="s">
        <v>1082</v>
      </c>
      <c r="D287" s="37"/>
      <c r="E287" s="37"/>
      <c r="F287" s="40">
        <v>44301</v>
      </c>
      <c r="G287" s="40">
        <v>44335</v>
      </c>
      <c r="H287" s="37" t="s">
        <v>386</v>
      </c>
      <c r="I287" s="37" t="s">
        <v>69</v>
      </c>
      <c r="J287" s="37" t="s">
        <v>61</v>
      </c>
      <c r="K287" s="37"/>
      <c r="L287" s="39">
        <v>10.1</v>
      </c>
      <c r="M287" s="38">
        <v>0.5</v>
      </c>
      <c r="N287" s="37" t="s">
        <v>79</v>
      </c>
      <c r="O287" s="37" t="s">
        <v>216</v>
      </c>
      <c r="P287" s="37">
        <v>209</v>
      </c>
      <c r="Q287" s="37"/>
      <c r="R287" s="40">
        <v>44794</v>
      </c>
      <c r="S287" s="37"/>
      <c r="T287" s="37"/>
      <c r="U287" s="37"/>
      <c r="V287" s="37"/>
      <c r="W287" s="37"/>
      <c r="X287" s="37"/>
      <c r="Y287" s="39">
        <v>9.9700000000000006</v>
      </c>
      <c r="Z287" s="39">
        <v>10.09</v>
      </c>
      <c r="AA287" s="39">
        <v>0.26</v>
      </c>
      <c r="AB287" s="37"/>
      <c r="AC287" s="37"/>
      <c r="AD287" s="37"/>
      <c r="AE287" s="37" t="s">
        <v>1844</v>
      </c>
      <c r="AF287" s="37" t="s">
        <v>242</v>
      </c>
      <c r="AG287" s="37" t="s">
        <v>1081</v>
      </c>
      <c r="AH287" s="38">
        <v>-1.29E-2</v>
      </c>
      <c r="AI287" s="40">
        <f>INDEX(spac_research[[#All],[outsideLiquidationDate]],MATCH(C287,spac_research[[#All],[symbol]],0))</f>
        <v>44978</v>
      </c>
      <c r="AJ287" s="20">
        <f t="shared" si="12"/>
        <v>44978</v>
      </c>
      <c r="AK287" s="32">
        <f t="shared" ca="1" si="13"/>
        <v>319</v>
      </c>
      <c r="AL287" s="33">
        <f t="shared" ca="1" si="14"/>
        <v>1.491936624921779E-2</v>
      </c>
      <c r="AM287" s="22">
        <f>IF(ISBLANK(Y287),"",INDEX(spac_research[[#All],[publicSharesOutstanding]],MATCH(C287,spac_research[[#All],[symbol]],0)))</f>
        <v>20900000</v>
      </c>
      <c r="AN287">
        <v>0</v>
      </c>
    </row>
    <row r="288" spans="1:40" x14ac:dyDescent="0.2">
      <c r="A288" s="37" t="s">
        <v>1964</v>
      </c>
      <c r="B288" s="37" t="s">
        <v>1780</v>
      </c>
      <c r="C288" s="37" t="s">
        <v>856</v>
      </c>
      <c r="D288" s="37"/>
      <c r="E288" s="37"/>
      <c r="F288" s="40">
        <v>44222</v>
      </c>
      <c r="G288" s="40">
        <v>44245</v>
      </c>
      <c r="H288" s="37">
        <v>24</v>
      </c>
      <c r="I288" s="37" t="s">
        <v>53</v>
      </c>
      <c r="J288" s="37" t="s">
        <v>54</v>
      </c>
      <c r="K288" s="37"/>
      <c r="L288" s="39">
        <v>10</v>
      </c>
      <c r="M288" s="38">
        <v>0.33329999999999999</v>
      </c>
      <c r="N288" s="37" t="s">
        <v>49</v>
      </c>
      <c r="O288" s="37" t="s">
        <v>219</v>
      </c>
      <c r="P288" s="37">
        <v>287.5</v>
      </c>
      <c r="Q288" s="37"/>
      <c r="R288" s="40">
        <v>44979</v>
      </c>
      <c r="S288" s="37"/>
      <c r="T288" s="37"/>
      <c r="U288" s="37"/>
      <c r="V288" s="37"/>
      <c r="W288" s="37"/>
      <c r="X288" s="37"/>
      <c r="Y288" s="39">
        <v>9.74</v>
      </c>
      <c r="Z288" s="39">
        <v>9.75</v>
      </c>
      <c r="AA288" s="39">
        <v>0.17</v>
      </c>
      <c r="AB288" s="37"/>
      <c r="AC288" s="37"/>
      <c r="AD288" s="37"/>
      <c r="AE288" s="37" t="s">
        <v>1782</v>
      </c>
      <c r="AF288" s="37" t="s">
        <v>87</v>
      </c>
      <c r="AG288" s="37" t="s">
        <v>855</v>
      </c>
      <c r="AH288" s="38">
        <v>-2.7E-2</v>
      </c>
      <c r="AI288" s="40">
        <f>INDEX(spac_research[[#All],[outsideLiquidationDate]],MATCH(C288,spac_research[[#All],[symbol]],0))</f>
        <v>0</v>
      </c>
      <c r="AJ288" s="20">
        <f t="shared" si="12"/>
        <v>44979</v>
      </c>
      <c r="AK288" s="32">
        <f t="shared" ca="1" si="13"/>
        <v>320</v>
      </c>
      <c r="AL288" s="33">
        <f t="shared" ca="1" si="14"/>
        <v>3.0447895277207274E-2</v>
      </c>
      <c r="AM288" s="22">
        <f>IF(ISBLANK(Y288),"",INDEX(spac_research[[#All],[publicSharesOutstanding]],MATCH(C288,spac_research[[#All],[symbol]],0)))</f>
        <v>28750000</v>
      </c>
      <c r="AN288">
        <v>0</v>
      </c>
    </row>
    <row r="289" spans="1:40" x14ac:dyDescent="0.2">
      <c r="A289" s="37" t="s">
        <v>1963</v>
      </c>
      <c r="B289" s="37" t="s">
        <v>1780</v>
      </c>
      <c r="C289" s="37" t="s">
        <v>867</v>
      </c>
      <c r="D289" s="37"/>
      <c r="E289" s="37"/>
      <c r="F289" s="40">
        <v>44222</v>
      </c>
      <c r="G289" s="40">
        <v>44245</v>
      </c>
      <c r="H289" s="37">
        <v>24</v>
      </c>
      <c r="I289" s="37" t="s">
        <v>53</v>
      </c>
      <c r="J289" s="37" t="s">
        <v>54</v>
      </c>
      <c r="K289" s="37"/>
      <c r="L289" s="39">
        <v>10</v>
      </c>
      <c r="M289" s="38">
        <v>0.33329999999999999</v>
      </c>
      <c r="N289" s="37" t="s">
        <v>49</v>
      </c>
      <c r="O289" s="37" t="s">
        <v>219</v>
      </c>
      <c r="P289" s="37">
        <v>230</v>
      </c>
      <c r="Q289" s="37"/>
      <c r="R289" s="40">
        <v>44979</v>
      </c>
      <c r="S289" s="37"/>
      <c r="T289" s="37"/>
      <c r="U289" s="37"/>
      <c r="V289" s="37"/>
      <c r="W289" s="37"/>
      <c r="X289" s="37"/>
      <c r="Y289" s="39">
        <v>9.75</v>
      </c>
      <c r="Z289" s="39">
        <v>9.84</v>
      </c>
      <c r="AA289" s="39">
        <v>0.33</v>
      </c>
      <c r="AB289" s="37"/>
      <c r="AC289" s="37"/>
      <c r="AD289" s="37"/>
      <c r="AE289" s="37" t="s">
        <v>1786</v>
      </c>
      <c r="AF289" s="37" t="s">
        <v>87</v>
      </c>
      <c r="AG289" s="37" t="s">
        <v>855</v>
      </c>
      <c r="AH289" s="38">
        <v>-2.5999999999999999E-2</v>
      </c>
      <c r="AI289" s="40">
        <f>INDEX(spac_research[[#All],[outsideLiquidationDate]],MATCH(C289,spac_research[[#All],[symbol]],0))</f>
        <v>0</v>
      </c>
      <c r="AJ289" s="20">
        <f t="shared" si="12"/>
        <v>44979</v>
      </c>
      <c r="AK289" s="32">
        <f t="shared" ca="1" si="13"/>
        <v>320</v>
      </c>
      <c r="AL289" s="33">
        <f t="shared" ca="1" si="14"/>
        <v>2.9246794871794768E-2</v>
      </c>
      <c r="AM289" s="22">
        <f>IF(ISBLANK(Y289),"",INDEX(spac_research[[#All],[publicSharesOutstanding]],MATCH(C289,spac_research[[#All],[symbol]],0)))</f>
        <v>23000000</v>
      </c>
      <c r="AN289">
        <v>0</v>
      </c>
    </row>
    <row r="290" spans="1:40" x14ac:dyDescent="0.2">
      <c r="A290" s="37" t="s">
        <v>1965</v>
      </c>
      <c r="B290" s="37" t="s">
        <v>1780</v>
      </c>
      <c r="C290" s="37" t="s">
        <v>1156</v>
      </c>
      <c r="D290" s="37"/>
      <c r="E290" s="37"/>
      <c r="F290" s="40">
        <v>44229</v>
      </c>
      <c r="G290" s="40">
        <v>44245</v>
      </c>
      <c r="H290" s="37">
        <v>24</v>
      </c>
      <c r="I290" s="37" t="s">
        <v>176</v>
      </c>
      <c r="J290" s="37" t="s">
        <v>54</v>
      </c>
      <c r="K290" s="37"/>
      <c r="L290" s="39">
        <v>10</v>
      </c>
      <c r="M290" s="38">
        <v>0.25</v>
      </c>
      <c r="N290" s="37" t="s">
        <v>72</v>
      </c>
      <c r="O290" s="37" t="s">
        <v>48</v>
      </c>
      <c r="P290" s="37">
        <v>300</v>
      </c>
      <c r="Q290" s="37"/>
      <c r="R290" s="40">
        <v>44979</v>
      </c>
      <c r="S290" s="37"/>
      <c r="T290" s="37"/>
      <c r="U290" s="37"/>
      <c r="V290" s="37"/>
      <c r="W290" s="37"/>
      <c r="X290" s="37"/>
      <c r="Y290" s="39">
        <v>9.76</v>
      </c>
      <c r="Z290" s="39">
        <v>9.8000000000000007</v>
      </c>
      <c r="AA290" s="39">
        <v>0.44</v>
      </c>
      <c r="AB290" s="37"/>
      <c r="AC290" s="37"/>
      <c r="AD290" s="37"/>
      <c r="AE290" s="37" t="s">
        <v>1786</v>
      </c>
      <c r="AF290" s="37" t="s">
        <v>52</v>
      </c>
      <c r="AG290" s="37" t="s">
        <v>1135</v>
      </c>
      <c r="AH290" s="38">
        <v>-2.4E-2</v>
      </c>
      <c r="AI290" s="40">
        <f>INDEX(spac_research[[#All],[outsideLiquidationDate]],MATCH(C290,spac_research[[#All],[symbol]],0))</f>
        <v>0</v>
      </c>
      <c r="AJ290" s="20">
        <f t="shared" si="12"/>
        <v>44979</v>
      </c>
      <c r="AK290" s="32">
        <f t="shared" ca="1" si="13"/>
        <v>320</v>
      </c>
      <c r="AL290" s="33">
        <f t="shared" ca="1" si="14"/>
        <v>2.8048155737704823E-2</v>
      </c>
      <c r="AM290" s="22">
        <f>IF(ISBLANK(Y290),"",INDEX(spac_research[[#All],[publicSharesOutstanding]],MATCH(C290,spac_research[[#All],[symbol]],0)))</f>
        <v>30000000</v>
      </c>
      <c r="AN290">
        <v>0</v>
      </c>
    </row>
    <row r="291" spans="1:40" x14ac:dyDescent="0.2">
      <c r="A291" s="37" t="s">
        <v>1967</v>
      </c>
      <c r="B291" s="37" t="s">
        <v>1780</v>
      </c>
      <c r="C291" s="37" t="s">
        <v>357</v>
      </c>
      <c r="D291" s="37"/>
      <c r="E291" s="37"/>
      <c r="F291" s="40">
        <v>44225</v>
      </c>
      <c r="G291" s="40">
        <v>44246</v>
      </c>
      <c r="H291" s="37">
        <v>24</v>
      </c>
      <c r="I291" s="37" t="s">
        <v>119</v>
      </c>
      <c r="J291" s="37" t="s">
        <v>54</v>
      </c>
      <c r="K291" s="37"/>
      <c r="L291" s="39">
        <v>10</v>
      </c>
      <c r="M291" s="38">
        <v>0.2</v>
      </c>
      <c r="N291" s="37" t="s">
        <v>79</v>
      </c>
      <c r="O291" s="37" t="s">
        <v>48</v>
      </c>
      <c r="P291" s="37">
        <v>345</v>
      </c>
      <c r="Q291" s="37"/>
      <c r="R291" s="40">
        <v>44980</v>
      </c>
      <c r="S291" s="37"/>
      <c r="T291" s="37"/>
      <c r="U291" s="37"/>
      <c r="V291" s="37"/>
      <c r="W291" s="37"/>
      <c r="X291" s="37"/>
      <c r="Y291" s="39">
        <v>9.74</v>
      </c>
      <c r="Z291" s="39">
        <v>9.82</v>
      </c>
      <c r="AA291" s="39">
        <v>0.5</v>
      </c>
      <c r="AB291" s="37"/>
      <c r="AC291" s="37"/>
      <c r="AD291" s="37"/>
      <c r="AE291" s="37" t="s">
        <v>1798</v>
      </c>
      <c r="AF291" s="37" t="s">
        <v>122</v>
      </c>
      <c r="AG291" s="37" t="s">
        <v>356</v>
      </c>
      <c r="AH291" s="38">
        <v>-2.5999999999999999E-2</v>
      </c>
      <c r="AI291" s="40">
        <f>INDEX(spac_research[[#All],[outsideLiquidationDate]],MATCH(C291,spac_research[[#All],[symbol]],0))</f>
        <v>0</v>
      </c>
      <c r="AJ291" s="20">
        <f t="shared" si="12"/>
        <v>44980</v>
      </c>
      <c r="AK291" s="32">
        <f t="shared" ca="1" si="13"/>
        <v>321</v>
      </c>
      <c r="AL291" s="33">
        <f t="shared" ca="1" si="14"/>
        <v>3.0353042020891986E-2</v>
      </c>
      <c r="AM291" s="22">
        <f>IF(ISBLANK(Y291),"",INDEX(spac_research[[#All],[publicSharesOutstanding]],MATCH(C291,spac_research[[#All],[symbol]],0)))</f>
        <v>34500000</v>
      </c>
      <c r="AN291">
        <v>0</v>
      </c>
    </row>
    <row r="292" spans="1:40" x14ac:dyDescent="0.2">
      <c r="A292" s="37" t="s">
        <v>1966</v>
      </c>
      <c r="B292" s="37" t="s">
        <v>1780</v>
      </c>
      <c r="C292" s="37" t="s">
        <v>221</v>
      </c>
      <c r="D292" s="37"/>
      <c r="E292" s="37"/>
      <c r="F292" s="40">
        <v>44225</v>
      </c>
      <c r="G292" s="40">
        <v>44246</v>
      </c>
      <c r="H292" s="37">
        <v>24</v>
      </c>
      <c r="I292" s="37" t="s">
        <v>53</v>
      </c>
      <c r="J292" s="37" t="s">
        <v>54</v>
      </c>
      <c r="K292" s="37"/>
      <c r="L292" s="39">
        <v>10</v>
      </c>
      <c r="M292" s="38">
        <v>0.33329999999999999</v>
      </c>
      <c r="N292" s="37" t="s">
        <v>49</v>
      </c>
      <c r="O292" s="37" t="s">
        <v>219</v>
      </c>
      <c r="P292" s="37">
        <v>345</v>
      </c>
      <c r="Q292" s="37"/>
      <c r="R292" s="40">
        <v>44980</v>
      </c>
      <c r="S292" s="37"/>
      <c r="T292" s="37"/>
      <c r="U292" s="37"/>
      <c r="V292" s="37"/>
      <c r="W292" s="37"/>
      <c r="X292" s="37"/>
      <c r="Y292" s="39">
        <v>9.75</v>
      </c>
      <c r="Z292" s="39">
        <v>9.83</v>
      </c>
      <c r="AA292" s="39">
        <v>0.22</v>
      </c>
      <c r="AB292" s="37"/>
      <c r="AC292" s="37"/>
      <c r="AD292" s="37"/>
      <c r="AE292" s="37" t="s">
        <v>1796</v>
      </c>
      <c r="AF292" s="37" t="s">
        <v>51</v>
      </c>
      <c r="AG292" s="37" t="s">
        <v>220</v>
      </c>
      <c r="AH292" s="38">
        <v>-2.5999999999999999E-2</v>
      </c>
      <c r="AI292" s="40">
        <f>INDEX(spac_research[[#All],[outsideLiquidationDate]],MATCH(C292,spac_research[[#All],[symbol]],0))</f>
        <v>0</v>
      </c>
      <c r="AJ292" s="20">
        <f t="shared" si="12"/>
        <v>44980</v>
      </c>
      <c r="AK292" s="32">
        <f t="shared" ca="1" si="13"/>
        <v>321</v>
      </c>
      <c r="AL292" s="33">
        <f t="shared" ca="1" si="14"/>
        <v>2.9155683361290735E-2</v>
      </c>
      <c r="AM292" s="22">
        <f>IF(ISBLANK(Y292),"",INDEX(spac_research[[#All],[publicSharesOutstanding]],MATCH(C292,spac_research[[#All],[symbol]],0)))</f>
        <v>34500000</v>
      </c>
      <c r="AN292">
        <v>0</v>
      </c>
    </row>
    <row r="293" spans="1:40" x14ac:dyDescent="0.2">
      <c r="A293" s="37" t="s">
        <v>1968</v>
      </c>
      <c r="B293" s="37" t="s">
        <v>1780</v>
      </c>
      <c r="C293" s="37" t="s">
        <v>1215</v>
      </c>
      <c r="D293" s="37"/>
      <c r="E293" s="37"/>
      <c r="F293" s="40">
        <v>44230</v>
      </c>
      <c r="G293" s="40">
        <v>44246</v>
      </c>
      <c r="H293" s="37">
        <v>24</v>
      </c>
      <c r="I293" s="37" t="s">
        <v>176</v>
      </c>
      <c r="J293" s="37" t="s">
        <v>54</v>
      </c>
      <c r="K293" s="37"/>
      <c r="L293" s="39">
        <v>10</v>
      </c>
      <c r="M293" s="38">
        <v>0.25</v>
      </c>
      <c r="N293" s="37" t="s">
        <v>72</v>
      </c>
      <c r="O293" s="37" t="s">
        <v>48</v>
      </c>
      <c r="P293" s="37">
        <v>287.5</v>
      </c>
      <c r="Q293" s="37"/>
      <c r="R293" s="40">
        <v>44980</v>
      </c>
      <c r="S293" s="37"/>
      <c r="T293" s="37"/>
      <c r="U293" s="37"/>
      <c r="V293" s="37"/>
      <c r="W293" s="37"/>
      <c r="X293" s="37"/>
      <c r="Y293" s="39">
        <v>9.76</v>
      </c>
      <c r="Z293" s="39">
        <v>9.92</v>
      </c>
      <c r="AA293" s="39">
        <v>0.67</v>
      </c>
      <c r="AB293" s="37"/>
      <c r="AC293" s="37"/>
      <c r="AD293" s="37"/>
      <c r="AE293" s="37" t="s">
        <v>1786</v>
      </c>
      <c r="AF293" s="37" t="s">
        <v>59</v>
      </c>
      <c r="AG293" s="37" t="s">
        <v>1214</v>
      </c>
      <c r="AH293" s="38">
        <v>-2.4E-2</v>
      </c>
      <c r="AI293" s="40">
        <f>INDEX(spac_research[[#All],[outsideLiquidationDate]],MATCH(C293,spac_research[[#All],[symbol]],0))</f>
        <v>0</v>
      </c>
      <c r="AJ293" s="20">
        <f t="shared" si="12"/>
        <v>44980</v>
      </c>
      <c r="AK293" s="32">
        <f t="shared" ca="1" si="13"/>
        <v>321</v>
      </c>
      <c r="AL293" s="33">
        <f t="shared" ca="1" si="14"/>
        <v>2.7960778305500134E-2</v>
      </c>
      <c r="AM293" s="22">
        <f>IF(ISBLANK(Y293),"",INDEX(spac_research[[#All],[publicSharesOutstanding]],MATCH(C293,spac_research[[#All],[symbol]],0)))</f>
        <v>28750000</v>
      </c>
      <c r="AN293">
        <v>0</v>
      </c>
    </row>
    <row r="294" spans="1:40" x14ac:dyDescent="0.2">
      <c r="A294" s="37" t="s">
        <v>2458</v>
      </c>
      <c r="B294" s="37" t="s">
        <v>2398</v>
      </c>
      <c r="C294" s="37" t="s">
        <v>1474</v>
      </c>
      <c r="D294" s="37" t="s">
        <v>1472</v>
      </c>
      <c r="E294" s="37" t="s">
        <v>1471</v>
      </c>
      <c r="F294" s="40">
        <v>44204</v>
      </c>
      <c r="G294" s="40">
        <v>44246</v>
      </c>
      <c r="H294" s="37">
        <v>24</v>
      </c>
      <c r="I294" s="37" t="s">
        <v>53</v>
      </c>
      <c r="J294" s="37" t="s">
        <v>54</v>
      </c>
      <c r="K294" s="37"/>
      <c r="L294" s="39">
        <v>10</v>
      </c>
      <c r="M294" s="38">
        <v>0.33329999999999999</v>
      </c>
      <c r="N294" s="37" t="s">
        <v>79</v>
      </c>
      <c r="O294" s="37" t="s">
        <v>48</v>
      </c>
      <c r="P294" s="37">
        <v>172.5</v>
      </c>
      <c r="Q294" s="40">
        <v>44494</v>
      </c>
      <c r="R294" s="40">
        <v>44980</v>
      </c>
      <c r="S294" s="37"/>
      <c r="T294" s="37">
        <v>713</v>
      </c>
      <c r="U294" s="41">
        <v>4.13</v>
      </c>
      <c r="V294" s="37" t="s">
        <v>140</v>
      </c>
      <c r="W294" s="37" t="s">
        <v>48</v>
      </c>
      <c r="X294" s="37"/>
      <c r="Y294" s="39">
        <v>9.89</v>
      </c>
      <c r="Z294" s="39">
        <v>10.28</v>
      </c>
      <c r="AA294" s="39">
        <v>0.91</v>
      </c>
      <c r="AB294" s="37"/>
      <c r="AC294" s="37"/>
      <c r="AD294" s="37"/>
      <c r="AE294" s="37" t="s">
        <v>1865</v>
      </c>
      <c r="AF294" s="37" t="s">
        <v>68</v>
      </c>
      <c r="AG294" s="37" t="s">
        <v>1473</v>
      </c>
      <c r="AH294" s="38">
        <v>-1.11E-2</v>
      </c>
      <c r="AI294" s="40">
        <f>INDEX(spac_research[[#All],[outsideLiquidationDate]],MATCH(C294,spac_research[[#All],[symbol]],0))</f>
        <v>0</v>
      </c>
      <c r="AJ294" s="20">
        <f t="shared" si="12"/>
        <v>44980</v>
      </c>
      <c r="AK294" s="32">
        <f t="shared" ca="1" si="13"/>
        <v>321</v>
      </c>
      <c r="AL294" s="33">
        <f t="shared" ca="1" si="14"/>
        <v>1.2646904107172714E-2</v>
      </c>
      <c r="AM294" s="22">
        <f>IF(ISBLANK(Y294),"",INDEX(spac_research[[#All],[publicSharesOutstanding]],MATCH(C294,spac_research[[#All],[symbol]],0)))</f>
        <v>17250000</v>
      </c>
      <c r="AN294">
        <v>0</v>
      </c>
    </row>
    <row r="295" spans="1:40" x14ac:dyDescent="0.2">
      <c r="A295" s="37" t="s">
        <v>2460</v>
      </c>
      <c r="B295" s="37" t="s">
        <v>2398</v>
      </c>
      <c r="C295" s="37" t="s">
        <v>1587</v>
      </c>
      <c r="D295" s="37" t="s">
        <v>1585</v>
      </c>
      <c r="E295" s="37" t="s">
        <v>1584</v>
      </c>
      <c r="F295" s="40">
        <v>44225</v>
      </c>
      <c r="G295" s="40">
        <v>44246</v>
      </c>
      <c r="H295" s="37">
        <v>24</v>
      </c>
      <c r="I295" s="37" t="s">
        <v>69</v>
      </c>
      <c r="J295" s="37" t="s">
        <v>54</v>
      </c>
      <c r="K295" s="37"/>
      <c r="L295" s="39">
        <v>10</v>
      </c>
      <c r="M295" s="38">
        <v>0.5</v>
      </c>
      <c r="N295" s="37" t="s">
        <v>49</v>
      </c>
      <c r="O295" s="37" t="s">
        <v>93</v>
      </c>
      <c r="P295" s="37">
        <v>230</v>
      </c>
      <c r="Q295" s="40">
        <v>44517</v>
      </c>
      <c r="R295" s="40">
        <v>44980</v>
      </c>
      <c r="S295" s="37"/>
      <c r="T295" s="37">
        <v>693</v>
      </c>
      <c r="U295" s="41">
        <v>3.01</v>
      </c>
      <c r="V295" s="37" t="s">
        <v>49</v>
      </c>
      <c r="W295" s="37" t="s">
        <v>48</v>
      </c>
      <c r="X295" s="37"/>
      <c r="Y295" s="39">
        <v>9.89</v>
      </c>
      <c r="Z295" s="39">
        <v>10.08</v>
      </c>
      <c r="AA295" s="39">
        <v>0.51</v>
      </c>
      <c r="AB295" s="37"/>
      <c r="AC295" s="37"/>
      <c r="AD295" s="37"/>
      <c r="AE295" s="37" t="s">
        <v>1786</v>
      </c>
      <c r="AF295" s="37" t="s">
        <v>59</v>
      </c>
      <c r="AG295" s="37" t="s">
        <v>1586</v>
      </c>
      <c r="AH295" s="38">
        <v>-1.2E-2</v>
      </c>
      <c r="AI295" s="40">
        <f>INDEX(spac_research[[#All],[outsideLiquidationDate]],MATCH(C295,spac_research[[#All],[symbol]],0))</f>
        <v>0</v>
      </c>
      <c r="AJ295" s="20">
        <f t="shared" si="12"/>
        <v>44980</v>
      </c>
      <c r="AK295" s="32">
        <f t="shared" ca="1" si="13"/>
        <v>321</v>
      </c>
      <c r="AL295" s="33">
        <f t="shared" ca="1" si="14"/>
        <v>1.2646904107172714E-2</v>
      </c>
      <c r="AM295" s="22">
        <f>IF(ISBLANK(Y295),"",INDEX(spac_research[[#All],[publicSharesOutstanding]],MATCH(C295,spac_research[[#All],[symbol]],0)))</f>
        <v>23000000</v>
      </c>
      <c r="AN295">
        <v>0</v>
      </c>
    </row>
    <row r="296" spans="1:40" x14ac:dyDescent="0.2">
      <c r="A296" s="37" t="s">
        <v>2459</v>
      </c>
      <c r="B296" s="37" t="s">
        <v>2398</v>
      </c>
      <c r="C296" s="37" t="s">
        <v>1420</v>
      </c>
      <c r="D296" s="37" t="s">
        <v>1417</v>
      </c>
      <c r="E296" s="37"/>
      <c r="F296" s="40">
        <v>44225</v>
      </c>
      <c r="G296" s="40">
        <v>44246</v>
      </c>
      <c r="H296" s="37">
        <v>24</v>
      </c>
      <c r="I296" s="37" t="s">
        <v>176</v>
      </c>
      <c r="J296" s="37" t="s">
        <v>54</v>
      </c>
      <c r="K296" s="37"/>
      <c r="L296" s="39">
        <v>10</v>
      </c>
      <c r="M296" s="38">
        <v>0.25</v>
      </c>
      <c r="N296" s="37" t="s">
        <v>79</v>
      </c>
      <c r="O296" s="37" t="s">
        <v>48</v>
      </c>
      <c r="P296" s="37">
        <v>300</v>
      </c>
      <c r="Q296" s="40">
        <v>44531</v>
      </c>
      <c r="R296" s="40">
        <v>44980</v>
      </c>
      <c r="S296" s="37"/>
      <c r="T296" s="42">
        <v>2231</v>
      </c>
      <c r="U296" s="41">
        <v>7.44</v>
      </c>
      <c r="V296" s="37" t="s">
        <v>140</v>
      </c>
      <c r="W296" s="37" t="s">
        <v>48</v>
      </c>
      <c r="X296" s="37"/>
      <c r="Y296" s="39">
        <v>11.08</v>
      </c>
      <c r="Z296" s="39">
        <v>12</v>
      </c>
      <c r="AA296" s="39">
        <v>3.05</v>
      </c>
      <c r="AB296" s="37"/>
      <c r="AC296" s="37"/>
      <c r="AD296" s="37"/>
      <c r="AE296" s="37" t="s">
        <v>1419</v>
      </c>
      <c r="AF296" s="37" t="s">
        <v>52</v>
      </c>
      <c r="AG296" s="37" t="s">
        <v>1418</v>
      </c>
      <c r="AH296" s="38">
        <v>0.108</v>
      </c>
      <c r="AI296" s="40">
        <f>INDEX(spac_research[[#All],[outsideLiquidationDate]],MATCH(C296,spac_research[[#All],[symbol]],0))</f>
        <v>0</v>
      </c>
      <c r="AJ296" s="20">
        <f t="shared" si="12"/>
        <v>44980</v>
      </c>
      <c r="AK296" s="32">
        <f t="shared" ca="1" si="13"/>
        <v>321</v>
      </c>
      <c r="AL296" s="33">
        <f t="shared" ca="1" si="14"/>
        <v>-0.11083369884274104</v>
      </c>
      <c r="AM296" s="22">
        <f>IF(ISBLANK(Y296),"",INDEX(spac_research[[#All],[publicSharesOutstanding]],MATCH(C296,spac_research[[#All],[symbol]],0)))</f>
        <v>30000000</v>
      </c>
      <c r="AN296">
        <v>0</v>
      </c>
    </row>
    <row r="297" spans="1:40" x14ac:dyDescent="0.2">
      <c r="A297" s="37" t="s">
        <v>1969</v>
      </c>
      <c r="B297" s="37" t="s">
        <v>1780</v>
      </c>
      <c r="C297" s="37" t="s">
        <v>1152</v>
      </c>
      <c r="D297" s="37"/>
      <c r="E297" s="37"/>
      <c r="F297" s="40">
        <v>44216</v>
      </c>
      <c r="G297" s="40">
        <v>44250</v>
      </c>
      <c r="H297" s="37">
        <v>24</v>
      </c>
      <c r="I297" s="37" t="s">
        <v>176</v>
      </c>
      <c r="J297" s="37" t="s">
        <v>54</v>
      </c>
      <c r="K297" s="37"/>
      <c r="L297" s="39">
        <v>10</v>
      </c>
      <c r="M297" s="38">
        <v>0.25</v>
      </c>
      <c r="N297" s="37" t="s">
        <v>72</v>
      </c>
      <c r="O297" s="37" t="s">
        <v>48</v>
      </c>
      <c r="P297" s="37">
        <v>250</v>
      </c>
      <c r="Q297" s="37"/>
      <c r="R297" s="40">
        <v>44982</v>
      </c>
      <c r="S297" s="37"/>
      <c r="T297" s="37"/>
      <c r="U297" s="37"/>
      <c r="V297" s="37" t="s">
        <v>72</v>
      </c>
      <c r="W297" s="37" t="s">
        <v>48</v>
      </c>
      <c r="X297" s="37"/>
      <c r="Y297" s="39">
        <v>9.75</v>
      </c>
      <c r="Z297" s="39">
        <v>9.82</v>
      </c>
      <c r="AA297" s="39">
        <v>0.47</v>
      </c>
      <c r="AB297" s="37"/>
      <c r="AC297" s="37"/>
      <c r="AD297" s="37"/>
      <c r="AE297" s="37" t="s">
        <v>1419</v>
      </c>
      <c r="AF297" s="37" t="s">
        <v>75</v>
      </c>
      <c r="AG297" s="37" t="s">
        <v>288</v>
      </c>
      <c r="AH297" s="38">
        <v>-2.5999999999999999E-2</v>
      </c>
      <c r="AI297" s="40">
        <f>INDEX(spac_research[[#All],[outsideLiquidationDate]],MATCH(C297,spac_research[[#All],[symbol]],0))</f>
        <v>0</v>
      </c>
      <c r="AJ297" s="20">
        <f t="shared" si="12"/>
        <v>44982</v>
      </c>
      <c r="AK297" s="32">
        <f t="shared" ca="1" si="13"/>
        <v>323</v>
      </c>
      <c r="AL297" s="33">
        <f t="shared" ca="1" si="14"/>
        <v>2.8975152814161999E-2</v>
      </c>
      <c r="AM297" s="22">
        <f>IF(ISBLANK(Y297),"",INDEX(spac_research[[#All],[publicSharesOutstanding]],MATCH(C297,spac_research[[#All],[symbol]],0)))</f>
        <v>25000000</v>
      </c>
      <c r="AN297">
        <v>0</v>
      </c>
    </row>
    <row r="298" spans="1:40" x14ac:dyDescent="0.2">
      <c r="A298" s="37" t="s">
        <v>377</v>
      </c>
      <c r="B298" s="37" t="s">
        <v>1780</v>
      </c>
      <c r="C298" s="37" t="s">
        <v>378</v>
      </c>
      <c r="D298" s="37"/>
      <c r="E298" s="37"/>
      <c r="F298" s="40">
        <v>44231</v>
      </c>
      <c r="G298" s="40">
        <v>44250</v>
      </c>
      <c r="H298" s="37">
        <v>24</v>
      </c>
      <c r="I298" s="37" t="s">
        <v>176</v>
      </c>
      <c r="J298" s="37" t="s">
        <v>54</v>
      </c>
      <c r="K298" s="37"/>
      <c r="L298" s="39">
        <v>10</v>
      </c>
      <c r="M298" s="38">
        <v>0.25</v>
      </c>
      <c r="N298" s="37" t="s">
        <v>79</v>
      </c>
      <c r="O298" s="37" t="s">
        <v>48</v>
      </c>
      <c r="P298" s="37">
        <v>575</v>
      </c>
      <c r="Q298" s="37"/>
      <c r="R298" s="40">
        <v>44982</v>
      </c>
      <c r="S298" s="37"/>
      <c r="T298" s="37"/>
      <c r="U298" s="37"/>
      <c r="V298" s="37"/>
      <c r="W298" s="37"/>
      <c r="X298" s="37"/>
      <c r="Y298" s="39">
        <v>9.75</v>
      </c>
      <c r="Z298" s="39">
        <v>9.82</v>
      </c>
      <c r="AA298" s="39">
        <v>0.37</v>
      </c>
      <c r="AB298" s="37"/>
      <c r="AC298" s="37"/>
      <c r="AD298" s="37"/>
      <c r="AE298" s="37" t="s">
        <v>1798</v>
      </c>
      <c r="AF298" s="37" t="s">
        <v>51</v>
      </c>
      <c r="AG298" s="37" t="s">
        <v>376</v>
      </c>
      <c r="AH298" s="38">
        <v>-2.5999999999999999E-2</v>
      </c>
      <c r="AI298" s="40">
        <f>INDEX(spac_research[[#All],[outsideLiquidationDate]],MATCH(C298,spac_research[[#All],[symbol]],0))</f>
        <v>0</v>
      </c>
      <c r="AJ298" s="20">
        <f t="shared" si="12"/>
        <v>44982</v>
      </c>
      <c r="AK298" s="32">
        <f t="shared" ca="1" si="13"/>
        <v>323</v>
      </c>
      <c r="AL298" s="33">
        <f t="shared" ca="1" si="14"/>
        <v>2.8975152814161999E-2</v>
      </c>
      <c r="AM298" s="22">
        <f>IF(ISBLANK(Y298),"",INDEX(spac_research[[#All],[publicSharesOutstanding]],MATCH(C298,spac_research[[#All],[symbol]],0)))</f>
        <v>57500000</v>
      </c>
      <c r="AN298">
        <v>0</v>
      </c>
    </row>
    <row r="299" spans="1:40" x14ac:dyDescent="0.2">
      <c r="A299" s="37" t="s">
        <v>1972</v>
      </c>
      <c r="B299" s="37" t="s">
        <v>1780</v>
      </c>
      <c r="C299" s="37" t="s">
        <v>1637</v>
      </c>
      <c r="D299" s="37"/>
      <c r="E299" s="37"/>
      <c r="F299" s="40">
        <v>44232</v>
      </c>
      <c r="G299" s="40">
        <v>44250</v>
      </c>
      <c r="H299" s="37">
        <v>24</v>
      </c>
      <c r="I299" s="37" t="s">
        <v>176</v>
      </c>
      <c r="J299" s="37" t="s">
        <v>54</v>
      </c>
      <c r="K299" s="37"/>
      <c r="L299" s="39">
        <v>10</v>
      </c>
      <c r="M299" s="38">
        <v>0.25</v>
      </c>
      <c r="N299" s="37" t="s">
        <v>140</v>
      </c>
      <c r="O299" s="37" t="s">
        <v>48</v>
      </c>
      <c r="P299" s="37">
        <v>316.3</v>
      </c>
      <c r="Q299" s="37"/>
      <c r="R299" s="40">
        <v>44982</v>
      </c>
      <c r="S299" s="37"/>
      <c r="T299" s="37"/>
      <c r="U299" s="37"/>
      <c r="V299" s="37"/>
      <c r="W299" s="37"/>
      <c r="X299" s="37"/>
      <c r="Y299" s="39">
        <v>9.75</v>
      </c>
      <c r="Z299" s="39">
        <v>9.84</v>
      </c>
      <c r="AA299" s="39">
        <v>0.39</v>
      </c>
      <c r="AB299" s="37"/>
      <c r="AC299" s="37"/>
      <c r="AD299" s="37"/>
      <c r="AE299" s="37" t="s">
        <v>1786</v>
      </c>
      <c r="AF299" s="37" t="s">
        <v>51</v>
      </c>
      <c r="AG299" s="37" t="s">
        <v>1636</v>
      </c>
      <c r="AH299" s="38">
        <v>-2.5999999999999999E-2</v>
      </c>
      <c r="AI299" s="40">
        <f>INDEX(spac_research[[#All],[outsideLiquidationDate]],MATCH(C299,spac_research[[#All],[symbol]],0))</f>
        <v>0</v>
      </c>
      <c r="AJ299" s="20">
        <f t="shared" si="12"/>
        <v>44982</v>
      </c>
      <c r="AK299" s="32">
        <f t="shared" ca="1" si="13"/>
        <v>323</v>
      </c>
      <c r="AL299" s="33">
        <f t="shared" ca="1" si="14"/>
        <v>2.8975152814161999E-2</v>
      </c>
      <c r="AM299" s="22">
        <f>IF(ISBLANK(Y299),"",INDEX(spac_research[[#All],[publicSharesOutstanding]],MATCH(C299,spac_research[[#All],[symbol]],0)))</f>
        <v>31625000</v>
      </c>
      <c r="AN299">
        <v>0</v>
      </c>
    </row>
    <row r="300" spans="1:40" x14ac:dyDescent="0.2">
      <c r="A300" s="37" t="s">
        <v>1970</v>
      </c>
      <c r="B300" s="37" t="s">
        <v>1780</v>
      </c>
      <c r="C300" s="37" t="s">
        <v>1032</v>
      </c>
      <c r="D300" s="37"/>
      <c r="E300" s="37"/>
      <c r="F300" s="40">
        <v>44216</v>
      </c>
      <c r="G300" s="40">
        <v>44250</v>
      </c>
      <c r="H300" s="37">
        <v>24</v>
      </c>
      <c r="I300" s="37" t="s">
        <v>1031</v>
      </c>
      <c r="J300" s="37" t="s">
        <v>54</v>
      </c>
      <c r="K300" s="37"/>
      <c r="L300" s="39">
        <v>10</v>
      </c>
      <c r="M300" s="38">
        <v>0.125</v>
      </c>
      <c r="N300" s="37" t="s">
        <v>79</v>
      </c>
      <c r="O300" s="37" t="s">
        <v>48</v>
      </c>
      <c r="P300" s="37">
        <v>550</v>
      </c>
      <c r="Q300" s="37"/>
      <c r="R300" s="40">
        <v>44982</v>
      </c>
      <c r="S300" s="37"/>
      <c r="T300" s="37"/>
      <c r="U300" s="37"/>
      <c r="V300" s="37"/>
      <c r="W300" s="37"/>
      <c r="X300" s="37"/>
      <c r="Y300" s="39">
        <v>9.76</v>
      </c>
      <c r="Z300" s="39">
        <v>9.86</v>
      </c>
      <c r="AA300" s="39">
        <v>0.83</v>
      </c>
      <c r="AB300" s="37"/>
      <c r="AC300" s="37"/>
      <c r="AD300" s="37"/>
      <c r="AE300" s="37" t="s">
        <v>1814</v>
      </c>
      <c r="AF300" s="37" t="s">
        <v>82</v>
      </c>
      <c r="AG300" s="37" t="s">
        <v>1030</v>
      </c>
      <c r="AH300" s="38">
        <v>-2.4E-2</v>
      </c>
      <c r="AI300" s="40">
        <f>INDEX(spac_research[[#All],[outsideLiquidationDate]],MATCH(C300,spac_research[[#All],[symbol]],0))</f>
        <v>0</v>
      </c>
      <c r="AJ300" s="20">
        <f t="shared" si="12"/>
        <v>44982</v>
      </c>
      <c r="AK300" s="32">
        <f t="shared" ca="1" si="13"/>
        <v>323</v>
      </c>
      <c r="AL300" s="33">
        <f t="shared" ca="1" si="14"/>
        <v>2.7787646551286509E-2</v>
      </c>
      <c r="AM300" s="22">
        <f>IF(ISBLANK(Y300),"",INDEX(spac_research[[#All],[publicSharesOutstanding]],MATCH(C300,spac_research[[#All],[symbol]],0)))</f>
        <v>55000000</v>
      </c>
      <c r="AN300">
        <v>0</v>
      </c>
    </row>
    <row r="301" spans="1:40" x14ac:dyDescent="0.2">
      <c r="A301" s="37" t="s">
        <v>1971</v>
      </c>
      <c r="B301" s="37" t="s">
        <v>1780</v>
      </c>
      <c r="C301" s="37" t="s">
        <v>196</v>
      </c>
      <c r="D301" s="37"/>
      <c r="E301" s="37"/>
      <c r="F301" s="40">
        <v>44232</v>
      </c>
      <c r="G301" s="40">
        <v>44250</v>
      </c>
      <c r="H301" s="37">
        <v>24</v>
      </c>
      <c r="I301" s="37" t="s">
        <v>53</v>
      </c>
      <c r="J301" s="37" t="s">
        <v>54</v>
      </c>
      <c r="K301" s="37"/>
      <c r="L301" s="39">
        <v>10</v>
      </c>
      <c r="M301" s="38">
        <v>0.33329999999999999</v>
      </c>
      <c r="N301" s="37" t="s">
        <v>49</v>
      </c>
      <c r="O301" s="37" t="s">
        <v>48</v>
      </c>
      <c r="P301" s="37">
        <v>230</v>
      </c>
      <c r="Q301" s="37"/>
      <c r="R301" s="40">
        <v>44982</v>
      </c>
      <c r="S301" s="37"/>
      <c r="T301" s="37"/>
      <c r="U301" s="37"/>
      <c r="V301" s="37"/>
      <c r="W301" s="37"/>
      <c r="X301" s="37"/>
      <c r="Y301" s="39">
        <v>9.77</v>
      </c>
      <c r="Z301" s="39">
        <v>9.83</v>
      </c>
      <c r="AA301" s="39">
        <v>0.36</v>
      </c>
      <c r="AB301" s="37"/>
      <c r="AC301" s="37"/>
      <c r="AD301" s="37"/>
      <c r="AE301" s="37" t="s">
        <v>1786</v>
      </c>
      <c r="AF301" s="37" t="s">
        <v>111</v>
      </c>
      <c r="AG301" s="37" t="s">
        <v>195</v>
      </c>
      <c r="AH301" s="38">
        <v>-2.3E-2</v>
      </c>
      <c r="AI301" s="40">
        <f>INDEX(spac_research[[#All],[outsideLiquidationDate]],MATCH(C301,spac_research[[#All],[symbol]],0))</f>
        <v>0</v>
      </c>
      <c r="AJ301" s="20">
        <f t="shared" si="12"/>
        <v>44982</v>
      </c>
      <c r="AK301" s="32">
        <f t="shared" ca="1" si="13"/>
        <v>323</v>
      </c>
      <c r="AL301" s="33">
        <f t="shared" ca="1" si="14"/>
        <v>2.6602571212183575E-2</v>
      </c>
      <c r="AM301" s="22">
        <f>IF(ISBLANK(Y301),"",INDEX(spac_research[[#All],[publicSharesOutstanding]],MATCH(C301,spac_research[[#All],[symbol]],0)))</f>
        <v>23000000</v>
      </c>
      <c r="AN301">
        <v>0</v>
      </c>
    </row>
    <row r="302" spans="1:40" x14ac:dyDescent="0.2">
      <c r="A302" s="37" t="s">
        <v>1973</v>
      </c>
      <c r="B302" s="37" t="s">
        <v>1780</v>
      </c>
      <c r="C302" s="37" t="s">
        <v>989</v>
      </c>
      <c r="D302" s="37"/>
      <c r="E302" s="37"/>
      <c r="F302" s="40">
        <v>44231</v>
      </c>
      <c r="G302" s="40">
        <v>44251</v>
      </c>
      <c r="H302" s="37">
        <v>24</v>
      </c>
      <c r="I302" s="37" t="s">
        <v>119</v>
      </c>
      <c r="J302" s="37" t="s">
        <v>54</v>
      </c>
      <c r="K302" s="37"/>
      <c r="L302" s="39">
        <v>10</v>
      </c>
      <c r="M302" s="38">
        <v>0.2</v>
      </c>
      <c r="N302" s="37" t="s">
        <v>49</v>
      </c>
      <c r="O302" s="37" t="s">
        <v>48</v>
      </c>
      <c r="P302" s="37">
        <v>600</v>
      </c>
      <c r="Q302" s="37"/>
      <c r="R302" s="40">
        <v>44983</v>
      </c>
      <c r="S302" s="37"/>
      <c r="T302" s="37"/>
      <c r="U302" s="37"/>
      <c r="V302" s="37"/>
      <c r="W302" s="37"/>
      <c r="X302" s="37"/>
      <c r="Y302" s="39">
        <v>9.76</v>
      </c>
      <c r="Z302" s="39">
        <v>9.81</v>
      </c>
      <c r="AA302" s="39">
        <v>0.44</v>
      </c>
      <c r="AB302" s="37"/>
      <c r="AC302" s="37"/>
      <c r="AD302" s="37"/>
      <c r="AE302" s="37" t="s">
        <v>1786</v>
      </c>
      <c r="AF302" s="37" t="s">
        <v>254</v>
      </c>
      <c r="AG302" s="37" t="s">
        <v>988</v>
      </c>
      <c r="AH302" s="38">
        <v>-2.4E-2</v>
      </c>
      <c r="AI302" s="40">
        <f>INDEX(spac_research[[#All],[outsideLiquidationDate]],MATCH(C302,spac_research[[#All],[symbol]],0))</f>
        <v>0</v>
      </c>
      <c r="AJ302" s="20">
        <f t="shared" si="12"/>
        <v>44983</v>
      </c>
      <c r="AK302" s="32">
        <f t="shared" ca="1" si="13"/>
        <v>324</v>
      </c>
      <c r="AL302" s="33">
        <f t="shared" ca="1" si="14"/>
        <v>2.7701882210078833E-2</v>
      </c>
      <c r="AM302" s="22">
        <f>IF(ISBLANK(Y302),"",INDEX(spac_research[[#All],[publicSharesOutstanding]],MATCH(C302,spac_research[[#All],[symbol]],0)))</f>
        <v>60000000</v>
      </c>
      <c r="AN302">
        <v>0</v>
      </c>
    </row>
    <row r="303" spans="1:40" x14ac:dyDescent="0.2">
      <c r="A303" s="37" t="s">
        <v>1974</v>
      </c>
      <c r="B303" s="37" t="s">
        <v>1780</v>
      </c>
      <c r="C303" s="37" t="s">
        <v>1377</v>
      </c>
      <c r="D303" s="37"/>
      <c r="E303" s="37"/>
      <c r="F303" s="40">
        <v>44232</v>
      </c>
      <c r="G303" s="40">
        <v>44251</v>
      </c>
      <c r="H303" s="37">
        <v>24</v>
      </c>
      <c r="I303" s="37" t="s">
        <v>119</v>
      </c>
      <c r="J303" s="37" t="s">
        <v>54</v>
      </c>
      <c r="K303" s="37"/>
      <c r="L303" s="39">
        <v>10</v>
      </c>
      <c r="M303" s="38">
        <v>0.2</v>
      </c>
      <c r="N303" s="37" t="s">
        <v>49</v>
      </c>
      <c r="O303" s="37" t="s">
        <v>48</v>
      </c>
      <c r="P303" s="37">
        <v>345</v>
      </c>
      <c r="Q303" s="37"/>
      <c r="R303" s="40">
        <v>44983</v>
      </c>
      <c r="S303" s="37"/>
      <c r="T303" s="37"/>
      <c r="U303" s="37"/>
      <c r="V303" s="37"/>
      <c r="W303" s="37"/>
      <c r="X303" s="37"/>
      <c r="Y303" s="39">
        <v>9.76</v>
      </c>
      <c r="Z303" s="39">
        <v>9.82</v>
      </c>
      <c r="AA303" s="39">
        <v>0.49</v>
      </c>
      <c r="AB303" s="37"/>
      <c r="AC303" s="37"/>
      <c r="AD303" s="37"/>
      <c r="AE303" s="37" t="s">
        <v>1798</v>
      </c>
      <c r="AF303" s="37" t="s">
        <v>111</v>
      </c>
      <c r="AG303" s="37" t="s">
        <v>1376</v>
      </c>
      <c r="AH303" s="38">
        <v>-2.4E-2</v>
      </c>
      <c r="AI303" s="40">
        <f>INDEX(spac_research[[#All],[outsideLiquidationDate]],MATCH(C303,spac_research[[#All],[symbol]],0))</f>
        <v>0</v>
      </c>
      <c r="AJ303" s="20">
        <f t="shared" si="12"/>
        <v>44983</v>
      </c>
      <c r="AK303" s="32">
        <f t="shared" ca="1" si="13"/>
        <v>324</v>
      </c>
      <c r="AL303" s="33">
        <f t="shared" ca="1" si="14"/>
        <v>2.7701882210078833E-2</v>
      </c>
      <c r="AM303" s="22">
        <f>IF(ISBLANK(Y303),"",INDEX(spac_research[[#All],[publicSharesOutstanding]],MATCH(C303,spac_research[[#All],[symbol]],0)))</f>
        <v>34500000</v>
      </c>
      <c r="AN303">
        <v>0</v>
      </c>
    </row>
    <row r="304" spans="1:40" x14ac:dyDescent="0.2">
      <c r="A304" s="37" t="s">
        <v>2462</v>
      </c>
      <c r="B304" s="37" t="s">
        <v>2398</v>
      </c>
      <c r="C304" s="37" t="s">
        <v>1072</v>
      </c>
      <c r="D304" s="37" t="s">
        <v>1071</v>
      </c>
      <c r="E304" s="37"/>
      <c r="F304" s="40">
        <v>44232</v>
      </c>
      <c r="G304" s="40">
        <v>44251</v>
      </c>
      <c r="H304" s="37">
        <v>24</v>
      </c>
      <c r="I304" s="37" t="s">
        <v>53</v>
      </c>
      <c r="J304" s="37" t="s">
        <v>54</v>
      </c>
      <c r="K304" s="37"/>
      <c r="L304" s="39">
        <v>10</v>
      </c>
      <c r="M304" s="38">
        <v>0.33329999999999999</v>
      </c>
      <c r="N304" s="37" t="s">
        <v>79</v>
      </c>
      <c r="O304" s="37" t="s">
        <v>48</v>
      </c>
      <c r="P304" s="37">
        <v>345</v>
      </c>
      <c r="Q304" s="40">
        <v>44459</v>
      </c>
      <c r="R304" s="40">
        <v>44983</v>
      </c>
      <c r="S304" s="37"/>
      <c r="T304" s="42">
        <v>1087</v>
      </c>
      <c r="U304" s="41">
        <v>3.15</v>
      </c>
      <c r="V304" s="37" t="s">
        <v>72</v>
      </c>
      <c r="W304" s="37" t="s">
        <v>48</v>
      </c>
      <c r="X304" s="37"/>
      <c r="Y304" s="39">
        <v>9.86</v>
      </c>
      <c r="Z304" s="39">
        <v>10.02</v>
      </c>
      <c r="AA304" s="39">
        <v>0.65</v>
      </c>
      <c r="AB304" s="37"/>
      <c r="AC304" s="37"/>
      <c r="AD304" s="37"/>
      <c r="AE304" s="37" t="s">
        <v>1419</v>
      </c>
      <c r="AF304" s="37" t="s">
        <v>87</v>
      </c>
      <c r="AG304" s="37" t="s">
        <v>118</v>
      </c>
      <c r="AH304" s="38">
        <v>-1.4999999999999999E-2</v>
      </c>
      <c r="AI304" s="40">
        <f>INDEX(spac_research[[#All],[outsideLiquidationDate]],MATCH(C304,spac_research[[#All],[symbol]],0))</f>
        <v>0</v>
      </c>
      <c r="AJ304" s="20">
        <f t="shared" si="12"/>
        <v>44983</v>
      </c>
      <c r="AK304" s="32">
        <f t="shared" ca="1" si="13"/>
        <v>324</v>
      </c>
      <c r="AL304" s="33">
        <f t="shared" ca="1" si="14"/>
        <v>1.5995542533744068E-2</v>
      </c>
      <c r="AM304" s="22">
        <f>IF(ISBLANK(Y304),"",INDEX(spac_research[[#All],[publicSharesOutstanding]],MATCH(C304,spac_research[[#All],[symbol]],0)))</f>
        <v>34500000</v>
      </c>
      <c r="AN304">
        <v>0</v>
      </c>
    </row>
    <row r="305" spans="1:40" x14ac:dyDescent="0.2">
      <c r="A305" s="37" t="s">
        <v>2461</v>
      </c>
      <c r="B305" s="37" t="s">
        <v>2398</v>
      </c>
      <c r="C305" s="37" t="s">
        <v>1500</v>
      </c>
      <c r="D305" s="37" t="s">
        <v>1499</v>
      </c>
      <c r="E305" s="37" t="s">
        <v>1498</v>
      </c>
      <c r="F305" s="40">
        <v>44231</v>
      </c>
      <c r="G305" s="40">
        <v>44251</v>
      </c>
      <c r="H305" s="37">
        <v>24</v>
      </c>
      <c r="I305" s="37" t="s">
        <v>53</v>
      </c>
      <c r="J305" s="37" t="s">
        <v>54</v>
      </c>
      <c r="K305" s="37"/>
      <c r="L305" s="39">
        <v>10</v>
      </c>
      <c r="M305" s="38">
        <v>0.33329999999999999</v>
      </c>
      <c r="N305" s="37" t="s">
        <v>235</v>
      </c>
      <c r="O305" s="37" t="s">
        <v>48</v>
      </c>
      <c r="P305" s="37">
        <v>230</v>
      </c>
      <c r="Q305" s="40">
        <v>44532</v>
      </c>
      <c r="R305" s="40">
        <v>44983</v>
      </c>
      <c r="S305" s="37"/>
      <c r="T305" s="37">
        <v>942</v>
      </c>
      <c r="U305" s="41">
        <v>4.0999999999999996</v>
      </c>
      <c r="V305" s="37" t="s">
        <v>156</v>
      </c>
      <c r="W305" s="37" t="s">
        <v>48</v>
      </c>
      <c r="X305" s="37"/>
      <c r="Y305" s="39">
        <v>9.8699999999999992</v>
      </c>
      <c r="Z305" s="39">
        <v>9.9499999999999993</v>
      </c>
      <c r="AA305" s="39">
        <v>0.24</v>
      </c>
      <c r="AB305" s="37"/>
      <c r="AC305" s="37"/>
      <c r="AD305" s="37"/>
      <c r="AE305" s="37" t="s">
        <v>1784</v>
      </c>
      <c r="AF305" s="37" t="s">
        <v>435</v>
      </c>
      <c r="AG305" s="37" t="s">
        <v>388</v>
      </c>
      <c r="AH305" s="38">
        <v>-1.2999999999999999E-2</v>
      </c>
      <c r="AI305" s="40">
        <f>INDEX(spac_research[[#All],[outsideLiquidationDate]],MATCH(C305,spac_research[[#All],[symbol]],0))</f>
        <v>0</v>
      </c>
      <c r="AJ305" s="20">
        <f t="shared" si="12"/>
        <v>44983</v>
      </c>
      <c r="AK305" s="32">
        <f t="shared" ca="1" si="13"/>
        <v>324</v>
      </c>
      <c r="AL305" s="33">
        <f t="shared" ca="1" si="14"/>
        <v>1.4837955145283825E-2</v>
      </c>
      <c r="AM305" s="22">
        <f>IF(ISBLANK(Y305),"",INDEX(spac_research[[#All],[publicSharesOutstanding]],MATCH(C305,spac_research[[#All],[symbol]],0)))</f>
        <v>23000000</v>
      </c>
      <c r="AN305">
        <v>0</v>
      </c>
    </row>
    <row r="306" spans="1:40" x14ac:dyDescent="0.2">
      <c r="A306" s="37" t="s">
        <v>1977</v>
      </c>
      <c r="B306" s="37" t="s">
        <v>1780</v>
      </c>
      <c r="C306" s="37" t="s">
        <v>1190</v>
      </c>
      <c r="D306" s="37"/>
      <c r="E306" s="37"/>
      <c r="F306" s="40">
        <v>44232</v>
      </c>
      <c r="G306" s="40">
        <v>44252</v>
      </c>
      <c r="H306" s="37">
        <v>24</v>
      </c>
      <c r="I306" s="37" t="s">
        <v>69</v>
      </c>
      <c r="J306" s="37" t="s">
        <v>54</v>
      </c>
      <c r="K306" s="37"/>
      <c r="L306" s="39">
        <v>10</v>
      </c>
      <c r="M306" s="38">
        <v>0.5</v>
      </c>
      <c r="N306" s="37" t="s">
        <v>57</v>
      </c>
      <c r="O306" s="37" t="s">
        <v>48</v>
      </c>
      <c r="P306" s="37">
        <v>287.5</v>
      </c>
      <c r="Q306" s="37"/>
      <c r="R306" s="40">
        <v>44986</v>
      </c>
      <c r="S306" s="37"/>
      <c r="T306" s="37"/>
      <c r="U306" s="37"/>
      <c r="V306" s="37"/>
      <c r="W306" s="37"/>
      <c r="X306" s="37"/>
      <c r="Y306" s="39">
        <v>9.75</v>
      </c>
      <c r="Z306" s="39">
        <v>9.89</v>
      </c>
      <c r="AA306" s="39">
        <v>0.34</v>
      </c>
      <c r="AB306" s="37"/>
      <c r="AC306" s="37"/>
      <c r="AD306" s="37"/>
      <c r="AE306" s="37" t="s">
        <v>1810</v>
      </c>
      <c r="AF306" s="37" t="s">
        <v>74</v>
      </c>
      <c r="AG306" s="37" t="s">
        <v>1189</v>
      </c>
      <c r="AH306" s="38">
        <v>-2.5000000000000001E-2</v>
      </c>
      <c r="AI306" s="40">
        <f>INDEX(spac_research[[#All],[outsideLiquidationDate]],MATCH(C306,spac_research[[#All],[symbol]],0))</f>
        <v>0</v>
      </c>
      <c r="AJ306" s="20">
        <f t="shared" si="12"/>
        <v>44986</v>
      </c>
      <c r="AK306" s="32">
        <f t="shared" ca="1" si="13"/>
        <v>327</v>
      </c>
      <c r="AL306" s="33">
        <f t="shared" ca="1" si="14"/>
        <v>2.8620716694111089E-2</v>
      </c>
      <c r="AM306" s="22">
        <f>IF(ISBLANK(Y306),"",INDEX(spac_research[[#All],[publicSharesOutstanding]],MATCH(C306,spac_research[[#All],[symbol]],0)))</f>
        <v>28750000</v>
      </c>
      <c r="AN306">
        <v>0</v>
      </c>
    </row>
    <row r="307" spans="1:40" x14ac:dyDescent="0.2">
      <c r="A307" s="37" t="s">
        <v>2463</v>
      </c>
      <c r="B307" s="37" t="s">
        <v>2398</v>
      </c>
      <c r="C307" s="37" t="s">
        <v>1084</v>
      </c>
      <c r="D307" s="37" t="s">
        <v>1083</v>
      </c>
      <c r="E307" s="37"/>
      <c r="F307" s="40">
        <v>44223</v>
      </c>
      <c r="G307" s="40">
        <v>44252</v>
      </c>
      <c r="H307" s="37">
        <v>24</v>
      </c>
      <c r="I307" s="37" t="s">
        <v>1031</v>
      </c>
      <c r="J307" s="37" t="s">
        <v>54</v>
      </c>
      <c r="K307" s="37"/>
      <c r="L307" s="39">
        <v>10</v>
      </c>
      <c r="M307" s="38">
        <v>0.125</v>
      </c>
      <c r="N307" s="37" t="s">
        <v>79</v>
      </c>
      <c r="O307" s="37" t="s">
        <v>48</v>
      </c>
      <c r="P307" s="37">
        <v>345</v>
      </c>
      <c r="Q307" s="40">
        <v>44544</v>
      </c>
      <c r="R307" s="40">
        <v>44986</v>
      </c>
      <c r="S307" s="37"/>
      <c r="T307" s="42">
        <v>1600</v>
      </c>
      <c r="U307" s="41">
        <v>4.6399999999999997</v>
      </c>
      <c r="V307" s="37" t="s">
        <v>147</v>
      </c>
      <c r="W307" s="37" t="s">
        <v>48</v>
      </c>
      <c r="X307" s="37"/>
      <c r="Y307" s="39">
        <v>9.91</v>
      </c>
      <c r="Z307" s="39">
        <v>10.119999999999999</v>
      </c>
      <c r="AA307" s="39">
        <v>1.1399999999999999</v>
      </c>
      <c r="AB307" s="37"/>
      <c r="AC307" s="37"/>
      <c r="AD307" s="37"/>
      <c r="AE307" s="37" t="s">
        <v>1814</v>
      </c>
      <c r="AF307" s="37" t="s">
        <v>82</v>
      </c>
      <c r="AG307" s="37" t="s">
        <v>1030</v>
      </c>
      <c r="AH307" s="38">
        <v>-8.9999999999999993E-3</v>
      </c>
      <c r="AI307" s="40">
        <f>INDEX(spac_research[[#All],[outsideLiquidationDate]],MATCH(C307,spac_research[[#All],[symbol]],0))</f>
        <v>0</v>
      </c>
      <c r="AJ307" s="20">
        <f t="shared" si="12"/>
        <v>44986</v>
      </c>
      <c r="AK307" s="32">
        <f t="shared" ca="1" si="13"/>
        <v>327</v>
      </c>
      <c r="AL307" s="33">
        <f t="shared" ca="1" si="14"/>
        <v>1.0137105509215929E-2</v>
      </c>
      <c r="AM307" s="22">
        <f>IF(ISBLANK(Y307),"",INDEX(spac_research[[#All],[publicSharesOutstanding]],MATCH(C307,spac_research[[#All],[symbol]],0)))</f>
        <v>34500000</v>
      </c>
      <c r="AN307">
        <v>0</v>
      </c>
    </row>
    <row r="308" spans="1:40" x14ac:dyDescent="0.2">
      <c r="A308" s="37" t="s">
        <v>2465</v>
      </c>
      <c r="B308" s="37" t="s">
        <v>2398</v>
      </c>
      <c r="C308" s="37" t="s">
        <v>1255</v>
      </c>
      <c r="D308" s="37" t="s">
        <v>1253</v>
      </c>
      <c r="E308" s="37"/>
      <c r="F308" s="40">
        <v>44236</v>
      </c>
      <c r="G308" s="40">
        <v>44252</v>
      </c>
      <c r="H308" s="37">
        <v>24</v>
      </c>
      <c r="I308" s="37" t="s">
        <v>53</v>
      </c>
      <c r="J308" s="37" t="s">
        <v>54</v>
      </c>
      <c r="K308" s="37"/>
      <c r="L308" s="39">
        <v>10</v>
      </c>
      <c r="M308" s="38">
        <v>0.33329999999999999</v>
      </c>
      <c r="N308" s="37" t="s">
        <v>72</v>
      </c>
      <c r="O308" s="37" t="s">
        <v>48</v>
      </c>
      <c r="P308" s="37">
        <v>287.5</v>
      </c>
      <c r="Q308" s="40">
        <v>44454</v>
      </c>
      <c r="R308" s="40">
        <v>44986</v>
      </c>
      <c r="S308" s="37"/>
      <c r="T308" s="42">
        <v>8500</v>
      </c>
      <c r="U308" s="41">
        <v>29.57</v>
      </c>
      <c r="V308" s="37" t="s">
        <v>72</v>
      </c>
      <c r="W308" s="37" t="s">
        <v>48</v>
      </c>
      <c r="X308" s="37"/>
      <c r="Y308" s="39">
        <v>9.91</v>
      </c>
      <c r="Z308" s="39">
        <v>10.210000000000001</v>
      </c>
      <c r="AA308" s="39">
        <v>0.99</v>
      </c>
      <c r="AB308" s="37"/>
      <c r="AC308" s="37"/>
      <c r="AD308" s="37"/>
      <c r="AE308" s="37" t="s">
        <v>1805</v>
      </c>
      <c r="AF308" s="37" t="s">
        <v>518</v>
      </c>
      <c r="AG308" s="37" t="s">
        <v>1254</v>
      </c>
      <c r="AH308" s="38">
        <v>-9.7999999999999997E-3</v>
      </c>
      <c r="AI308" s="40">
        <f>INDEX(spac_research[[#All],[outsideLiquidationDate]],MATCH(C308,spac_research[[#All],[symbol]],0))</f>
        <v>0</v>
      </c>
      <c r="AJ308" s="20">
        <f t="shared" si="12"/>
        <v>44986</v>
      </c>
      <c r="AK308" s="32">
        <f t="shared" ca="1" si="13"/>
        <v>327</v>
      </c>
      <c r="AL308" s="33">
        <f t="shared" ca="1" si="14"/>
        <v>1.0137105509215929E-2</v>
      </c>
      <c r="AM308" s="22">
        <f>IF(ISBLANK(Y308),"",INDEX(spac_research[[#All],[publicSharesOutstanding]],MATCH(C308,spac_research[[#All],[symbol]],0)))</f>
        <v>28750000</v>
      </c>
      <c r="AN308">
        <v>0</v>
      </c>
    </row>
    <row r="309" spans="1:40" x14ac:dyDescent="0.2">
      <c r="A309" s="37" t="s">
        <v>2464</v>
      </c>
      <c r="B309" s="37" t="s">
        <v>2398</v>
      </c>
      <c r="C309" s="37" t="s">
        <v>962</v>
      </c>
      <c r="D309" s="37" t="s">
        <v>960</v>
      </c>
      <c r="E309" s="37"/>
      <c r="F309" s="40">
        <v>44232</v>
      </c>
      <c r="G309" s="40">
        <v>44252</v>
      </c>
      <c r="H309" s="37">
        <v>24</v>
      </c>
      <c r="I309" s="37" t="s">
        <v>53</v>
      </c>
      <c r="J309" s="37" t="s">
        <v>54</v>
      </c>
      <c r="K309" s="37"/>
      <c r="L309" s="39">
        <v>10</v>
      </c>
      <c r="M309" s="38">
        <v>0.33329999999999999</v>
      </c>
      <c r="N309" s="37" t="s">
        <v>79</v>
      </c>
      <c r="O309" s="37" t="s">
        <v>48</v>
      </c>
      <c r="P309" s="37">
        <v>287.5</v>
      </c>
      <c r="Q309" s="40">
        <v>44509</v>
      </c>
      <c r="R309" s="40">
        <v>44986</v>
      </c>
      <c r="S309" s="37"/>
      <c r="T309" s="37"/>
      <c r="U309" s="37"/>
      <c r="V309" s="37" t="s">
        <v>310</v>
      </c>
      <c r="W309" s="37" t="s">
        <v>56</v>
      </c>
      <c r="X309" s="37"/>
      <c r="Y309" s="39">
        <v>10.210000000000001</v>
      </c>
      <c r="Z309" s="39">
        <v>10.51</v>
      </c>
      <c r="AA309" s="39">
        <v>1.01</v>
      </c>
      <c r="AB309" s="37"/>
      <c r="AC309" s="37"/>
      <c r="AD309" s="37"/>
      <c r="AE309" s="37" t="s">
        <v>1798</v>
      </c>
      <c r="AF309" s="37" t="s">
        <v>74</v>
      </c>
      <c r="AG309" s="37" t="s">
        <v>961</v>
      </c>
      <c r="AH309" s="38">
        <v>2.0500000000000001E-2</v>
      </c>
      <c r="AI309" s="40">
        <f>INDEX(spac_research[[#All],[outsideLiquidationDate]],MATCH(C309,spac_research[[#All],[symbol]],0))</f>
        <v>0</v>
      </c>
      <c r="AJ309" s="20">
        <f t="shared" si="12"/>
        <v>44986</v>
      </c>
      <c r="AK309" s="32">
        <f t="shared" ca="1" si="13"/>
        <v>327</v>
      </c>
      <c r="AL309" s="33">
        <f t="shared" ca="1" si="14"/>
        <v>-2.2958243851593726E-2</v>
      </c>
      <c r="AM309" s="22">
        <f>IF(ISBLANK(Y309),"",INDEX(spac_research[[#All],[publicSharesOutstanding]],MATCH(C309,spac_research[[#All],[symbol]],0)))</f>
        <v>28750000</v>
      </c>
      <c r="AN309">
        <v>0</v>
      </c>
    </row>
    <row r="310" spans="1:40" x14ac:dyDescent="0.2">
      <c r="A310" s="37" t="s">
        <v>1980</v>
      </c>
      <c r="B310" s="37" t="s">
        <v>1780</v>
      </c>
      <c r="C310" s="37" t="s">
        <v>218</v>
      </c>
      <c r="D310" s="37"/>
      <c r="E310" s="37"/>
      <c r="F310" s="40">
        <v>44228</v>
      </c>
      <c r="G310" s="40">
        <v>44253</v>
      </c>
      <c r="H310" s="37">
        <v>24</v>
      </c>
      <c r="I310" s="37" t="s">
        <v>53</v>
      </c>
      <c r="J310" s="37" t="s">
        <v>54</v>
      </c>
      <c r="K310" s="37"/>
      <c r="L310" s="39">
        <v>10</v>
      </c>
      <c r="M310" s="38">
        <v>0.33329999999999999</v>
      </c>
      <c r="N310" s="37" t="s">
        <v>79</v>
      </c>
      <c r="O310" s="37" t="s">
        <v>216</v>
      </c>
      <c r="P310" s="37">
        <v>345</v>
      </c>
      <c r="Q310" s="37"/>
      <c r="R310" s="40">
        <v>44987</v>
      </c>
      <c r="S310" s="37"/>
      <c r="T310" s="37"/>
      <c r="U310" s="37"/>
      <c r="V310" s="37"/>
      <c r="W310" s="37"/>
      <c r="X310" s="37"/>
      <c r="Y310" s="39">
        <v>9.7200000000000006</v>
      </c>
      <c r="Z310" s="39">
        <v>9.7799999999999994</v>
      </c>
      <c r="AA310" s="39">
        <v>0.2</v>
      </c>
      <c r="AB310" s="37"/>
      <c r="AC310" s="37"/>
      <c r="AD310" s="37"/>
      <c r="AE310" s="37" t="s">
        <v>1981</v>
      </c>
      <c r="AF310" s="37" t="s">
        <v>52</v>
      </c>
      <c r="AG310" s="37" t="s">
        <v>217</v>
      </c>
      <c r="AH310" s="38">
        <v>-2.8000000000000001E-2</v>
      </c>
      <c r="AI310" s="40">
        <f>INDEX(spac_research[[#All],[outsideLiquidationDate]],MATCH(C310,spac_research[[#All],[symbol]],0))</f>
        <v>0</v>
      </c>
      <c r="AJ310" s="20">
        <f t="shared" si="12"/>
        <v>44987</v>
      </c>
      <c r="AK310" s="32">
        <f t="shared" ca="1" si="13"/>
        <v>328</v>
      </c>
      <c r="AL310" s="33">
        <f t="shared" ca="1" si="14"/>
        <v>3.2056107598112997E-2</v>
      </c>
      <c r="AM310" s="22">
        <f>IF(ISBLANK(Y310),"",INDEX(spac_research[[#All],[publicSharesOutstanding]],MATCH(C310,spac_research[[#All],[symbol]],0)))</f>
        <v>34500000</v>
      </c>
      <c r="AN310">
        <v>1</v>
      </c>
    </row>
    <row r="311" spans="1:40" x14ac:dyDescent="0.2">
      <c r="A311" s="37" t="s">
        <v>2159</v>
      </c>
      <c r="B311" s="37" t="s">
        <v>1780</v>
      </c>
      <c r="C311" s="37" t="s">
        <v>1437</v>
      </c>
      <c r="D311" s="37"/>
      <c r="E311" s="37"/>
      <c r="F311" s="40">
        <v>44413</v>
      </c>
      <c r="G311" s="40">
        <v>44434</v>
      </c>
      <c r="H311" s="37">
        <v>18</v>
      </c>
      <c r="I311" s="37" t="s">
        <v>69</v>
      </c>
      <c r="J311" s="37" t="s">
        <v>61</v>
      </c>
      <c r="K311" s="37"/>
      <c r="L311" s="39">
        <v>10</v>
      </c>
      <c r="M311" s="38">
        <v>0.5</v>
      </c>
      <c r="N311" s="37" t="s">
        <v>49</v>
      </c>
      <c r="O311" s="37" t="s">
        <v>48</v>
      </c>
      <c r="P311" s="37">
        <v>150</v>
      </c>
      <c r="Q311" s="37"/>
      <c r="R311" s="40">
        <v>44987</v>
      </c>
      <c r="S311" s="37"/>
      <c r="T311" s="37"/>
      <c r="U311" s="37"/>
      <c r="V311" s="37"/>
      <c r="W311" s="37"/>
      <c r="X311" s="37"/>
      <c r="Y311" s="39">
        <v>9.73</v>
      </c>
      <c r="Z311" s="39">
        <v>9.85</v>
      </c>
      <c r="AA311" s="39">
        <v>0.32</v>
      </c>
      <c r="AB311" s="37"/>
      <c r="AC311" s="37"/>
      <c r="AD311" s="37"/>
      <c r="AE311" s="37" t="s">
        <v>1419</v>
      </c>
      <c r="AF311" s="37" t="s">
        <v>1436</v>
      </c>
      <c r="AG311" s="37" t="s">
        <v>1435</v>
      </c>
      <c r="AH311" s="38">
        <v>-2.75E-2</v>
      </c>
      <c r="AI311" s="40">
        <f>INDEX(spac_research[[#All],[outsideLiquidationDate]],MATCH(C311,spac_research[[#All],[symbol]],0))</f>
        <v>0</v>
      </c>
      <c r="AJ311" s="20">
        <f t="shared" si="12"/>
        <v>44987</v>
      </c>
      <c r="AK311" s="32">
        <f t="shared" ca="1" si="13"/>
        <v>328</v>
      </c>
      <c r="AL311" s="33">
        <f t="shared" ca="1" si="14"/>
        <v>3.0879477602586903E-2</v>
      </c>
      <c r="AM311" s="22">
        <f>IF(ISBLANK(Y311),"",INDEX(spac_research[[#All],[publicSharesOutstanding]],MATCH(C311,spac_research[[#All],[symbol]],0)))</f>
        <v>15000000</v>
      </c>
      <c r="AN311">
        <v>0</v>
      </c>
    </row>
    <row r="312" spans="1:40" x14ac:dyDescent="0.2">
      <c r="A312" s="37" t="s">
        <v>2157</v>
      </c>
      <c r="B312" s="37" t="s">
        <v>1780</v>
      </c>
      <c r="C312" s="37" t="s">
        <v>314</v>
      </c>
      <c r="D312" s="37"/>
      <c r="E312" s="37"/>
      <c r="F312" s="40">
        <v>44265</v>
      </c>
      <c r="G312" s="40">
        <v>44434</v>
      </c>
      <c r="H312" s="37">
        <v>18</v>
      </c>
      <c r="I312" s="37" t="s">
        <v>69</v>
      </c>
      <c r="J312" s="37" t="s">
        <v>54</v>
      </c>
      <c r="K312" s="37"/>
      <c r="L312" s="39">
        <v>10.1</v>
      </c>
      <c r="M312" s="38">
        <v>0.5</v>
      </c>
      <c r="N312" s="37" t="s">
        <v>79</v>
      </c>
      <c r="O312" s="37" t="s">
        <v>219</v>
      </c>
      <c r="P312" s="37">
        <v>171.2</v>
      </c>
      <c r="Q312" s="37"/>
      <c r="R312" s="40">
        <v>44987</v>
      </c>
      <c r="S312" s="37"/>
      <c r="T312" s="37"/>
      <c r="U312" s="37"/>
      <c r="V312" s="37"/>
      <c r="W312" s="37"/>
      <c r="X312" s="37"/>
      <c r="Y312" s="39">
        <v>9.83</v>
      </c>
      <c r="Z312" s="39">
        <v>10.01</v>
      </c>
      <c r="AA312" s="39">
        <v>0.4</v>
      </c>
      <c r="AB312" s="37"/>
      <c r="AC312" s="37"/>
      <c r="AD312" s="37"/>
      <c r="AE312" s="37" t="s">
        <v>1781</v>
      </c>
      <c r="AF312" s="37" t="s">
        <v>200</v>
      </c>
      <c r="AG312" s="37" t="s">
        <v>313</v>
      </c>
      <c r="AH312" s="38">
        <v>-2.6700000000000002E-2</v>
      </c>
      <c r="AI312" s="40">
        <f>INDEX(spac_research[[#All],[outsideLiquidationDate]],MATCH(C312,spac_research[[#All],[symbol]],0))</f>
        <v>0</v>
      </c>
      <c r="AJ312" s="20">
        <f t="shared" si="12"/>
        <v>44987</v>
      </c>
      <c r="AK312" s="32">
        <f t="shared" ca="1" si="13"/>
        <v>328</v>
      </c>
      <c r="AL312" s="33">
        <f t="shared" ca="1" si="14"/>
        <v>3.0565342530332648E-2</v>
      </c>
      <c r="AM312" s="22">
        <f>IF(ISBLANK(Y312),"",INDEX(spac_research[[#All],[publicSharesOutstanding]],MATCH(C312,spac_research[[#All],[symbol]],0)))</f>
        <v>17118624</v>
      </c>
      <c r="AN312">
        <v>0</v>
      </c>
    </row>
    <row r="313" spans="1:40" x14ac:dyDescent="0.2">
      <c r="A313" s="37" t="s">
        <v>1983</v>
      </c>
      <c r="B313" s="37" t="s">
        <v>1780</v>
      </c>
      <c r="C313" s="37" t="s">
        <v>951</v>
      </c>
      <c r="D313" s="37"/>
      <c r="E313" s="37"/>
      <c r="F313" s="40">
        <v>44235</v>
      </c>
      <c r="G313" s="40">
        <v>44253</v>
      </c>
      <c r="H313" s="37">
        <v>24</v>
      </c>
      <c r="I313" s="37" t="s">
        <v>69</v>
      </c>
      <c r="J313" s="37" t="s">
        <v>54</v>
      </c>
      <c r="K313" s="37"/>
      <c r="L313" s="39">
        <v>10</v>
      </c>
      <c r="M313" s="38">
        <v>0.5</v>
      </c>
      <c r="N313" s="37" t="s">
        <v>130</v>
      </c>
      <c r="O313" s="37" t="s">
        <v>48</v>
      </c>
      <c r="P313" s="37">
        <v>138</v>
      </c>
      <c r="Q313" s="37"/>
      <c r="R313" s="40">
        <v>44987</v>
      </c>
      <c r="S313" s="37"/>
      <c r="T313" s="37"/>
      <c r="U313" s="37"/>
      <c r="V313" s="37"/>
      <c r="W313" s="37"/>
      <c r="X313" s="37"/>
      <c r="Y313" s="39">
        <v>9.75</v>
      </c>
      <c r="Z313" s="39">
        <v>9.86</v>
      </c>
      <c r="AA313" s="39">
        <v>0.16</v>
      </c>
      <c r="AB313" s="37"/>
      <c r="AC313" s="37"/>
      <c r="AD313" s="37"/>
      <c r="AE313" s="37" t="s">
        <v>1807</v>
      </c>
      <c r="AF313" s="37" t="s">
        <v>95</v>
      </c>
      <c r="AG313" s="37" t="s">
        <v>130</v>
      </c>
      <c r="AH313" s="38">
        <v>-2.5999999999999999E-2</v>
      </c>
      <c r="AI313" s="40">
        <f>INDEX(spac_research[[#All],[outsideLiquidationDate]],MATCH(C313,spac_research[[#All],[symbol]],0))</f>
        <v>0</v>
      </c>
      <c r="AJ313" s="20">
        <f t="shared" si="12"/>
        <v>44987</v>
      </c>
      <c r="AK313" s="32">
        <f t="shared" ca="1" si="13"/>
        <v>328</v>
      </c>
      <c r="AL313" s="33">
        <f t="shared" ca="1" si="14"/>
        <v>2.853345841150709E-2</v>
      </c>
      <c r="AM313" s="22">
        <f>IF(ISBLANK(Y313),"",INDEX(spac_research[[#All],[publicSharesOutstanding]],MATCH(C313,spac_research[[#All],[symbol]],0)))</f>
        <v>13800000</v>
      </c>
      <c r="AN313">
        <v>0</v>
      </c>
    </row>
    <row r="314" spans="1:40" x14ac:dyDescent="0.2">
      <c r="A314" s="37" t="s">
        <v>1984</v>
      </c>
      <c r="B314" s="37" t="s">
        <v>1780</v>
      </c>
      <c r="C314" s="37" t="s">
        <v>1557</v>
      </c>
      <c r="D314" s="37"/>
      <c r="E314" s="37"/>
      <c r="F314" s="40">
        <v>44237</v>
      </c>
      <c r="G314" s="40">
        <v>44253</v>
      </c>
      <c r="H314" s="37">
        <v>24</v>
      </c>
      <c r="I314" s="37" t="s">
        <v>176</v>
      </c>
      <c r="J314" s="37" t="s">
        <v>54</v>
      </c>
      <c r="K314" s="37"/>
      <c r="L314" s="39">
        <v>10</v>
      </c>
      <c r="M314" s="38">
        <v>0.25</v>
      </c>
      <c r="N314" s="37" t="s">
        <v>79</v>
      </c>
      <c r="O314" s="37" t="s">
        <v>48</v>
      </c>
      <c r="P314" s="37">
        <v>690</v>
      </c>
      <c r="Q314" s="37"/>
      <c r="R314" s="40">
        <v>44987</v>
      </c>
      <c r="S314" s="37"/>
      <c r="T314" s="37"/>
      <c r="U314" s="37"/>
      <c r="V314" s="37"/>
      <c r="W314" s="37"/>
      <c r="X314" s="37"/>
      <c r="Y314" s="39">
        <v>9.75</v>
      </c>
      <c r="Z314" s="39">
        <v>10.199999999999999</v>
      </c>
      <c r="AA314" s="39">
        <v>0.55000000000000004</v>
      </c>
      <c r="AB314" s="37"/>
      <c r="AC314" s="37"/>
      <c r="AD314" s="37"/>
      <c r="AE314" s="37" t="s">
        <v>1782</v>
      </c>
      <c r="AF314" s="37" t="s">
        <v>82</v>
      </c>
      <c r="AG314" s="37" t="s">
        <v>1556</v>
      </c>
      <c r="AH314" s="38">
        <v>-2.5999999999999999E-2</v>
      </c>
      <c r="AI314" s="40">
        <f>INDEX(spac_research[[#All],[outsideLiquidationDate]],MATCH(C314,spac_research[[#All],[symbol]],0))</f>
        <v>0</v>
      </c>
      <c r="AJ314" s="20">
        <f t="shared" si="12"/>
        <v>44987</v>
      </c>
      <c r="AK314" s="32">
        <f t="shared" ca="1" si="13"/>
        <v>328</v>
      </c>
      <c r="AL314" s="33">
        <f t="shared" ca="1" si="14"/>
        <v>2.853345841150709E-2</v>
      </c>
      <c r="AM314" s="22">
        <f>IF(ISBLANK(Y314),"",INDEX(spac_research[[#All],[publicSharesOutstanding]],MATCH(C314,spac_research[[#All],[symbol]],0)))</f>
        <v>69000000</v>
      </c>
      <c r="AN314">
        <v>0</v>
      </c>
    </row>
    <row r="315" spans="1:40" x14ac:dyDescent="0.2">
      <c r="A315" s="37" t="s">
        <v>1986</v>
      </c>
      <c r="B315" s="37" t="s">
        <v>1780</v>
      </c>
      <c r="C315" s="37" t="s">
        <v>1213</v>
      </c>
      <c r="D315" s="37"/>
      <c r="E315" s="37"/>
      <c r="F315" s="40">
        <v>44237</v>
      </c>
      <c r="G315" s="40">
        <v>44253</v>
      </c>
      <c r="H315" s="37">
        <v>24</v>
      </c>
      <c r="I315" s="37" t="s">
        <v>176</v>
      </c>
      <c r="J315" s="37" t="s">
        <v>54</v>
      </c>
      <c r="K315" s="37"/>
      <c r="L315" s="39">
        <v>10</v>
      </c>
      <c r="M315" s="38">
        <v>0.25</v>
      </c>
      <c r="N315" s="37" t="s">
        <v>72</v>
      </c>
      <c r="O315" s="37" t="s">
        <v>48</v>
      </c>
      <c r="P315" s="37">
        <v>345</v>
      </c>
      <c r="Q315" s="37"/>
      <c r="R315" s="40">
        <v>44987</v>
      </c>
      <c r="S315" s="37"/>
      <c r="T315" s="37"/>
      <c r="U315" s="37"/>
      <c r="V315" s="37"/>
      <c r="W315" s="37"/>
      <c r="X315" s="37"/>
      <c r="Y315" s="39">
        <v>9.75</v>
      </c>
      <c r="Z315" s="39">
        <v>9.9</v>
      </c>
      <c r="AA315" s="39">
        <v>0.48</v>
      </c>
      <c r="AB315" s="37"/>
      <c r="AC315" s="37"/>
      <c r="AD315" s="37"/>
      <c r="AE315" s="37" t="s">
        <v>1800</v>
      </c>
      <c r="AF315" s="37" t="s">
        <v>59</v>
      </c>
      <c r="AG315" s="37" t="s">
        <v>1211</v>
      </c>
      <c r="AH315" s="38">
        <v>-2.5999999999999999E-2</v>
      </c>
      <c r="AI315" s="40">
        <f>INDEX(spac_research[[#All],[outsideLiquidationDate]],MATCH(C315,spac_research[[#All],[symbol]],0))</f>
        <v>0</v>
      </c>
      <c r="AJ315" s="20">
        <f t="shared" si="12"/>
        <v>44987</v>
      </c>
      <c r="AK315" s="32">
        <f t="shared" ca="1" si="13"/>
        <v>328</v>
      </c>
      <c r="AL315" s="33">
        <f t="shared" ca="1" si="14"/>
        <v>2.853345841150709E-2</v>
      </c>
      <c r="AM315" s="22">
        <f>IF(ISBLANK(Y315),"",INDEX(spac_research[[#All],[publicSharesOutstanding]],MATCH(C315,spac_research[[#All],[symbol]],0)))</f>
        <v>34500000</v>
      </c>
      <c r="AN315">
        <v>0</v>
      </c>
    </row>
    <row r="316" spans="1:40" x14ac:dyDescent="0.2">
      <c r="A316" s="37" t="s">
        <v>1987</v>
      </c>
      <c r="B316" s="37" t="s">
        <v>1780</v>
      </c>
      <c r="C316" s="37" t="s">
        <v>1580</v>
      </c>
      <c r="D316" s="37"/>
      <c r="E316" s="37"/>
      <c r="F316" s="40">
        <v>44237</v>
      </c>
      <c r="G316" s="40">
        <v>44253</v>
      </c>
      <c r="H316" s="37">
        <v>24</v>
      </c>
      <c r="I316" s="37" t="s">
        <v>176</v>
      </c>
      <c r="J316" s="37" t="s">
        <v>54</v>
      </c>
      <c r="K316" s="37"/>
      <c r="L316" s="39">
        <v>10</v>
      </c>
      <c r="M316" s="38">
        <v>0.25</v>
      </c>
      <c r="N316" s="37" t="s">
        <v>79</v>
      </c>
      <c r="O316" s="37" t="s">
        <v>48</v>
      </c>
      <c r="P316" s="43">
        <v>1380</v>
      </c>
      <c r="Q316" s="37"/>
      <c r="R316" s="40">
        <v>44987</v>
      </c>
      <c r="S316" s="37"/>
      <c r="T316" s="37"/>
      <c r="U316" s="37"/>
      <c r="V316" s="37"/>
      <c r="W316" s="37"/>
      <c r="X316" s="37"/>
      <c r="Y316" s="39">
        <v>9.75</v>
      </c>
      <c r="Z316" s="39">
        <v>9.85</v>
      </c>
      <c r="AA316" s="39">
        <v>0.49</v>
      </c>
      <c r="AB316" s="37"/>
      <c r="AC316" s="37"/>
      <c r="AD316" s="37"/>
      <c r="AE316" s="37" t="s">
        <v>1782</v>
      </c>
      <c r="AF316" s="37" t="s">
        <v>82</v>
      </c>
      <c r="AG316" s="37" t="s">
        <v>1556</v>
      </c>
      <c r="AH316" s="38">
        <v>-2.5999999999999999E-2</v>
      </c>
      <c r="AI316" s="40">
        <f>INDEX(spac_research[[#All],[outsideLiquidationDate]],MATCH(C316,spac_research[[#All],[symbol]],0))</f>
        <v>0</v>
      </c>
      <c r="AJ316" s="20">
        <f t="shared" si="12"/>
        <v>44987</v>
      </c>
      <c r="AK316" s="32">
        <f t="shared" ca="1" si="13"/>
        <v>328</v>
      </c>
      <c r="AL316" s="33">
        <f t="shared" ca="1" si="14"/>
        <v>2.853345841150709E-2</v>
      </c>
      <c r="AM316" s="22">
        <f>IF(ISBLANK(Y316),"",INDEX(spac_research[[#All],[publicSharesOutstanding]],MATCH(C316,spac_research[[#All],[symbol]],0)))</f>
        <v>138000000</v>
      </c>
      <c r="AN316">
        <v>0</v>
      </c>
    </row>
    <row r="317" spans="1:40" x14ac:dyDescent="0.2">
      <c r="A317" s="37" t="s">
        <v>1978</v>
      </c>
      <c r="B317" s="37" t="s">
        <v>1780</v>
      </c>
      <c r="C317" s="37" t="s">
        <v>1668</v>
      </c>
      <c r="D317" s="37"/>
      <c r="E317" s="37"/>
      <c r="F317" s="40">
        <v>44203</v>
      </c>
      <c r="G317" s="40">
        <v>44253</v>
      </c>
      <c r="H317" s="37">
        <v>24</v>
      </c>
      <c r="I317" s="37" t="s">
        <v>162</v>
      </c>
      <c r="J317" s="37" t="s">
        <v>54</v>
      </c>
      <c r="K317" s="37"/>
      <c r="L317" s="39">
        <v>10</v>
      </c>
      <c r="M317" s="38">
        <v>0.75</v>
      </c>
      <c r="N317" s="37" t="s">
        <v>104</v>
      </c>
      <c r="O317" s="37" t="s">
        <v>216</v>
      </c>
      <c r="P317" s="37">
        <v>414</v>
      </c>
      <c r="Q317" s="37"/>
      <c r="R317" s="40">
        <v>44987</v>
      </c>
      <c r="S317" s="37"/>
      <c r="T317" s="37"/>
      <c r="U317" s="37"/>
      <c r="V317" s="37"/>
      <c r="W317" s="37"/>
      <c r="X317" s="37"/>
      <c r="Y317" s="39">
        <v>9.76</v>
      </c>
      <c r="Z317" s="39">
        <v>9.92</v>
      </c>
      <c r="AA317" s="39">
        <v>0.26</v>
      </c>
      <c r="AB317" s="37"/>
      <c r="AC317" s="37"/>
      <c r="AD317" s="37"/>
      <c r="AE317" s="37" t="s">
        <v>1865</v>
      </c>
      <c r="AF317" s="37" t="s">
        <v>52</v>
      </c>
      <c r="AG317" s="37" t="s">
        <v>1667</v>
      </c>
      <c r="AH317" s="38">
        <v>-2.5499999999999998E-2</v>
      </c>
      <c r="AI317" s="40">
        <f>INDEX(spac_research[[#All],[outsideLiquidationDate]],MATCH(C317,spac_research[[#All],[symbol]],0))</f>
        <v>0</v>
      </c>
      <c r="AJ317" s="20">
        <f t="shared" si="12"/>
        <v>44987</v>
      </c>
      <c r="AK317" s="32">
        <f t="shared" ca="1" si="13"/>
        <v>328</v>
      </c>
      <c r="AL317" s="33">
        <f t="shared" ca="1" si="14"/>
        <v>2.7364054378248608E-2</v>
      </c>
      <c r="AM317" s="22">
        <f>IF(ISBLANK(Y317),"",INDEX(spac_research[[#All],[publicSharesOutstanding]],MATCH(C317,spac_research[[#All],[symbol]],0)))</f>
        <v>41400000</v>
      </c>
      <c r="AN317">
        <v>0</v>
      </c>
    </row>
    <row r="318" spans="1:40" x14ac:dyDescent="0.2">
      <c r="A318" s="37" t="s">
        <v>1979</v>
      </c>
      <c r="B318" s="37" t="s">
        <v>1780</v>
      </c>
      <c r="C318" s="37" t="s">
        <v>1158</v>
      </c>
      <c r="D318" s="37"/>
      <c r="E318" s="37"/>
      <c r="F318" s="40">
        <v>44216</v>
      </c>
      <c r="G318" s="40">
        <v>44253</v>
      </c>
      <c r="H318" s="37">
        <v>24</v>
      </c>
      <c r="I318" s="37" t="s">
        <v>53</v>
      </c>
      <c r="J318" s="37" t="s">
        <v>54</v>
      </c>
      <c r="K318" s="37"/>
      <c r="L318" s="39">
        <v>10</v>
      </c>
      <c r="M318" s="38">
        <v>0.33329999999999999</v>
      </c>
      <c r="N318" s="37" t="s">
        <v>72</v>
      </c>
      <c r="O318" s="37" t="s">
        <v>48</v>
      </c>
      <c r="P318" s="37">
        <v>500</v>
      </c>
      <c r="Q318" s="37"/>
      <c r="R318" s="40">
        <v>44987</v>
      </c>
      <c r="S318" s="37"/>
      <c r="T318" s="37"/>
      <c r="U318" s="37"/>
      <c r="V318" s="37"/>
      <c r="W318" s="37"/>
      <c r="X318" s="37"/>
      <c r="Y318" s="39">
        <v>9.76</v>
      </c>
      <c r="Z318" s="39">
        <v>9.85</v>
      </c>
      <c r="AA318" s="39">
        <v>0.28000000000000003</v>
      </c>
      <c r="AB318" s="37"/>
      <c r="AC318" s="37"/>
      <c r="AD318" s="37"/>
      <c r="AE318" s="37" t="s">
        <v>1419</v>
      </c>
      <c r="AF318" s="37" t="s">
        <v>68</v>
      </c>
      <c r="AG318" s="37" t="s">
        <v>1157</v>
      </c>
      <c r="AH318" s="38">
        <v>-2.5000000000000001E-2</v>
      </c>
      <c r="AI318" s="40">
        <f>INDEX(spac_research[[#All],[outsideLiquidationDate]],MATCH(C318,spac_research[[#All],[symbol]],0))</f>
        <v>0</v>
      </c>
      <c r="AJ318" s="20">
        <f t="shared" si="12"/>
        <v>44987</v>
      </c>
      <c r="AK318" s="32">
        <f t="shared" ca="1" si="13"/>
        <v>328</v>
      </c>
      <c r="AL318" s="33">
        <f t="shared" ca="1" si="14"/>
        <v>2.7364054378248608E-2</v>
      </c>
      <c r="AM318" s="22">
        <f>IF(ISBLANK(Y318),"",INDEX(spac_research[[#All],[publicSharesOutstanding]],MATCH(C318,spac_research[[#All],[symbol]],0)))</f>
        <v>50000000</v>
      </c>
      <c r="AN318">
        <v>0</v>
      </c>
    </row>
    <row r="319" spans="1:40" x14ac:dyDescent="0.2">
      <c r="A319" s="37" t="s">
        <v>1985</v>
      </c>
      <c r="B319" s="37" t="s">
        <v>1780</v>
      </c>
      <c r="C319" s="37" t="s">
        <v>1602</v>
      </c>
      <c r="D319" s="37"/>
      <c r="E319" s="37"/>
      <c r="F319" s="40">
        <v>44237</v>
      </c>
      <c r="G319" s="40">
        <v>44253</v>
      </c>
      <c r="H319" s="37">
        <v>24</v>
      </c>
      <c r="I319" s="37" t="s">
        <v>83</v>
      </c>
      <c r="J319" s="37"/>
      <c r="K319" s="37"/>
      <c r="L319" s="39">
        <v>10</v>
      </c>
      <c r="M319" s="38">
        <v>0</v>
      </c>
      <c r="N319" s="37" t="s">
        <v>130</v>
      </c>
      <c r="O319" s="37" t="s">
        <v>48</v>
      </c>
      <c r="P319" s="37">
        <v>149.5</v>
      </c>
      <c r="Q319" s="37"/>
      <c r="R319" s="40">
        <v>44987</v>
      </c>
      <c r="S319" s="37"/>
      <c r="T319" s="37"/>
      <c r="U319" s="37"/>
      <c r="V319" s="37"/>
      <c r="W319" s="37"/>
      <c r="X319" s="37"/>
      <c r="Y319" s="39">
        <v>9.7799999999999994</v>
      </c>
      <c r="Z319" s="37"/>
      <c r="AA319" s="37"/>
      <c r="AB319" s="37"/>
      <c r="AC319" s="37"/>
      <c r="AD319" s="37"/>
      <c r="AE319" s="37" t="s">
        <v>1798</v>
      </c>
      <c r="AF319" s="37" t="s">
        <v>51</v>
      </c>
      <c r="AG319" s="37" t="s">
        <v>1603</v>
      </c>
      <c r="AH319" s="38">
        <v>-2.3E-2</v>
      </c>
      <c r="AI319" s="40">
        <f>INDEX(spac_research[[#All],[outsideLiquidationDate]],MATCH(C319,spac_research[[#All],[symbol]],0))</f>
        <v>0</v>
      </c>
      <c r="AJ319" s="20">
        <f t="shared" si="12"/>
        <v>44987</v>
      </c>
      <c r="AK319" s="32">
        <f t="shared" ca="1" si="13"/>
        <v>328</v>
      </c>
      <c r="AL319" s="33">
        <f t="shared" ca="1" si="14"/>
        <v>2.5032420569604488E-2</v>
      </c>
      <c r="AM319" s="22">
        <f>IF(ISBLANK(Y319),"",INDEX(spac_research[[#All],[publicSharesOutstanding]],MATCH(C319,spac_research[[#All],[symbol]],0)))</f>
        <v>14950000</v>
      </c>
      <c r="AN319">
        <v>0</v>
      </c>
    </row>
    <row r="320" spans="1:40" x14ac:dyDescent="0.2">
      <c r="A320" s="37" t="s">
        <v>2160</v>
      </c>
      <c r="B320" s="37" t="s">
        <v>1780</v>
      </c>
      <c r="C320" s="37" t="s">
        <v>468</v>
      </c>
      <c r="D320" s="37"/>
      <c r="E320" s="37"/>
      <c r="F320" s="40">
        <v>44398</v>
      </c>
      <c r="G320" s="40">
        <v>44439</v>
      </c>
      <c r="H320" s="37" t="s">
        <v>138</v>
      </c>
      <c r="I320" s="37" t="s">
        <v>69</v>
      </c>
      <c r="J320" s="37" t="s">
        <v>61</v>
      </c>
      <c r="K320" s="37"/>
      <c r="L320" s="39">
        <v>10.199999999999999</v>
      </c>
      <c r="M320" s="38">
        <v>0.5</v>
      </c>
      <c r="N320" s="37" t="s">
        <v>156</v>
      </c>
      <c r="O320" s="37" t="s">
        <v>48</v>
      </c>
      <c r="P320" s="37">
        <v>107</v>
      </c>
      <c r="Q320" s="37"/>
      <c r="R320" s="40">
        <v>44806</v>
      </c>
      <c r="S320" s="37"/>
      <c r="T320" s="37"/>
      <c r="U320" s="37"/>
      <c r="V320" s="37"/>
      <c r="W320" s="37"/>
      <c r="X320" s="37"/>
      <c r="Y320" s="39">
        <v>10.050000000000001</v>
      </c>
      <c r="Z320" s="39">
        <v>10.79</v>
      </c>
      <c r="AA320" s="39">
        <v>0.24</v>
      </c>
      <c r="AB320" s="37"/>
      <c r="AC320" s="37"/>
      <c r="AD320" s="37"/>
      <c r="AE320" s="37" t="s">
        <v>1873</v>
      </c>
      <c r="AF320" s="37" t="s">
        <v>200</v>
      </c>
      <c r="AG320" s="37" t="s">
        <v>467</v>
      </c>
      <c r="AH320" s="38">
        <v>-1.47E-2</v>
      </c>
      <c r="AI320" s="40">
        <f>INDEX(spac_research[[#All],[outsideLiquidationDate]],MATCH(C320,spac_research[[#All],[symbol]],0))</f>
        <v>44987</v>
      </c>
      <c r="AJ320" s="20">
        <f t="shared" si="12"/>
        <v>44987</v>
      </c>
      <c r="AK320" s="32">
        <f t="shared" ca="1" si="13"/>
        <v>328</v>
      </c>
      <c r="AL320" s="33">
        <f t="shared" ca="1" si="14"/>
        <v>1.6609028030578614E-2</v>
      </c>
      <c r="AM320" s="22">
        <f>IF(ISBLANK(Y320),"",INDEX(spac_research[[#All],[publicSharesOutstanding]],MATCH(C320,spac_research[[#All],[symbol]],0)))</f>
        <v>10700000</v>
      </c>
      <c r="AN320">
        <v>0</v>
      </c>
    </row>
    <row r="321" spans="1:40" x14ac:dyDescent="0.2">
      <c r="A321" s="37" t="s">
        <v>1988</v>
      </c>
      <c r="B321" s="37" t="s">
        <v>1780</v>
      </c>
      <c r="C321" s="37" t="s">
        <v>774</v>
      </c>
      <c r="D321" s="37"/>
      <c r="E321" s="37"/>
      <c r="F321" s="40">
        <v>44223</v>
      </c>
      <c r="G321" s="40">
        <v>44257</v>
      </c>
      <c r="H321" s="37">
        <v>24</v>
      </c>
      <c r="I321" s="37" t="s">
        <v>119</v>
      </c>
      <c r="J321" s="37" t="s">
        <v>54</v>
      </c>
      <c r="K321" s="37"/>
      <c r="L321" s="39">
        <v>10</v>
      </c>
      <c r="M321" s="38">
        <v>0.2</v>
      </c>
      <c r="N321" s="37" t="s">
        <v>65</v>
      </c>
      <c r="O321" s="37" t="s">
        <v>56</v>
      </c>
      <c r="P321" s="37">
        <v>253</v>
      </c>
      <c r="Q321" s="37"/>
      <c r="R321" s="40">
        <v>44989</v>
      </c>
      <c r="S321" s="37"/>
      <c r="T321" s="37"/>
      <c r="U321" s="37"/>
      <c r="V321" s="37"/>
      <c r="W321" s="37"/>
      <c r="X321" s="37"/>
      <c r="Y321" s="39">
        <v>9.73</v>
      </c>
      <c r="Z321" s="39">
        <v>9.84</v>
      </c>
      <c r="AA321" s="39">
        <v>0.51</v>
      </c>
      <c r="AB321" s="37"/>
      <c r="AC321" s="37"/>
      <c r="AD321" s="37"/>
      <c r="AE321" s="37" t="s">
        <v>1796</v>
      </c>
      <c r="AF321" s="37" t="s">
        <v>90</v>
      </c>
      <c r="AG321" s="37" t="s">
        <v>773</v>
      </c>
      <c r="AH321" s="38">
        <v>-2.7E-2</v>
      </c>
      <c r="AI321" s="40">
        <f>INDEX(spac_research[[#All],[outsideLiquidationDate]],MATCH(C321,spac_research[[#All],[symbol]],0))</f>
        <v>0</v>
      </c>
      <c r="AJ321" s="20">
        <f t="shared" si="12"/>
        <v>44989</v>
      </c>
      <c r="AK321" s="32">
        <f t="shared" ca="1" si="13"/>
        <v>330</v>
      </c>
      <c r="AL321" s="33">
        <f t="shared" ca="1" si="14"/>
        <v>3.0692329253480314E-2</v>
      </c>
      <c r="AM321" s="22">
        <f>IF(ISBLANK(Y321),"",INDEX(spac_research[[#All],[publicSharesOutstanding]],MATCH(C321,spac_research[[#All],[symbol]],0)))</f>
        <v>25300000</v>
      </c>
      <c r="AN321">
        <v>0</v>
      </c>
    </row>
    <row r="322" spans="1:40" x14ac:dyDescent="0.2">
      <c r="A322" s="37" t="s">
        <v>1991</v>
      </c>
      <c r="B322" s="37" t="s">
        <v>1780</v>
      </c>
      <c r="C322" s="37" t="s">
        <v>650</v>
      </c>
      <c r="D322" s="37"/>
      <c r="E322" s="37"/>
      <c r="F322" s="40">
        <v>44231</v>
      </c>
      <c r="G322" s="40">
        <v>44257</v>
      </c>
      <c r="H322" s="37">
        <v>24</v>
      </c>
      <c r="I322" s="37" t="s">
        <v>649</v>
      </c>
      <c r="J322" s="37" t="s">
        <v>54</v>
      </c>
      <c r="K322" s="37"/>
      <c r="L322" s="39">
        <v>10</v>
      </c>
      <c r="M322" s="38">
        <v>0.16669999999999999</v>
      </c>
      <c r="N322" s="37" t="s">
        <v>147</v>
      </c>
      <c r="O322" s="37" t="s">
        <v>56</v>
      </c>
      <c r="P322" s="37">
        <v>400</v>
      </c>
      <c r="Q322" s="37"/>
      <c r="R322" s="40">
        <v>44989</v>
      </c>
      <c r="S322" s="37"/>
      <c r="T322" s="37"/>
      <c r="U322" s="37"/>
      <c r="V322" s="37"/>
      <c r="W322" s="37"/>
      <c r="X322" s="37"/>
      <c r="Y322" s="39">
        <v>9.73</v>
      </c>
      <c r="Z322" s="39">
        <v>9.77</v>
      </c>
      <c r="AA322" s="39">
        <v>0.47</v>
      </c>
      <c r="AB322" s="37"/>
      <c r="AC322" s="37"/>
      <c r="AD322" s="37"/>
      <c r="AE322" s="37" t="s">
        <v>1786</v>
      </c>
      <c r="AF322" s="37" t="s">
        <v>200</v>
      </c>
      <c r="AG322" s="37" t="s">
        <v>648</v>
      </c>
      <c r="AH322" s="38">
        <v>-2.7E-2</v>
      </c>
      <c r="AI322" s="40">
        <f>INDEX(spac_research[[#All],[outsideLiquidationDate]],MATCH(C322,spac_research[[#All],[symbol]],0))</f>
        <v>0</v>
      </c>
      <c r="AJ322" s="20">
        <f t="shared" ref="AJ322:AJ385" si="15">IF(AI322&gt;0,AI322,R322)</f>
        <v>44989</v>
      </c>
      <c r="AK322" s="32">
        <f t="shared" ref="AK322:AK385" ca="1" si="16">AJ322-TODAY()</f>
        <v>330</v>
      </c>
      <c r="AL322" s="33">
        <f t="shared" ref="AL322:AL385" ca="1" si="17">IFERROR((L322/Y322-1)*(365/AK322),"")</f>
        <v>3.0692329253480314E-2</v>
      </c>
      <c r="AM322" s="22">
        <f>IF(ISBLANK(Y322),"",INDEX(spac_research[[#All],[publicSharesOutstanding]],MATCH(C322,spac_research[[#All],[symbol]],0)))</f>
        <v>40000000</v>
      </c>
      <c r="AN322">
        <v>0</v>
      </c>
    </row>
    <row r="323" spans="1:40" x14ac:dyDescent="0.2">
      <c r="A323" s="37" t="s">
        <v>1993</v>
      </c>
      <c r="B323" s="37" t="s">
        <v>1780</v>
      </c>
      <c r="C323" s="37" t="s">
        <v>1635</v>
      </c>
      <c r="D323" s="37"/>
      <c r="E323" s="37"/>
      <c r="F323" s="40">
        <v>44235</v>
      </c>
      <c r="G323" s="40">
        <v>44257</v>
      </c>
      <c r="H323" s="37">
        <v>24</v>
      </c>
      <c r="I323" s="37" t="s">
        <v>53</v>
      </c>
      <c r="J323" s="37" t="s">
        <v>54</v>
      </c>
      <c r="K323" s="37"/>
      <c r="L323" s="39">
        <v>10</v>
      </c>
      <c r="M323" s="38">
        <v>0.33329999999999999</v>
      </c>
      <c r="N323" s="37" t="s">
        <v>66</v>
      </c>
      <c r="O323" s="37" t="s">
        <v>48</v>
      </c>
      <c r="P323" s="37">
        <v>425</v>
      </c>
      <c r="Q323" s="37"/>
      <c r="R323" s="40">
        <v>44989</v>
      </c>
      <c r="S323" s="37"/>
      <c r="T323" s="37"/>
      <c r="U323" s="37"/>
      <c r="V323" s="37"/>
      <c r="W323" s="37"/>
      <c r="X323" s="37"/>
      <c r="Y323" s="39">
        <v>9.74</v>
      </c>
      <c r="Z323" s="39">
        <v>9.82</v>
      </c>
      <c r="AA323" s="39">
        <v>0.25</v>
      </c>
      <c r="AB323" s="37"/>
      <c r="AC323" s="37"/>
      <c r="AD323" s="37"/>
      <c r="AE323" s="37" t="s">
        <v>1818</v>
      </c>
      <c r="AF323" s="37" t="s">
        <v>341</v>
      </c>
      <c r="AG323" s="37" t="s">
        <v>1634</v>
      </c>
      <c r="AH323" s="38">
        <v>-2.5999999999999999E-2</v>
      </c>
      <c r="AI323" s="40">
        <f>INDEX(spac_research[[#All],[outsideLiquidationDate]],MATCH(C323,spac_research[[#All],[symbol]],0))</f>
        <v>0</v>
      </c>
      <c r="AJ323" s="20">
        <f t="shared" si="15"/>
        <v>44989</v>
      </c>
      <c r="AK323" s="32">
        <f t="shared" ca="1" si="16"/>
        <v>330</v>
      </c>
      <c r="AL323" s="33">
        <f t="shared" ca="1" si="17"/>
        <v>2.9525231783958567E-2</v>
      </c>
      <c r="AM323" s="22">
        <f>IF(ISBLANK(Y323),"",INDEX(spac_research[[#All],[publicSharesOutstanding]],MATCH(C323,spac_research[[#All],[symbol]],0)))</f>
        <v>42500000</v>
      </c>
      <c r="AN323">
        <v>0</v>
      </c>
    </row>
    <row r="324" spans="1:40" x14ac:dyDescent="0.2">
      <c r="A324" s="37" t="s">
        <v>1995</v>
      </c>
      <c r="B324" s="37" t="s">
        <v>1780</v>
      </c>
      <c r="C324" s="37" t="s">
        <v>1322</v>
      </c>
      <c r="D324" s="37"/>
      <c r="E324" s="37"/>
      <c r="F324" s="40">
        <v>44236</v>
      </c>
      <c r="G324" s="40">
        <v>44257</v>
      </c>
      <c r="H324" s="37">
        <v>24</v>
      </c>
      <c r="I324" s="37" t="s">
        <v>53</v>
      </c>
      <c r="J324" s="37" t="s">
        <v>54</v>
      </c>
      <c r="K324" s="37"/>
      <c r="L324" s="39">
        <v>10</v>
      </c>
      <c r="M324" s="38">
        <v>0.33329999999999999</v>
      </c>
      <c r="N324" s="37" t="s">
        <v>79</v>
      </c>
      <c r="O324" s="37" t="s">
        <v>48</v>
      </c>
      <c r="P324" s="37">
        <v>309.5</v>
      </c>
      <c r="Q324" s="37"/>
      <c r="R324" s="40">
        <v>44989</v>
      </c>
      <c r="S324" s="37"/>
      <c r="T324" s="37"/>
      <c r="U324" s="37"/>
      <c r="V324" s="37"/>
      <c r="W324" s="37"/>
      <c r="X324" s="37"/>
      <c r="Y324" s="39">
        <v>9.74</v>
      </c>
      <c r="Z324" s="39">
        <v>9.82</v>
      </c>
      <c r="AA324" s="39">
        <v>0.2</v>
      </c>
      <c r="AB324" s="37"/>
      <c r="AC324" s="37"/>
      <c r="AD324" s="37"/>
      <c r="AE324" s="37" t="s">
        <v>1786</v>
      </c>
      <c r="AF324" s="37" t="s">
        <v>251</v>
      </c>
      <c r="AG324" s="37" t="s">
        <v>1321</v>
      </c>
      <c r="AH324" s="38">
        <v>-2.7E-2</v>
      </c>
      <c r="AI324" s="40">
        <f>INDEX(spac_research[[#All],[outsideLiquidationDate]],MATCH(C324,spac_research[[#All],[symbol]],0))</f>
        <v>0</v>
      </c>
      <c r="AJ324" s="20">
        <f t="shared" si="15"/>
        <v>44989</v>
      </c>
      <c r="AK324" s="32">
        <f t="shared" ca="1" si="16"/>
        <v>330</v>
      </c>
      <c r="AL324" s="33">
        <f t="shared" ca="1" si="17"/>
        <v>2.9525231783958567E-2</v>
      </c>
      <c r="AM324" s="22">
        <f>IF(ISBLANK(Y324),"",INDEX(spac_research[[#All],[publicSharesOutstanding]],MATCH(C324,spac_research[[#All],[symbol]],0)))</f>
        <v>30945072</v>
      </c>
      <c r="AN324">
        <v>0</v>
      </c>
    </row>
    <row r="325" spans="1:40" x14ac:dyDescent="0.2">
      <c r="A325" s="37" t="s">
        <v>1998</v>
      </c>
      <c r="B325" s="37" t="s">
        <v>1780</v>
      </c>
      <c r="C325" s="37" t="s">
        <v>1323</v>
      </c>
      <c r="D325" s="37"/>
      <c r="E325" s="37"/>
      <c r="F325" s="40">
        <v>44239</v>
      </c>
      <c r="G325" s="40">
        <v>44257</v>
      </c>
      <c r="H325" s="37">
        <v>24</v>
      </c>
      <c r="I325" s="37" t="s">
        <v>53</v>
      </c>
      <c r="J325" s="37" t="s">
        <v>54</v>
      </c>
      <c r="K325" s="37"/>
      <c r="L325" s="39">
        <v>10</v>
      </c>
      <c r="M325" s="38">
        <v>0.33329999999999999</v>
      </c>
      <c r="N325" s="37" t="s">
        <v>72</v>
      </c>
      <c r="O325" s="37" t="s">
        <v>48</v>
      </c>
      <c r="P325" s="37">
        <v>287.5</v>
      </c>
      <c r="Q325" s="37"/>
      <c r="R325" s="40">
        <v>44989</v>
      </c>
      <c r="S325" s="37"/>
      <c r="T325" s="37"/>
      <c r="U325" s="37"/>
      <c r="V325" s="37"/>
      <c r="W325" s="37"/>
      <c r="X325" s="37"/>
      <c r="Y325" s="39">
        <v>9.74</v>
      </c>
      <c r="Z325" s="39">
        <v>9.81</v>
      </c>
      <c r="AA325" s="39">
        <v>0.37</v>
      </c>
      <c r="AB325" s="37"/>
      <c r="AC325" s="37"/>
      <c r="AD325" s="37"/>
      <c r="AE325" s="37" t="s">
        <v>1818</v>
      </c>
      <c r="AF325" s="37" t="s">
        <v>52</v>
      </c>
      <c r="AG325" s="37" t="s">
        <v>1211</v>
      </c>
      <c r="AH325" s="38">
        <v>-2.5999999999999999E-2</v>
      </c>
      <c r="AI325" s="40">
        <f>INDEX(spac_research[[#All],[outsideLiquidationDate]],MATCH(C325,spac_research[[#All],[symbol]],0))</f>
        <v>0</v>
      </c>
      <c r="AJ325" s="20">
        <f t="shared" si="15"/>
        <v>44989</v>
      </c>
      <c r="AK325" s="32">
        <f t="shared" ca="1" si="16"/>
        <v>330</v>
      </c>
      <c r="AL325" s="33">
        <f t="shared" ca="1" si="17"/>
        <v>2.9525231783958567E-2</v>
      </c>
      <c r="AM325" s="22">
        <f>IF(ISBLANK(Y325),"",INDEX(spac_research[[#All],[publicSharesOutstanding]],MATCH(C325,spac_research[[#All],[symbol]],0)))</f>
        <v>28750000</v>
      </c>
      <c r="AN325">
        <v>0</v>
      </c>
    </row>
    <row r="326" spans="1:40" x14ac:dyDescent="0.2">
      <c r="A326" s="37" t="s">
        <v>1999</v>
      </c>
      <c r="B326" s="37" t="s">
        <v>1780</v>
      </c>
      <c r="C326" s="37" t="s">
        <v>635</v>
      </c>
      <c r="D326" s="37"/>
      <c r="E326" s="37"/>
      <c r="F326" s="40">
        <v>44239</v>
      </c>
      <c r="G326" s="40">
        <v>44257</v>
      </c>
      <c r="H326" s="37">
        <v>24</v>
      </c>
      <c r="I326" s="37" t="s">
        <v>176</v>
      </c>
      <c r="J326" s="37" t="s">
        <v>54</v>
      </c>
      <c r="K326" s="37"/>
      <c r="L326" s="39">
        <v>10</v>
      </c>
      <c r="M326" s="38">
        <v>0.25</v>
      </c>
      <c r="N326" s="37" t="s">
        <v>130</v>
      </c>
      <c r="O326" s="37" t="s">
        <v>56</v>
      </c>
      <c r="P326" s="37">
        <v>414</v>
      </c>
      <c r="Q326" s="37"/>
      <c r="R326" s="40">
        <v>44989</v>
      </c>
      <c r="S326" s="37"/>
      <c r="T326" s="37"/>
      <c r="U326" s="37"/>
      <c r="V326" s="37"/>
      <c r="W326" s="37"/>
      <c r="X326" s="37"/>
      <c r="Y326" s="39">
        <v>9.74</v>
      </c>
      <c r="Z326" s="39">
        <v>9.94</v>
      </c>
      <c r="AA326" s="39">
        <v>0.4</v>
      </c>
      <c r="AB326" s="37"/>
      <c r="AC326" s="37"/>
      <c r="AD326" s="37"/>
      <c r="AE326" s="37" t="s">
        <v>1782</v>
      </c>
      <c r="AF326" s="37" t="s">
        <v>51</v>
      </c>
      <c r="AG326" s="37" t="s">
        <v>634</v>
      </c>
      <c r="AH326" s="38">
        <v>-2.5999999999999999E-2</v>
      </c>
      <c r="AI326" s="40">
        <f>INDEX(spac_research[[#All],[outsideLiquidationDate]],MATCH(C326,spac_research[[#All],[symbol]],0))</f>
        <v>0</v>
      </c>
      <c r="AJ326" s="20">
        <f t="shared" si="15"/>
        <v>44989</v>
      </c>
      <c r="AK326" s="32">
        <f t="shared" ca="1" si="16"/>
        <v>330</v>
      </c>
      <c r="AL326" s="33">
        <f t="shared" ca="1" si="17"/>
        <v>2.9525231783958567E-2</v>
      </c>
      <c r="AM326" s="22">
        <f>IF(ISBLANK(Y326),"",INDEX(spac_research[[#All],[publicSharesOutstanding]],MATCH(C326,spac_research[[#All],[symbol]],0)))</f>
        <v>41400000</v>
      </c>
      <c r="AN326">
        <v>0</v>
      </c>
    </row>
    <row r="327" spans="1:40" x14ac:dyDescent="0.2">
      <c r="A327" s="37" t="s">
        <v>1990</v>
      </c>
      <c r="B327" s="37" t="s">
        <v>1780</v>
      </c>
      <c r="C327" s="37" t="s">
        <v>651</v>
      </c>
      <c r="D327" s="37"/>
      <c r="E327" s="37"/>
      <c r="F327" s="40">
        <v>44231</v>
      </c>
      <c r="G327" s="40">
        <v>44257</v>
      </c>
      <c r="H327" s="37">
        <v>24</v>
      </c>
      <c r="I327" s="37" t="s">
        <v>649</v>
      </c>
      <c r="J327" s="37" t="s">
        <v>54</v>
      </c>
      <c r="K327" s="37"/>
      <c r="L327" s="39">
        <v>10</v>
      </c>
      <c r="M327" s="38">
        <v>0.16669999999999999</v>
      </c>
      <c r="N327" s="37" t="s">
        <v>147</v>
      </c>
      <c r="O327" s="37" t="s">
        <v>56</v>
      </c>
      <c r="P327" s="37">
        <v>400</v>
      </c>
      <c r="Q327" s="37"/>
      <c r="R327" s="40">
        <v>44989</v>
      </c>
      <c r="S327" s="37"/>
      <c r="T327" s="37"/>
      <c r="U327" s="37"/>
      <c r="V327" s="37"/>
      <c r="W327" s="37"/>
      <c r="X327" s="37"/>
      <c r="Y327" s="39">
        <v>9.75</v>
      </c>
      <c r="Z327" s="39">
        <v>9.82</v>
      </c>
      <c r="AA327" s="39">
        <v>0.47</v>
      </c>
      <c r="AB327" s="37"/>
      <c r="AC327" s="37"/>
      <c r="AD327" s="37"/>
      <c r="AE327" s="37" t="s">
        <v>1786</v>
      </c>
      <c r="AF327" s="37" t="s">
        <v>200</v>
      </c>
      <c r="AG327" s="37" t="s">
        <v>648</v>
      </c>
      <c r="AH327" s="38">
        <v>-2.5000000000000001E-2</v>
      </c>
      <c r="AI327" s="40">
        <f>INDEX(spac_research[[#All],[outsideLiquidationDate]],MATCH(C327,spac_research[[#All],[symbol]],0))</f>
        <v>0</v>
      </c>
      <c r="AJ327" s="20">
        <f t="shared" si="15"/>
        <v>44989</v>
      </c>
      <c r="AK327" s="32">
        <f t="shared" ca="1" si="16"/>
        <v>330</v>
      </c>
      <c r="AL327" s="33">
        <f t="shared" ca="1" si="17"/>
        <v>2.8360528360528256E-2</v>
      </c>
      <c r="AM327" s="22">
        <f>IF(ISBLANK(Y327),"",INDEX(spac_research[[#All],[publicSharesOutstanding]],MATCH(C327,spac_research[[#All],[symbol]],0)))</f>
        <v>40000000</v>
      </c>
      <c r="AN327">
        <v>0</v>
      </c>
    </row>
    <row r="328" spans="1:40" x14ac:dyDescent="0.2">
      <c r="A328" s="37" t="s">
        <v>1996</v>
      </c>
      <c r="B328" s="37" t="s">
        <v>1780</v>
      </c>
      <c r="C328" s="37" t="s">
        <v>1148</v>
      </c>
      <c r="D328" s="37"/>
      <c r="E328" s="37"/>
      <c r="F328" s="40">
        <v>44237</v>
      </c>
      <c r="G328" s="40">
        <v>44257</v>
      </c>
      <c r="H328" s="37">
        <v>24</v>
      </c>
      <c r="I328" s="37" t="s">
        <v>53</v>
      </c>
      <c r="J328" s="37" t="s">
        <v>54</v>
      </c>
      <c r="K328" s="37"/>
      <c r="L328" s="39">
        <v>10</v>
      </c>
      <c r="M328" s="38">
        <v>0.33329999999999999</v>
      </c>
      <c r="N328" s="37" t="s">
        <v>72</v>
      </c>
      <c r="O328" s="37" t="s">
        <v>48</v>
      </c>
      <c r="P328" s="37">
        <v>274.10000000000002</v>
      </c>
      <c r="Q328" s="37"/>
      <c r="R328" s="40">
        <v>44989</v>
      </c>
      <c r="S328" s="37"/>
      <c r="T328" s="37"/>
      <c r="U328" s="37"/>
      <c r="V328" s="37"/>
      <c r="W328" s="37"/>
      <c r="X328" s="37"/>
      <c r="Y328" s="39">
        <v>9.75</v>
      </c>
      <c r="Z328" s="39">
        <v>9.83</v>
      </c>
      <c r="AA328" s="39">
        <v>0.33</v>
      </c>
      <c r="AB328" s="37"/>
      <c r="AC328" s="37"/>
      <c r="AD328" s="37"/>
      <c r="AE328" s="37" t="s">
        <v>1805</v>
      </c>
      <c r="AF328" s="37" t="s">
        <v>52</v>
      </c>
      <c r="AG328" s="37" t="s">
        <v>662</v>
      </c>
      <c r="AH328" s="38">
        <v>-2.5999999999999999E-2</v>
      </c>
      <c r="AI328" s="40">
        <f>INDEX(spac_research[[#All],[outsideLiquidationDate]],MATCH(C328,spac_research[[#All],[symbol]],0))</f>
        <v>0</v>
      </c>
      <c r="AJ328" s="20">
        <f t="shared" si="15"/>
        <v>44989</v>
      </c>
      <c r="AK328" s="32">
        <f t="shared" ca="1" si="16"/>
        <v>330</v>
      </c>
      <c r="AL328" s="33">
        <f t="shared" ca="1" si="17"/>
        <v>2.8360528360528256E-2</v>
      </c>
      <c r="AM328" s="22">
        <f>IF(ISBLANK(Y328),"",INDEX(spac_research[[#All],[publicSharesOutstanding]],MATCH(C328,spac_research[[#All],[symbol]],0)))</f>
        <v>27410158</v>
      </c>
      <c r="AN328">
        <v>0</v>
      </c>
    </row>
    <row r="329" spans="1:40" x14ac:dyDescent="0.2">
      <c r="A329" s="37" t="s">
        <v>1997</v>
      </c>
      <c r="B329" s="37" t="s">
        <v>1780</v>
      </c>
      <c r="C329" s="37" t="s">
        <v>1609</v>
      </c>
      <c r="D329" s="37"/>
      <c r="E329" s="37"/>
      <c r="F329" s="40">
        <v>44238</v>
      </c>
      <c r="G329" s="40">
        <v>44257</v>
      </c>
      <c r="H329" s="37">
        <v>24</v>
      </c>
      <c r="I329" s="37" t="s">
        <v>69</v>
      </c>
      <c r="J329" s="37" t="s">
        <v>54</v>
      </c>
      <c r="K329" s="37"/>
      <c r="L329" s="39">
        <v>10</v>
      </c>
      <c r="M329" s="38">
        <v>0.5</v>
      </c>
      <c r="N329" s="37" t="s">
        <v>49</v>
      </c>
      <c r="O329" s="37" t="s">
        <v>48</v>
      </c>
      <c r="P329" s="37">
        <v>287.5</v>
      </c>
      <c r="Q329" s="37"/>
      <c r="R329" s="40">
        <v>44989</v>
      </c>
      <c r="S329" s="37"/>
      <c r="T329" s="37"/>
      <c r="U329" s="37"/>
      <c r="V329" s="37"/>
      <c r="W329" s="37"/>
      <c r="X329" s="37"/>
      <c r="Y329" s="39">
        <v>9.75</v>
      </c>
      <c r="Z329" s="39">
        <v>9.8699999999999992</v>
      </c>
      <c r="AA329" s="39">
        <v>0.18</v>
      </c>
      <c r="AB329" s="37"/>
      <c r="AC329" s="37"/>
      <c r="AD329" s="37"/>
      <c r="AE329" s="37" t="s">
        <v>1419</v>
      </c>
      <c r="AF329" s="37" t="s">
        <v>251</v>
      </c>
      <c r="AG329" s="37" t="s">
        <v>1360</v>
      </c>
      <c r="AH329" s="38">
        <v>-2.5000000000000001E-2</v>
      </c>
      <c r="AI329" s="40">
        <f>INDEX(spac_research[[#All],[outsideLiquidationDate]],MATCH(C329,spac_research[[#All],[symbol]],0))</f>
        <v>0</v>
      </c>
      <c r="AJ329" s="20">
        <f t="shared" si="15"/>
        <v>44989</v>
      </c>
      <c r="AK329" s="32">
        <f t="shared" ca="1" si="16"/>
        <v>330</v>
      </c>
      <c r="AL329" s="33">
        <f t="shared" ca="1" si="17"/>
        <v>2.8360528360528256E-2</v>
      </c>
      <c r="AM329" s="22">
        <f>IF(ISBLANK(Y329),"",INDEX(spac_research[[#All],[publicSharesOutstanding]],MATCH(C329,spac_research[[#All],[symbol]],0)))</f>
        <v>28750000</v>
      </c>
      <c r="AN329">
        <v>0</v>
      </c>
    </row>
    <row r="330" spans="1:40" x14ac:dyDescent="0.2">
      <c r="A330" s="37" t="s">
        <v>1989</v>
      </c>
      <c r="B330" s="37" t="s">
        <v>1780</v>
      </c>
      <c r="C330" s="37" t="s">
        <v>1638</v>
      </c>
      <c r="D330" s="37"/>
      <c r="E330" s="37"/>
      <c r="F330" s="40">
        <v>44228</v>
      </c>
      <c r="G330" s="40">
        <v>44257</v>
      </c>
      <c r="H330" s="37">
        <v>24</v>
      </c>
      <c r="I330" s="37" t="s">
        <v>649</v>
      </c>
      <c r="J330" s="37" t="s">
        <v>54</v>
      </c>
      <c r="K330" s="37"/>
      <c r="L330" s="39">
        <v>10</v>
      </c>
      <c r="M330" s="38">
        <v>0.16669999999999999</v>
      </c>
      <c r="N330" s="37" t="s">
        <v>79</v>
      </c>
      <c r="O330" s="37" t="s">
        <v>48</v>
      </c>
      <c r="P330" s="37">
        <v>287.5</v>
      </c>
      <c r="Q330" s="37"/>
      <c r="R330" s="40">
        <v>44989</v>
      </c>
      <c r="S330" s="37"/>
      <c r="T330" s="37"/>
      <c r="U330" s="37"/>
      <c r="V330" s="37"/>
      <c r="W330" s="37"/>
      <c r="X330" s="37"/>
      <c r="Y330" s="39">
        <v>9.76</v>
      </c>
      <c r="Z330" s="39">
        <v>9.7899999999999991</v>
      </c>
      <c r="AA330" s="39">
        <v>0.53</v>
      </c>
      <c r="AB330" s="37"/>
      <c r="AC330" s="37"/>
      <c r="AD330" s="37"/>
      <c r="AE330" s="37" t="s">
        <v>1798</v>
      </c>
      <c r="AF330" s="37" t="s">
        <v>87</v>
      </c>
      <c r="AG330" s="37" t="s">
        <v>118</v>
      </c>
      <c r="AH330" s="38">
        <v>-2.4E-2</v>
      </c>
      <c r="AI330" s="40">
        <f>INDEX(spac_research[[#All],[outsideLiquidationDate]],MATCH(C330,spac_research[[#All],[symbol]],0))</f>
        <v>0</v>
      </c>
      <c r="AJ330" s="20">
        <f t="shared" si="15"/>
        <v>44989</v>
      </c>
      <c r="AK330" s="32">
        <f t="shared" ca="1" si="16"/>
        <v>330</v>
      </c>
      <c r="AL330" s="33">
        <f t="shared" ca="1" si="17"/>
        <v>2.7198211624441037E-2</v>
      </c>
      <c r="AM330" s="22">
        <f>IF(ISBLANK(Y330),"",INDEX(spac_research[[#All],[publicSharesOutstanding]],MATCH(C330,spac_research[[#All],[symbol]],0)))</f>
        <v>28750000</v>
      </c>
      <c r="AN330">
        <v>0</v>
      </c>
    </row>
    <row r="331" spans="1:40" x14ac:dyDescent="0.2">
      <c r="A331" s="37" t="s">
        <v>2467</v>
      </c>
      <c r="B331" s="37" t="s">
        <v>2398</v>
      </c>
      <c r="C331" s="37" t="s">
        <v>956</v>
      </c>
      <c r="D331" s="37" t="s">
        <v>955</v>
      </c>
      <c r="E331" s="37" t="s">
        <v>954</v>
      </c>
      <c r="F331" s="40">
        <v>44239</v>
      </c>
      <c r="G331" s="40">
        <v>44257</v>
      </c>
      <c r="H331" s="37">
        <v>24</v>
      </c>
      <c r="I331" s="37" t="s">
        <v>176</v>
      </c>
      <c r="J331" s="37" t="s">
        <v>54</v>
      </c>
      <c r="K331" s="37"/>
      <c r="L331" s="39">
        <v>10</v>
      </c>
      <c r="M331" s="38">
        <v>0.25</v>
      </c>
      <c r="N331" s="37" t="s">
        <v>147</v>
      </c>
      <c r="O331" s="37" t="s">
        <v>56</v>
      </c>
      <c r="P331" s="37">
        <v>317.5</v>
      </c>
      <c r="Q331" s="40">
        <v>44543</v>
      </c>
      <c r="R331" s="40">
        <v>44989</v>
      </c>
      <c r="S331" s="37"/>
      <c r="T331" s="37">
        <v>667</v>
      </c>
      <c r="U331" s="41">
        <v>2.1</v>
      </c>
      <c r="V331" s="37" t="s">
        <v>130</v>
      </c>
      <c r="W331" s="37" t="s">
        <v>56</v>
      </c>
      <c r="X331" s="37"/>
      <c r="Y331" s="39">
        <v>9.83</v>
      </c>
      <c r="Z331" s="39">
        <v>10.06</v>
      </c>
      <c r="AA331" s="39">
        <v>0.42</v>
      </c>
      <c r="AB331" s="37"/>
      <c r="AC331" s="37"/>
      <c r="AD331" s="37"/>
      <c r="AE331" s="37" t="s">
        <v>1786</v>
      </c>
      <c r="AF331" s="37" t="s">
        <v>52</v>
      </c>
      <c r="AG331" s="37" t="s">
        <v>147</v>
      </c>
      <c r="AH331" s="38">
        <v>-1.7000000000000001E-2</v>
      </c>
      <c r="AI331" s="40">
        <f>INDEX(spac_research[[#All],[outsideLiquidationDate]],MATCH(C331,spac_research[[#All],[symbol]],0))</f>
        <v>0</v>
      </c>
      <c r="AJ331" s="20">
        <f t="shared" si="15"/>
        <v>44989</v>
      </c>
      <c r="AK331" s="32">
        <f t="shared" ca="1" si="16"/>
        <v>330</v>
      </c>
      <c r="AL331" s="33">
        <f t="shared" ca="1" si="17"/>
        <v>1.9128209870834582E-2</v>
      </c>
      <c r="AM331" s="22">
        <f>IF(ISBLANK(Y331),"",INDEX(spac_research[[#All],[publicSharesOutstanding]],MATCH(C331,spac_research[[#All],[symbol]],0)))</f>
        <v>31750000</v>
      </c>
      <c r="AN331">
        <v>0</v>
      </c>
    </row>
    <row r="332" spans="1:40" x14ac:dyDescent="0.2">
      <c r="A332" s="37" t="s">
        <v>2000</v>
      </c>
      <c r="B332" s="37" t="s">
        <v>1780</v>
      </c>
      <c r="C332" s="37" t="s">
        <v>717</v>
      </c>
      <c r="D332" s="37"/>
      <c r="E332" s="37"/>
      <c r="F332" s="40">
        <v>44236</v>
      </c>
      <c r="G332" s="40">
        <v>44258</v>
      </c>
      <c r="H332" s="37">
        <v>24</v>
      </c>
      <c r="I332" s="37" t="s">
        <v>53</v>
      </c>
      <c r="J332" s="37" t="s">
        <v>54</v>
      </c>
      <c r="K332" s="37"/>
      <c r="L332" s="39">
        <v>10</v>
      </c>
      <c r="M332" s="38">
        <v>0.33329999999999999</v>
      </c>
      <c r="N332" s="37" t="s">
        <v>147</v>
      </c>
      <c r="O332" s="37" t="s">
        <v>48</v>
      </c>
      <c r="P332" s="37">
        <v>345</v>
      </c>
      <c r="Q332" s="37"/>
      <c r="R332" s="40">
        <v>44990</v>
      </c>
      <c r="S332" s="37"/>
      <c r="T332" s="37"/>
      <c r="U332" s="37"/>
      <c r="V332" s="37"/>
      <c r="W332" s="37"/>
      <c r="X332" s="37"/>
      <c r="Y332" s="39">
        <v>9.74</v>
      </c>
      <c r="Z332" s="39">
        <v>9.83</v>
      </c>
      <c r="AA332" s="39">
        <v>0.22</v>
      </c>
      <c r="AB332" s="37"/>
      <c r="AC332" s="37"/>
      <c r="AD332" s="37"/>
      <c r="AE332" s="37" t="s">
        <v>1419</v>
      </c>
      <c r="AF332" s="37" t="s">
        <v>52</v>
      </c>
      <c r="AG332" s="37" t="s">
        <v>147</v>
      </c>
      <c r="AH332" s="38">
        <v>-2.5999999999999999E-2</v>
      </c>
      <c r="AI332" s="40">
        <f>INDEX(spac_research[[#All],[outsideLiquidationDate]],MATCH(C332,spac_research[[#All],[symbol]],0))</f>
        <v>0</v>
      </c>
      <c r="AJ332" s="20">
        <f t="shared" si="15"/>
        <v>44990</v>
      </c>
      <c r="AK332" s="32">
        <f t="shared" ca="1" si="16"/>
        <v>331</v>
      </c>
      <c r="AL332" s="33">
        <f t="shared" ca="1" si="17"/>
        <v>2.9436031687934527E-2</v>
      </c>
      <c r="AM332" s="22">
        <f>IF(ISBLANK(Y332),"",INDEX(spac_research[[#All],[publicSharesOutstanding]],MATCH(C332,spac_research[[#All],[symbol]],0)))</f>
        <v>34500000</v>
      </c>
      <c r="AN332">
        <v>0</v>
      </c>
    </row>
    <row r="333" spans="1:40" x14ac:dyDescent="0.2">
      <c r="A333" s="37" t="s">
        <v>2162</v>
      </c>
      <c r="B333" s="37" t="s">
        <v>1780</v>
      </c>
      <c r="C333" s="37" t="s">
        <v>933</v>
      </c>
      <c r="D333" s="37"/>
      <c r="E333" s="37"/>
      <c r="F333" s="40">
        <v>44419</v>
      </c>
      <c r="G333" s="40">
        <v>44441</v>
      </c>
      <c r="H333" s="37">
        <v>18</v>
      </c>
      <c r="I333" s="37" t="s">
        <v>69</v>
      </c>
      <c r="J333" s="37" t="s">
        <v>61</v>
      </c>
      <c r="K333" s="37"/>
      <c r="L333" s="39">
        <v>10.050000000000001</v>
      </c>
      <c r="M333" s="38">
        <v>0.5</v>
      </c>
      <c r="N333" s="37" t="s">
        <v>72</v>
      </c>
      <c r="O333" s="37" t="s">
        <v>48</v>
      </c>
      <c r="P333" s="37">
        <v>240</v>
      </c>
      <c r="Q333" s="37"/>
      <c r="R333" s="40">
        <v>44992</v>
      </c>
      <c r="S333" s="37"/>
      <c r="T333" s="37"/>
      <c r="U333" s="37"/>
      <c r="V333" s="37"/>
      <c r="W333" s="37"/>
      <c r="X333" s="37"/>
      <c r="Y333" s="39">
        <v>9.7799999999999994</v>
      </c>
      <c r="Z333" s="39">
        <v>9.9499999999999993</v>
      </c>
      <c r="AA333" s="39">
        <v>0.37</v>
      </c>
      <c r="AB333" s="37"/>
      <c r="AC333" s="37"/>
      <c r="AD333" s="37"/>
      <c r="AE333" s="37" t="s">
        <v>1419</v>
      </c>
      <c r="AF333" s="37" t="s">
        <v>241</v>
      </c>
      <c r="AG333" s="37" t="s">
        <v>932</v>
      </c>
      <c r="AH333" s="38">
        <v>-2.69E-2</v>
      </c>
      <c r="AI333" s="40">
        <f>INDEX(spac_research[[#All],[outsideLiquidationDate]],MATCH(C333,spac_research[[#All],[symbol]],0))</f>
        <v>0</v>
      </c>
      <c r="AJ333" s="20">
        <f t="shared" si="15"/>
        <v>44992</v>
      </c>
      <c r="AK333" s="32">
        <f t="shared" ca="1" si="16"/>
        <v>333</v>
      </c>
      <c r="AL333" s="33">
        <f t="shared" ca="1" si="17"/>
        <v>3.0260321671364686E-2</v>
      </c>
      <c r="AM333" s="22">
        <f>IF(ISBLANK(Y333),"",INDEX(spac_research[[#All],[publicSharesOutstanding]],MATCH(C333,spac_research[[#All],[symbol]],0)))</f>
        <v>24000000</v>
      </c>
      <c r="AN333">
        <v>0</v>
      </c>
    </row>
    <row r="334" spans="1:40" x14ac:dyDescent="0.2">
      <c r="A334" s="37" t="s">
        <v>2426</v>
      </c>
      <c r="B334" s="37" t="s">
        <v>2398</v>
      </c>
      <c r="C334" s="37" t="s">
        <v>1177</v>
      </c>
      <c r="D334" s="37" t="s">
        <v>1174</v>
      </c>
      <c r="E334" s="37"/>
      <c r="F334" s="40">
        <v>44151</v>
      </c>
      <c r="G334" s="40">
        <v>44168</v>
      </c>
      <c r="H334" s="37" t="s">
        <v>150</v>
      </c>
      <c r="I334" s="37" t="s">
        <v>53</v>
      </c>
      <c r="J334" s="37" t="s">
        <v>54</v>
      </c>
      <c r="K334" s="37"/>
      <c r="L334" s="39">
        <v>10</v>
      </c>
      <c r="M334" s="38">
        <v>0.33329999999999999</v>
      </c>
      <c r="N334" s="37" t="s">
        <v>72</v>
      </c>
      <c r="O334" s="37" t="s">
        <v>48</v>
      </c>
      <c r="P334" s="37">
        <v>600</v>
      </c>
      <c r="Q334" s="40">
        <v>44386</v>
      </c>
      <c r="R334" s="40">
        <v>44902</v>
      </c>
      <c r="S334" s="37"/>
      <c r="T334" s="42">
        <v>2500</v>
      </c>
      <c r="U334" s="41">
        <v>4.17</v>
      </c>
      <c r="V334" s="37" t="s">
        <v>72</v>
      </c>
      <c r="W334" s="37" t="s">
        <v>56</v>
      </c>
      <c r="X334" s="37"/>
      <c r="Y334" s="39">
        <v>9.9</v>
      </c>
      <c r="Z334" s="39">
        <v>10.35</v>
      </c>
      <c r="AA334" s="39">
        <v>1.4</v>
      </c>
      <c r="AB334" s="37"/>
      <c r="AC334" s="37"/>
      <c r="AD334" s="37"/>
      <c r="AE334" s="37" t="s">
        <v>1788</v>
      </c>
      <c r="AF334" s="37" t="s">
        <v>1176</v>
      </c>
      <c r="AG334" s="37" t="s">
        <v>1175</v>
      </c>
      <c r="AH334" s="38">
        <v>-1.0999999999999999E-2</v>
      </c>
      <c r="AI334" s="40">
        <f>INDEX(spac_research[[#All],[outsideLiquidationDate]],MATCH(C334,spac_research[[#All],[symbol]],0))</f>
        <v>44992</v>
      </c>
      <c r="AJ334" s="20">
        <f t="shared" si="15"/>
        <v>44992</v>
      </c>
      <c r="AK334" s="32">
        <f t="shared" ca="1" si="16"/>
        <v>333</v>
      </c>
      <c r="AL334" s="33">
        <f t="shared" ca="1" si="17"/>
        <v>1.1071677738344476E-2</v>
      </c>
      <c r="AM334" s="22">
        <f>IF(ISBLANK(Y334),"",INDEX(spac_research[[#All],[publicSharesOutstanding]],MATCH(C334,spac_research[[#All],[symbol]],0)))</f>
        <v>60000000</v>
      </c>
      <c r="AN334">
        <v>0</v>
      </c>
    </row>
    <row r="335" spans="1:40" x14ac:dyDescent="0.2">
      <c r="A335" s="37" t="s">
        <v>2007</v>
      </c>
      <c r="B335" s="37" t="s">
        <v>1780</v>
      </c>
      <c r="C335" s="37" t="s">
        <v>433</v>
      </c>
      <c r="D335" s="37"/>
      <c r="E335" s="37"/>
      <c r="F335" s="40">
        <v>44239</v>
      </c>
      <c r="G335" s="40">
        <v>44259</v>
      </c>
      <c r="H335" s="37">
        <v>24</v>
      </c>
      <c r="I335" s="37" t="s">
        <v>119</v>
      </c>
      <c r="J335" s="37" t="s">
        <v>54</v>
      </c>
      <c r="K335" s="37"/>
      <c r="L335" s="39">
        <v>10</v>
      </c>
      <c r="M335" s="38">
        <v>0.2</v>
      </c>
      <c r="N335" s="37" t="s">
        <v>235</v>
      </c>
      <c r="O335" s="37" t="s">
        <v>48</v>
      </c>
      <c r="P335" s="37">
        <v>345</v>
      </c>
      <c r="Q335" s="37"/>
      <c r="R335" s="40">
        <v>44993</v>
      </c>
      <c r="S335" s="37"/>
      <c r="T335" s="37"/>
      <c r="U335" s="37"/>
      <c r="V335" s="37"/>
      <c r="W335" s="37"/>
      <c r="X335" s="37"/>
      <c r="Y335" s="39">
        <v>9.7200000000000006</v>
      </c>
      <c r="Z335" s="39">
        <v>9.7899999999999991</v>
      </c>
      <c r="AA335" s="39">
        <v>0.48</v>
      </c>
      <c r="AB335" s="37"/>
      <c r="AC335" s="37"/>
      <c r="AD335" s="37"/>
      <c r="AE335" s="37" t="s">
        <v>1798</v>
      </c>
      <c r="AF335" s="37" t="s">
        <v>267</v>
      </c>
      <c r="AG335" s="37" t="s">
        <v>388</v>
      </c>
      <c r="AH335" s="38">
        <v>-2.8000000000000001E-2</v>
      </c>
      <c r="AI335" s="40">
        <f>INDEX(spac_research[[#All],[outsideLiquidationDate]],MATCH(C335,spac_research[[#All],[symbol]],0))</f>
        <v>0</v>
      </c>
      <c r="AJ335" s="20">
        <f t="shared" si="15"/>
        <v>44993</v>
      </c>
      <c r="AK335" s="32">
        <f t="shared" ca="1" si="16"/>
        <v>334</v>
      </c>
      <c r="AL335" s="33">
        <f t="shared" ca="1" si="17"/>
        <v>3.1480249377787609E-2</v>
      </c>
      <c r="AM335" s="22">
        <f>IF(ISBLANK(Y335),"",INDEX(spac_research[[#All],[publicSharesOutstanding]],MATCH(C335,spac_research[[#All],[symbol]],0)))</f>
        <v>34500000</v>
      </c>
      <c r="AN335">
        <v>0</v>
      </c>
    </row>
    <row r="336" spans="1:40" x14ac:dyDescent="0.2">
      <c r="A336" s="37" t="s">
        <v>2001</v>
      </c>
      <c r="B336" s="37" t="s">
        <v>1780</v>
      </c>
      <c r="C336" s="37" t="s">
        <v>245</v>
      </c>
      <c r="D336" s="37"/>
      <c r="E336" s="37"/>
      <c r="F336" s="40">
        <v>44218</v>
      </c>
      <c r="G336" s="40">
        <v>44259</v>
      </c>
      <c r="H336" s="37">
        <v>24</v>
      </c>
      <c r="I336" s="37" t="s">
        <v>53</v>
      </c>
      <c r="J336" s="37" t="s">
        <v>54</v>
      </c>
      <c r="K336" s="37"/>
      <c r="L336" s="39">
        <v>10</v>
      </c>
      <c r="M336" s="38">
        <v>0.33329999999999999</v>
      </c>
      <c r="N336" s="37" t="s">
        <v>147</v>
      </c>
      <c r="O336" s="37" t="s">
        <v>48</v>
      </c>
      <c r="P336" s="37">
        <v>213.1</v>
      </c>
      <c r="Q336" s="37"/>
      <c r="R336" s="40">
        <v>44993</v>
      </c>
      <c r="S336" s="37"/>
      <c r="T336" s="37"/>
      <c r="U336" s="37"/>
      <c r="V336" s="37"/>
      <c r="W336" s="37"/>
      <c r="X336" s="37"/>
      <c r="Y336" s="39">
        <v>9.74</v>
      </c>
      <c r="Z336" s="39">
        <v>9.81</v>
      </c>
      <c r="AA336" s="39">
        <v>0.4</v>
      </c>
      <c r="AB336" s="37"/>
      <c r="AC336" s="37"/>
      <c r="AD336" s="37"/>
      <c r="AE336" s="37" t="s">
        <v>1895</v>
      </c>
      <c r="AF336" s="37" t="s">
        <v>51</v>
      </c>
      <c r="AG336" s="37" t="s">
        <v>244</v>
      </c>
      <c r="AH336" s="38">
        <v>-2.7E-2</v>
      </c>
      <c r="AI336" s="40">
        <f>INDEX(spac_research[[#All],[outsideLiquidationDate]],MATCH(C336,spac_research[[#All],[symbol]],0))</f>
        <v>0</v>
      </c>
      <c r="AJ336" s="20">
        <f t="shared" si="15"/>
        <v>44993</v>
      </c>
      <c r="AK336" s="32">
        <f t="shared" ca="1" si="16"/>
        <v>334</v>
      </c>
      <c r="AL336" s="33">
        <f t="shared" ca="1" si="17"/>
        <v>2.9171636193731518E-2</v>
      </c>
      <c r="AM336" s="22">
        <f>IF(ISBLANK(Y336),"",INDEX(spac_research[[#All],[publicSharesOutstanding]],MATCH(C336,spac_research[[#All],[symbol]],0)))</f>
        <v>21308813</v>
      </c>
      <c r="AN336">
        <v>0</v>
      </c>
    </row>
    <row r="337" spans="1:40" x14ac:dyDescent="0.2">
      <c r="A337" s="37" t="s">
        <v>2002</v>
      </c>
      <c r="B337" s="37" t="s">
        <v>1780</v>
      </c>
      <c r="C337" s="37" t="s">
        <v>1574</v>
      </c>
      <c r="D337" s="37"/>
      <c r="E337" s="37"/>
      <c r="F337" s="40">
        <v>44225</v>
      </c>
      <c r="G337" s="40">
        <v>44259</v>
      </c>
      <c r="H337" s="37">
        <v>24</v>
      </c>
      <c r="I337" s="37" t="s">
        <v>176</v>
      </c>
      <c r="J337" s="37" t="s">
        <v>54</v>
      </c>
      <c r="K337" s="37"/>
      <c r="L337" s="39">
        <v>10</v>
      </c>
      <c r="M337" s="38">
        <v>0.25</v>
      </c>
      <c r="N337" s="37" t="s">
        <v>79</v>
      </c>
      <c r="O337" s="37" t="s">
        <v>48</v>
      </c>
      <c r="P337" s="37">
        <v>155.30000000000001</v>
      </c>
      <c r="Q337" s="37"/>
      <c r="R337" s="40">
        <v>44993</v>
      </c>
      <c r="S337" s="37"/>
      <c r="T337" s="37"/>
      <c r="U337" s="37"/>
      <c r="V337" s="37"/>
      <c r="W337" s="37"/>
      <c r="X337" s="37"/>
      <c r="Y337" s="39">
        <v>9.74</v>
      </c>
      <c r="Z337" s="39">
        <v>9.92</v>
      </c>
      <c r="AA337" s="39">
        <v>0.51</v>
      </c>
      <c r="AB337" s="37"/>
      <c r="AC337" s="37"/>
      <c r="AD337" s="37"/>
      <c r="AE337" s="37" t="s">
        <v>1798</v>
      </c>
      <c r="AF337" s="37" t="s">
        <v>122</v>
      </c>
      <c r="AG337" s="37" t="s">
        <v>1573</v>
      </c>
      <c r="AH337" s="38">
        <v>-2.7E-2</v>
      </c>
      <c r="AI337" s="40">
        <f>INDEX(spac_research[[#All],[outsideLiquidationDate]],MATCH(C337,spac_research[[#All],[symbol]],0))</f>
        <v>0</v>
      </c>
      <c r="AJ337" s="20">
        <f t="shared" si="15"/>
        <v>44993</v>
      </c>
      <c r="AK337" s="32">
        <f t="shared" ca="1" si="16"/>
        <v>334</v>
      </c>
      <c r="AL337" s="33">
        <f t="shared" ca="1" si="17"/>
        <v>2.9171636193731518E-2</v>
      </c>
      <c r="AM337" s="22">
        <f>IF(ISBLANK(Y337),"",INDEX(spac_research[[#All],[publicSharesOutstanding]],MATCH(C337,spac_research[[#All],[symbol]],0)))</f>
        <v>15525000</v>
      </c>
      <c r="AN337">
        <v>0</v>
      </c>
    </row>
    <row r="338" spans="1:40" x14ac:dyDescent="0.2">
      <c r="A338" s="37" t="s">
        <v>2003</v>
      </c>
      <c r="B338" s="37" t="s">
        <v>1780</v>
      </c>
      <c r="C338" s="37" t="s">
        <v>998</v>
      </c>
      <c r="D338" s="37"/>
      <c r="E338" s="37"/>
      <c r="F338" s="40">
        <v>44228</v>
      </c>
      <c r="G338" s="40">
        <v>44259</v>
      </c>
      <c r="H338" s="37">
        <v>24</v>
      </c>
      <c r="I338" s="37" t="s">
        <v>176</v>
      </c>
      <c r="J338" s="37" t="s">
        <v>54</v>
      </c>
      <c r="K338" s="37"/>
      <c r="L338" s="39">
        <v>10</v>
      </c>
      <c r="M338" s="38">
        <v>0.25</v>
      </c>
      <c r="N338" s="37" t="s">
        <v>72</v>
      </c>
      <c r="O338" s="37" t="s">
        <v>48</v>
      </c>
      <c r="P338" s="37">
        <v>851.5</v>
      </c>
      <c r="Q338" s="37"/>
      <c r="R338" s="40">
        <v>44993</v>
      </c>
      <c r="S338" s="37"/>
      <c r="T338" s="37"/>
      <c r="U338" s="37"/>
      <c r="V338" s="37"/>
      <c r="W338" s="37"/>
      <c r="X338" s="37"/>
      <c r="Y338" s="39">
        <v>9.74</v>
      </c>
      <c r="Z338" s="39">
        <v>9.86</v>
      </c>
      <c r="AA338" s="39">
        <v>0.48</v>
      </c>
      <c r="AB338" s="37"/>
      <c r="AC338" s="37"/>
      <c r="AD338" s="37"/>
      <c r="AE338" s="37" t="s">
        <v>1786</v>
      </c>
      <c r="AF338" s="37" t="s">
        <v>75</v>
      </c>
      <c r="AG338" s="37" t="s">
        <v>997</v>
      </c>
      <c r="AH338" s="38">
        <v>-2.7E-2</v>
      </c>
      <c r="AI338" s="40">
        <f>INDEX(spac_research[[#All],[outsideLiquidationDate]],MATCH(C338,spac_research[[#All],[symbol]],0))</f>
        <v>0</v>
      </c>
      <c r="AJ338" s="20">
        <f t="shared" si="15"/>
        <v>44993</v>
      </c>
      <c r="AK338" s="32">
        <f t="shared" ca="1" si="16"/>
        <v>334</v>
      </c>
      <c r="AL338" s="33">
        <f t="shared" ca="1" si="17"/>
        <v>2.9171636193731518E-2</v>
      </c>
      <c r="AM338" s="22">
        <f>IF(ISBLANK(Y338),"",INDEX(spac_research[[#All],[publicSharesOutstanding]],MATCH(C338,spac_research[[#All],[symbol]],0)))</f>
        <v>85147760</v>
      </c>
      <c r="AN338">
        <v>0</v>
      </c>
    </row>
    <row r="339" spans="1:40" x14ac:dyDescent="0.2">
      <c r="A339" s="37" t="s">
        <v>2004</v>
      </c>
      <c r="B339" s="37" t="s">
        <v>1780</v>
      </c>
      <c r="C339" s="37" t="s">
        <v>510</v>
      </c>
      <c r="D339" s="37"/>
      <c r="E339" s="37"/>
      <c r="F339" s="40">
        <v>44232</v>
      </c>
      <c r="G339" s="40">
        <v>44259</v>
      </c>
      <c r="H339" s="37">
        <v>24</v>
      </c>
      <c r="I339" s="37" t="s">
        <v>176</v>
      </c>
      <c r="J339" s="37" t="s">
        <v>54</v>
      </c>
      <c r="K339" s="37"/>
      <c r="L339" s="39">
        <v>10</v>
      </c>
      <c r="M339" s="38">
        <v>0.25</v>
      </c>
      <c r="N339" s="37" t="s">
        <v>235</v>
      </c>
      <c r="O339" s="37" t="s">
        <v>48</v>
      </c>
      <c r="P339" s="37">
        <v>317</v>
      </c>
      <c r="Q339" s="37"/>
      <c r="R339" s="40">
        <v>44993</v>
      </c>
      <c r="S339" s="37"/>
      <c r="T339" s="37"/>
      <c r="U339" s="37"/>
      <c r="V339" s="37"/>
      <c r="W339" s="37"/>
      <c r="X339" s="37"/>
      <c r="Y339" s="39">
        <v>9.74</v>
      </c>
      <c r="Z339" s="39">
        <v>9.7799999999999994</v>
      </c>
      <c r="AA339" s="39">
        <v>0.31</v>
      </c>
      <c r="AB339" s="37"/>
      <c r="AC339" s="37"/>
      <c r="AD339" s="37"/>
      <c r="AE339" s="37" t="s">
        <v>1781</v>
      </c>
      <c r="AF339" s="37" t="s">
        <v>149</v>
      </c>
      <c r="AG339" s="37" t="s">
        <v>509</v>
      </c>
      <c r="AH339" s="38">
        <v>-2.5999999999999999E-2</v>
      </c>
      <c r="AI339" s="40">
        <f>INDEX(spac_research[[#All],[outsideLiquidationDate]],MATCH(C339,spac_research[[#All],[symbol]],0))</f>
        <v>0</v>
      </c>
      <c r="AJ339" s="20">
        <f t="shared" si="15"/>
        <v>44993</v>
      </c>
      <c r="AK339" s="32">
        <f t="shared" ca="1" si="16"/>
        <v>334</v>
      </c>
      <c r="AL339" s="33">
        <f t="shared" ca="1" si="17"/>
        <v>2.9171636193731518E-2</v>
      </c>
      <c r="AM339" s="22">
        <f>IF(ISBLANK(Y339),"",INDEX(spac_research[[#All],[publicSharesOutstanding]],MATCH(C339,spac_research[[#All],[symbol]],0)))</f>
        <v>31700000</v>
      </c>
      <c r="AN339">
        <v>0</v>
      </c>
    </row>
    <row r="340" spans="1:40" x14ac:dyDescent="0.2">
      <c r="A340" s="37" t="s">
        <v>2008</v>
      </c>
      <c r="B340" s="37" t="s">
        <v>1780</v>
      </c>
      <c r="C340" s="37" t="s">
        <v>754</v>
      </c>
      <c r="D340" s="37"/>
      <c r="E340" s="37"/>
      <c r="F340" s="40">
        <v>44243</v>
      </c>
      <c r="G340" s="40">
        <v>44259</v>
      </c>
      <c r="H340" s="37">
        <v>24</v>
      </c>
      <c r="I340" s="37" t="s">
        <v>53</v>
      </c>
      <c r="J340" s="37" t="s">
        <v>54</v>
      </c>
      <c r="K340" s="37"/>
      <c r="L340" s="39">
        <v>10</v>
      </c>
      <c r="M340" s="38">
        <v>0.33329999999999999</v>
      </c>
      <c r="N340" s="37" t="s">
        <v>79</v>
      </c>
      <c r="O340" s="37" t="s">
        <v>56</v>
      </c>
      <c r="P340" s="37">
        <v>400</v>
      </c>
      <c r="Q340" s="37"/>
      <c r="R340" s="40">
        <v>44993</v>
      </c>
      <c r="S340" s="37"/>
      <c r="T340" s="37"/>
      <c r="U340" s="37"/>
      <c r="V340" s="37"/>
      <c r="W340" s="37"/>
      <c r="X340" s="37"/>
      <c r="Y340" s="39">
        <v>9.74</v>
      </c>
      <c r="Z340" s="39">
        <v>10.01</v>
      </c>
      <c r="AA340" s="39">
        <v>0.36</v>
      </c>
      <c r="AB340" s="37"/>
      <c r="AC340" s="37"/>
      <c r="AD340" s="37"/>
      <c r="AE340" s="37" t="s">
        <v>1419</v>
      </c>
      <c r="AF340" s="37" t="s">
        <v>51</v>
      </c>
      <c r="AG340" s="37" t="s">
        <v>751</v>
      </c>
      <c r="AH340" s="38">
        <v>-2.6499999999999999E-2</v>
      </c>
      <c r="AI340" s="40">
        <f>INDEX(spac_research[[#All],[outsideLiquidationDate]],MATCH(C340,spac_research[[#All],[symbol]],0))</f>
        <v>0</v>
      </c>
      <c r="AJ340" s="20">
        <f t="shared" si="15"/>
        <v>44993</v>
      </c>
      <c r="AK340" s="32">
        <f t="shared" ca="1" si="16"/>
        <v>334</v>
      </c>
      <c r="AL340" s="33">
        <f t="shared" ca="1" si="17"/>
        <v>2.9171636193731518E-2</v>
      </c>
      <c r="AM340" s="22">
        <f>IF(ISBLANK(Y340),"",INDEX(spac_research[[#All],[publicSharesOutstanding]],MATCH(C340,spac_research[[#All],[symbol]],0)))</f>
        <v>40000000</v>
      </c>
      <c r="AN340">
        <v>0</v>
      </c>
    </row>
    <row r="341" spans="1:40" x14ac:dyDescent="0.2">
      <c r="A341" s="37" t="s">
        <v>2164</v>
      </c>
      <c r="B341" s="37" t="s">
        <v>1780</v>
      </c>
      <c r="C341" s="37" t="s">
        <v>602</v>
      </c>
      <c r="D341" s="37"/>
      <c r="E341" s="37"/>
      <c r="F341" s="40">
        <v>44404</v>
      </c>
      <c r="G341" s="40">
        <v>44442</v>
      </c>
      <c r="H341" s="37">
        <v>18</v>
      </c>
      <c r="I341" s="37" t="s">
        <v>137</v>
      </c>
      <c r="J341" s="37" t="s">
        <v>54</v>
      </c>
      <c r="K341" s="37"/>
      <c r="L341" s="39">
        <v>10.199999999999999</v>
      </c>
      <c r="M341" s="38">
        <v>1</v>
      </c>
      <c r="N341" s="37" t="s">
        <v>57</v>
      </c>
      <c r="O341" s="37" t="s">
        <v>48</v>
      </c>
      <c r="P341" s="37">
        <v>172.5</v>
      </c>
      <c r="Q341" s="37"/>
      <c r="R341" s="40">
        <v>44993</v>
      </c>
      <c r="S341" s="37"/>
      <c r="T341" s="37"/>
      <c r="U341" s="37"/>
      <c r="V341" s="37"/>
      <c r="W341" s="37"/>
      <c r="X341" s="37"/>
      <c r="Y341" s="39">
        <v>9.94</v>
      </c>
      <c r="Z341" s="39">
        <v>10.3</v>
      </c>
      <c r="AA341" s="39">
        <v>0.25</v>
      </c>
      <c r="AB341" s="37"/>
      <c r="AC341" s="37"/>
      <c r="AD341" s="37"/>
      <c r="AE341" s="37" t="s">
        <v>1781</v>
      </c>
      <c r="AF341" s="37" t="s">
        <v>87</v>
      </c>
      <c r="AG341" s="37" t="s">
        <v>601</v>
      </c>
      <c r="AH341" s="38">
        <v>-2.69E-2</v>
      </c>
      <c r="AI341" s="40">
        <f>INDEX(spac_research[[#All],[outsideLiquidationDate]],MATCH(C341,spac_research[[#All],[symbol]],0))</f>
        <v>0</v>
      </c>
      <c r="AJ341" s="20">
        <f t="shared" si="15"/>
        <v>44993</v>
      </c>
      <c r="AK341" s="32">
        <f t="shared" ca="1" si="16"/>
        <v>334</v>
      </c>
      <c r="AL341" s="33">
        <f t="shared" ca="1" si="17"/>
        <v>2.8584681743153595E-2</v>
      </c>
      <c r="AM341" s="22">
        <f>IF(ISBLANK(Y341),"",INDEX(spac_research[[#All],[publicSharesOutstanding]],MATCH(C341,spac_research[[#All],[symbol]],0)))</f>
        <v>17250000</v>
      </c>
      <c r="AN341">
        <v>0</v>
      </c>
    </row>
    <row r="342" spans="1:40" x14ac:dyDescent="0.2">
      <c r="A342" s="37" t="s">
        <v>2005</v>
      </c>
      <c r="B342" s="37" t="s">
        <v>1780</v>
      </c>
      <c r="C342" s="37" t="s">
        <v>1731</v>
      </c>
      <c r="D342" s="37"/>
      <c r="E342" s="37"/>
      <c r="F342" s="40">
        <v>44238</v>
      </c>
      <c r="G342" s="40">
        <v>44259</v>
      </c>
      <c r="H342" s="37">
        <v>24</v>
      </c>
      <c r="I342" s="37" t="s">
        <v>53</v>
      </c>
      <c r="J342" s="37" t="s">
        <v>54</v>
      </c>
      <c r="K342" s="37"/>
      <c r="L342" s="39">
        <v>10</v>
      </c>
      <c r="M342" s="38">
        <v>0.33329999999999999</v>
      </c>
      <c r="N342" s="37" t="s">
        <v>65</v>
      </c>
      <c r="O342" s="37" t="s">
        <v>48</v>
      </c>
      <c r="P342" s="37">
        <v>345</v>
      </c>
      <c r="Q342" s="37"/>
      <c r="R342" s="40">
        <v>44993</v>
      </c>
      <c r="S342" s="37"/>
      <c r="T342" s="37"/>
      <c r="U342" s="37"/>
      <c r="V342" s="37" t="s">
        <v>66</v>
      </c>
      <c r="W342" s="37" t="s">
        <v>56</v>
      </c>
      <c r="X342" s="37"/>
      <c r="Y342" s="39">
        <v>9.76</v>
      </c>
      <c r="Z342" s="39">
        <v>9.85</v>
      </c>
      <c r="AA342" s="39">
        <v>0.19</v>
      </c>
      <c r="AB342" s="37"/>
      <c r="AC342" s="37"/>
      <c r="AD342" s="37"/>
      <c r="AE342" s="37" t="s">
        <v>1784</v>
      </c>
      <c r="AF342" s="37" t="s">
        <v>1730</v>
      </c>
      <c r="AG342" s="37" t="s">
        <v>1729</v>
      </c>
      <c r="AH342" s="38">
        <v>-2.4E-2</v>
      </c>
      <c r="AI342" s="40">
        <f>INDEX(spac_research[[#All],[outsideLiquidationDate]],MATCH(C342,spac_research[[#All],[symbol]],0))</f>
        <v>0</v>
      </c>
      <c r="AJ342" s="20">
        <f t="shared" si="15"/>
        <v>44993</v>
      </c>
      <c r="AK342" s="32">
        <f t="shared" ca="1" si="16"/>
        <v>334</v>
      </c>
      <c r="AL342" s="33">
        <f t="shared" ca="1" si="17"/>
        <v>2.6872484539118391E-2</v>
      </c>
      <c r="AM342" s="22">
        <f>IF(ISBLANK(Y342),"",INDEX(spac_research[[#All],[publicSharesOutstanding]],MATCH(C342,spac_research[[#All],[symbol]],0)))</f>
        <v>34500000</v>
      </c>
      <c r="AN342">
        <v>0</v>
      </c>
    </row>
    <row r="343" spans="1:40" x14ac:dyDescent="0.2">
      <c r="A343" s="37" t="s">
        <v>2468</v>
      </c>
      <c r="B343" s="37" t="s">
        <v>2398</v>
      </c>
      <c r="C343" s="37" t="s">
        <v>1561</v>
      </c>
      <c r="D343" s="37" t="s">
        <v>1558</v>
      </c>
      <c r="E343" s="37"/>
      <c r="F343" s="40">
        <v>44239</v>
      </c>
      <c r="G343" s="40">
        <v>44259</v>
      </c>
      <c r="H343" s="37">
        <v>24</v>
      </c>
      <c r="I343" s="37" t="s">
        <v>176</v>
      </c>
      <c r="J343" s="37" t="s">
        <v>54</v>
      </c>
      <c r="K343" s="37"/>
      <c r="L343" s="39">
        <v>10</v>
      </c>
      <c r="M343" s="38">
        <v>0.25</v>
      </c>
      <c r="N343" s="37" t="s">
        <v>49</v>
      </c>
      <c r="O343" s="37" t="s">
        <v>216</v>
      </c>
      <c r="P343" s="37">
        <v>243</v>
      </c>
      <c r="Q343" s="40">
        <v>44327</v>
      </c>
      <c r="R343" s="40">
        <v>44993</v>
      </c>
      <c r="S343" s="37"/>
      <c r="T343" s="42">
        <v>6732</v>
      </c>
      <c r="U343" s="41">
        <v>27.7</v>
      </c>
      <c r="V343" s="37" t="s">
        <v>72</v>
      </c>
      <c r="W343" s="37" t="s">
        <v>56</v>
      </c>
      <c r="X343" s="37"/>
      <c r="Y343" s="39">
        <v>9.83</v>
      </c>
      <c r="Z343" s="39">
        <v>10.130000000000001</v>
      </c>
      <c r="AA343" s="39">
        <v>0.46</v>
      </c>
      <c r="AB343" s="37"/>
      <c r="AC343" s="37"/>
      <c r="AD343" s="37"/>
      <c r="AE343" s="37" t="s">
        <v>1895</v>
      </c>
      <c r="AF343" s="37" t="s">
        <v>1560</v>
      </c>
      <c r="AG343" s="37" t="s">
        <v>1559</v>
      </c>
      <c r="AH343" s="38">
        <v>-1.7999999999999999E-2</v>
      </c>
      <c r="AI343" s="40">
        <f>INDEX(spac_research[[#All],[outsideLiquidationDate]],MATCH(C343,spac_research[[#All],[symbol]],0))</f>
        <v>0</v>
      </c>
      <c r="AJ343" s="20">
        <f t="shared" si="15"/>
        <v>44993</v>
      </c>
      <c r="AK343" s="32">
        <f t="shared" ca="1" si="16"/>
        <v>334</v>
      </c>
      <c r="AL343" s="33">
        <f t="shared" ca="1" si="17"/>
        <v>1.8899129513100035E-2</v>
      </c>
      <c r="AM343" s="22">
        <f>IF(ISBLANK(Y343),"",INDEX(spac_research[[#All],[publicSharesOutstanding]],MATCH(C343,spac_research[[#All],[symbol]],0)))</f>
        <v>24300287</v>
      </c>
      <c r="AN343">
        <v>0</v>
      </c>
    </row>
    <row r="344" spans="1:40" x14ac:dyDescent="0.2">
      <c r="A344" s="37" t="s">
        <v>2503</v>
      </c>
      <c r="B344" s="37" t="s">
        <v>2398</v>
      </c>
      <c r="C344" s="37" t="s">
        <v>1275</v>
      </c>
      <c r="D344" s="37" t="s">
        <v>1273</v>
      </c>
      <c r="E344" s="37"/>
      <c r="F344" s="40">
        <v>44342</v>
      </c>
      <c r="G344" s="40">
        <v>44442</v>
      </c>
      <c r="H344" s="37" t="s">
        <v>163</v>
      </c>
      <c r="I344" s="37" t="s">
        <v>69</v>
      </c>
      <c r="J344" s="37" t="s">
        <v>61</v>
      </c>
      <c r="K344" s="37"/>
      <c r="L344" s="39">
        <v>10.199999999999999</v>
      </c>
      <c r="M344" s="38">
        <v>0.5</v>
      </c>
      <c r="N344" s="37" t="s">
        <v>72</v>
      </c>
      <c r="O344" s="37" t="s">
        <v>56</v>
      </c>
      <c r="P344" s="37">
        <v>287.5</v>
      </c>
      <c r="Q344" s="40">
        <v>44490</v>
      </c>
      <c r="R344" s="40">
        <v>44812</v>
      </c>
      <c r="S344" s="37"/>
      <c r="T344" s="37">
        <v>992</v>
      </c>
      <c r="U344" s="41">
        <v>3.39</v>
      </c>
      <c r="V344" s="37" t="s">
        <v>140</v>
      </c>
      <c r="W344" s="37" t="s">
        <v>48</v>
      </c>
      <c r="X344" s="37"/>
      <c r="Y344" s="39">
        <v>73.150000000000006</v>
      </c>
      <c r="Z344" s="39">
        <v>81.12</v>
      </c>
      <c r="AA344" s="39">
        <v>18.149999999999999</v>
      </c>
      <c r="AB344" s="37"/>
      <c r="AC344" s="37"/>
      <c r="AD344" s="37"/>
      <c r="AE344" s="37" t="s">
        <v>1903</v>
      </c>
      <c r="AF344" s="37" t="s">
        <v>52</v>
      </c>
      <c r="AG344" s="37" t="s">
        <v>1274</v>
      </c>
      <c r="AH344" s="38">
        <v>6.1715999999999998</v>
      </c>
      <c r="AI344" s="40">
        <f>INDEX(spac_research[[#All],[outsideLiquidationDate]],MATCH(C344,spac_research[[#All],[symbol]],0))</f>
        <v>44993</v>
      </c>
      <c r="AJ344" s="20">
        <f t="shared" si="15"/>
        <v>44993</v>
      </c>
      <c r="AK344" s="32">
        <f t="shared" ca="1" si="16"/>
        <v>334</v>
      </c>
      <c r="AL344" s="33">
        <f t="shared" ca="1" si="17"/>
        <v>-0.94043287314639346</v>
      </c>
      <c r="AM344" s="22">
        <f>IF(ISBLANK(Y344),"",INDEX(spac_research[[#All],[publicSharesOutstanding]],MATCH(C344,spac_research[[#All],[symbol]],0)))</f>
        <v>28750000</v>
      </c>
      <c r="AN344">
        <v>0</v>
      </c>
    </row>
    <row r="345" spans="1:40" x14ac:dyDescent="0.2">
      <c r="A345" s="37" t="s">
        <v>2469</v>
      </c>
      <c r="B345" s="37" t="s">
        <v>2398</v>
      </c>
      <c r="C345" s="37" t="s">
        <v>177</v>
      </c>
      <c r="D345" s="37" t="s">
        <v>174</v>
      </c>
      <c r="E345" s="37"/>
      <c r="F345" s="40">
        <v>44217</v>
      </c>
      <c r="G345" s="40">
        <v>44260</v>
      </c>
      <c r="H345" s="37">
        <v>24</v>
      </c>
      <c r="I345" s="37" t="s">
        <v>176</v>
      </c>
      <c r="J345" s="37" t="s">
        <v>54</v>
      </c>
      <c r="K345" s="37"/>
      <c r="L345" s="39">
        <v>10</v>
      </c>
      <c r="M345" s="38">
        <v>0.25</v>
      </c>
      <c r="N345" s="37" t="s">
        <v>72</v>
      </c>
      <c r="O345" s="37" t="s">
        <v>48</v>
      </c>
      <c r="P345" s="37">
        <v>255.8</v>
      </c>
      <c r="Q345" s="40">
        <v>44410</v>
      </c>
      <c r="R345" s="40">
        <v>44994</v>
      </c>
      <c r="S345" s="37"/>
      <c r="T345" s="42">
        <v>2019</v>
      </c>
      <c r="U345" s="41">
        <v>7.89</v>
      </c>
      <c r="V345" s="37" t="s">
        <v>72</v>
      </c>
      <c r="W345" s="37" t="s">
        <v>167</v>
      </c>
      <c r="X345" s="37"/>
      <c r="Y345" s="39">
        <v>9.73</v>
      </c>
      <c r="Z345" s="39">
        <v>9.8699999999999992</v>
      </c>
      <c r="AA345" s="39">
        <v>0.32</v>
      </c>
      <c r="AB345" s="37"/>
      <c r="AC345" s="37"/>
      <c r="AD345" s="37"/>
      <c r="AE345" s="37" t="s">
        <v>1796</v>
      </c>
      <c r="AF345" s="37" t="s">
        <v>68</v>
      </c>
      <c r="AG345" s="37" t="s">
        <v>175</v>
      </c>
      <c r="AH345" s="38">
        <v>-2.8000000000000001E-2</v>
      </c>
      <c r="AI345" s="40">
        <f>INDEX(spac_research[[#All],[outsideLiquidationDate]],MATCH(C345,spac_research[[#All],[symbol]],0))</f>
        <v>0</v>
      </c>
      <c r="AJ345" s="20">
        <f t="shared" si="15"/>
        <v>44994</v>
      </c>
      <c r="AK345" s="32">
        <f t="shared" ca="1" si="16"/>
        <v>335</v>
      </c>
      <c r="AL345" s="33">
        <f t="shared" ca="1" si="17"/>
        <v>3.0234234787010462E-2</v>
      </c>
      <c r="AM345" s="22">
        <f>IF(ISBLANK(Y345),"",INDEX(spac_research[[#All],[publicSharesOutstanding]],MATCH(C345,spac_research[[#All],[symbol]],0)))</f>
        <v>25578466</v>
      </c>
      <c r="AN345">
        <v>0</v>
      </c>
    </row>
    <row r="346" spans="1:40" x14ac:dyDescent="0.2">
      <c r="A346" s="37" t="s">
        <v>2011</v>
      </c>
      <c r="B346" s="37" t="s">
        <v>1780</v>
      </c>
      <c r="C346" s="37" t="s">
        <v>918</v>
      </c>
      <c r="D346" s="37"/>
      <c r="E346" s="37"/>
      <c r="F346" s="40">
        <v>44244</v>
      </c>
      <c r="G346" s="40">
        <v>44260</v>
      </c>
      <c r="H346" s="37">
        <v>24</v>
      </c>
      <c r="I346" s="37" t="s">
        <v>119</v>
      </c>
      <c r="J346" s="37" t="s">
        <v>54</v>
      </c>
      <c r="K346" s="37"/>
      <c r="L346" s="39">
        <v>10</v>
      </c>
      <c r="M346" s="38">
        <v>0.2</v>
      </c>
      <c r="N346" s="37" t="s">
        <v>79</v>
      </c>
      <c r="O346" s="37" t="s">
        <v>48</v>
      </c>
      <c r="P346" s="37">
        <v>258.8</v>
      </c>
      <c r="Q346" s="37"/>
      <c r="R346" s="40">
        <v>44994</v>
      </c>
      <c r="S346" s="37"/>
      <c r="T346" s="37"/>
      <c r="U346" s="37"/>
      <c r="V346" s="37"/>
      <c r="W346" s="37"/>
      <c r="X346" s="37"/>
      <c r="Y346" s="39">
        <v>9.74</v>
      </c>
      <c r="Z346" s="39">
        <v>9.86</v>
      </c>
      <c r="AA346" s="39">
        <v>0.5</v>
      </c>
      <c r="AB346" s="37"/>
      <c r="AC346" s="37"/>
      <c r="AD346" s="37"/>
      <c r="AE346" s="37" t="s">
        <v>1811</v>
      </c>
      <c r="AF346" s="37" t="s">
        <v>68</v>
      </c>
      <c r="AG346" s="37" t="s">
        <v>118</v>
      </c>
      <c r="AH346" s="38">
        <v>-2.58E-2</v>
      </c>
      <c r="AI346" s="40">
        <f>INDEX(spac_research[[#All],[outsideLiquidationDate]],MATCH(C346,spac_research[[#All],[symbol]],0))</f>
        <v>0</v>
      </c>
      <c r="AJ346" s="20">
        <f t="shared" si="15"/>
        <v>44994</v>
      </c>
      <c r="AK346" s="32">
        <f t="shared" ca="1" si="16"/>
        <v>335</v>
      </c>
      <c r="AL346" s="33">
        <f t="shared" ca="1" si="17"/>
        <v>2.9084556682705456E-2</v>
      </c>
      <c r="AM346" s="22">
        <f>IF(ISBLANK(Y346),"",INDEX(spac_research[[#All],[publicSharesOutstanding]],MATCH(C346,spac_research[[#All],[symbol]],0)))</f>
        <v>25875000</v>
      </c>
      <c r="AN346">
        <v>0</v>
      </c>
    </row>
    <row r="347" spans="1:40" x14ac:dyDescent="0.2">
      <c r="A347" s="37" t="s">
        <v>2012</v>
      </c>
      <c r="B347" s="37" t="s">
        <v>1780</v>
      </c>
      <c r="C347" s="37" t="s">
        <v>913</v>
      </c>
      <c r="D347" s="37"/>
      <c r="E347" s="37"/>
      <c r="F347" s="40">
        <v>44244</v>
      </c>
      <c r="G347" s="40">
        <v>44260</v>
      </c>
      <c r="H347" s="37">
        <v>24</v>
      </c>
      <c r="I347" s="37" t="s">
        <v>119</v>
      </c>
      <c r="J347" s="37" t="s">
        <v>54</v>
      </c>
      <c r="K347" s="37"/>
      <c r="L347" s="39">
        <v>10</v>
      </c>
      <c r="M347" s="38">
        <v>0.2</v>
      </c>
      <c r="N347" s="37" t="s">
        <v>49</v>
      </c>
      <c r="O347" s="37" t="s">
        <v>48</v>
      </c>
      <c r="P347" s="37">
        <v>287.5</v>
      </c>
      <c r="Q347" s="37"/>
      <c r="R347" s="40">
        <v>44994</v>
      </c>
      <c r="S347" s="37"/>
      <c r="T347" s="37"/>
      <c r="U347" s="37"/>
      <c r="V347" s="37"/>
      <c r="W347" s="37"/>
      <c r="X347" s="37"/>
      <c r="Y347" s="39">
        <v>9.74</v>
      </c>
      <c r="Z347" s="39">
        <v>9.7799999999999994</v>
      </c>
      <c r="AA347" s="39">
        <v>0.5</v>
      </c>
      <c r="AB347" s="37"/>
      <c r="AC347" s="37"/>
      <c r="AD347" s="37"/>
      <c r="AE347" s="37" t="s">
        <v>1811</v>
      </c>
      <c r="AF347" s="37" t="s">
        <v>68</v>
      </c>
      <c r="AG347" s="37" t="s">
        <v>246</v>
      </c>
      <c r="AH347" s="38">
        <v>-2.5999999999999999E-2</v>
      </c>
      <c r="AI347" s="40">
        <f>INDEX(spac_research[[#All],[outsideLiquidationDate]],MATCH(C347,spac_research[[#All],[symbol]],0))</f>
        <v>0</v>
      </c>
      <c r="AJ347" s="20">
        <f t="shared" si="15"/>
        <v>44994</v>
      </c>
      <c r="AK347" s="32">
        <f t="shared" ca="1" si="16"/>
        <v>335</v>
      </c>
      <c r="AL347" s="33">
        <f t="shared" ca="1" si="17"/>
        <v>2.9084556682705456E-2</v>
      </c>
      <c r="AM347" s="22">
        <f>IF(ISBLANK(Y347),"",INDEX(spac_research[[#All],[publicSharesOutstanding]],MATCH(C347,spac_research[[#All],[symbol]],0)))</f>
        <v>28750000</v>
      </c>
      <c r="AN347">
        <v>0</v>
      </c>
    </row>
    <row r="348" spans="1:40" x14ac:dyDescent="0.2">
      <c r="A348" s="37" t="s">
        <v>1564</v>
      </c>
      <c r="B348" s="37" t="s">
        <v>1780</v>
      </c>
      <c r="C348" s="37" t="s">
        <v>1565</v>
      </c>
      <c r="D348" s="37"/>
      <c r="E348" s="37"/>
      <c r="F348" s="40">
        <v>44221</v>
      </c>
      <c r="G348" s="40">
        <v>44260</v>
      </c>
      <c r="H348" s="37">
        <v>24</v>
      </c>
      <c r="I348" s="37" t="s">
        <v>176</v>
      </c>
      <c r="J348" s="37" t="s">
        <v>54</v>
      </c>
      <c r="K348" s="37"/>
      <c r="L348" s="39">
        <v>10</v>
      </c>
      <c r="M348" s="38">
        <v>0.25</v>
      </c>
      <c r="N348" s="37" t="s">
        <v>79</v>
      </c>
      <c r="O348" s="37" t="s">
        <v>48</v>
      </c>
      <c r="P348" s="37">
        <v>276</v>
      </c>
      <c r="Q348" s="37"/>
      <c r="R348" s="40">
        <v>44994</v>
      </c>
      <c r="S348" s="37"/>
      <c r="T348" s="37"/>
      <c r="U348" s="37"/>
      <c r="V348" s="37"/>
      <c r="W348" s="37"/>
      <c r="X348" s="37"/>
      <c r="Y348" s="39">
        <v>9.75</v>
      </c>
      <c r="Z348" s="39">
        <v>9.83</v>
      </c>
      <c r="AA348" s="39">
        <v>0.45</v>
      </c>
      <c r="AB348" s="37"/>
      <c r="AC348" s="37"/>
      <c r="AD348" s="37"/>
      <c r="AE348" s="37" t="s">
        <v>1419</v>
      </c>
      <c r="AF348" s="37" t="s">
        <v>52</v>
      </c>
      <c r="AG348" s="37" t="s">
        <v>118</v>
      </c>
      <c r="AH348" s="38">
        <v>-2.5000000000000001E-2</v>
      </c>
      <c r="AI348" s="40">
        <f>INDEX(spac_research[[#All],[outsideLiquidationDate]],MATCH(C348,spac_research[[#All],[symbol]],0))</f>
        <v>0</v>
      </c>
      <c r="AJ348" s="20">
        <f t="shared" si="15"/>
        <v>44994</v>
      </c>
      <c r="AK348" s="32">
        <f t="shared" ca="1" si="16"/>
        <v>335</v>
      </c>
      <c r="AL348" s="33">
        <f t="shared" ca="1" si="17"/>
        <v>2.7937236892460676E-2</v>
      </c>
      <c r="AM348" s="22">
        <f>IF(ISBLANK(Y348),"",INDEX(spac_research[[#All],[publicSharesOutstanding]],MATCH(C348,spac_research[[#All],[symbol]],0)))</f>
        <v>27600000</v>
      </c>
      <c r="AN348">
        <v>0</v>
      </c>
    </row>
    <row r="349" spans="1:40" x14ac:dyDescent="0.2">
      <c r="A349" s="37" t="s">
        <v>2010</v>
      </c>
      <c r="B349" s="37" t="s">
        <v>1780</v>
      </c>
      <c r="C349" s="37" t="s">
        <v>120</v>
      </c>
      <c r="D349" s="37"/>
      <c r="E349" s="37"/>
      <c r="F349" s="40">
        <v>44244</v>
      </c>
      <c r="G349" s="40">
        <v>44260</v>
      </c>
      <c r="H349" s="37">
        <v>24</v>
      </c>
      <c r="I349" s="37" t="s">
        <v>119</v>
      </c>
      <c r="J349" s="37" t="s">
        <v>54</v>
      </c>
      <c r="K349" s="37"/>
      <c r="L349" s="39">
        <v>10</v>
      </c>
      <c r="M349" s="38">
        <v>0.2</v>
      </c>
      <c r="N349" s="37" t="s">
        <v>79</v>
      </c>
      <c r="O349" s="37" t="s">
        <v>48</v>
      </c>
      <c r="P349" s="37">
        <v>548.79999999999995</v>
      </c>
      <c r="Q349" s="37"/>
      <c r="R349" s="40">
        <v>44994</v>
      </c>
      <c r="S349" s="37"/>
      <c r="T349" s="37"/>
      <c r="U349" s="37"/>
      <c r="V349" s="37"/>
      <c r="W349" s="37"/>
      <c r="X349" s="37"/>
      <c r="Y349" s="39">
        <v>9.75</v>
      </c>
      <c r="Z349" s="39">
        <v>9.86</v>
      </c>
      <c r="AA349" s="39">
        <v>0.6</v>
      </c>
      <c r="AB349" s="37"/>
      <c r="AC349" s="37"/>
      <c r="AD349" s="37"/>
      <c r="AE349" s="37" t="s">
        <v>1786</v>
      </c>
      <c r="AF349" s="37" t="s">
        <v>51</v>
      </c>
      <c r="AG349" s="37" t="s">
        <v>118</v>
      </c>
      <c r="AH349" s="38">
        <v>-2.5499999999999998E-2</v>
      </c>
      <c r="AI349" s="40">
        <f>INDEX(spac_research[[#All],[outsideLiquidationDate]],MATCH(C349,spac_research[[#All],[symbol]],0))</f>
        <v>0</v>
      </c>
      <c r="AJ349" s="20">
        <f t="shared" si="15"/>
        <v>44994</v>
      </c>
      <c r="AK349" s="32">
        <f t="shared" ca="1" si="16"/>
        <v>335</v>
      </c>
      <c r="AL349" s="33">
        <f t="shared" ca="1" si="17"/>
        <v>2.7937236892460676E-2</v>
      </c>
      <c r="AM349" s="22">
        <f>IF(ISBLANK(Y349),"",INDEX(spac_research[[#All],[publicSharesOutstanding]],MATCH(C349,spac_research[[#All],[symbol]],0)))</f>
        <v>54875000</v>
      </c>
      <c r="AN349">
        <v>0</v>
      </c>
    </row>
    <row r="350" spans="1:40" x14ac:dyDescent="0.2">
      <c r="A350" s="37" t="s">
        <v>2009</v>
      </c>
      <c r="B350" s="37" t="s">
        <v>1780</v>
      </c>
      <c r="C350" s="37" t="s">
        <v>796</v>
      </c>
      <c r="D350" s="37"/>
      <c r="E350" s="37"/>
      <c r="F350" s="40">
        <v>44239</v>
      </c>
      <c r="G350" s="40">
        <v>44260</v>
      </c>
      <c r="H350" s="37">
        <v>24</v>
      </c>
      <c r="I350" s="37" t="s">
        <v>83</v>
      </c>
      <c r="J350" s="37"/>
      <c r="K350" s="37"/>
      <c r="L350" s="39">
        <v>10</v>
      </c>
      <c r="M350" s="38">
        <v>0</v>
      </c>
      <c r="N350" s="37" t="s">
        <v>49</v>
      </c>
      <c r="O350" s="37" t="s">
        <v>48</v>
      </c>
      <c r="P350" s="37">
        <v>222.7</v>
      </c>
      <c r="Q350" s="37"/>
      <c r="R350" s="40">
        <v>44994</v>
      </c>
      <c r="S350" s="37"/>
      <c r="T350" s="37"/>
      <c r="U350" s="37"/>
      <c r="V350" s="37"/>
      <c r="W350" s="37"/>
      <c r="X350" s="37"/>
      <c r="Y350" s="39">
        <v>9.76</v>
      </c>
      <c r="Z350" s="37"/>
      <c r="AA350" s="37"/>
      <c r="AB350" s="37"/>
      <c r="AC350" s="37"/>
      <c r="AD350" s="37"/>
      <c r="AE350" s="37" t="s">
        <v>1895</v>
      </c>
      <c r="AF350" s="37" t="s">
        <v>241</v>
      </c>
      <c r="AG350" s="37" t="s">
        <v>49</v>
      </c>
      <c r="AH350" s="38">
        <v>-2.4E-2</v>
      </c>
      <c r="AI350" s="40">
        <f>INDEX(spac_research[[#All],[outsideLiquidationDate]],MATCH(C350,spac_research[[#All],[symbol]],0))</f>
        <v>0</v>
      </c>
      <c r="AJ350" s="20">
        <f t="shared" si="15"/>
        <v>44994</v>
      </c>
      <c r="AK350" s="32">
        <f t="shared" ca="1" si="16"/>
        <v>335</v>
      </c>
      <c r="AL350" s="33">
        <f t="shared" ca="1" si="17"/>
        <v>2.6792268167359832E-2</v>
      </c>
      <c r="AM350" s="22">
        <f>IF(ISBLANK(Y350),"",INDEX(spac_research[[#All],[publicSharesOutstanding]],MATCH(C350,spac_research[[#All],[symbol]],0)))</f>
        <v>22266185</v>
      </c>
      <c r="AN350">
        <v>0</v>
      </c>
    </row>
    <row r="351" spans="1:40" x14ac:dyDescent="0.2">
      <c r="A351" s="37" t="s">
        <v>2470</v>
      </c>
      <c r="B351" s="37" t="s">
        <v>2398</v>
      </c>
      <c r="C351" s="37" t="s">
        <v>1166</v>
      </c>
      <c r="D351" s="37" t="s">
        <v>1164</v>
      </c>
      <c r="E351" s="37" t="s">
        <v>1163</v>
      </c>
      <c r="F351" s="40">
        <v>44231</v>
      </c>
      <c r="G351" s="40">
        <v>44260</v>
      </c>
      <c r="H351" s="37">
        <v>24</v>
      </c>
      <c r="I351" s="37" t="s">
        <v>176</v>
      </c>
      <c r="J351" s="37" t="s">
        <v>54</v>
      </c>
      <c r="K351" s="37"/>
      <c r="L351" s="39">
        <v>10</v>
      </c>
      <c r="M351" s="38">
        <v>0.25</v>
      </c>
      <c r="N351" s="37" t="s">
        <v>79</v>
      </c>
      <c r="O351" s="37" t="s">
        <v>48</v>
      </c>
      <c r="P351" s="37">
        <v>222.4</v>
      </c>
      <c r="Q351" s="40">
        <v>44420</v>
      </c>
      <c r="R351" s="40">
        <v>44994</v>
      </c>
      <c r="S351" s="37"/>
      <c r="T351" s="37">
        <v>675</v>
      </c>
      <c r="U351" s="41">
        <v>3.03</v>
      </c>
      <c r="V351" s="37" t="s">
        <v>65</v>
      </c>
      <c r="W351" s="37" t="s">
        <v>48</v>
      </c>
      <c r="X351" s="37"/>
      <c r="Y351" s="39">
        <v>9.77</v>
      </c>
      <c r="Z351" s="39">
        <v>9.91</v>
      </c>
      <c r="AA351" s="39">
        <v>0.42</v>
      </c>
      <c r="AB351" s="37"/>
      <c r="AC351" s="37"/>
      <c r="AD351" s="37"/>
      <c r="AE351" s="37" t="s">
        <v>1895</v>
      </c>
      <c r="AF351" s="37" t="s">
        <v>90</v>
      </c>
      <c r="AG351" s="37" t="s">
        <v>1165</v>
      </c>
      <c r="AH351" s="38">
        <v>-2.3E-2</v>
      </c>
      <c r="AI351" s="40">
        <f>INDEX(spac_research[[#All],[outsideLiquidationDate]],MATCH(C351,spac_research[[#All],[symbol]],0))</f>
        <v>0</v>
      </c>
      <c r="AJ351" s="20">
        <f t="shared" si="15"/>
        <v>44994</v>
      </c>
      <c r="AK351" s="32">
        <f t="shared" ca="1" si="16"/>
        <v>335</v>
      </c>
      <c r="AL351" s="33">
        <f t="shared" ca="1" si="17"/>
        <v>2.5649643288165061E-2</v>
      </c>
      <c r="AM351" s="22">
        <f>IF(ISBLANK(Y351),"",INDEX(spac_research[[#All],[publicSharesOutstanding]],MATCH(C351,spac_research[[#All],[symbol]],0)))</f>
        <v>22243955</v>
      </c>
      <c r="AN351">
        <v>0</v>
      </c>
    </row>
    <row r="352" spans="1:40" x14ac:dyDescent="0.2">
      <c r="A352" s="37" t="s">
        <v>2013</v>
      </c>
      <c r="B352" s="37" t="s">
        <v>1780</v>
      </c>
      <c r="C352" s="37" t="s">
        <v>121</v>
      </c>
      <c r="D352" s="37"/>
      <c r="E352" s="37"/>
      <c r="F352" s="40">
        <v>44244</v>
      </c>
      <c r="G352" s="40">
        <v>44260</v>
      </c>
      <c r="H352" s="37">
        <v>24</v>
      </c>
      <c r="I352" s="37" t="s">
        <v>119</v>
      </c>
      <c r="J352" s="37" t="s">
        <v>54</v>
      </c>
      <c r="K352" s="37"/>
      <c r="L352" s="39">
        <v>10</v>
      </c>
      <c r="M352" s="38">
        <v>0.2</v>
      </c>
      <c r="N352" s="37" t="s">
        <v>79</v>
      </c>
      <c r="O352" s="37" t="s">
        <v>48</v>
      </c>
      <c r="P352" s="37">
        <v>283.39999999999998</v>
      </c>
      <c r="Q352" s="37"/>
      <c r="R352" s="40">
        <v>44994</v>
      </c>
      <c r="S352" s="37"/>
      <c r="T352" s="37"/>
      <c r="U352" s="37"/>
      <c r="V352" s="37"/>
      <c r="W352" s="37"/>
      <c r="X352" s="37"/>
      <c r="Y352" s="39">
        <v>9.7899999999999991</v>
      </c>
      <c r="Z352" s="39">
        <v>9.8699999999999992</v>
      </c>
      <c r="AA352" s="39">
        <v>0.66</v>
      </c>
      <c r="AB352" s="37"/>
      <c r="AC352" s="37"/>
      <c r="AD352" s="37"/>
      <c r="AE352" s="37" t="s">
        <v>1786</v>
      </c>
      <c r="AF352" s="37" t="s">
        <v>51</v>
      </c>
      <c r="AG352" s="37" t="s">
        <v>118</v>
      </c>
      <c r="AH352" s="38">
        <v>-2.1999999999999999E-2</v>
      </c>
      <c r="AI352" s="40">
        <f>INDEX(spac_research[[#All],[outsideLiquidationDate]],MATCH(C352,spac_research[[#All],[symbol]],0))</f>
        <v>0</v>
      </c>
      <c r="AJ352" s="20">
        <f t="shared" si="15"/>
        <v>44994</v>
      </c>
      <c r="AK352" s="32">
        <f t="shared" ca="1" si="16"/>
        <v>335</v>
      </c>
      <c r="AL352" s="33">
        <f t="shared" ca="1" si="17"/>
        <v>2.3371396338024021E-2</v>
      </c>
      <c r="AM352" s="22">
        <f>IF(ISBLANK(Y352),"",INDEX(spac_research[[#All],[publicSharesOutstanding]],MATCH(C352,spac_research[[#All],[symbol]],0)))</f>
        <v>28342178</v>
      </c>
      <c r="AN352">
        <v>0</v>
      </c>
    </row>
    <row r="353" spans="1:40" x14ac:dyDescent="0.2">
      <c r="A353" s="37" t="s">
        <v>2472</v>
      </c>
      <c r="B353" s="37" t="s">
        <v>2398</v>
      </c>
      <c r="C353" s="37" t="s">
        <v>917</v>
      </c>
      <c r="D353" s="37" t="s">
        <v>915</v>
      </c>
      <c r="E353" s="37" t="s">
        <v>914</v>
      </c>
      <c r="F353" s="40">
        <v>44244</v>
      </c>
      <c r="G353" s="40">
        <v>44260</v>
      </c>
      <c r="H353" s="37">
        <v>24</v>
      </c>
      <c r="I353" s="37" t="s">
        <v>119</v>
      </c>
      <c r="J353" s="37" t="s">
        <v>54</v>
      </c>
      <c r="K353" s="37"/>
      <c r="L353" s="39">
        <v>10</v>
      </c>
      <c r="M353" s="38">
        <v>0.2</v>
      </c>
      <c r="N353" s="37" t="s">
        <v>72</v>
      </c>
      <c r="O353" s="37" t="s">
        <v>48</v>
      </c>
      <c r="P353" s="37">
        <v>258.8</v>
      </c>
      <c r="Q353" s="40">
        <v>44426</v>
      </c>
      <c r="R353" s="40">
        <v>44994</v>
      </c>
      <c r="S353" s="37"/>
      <c r="T353" s="42">
        <v>1943</v>
      </c>
      <c r="U353" s="41">
        <v>7.51</v>
      </c>
      <c r="V353" s="37" t="s">
        <v>72</v>
      </c>
      <c r="W353" s="37" t="s">
        <v>56</v>
      </c>
      <c r="X353" s="37"/>
      <c r="Y353" s="39">
        <v>9.89</v>
      </c>
      <c r="Z353" s="39">
        <v>9.99</v>
      </c>
      <c r="AA353" s="39">
        <v>0.67</v>
      </c>
      <c r="AB353" s="37"/>
      <c r="AC353" s="37"/>
      <c r="AD353" s="37"/>
      <c r="AE353" s="37" t="s">
        <v>1811</v>
      </c>
      <c r="AF353" s="37" t="s">
        <v>68</v>
      </c>
      <c r="AG353" s="37" t="s">
        <v>916</v>
      </c>
      <c r="AH353" s="38">
        <v>-1.0999999999999999E-2</v>
      </c>
      <c r="AI353" s="40">
        <f>INDEX(spac_research[[#All],[outsideLiquidationDate]],MATCH(C353,spac_research[[#All],[symbol]],0))</f>
        <v>0</v>
      </c>
      <c r="AJ353" s="20">
        <f t="shared" si="15"/>
        <v>44994</v>
      </c>
      <c r="AK353" s="32">
        <f t="shared" ca="1" si="16"/>
        <v>335</v>
      </c>
      <c r="AL353" s="33">
        <f t="shared" ca="1" si="17"/>
        <v>1.211837677135057E-2</v>
      </c>
      <c r="AM353" s="22">
        <f>IF(ISBLANK(Y353),"",INDEX(spac_research[[#All],[publicSharesOutstanding]],MATCH(C353,spac_research[[#All],[symbol]],0)))</f>
        <v>25875000</v>
      </c>
      <c r="AN353">
        <v>0</v>
      </c>
    </row>
    <row r="354" spans="1:40" x14ac:dyDescent="0.2">
      <c r="A354" s="37" t="s">
        <v>2471</v>
      </c>
      <c r="B354" s="37" t="s">
        <v>2398</v>
      </c>
      <c r="C354" s="37" t="s">
        <v>234</v>
      </c>
      <c r="D354" s="37" t="s">
        <v>232</v>
      </c>
      <c r="E354" s="37" t="s">
        <v>231</v>
      </c>
      <c r="F354" s="40">
        <v>44244</v>
      </c>
      <c r="G354" s="40">
        <v>44260</v>
      </c>
      <c r="H354" s="37">
        <v>24</v>
      </c>
      <c r="I354" s="37" t="s">
        <v>53</v>
      </c>
      <c r="J354" s="37" t="s">
        <v>54</v>
      </c>
      <c r="K354" s="37"/>
      <c r="L354" s="39">
        <v>10</v>
      </c>
      <c r="M354" s="38">
        <v>0.33329999999999999</v>
      </c>
      <c r="N354" s="37" t="s">
        <v>79</v>
      </c>
      <c r="O354" s="37" t="s">
        <v>48</v>
      </c>
      <c r="P354" s="37">
        <v>345</v>
      </c>
      <c r="Q354" s="40">
        <v>44497</v>
      </c>
      <c r="R354" s="40">
        <v>44994</v>
      </c>
      <c r="S354" s="37"/>
      <c r="T354" s="42">
        <v>1577</v>
      </c>
      <c r="U354" s="41">
        <v>4.57</v>
      </c>
      <c r="V354" s="37" t="s">
        <v>49</v>
      </c>
      <c r="W354" s="37" t="s">
        <v>48</v>
      </c>
      <c r="X354" s="37"/>
      <c r="Y354" s="39">
        <v>9.9499999999999993</v>
      </c>
      <c r="Z354" s="39">
        <v>10.02</v>
      </c>
      <c r="AA354" s="39">
        <v>0.39</v>
      </c>
      <c r="AB354" s="37"/>
      <c r="AC354" s="37"/>
      <c r="AD354" s="37"/>
      <c r="AE354" s="37" t="s">
        <v>1796</v>
      </c>
      <c r="AF354" s="37" t="s">
        <v>51</v>
      </c>
      <c r="AG354" s="37" t="s">
        <v>233</v>
      </c>
      <c r="AH354" s="38">
        <v>-6.0000000000000001E-3</v>
      </c>
      <c r="AI354" s="40">
        <f>INDEX(spac_research[[#All],[outsideLiquidationDate]],MATCH(C354,spac_research[[#All],[symbol]],0))</f>
        <v>0</v>
      </c>
      <c r="AJ354" s="20">
        <f t="shared" si="15"/>
        <v>44994</v>
      </c>
      <c r="AK354" s="32">
        <f t="shared" ca="1" si="16"/>
        <v>335</v>
      </c>
      <c r="AL354" s="33">
        <f t="shared" ca="1" si="17"/>
        <v>5.4751368784221053E-3</v>
      </c>
      <c r="AM354" s="22">
        <f>IF(ISBLANK(Y354),"",INDEX(spac_research[[#All],[publicSharesOutstanding]],MATCH(C354,spac_research[[#All],[symbol]],0)))</f>
        <v>34500000</v>
      </c>
      <c r="AN354">
        <v>0</v>
      </c>
    </row>
    <row r="355" spans="1:40" x14ac:dyDescent="0.2">
      <c r="A355" s="37" t="s">
        <v>2014</v>
      </c>
      <c r="B355" s="37" t="s">
        <v>1780</v>
      </c>
      <c r="C355" s="37" t="s">
        <v>572</v>
      </c>
      <c r="D355" s="37"/>
      <c r="E355" s="37"/>
      <c r="F355" s="40">
        <v>44225</v>
      </c>
      <c r="G355" s="40">
        <v>44264</v>
      </c>
      <c r="H355" s="37">
        <v>24</v>
      </c>
      <c r="I355" s="37" t="s">
        <v>119</v>
      </c>
      <c r="J355" s="37" t="s">
        <v>54</v>
      </c>
      <c r="K355" s="37"/>
      <c r="L355" s="39">
        <v>10</v>
      </c>
      <c r="M355" s="38">
        <v>0.2</v>
      </c>
      <c r="N355" s="37" t="s">
        <v>79</v>
      </c>
      <c r="O355" s="37" t="s">
        <v>48</v>
      </c>
      <c r="P355" s="37">
        <v>408.5</v>
      </c>
      <c r="Q355" s="37"/>
      <c r="R355" s="40">
        <v>44996</v>
      </c>
      <c r="S355" s="37"/>
      <c r="T355" s="37"/>
      <c r="U355" s="37"/>
      <c r="V355" s="37"/>
      <c r="W355" s="37"/>
      <c r="X355" s="37"/>
      <c r="Y355" s="39">
        <v>9.73</v>
      </c>
      <c r="Z355" s="39">
        <v>9.81</v>
      </c>
      <c r="AA355" s="39">
        <v>0.47</v>
      </c>
      <c r="AB355" s="37"/>
      <c r="AC355" s="37"/>
      <c r="AD355" s="37"/>
      <c r="AE355" s="37" t="s">
        <v>1805</v>
      </c>
      <c r="AF355" s="37" t="s">
        <v>51</v>
      </c>
      <c r="AG355" s="37" t="s">
        <v>571</v>
      </c>
      <c r="AH355" s="38">
        <v>-2.8000000000000001E-2</v>
      </c>
      <c r="AI355" s="40">
        <f>INDEX(spac_research[[#All],[outsideLiquidationDate]],MATCH(C355,spac_research[[#All],[symbol]],0))</f>
        <v>0</v>
      </c>
      <c r="AJ355" s="20">
        <f t="shared" si="15"/>
        <v>44996</v>
      </c>
      <c r="AK355" s="32">
        <f t="shared" ca="1" si="16"/>
        <v>337</v>
      </c>
      <c r="AL355" s="33">
        <f t="shared" ca="1" si="17"/>
        <v>3.0054803126553425E-2</v>
      </c>
      <c r="AM355" s="22">
        <f>IF(ISBLANK(Y355),"",INDEX(spac_research[[#All],[publicSharesOutstanding]],MATCH(C355,spac_research[[#All],[symbol]],0)))</f>
        <v>40845476</v>
      </c>
      <c r="AN355">
        <v>0</v>
      </c>
    </row>
    <row r="356" spans="1:40" x14ac:dyDescent="0.2">
      <c r="A356" s="37" t="s">
        <v>2016</v>
      </c>
      <c r="B356" s="37" t="s">
        <v>1780</v>
      </c>
      <c r="C356" s="37" t="s">
        <v>1707</v>
      </c>
      <c r="D356" s="37"/>
      <c r="E356" s="37"/>
      <c r="F356" s="40">
        <v>44239</v>
      </c>
      <c r="G356" s="40">
        <v>44264</v>
      </c>
      <c r="H356" s="37">
        <v>24</v>
      </c>
      <c r="I356" s="37" t="s">
        <v>119</v>
      </c>
      <c r="J356" s="37" t="s">
        <v>54</v>
      </c>
      <c r="K356" s="37"/>
      <c r="L356" s="39">
        <v>10</v>
      </c>
      <c r="M356" s="38">
        <v>0.2</v>
      </c>
      <c r="N356" s="37" t="s">
        <v>49</v>
      </c>
      <c r="O356" s="37" t="s">
        <v>48</v>
      </c>
      <c r="P356" s="37">
        <v>495.9</v>
      </c>
      <c r="Q356" s="37"/>
      <c r="R356" s="40">
        <v>44996</v>
      </c>
      <c r="S356" s="37"/>
      <c r="T356" s="37"/>
      <c r="U356" s="37"/>
      <c r="V356" s="37"/>
      <c r="W356" s="37"/>
      <c r="X356" s="37"/>
      <c r="Y356" s="39">
        <v>9.75</v>
      </c>
      <c r="Z356" s="39">
        <v>9.85</v>
      </c>
      <c r="AA356" s="39">
        <v>0.42</v>
      </c>
      <c r="AB356" s="37"/>
      <c r="AC356" s="37"/>
      <c r="AD356" s="37"/>
      <c r="AE356" s="37" t="s">
        <v>1786</v>
      </c>
      <c r="AF356" s="37" t="s">
        <v>52</v>
      </c>
      <c r="AG356" s="37" t="s">
        <v>1706</v>
      </c>
      <c r="AH356" s="38">
        <v>-2.5999999999999999E-2</v>
      </c>
      <c r="AI356" s="40">
        <f>INDEX(spac_research[[#All],[outsideLiquidationDate]],MATCH(C356,spac_research[[#All],[symbol]],0))</f>
        <v>0</v>
      </c>
      <c r="AJ356" s="20">
        <f t="shared" si="15"/>
        <v>44996</v>
      </c>
      <c r="AK356" s="32">
        <f t="shared" ca="1" si="16"/>
        <v>337</v>
      </c>
      <c r="AL356" s="33">
        <f t="shared" ca="1" si="17"/>
        <v>2.7771437266986131E-2</v>
      </c>
      <c r="AM356" s="22">
        <f>IF(ISBLANK(Y356),"",INDEX(spac_research[[#All],[publicSharesOutstanding]],MATCH(C356,spac_research[[#All],[symbol]],0)))</f>
        <v>49590908</v>
      </c>
      <c r="AN356">
        <v>0</v>
      </c>
    </row>
    <row r="357" spans="1:40" x14ac:dyDescent="0.2">
      <c r="A357" s="37" t="s">
        <v>2015</v>
      </c>
      <c r="B357" s="37" t="s">
        <v>1780</v>
      </c>
      <c r="C357" s="37" t="s">
        <v>332</v>
      </c>
      <c r="D357" s="37"/>
      <c r="E357" s="37"/>
      <c r="F357" s="40">
        <v>44232</v>
      </c>
      <c r="G357" s="40">
        <v>44264</v>
      </c>
      <c r="H357" s="37">
        <v>24</v>
      </c>
      <c r="I357" s="37" t="s">
        <v>83</v>
      </c>
      <c r="J357" s="37"/>
      <c r="K357" s="37"/>
      <c r="L357" s="39">
        <v>10</v>
      </c>
      <c r="M357" s="38">
        <v>0</v>
      </c>
      <c r="N357" s="37" t="s">
        <v>49</v>
      </c>
      <c r="O357" s="37" t="s">
        <v>48</v>
      </c>
      <c r="P357" s="37">
        <v>230</v>
      </c>
      <c r="Q357" s="37"/>
      <c r="R357" s="40">
        <v>44996</v>
      </c>
      <c r="S357" s="37"/>
      <c r="T357" s="37"/>
      <c r="U357" s="37"/>
      <c r="V357" s="37"/>
      <c r="W357" s="37"/>
      <c r="X357" s="37"/>
      <c r="Y357" s="39">
        <v>9.76</v>
      </c>
      <c r="Z357" s="37"/>
      <c r="AA357" s="37"/>
      <c r="AB357" s="37"/>
      <c r="AC357" s="37"/>
      <c r="AD357" s="37"/>
      <c r="AE357" s="37" t="s">
        <v>1786</v>
      </c>
      <c r="AF357" s="37" t="s">
        <v>51</v>
      </c>
      <c r="AG357" s="37" t="s">
        <v>331</v>
      </c>
      <c r="AH357" s="38">
        <v>-2.46E-2</v>
      </c>
      <c r="AI357" s="40">
        <f>INDEX(spac_research[[#All],[outsideLiquidationDate]],MATCH(C357,spac_research[[#All],[symbol]],0))</f>
        <v>0</v>
      </c>
      <c r="AJ357" s="20">
        <f t="shared" si="15"/>
        <v>44996</v>
      </c>
      <c r="AK357" s="32">
        <f t="shared" ca="1" si="16"/>
        <v>337</v>
      </c>
      <c r="AL357" s="33">
        <f t="shared" ca="1" si="17"/>
        <v>2.6633263608503096E-2</v>
      </c>
      <c r="AM357" s="22">
        <f>IF(ISBLANK(Y357),"",INDEX(spac_research[[#All],[publicSharesOutstanding]],MATCH(C357,spac_research[[#All],[symbol]],0)))</f>
        <v>23000000</v>
      </c>
      <c r="AN357">
        <v>0</v>
      </c>
    </row>
    <row r="358" spans="1:40" x14ac:dyDescent="0.2">
      <c r="A358" s="37" t="s">
        <v>2473</v>
      </c>
      <c r="B358" s="37" t="s">
        <v>2398</v>
      </c>
      <c r="C358" s="37" t="s">
        <v>328</v>
      </c>
      <c r="D358" s="37" t="s">
        <v>330</v>
      </c>
      <c r="E358" s="37" t="s">
        <v>329</v>
      </c>
      <c r="F358" s="40">
        <v>44232</v>
      </c>
      <c r="G358" s="40">
        <v>44264</v>
      </c>
      <c r="H358" s="37">
        <v>24</v>
      </c>
      <c r="I358" s="37" t="s">
        <v>83</v>
      </c>
      <c r="J358" s="37"/>
      <c r="K358" s="37"/>
      <c r="L358" s="39">
        <v>10</v>
      </c>
      <c r="M358" s="38">
        <v>0</v>
      </c>
      <c r="N358" s="37" t="s">
        <v>49</v>
      </c>
      <c r="O358" s="37" t="s">
        <v>48</v>
      </c>
      <c r="P358" s="37">
        <v>320</v>
      </c>
      <c r="Q358" s="40">
        <v>44543</v>
      </c>
      <c r="R358" s="40">
        <v>44996</v>
      </c>
      <c r="S358" s="37"/>
      <c r="T358" s="42">
        <v>4752</v>
      </c>
      <c r="U358" s="41">
        <v>14.85</v>
      </c>
      <c r="V358" s="37" t="s">
        <v>66</v>
      </c>
      <c r="W358" s="37" t="s">
        <v>56</v>
      </c>
      <c r="X358" s="37"/>
      <c r="Y358" s="39">
        <v>9.8699999999999992</v>
      </c>
      <c r="Z358" s="37"/>
      <c r="AA358" s="37"/>
      <c r="AB358" s="37"/>
      <c r="AC358" s="37"/>
      <c r="AD358" s="37"/>
      <c r="AE358" s="37" t="s">
        <v>1786</v>
      </c>
      <c r="AF358" s="37" t="s">
        <v>51</v>
      </c>
      <c r="AG358" s="37" t="s">
        <v>331</v>
      </c>
      <c r="AH358" s="38">
        <v>-1.4E-2</v>
      </c>
      <c r="AI358" s="40">
        <f>INDEX(spac_research[[#All],[outsideLiquidationDate]],MATCH(C358,spac_research[[#All],[symbol]],0))</f>
        <v>0</v>
      </c>
      <c r="AJ358" s="20">
        <f t="shared" si="15"/>
        <v>44996</v>
      </c>
      <c r="AK358" s="32">
        <f t="shared" ca="1" si="16"/>
        <v>337</v>
      </c>
      <c r="AL358" s="33">
        <f t="shared" ca="1" si="17"/>
        <v>1.4265571118907892E-2</v>
      </c>
      <c r="AM358" s="22">
        <f>IF(ISBLANK(Y358),"",INDEX(spac_research[[#All],[publicSharesOutstanding]],MATCH(C358,spac_research[[#All],[symbol]],0)))</f>
        <v>32000000</v>
      </c>
      <c r="AN358">
        <v>0</v>
      </c>
    </row>
    <row r="359" spans="1:40" x14ac:dyDescent="0.2">
      <c r="A359" s="37" t="s">
        <v>2018</v>
      </c>
      <c r="B359" s="37" t="s">
        <v>1780</v>
      </c>
      <c r="C359" s="37" t="s">
        <v>1285</v>
      </c>
      <c r="D359" s="37"/>
      <c r="E359" s="37"/>
      <c r="F359" s="40">
        <v>44239</v>
      </c>
      <c r="G359" s="40">
        <v>44265</v>
      </c>
      <c r="H359" s="37">
        <v>24</v>
      </c>
      <c r="I359" s="37" t="s">
        <v>176</v>
      </c>
      <c r="J359" s="37" t="s">
        <v>54</v>
      </c>
      <c r="K359" s="37"/>
      <c r="L359" s="39">
        <v>10</v>
      </c>
      <c r="M359" s="38">
        <v>0.25</v>
      </c>
      <c r="N359" s="37" t="s">
        <v>130</v>
      </c>
      <c r="O359" s="37" t="s">
        <v>48</v>
      </c>
      <c r="P359" s="37">
        <v>333.5</v>
      </c>
      <c r="Q359" s="37"/>
      <c r="R359" s="40">
        <v>44997</v>
      </c>
      <c r="S359" s="37"/>
      <c r="T359" s="37"/>
      <c r="U359" s="37"/>
      <c r="V359" s="37"/>
      <c r="W359" s="37"/>
      <c r="X359" s="37"/>
      <c r="Y359" s="39">
        <v>9.7100000000000009</v>
      </c>
      <c r="Z359" s="39">
        <v>9.8000000000000007</v>
      </c>
      <c r="AA359" s="39">
        <v>0.45</v>
      </c>
      <c r="AB359" s="37"/>
      <c r="AC359" s="37"/>
      <c r="AD359" s="37"/>
      <c r="AE359" s="37" t="s">
        <v>1895</v>
      </c>
      <c r="AF359" s="37" t="s">
        <v>209</v>
      </c>
      <c r="AG359" s="37" t="s">
        <v>1284</v>
      </c>
      <c r="AH359" s="38">
        <v>-2.9000000000000001E-2</v>
      </c>
      <c r="AI359" s="40">
        <f>INDEX(spac_research[[#All],[outsideLiquidationDate]],MATCH(C359,spac_research[[#All],[symbol]],0))</f>
        <v>0</v>
      </c>
      <c r="AJ359" s="20">
        <f t="shared" si="15"/>
        <v>44997</v>
      </c>
      <c r="AK359" s="32">
        <f t="shared" ca="1" si="16"/>
        <v>338</v>
      </c>
      <c r="AL359" s="33">
        <f t="shared" ca="1" si="17"/>
        <v>3.2251872345352317E-2</v>
      </c>
      <c r="AM359" s="22">
        <f>IF(ISBLANK(Y359),"",INDEX(spac_research[[#All],[publicSharesOutstanding]],MATCH(C359,spac_research[[#All],[symbol]],0)))</f>
        <v>33350000</v>
      </c>
      <c r="AN359">
        <v>1</v>
      </c>
    </row>
    <row r="360" spans="1:40" x14ac:dyDescent="0.2">
      <c r="A360" s="37" t="s">
        <v>2020</v>
      </c>
      <c r="B360" s="37" t="s">
        <v>1780</v>
      </c>
      <c r="C360" s="37" t="s">
        <v>205</v>
      </c>
      <c r="D360" s="37"/>
      <c r="E360" s="37"/>
      <c r="F360" s="40">
        <v>44243</v>
      </c>
      <c r="G360" s="40">
        <v>44265</v>
      </c>
      <c r="H360" s="37">
        <v>24</v>
      </c>
      <c r="I360" s="37" t="s">
        <v>83</v>
      </c>
      <c r="J360" s="37"/>
      <c r="K360" s="37"/>
      <c r="L360" s="39">
        <v>10</v>
      </c>
      <c r="M360" s="38">
        <v>0</v>
      </c>
      <c r="N360" s="37" t="s">
        <v>49</v>
      </c>
      <c r="O360" s="37" t="s">
        <v>48</v>
      </c>
      <c r="P360" s="37">
        <v>450</v>
      </c>
      <c r="Q360" s="37"/>
      <c r="R360" s="40">
        <v>44997</v>
      </c>
      <c r="S360" s="37"/>
      <c r="T360" s="37"/>
      <c r="U360" s="37"/>
      <c r="V360" s="37"/>
      <c r="W360" s="37"/>
      <c r="X360" s="37"/>
      <c r="Y360" s="39">
        <v>9.7200000000000006</v>
      </c>
      <c r="Z360" s="37"/>
      <c r="AA360" s="37"/>
      <c r="AB360" s="37"/>
      <c r="AC360" s="37"/>
      <c r="AD360" s="37"/>
      <c r="AE360" s="37" t="s">
        <v>1814</v>
      </c>
      <c r="AF360" s="37" t="s">
        <v>51</v>
      </c>
      <c r="AG360" s="37" t="s">
        <v>49</v>
      </c>
      <c r="AH360" s="38">
        <v>-2.9000000000000001E-2</v>
      </c>
      <c r="AI360" s="40">
        <f>INDEX(spac_research[[#All],[outsideLiquidationDate]],MATCH(C360,spac_research[[#All],[symbol]],0))</f>
        <v>0</v>
      </c>
      <c r="AJ360" s="20">
        <f t="shared" si="15"/>
        <v>44997</v>
      </c>
      <c r="AK360" s="32">
        <f t="shared" ca="1" si="16"/>
        <v>338</v>
      </c>
      <c r="AL360" s="33">
        <f t="shared" ca="1" si="17"/>
        <v>3.1107702047872967E-2</v>
      </c>
      <c r="AM360" s="22">
        <f>IF(ISBLANK(Y360),"",INDEX(spac_research[[#All],[publicSharesOutstanding]],MATCH(C360,spac_research[[#All],[symbol]],0)))</f>
        <v>45000000</v>
      </c>
      <c r="AN360">
        <v>0</v>
      </c>
    </row>
    <row r="361" spans="1:40" x14ac:dyDescent="0.2">
      <c r="A361" s="37" t="s">
        <v>2017</v>
      </c>
      <c r="B361" s="37" t="s">
        <v>1780</v>
      </c>
      <c r="C361" s="37" t="s">
        <v>1662</v>
      </c>
      <c r="D361" s="37"/>
      <c r="E361" s="37"/>
      <c r="F361" s="40">
        <v>44229</v>
      </c>
      <c r="G361" s="40">
        <v>44265</v>
      </c>
      <c r="H361" s="37">
        <v>24</v>
      </c>
      <c r="I361" s="37" t="s">
        <v>53</v>
      </c>
      <c r="J361" s="37" t="s">
        <v>54</v>
      </c>
      <c r="K361" s="37"/>
      <c r="L361" s="39">
        <v>10</v>
      </c>
      <c r="M361" s="38">
        <v>0.33329999999999999</v>
      </c>
      <c r="N361" s="37" t="s">
        <v>49</v>
      </c>
      <c r="O361" s="37" t="s">
        <v>48</v>
      </c>
      <c r="P361" s="37">
        <v>310</v>
      </c>
      <c r="Q361" s="37"/>
      <c r="R361" s="40">
        <v>44997</v>
      </c>
      <c r="S361" s="37"/>
      <c r="T361" s="37"/>
      <c r="U361" s="37"/>
      <c r="V361" s="37"/>
      <c r="W361" s="37"/>
      <c r="X361" s="37"/>
      <c r="Y361" s="39">
        <v>9.73</v>
      </c>
      <c r="Z361" s="39">
        <v>9.86</v>
      </c>
      <c r="AA361" s="39">
        <v>0.46</v>
      </c>
      <c r="AB361" s="37"/>
      <c r="AC361" s="37"/>
      <c r="AD361" s="37"/>
      <c r="AE361" s="37" t="s">
        <v>1786</v>
      </c>
      <c r="AF361" s="37" t="s">
        <v>51</v>
      </c>
      <c r="AG361" s="37" t="s">
        <v>1661</v>
      </c>
      <c r="AH361" s="38">
        <v>-2.7E-2</v>
      </c>
      <c r="AI361" s="40">
        <f>INDEX(spac_research[[#All],[outsideLiquidationDate]],MATCH(C361,spac_research[[#All],[symbol]],0))</f>
        <v>0</v>
      </c>
      <c r="AJ361" s="20">
        <f t="shared" si="15"/>
        <v>44997</v>
      </c>
      <c r="AK361" s="32">
        <f t="shared" ca="1" si="16"/>
        <v>338</v>
      </c>
      <c r="AL361" s="33">
        <f t="shared" ca="1" si="17"/>
        <v>2.9965883590676052E-2</v>
      </c>
      <c r="AM361" s="22">
        <f>IF(ISBLANK(Y361),"",INDEX(spac_research[[#All],[publicSharesOutstanding]],MATCH(C361,spac_research[[#All],[symbol]],0)))</f>
        <v>31000000</v>
      </c>
      <c r="AN361">
        <v>0</v>
      </c>
    </row>
    <row r="362" spans="1:40" x14ac:dyDescent="0.2">
      <c r="A362" s="37" t="s">
        <v>2021</v>
      </c>
      <c r="B362" s="37" t="s">
        <v>1780</v>
      </c>
      <c r="C362" s="37" t="s">
        <v>424</v>
      </c>
      <c r="D362" s="37"/>
      <c r="E362" s="37"/>
      <c r="F362" s="40">
        <v>44244</v>
      </c>
      <c r="G362" s="40">
        <v>44265</v>
      </c>
      <c r="H362" s="37">
        <v>24</v>
      </c>
      <c r="I362" s="37" t="s">
        <v>53</v>
      </c>
      <c r="J362" s="37" t="s">
        <v>54</v>
      </c>
      <c r="K362" s="37"/>
      <c r="L362" s="39">
        <v>10</v>
      </c>
      <c r="M362" s="38">
        <v>0.33329999999999999</v>
      </c>
      <c r="N362" s="37" t="s">
        <v>147</v>
      </c>
      <c r="O362" s="37" t="s">
        <v>48</v>
      </c>
      <c r="P362" s="37">
        <v>238.2</v>
      </c>
      <c r="Q362" s="37"/>
      <c r="R362" s="40">
        <v>44997</v>
      </c>
      <c r="S362" s="37"/>
      <c r="T362" s="37"/>
      <c r="U362" s="37"/>
      <c r="V362" s="37"/>
      <c r="W362" s="37"/>
      <c r="X362" s="37"/>
      <c r="Y362" s="39">
        <v>9.73</v>
      </c>
      <c r="Z362" s="39">
        <v>9.98</v>
      </c>
      <c r="AA362" s="39">
        <v>0.47</v>
      </c>
      <c r="AB362" s="37"/>
      <c r="AC362" s="37"/>
      <c r="AD362" s="37"/>
      <c r="AE362" s="37" t="s">
        <v>1786</v>
      </c>
      <c r="AF362" s="37" t="s">
        <v>81</v>
      </c>
      <c r="AG362" s="37" t="s">
        <v>147</v>
      </c>
      <c r="AH362" s="38">
        <v>-2.7E-2</v>
      </c>
      <c r="AI362" s="40">
        <f>INDEX(spac_research[[#All],[outsideLiquidationDate]],MATCH(C362,spac_research[[#All],[symbol]],0))</f>
        <v>0</v>
      </c>
      <c r="AJ362" s="20">
        <f t="shared" si="15"/>
        <v>44997</v>
      </c>
      <c r="AK362" s="32">
        <f t="shared" ca="1" si="16"/>
        <v>338</v>
      </c>
      <c r="AL362" s="33">
        <f t="shared" ca="1" si="17"/>
        <v>2.9965883590676052E-2</v>
      </c>
      <c r="AM362" s="22">
        <f>IF(ISBLANK(Y362),"",INDEX(spac_research[[#All],[publicSharesOutstanding]],MATCH(C362,spac_research[[#All],[symbol]],0)))</f>
        <v>23817701</v>
      </c>
      <c r="AN362">
        <v>0</v>
      </c>
    </row>
    <row r="363" spans="1:40" x14ac:dyDescent="0.2">
      <c r="A363" s="37" t="s">
        <v>2019</v>
      </c>
      <c r="B363" s="37" t="s">
        <v>1780</v>
      </c>
      <c r="C363" s="37" t="s">
        <v>1404</v>
      </c>
      <c r="D363" s="37"/>
      <c r="E363" s="37"/>
      <c r="F363" s="40">
        <v>44239</v>
      </c>
      <c r="G363" s="40">
        <v>44265</v>
      </c>
      <c r="H363" s="37">
        <v>24</v>
      </c>
      <c r="I363" s="37" t="s">
        <v>119</v>
      </c>
      <c r="J363" s="37" t="s">
        <v>54</v>
      </c>
      <c r="K363" s="37"/>
      <c r="L363" s="39">
        <v>10</v>
      </c>
      <c r="M363" s="38">
        <v>0.2</v>
      </c>
      <c r="N363" s="37" t="s">
        <v>79</v>
      </c>
      <c r="O363" s="37" t="s">
        <v>48</v>
      </c>
      <c r="P363" s="37">
        <v>330</v>
      </c>
      <c r="Q363" s="37"/>
      <c r="R363" s="40">
        <v>44997</v>
      </c>
      <c r="S363" s="37"/>
      <c r="T363" s="37"/>
      <c r="U363" s="37"/>
      <c r="V363" s="37"/>
      <c r="W363" s="37"/>
      <c r="X363" s="37"/>
      <c r="Y363" s="39">
        <v>9.74</v>
      </c>
      <c r="Z363" s="39">
        <v>9.8000000000000007</v>
      </c>
      <c r="AA363" s="39">
        <v>0.46</v>
      </c>
      <c r="AB363" s="37"/>
      <c r="AC363" s="37"/>
      <c r="AD363" s="37"/>
      <c r="AE363" s="37" t="s">
        <v>1895</v>
      </c>
      <c r="AF363" s="37" t="s">
        <v>68</v>
      </c>
      <c r="AG363" s="37" t="s">
        <v>118</v>
      </c>
      <c r="AH363" s="38">
        <v>-2.5999999999999999E-2</v>
      </c>
      <c r="AI363" s="40">
        <f>INDEX(spac_research[[#All],[outsideLiquidationDate]],MATCH(C363,spac_research[[#All],[symbol]],0))</f>
        <v>0</v>
      </c>
      <c r="AJ363" s="20">
        <f t="shared" si="15"/>
        <v>44997</v>
      </c>
      <c r="AK363" s="32">
        <f t="shared" ca="1" si="16"/>
        <v>338</v>
      </c>
      <c r="AL363" s="33">
        <f t="shared" ca="1" si="17"/>
        <v>2.882640972990038E-2</v>
      </c>
      <c r="AM363" s="22">
        <f>IF(ISBLANK(Y363),"",INDEX(spac_research[[#All],[publicSharesOutstanding]],MATCH(C363,spac_research[[#All],[symbol]],0)))</f>
        <v>33000000</v>
      </c>
      <c r="AN363">
        <v>0</v>
      </c>
    </row>
    <row r="364" spans="1:40" x14ac:dyDescent="0.2">
      <c r="A364" s="37" t="s">
        <v>2022</v>
      </c>
      <c r="B364" s="37" t="s">
        <v>1780</v>
      </c>
      <c r="C364" s="37" t="s">
        <v>1160</v>
      </c>
      <c r="D364" s="37"/>
      <c r="E364" s="37"/>
      <c r="F364" s="40">
        <v>44245</v>
      </c>
      <c r="G364" s="40">
        <v>44265</v>
      </c>
      <c r="H364" s="37">
        <v>24</v>
      </c>
      <c r="I364" s="37" t="s">
        <v>119</v>
      </c>
      <c r="J364" s="37" t="s">
        <v>54</v>
      </c>
      <c r="K364" s="37"/>
      <c r="L364" s="39">
        <v>10</v>
      </c>
      <c r="M364" s="38">
        <v>0.2</v>
      </c>
      <c r="N364" s="37" t="s">
        <v>79</v>
      </c>
      <c r="O364" s="37" t="s">
        <v>48</v>
      </c>
      <c r="P364" s="37">
        <v>350</v>
      </c>
      <c r="Q364" s="37"/>
      <c r="R364" s="40">
        <v>44997</v>
      </c>
      <c r="S364" s="37"/>
      <c r="T364" s="37"/>
      <c r="U364" s="37"/>
      <c r="V364" s="37"/>
      <c r="W364" s="37"/>
      <c r="X364" s="37"/>
      <c r="Y364" s="39">
        <v>9.74</v>
      </c>
      <c r="Z364" s="39">
        <v>9.77</v>
      </c>
      <c r="AA364" s="39">
        <v>0.48</v>
      </c>
      <c r="AB364" s="37"/>
      <c r="AC364" s="37"/>
      <c r="AD364" s="37"/>
      <c r="AE364" s="37" t="s">
        <v>1811</v>
      </c>
      <c r="AF364" s="37" t="s">
        <v>52</v>
      </c>
      <c r="AG364" s="37" t="s">
        <v>1159</v>
      </c>
      <c r="AH364" s="38">
        <v>-2.5999999999999999E-2</v>
      </c>
      <c r="AI364" s="40">
        <f>INDEX(spac_research[[#All],[outsideLiquidationDate]],MATCH(C364,spac_research[[#All],[symbol]],0))</f>
        <v>0</v>
      </c>
      <c r="AJ364" s="20">
        <f t="shared" si="15"/>
        <v>44997</v>
      </c>
      <c r="AK364" s="32">
        <f t="shared" ca="1" si="16"/>
        <v>338</v>
      </c>
      <c r="AL364" s="33">
        <f t="shared" ca="1" si="17"/>
        <v>2.882640972990038E-2</v>
      </c>
      <c r="AM364" s="22">
        <f>IF(ISBLANK(Y364),"",INDEX(spac_research[[#All],[publicSharesOutstanding]],MATCH(C364,spac_research[[#All],[symbol]],0)))</f>
        <v>35000000</v>
      </c>
      <c r="AN364">
        <v>0</v>
      </c>
    </row>
    <row r="365" spans="1:40" x14ac:dyDescent="0.2">
      <c r="A365" s="37" t="s">
        <v>2023</v>
      </c>
      <c r="B365" s="37" t="s">
        <v>1780</v>
      </c>
      <c r="C365" s="37" t="s">
        <v>1162</v>
      </c>
      <c r="D365" s="37"/>
      <c r="E365" s="37"/>
      <c r="F365" s="40">
        <v>44249</v>
      </c>
      <c r="G365" s="40">
        <v>44265</v>
      </c>
      <c r="H365" s="37">
        <v>24</v>
      </c>
      <c r="I365" s="37" t="s">
        <v>119</v>
      </c>
      <c r="J365" s="37" t="s">
        <v>54</v>
      </c>
      <c r="K365" s="37"/>
      <c r="L365" s="39">
        <v>10</v>
      </c>
      <c r="M365" s="38">
        <v>0.2</v>
      </c>
      <c r="N365" s="37" t="s">
        <v>79</v>
      </c>
      <c r="O365" s="37" t="s">
        <v>48</v>
      </c>
      <c r="P365" s="37">
        <v>211.6</v>
      </c>
      <c r="Q365" s="37"/>
      <c r="R365" s="40">
        <v>44997</v>
      </c>
      <c r="S365" s="37"/>
      <c r="T365" s="37"/>
      <c r="U365" s="37"/>
      <c r="V365" s="37"/>
      <c r="W365" s="37"/>
      <c r="X365" s="37"/>
      <c r="Y365" s="39">
        <v>9.74</v>
      </c>
      <c r="Z365" s="39">
        <v>9.75</v>
      </c>
      <c r="AA365" s="39">
        <v>0.35</v>
      </c>
      <c r="AB365" s="37"/>
      <c r="AC365" s="37"/>
      <c r="AD365" s="37"/>
      <c r="AE365" s="37" t="s">
        <v>1786</v>
      </c>
      <c r="AF365" s="37" t="s">
        <v>96</v>
      </c>
      <c r="AG365" s="37" t="s">
        <v>1161</v>
      </c>
      <c r="AH365" s="38">
        <v>-2.5999999999999999E-2</v>
      </c>
      <c r="AI365" s="40">
        <f>INDEX(spac_research[[#All],[outsideLiquidationDate]],MATCH(C365,spac_research[[#All],[symbol]],0))</f>
        <v>0</v>
      </c>
      <c r="AJ365" s="20">
        <f t="shared" si="15"/>
        <v>44997</v>
      </c>
      <c r="AK365" s="32">
        <f t="shared" ca="1" si="16"/>
        <v>338</v>
      </c>
      <c r="AL365" s="33">
        <f t="shared" ca="1" si="17"/>
        <v>2.882640972990038E-2</v>
      </c>
      <c r="AM365" s="22">
        <f>IF(ISBLANK(Y365),"",INDEX(spac_research[[#All],[publicSharesOutstanding]],MATCH(C365,spac_research[[#All],[symbol]],0)))</f>
        <v>21163433</v>
      </c>
      <c r="AN365">
        <v>0</v>
      </c>
    </row>
    <row r="366" spans="1:40" x14ac:dyDescent="0.2">
      <c r="A366" s="37" t="s">
        <v>2024</v>
      </c>
      <c r="B366" s="37" t="s">
        <v>1780</v>
      </c>
      <c r="C366" s="37" t="s">
        <v>1232</v>
      </c>
      <c r="D366" s="37"/>
      <c r="E366" s="37"/>
      <c r="F366" s="40">
        <v>44249</v>
      </c>
      <c r="G366" s="40">
        <v>44265</v>
      </c>
      <c r="H366" s="37">
        <v>24</v>
      </c>
      <c r="I366" s="37" t="s">
        <v>53</v>
      </c>
      <c r="J366" s="37" t="s">
        <v>54</v>
      </c>
      <c r="K366" s="37"/>
      <c r="L366" s="39">
        <v>10</v>
      </c>
      <c r="M366" s="38">
        <v>0.33329999999999999</v>
      </c>
      <c r="N366" s="37" t="s">
        <v>79</v>
      </c>
      <c r="O366" s="37" t="s">
        <v>48</v>
      </c>
      <c r="P366" s="37">
        <v>306.89999999999998</v>
      </c>
      <c r="Q366" s="37"/>
      <c r="R366" s="40">
        <v>44997</v>
      </c>
      <c r="S366" s="37"/>
      <c r="T366" s="37"/>
      <c r="U366" s="37"/>
      <c r="V366" s="37"/>
      <c r="W366" s="37"/>
      <c r="X366" s="37"/>
      <c r="Y366" s="39">
        <v>9.74</v>
      </c>
      <c r="Z366" s="39">
        <v>9.8800000000000008</v>
      </c>
      <c r="AA366" s="39">
        <v>0.35</v>
      </c>
      <c r="AB366" s="37"/>
      <c r="AC366" s="37"/>
      <c r="AD366" s="37"/>
      <c r="AE366" s="37" t="s">
        <v>1782</v>
      </c>
      <c r="AF366" s="37" t="s">
        <v>95</v>
      </c>
      <c r="AG366" s="37" t="s">
        <v>1231</v>
      </c>
      <c r="AH366" s="38">
        <v>-2.7E-2</v>
      </c>
      <c r="AI366" s="40">
        <f>INDEX(spac_research[[#All],[outsideLiquidationDate]],MATCH(C366,spac_research[[#All],[symbol]],0))</f>
        <v>0</v>
      </c>
      <c r="AJ366" s="20">
        <f t="shared" si="15"/>
        <v>44997</v>
      </c>
      <c r="AK366" s="32">
        <f t="shared" ca="1" si="16"/>
        <v>338</v>
      </c>
      <c r="AL366" s="33">
        <f t="shared" ca="1" si="17"/>
        <v>2.882640972990038E-2</v>
      </c>
      <c r="AM366" s="22">
        <f>IF(ISBLANK(Y366),"",INDEX(spac_research[[#All],[publicSharesOutstanding]],MATCH(C366,spac_research[[#All],[symbol]],0)))</f>
        <v>30694067</v>
      </c>
      <c r="AN366">
        <v>0</v>
      </c>
    </row>
    <row r="367" spans="1:40" x14ac:dyDescent="0.2">
      <c r="A367" s="37" t="s">
        <v>1855</v>
      </c>
      <c r="B367" s="37" t="s">
        <v>1780</v>
      </c>
      <c r="C367" s="37" t="s">
        <v>579</v>
      </c>
      <c r="D367" s="37"/>
      <c r="E367" s="37"/>
      <c r="F367" s="40">
        <v>44133</v>
      </c>
      <c r="G367" s="40">
        <v>44175</v>
      </c>
      <c r="H367" s="37" t="s">
        <v>150</v>
      </c>
      <c r="I367" s="37" t="s">
        <v>176</v>
      </c>
      <c r="J367" s="37" t="s">
        <v>578</v>
      </c>
      <c r="K367" s="37"/>
      <c r="L367" s="39">
        <v>25</v>
      </c>
      <c r="M367" s="38">
        <v>0.25</v>
      </c>
      <c r="N367" s="37" t="s">
        <v>79</v>
      </c>
      <c r="O367" s="37" t="s">
        <v>48</v>
      </c>
      <c r="P367" s="37">
        <v>165.6</v>
      </c>
      <c r="Q367" s="37"/>
      <c r="R367" s="40">
        <v>44909</v>
      </c>
      <c r="S367" s="37"/>
      <c r="T367" s="37"/>
      <c r="U367" s="37"/>
      <c r="V367" s="37"/>
      <c r="W367" s="37"/>
      <c r="X367" s="37"/>
      <c r="Y367" s="39">
        <v>24.47</v>
      </c>
      <c r="Z367" s="39">
        <v>24.66</v>
      </c>
      <c r="AA367" s="39">
        <v>0.69</v>
      </c>
      <c r="AB367" s="37"/>
      <c r="AC367" s="37"/>
      <c r="AD367" s="37"/>
      <c r="AE367" s="37" t="s">
        <v>1802</v>
      </c>
      <c r="AF367" s="37" t="s">
        <v>51</v>
      </c>
      <c r="AG367" s="37" t="s">
        <v>577</v>
      </c>
      <c r="AH367" s="38">
        <v>-2.1600000000000001E-2</v>
      </c>
      <c r="AI367" s="40">
        <f>INDEX(spac_research[[#All],[outsideLiquidationDate]],MATCH(C367,spac_research[[#All],[symbol]],0))</f>
        <v>44999</v>
      </c>
      <c r="AJ367" s="20">
        <f t="shared" si="15"/>
        <v>44999</v>
      </c>
      <c r="AK367" s="32">
        <f t="shared" ca="1" si="16"/>
        <v>340</v>
      </c>
      <c r="AL367" s="33">
        <f t="shared" ca="1" si="17"/>
        <v>2.3251760859636081E-2</v>
      </c>
      <c r="AM367" s="22">
        <f>IF(ISBLANK(Y367),"",INDEX(spac_research[[#All],[publicSharesOutstanding]],MATCH(C367,spac_research[[#All],[symbol]],0)))</f>
        <v>16560000</v>
      </c>
      <c r="AN367">
        <v>0</v>
      </c>
    </row>
    <row r="368" spans="1:40" x14ac:dyDescent="0.2">
      <c r="A368" s="37" t="s">
        <v>2169</v>
      </c>
      <c r="B368" s="37" t="s">
        <v>1780</v>
      </c>
      <c r="C368" s="37" t="s">
        <v>1192</v>
      </c>
      <c r="D368" s="37"/>
      <c r="E368" s="37"/>
      <c r="F368" s="40">
        <v>44432</v>
      </c>
      <c r="G368" s="40">
        <v>44449</v>
      </c>
      <c r="H368" s="37" t="s">
        <v>138</v>
      </c>
      <c r="I368" s="37" t="s">
        <v>69</v>
      </c>
      <c r="J368" s="37" t="s">
        <v>54</v>
      </c>
      <c r="K368" s="37"/>
      <c r="L368" s="39">
        <v>10</v>
      </c>
      <c r="M368" s="38">
        <v>0.5</v>
      </c>
      <c r="N368" s="37" t="s">
        <v>49</v>
      </c>
      <c r="O368" s="37" t="s">
        <v>48</v>
      </c>
      <c r="P368" s="37">
        <v>230</v>
      </c>
      <c r="Q368" s="37"/>
      <c r="R368" s="40">
        <v>44818</v>
      </c>
      <c r="S368" s="37"/>
      <c r="T368" s="37"/>
      <c r="U368" s="37"/>
      <c r="V368" s="37"/>
      <c r="W368" s="37"/>
      <c r="X368" s="37"/>
      <c r="Y368" s="39">
        <v>9.86</v>
      </c>
      <c r="Z368" s="39">
        <v>10.06</v>
      </c>
      <c r="AA368" s="39">
        <v>0.45</v>
      </c>
      <c r="AB368" s="37"/>
      <c r="AC368" s="37"/>
      <c r="AD368" s="37"/>
      <c r="AE368" s="37" t="s">
        <v>2087</v>
      </c>
      <c r="AF368" s="37" t="s">
        <v>82</v>
      </c>
      <c r="AG368" s="37" t="s">
        <v>1191</v>
      </c>
      <c r="AH368" s="38">
        <v>-1.4500000000000001E-2</v>
      </c>
      <c r="AI368" s="40">
        <f>INDEX(spac_research[[#All],[outsideLiquidationDate]],MATCH(C368,spac_research[[#All],[symbol]],0))</f>
        <v>44999</v>
      </c>
      <c r="AJ368" s="20">
        <f t="shared" si="15"/>
        <v>44999</v>
      </c>
      <c r="AK368" s="32">
        <f t="shared" ca="1" si="16"/>
        <v>340</v>
      </c>
      <c r="AL368" s="33">
        <f t="shared" ca="1" si="17"/>
        <v>1.5242811120391405E-2</v>
      </c>
      <c r="AM368" s="22">
        <f>IF(ISBLANK(Y368),"",INDEX(spac_research[[#All],[publicSharesOutstanding]],MATCH(C368,spac_research[[#All],[symbol]],0)))</f>
        <v>23000000</v>
      </c>
      <c r="AN368">
        <v>0</v>
      </c>
    </row>
    <row r="369" spans="1:40" x14ac:dyDescent="0.2">
      <c r="A369" s="37" t="s">
        <v>2027</v>
      </c>
      <c r="B369" s="37" t="s">
        <v>1780</v>
      </c>
      <c r="C369" s="37" t="s">
        <v>502</v>
      </c>
      <c r="D369" s="37"/>
      <c r="E369" s="37"/>
      <c r="F369" s="40">
        <v>44246</v>
      </c>
      <c r="G369" s="40">
        <v>44266</v>
      </c>
      <c r="H369" s="37">
        <v>24</v>
      </c>
      <c r="I369" s="37" t="s">
        <v>53</v>
      </c>
      <c r="J369" s="37" t="s">
        <v>54</v>
      </c>
      <c r="K369" s="37"/>
      <c r="L369" s="39">
        <v>10</v>
      </c>
      <c r="M369" s="38">
        <v>0.33329999999999999</v>
      </c>
      <c r="N369" s="37" t="s">
        <v>72</v>
      </c>
      <c r="O369" s="37" t="s">
        <v>48</v>
      </c>
      <c r="P369" s="37">
        <v>345</v>
      </c>
      <c r="Q369" s="37"/>
      <c r="R369" s="40">
        <v>45000</v>
      </c>
      <c r="S369" s="37"/>
      <c r="T369" s="37"/>
      <c r="U369" s="37"/>
      <c r="V369" s="37"/>
      <c r="W369" s="37"/>
      <c r="X369" s="37"/>
      <c r="Y369" s="39">
        <v>9.7100000000000009</v>
      </c>
      <c r="Z369" s="39">
        <v>9.9499999999999993</v>
      </c>
      <c r="AA369" s="39">
        <v>0.17</v>
      </c>
      <c r="AB369" s="37"/>
      <c r="AC369" s="37"/>
      <c r="AD369" s="37"/>
      <c r="AE369" s="37" t="s">
        <v>1419</v>
      </c>
      <c r="AF369" s="37" t="s">
        <v>122</v>
      </c>
      <c r="AG369" s="37" t="s">
        <v>501</v>
      </c>
      <c r="AH369" s="38">
        <v>-2.9000000000000001E-2</v>
      </c>
      <c r="AI369" s="40">
        <f>INDEX(spac_research[[#All],[outsideLiquidationDate]],MATCH(C369,spac_research[[#All],[symbol]],0))</f>
        <v>0</v>
      </c>
      <c r="AJ369" s="20">
        <f t="shared" si="15"/>
        <v>45000</v>
      </c>
      <c r="AK369" s="32">
        <f t="shared" ca="1" si="16"/>
        <v>341</v>
      </c>
      <c r="AL369" s="33">
        <f t="shared" ca="1" si="17"/>
        <v>3.1968131532929857E-2</v>
      </c>
      <c r="AM369" s="22">
        <f>IF(ISBLANK(Y369),"",INDEX(spac_research[[#All],[publicSharesOutstanding]],MATCH(C369,spac_research[[#All],[symbol]],0)))</f>
        <v>34500000</v>
      </c>
      <c r="AN369">
        <v>1</v>
      </c>
    </row>
    <row r="370" spans="1:40" x14ac:dyDescent="0.2">
      <c r="A370" s="37" t="s">
        <v>2328</v>
      </c>
      <c r="B370" s="37" t="s">
        <v>1780</v>
      </c>
      <c r="C370" s="37" t="s">
        <v>1482</v>
      </c>
      <c r="D370" s="37"/>
      <c r="E370" s="37"/>
      <c r="F370" s="40">
        <v>44427</v>
      </c>
      <c r="G370" s="40">
        <v>44543</v>
      </c>
      <c r="H370" s="37">
        <v>15</v>
      </c>
      <c r="I370" s="37" t="s">
        <v>137</v>
      </c>
      <c r="J370" s="37" t="s">
        <v>61</v>
      </c>
      <c r="K370" s="37"/>
      <c r="L370" s="39">
        <v>10.15</v>
      </c>
      <c r="M370" s="38">
        <v>1</v>
      </c>
      <c r="N370" s="37" t="s">
        <v>79</v>
      </c>
      <c r="O370" s="37" t="s">
        <v>48</v>
      </c>
      <c r="P370" s="37">
        <v>287.5</v>
      </c>
      <c r="Q370" s="37"/>
      <c r="R370" s="40">
        <v>45000</v>
      </c>
      <c r="S370" s="37"/>
      <c r="T370" s="37"/>
      <c r="U370" s="37"/>
      <c r="V370" s="37"/>
      <c r="W370" s="37"/>
      <c r="X370" s="37"/>
      <c r="Y370" s="39">
        <v>9.86</v>
      </c>
      <c r="Z370" s="39">
        <v>10.039999999999999</v>
      </c>
      <c r="AA370" s="39">
        <v>0.15</v>
      </c>
      <c r="AB370" s="37"/>
      <c r="AC370" s="37"/>
      <c r="AD370" s="37"/>
      <c r="AE370" s="37" t="s">
        <v>1903</v>
      </c>
      <c r="AF370" s="37" t="s">
        <v>112</v>
      </c>
      <c r="AG370" s="37" t="s">
        <v>1481</v>
      </c>
      <c r="AH370" s="38">
        <v>-2.86E-2</v>
      </c>
      <c r="AI370" s="40">
        <f>INDEX(spac_research[[#All],[outsideLiquidationDate]],MATCH(C370,spac_research[[#All],[symbol]],0))</f>
        <v>0</v>
      </c>
      <c r="AJ370" s="20">
        <f t="shared" si="15"/>
        <v>45000</v>
      </c>
      <c r="AK370" s="32">
        <f t="shared" ca="1" si="16"/>
        <v>341</v>
      </c>
      <c r="AL370" s="33">
        <f t="shared" ca="1" si="17"/>
        <v>3.1481800931516424E-2</v>
      </c>
      <c r="AM370" s="22">
        <f>IF(ISBLANK(Y370),"",INDEX(spac_research[[#All],[publicSharesOutstanding]],MATCH(C370,spac_research[[#All],[symbol]],0)))</f>
        <v>28750000</v>
      </c>
      <c r="AN370">
        <v>0</v>
      </c>
    </row>
    <row r="371" spans="1:40" x14ac:dyDescent="0.2">
      <c r="A371" s="37" t="s">
        <v>2026</v>
      </c>
      <c r="B371" s="37" t="s">
        <v>1780</v>
      </c>
      <c r="C371" s="37" t="s">
        <v>1168</v>
      </c>
      <c r="D371" s="37"/>
      <c r="E371" s="37"/>
      <c r="F371" s="40">
        <v>44245</v>
      </c>
      <c r="G371" s="40">
        <v>44266</v>
      </c>
      <c r="H371" s="37">
        <v>24</v>
      </c>
      <c r="I371" s="37" t="s">
        <v>176</v>
      </c>
      <c r="J371" s="37" t="s">
        <v>61</v>
      </c>
      <c r="K371" s="37"/>
      <c r="L371" s="39">
        <v>10</v>
      </c>
      <c r="M371" s="38">
        <v>0.25</v>
      </c>
      <c r="N371" s="37" t="s">
        <v>130</v>
      </c>
      <c r="O371" s="37" t="s">
        <v>48</v>
      </c>
      <c r="P371" s="37">
        <v>230</v>
      </c>
      <c r="Q371" s="37"/>
      <c r="R371" s="40">
        <v>45000</v>
      </c>
      <c r="S371" s="37"/>
      <c r="T371" s="37"/>
      <c r="U371" s="37"/>
      <c r="V371" s="37"/>
      <c r="W371" s="37"/>
      <c r="X371" s="37"/>
      <c r="Y371" s="39">
        <v>9.73</v>
      </c>
      <c r="Z371" s="39">
        <v>9.8800000000000008</v>
      </c>
      <c r="AA371" s="39">
        <v>0.65</v>
      </c>
      <c r="AB371" s="37"/>
      <c r="AC371" s="37"/>
      <c r="AD371" s="37"/>
      <c r="AE371" s="37" t="s">
        <v>1782</v>
      </c>
      <c r="AF371" s="37" t="s">
        <v>51</v>
      </c>
      <c r="AG371" s="37" t="s">
        <v>1167</v>
      </c>
      <c r="AH371" s="38">
        <v>-2.8000000000000001E-2</v>
      </c>
      <c r="AI371" s="40">
        <f>INDEX(spac_research[[#All],[outsideLiquidationDate]],MATCH(C371,spac_research[[#All],[symbol]],0))</f>
        <v>0</v>
      </c>
      <c r="AJ371" s="20">
        <f t="shared" si="15"/>
        <v>45000</v>
      </c>
      <c r="AK371" s="32">
        <f t="shared" ca="1" si="16"/>
        <v>341</v>
      </c>
      <c r="AL371" s="33">
        <f t="shared" ca="1" si="17"/>
        <v>2.9702254116271275E-2</v>
      </c>
      <c r="AM371" s="22">
        <f>IF(ISBLANK(Y371),"",INDEX(spac_research[[#All],[publicSharesOutstanding]],MATCH(C371,spac_research[[#All],[symbol]],0)))</f>
        <v>23000000</v>
      </c>
      <c r="AN371">
        <v>0</v>
      </c>
    </row>
    <row r="372" spans="1:40" x14ac:dyDescent="0.2">
      <c r="A372" s="37" t="s">
        <v>2028</v>
      </c>
      <c r="B372" s="37" t="s">
        <v>1780</v>
      </c>
      <c r="C372" s="37" t="s">
        <v>828</v>
      </c>
      <c r="D372" s="37"/>
      <c r="E372" s="37"/>
      <c r="F372" s="40">
        <v>44249</v>
      </c>
      <c r="G372" s="40">
        <v>44266</v>
      </c>
      <c r="H372" s="37">
        <v>24</v>
      </c>
      <c r="I372" s="37" t="s">
        <v>53</v>
      </c>
      <c r="J372" s="37" t="s">
        <v>61</v>
      </c>
      <c r="K372" s="37"/>
      <c r="L372" s="39">
        <v>10</v>
      </c>
      <c r="M372" s="38">
        <v>0.33329999999999999</v>
      </c>
      <c r="N372" s="37" t="s">
        <v>147</v>
      </c>
      <c r="O372" s="37" t="s">
        <v>167</v>
      </c>
      <c r="P372" s="37">
        <v>286.5</v>
      </c>
      <c r="Q372" s="37"/>
      <c r="R372" s="40">
        <v>45000</v>
      </c>
      <c r="S372" s="37"/>
      <c r="T372" s="37"/>
      <c r="U372" s="37"/>
      <c r="V372" s="37"/>
      <c r="W372" s="37"/>
      <c r="X372" s="37"/>
      <c r="Y372" s="39">
        <v>9.74</v>
      </c>
      <c r="Z372" s="39">
        <v>9.8699999999999992</v>
      </c>
      <c r="AA372" s="39">
        <v>0.41</v>
      </c>
      <c r="AB372" s="37"/>
      <c r="AC372" s="37"/>
      <c r="AD372" s="37"/>
      <c r="AE372" s="37" t="s">
        <v>1782</v>
      </c>
      <c r="AF372" s="37" t="s">
        <v>51</v>
      </c>
      <c r="AG372" s="37" t="s">
        <v>827</v>
      </c>
      <c r="AH372" s="38">
        <v>-2.7E-2</v>
      </c>
      <c r="AI372" s="40">
        <f>INDEX(spac_research[[#All],[outsideLiquidationDate]],MATCH(C372,spac_research[[#All],[symbol]],0))</f>
        <v>0</v>
      </c>
      <c r="AJ372" s="20">
        <f t="shared" si="15"/>
        <v>45000</v>
      </c>
      <c r="AK372" s="32">
        <f t="shared" ca="1" si="16"/>
        <v>341</v>
      </c>
      <c r="AL372" s="33">
        <f t="shared" ca="1" si="17"/>
        <v>2.8572804952217968E-2</v>
      </c>
      <c r="AM372" s="22">
        <f>IF(ISBLANK(Y372),"",INDEX(spac_research[[#All],[publicSharesOutstanding]],MATCH(C372,spac_research[[#All],[symbol]],0)))</f>
        <v>28650874</v>
      </c>
      <c r="AN372">
        <v>0</v>
      </c>
    </row>
    <row r="373" spans="1:40" x14ac:dyDescent="0.2">
      <c r="A373" s="37" t="s">
        <v>2474</v>
      </c>
      <c r="B373" s="37" t="s">
        <v>2398</v>
      </c>
      <c r="C373" s="37" t="s">
        <v>355</v>
      </c>
      <c r="D373" s="37" t="s">
        <v>354</v>
      </c>
      <c r="E373" s="37" t="s">
        <v>353</v>
      </c>
      <c r="F373" s="40">
        <v>44232</v>
      </c>
      <c r="G373" s="40">
        <v>44266</v>
      </c>
      <c r="H373" s="37">
        <v>24</v>
      </c>
      <c r="I373" s="37" t="s">
        <v>176</v>
      </c>
      <c r="J373" s="37" t="s">
        <v>54</v>
      </c>
      <c r="K373" s="37"/>
      <c r="L373" s="39">
        <v>10</v>
      </c>
      <c r="M373" s="38">
        <v>0.25</v>
      </c>
      <c r="N373" s="37" t="s">
        <v>276</v>
      </c>
      <c r="O373" s="37" t="s">
        <v>48</v>
      </c>
      <c r="P373" s="37">
        <v>287.5</v>
      </c>
      <c r="Q373" s="40">
        <v>44581</v>
      </c>
      <c r="R373" s="40">
        <v>45000</v>
      </c>
      <c r="S373" s="37"/>
      <c r="T373" s="37">
        <v>446</v>
      </c>
      <c r="U373" s="41">
        <v>1.55</v>
      </c>
      <c r="V373" s="37" t="s">
        <v>130</v>
      </c>
      <c r="W373" s="37" t="s">
        <v>56</v>
      </c>
      <c r="X373" s="37"/>
      <c r="Y373" s="39">
        <v>9.77</v>
      </c>
      <c r="Z373" s="39">
        <v>9.7200000000000006</v>
      </c>
      <c r="AA373" s="39">
        <v>0.34</v>
      </c>
      <c r="AB373" s="37"/>
      <c r="AC373" s="37"/>
      <c r="AD373" s="37"/>
      <c r="AE373" s="37" t="s">
        <v>1782</v>
      </c>
      <c r="AF373" s="37" t="s">
        <v>59</v>
      </c>
      <c r="AG373" s="37" t="s">
        <v>276</v>
      </c>
      <c r="AH373" s="38">
        <v>-2.4E-2</v>
      </c>
      <c r="AI373" s="40">
        <f>INDEX(spac_research[[#All],[outsideLiquidationDate]],MATCH(C373,spac_research[[#All],[symbol]],0))</f>
        <v>0</v>
      </c>
      <c r="AJ373" s="20">
        <f t="shared" si="15"/>
        <v>45000</v>
      </c>
      <c r="AK373" s="32">
        <f t="shared" ca="1" si="16"/>
        <v>341</v>
      </c>
      <c r="AL373" s="33">
        <f t="shared" ca="1" si="17"/>
        <v>2.5198329916525791E-2</v>
      </c>
      <c r="AM373" s="22">
        <f>IF(ISBLANK(Y373),"",INDEX(spac_research[[#All],[publicSharesOutstanding]],MATCH(C373,spac_research[[#All],[symbol]],0)))</f>
        <v>28750000</v>
      </c>
      <c r="AN373">
        <v>0</v>
      </c>
    </row>
    <row r="374" spans="1:40" x14ac:dyDescent="0.2">
      <c r="A374" s="37" t="s">
        <v>2025</v>
      </c>
      <c r="B374" s="37" t="s">
        <v>1780</v>
      </c>
      <c r="C374" s="37" t="s">
        <v>1125</v>
      </c>
      <c r="D374" s="37"/>
      <c r="E374" s="37"/>
      <c r="F374" s="40">
        <v>44239</v>
      </c>
      <c r="G374" s="40">
        <v>44266</v>
      </c>
      <c r="H374" s="37" t="s">
        <v>1124</v>
      </c>
      <c r="I374" s="37" t="s">
        <v>69</v>
      </c>
      <c r="J374" s="37" t="s">
        <v>54</v>
      </c>
      <c r="K374" s="37"/>
      <c r="L374" s="39">
        <v>10.1</v>
      </c>
      <c r="M374" s="38">
        <v>0.5</v>
      </c>
      <c r="N374" s="37" t="s">
        <v>147</v>
      </c>
      <c r="O374" s="37" t="s">
        <v>48</v>
      </c>
      <c r="P374" s="37">
        <v>175</v>
      </c>
      <c r="Q374" s="37"/>
      <c r="R374" s="40">
        <v>44880</v>
      </c>
      <c r="S374" s="37"/>
      <c r="T374" s="37"/>
      <c r="U374" s="37"/>
      <c r="V374" s="37"/>
      <c r="W374" s="37"/>
      <c r="X374" s="37"/>
      <c r="Y374" s="39">
        <v>9.91</v>
      </c>
      <c r="Z374" s="39">
        <v>10.01</v>
      </c>
      <c r="AA374" s="39">
        <v>0.18</v>
      </c>
      <c r="AB374" s="37"/>
      <c r="AC374" s="37"/>
      <c r="AD374" s="37"/>
      <c r="AE374" s="37" t="s">
        <v>1900</v>
      </c>
      <c r="AF374" s="37" t="s">
        <v>122</v>
      </c>
      <c r="AG374" s="37" t="s">
        <v>1123</v>
      </c>
      <c r="AH374" s="38">
        <v>-1.8800000000000001E-2</v>
      </c>
      <c r="AI374" s="40">
        <f>INDEX(spac_research[[#All],[outsideLiquidationDate]],MATCH(C374,spac_research[[#All],[symbol]],0))</f>
        <v>45000</v>
      </c>
      <c r="AJ374" s="20">
        <f t="shared" si="15"/>
        <v>45000</v>
      </c>
      <c r="AK374" s="32">
        <f t="shared" ca="1" si="16"/>
        <v>341</v>
      </c>
      <c r="AL374" s="33">
        <f t="shared" ca="1" si="17"/>
        <v>2.0521940869585663E-2</v>
      </c>
      <c r="AM374" s="22">
        <f>IF(ISBLANK(Y374),"",INDEX(spac_research[[#All],[publicSharesOutstanding]],MATCH(C374,spac_research[[#All],[symbol]],0)))</f>
        <v>17500000</v>
      </c>
      <c r="AN374">
        <v>0</v>
      </c>
    </row>
    <row r="375" spans="1:40" x14ac:dyDescent="0.2">
      <c r="A375" s="37" t="s">
        <v>2032</v>
      </c>
      <c r="B375" s="37" t="s">
        <v>1780</v>
      </c>
      <c r="C375" s="37" t="s">
        <v>1149</v>
      </c>
      <c r="D375" s="37"/>
      <c r="E375" s="37"/>
      <c r="F375" s="40">
        <v>44235</v>
      </c>
      <c r="G375" s="40">
        <v>44267</v>
      </c>
      <c r="H375" s="37">
        <v>24</v>
      </c>
      <c r="I375" s="37" t="s">
        <v>176</v>
      </c>
      <c r="J375" s="37" t="s">
        <v>54</v>
      </c>
      <c r="K375" s="37"/>
      <c r="L375" s="39">
        <v>10</v>
      </c>
      <c r="M375" s="38">
        <v>0.25</v>
      </c>
      <c r="N375" s="37" t="s">
        <v>72</v>
      </c>
      <c r="O375" s="37" t="s">
        <v>48</v>
      </c>
      <c r="P375" s="37">
        <v>250</v>
      </c>
      <c r="Q375" s="37"/>
      <c r="R375" s="40">
        <v>45001</v>
      </c>
      <c r="S375" s="37"/>
      <c r="T375" s="37"/>
      <c r="U375" s="37"/>
      <c r="V375" s="37"/>
      <c r="W375" s="37"/>
      <c r="X375" s="37"/>
      <c r="Y375" s="39">
        <v>9.7100000000000009</v>
      </c>
      <c r="Z375" s="39">
        <v>9.94</v>
      </c>
      <c r="AA375" s="39">
        <v>0.42</v>
      </c>
      <c r="AB375" s="37"/>
      <c r="AC375" s="37"/>
      <c r="AD375" s="37"/>
      <c r="AE375" s="37" t="s">
        <v>1419</v>
      </c>
      <c r="AF375" s="37" t="s">
        <v>75</v>
      </c>
      <c r="AG375" s="37" t="s">
        <v>288</v>
      </c>
      <c r="AH375" s="38">
        <v>-2.9000000000000001E-2</v>
      </c>
      <c r="AI375" s="40">
        <f>INDEX(spac_research[[#All],[outsideLiquidationDate]],MATCH(C375,spac_research[[#All],[symbol]],0))</f>
        <v>0</v>
      </c>
      <c r="AJ375" s="20">
        <f t="shared" si="15"/>
        <v>45001</v>
      </c>
      <c r="AK375" s="32">
        <f t="shared" ca="1" si="16"/>
        <v>342</v>
      </c>
      <c r="AL375" s="33">
        <f t="shared" ca="1" si="17"/>
        <v>3.1874657464120125E-2</v>
      </c>
      <c r="AM375" s="22">
        <f>IF(ISBLANK(Y375),"",INDEX(spac_research[[#All],[publicSharesOutstanding]],MATCH(C375,spac_research[[#All],[symbol]],0)))</f>
        <v>25000000</v>
      </c>
      <c r="AN375">
        <v>0</v>
      </c>
    </row>
    <row r="376" spans="1:40" x14ac:dyDescent="0.2">
      <c r="A376" s="37" t="s">
        <v>2029</v>
      </c>
      <c r="B376" s="37" t="s">
        <v>1780</v>
      </c>
      <c r="C376" s="37" t="s">
        <v>1021</v>
      </c>
      <c r="D376" s="37"/>
      <c r="E376" s="37"/>
      <c r="F376" s="40">
        <v>44229</v>
      </c>
      <c r="G376" s="40">
        <v>44267</v>
      </c>
      <c r="H376" s="37">
        <v>24</v>
      </c>
      <c r="I376" s="37" t="s">
        <v>119</v>
      </c>
      <c r="J376" s="37" t="s">
        <v>54</v>
      </c>
      <c r="K376" s="37"/>
      <c r="L376" s="39">
        <v>10</v>
      </c>
      <c r="M376" s="38">
        <v>0.2</v>
      </c>
      <c r="N376" s="37" t="s">
        <v>49</v>
      </c>
      <c r="O376" s="37" t="s">
        <v>48</v>
      </c>
      <c r="P376" s="37">
        <v>460</v>
      </c>
      <c r="Q376" s="37"/>
      <c r="R376" s="40">
        <v>45001</v>
      </c>
      <c r="S376" s="37"/>
      <c r="T376" s="37"/>
      <c r="U376" s="37"/>
      <c r="V376" s="37"/>
      <c r="W376" s="37"/>
      <c r="X376" s="37"/>
      <c r="Y376" s="39">
        <v>9.73</v>
      </c>
      <c r="Z376" s="39">
        <v>9.85</v>
      </c>
      <c r="AA376" s="39">
        <v>0.75</v>
      </c>
      <c r="AB376" s="37"/>
      <c r="AC376" s="37"/>
      <c r="AD376" s="37"/>
      <c r="AE376" s="37" t="s">
        <v>1814</v>
      </c>
      <c r="AF376" s="37" t="s">
        <v>82</v>
      </c>
      <c r="AG376" s="37" t="s">
        <v>1020</v>
      </c>
      <c r="AH376" s="38">
        <v>-2.7E-2</v>
      </c>
      <c r="AI376" s="40">
        <f>INDEX(spac_research[[#All],[outsideLiquidationDate]],MATCH(C376,spac_research[[#All],[symbol]],0))</f>
        <v>0</v>
      </c>
      <c r="AJ376" s="20">
        <f t="shared" si="15"/>
        <v>45001</v>
      </c>
      <c r="AK376" s="32">
        <f t="shared" ca="1" si="16"/>
        <v>342</v>
      </c>
      <c r="AL376" s="33">
        <f t="shared" ca="1" si="17"/>
        <v>2.9615405420024866E-2</v>
      </c>
      <c r="AM376" s="22">
        <f>IF(ISBLANK(Y376),"",INDEX(spac_research[[#All],[publicSharesOutstanding]],MATCH(C376,spac_research[[#All],[symbol]],0)))</f>
        <v>46000000</v>
      </c>
      <c r="AN376">
        <v>0</v>
      </c>
    </row>
    <row r="377" spans="1:40" x14ac:dyDescent="0.2">
      <c r="A377" s="37" t="s">
        <v>2031</v>
      </c>
      <c r="B377" s="37" t="s">
        <v>1780</v>
      </c>
      <c r="C377" s="37" t="s">
        <v>440</v>
      </c>
      <c r="D377" s="37"/>
      <c r="E377" s="37"/>
      <c r="F377" s="40">
        <v>44229</v>
      </c>
      <c r="G377" s="40">
        <v>44267</v>
      </c>
      <c r="H377" s="37">
        <v>24</v>
      </c>
      <c r="I377" s="37" t="s">
        <v>53</v>
      </c>
      <c r="J377" s="37" t="s">
        <v>54</v>
      </c>
      <c r="K377" s="37"/>
      <c r="L377" s="39">
        <v>10</v>
      </c>
      <c r="M377" s="38">
        <v>0.33329999999999999</v>
      </c>
      <c r="N377" s="37" t="s">
        <v>79</v>
      </c>
      <c r="O377" s="37" t="s">
        <v>48</v>
      </c>
      <c r="P377" s="37">
        <v>345</v>
      </c>
      <c r="Q377" s="37"/>
      <c r="R377" s="40">
        <v>45001</v>
      </c>
      <c r="S377" s="37"/>
      <c r="T377" s="37"/>
      <c r="U377" s="37"/>
      <c r="V377" s="37"/>
      <c r="W377" s="37"/>
      <c r="X377" s="37"/>
      <c r="Y377" s="39">
        <v>9.74</v>
      </c>
      <c r="Z377" s="39">
        <v>9.85</v>
      </c>
      <c r="AA377" s="39">
        <v>0.41</v>
      </c>
      <c r="AB377" s="37"/>
      <c r="AC377" s="37"/>
      <c r="AD377" s="37"/>
      <c r="AE377" s="37" t="s">
        <v>1818</v>
      </c>
      <c r="AF377" s="37" t="s">
        <v>82</v>
      </c>
      <c r="AG377" s="37" t="s">
        <v>439</v>
      </c>
      <c r="AH377" s="38">
        <v>-2.7E-2</v>
      </c>
      <c r="AI377" s="40">
        <f>INDEX(spac_research[[#All],[outsideLiquidationDate]],MATCH(C377,spac_research[[#All],[symbol]],0))</f>
        <v>0</v>
      </c>
      <c r="AJ377" s="20">
        <f t="shared" si="15"/>
        <v>45001</v>
      </c>
      <c r="AK377" s="32">
        <f t="shared" ca="1" si="16"/>
        <v>342</v>
      </c>
      <c r="AL377" s="33">
        <f t="shared" ca="1" si="17"/>
        <v>2.8489258738907387E-2</v>
      </c>
      <c r="AM377" s="22">
        <f>IF(ISBLANK(Y377),"",INDEX(spac_research[[#All],[publicSharesOutstanding]],MATCH(C377,spac_research[[#All],[symbol]],0)))</f>
        <v>34500000</v>
      </c>
      <c r="AN377">
        <v>0</v>
      </c>
    </row>
    <row r="378" spans="1:40" x14ac:dyDescent="0.2">
      <c r="A378" s="37" t="s">
        <v>2030</v>
      </c>
      <c r="B378" s="37" t="s">
        <v>1780</v>
      </c>
      <c r="C378" s="37" t="s">
        <v>1022</v>
      </c>
      <c r="D378" s="37"/>
      <c r="E378" s="37"/>
      <c r="F378" s="40">
        <v>44229</v>
      </c>
      <c r="G378" s="40">
        <v>44267</v>
      </c>
      <c r="H378" s="37">
        <v>24</v>
      </c>
      <c r="I378" s="37" t="s">
        <v>119</v>
      </c>
      <c r="J378" s="37" t="s">
        <v>54</v>
      </c>
      <c r="K378" s="37"/>
      <c r="L378" s="39">
        <v>10</v>
      </c>
      <c r="M378" s="38">
        <v>0.2</v>
      </c>
      <c r="N378" s="37" t="s">
        <v>49</v>
      </c>
      <c r="O378" s="37" t="s">
        <v>48</v>
      </c>
      <c r="P378" s="37">
        <v>275</v>
      </c>
      <c r="Q378" s="37"/>
      <c r="R378" s="40">
        <v>45001</v>
      </c>
      <c r="S378" s="37"/>
      <c r="T378" s="37"/>
      <c r="U378" s="37"/>
      <c r="V378" s="37"/>
      <c r="W378" s="37"/>
      <c r="X378" s="37"/>
      <c r="Y378" s="39">
        <v>9.75</v>
      </c>
      <c r="Z378" s="39">
        <v>9.85</v>
      </c>
      <c r="AA378" s="39">
        <v>0.82</v>
      </c>
      <c r="AB378" s="37"/>
      <c r="AC378" s="37"/>
      <c r="AD378" s="37"/>
      <c r="AE378" s="37" t="s">
        <v>1814</v>
      </c>
      <c r="AF378" s="37" t="s">
        <v>82</v>
      </c>
      <c r="AG378" s="37" t="s">
        <v>1020</v>
      </c>
      <c r="AH378" s="38">
        <v>-2.5000000000000001E-2</v>
      </c>
      <c r="AI378" s="40">
        <f>INDEX(spac_research[[#All],[outsideLiquidationDate]],MATCH(C378,spac_research[[#All],[symbol]],0))</f>
        <v>0</v>
      </c>
      <c r="AJ378" s="20">
        <f t="shared" si="15"/>
        <v>45001</v>
      </c>
      <c r="AK378" s="32">
        <f t="shared" ca="1" si="16"/>
        <v>342</v>
      </c>
      <c r="AL378" s="33">
        <f t="shared" ca="1" si="17"/>
        <v>2.7365422102264107E-2</v>
      </c>
      <c r="AM378" s="22">
        <f>IF(ISBLANK(Y378),"",INDEX(spac_research[[#All],[publicSharesOutstanding]],MATCH(C378,spac_research[[#All],[symbol]],0)))</f>
        <v>27500000</v>
      </c>
      <c r="AN378">
        <v>0</v>
      </c>
    </row>
    <row r="379" spans="1:40" x14ac:dyDescent="0.2">
      <c r="A379" s="37" t="s">
        <v>2033</v>
      </c>
      <c r="B379" s="37" t="s">
        <v>1780</v>
      </c>
      <c r="C379" s="37" t="s">
        <v>423</v>
      </c>
      <c r="D379" s="37"/>
      <c r="E379" s="37"/>
      <c r="F379" s="40">
        <v>44244</v>
      </c>
      <c r="G379" s="40">
        <v>44267</v>
      </c>
      <c r="H379" s="37">
        <v>24</v>
      </c>
      <c r="I379" s="37" t="s">
        <v>53</v>
      </c>
      <c r="J379" s="37" t="s">
        <v>54</v>
      </c>
      <c r="K379" s="37"/>
      <c r="L379" s="39">
        <v>10</v>
      </c>
      <c r="M379" s="38">
        <v>0.33329999999999999</v>
      </c>
      <c r="N379" s="37" t="s">
        <v>49</v>
      </c>
      <c r="O379" s="37" t="s">
        <v>48</v>
      </c>
      <c r="P379" s="37">
        <v>250</v>
      </c>
      <c r="Q379" s="37"/>
      <c r="R379" s="40">
        <v>45001</v>
      </c>
      <c r="S379" s="37"/>
      <c r="T379" s="37"/>
      <c r="U379" s="37"/>
      <c r="V379" s="37"/>
      <c r="W379" s="37"/>
      <c r="X379" s="37"/>
      <c r="Y379" s="39">
        <v>9.75</v>
      </c>
      <c r="Z379" s="39">
        <v>9.89</v>
      </c>
      <c r="AA379" s="39">
        <v>0.39</v>
      </c>
      <c r="AB379" s="37"/>
      <c r="AC379" s="37"/>
      <c r="AD379" s="37"/>
      <c r="AE379" s="37" t="s">
        <v>1818</v>
      </c>
      <c r="AF379" s="37" t="s">
        <v>96</v>
      </c>
      <c r="AG379" s="37" t="s">
        <v>49</v>
      </c>
      <c r="AH379" s="38">
        <v>-2.5000000000000001E-2</v>
      </c>
      <c r="AI379" s="40">
        <f>INDEX(spac_research[[#All],[outsideLiquidationDate]],MATCH(C379,spac_research[[#All],[symbol]],0))</f>
        <v>0</v>
      </c>
      <c r="AJ379" s="20">
        <f t="shared" si="15"/>
        <v>45001</v>
      </c>
      <c r="AK379" s="32">
        <f t="shared" ca="1" si="16"/>
        <v>342</v>
      </c>
      <c r="AL379" s="33">
        <f t="shared" ca="1" si="17"/>
        <v>2.7365422102264107E-2</v>
      </c>
      <c r="AM379" s="22">
        <f>IF(ISBLANK(Y379),"",INDEX(spac_research[[#All],[publicSharesOutstanding]],MATCH(C379,spac_research[[#All],[symbol]],0)))</f>
        <v>25000000</v>
      </c>
      <c r="AN379">
        <v>0</v>
      </c>
    </row>
    <row r="380" spans="1:40" x14ac:dyDescent="0.2">
      <c r="A380" s="37" t="s">
        <v>2170</v>
      </c>
      <c r="B380" s="37" t="s">
        <v>1780</v>
      </c>
      <c r="C380" s="37" t="s">
        <v>596</v>
      </c>
      <c r="D380" s="37"/>
      <c r="E380" s="37"/>
      <c r="F380" s="40">
        <v>44397</v>
      </c>
      <c r="G380" s="40">
        <v>44453</v>
      </c>
      <c r="H380" s="37" t="s">
        <v>163</v>
      </c>
      <c r="I380" s="37" t="s">
        <v>107</v>
      </c>
      <c r="J380" s="37"/>
      <c r="K380" s="37" t="s">
        <v>2066</v>
      </c>
      <c r="L380" s="39">
        <v>10.1</v>
      </c>
      <c r="M380" s="37" t="s">
        <v>1887</v>
      </c>
      <c r="N380" s="37" t="s">
        <v>79</v>
      </c>
      <c r="O380" s="37" t="s">
        <v>167</v>
      </c>
      <c r="P380" s="37">
        <v>57.5</v>
      </c>
      <c r="Q380" s="37"/>
      <c r="R380" s="40">
        <v>44820</v>
      </c>
      <c r="S380" s="37"/>
      <c r="T380" s="37"/>
      <c r="U380" s="37"/>
      <c r="V380" s="37"/>
      <c r="W380" s="37"/>
      <c r="X380" s="37"/>
      <c r="Y380" s="39">
        <v>9.93</v>
      </c>
      <c r="Z380" s="39">
        <v>10.09</v>
      </c>
      <c r="AA380" s="37"/>
      <c r="AB380" s="37"/>
      <c r="AC380" s="37"/>
      <c r="AD380" s="37"/>
      <c r="AE380" s="37" t="s">
        <v>1379</v>
      </c>
      <c r="AF380" s="37" t="s">
        <v>112</v>
      </c>
      <c r="AG380" s="37" t="s">
        <v>595</v>
      </c>
      <c r="AH380" s="38">
        <v>-1.5900000000000001E-2</v>
      </c>
      <c r="AI380" s="40">
        <f>INDEX(spac_research[[#All],[outsideLiquidationDate]],MATCH(C380,spac_research[[#All],[symbol]],0))</f>
        <v>45001</v>
      </c>
      <c r="AJ380" s="20">
        <f t="shared" si="15"/>
        <v>45001</v>
      </c>
      <c r="AK380" s="32">
        <f t="shared" ca="1" si="16"/>
        <v>342</v>
      </c>
      <c r="AL380" s="33">
        <f t="shared" ca="1" si="17"/>
        <v>1.8271173065258019E-2</v>
      </c>
      <c r="AM380" s="22">
        <f>IF(ISBLANK(Y380),"",INDEX(spac_research[[#All],[publicSharesOutstanding]],MATCH(C380,spac_research[[#All],[symbol]],0)))</f>
        <v>5750000</v>
      </c>
      <c r="AN380">
        <v>0</v>
      </c>
    </row>
    <row r="381" spans="1:40" x14ac:dyDescent="0.2">
      <c r="A381" s="37" t="s">
        <v>2175</v>
      </c>
      <c r="B381" s="37" t="s">
        <v>2398</v>
      </c>
      <c r="C381" s="37" t="s">
        <v>1261</v>
      </c>
      <c r="D381" s="37" t="s">
        <v>17157</v>
      </c>
      <c r="E381" s="37"/>
      <c r="F381" s="40">
        <v>44435</v>
      </c>
      <c r="G381" s="40">
        <v>44454</v>
      </c>
      <c r="H381" s="37">
        <v>18</v>
      </c>
      <c r="I381" s="37" t="s">
        <v>69</v>
      </c>
      <c r="J381" s="37" t="s">
        <v>61</v>
      </c>
      <c r="K381" s="37"/>
      <c r="L381" s="39">
        <v>10.050000000000001</v>
      </c>
      <c r="M381" s="38">
        <v>0.5</v>
      </c>
      <c r="N381" s="37" t="s">
        <v>49</v>
      </c>
      <c r="O381" s="37" t="s">
        <v>48</v>
      </c>
      <c r="P381" s="37">
        <v>200</v>
      </c>
      <c r="Q381" s="40">
        <v>44628</v>
      </c>
      <c r="R381" s="40">
        <v>45002</v>
      </c>
      <c r="S381" s="37"/>
      <c r="T381" s="37">
        <v>632</v>
      </c>
      <c r="U381" s="41">
        <v>3.14</v>
      </c>
      <c r="V381" s="37" t="s">
        <v>49</v>
      </c>
      <c r="W381" s="37" t="s">
        <v>48</v>
      </c>
      <c r="X381" s="37"/>
      <c r="Y381" s="39">
        <v>9.84</v>
      </c>
      <c r="Z381" s="39">
        <v>9.9700000000000006</v>
      </c>
      <c r="AA381" s="39">
        <v>0.3</v>
      </c>
      <c r="AB381" s="37"/>
      <c r="AC381" s="37"/>
      <c r="AD381" s="37"/>
      <c r="AE381" s="37" t="s">
        <v>1419</v>
      </c>
      <c r="AF381" s="37" t="s">
        <v>341</v>
      </c>
      <c r="AG381" s="37" t="s">
        <v>1260</v>
      </c>
      <c r="AH381" s="38">
        <v>-2.1899999999999999E-2</v>
      </c>
      <c r="AI381" s="40">
        <f>INDEX(spac_research[[#All],[outsideLiquidationDate]],MATCH(C381,spac_research[[#All],[symbol]],0))</f>
        <v>0</v>
      </c>
      <c r="AJ381" s="20">
        <f t="shared" si="15"/>
        <v>45002</v>
      </c>
      <c r="AK381" s="32">
        <f t="shared" ca="1" si="16"/>
        <v>343</v>
      </c>
      <c r="AL381" s="33">
        <f t="shared" ca="1" si="17"/>
        <v>2.2710303633648718E-2</v>
      </c>
      <c r="AM381" s="22">
        <f>IF(ISBLANK(Y381),"",INDEX(spac_research[[#All],[publicSharesOutstanding]],MATCH(C381,spac_research[[#All],[symbol]],0)))</f>
        <v>20000000</v>
      </c>
      <c r="AN381">
        <v>0</v>
      </c>
    </row>
    <row r="382" spans="1:40" x14ac:dyDescent="0.2">
      <c r="A382" s="37" t="s">
        <v>2172</v>
      </c>
      <c r="B382" s="37" t="s">
        <v>1780</v>
      </c>
      <c r="C382" s="37" t="s">
        <v>1676</v>
      </c>
      <c r="D382" s="37"/>
      <c r="E382" s="37"/>
      <c r="F382" s="40">
        <v>44396</v>
      </c>
      <c r="G382" s="40">
        <v>44454</v>
      </c>
      <c r="H382" s="37" t="s">
        <v>163</v>
      </c>
      <c r="I382" s="37" t="s">
        <v>69</v>
      </c>
      <c r="J382" s="37" t="s">
        <v>61</v>
      </c>
      <c r="K382" s="37"/>
      <c r="L382" s="39">
        <v>10.199999999999999</v>
      </c>
      <c r="M382" s="38">
        <v>0.5</v>
      </c>
      <c r="N382" s="37" t="s">
        <v>130</v>
      </c>
      <c r="O382" s="37" t="s">
        <v>48</v>
      </c>
      <c r="P382" s="37">
        <v>105</v>
      </c>
      <c r="Q382" s="37"/>
      <c r="R382" s="40">
        <v>44821</v>
      </c>
      <c r="S382" s="37"/>
      <c r="T382" s="37"/>
      <c r="U382" s="37"/>
      <c r="V382" s="37"/>
      <c r="W382" s="37"/>
      <c r="X382" s="37"/>
      <c r="Y382" s="39">
        <v>10.050000000000001</v>
      </c>
      <c r="Z382" s="39">
        <v>10.15</v>
      </c>
      <c r="AA382" s="39">
        <v>0.25</v>
      </c>
      <c r="AB382" s="37"/>
      <c r="AC382" s="37"/>
      <c r="AD382" s="37"/>
      <c r="AE382" s="37" t="s">
        <v>1903</v>
      </c>
      <c r="AF382" s="37" t="s">
        <v>930</v>
      </c>
      <c r="AG382" s="37" t="s">
        <v>1675</v>
      </c>
      <c r="AH382" s="38">
        <v>-1.47E-2</v>
      </c>
      <c r="AI382" s="40">
        <f>INDEX(spac_research[[#All],[outsideLiquidationDate]],MATCH(C382,spac_research[[#All],[symbol]],0))</f>
        <v>45002</v>
      </c>
      <c r="AJ382" s="20">
        <f t="shared" si="15"/>
        <v>45002</v>
      </c>
      <c r="AK382" s="32">
        <f t="shared" ca="1" si="16"/>
        <v>343</v>
      </c>
      <c r="AL382" s="33">
        <f t="shared" ca="1" si="17"/>
        <v>1.5882685696879839E-2</v>
      </c>
      <c r="AM382" s="22">
        <f>IF(ISBLANK(Y382),"",INDEX(spac_research[[#All],[publicSharesOutstanding]],MATCH(C382,spac_research[[#All],[symbol]],0)))</f>
        <v>10500000</v>
      </c>
      <c r="AN382">
        <v>0</v>
      </c>
    </row>
    <row r="383" spans="1:40" x14ac:dyDescent="0.2">
      <c r="A383" s="37" t="s">
        <v>2035</v>
      </c>
      <c r="B383" s="37" t="s">
        <v>1780</v>
      </c>
      <c r="C383" s="37" t="s">
        <v>1263</v>
      </c>
      <c r="D383" s="37"/>
      <c r="E383" s="37"/>
      <c r="F383" s="40">
        <v>44244</v>
      </c>
      <c r="G383" s="40">
        <v>44271</v>
      </c>
      <c r="H383" s="37">
        <v>24</v>
      </c>
      <c r="I383" s="37" t="s">
        <v>53</v>
      </c>
      <c r="J383" s="37" t="s">
        <v>61</v>
      </c>
      <c r="K383" s="37"/>
      <c r="L383" s="39">
        <v>10</v>
      </c>
      <c r="M383" s="38">
        <v>0.33329999999999999</v>
      </c>
      <c r="N383" s="37" t="s">
        <v>130</v>
      </c>
      <c r="O383" s="37" t="s">
        <v>219</v>
      </c>
      <c r="P383" s="37">
        <v>127.5</v>
      </c>
      <c r="Q383" s="37"/>
      <c r="R383" s="40">
        <v>45003</v>
      </c>
      <c r="S383" s="37"/>
      <c r="T383" s="37"/>
      <c r="U383" s="37"/>
      <c r="V383" s="37"/>
      <c r="W383" s="37"/>
      <c r="X383" s="37"/>
      <c r="Y383" s="39">
        <v>9.7200000000000006</v>
      </c>
      <c r="Z383" s="39">
        <v>9.8000000000000007</v>
      </c>
      <c r="AA383" s="39">
        <v>0.42</v>
      </c>
      <c r="AB383" s="37"/>
      <c r="AC383" s="37"/>
      <c r="AD383" s="37"/>
      <c r="AE383" s="37" t="s">
        <v>1782</v>
      </c>
      <c r="AF383" s="37" t="s">
        <v>59</v>
      </c>
      <c r="AG383" s="37" t="s">
        <v>1262</v>
      </c>
      <c r="AH383" s="38">
        <v>-2.86E-2</v>
      </c>
      <c r="AI383" s="40">
        <f>INDEX(spac_research[[#All],[outsideLiquidationDate]],MATCH(C383,spac_research[[#All],[symbol]],0))</f>
        <v>0</v>
      </c>
      <c r="AJ383" s="20">
        <f t="shared" si="15"/>
        <v>45003</v>
      </c>
      <c r="AK383" s="32">
        <f t="shared" ca="1" si="16"/>
        <v>344</v>
      </c>
      <c r="AL383" s="33">
        <f t="shared" ca="1" si="17"/>
        <v>3.0565125849363557E-2</v>
      </c>
      <c r="AM383" s="22">
        <f>IF(ISBLANK(Y383),"",INDEX(spac_research[[#All],[publicSharesOutstanding]],MATCH(C383,spac_research[[#All],[symbol]],0)))</f>
        <v>12754784</v>
      </c>
      <c r="AN383">
        <v>0</v>
      </c>
    </row>
    <row r="384" spans="1:40" x14ac:dyDescent="0.2">
      <c r="A384" s="37" t="s">
        <v>2037</v>
      </c>
      <c r="B384" s="37" t="s">
        <v>1780</v>
      </c>
      <c r="C384" s="37" t="s">
        <v>548</v>
      </c>
      <c r="D384" s="37"/>
      <c r="E384" s="37"/>
      <c r="F384" s="40">
        <v>44246</v>
      </c>
      <c r="G384" s="40">
        <v>44271</v>
      </c>
      <c r="H384" s="37">
        <v>24</v>
      </c>
      <c r="I384" s="37" t="s">
        <v>119</v>
      </c>
      <c r="J384" s="37" t="s">
        <v>61</v>
      </c>
      <c r="K384" s="37"/>
      <c r="L384" s="39">
        <v>10</v>
      </c>
      <c r="M384" s="38">
        <v>0.2</v>
      </c>
      <c r="N384" s="37" t="s">
        <v>79</v>
      </c>
      <c r="O384" s="37" t="s">
        <v>48</v>
      </c>
      <c r="P384" s="37">
        <v>319.2</v>
      </c>
      <c r="Q384" s="37"/>
      <c r="R384" s="40">
        <v>45003</v>
      </c>
      <c r="S384" s="37"/>
      <c r="T384" s="37"/>
      <c r="U384" s="37"/>
      <c r="V384" s="37"/>
      <c r="W384" s="37"/>
      <c r="X384" s="37"/>
      <c r="Y384" s="39">
        <v>9.7200000000000006</v>
      </c>
      <c r="Z384" s="39">
        <v>9.8000000000000007</v>
      </c>
      <c r="AA384" s="39">
        <v>0.44</v>
      </c>
      <c r="AB384" s="37"/>
      <c r="AC384" s="37"/>
      <c r="AD384" s="37"/>
      <c r="AE384" s="37" t="s">
        <v>1798</v>
      </c>
      <c r="AF384" s="37" t="s">
        <v>51</v>
      </c>
      <c r="AG384" s="37" t="s">
        <v>118</v>
      </c>
      <c r="AH384" s="38">
        <v>-2.9000000000000001E-2</v>
      </c>
      <c r="AI384" s="40">
        <f>INDEX(spac_research[[#All],[outsideLiquidationDate]],MATCH(C384,spac_research[[#All],[symbol]],0))</f>
        <v>0</v>
      </c>
      <c r="AJ384" s="20">
        <f t="shared" si="15"/>
        <v>45003</v>
      </c>
      <c r="AK384" s="32">
        <f t="shared" ca="1" si="16"/>
        <v>344</v>
      </c>
      <c r="AL384" s="33">
        <f t="shared" ca="1" si="17"/>
        <v>3.0565125849363557E-2</v>
      </c>
      <c r="AM384" s="22">
        <f>IF(ISBLANK(Y384),"",INDEX(spac_research[[#All],[publicSharesOutstanding]],MATCH(C384,spac_research[[#All],[symbol]],0)))</f>
        <v>31921634</v>
      </c>
      <c r="AN384">
        <v>0</v>
      </c>
    </row>
    <row r="385" spans="1:40" x14ac:dyDescent="0.2">
      <c r="A385" s="37" t="s">
        <v>2036</v>
      </c>
      <c r="B385" s="37" t="s">
        <v>1780</v>
      </c>
      <c r="C385" s="37" t="s">
        <v>1142</v>
      </c>
      <c r="D385" s="37"/>
      <c r="E385" s="37"/>
      <c r="F385" s="40">
        <v>44246</v>
      </c>
      <c r="G385" s="40">
        <v>44271</v>
      </c>
      <c r="H385" s="37">
        <v>24</v>
      </c>
      <c r="I385" s="37" t="s">
        <v>1031</v>
      </c>
      <c r="J385" s="37" t="s">
        <v>54</v>
      </c>
      <c r="K385" s="37"/>
      <c r="L385" s="39">
        <v>10</v>
      </c>
      <c r="M385" s="38">
        <v>0.125</v>
      </c>
      <c r="N385" s="37" t="s">
        <v>79</v>
      </c>
      <c r="O385" s="37" t="s">
        <v>48</v>
      </c>
      <c r="P385" s="37">
        <v>650</v>
      </c>
      <c r="Q385" s="37"/>
      <c r="R385" s="40">
        <v>45003</v>
      </c>
      <c r="S385" s="37"/>
      <c r="T385" s="37"/>
      <c r="U385" s="37"/>
      <c r="V385" s="37"/>
      <c r="W385" s="37"/>
      <c r="X385" s="37"/>
      <c r="Y385" s="39">
        <v>9.73</v>
      </c>
      <c r="Z385" s="39">
        <v>9.76</v>
      </c>
      <c r="AA385" s="39">
        <v>0.65</v>
      </c>
      <c r="AB385" s="37"/>
      <c r="AC385" s="37"/>
      <c r="AD385" s="37"/>
      <c r="AE385" s="37" t="s">
        <v>1814</v>
      </c>
      <c r="AF385" s="37" t="s">
        <v>82</v>
      </c>
      <c r="AG385" s="37" t="s">
        <v>1141</v>
      </c>
      <c r="AH385" s="38">
        <v>-2.7E-2</v>
      </c>
      <c r="AI385" s="40">
        <f>INDEX(spac_research[[#All],[outsideLiquidationDate]],MATCH(C385,spac_research[[#All],[symbol]],0))</f>
        <v>0</v>
      </c>
      <c r="AJ385" s="20">
        <f t="shared" si="15"/>
        <v>45003</v>
      </c>
      <c r="AK385" s="32">
        <f t="shared" ca="1" si="16"/>
        <v>344</v>
      </c>
      <c r="AL385" s="33">
        <f t="shared" ca="1" si="17"/>
        <v>2.9443222830373563E-2</v>
      </c>
      <c r="AM385" s="22">
        <f>IF(ISBLANK(Y385),"",INDEX(spac_research[[#All],[publicSharesOutstanding]],MATCH(C385,spac_research[[#All],[symbol]],0)))</f>
        <v>65000000</v>
      </c>
      <c r="AN385">
        <v>0</v>
      </c>
    </row>
    <row r="386" spans="1:40" x14ac:dyDescent="0.2">
      <c r="A386" s="37" t="s">
        <v>2038</v>
      </c>
      <c r="B386" s="37" t="s">
        <v>1780</v>
      </c>
      <c r="C386" s="37" t="s">
        <v>1134</v>
      </c>
      <c r="D386" s="37"/>
      <c r="E386" s="37"/>
      <c r="F386" s="40">
        <v>44253</v>
      </c>
      <c r="G386" s="40">
        <v>44271</v>
      </c>
      <c r="H386" s="37">
        <v>24</v>
      </c>
      <c r="I386" s="37" t="s">
        <v>176</v>
      </c>
      <c r="J386" s="37" t="s">
        <v>54</v>
      </c>
      <c r="K386" s="37"/>
      <c r="L386" s="39">
        <v>10</v>
      </c>
      <c r="M386" s="38">
        <v>0.25</v>
      </c>
      <c r="N386" s="37" t="s">
        <v>156</v>
      </c>
      <c r="O386" s="37" t="s">
        <v>56</v>
      </c>
      <c r="P386" s="37">
        <v>222.3</v>
      </c>
      <c r="Q386" s="37"/>
      <c r="R386" s="40">
        <v>45003</v>
      </c>
      <c r="S386" s="37"/>
      <c r="T386" s="37"/>
      <c r="U386" s="37"/>
      <c r="V386" s="37"/>
      <c r="W386" s="37"/>
      <c r="X386" s="37"/>
      <c r="Y386" s="39">
        <v>9.74</v>
      </c>
      <c r="Z386" s="39">
        <v>9.83</v>
      </c>
      <c r="AA386" s="39">
        <v>0.47</v>
      </c>
      <c r="AB386" s="37"/>
      <c r="AC386" s="37"/>
      <c r="AD386" s="37"/>
      <c r="AE386" s="37" t="s">
        <v>1796</v>
      </c>
      <c r="AF386" s="37" t="s">
        <v>267</v>
      </c>
      <c r="AG386" s="37" t="s">
        <v>1133</v>
      </c>
      <c r="AH386" s="38">
        <v>-2.5999999999999999E-2</v>
      </c>
      <c r="AI386" s="40">
        <f>INDEX(spac_research[[#All],[outsideLiquidationDate]],MATCH(C386,spac_research[[#All],[symbol]],0))</f>
        <v>0</v>
      </c>
      <c r="AJ386" s="20">
        <f t="shared" ref="AJ386:AJ449" si="18">IF(AI386&gt;0,AI386,R386)</f>
        <v>45003</v>
      </c>
      <c r="AK386" s="32">
        <f t="shared" ref="AK386:AK449" ca="1" si="19">AJ386-TODAY()</f>
        <v>344</v>
      </c>
      <c r="AL386" s="33">
        <f t="shared" ref="AL386:AL449" ca="1" si="20">IFERROR((L386/Y386-1)*(365/AK386),"")</f>
        <v>2.8323623513681187E-2</v>
      </c>
      <c r="AM386" s="22">
        <f>IF(ISBLANK(Y386),"",INDEX(spac_research[[#All],[publicSharesOutstanding]],MATCH(C386,spac_research[[#All],[symbol]],0)))</f>
        <v>22233687</v>
      </c>
      <c r="AN386">
        <v>0</v>
      </c>
    </row>
    <row r="387" spans="1:40" x14ac:dyDescent="0.2">
      <c r="A387" s="37" t="s">
        <v>1860</v>
      </c>
      <c r="B387" s="37" t="s">
        <v>1780</v>
      </c>
      <c r="C387" s="37" t="s">
        <v>1431</v>
      </c>
      <c r="D387" s="37"/>
      <c r="E387" s="37"/>
      <c r="F387" s="40">
        <v>44096</v>
      </c>
      <c r="G387" s="40">
        <v>44181</v>
      </c>
      <c r="H387" s="37" t="s">
        <v>150</v>
      </c>
      <c r="I387" s="37" t="s">
        <v>176</v>
      </c>
      <c r="J387" s="37" t="s">
        <v>54</v>
      </c>
      <c r="K387" s="37"/>
      <c r="L387" s="39">
        <v>10</v>
      </c>
      <c r="M387" s="38">
        <v>0.25</v>
      </c>
      <c r="N387" s="37" t="s">
        <v>79</v>
      </c>
      <c r="O387" s="37" t="s">
        <v>48</v>
      </c>
      <c r="P387" s="37">
        <v>500</v>
      </c>
      <c r="Q387" s="37"/>
      <c r="R387" s="40">
        <v>44913</v>
      </c>
      <c r="S387" s="37"/>
      <c r="T387" s="37"/>
      <c r="U387" s="37"/>
      <c r="V387" s="37"/>
      <c r="W387" s="37"/>
      <c r="X387" s="37"/>
      <c r="Y387" s="39">
        <v>9.77</v>
      </c>
      <c r="Z387" s="39">
        <v>9.9499999999999993</v>
      </c>
      <c r="AA387" s="39">
        <v>0.6</v>
      </c>
      <c r="AB387" s="37"/>
      <c r="AC387" s="37"/>
      <c r="AD387" s="37"/>
      <c r="AE387" s="37" t="s">
        <v>1786</v>
      </c>
      <c r="AF387" s="37" t="s">
        <v>122</v>
      </c>
      <c r="AG387" s="37" t="s">
        <v>118</v>
      </c>
      <c r="AH387" s="38">
        <v>-2.3E-2</v>
      </c>
      <c r="AI387" s="40">
        <f>INDEX(spac_research[[#All],[outsideLiquidationDate]],MATCH(C387,spac_research[[#All],[symbol]],0))</f>
        <v>45003</v>
      </c>
      <c r="AJ387" s="20">
        <f t="shared" si="18"/>
        <v>45003</v>
      </c>
      <c r="AK387" s="32">
        <f t="shared" ca="1" si="19"/>
        <v>344</v>
      </c>
      <c r="AL387" s="33">
        <f t="shared" ca="1" si="20"/>
        <v>2.4978577039346792E-2</v>
      </c>
      <c r="AM387" s="22">
        <f>IF(ISBLANK(Y387),"",INDEX(spac_research[[#All],[publicSharesOutstanding]],MATCH(C387,spac_research[[#All],[symbol]],0)))</f>
        <v>50000000</v>
      </c>
      <c r="AN387">
        <v>0</v>
      </c>
    </row>
    <row r="388" spans="1:40" x14ac:dyDescent="0.2">
      <c r="A388" s="37" t="s">
        <v>2476</v>
      </c>
      <c r="B388" s="37" t="s">
        <v>2398</v>
      </c>
      <c r="C388" s="37" t="s">
        <v>145</v>
      </c>
      <c r="D388" s="37" t="s">
        <v>146</v>
      </c>
      <c r="E388" s="37" t="s">
        <v>145</v>
      </c>
      <c r="F388" s="40">
        <v>44249</v>
      </c>
      <c r="G388" s="40">
        <v>44271</v>
      </c>
      <c r="H388" s="37">
        <v>24</v>
      </c>
      <c r="I388" s="37" t="s">
        <v>53</v>
      </c>
      <c r="J388" s="37" t="s">
        <v>54</v>
      </c>
      <c r="K388" s="37"/>
      <c r="L388" s="39">
        <v>10</v>
      </c>
      <c r="M388" s="38">
        <v>0.33329999999999999</v>
      </c>
      <c r="N388" s="37" t="s">
        <v>147</v>
      </c>
      <c r="O388" s="37" t="s">
        <v>48</v>
      </c>
      <c r="P388" s="37">
        <v>345</v>
      </c>
      <c r="Q388" s="40">
        <v>44515</v>
      </c>
      <c r="R388" s="40">
        <v>45003</v>
      </c>
      <c r="S388" s="37"/>
      <c r="T388" s="42">
        <v>1240</v>
      </c>
      <c r="U388" s="41">
        <v>3.59</v>
      </c>
      <c r="V388" s="37" t="s">
        <v>147</v>
      </c>
      <c r="W388" s="37" t="s">
        <v>48</v>
      </c>
      <c r="X388" s="37"/>
      <c r="Y388" s="39">
        <v>9.8800000000000008</v>
      </c>
      <c r="Z388" s="39">
        <v>10.16</v>
      </c>
      <c r="AA388" s="39">
        <v>1.04</v>
      </c>
      <c r="AB388" s="39">
        <v>9.8800000000000008</v>
      </c>
      <c r="AC388" s="37"/>
      <c r="AD388" s="37"/>
      <c r="AE388" s="37" t="s">
        <v>1782</v>
      </c>
      <c r="AF388" s="37" t="s">
        <v>96</v>
      </c>
      <c r="AG388" s="37" t="s">
        <v>148</v>
      </c>
      <c r="AH388" s="38">
        <v>-1.35E-2</v>
      </c>
      <c r="AI388" s="40">
        <f>INDEX(spac_research[[#All],[outsideLiquidationDate]],MATCH(C388,spac_research[[#All],[symbol]],0))</f>
        <v>0</v>
      </c>
      <c r="AJ388" s="20">
        <f t="shared" si="18"/>
        <v>45003</v>
      </c>
      <c r="AK388" s="32">
        <f t="shared" ca="1" si="19"/>
        <v>344</v>
      </c>
      <c r="AL388" s="33">
        <f t="shared" ca="1" si="20"/>
        <v>1.288720459467094E-2</v>
      </c>
      <c r="AM388" s="22">
        <f>IF(ISBLANK(Y388),"",INDEX(spac_research[[#All],[publicSharesOutstanding]],MATCH(C388,spac_research[[#All],[symbol]],0)))</f>
        <v>34500000</v>
      </c>
      <c r="AN388">
        <v>0</v>
      </c>
    </row>
    <row r="389" spans="1:40" x14ac:dyDescent="0.2">
      <c r="A389" s="37" t="s">
        <v>2041</v>
      </c>
      <c r="B389" s="37" t="s">
        <v>1780</v>
      </c>
      <c r="C389" s="37" t="s">
        <v>1531</v>
      </c>
      <c r="D389" s="37"/>
      <c r="E389" s="37"/>
      <c r="F389" s="40">
        <v>44253</v>
      </c>
      <c r="G389" s="40">
        <v>44272</v>
      </c>
      <c r="H389" s="37">
        <v>24</v>
      </c>
      <c r="I389" s="37" t="s">
        <v>53</v>
      </c>
      <c r="J389" s="37" t="s">
        <v>54</v>
      </c>
      <c r="K389" s="37"/>
      <c r="L389" s="39">
        <v>10</v>
      </c>
      <c r="M389" s="38">
        <v>0.33329999999999999</v>
      </c>
      <c r="N389" s="37" t="s">
        <v>49</v>
      </c>
      <c r="O389" s="37" t="s">
        <v>56</v>
      </c>
      <c r="P389" s="37">
        <v>200</v>
      </c>
      <c r="Q389" s="37"/>
      <c r="R389" s="40">
        <v>45004</v>
      </c>
      <c r="S389" s="37"/>
      <c r="T389" s="37"/>
      <c r="U389" s="37"/>
      <c r="V389" s="37"/>
      <c r="W389" s="37"/>
      <c r="X389" s="37"/>
      <c r="Y389" s="39">
        <v>9.7200000000000006</v>
      </c>
      <c r="Z389" s="39">
        <v>9.89</v>
      </c>
      <c r="AA389" s="39">
        <v>0.26</v>
      </c>
      <c r="AB389" s="37"/>
      <c r="AC389" s="37"/>
      <c r="AD389" s="37"/>
      <c r="AE389" s="37" t="s">
        <v>1810</v>
      </c>
      <c r="AF389" s="37" t="s">
        <v>95</v>
      </c>
      <c r="AG389" s="37" t="s">
        <v>1530</v>
      </c>
      <c r="AH389" s="38">
        <v>-2.8000000000000001E-2</v>
      </c>
      <c r="AI389" s="40">
        <f>INDEX(spac_research[[#All],[outsideLiquidationDate]],MATCH(C389,spac_research[[#All],[symbol]],0))</f>
        <v>0</v>
      </c>
      <c r="AJ389" s="20">
        <f t="shared" si="18"/>
        <v>45004</v>
      </c>
      <c r="AK389" s="32">
        <f t="shared" ca="1" si="19"/>
        <v>345</v>
      </c>
      <c r="AL389" s="33">
        <f t="shared" ca="1" si="20"/>
        <v>3.047653128168424E-2</v>
      </c>
      <c r="AM389" s="22">
        <f>IF(ISBLANK(Y389),"",INDEX(spac_research[[#All],[publicSharesOutstanding]],MATCH(C389,spac_research[[#All],[symbol]],0)))</f>
        <v>20000000</v>
      </c>
      <c r="AN389">
        <v>0</v>
      </c>
    </row>
    <row r="390" spans="1:40" x14ac:dyDescent="0.2">
      <c r="A390" s="37" t="s">
        <v>1127</v>
      </c>
      <c r="B390" s="37" t="s">
        <v>1780</v>
      </c>
      <c r="C390" s="37" t="s">
        <v>1128</v>
      </c>
      <c r="D390" s="37"/>
      <c r="E390" s="37"/>
      <c r="F390" s="40">
        <v>44251</v>
      </c>
      <c r="G390" s="40">
        <v>44272</v>
      </c>
      <c r="H390" s="37">
        <v>24</v>
      </c>
      <c r="I390" s="37" t="s">
        <v>53</v>
      </c>
      <c r="J390" s="37" t="s">
        <v>61</v>
      </c>
      <c r="K390" s="37"/>
      <c r="L390" s="39">
        <v>10</v>
      </c>
      <c r="M390" s="38">
        <v>0.33329999999999999</v>
      </c>
      <c r="N390" s="37" t="s">
        <v>130</v>
      </c>
      <c r="O390" s="37" t="s">
        <v>56</v>
      </c>
      <c r="P390" s="37">
        <v>287.5</v>
      </c>
      <c r="Q390" s="37"/>
      <c r="R390" s="40">
        <v>45004</v>
      </c>
      <c r="S390" s="37"/>
      <c r="T390" s="37"/>
      <c r="U390" s="37"/>
      <c r="V390" s="37"/>
      <c r="W390" s="37"/>
      <c r="X390" s="37"/>
      <c r="Y390" s="39">
        <v>9.74</v>
      </c>
      <c r="Z390" s="39">
        <v>9.83</v>
      </c>
      <c r="AA390" s="39">
        <v>0.25</v>
      </c>
      <c r="AB390" s="37"/>
      <c r="AC390" s="37"/>
      <c r="AD390" s="37"/>
      <c r="AE390" s="37" t="s">
        <v>1784</v>
      </c>
      <c r="AF390" s="37" t="s">
        <v>87</v>
      </c>
      <c r="AG390" s="37" t="s">
        <v>1126</v>
      </c>
      <c r="AH390" s="38">
        <v>-2.5999999999999999E-2</v>
      </c>
      <c r="AI390" s="40">
        <f>INDEX(spac_research[[#All],[outsideLiquidationDate]],MATCH(C390,spac_research[[#All],[symbol]],0))</f>
        <v>0</v>
      </c>
      <c r="AJ390" s="20">
        <f t="shared" si="18"/>
        <v>45004</v>
      </c>
      <c r="AK390" s="32">
        <f t="shared" ca="1" si="19"/>
        <v>345</v>
      </c>
      <c r="AL390" s="33">
        <f t="shared" ca="1" si="20"/>
        <v>2.8241526054221242E-2</v>
      </c>
      <c r="AM390" s="22">
        <f>IF(ISBLANK(Y390),"",INDEX(spac_research[[#All],[publicSharesOutstanding]],MATCH(C390,spac_research[[#All],[symbol]],0)))</f>
        <v>28750000</v>
      </c>
      <c r="AN390">
        <v>0</v>
      </c>
    </row>
    <row r="391" spans="1:40" x14ac:dyDescent="0.2">
      <c r="A391" s="37" t="s">
        <v>2040</v>
      </c>
      <c r="B391" s="37" t="s">
        <v>1780</v>
      </c>
      <c r="C391" s="37" t="s">
        <v>291</v>
      </c>
      <c r="D391" s="37"/>
      <c r="E391" s="37"/>
      <c r="F391" s="40">
        <v>44251</v>
      </c>
      <c r="G391" s="40">
        <v>44272</v>
      </c>
      <c r="H391" s="37">
        <v>24</v>
      </c>
      <c r="I391" s="37" t="s">
        <v>53</v>
      </c>
      <c r="J391" s="37" t="s">
        <v>54</v>
      </c>
      <c r="K391" s="37"/>
      <c r="L391" s="39">
        <v>10</v>
      </c>
      <c r="M391" s="38">
        <v>0.33329999999999999</v>
      </c>
      <c r="N391" s="37" t="s">
        <v>49</v>
      </c>
      <c r="O391" s="37" t="s">
        <v>48</v>
      </c>
      <c r="P391" s="37">
        <v>385</v>
      </c>
      <c r="Q391" s="37"/>
      <c r="R391" s="40">
        <v>45004</v>
      </c>
      <c r="S391" s="37"/>
      <c r="T391" s="37"/>
      <c r="U391" s="37"/>
      <c r="V391" s="37"/>
      <c r="W391" s="37"/>
      <c r="X391" s="37"/>
      <c r="Y391" s="39">
        <v>9.74</v>
      </c>
      <c r="Z391" s="39">
        <v>9.86</v>
      </c>
      <c r="AA391" s="39">
        <v>0.41</v>
      </c>
      <c r="AB391" s="37"/>
      <c r="AC391" s="37"/>
      <c r="AD391" s="37"/>
      <c r="AE391" s="37" t="s">
        <v>1786</v>
      </c>
      <c r="AF391" s="37" t="s">
        <v>96</v>
      </c>
      <c r="AG391" s="37" t="s">
        <v>290</v>
      </c>
      <c r="AH391" s="38">
        <v>-2.5999999999999999E-2</v>
      </c>
      <c r="AI391" s="40">
        <f>INDEX(spac_research[[#All],[outsideLiquidationDate]],MATCH(C391,spac_research[[#All],[symbol]],0))</f>
        <v>0</v>
      </c>
      <c r="AJ391" s="20">
        <f t="shared" si="18"/>
        <v>45004</v>
      </c>
      <c r="AK391" s="32">
        <f t="shared" ca="1" si="19"/>
        <v>345</v>
      </c>
      <c r="AL391" s="33">
        <f t="shared" ca="1" si="20"/>
        <v>2.8241526054221242E-2</v>
      </c>
      <c r="AM391" s="22">
        <f>IF(ISBLANK(Y391),"",INDEX(spac_research[[#All],[publicSharesOutstanding]],MATCH(C391,spac_research[[#All],[symbol]],0)))</f>
        <v>38500000</v>
      </c>
      <c r="AN391">
        <v>0</v>
      </c>
    </row>
    <row r="392" spans="1:40" x14ac:dyDescent="0.2">
      <c r="A392" s="37" t="s">
        <v>2042</v>
      </c>
      <c r="B392" s="37" t="s">
        <v>1780</v>
      </c>
      <c r="C392" s="37" t="s">
        <v>846</v>
      </c>
      <c r="D392" s="37"/>
      <c r="E392" s="37"/>
      <c r="F392" s="40">
        <v>44253</v>
      </c>
      <c r="G392" s="40">
        <v>44272</v>
      </c>
      <c r="H392" s="37">
        <v>24</v>
      </c>
      <c r="I392" s="37" t="s">
        <v>69</v>
      </c>
      <c r="J392" s="37" t="s">
        <v>54</v>
      </c>
      <c r="K392" s="37"/>
      <c r="L392" s="39">
        <v>10</v>
      </c>
      <c r="M392" s="38">
        <v>0.5</v>
      </c>
      <c r="N392" s="37" t="s">
        <v>65</v>
      </c>
      <c r="O392" s="37" t="s">
        <v>48</v>
      </c>
      <c r="P392" s="37">
        <v>175</v>
      </c>
      <c r="Q392" s="37"/>
      <c r="R392" s="40">
        <v>45004</v>
      </c>
      <c r="S392" s="37"/>
      <c r="T392" s="37"/>
      <c r="U392" s="37"/>
      <c r="V392" s="37"/>
      <c r="W392" s="37"/>
      <c r="X392" s="37"/>
      <c r="Y392" s="39">
        <v>9.74</v>
      </c>
      <c r="Z392" s="39">
        <v>9.85</v>
      </c>
      <c r="AA392" s="39">
        <v>0.2</v>
      </c>
      <c r="AB392" s="37"/>
      <c r="AC392" s="37"/>
      <c r="AD392" s="37"/>
      <c r="AE392" s="37" t="s">
        <v>1900</v>
      </c>
      <c r="AF392" s="37" t="s">
        <v>90</v>
      </c>
      <c r="AG392" s="37" t="s">
        <v>845</v>
      </c>
      <c r="AH392" s="38">
        <v>-2.5999999999999999E-2</v>
      </c>
      <c r="AI392" s="40">
        <f>INDEX(spac_research[[#All],[outsideLiquidationDate]],MATCH(C392,spac_research[[#All],[symbol]],0))</f>
        <v>0</v>
      </c>
      <c r="AJ392" s="20">
        <f t="shared" si="18"/>
        <v>45004</v>
      </c>
      <c r="AK392" s="32">
        <f t="shared" ca="1" si="19"/>
        <v>345</v>
      </c>
      <c r="AL392" s="33">
        <f t="shared" ca="1" si="20"/>
        <v>2.8241526054221242E-2</v>
      </c>
      <c r="AM392" s="22">
        <f>IF(ISBLANK(Y392),"",INDEX(spac_research[[#All],[publicSharesOutstanding]],MATCH(C392,spac_research[[#All],[symbol]],0)))</f>
        <v>17500000</v>
      </c>
      <c r="AN392">
        <v>0</v>
      </c>
    </row>
    <row r="393" spans="1:40" x14ac:dyDescent="0.2">
      <c r="A393" s="37" t="s">
        <v>2039</v>
      </c>
      <c r="B393" s="37" t="s">
        <v>1780</v>
      </c>
      <c r="C393" s="37" t="s">
        <v>869</v>
      </c>
      <c r="D393" s="37"/>
      <c r="E393" s="37"/>
      <c r="F393" s="40">
        <v>44231</v>
      </c>
      <c r="G393" s="40">
        <v>44272</v>
      </c>
      <c r="H393" s="37">
        <v>24</v>
      </c>
      <c r="I393" s="37" t="s">
        <v>176</v>
      </c>
      <c r="J393" s="37" t="s">
        <v>54</v>
      </c>
      <c r="K393" s="37"/>
      <c r="L393" s="39">
        <v>10</v>
      </c>
      <c r="M393" s="38">
        <v>0.25</v>
      </c>
      <c r="N393" s="37" t="s">
        <v>147</v>
      </c>
      <c r="O393" s="37" t="s">
        <v>48</v>
      </c>
      <c r="P393" s="43">
        <v>1380</v>
      </c>
      <c r="Q393" s="37"/>
      <c r="R393" s="40">
        <v>45004</v>
      </c>
      <c r="S393" s="37"/>
      <c r="T393" s="37"/>
      <c r="U393" s="37"/>
      <c r="V393" s="37"/>
      <c r="W393" s="37"/>
      <c r="X393" s="37"/>
      <c r="Y393" s="39">
        <v>9.75</v>
      </c>
      <c r="Z393" s="39">
        <v>9.91</v>
      </c>
      <c r="AA393" s="39">
        <v>0.67</v>
      </c>
      <c r="AB393" s="37"/>
      <c r="AC393" s="37"/>
      <c r="AD393" s="37"/>
      <c r="AE393" s="37" t="s">
        <v>1786</v>
      </c>
      <c r="AF393" s="37" t="s">
        <v>81</v>
      </c>
      <c r="AG393" s="37" t="s">
        <v>868</v>
      </c>
      <c r="AH393" s="38">
        <v>-2.5000000000000001E-2</v>
      </c>
      <c r="AI393" s="40">
        <f>INDEX(spac_research[[#All],[outsideLiquidationDate]],MATCH(C393,spac_research[[#All],[symbol]],0))</f>
        <v>0</v>
      </c>
      <c r="AJ393" s="20">
        <f t="shared" si="18"/>
        <v>45004</v>
      </c>
      <c r="AK393" s="32">
        <f t="shared" ca="1" si="19"/>
        <v>345</v>
      </c>
      <c r="AL393" s="33">
        <f t="shared" ca="1" si="20"/>
        <v>2.7127461910070511E-2</v>
      </c>
      <c r="AM393" s="22">
        <f>IF(ISBLANK(Y393),"",INDEX(spac_research[[#All],[publicSharesOutstanding]],MATCH(C393,spac_research[[#All],[symbol]],0)))</f>
        <v>138000000</v>
      </c>
      <c r="AN393">
        <v>0</v>
      </c>
    </row>
    <row r="394" spans="1:40" x14ac:dyDescent="0.2">
      <c r="A394" s="37" t="s">
        <v>2045</v>
      </c>
      <c r="B394" s="37" t="s">
        <v>1780</v>
      </c>
      <c r="C394" s="37" t="s">
        <v>1016</v>
      </c>
      <c r="D394" s="37"/>
      <c r="E394" s="37"/>
      <c r="F394" s="40">
        <v>44250</v>
      </c>
      <c r="G394" s="40">
        <v>44273</v>
      </c>
      <c r="H394" s="37">
        <v>24</v>
      </c>
      <c r="I394" s="37" t="s">
        <v>53</v>
      </c>
      <c r="J394" s="37" t="s">
        <v>61</v>
      </c>
      <c r="K394" s="37"/>
      <c r="L394" s="39">
        <v>10</v>
      </c>
      <c r="M394" s="38">
        <v>0.33329999999999999</v>
      </c>
      <c r="N394" s="37" t="s">
        <v>79</v>
      </c>
      <c r="O394" s="37" t="s">
        <v>48</v>
      </c>
      <c r="P394" s="37">
        <v>300</v>
      </c>
      <c r="Q394" s="37"/>
      <c r="R394" s="40">
        <v>45007</v>
      </c>
      <c r="S394" s="37"/>
      <c r="T394" s="37"/>
      <c r="U394" s="37"/>
      <c r="V394" s="37"/>
      <c r="W394" s="37"/>
      <c r="X394" s="37"/>
      <c r="Y394" s="39">
        <v>9.7100000000000009</v>
      </c>
      <c r="Z394" s="39">
        <v>9.8000000000000007</v>
      </c>
      <c r="AA394" s="39">
        <v>0.35</v>
      </c>
      <c r="AB394" s="37"/>
      <c r="AC394" s="37"/>
      <c r="AD394" s="37"/>
      <c r="AE394" s="37" t="s">
        <v>1419</v>
      </c>
      <c r="AF394" s="37" t="s">
        <v>52</v>
      </c>
      <c r="AG394" s="37" t="s">
        <v>118</v>
      </c>
      <c r="AH394" s="38">
        <v>-2.9000000000000001E-2</v>
      </c>
      <c r="AI394" s="40">
        <f>INDEX(spac_research[[#All],[outsideLiquidationDate]],MATCH(C394,spac_research[[#All],[symbol]],0))</f>
        <v>0</v>
      </c>
      <c r="AJ394" s="20">
        <f t="shared" si="18"/>
        <v>45007</v>
      </c>
      <c r="AK394" s="32">
        <f t="shared" ca="1" si="19"/>
        <v>348</v>
      </c>
      <c r="AL394" s="33">
        <f t="shared" ca="1" si="20"/>
        <v>3.1325094404393919E-2</v>
      </c>
      <c r="AM394" s="22">
        <f>IF(ISBLANK(Y394),"",INDEX(spac_research[[#All],[publicSharesOutstanding]],MATCH(C394,spac_research[[#All],[symbol]],0)))</f>
        <v>30000000</v>
      </c>
      <c r="AN394">
        <v>0</v>
      </c>
    </row>
    <row r="395" spans="1:40" x14ac:dyDescent="0.2">
      <c r="A395" s="37" t="s">
        <v>2047</v>
      </c>
      <c r="B395" s="37" t="s">
        <v>1780</v>
      </c>
      <c r="C395" s="37" t="s">
        <v>1736</v>
      </c>
      <c r="D395" s="37"/>
      <c r="E395" s="37"/>
      <c r="F395" s="40">
        <v>44257</v>
      </c>
      <c r="G395" s="40">
        <v>44273</v>
      </c>
      <c r="H395" s="37">
        <v>24</v>
      </c>
      <c r="I395" s="37" t="s">
        <v>53</v>
      </c>
      <c r="J395" s="37" t="s">
        <v>61</v>
      </c>
      <c r="K395" s="37"/>
      <c r="L395" s="39">
        <v>10</v>
      </c>
      <c r="M395" s="38">
        <v>0.33329999999999999</v>
      </c>
      <c r="N395" s="37" t="s">
        <v>79</v>
      </c>
      <c r="O395" s="37" t="s">
        <v>56</v>
      </c>
      <c r="P395" s="37">
        <v>400</v>
      </c>
      <c r="Q395" s="37"/>
      <c r="R395" s="40">
        <v>45007</v>
      </c>
      <c r="S395" s="37"/>
      <c r="T395" s="37"/>
      <c r="U395" s="37"/>
      <c r="V395" s="37"/>
      <c r="W395" s="37"/>
      <c r="X395" s="37"/>
      <c r="Y395" s="39">
        <v>9.7100000000000009</v>
      </c>
      <c r="Z395" s="39">
        <v>9.84</v>
      </c>
      <c r="AA395" s="39">
        <v>0.44</v>
      </c>
      <c r="AB395" s="37"/>
      <c r="AC395" s="37"/>
      <c r="AD395" s="37"/>
      <c r="AE395" s="37" t="s">
        <v>1805</v>
      </c>
      <c r="AF395" s="37" t="s">
        <v>51</v>
      </c>
      <c r="AG395" s="37" t="s">
        <v>1735</v>
      </c>
      <c r="AH395" s="38">
        <v>-2.9000000000000001E-2</v>
      </c>
      <c r="AI395" s="40">
        <f>INDEX(spac_research[[#All],[outsideLiquidationDate]],MATCH(C395,spac_research[[#All],[symbol]],0))</f>
        <v>0</v>
      </c>
      <c r="AJ395" s="20">
        <f t="shared" si="18"/>
        <v>45007</v>
      </c>
      <c r="AK395" s="32">
        <f t="shared" ca="1" si="19"/>
        <v>348</v>
      </c>
      <c r="AL395" s="33">
        <f t="shared" ca="1" si="20"/>
        <v>3.1325094404393919E-2</v>
      </c>
      <c r="AM395" s="22">
        <f>IF(ISBLANK(Y395),"",INDEX(spac_research[[#All],[publicSharesOutstanding]],MATCH(C395,spac_research[[#All],[symbol]],0)))</f>
        <v>40000000</v>
      </c>
      <c r="AN395">
        <v>0</v>
      </c>
    </row>
    <row r="396" spans="1:40" x14ac:dyDescent="0.2">
      <c r="A396" s="37" t="s">
        <v>2046</v>
      </c>
      <c r="B396" s="37" t="s">
        <v>1780</v>
      </c>
      <c r="C396" s="37" t="s">
        <v>466</v>
      </c>
      <c r="D396" s="37"/>
      <c r="E396" s="37"/>
      <c r="F396" s="40">
        <v>44256</v>
      </c>
      <c r="G396" s="40">
        <v>44273</v>
      </c>
      <c r="H396" s="37">
        <v>24</v>
      </c>
      <c r="I396" s="37" t="s">
        <v>119</v>
      </c>
      <c r="J396" s="37" t="s">
        <v>54</v>
      </c>
      <c r="K396" s="37"/>
      <c r="L396" s="39">
        <v>10</v>
      </c>
      <c r="M396" s="38">
        <v>0.2</v>
      </c>
      <c r="N396" s="37" t="s">
        <v>130</v>
      </c>
      <c r="O396" s="37" t="s">
        <v>48</v>
      </c>
      <c r="P396" s="37">
        <v>550</v>
      </c>
      <c r="Q396" s="37"/>
      <c r="R396" s="40">
        <v>45007</v>
      </c>
      <c r="S396" s="37"/>
      <c r="T396" s="37"/>
      <c r="U396" s="37"/>
      <c r="V396" s="37"/>
      <c r="W396" s="37"/>
      <c r="X396" s="37"/>
      <c r="Y396" s="39">
        <v>9.7200000000000006</v>
      </c>
      <c r="Z396" s="39">
        <v>9.83</v>
      </c>
      <c r="AA396" s="39">
        <v>0.5</v>
      </c>
      <c r="AB396" s="37"/>
      <c r="AC396" s="37"/>
      <c r="AD396" s="37"/>
      <c r="AE396" s="37" t="s">
        <v>1811</v>
      </c>
      <c r="AF396" s="37" t="s">
        <v>149</v>
      </c>
      <c r="AG396" s="37" t="s">
        <v>465</v>
      </c>
      <c r="AH396" s="38">
        <v>-2.8000000000000001E-2</v>
      </c>
      <c r="AI396" s="40">
        <f>INDEX(spac_research[[#All],[outsideLiquidationDate]],MATCH(C396,spac_research[[#All],[symbol]],0))</f>
        <v>0</v>
      </c>
      <c r="AJ396" s="20">
        <f t="shared" si="18"/>
        <v>45007</v>
      </c>
      <c r="AK396" s="32">
        <f t="shared" ca="1" si="19"/>
        <v>348</v>
      </c>
      <c r="AL396" s="33">
        <f t="shared" ca="1" si="20"/>
        <v>3.0213802563738689E-2</v>
      </c>
      <c r="AM396" s="22">
        <f>IF(ISBLANK(Y396),"",INDEX(spac_research[[#All],[publicSharesOutstanding]],MATCH(C396,spac_research[[#All],[symbol]],0)))</f>
        <v>55000000</v>
      </c>
      <c r="AN396">
        <v>0</v>
      </c>
    </row>
    <row r="397" spans="1:40" x14ac:dyDescent="0.2">
      <c r="A397" s="37" t="s">
        <v>2044</v>
      </c>
      <c r="B397" s="37" t="s">
        <v>1780</v>
      </c>
      <c r="C397" s="37" t="s">
        <v>1183</v>
      </c>
      <c r="D397" s="37"/>
      <c r="E397" s="37"/>
      <c r="F397" s="40">
        <v>44244</v>
      </c>
      <c r="G397" s="40">
        <v>44273</v>
      </c>
      <c r="H397" s="37">
        <v>24</v>
      </c>
      <c r="I397" s="37" t="s">
        <v>176</v>
      </c>
      <c r="J397" s="37" t="s">
        <v>61</v>
      </c>
      <c r="K397" s="37"/>
      <c r="L397" s="39">
        <v>10</v>
      </c>
      <c r="M397" s="38">
        <v>0.25</v>
      </c>
      <c r="N397" s="37" t="s">
        <v>79</v>
      </c>
      <c r="O397" s="37" t="s">
        <v>48</v>
      </c>
      <c r="P397" s="37">
        <v>336</v>
      </c>
      <c r="Q397" s="37"/>
      <c r="R397" s="40">
        <v>45007</v>
      </c>
      <c r="S397" s="37"/>
      <c r="T397" s="37"/>
      <c r="U397" s="37"/>
      <c r="V397" s="37"/>
      <c r="W397" s="37"/>
      <c r="X397" s="37"/>
      <c r="Y397" s="39">
        <v>9.73</v>
      </c>
      <c r="Z397" s="39">
        <v>9.77</v>
      </c>
      <c r="AA397" s="39">
        <v>0.37</v>
      </c>
      <c r="AB397" s="37"/>
      <c r="AC397" s="37"/>
      <c r="AD397" s="37"/>
      <c r="AE397" s="37" t="s">
        <v>1796</v>
      </c>
      <c r="AF397" s="37" t="s">
        <v>68</v>
      </c>
      <c r="AG397" s="37" t="s">
        <v>118</v>
      </c>
      <c r="AH397" s="38">
        <v>-2.7E-2</v>
      </c>
      <c r="AI397" s="40">
        <f>INDEX(spac_research[[#All],[outsideLiquidationDate]],MATCH(C397,spac_research[[#All],[symbol]],0))</f>
        <v>0</v>
      </c>
      <c r="AJ397" s="20">
        <f t="shared" si="18"/>
        <v>45007</v>
      </c>
      <c r="AK397" s="32">
        <f t="shared" ca="1" si="19"/>
        <v>348</v>
      </c>
      <c r="AL397" s="33">
        <f t="shared" ca="1" si="20"/>
        <v>2.9104794981748578E-2</v>
      </c>
      <c r="AM397" s="22">
        <f>IF(ISBLANK(Y397),"",INDEX(spac_research[[#All],[publicSharesOutstanding]],MATCH(C397,spac_research[[#All],[symbol]],0)))</f>
        <v>33601509</v>
      </c>
      <c r="AN397">
        <v>0</v>
      </c>
    </row>
    <row r="398" spans="1:40" x14ac:dyDescent="0.2">
      <c r="A398" s="37" t="s">
        <v>2048</v>
      </c>
      <c r="B398" s="37" t="s">
        <v>1780</v>
      </c>
      <c r="C398" s="37" t="s">
        <v>488</v>
      </c>
      <c r="D398" s="37"/>
      <c r="E398" s="37"/>
      <c r="F398" s="40">
        <v>44257</v>
      </c>
      <c r="G398" s="40">
        <v>44273</v>
      </c>
      <c r="H398" s="37">
        <v>24</v>
      </c>
      <c r="I398" s="37" t="s">
        <v>83</v>
      </c>
      <c r="J398" s="37"/>
      <c r="K398" s="37"/>
      <c r="L398" s="39">
        <v>10</v>
      </c>
      <c r="M398" s="38">
        <v>0</v>
      </c>
      <c r="N398" s="37" t="s">
        <v>130</v>
      </c>
      <c r="O398" s="37" t="s">
        <v>48</v>
      </c>
      <c r="P398" s="37">
        <v>149.5</v>
      </c>
      <c r="Q398" s="37"/>
      <c r="R398" s="40">
        <v>45007</v>
      </c>
      <c r="S398" s="37"/>
      <c r="T398" s="37"/>
      <c r="U398" s="37"/>
      <c r="V398" s="37"/>
      <c r="W398" s="37"/>
      <c r="X398" s="37"/>
      <c r="Y398" s="39">
        <v>9.73</v>
      </c>
      <c r="Z398" s="37"/>
      <c r="AA398" s="37"/>
      <c r="AB398" s="37"/>
      <c r="AC398" s="37"/>
      <c r="AD398" s="37"/>
      <c r="AE398" s="37" t="s">
        <v>1796</v>
      </c>
      <c r="AF398" s="37" t="s">
        <v>149</v>
      </c>
      <c r="AG398" s="37" t="s">
        <v>489</v>
      </c>
      <c r="AH398" s="38">
        <v>-2.7E-2</v>
      </c>
      <c r="AI398" s="40">
        <f>INDEX(spac_research[[#All],[outsideLiquidationDate]],MATCH(C398,spac_research[[#All],[symbol]],0))</f>
        <v>0</v>
      </c>
      <c r="AJ398" s="20">
        <f t="shared" si="18"/>
        <v>45007</v>
      </c>
      <c r="AK398" s="32">
        <f t="shared" ca="1" si="19"/>
        <v>348</v>
      </c>
      <c r="AL398" s="33">
        <f t="shared" ca="1" si="20"/>
        <v>2.9104794981748578E-2</v>
      </c>
      <c r="AM398" s="22">
        <f>IF(ISBLANK(Y398),"",INDEX(spac_research[[#All],[publicSharesOutstanding]],MATCH(C398,spac_research[[#All],[symbol]],0)))</f>
        <v>14950000</v>
      </c>
      <c r="AN398">
        <v>0</v>
      </c>
    </row>
    <row r="399" spans="1:40" x14ac:dyDescent="0.2">
      <c r="A399" s="37" t="s">
        <v>815</v>
      </c>
      <c r="B399" s="37" t="s">
        <v>1780</v>
      </c>
      <c r="C399" s="37" t="s">
        <v>816</v>
      </c>
      <c r="D399" s="37"/>
      <c r="E399" s="37"/>
      <c r="F399" s="40">
        <v>44225</v>
      </c>
      <c r="G399" s="40">
        <v>44274</v>
      </c>
      <c r="H399" s="37">
        <v>24</v>
      </c>
      <c r="I399" s="37" t="s">
        <v>119</v>
      </c>
      <c r="J399" s="37" t="s">
        <v>54</v>
      </c>
      <c r="K399" s="37"/>
      <c r="L399" s="39">
        <v>10</v>
      </c>
      <c r="M399" s="38">
        <v>0.2</v>
      </c>
      <c r="N399" s="37" t="s">
        <v>49</v>
      </c>
      <c r="O399" s="37" t="s">
        <v>93</v>
      </c>
      <c r="P399" s="37">
        <v>230</v>
      </c>
      <c r="Q399" s="37"/>
      <c r="R399" s="40">
        <v>45008</v>
      </c>
      <c r="S399" s="37"/>
      <c r="T399" s="37"/>
      <c r="U399" s="37"/>
      <c r="V399" s="37"/>
      <c r="W399" s="37"/>
      <c r="X399" s="37"/>
      <c r="Y399" s="39">
        <v>9.7200000000000006</v>
      </c>
      <c r="Z399" s="39">
        <v>9.8000000000000007</v>
      </c>
      <c r="AA399" s="39">
        <v>0.48</v>
      </c>
      <c r="AB399" s="37"/>
      <c r="AC399" s="37"/>
      <c r="AD399" s="37"/>
      <c r="AE399" s="37" t="s">
        <v>1786</v>
      </c>
      <c r="AF399" s="37" t="s">
        <v>267</v>
      </c>
      <c r="AG399" s="37" t="s">
        <v>814</v>
      </c>
      <c r="AH399" s="38">
        <v>-2.8899999999999999E-2</v>
      </c>
      <c r="AI399" s="40">
        <f>INDEX(spac_research[[#All],[outsideLiquidationDate]],MATCH(C399,spac_research[[#All],[symbol]],0))</f>
        <v>0</v>
      </c>
      <c r="AJ399" s="20">
        <f t="shared" si="18"/>
        <v>45008</v>
      </c>
      <c r="AK399" s="32">
        <f t="shared" ca="1" si="19"/>
        <v>349</v>
      </c>
      <c r="AL399" s="33">
        <f t="shared" ca="1" si="20"/>
        <v>3.0127230063556051E-2</v>
      </c>
      <c r="AM399" s="22">
        <f>IF(ISBLANK(Y399),"",INDEX(spac_research[[#All],[publicSharesOutstanding]],MATCH(C399,spac_research[[#All],[symbol]],0)))</f>
        <v>23000000</v>
      </c>
      <c r="AN399">
        <v>0</v>
      </c>
    </row>
    <row r="400" spans="1:40" x14ac:dyDescent="0.2">
      <c r="A400" s="37" t="s">
        <v>2049</v>
      </c>
      <c r="B400" s="37" t="s">
        <v>1780</v>
      </c>
      <c r="C400" s="37" t="s">
        <v>799</v>
      </c>
      <c r="D400" s="37"/>
      <c r="E400" s="37"/>
      <c r="F400" s="40">
        <v>44225</v>
      </c>
      <c r="G400" s="40">
        <v>44274</v>
      </c>
      <c r="H400" s="37">
        <v>24</v>
      </c>
      <c r="I400" s="37" t="s">
        <v>119</v>
      </c>
      <c r="J400" s="37" t="s">
        <v>54</v>
      </c>
      <c r="K400" s="37"/>
      <c r="L400" s="39">
        <v>10</v>
      </c>
      <c r="M400" s="38">
        <v>0.2</v>
      </c>
      <c r="N400" s="37" t="s">
        <v>130</v>
      </c>
      <c r="O400" s="37" t="s">
        <v>48</v>
      </c>
      <c r="P400" s="37">
        <v>690</v>
      </c>
      <c r="Q400" s="37"/>
      <c r="R400" s="40">
        <v>45008</v>
      </c>
      <c r="S400" s="37"/>
      <c r="T400" s="37"/>
      <c r="U400" s="37"/>
      <c r="V400" s="37"/>
      <c r="W400" s="37"/>
      <c r="X400" s="37"/>
      <c r="Y400" s="39">
        <v>9.7200000000000006</v>
      </c>
      <c r="Z400" s="39">
        <v>9.81</v>
      </c>
      <c r="AA400" s="39">
        <v>0.41</v>
      </c>
      <c r="AB400" s="37"/>
      <c r="AC400" s="37"/>
      <c r="AD400" s="37"/>
      <c r="AE400" s="37" t="s">
        <v>1805</v>
      </c>
      <c r="AF400" s="37" t="s">
        <v>81</v>
      </c>
      <c r="AG400" s="37" t="s">
        <v>130</v>
      </c>
      <c r="AH400" s="38">
        <v>-2.8000000000000001E-2</v>
      </c>
      <c r="AI400" s="40">
        <f>INDEX(spac_research[[#All],[outsideLiquidationDate]],MATCH(C400,spac_research[[#All],[symbol]],0))</f>
        <v>0</v>
      </c>
      <c r="AJ400" s="20">
        <f t="shared" si="18"/>
        <v>45008</v>
      </c>
      <c r="AK400" s="32">
        <f t="shared" ca="1" si="19"/>
        <v>349</v>
      </c>
      <c r="AL400" s="33">
        <f t="shared" ca="1" si="20"/>
        <v>3.0127230063556051E-2</v>
      </c>
      <c r="AM400" s="22">
        <f>IF(ISBLANK(Y400),"",INDEX(spac_research[[#All],[publicSharesOutstanding]],MATCH(C400,spac_research[[#All],[symbol]],0)))</f>
        <v>69000000</v>
      </c>
      <c r="AN400">
        <v>0</v>
      </c>
    </row>
    <row r="401" spans="1:40" x14ac:dyDescent="0.2">
      <c r="A401" s="37" t="s">
        <v>2052</v>
      </c>
      <c r="B401" s="37" t="s">
        <v>1780</v>
      </c>
      <c r="C401" s="37" t="s">
        <v>1672</v>
      </c>
      <c r="D401" s="37"/>
      <c r="E401" s="37"/>
      <c r="F401" s="40">
        <v>44252</v>
      </c>
      <c r="G401" s="40">
        <v>44274</v>
      </c>
      <c r="H401" s="37">
        <v>24</v>
      </c>
      <c r="I401" s="37" t="s">
        <v>53</v>
      </c>
      <c r="J401" s="37" t="s">
        <v>54</v>
      </c>
      <c r="K401" s="37"/>
      <c r="L401" s="39">
        <v>10</v>
      </c>
      <c r="M401" s="38">
        <v>0.33329999999999999</v>
      </c>
      <c r="N401" s="37" t="s">
        <v>147</v>
      </c>
      <c r="O401" s="37" t="s">
        <v>48</v>
      </c>
      <c r="P401" s="37">
        <v>224</v>
      </c>
      <c r="Q401" s="37"/>
      <c r="R401" s="40">
        <v>45008</v>
      </c>
      <c r="S401" s="37"/>
      <c r="T401" s="37"/>
      <c r="U401" s="37"/>
      <c r="V401" s="37"/>
      <c r="W401" s="37"/>
      <c r="X401" s="37"/>
      <c r="Y401" s="39">
        <v>9.73</v>
      </c>
      <c r="Z401" s="39">
        <v>9.84</v>
      </c>
      <c r="AA401" s="39">
        <v>0.24</v>
      </c>
      <c r="AB401" s="37"/>
      <c r="AC401" s="37"/>
      <c r="AD401" s="37"/>
      <c r="AE401" s="37" t="s">
        <v>1810</v>
      </c>
      <c r="AF401" s="37" t="s">
        <v>52</v>
      </c>
      <c r="AG401" s="37" t="s">
        <v>1671</v>
      </c>
      <c r="AH401" s="38">
        <v>-2.7E-2</v>
      </c>
      <c r="AI401" s="40">
        <f>INDEX(spac_research[[#All],[outsideLiquidationDate]],MATCH(C401,spac_research[[#All],[symbol]],0))</f>
        <v>0</v>
      </c>
      <c r="AJ401" s="20">
        <f t="shared" si="18"/>
        <v>45008</v>
      </c>
      <c r="AK401" s="32">
        <f t="shared" ca="1" si="19"/>
        <v>349</v>
      </c>
      <c r="AL401" s="33">
        <f t="shared" ca="1" si="20"/>
        <v>2.902140015372064E-2</v>
      </c>
      <c r="AM401" s="22">
        <f>IF(ISBLANK(Y401),"",INDEX(spac_research[[#All],[publicSharesOutstanding]],MATCH(C401,spac_research[[#All],[symbol]],0)))</f>
        <v>22400000</v>
      </c>
      <c r="AN401">
        <v>0</v>
      </c>
    </row>
    <row r="402" spans="1:40" x14ac:dyDescent="0.2">
      <c r="A402" s="37" t="s">
        <v>2050</v>
      </c>
      <c r="B402" s="37" t="s">
        <v>1780</v>
      </c>
      <c r="C402" s="37" t="s">
        <v>766</v>
      </c>
      <c r="D402" s="37"/>
      <c r="E402" s="37"/>
      <c r="F402" s="40">
        <v>44239</v>
      </c>
      <c r="G402" s="40">
        <v>44274</v>
      </c>
      <c r="H402" s="37">
        <v>24</v>
      </c>
      <c r="I402" s="37" t="s">
        <v>53</v>
      </c>
      <c r="J402" s="37" t="s">
        <v>54</v>
      </c>
      <c r="K402" s="37"/>
      <c r="L402" s="39">
        <v>10</v>
      </c>
      <c r="M402" s="38">
        <v>0.33329999999999999</v>
      </c>
      <c r="N402" s="37" t="s">
        <v>65</v>
      </c>
      <c r="O402" s="37" t="s">
        <v>216</v>
      </c>
      <c r="P402" s="37">
        <v>271.3</v>
      </c>
      <c r="Q402" s="37"/>
      <c r="R402" s="40">
        <v>45008</v>
      </c>
      <c r="S402" s="37"/>
      <c r="T402" s="37"/>
      <c r="U402" s="37"/>
      <c r="V402" s="37"/>
      <c r="W402" s="37"/>
      <c r="X402" s="37"/>
      <c r="Y402" s="39">
        <v>9.74</v>
      </c>
      <c r="Z402" s="39">
        <v>9.85</v>
      </c>
      <c r="AA402" s="39">
        <v>0.42</v>
      </c>
      <c r="AB402" s="37"/>
      <c r="AC402" s="37"/>
      <c r="AD402" s="37"/>
      <c r="AE402" s="37" t="s">
        <v>1786</v>
      </c>
      <c r="AF402" s="37" t="s">
        <v>96</v>
      </c>
      <c r="AG402" s="37" t="s">
        <v>765</v>
      </c>
      <c r="AH402" s="38">
        <v>-2.7E-2</v>
      </c>
      <c r="AI402" s="40">
        <f>INDEX(spac_research[[#All],[outsideLiquidationDate]],MATCH(C402,spac_research[[#All],[symbol]],0))</f>
        <v>0</v>
      </c>
      <c r="AJ402" s="20">
        <f t="shared" si="18"/>
        <v>45008</v>
      </c>
      <c r="AK402" s="32">
        <f t="shared" ca="1" si="19"/>
        <v>349</v>
      </c>
      <c r="AL402" s="33">
        <f t="shared" ca="1" si="20"/>
        <v>2.791784094185194E-2</v>
      </c>
      <c r="AM402" s="22">
        <f>IF(ISBLANK(Y402),"",INDEX(spac_research[[#All],[publicSharesOutstanding]],MATCH(C402,spac_research[[#All],[symbol]],0)))</f>
        <v>27128532</v>
      </c>
      <c r="AN402">
        <v>0</v>
      </c>
    </row>
    <row r="403" spans="1:40" x14ac:dyDescent="0.2">
      <c r="A403" s="37" t="s">
        <v>2051</v>
      </c>
      <c r="B403" s="37" t="s">
        <v>1780</v>
      </c>
      <c r="C403" s="37" t="s">
        <v>1097</v>
      </c>
      <c r="D403" s="37"/>
      <c r="E403" s="37"/>
      <c r="F403" s="40">
        <v>44244</v>
      </c>
      <c r="G403" s="40">
        <v>44274</v>
      </c>
      <c r="H403" s="37">
        <v>24</v>
      </c>
      <c r="I403" s="37" t="s">
        <v>53</v>
      </c>
      <c r="J403" s="37" t="s">
        <v>54</v>
      </c>
      <c r="K403" s="37"/>
      <c r="L403" s="39">
        <v>10</v>
      </c>
      <c r="M403" s="38">
        <v>0.33329999999999999</v>
      </c>
      <c r="N403" s="37" t="s">
        <v>66</v>
      </c>
      <c r="O403" s="37" t="s">
        <v>56</v>
      </c>
      <c r="P403" s="37">
        <v>272.5</v>
      </c>
      <c r="Q403" s="37"/>
      <c r="R403" s="40">
        <v>45008</v>
      </c>
      <c r="S403" s="37"/>
      <c r="T403" s="37"/>
      <c r="U403" s="37"/>
      <c r="V403" s="37"/>
      <c r="W403" s="37"/>
      <c r="X403" s="37"/>
      <c r="Y403" s="39">
        <v>9.75</v>
      </c>
      <c r="Z403" s="39">
        <v>9.85</v>
      </c>
      <c r="AA403" s="39">
        <v>0.24</v>
      </c>
      <c r="AB403" s="37"/>
      <c r="AC403" s="37"/>
      <c r="AD403" s="37"/>
      <c r="AE403" s="37" t="s">
        <v>1981</v>
      </c>
      <c r="AF403" s="37" t="s">
        <v>87</v>
      </c>
      <c r="AG403" s="37" t="s">
        <v>1096</v>
      </c>
      <c r="AH403" s="38">
        <v>-2.5000000000000001E-2</v>
      </c>
      <c r="AI403" s="40">
        <f>INDEX(spac_research[[#All],[outsideLiquidationDate]],MATCH(C403,spac_research[[#All],[symbol]],0))</f>
        <v>0</v>
      </c>
      <c r="AJ403" s="20">
        <f t="shared" si="18"/>
        <v>45008</v>
      </c>
      <c r="AK403" s="32">
        <f t="shared" ca="1" si="19"/>
        <v>349</v>
      </c>
      <c r="AL403" s="33">
        <f t="shared" ca="1" si="20"/>
        <v>2.6816545441187178E-2</v>
      </c>
      <c r="AM403" s="22">
        <f>IF(ISBLANK(Y403),"",INDEX(spac_research[[#All],[publicSharesOutstanding]],MATCH(C403,spac_research[[#All],[symbol]],0)))</f>
        <v>27254262</v>
      </c>
      <c r="AN403">
        <v>0</v>
      </c>
    </row>
    <row r="404" spans="1:40" x14ac:dyDescent="0.2">
      <c r="A404" s="37" t="s">
        <v>1445</v>
      </c>
      <c r="B404" s="37" t="s">
        <v>1780</v>
      </c>
      <c r="C404" s="37" t="s">
        <v>1446</v>
      </c>
      <c r="D404" s="37"/>
      <c r="E404" s="37"/>
      <c r="F404" s="40">
        <v>44253</v>
      </c>
      <c r="G404" s="40">
        <v>44274</v>
      </c>
      <c r="H404" s="37">
        <v>24</v>
      </c>
      <c r="I404" s="37" t="s">
        <v>69</v>
      </c>
      <c r="J404" s="37" t="s">
        <v>54</v>
      </c>
      <c r="K404" s="37"/>
      <c r="L404" s="39">
        <v>10</v>
      </c>
      <c r="M404" s="38">
        <v>0.5</v>
      </c>
      <c r="N404" s="37" t="s">
        <v>49</v>
      </c>
      <c r="O404" s="37" t="s">
        <v>216</v>
      </c>
      <c r="P404" s="37">
        <v>323.7</v>
      </c>
      <c r="Q404" s="37"/>
      <c r="R404" s="40">
        <v>45008</v>
      </c>
      <c r="S404" s="37"/>
      <c r="T404" s="37"/>
      <c r="U404" s="37"/>
      <c r="V404" s="37"/>
      <c r="W404" s="37"/>
      <c r="X404" s="37"/>
      <c r="Y404" s="39">
        <v>9.75</v>
      </c>
      <c r="Z404" s="39">
        <v>10</v>
      </c>
      <c r="AA404" s="39">
        <v>0.18</v>
      </c>
      <c r="AB404" s="37"/>
      <c r="AC404" s="37"/>
      <c r="AD404" s="37"/>
      <c r="AE404" s="37" t="s">
        <v>1786</v>
      </c>
      <c r="AF404" s="37" t="s">
        <v>68</v>
      </c>
      <c r="AG404" s="37" t="s">
        <v>1444</v>
      </c>
      <c r="AH404" s="38">
        <v>-2.5999999999999999E-2</v>
      </c>
      <c r="AI404" s="40">
        <f>INDEX(spac_research[[#All],[outsideLiquidationDate]],MATCH(C404,spac_research[[#All],[symbol]],0))</f>
        <v>0</v>
      </c>
      <c r="AJ404" s="20">
        <f t="shared" si="18"/>
        <v>45008</v>
      </c>
      <c r="AK404" s="32">
        <f t="shared" ca="1" si="19"/>
        <v>349</v>
      </c>
      <c r="AL404" s="33">
        <f t="shared" ca="1" si="20"/>
        <v>2.6816545441187178E-2</v>
      </c>
      <c r="AM404" s="22">
        <f>IF(ISBLANK(Y404),"",INDEX(spac_research[[#All],[publicSharesOutstanding]],MATCH(C404,spac_research[[#All],[symbol]],0)))</f>
        <v>32369251</v>
      </c>
      <c r="AN404">
        <v>0</v>
      </c>
    </row>
    <row r="405" spans="1:40" x14ac:dyDescent="0.2">
      <c r="A405" s="37" t="s">
        <v>2178</v>
      </c>
      <c r="B405" s="37" t="s">
        <v>1780</v>
      </c>
      <c r="C405" s="37" t="s">
        <v>1611</v>
      </c>
      <c r="D405" s="37"/>
      <c r="E405" s="37"/>
      <c r="F405" s="40">
        <v>44399</v>
      </c>
      <c r="G405" s="40">
        <v>44461</v>
      </c>
      <c r="H405" s="37">
        <v>18</v>
      </c>
      <c r="I405" s="37" t="s">
        <v>69</v>
      </c>
      <c r="J405" s="37" t="s">
        <v>54</v>
      </c>
      <c r="K405" s="37"/>
      <c r="L405" s="39">
        <v>10.199999999999999</v>
      </c>
      <c r="M405" s="38">
        <v>0.5</v>
      </c>
      <c r="N405" s="37" t="s">
        <v>140</v>
      </c>
      <c r="O405" s="37" t="s">
        <v>48</v>
      </c>
      <c r="P405" s="37">
        <v>304.8</v>
      </c>
      <c r="Q405" s="37"/>
      <c r="R405" s="40">
        <v>45009</v>
      </c>
      <c r="S405" s="37"/>
      <c r="T405" s="37"/>
      <c r="U405" s="37"/>
      <c r="V405" s="37"/>
      <c r="W405" s="37"/>
      <c r="X405" s="37"/>
      <c r="Y405" s="39">
        <v>9.94</v>
      </c>
      <c r="Z405" s="39">
        <v>10.130000000000001</v>
      </c>
      <c r="AA405" s="39">
        <v>0.48</v>
      </c>
      <c r="AB405" s="37"/>
      <c r="AC405" s="37"/>
      <c r="AD405" s="37"/>
      <c r="AE405" s="37" t="s">
        <v>1798</v>
      </c>
      <c r="AF405" s="37" t="s">
        <v>862</v>
      </c>
      <c r="AG405" s="37" t="s">
        <v>1610</v>
      </c>
      <c r="AH405" s="38">
        <v>-2.5499999999999998E-2</v>
      </c>
      <c r="AI405" s="40">
        <f>INDEX(spac_research[[#All],[outsideLiquidationDate]],MATCH(C405,spac_research[[#All],[symbol]],0))</f>
        <v>0</v>
      </c>
      <c r="AJ405" s="20">
        <f t="shared" si="18"/>
        <v>45009</v>
      </c>
      <c r="AK405" s="32">
        <f t="shared" ca="1" si="19"/>
        <v>350</v>
      </c>
      <c r="AL405" s="33">
        <f t="shared" ca="1" si="20"/>
        <v>2.7277953434895148E-2</v>
      </c>
      <c r="AM405" s="22">
        <f>IF(ISBLANK(Y405),"",INDEX(spac_research[[#All],[publicSharesOutstanding]],MATCH(C405,spac_research[[#All],[symbol]],0)))</f>
        <v>30475000</v>
      </c>
      <c r="AN405">
        <v>0</v>
      </c>
    </row>
    <row r="406" spans="1:40" x14ac:dyDescent="0.2">
      <c r="A406" s="37" t="s">
        <v>2492</v>
      </c>
      <c r="B406" s="37" t="s">
        <v>2398</v>
      </c>
      <c r="C406" s="37" t="s">
        <v>1040</v>
      </c>
      <c r="D406" s="37" t="s">
        <v>1038</v>
      </c>
      <c r="E406" s="37"/>
      <c r="F406" s="40">
        <v>44302</v>
      </c>
      <c r="G406" s="40">
        <v>44369</v>
      </c>
      <c r="H406" s="37" t="s">
        <v>193</v>
      </c>
      <c r="I406" s="37" t="s">
        <v>126</v>
      </c>
      <c r="J406" s="37" t="s">
        <v>158</v>
      </c>
      <c r="K406" s="37" t="s">
        <v>2066</v>
      </c>
      <c r="L406" s="39">
        <v>10.1</v>
      </c>
      <c r="M406" s="37" t="s">
        <v>1887</v>
      </c>
      <c r="N406" s="37" t="s">
        <v>79</v>
      </c>
      <c r="O406" s="37" t="s">
        <v>167</v>
      </c>
      <c r="P406" s="37">
        <v>57.5</v>
      </c>
      <c r="Q406" s="40">
        <v>44449</v>
      </c>
      <c r="R406" s="40">
        <v>44736</v>
      </c>
      <c r="S406" s="37"/>
      <c r="T406" s="37">
        <v>450</v>
      </c>
      <c r="U406" s="41">
        <v>7.75</v>
      </c>
      <c r="V406" s="37" t="s">
        <v>49</v>
      </c>
      <c r="W406" s="37" t="s">
        <v>167</v>
      </c>
      <c r="X406" s="37"/>
      <c r="Y406" s="39">
        <v>10</v>
      </c>
      <c r="Z406" s="39">
        <v>10.29</v>
      </c>
      <c r="AA406" s="39">
        <v>0.08</v>
      </c>
      <c r="AB406" s="37"/>
      <c r="AC406" s="37"/>
      <c r="AD406" s="37"/>
      <c r="AE406" s="37" t="s">
        <v>1790</v>
      </c>
      <c r="AF406" s="37" t="s">
        <v>192</v>
      </c>
      <c r="AG406" s="37" t="s">
        <v>1039</v>
      </c>
      <c r="AH406" s="38">
        <v>-1.0699999999999999E-2</v>
      </c>
      <c r="AI406" s="40">
        <f>INDEX(spac_research[[#All],[outsideLiquidationDate]],MATCH(C406,spac_research[[#All],[symbol]],0))</f>
        <v>45009</v>
      </c>
      <c r="AJ406" s="20">
        <f t="shared" si="18"/>
        <v>45009</v>
      </c>
      <c r="AK406" s="32">
        <f t="shared" ca="1" si="19"/>
        <v>350</v>
      </c>
      <c r="AL406" s="33">
        <f t="shared" ca="1" si="20"/>
        <v>1.0428571428571438E-2</v>
      </c>
      <c r="AM406" s="22">
        <f>IF(ISBLANK(Y406),"",INDEX(spac_research[[#All],[publicSharesOutstanding]],MATCH(C406,spac_research[[#All],[symbol]],0)))</f>
        <v>5750000</v>
      </c>
      <c r="AN406">
        <v>0</v>
      </c>
    </row>
    <row r="407" spans="1:40" x14ac:dyDescent="0.2">
      <c r="A407" s="37" t="s">
        <v>2054</v>
      </c>
      <c r="B407" s="37" t="s">
        <v>1780</v>
      </c>
      <c r="C407" s="37" t="s">
        <v>457</v>
      </c>
      <c r="D407" s="37"/>
      <c r="E407" s="37"/>
      <c r="F407" s="40">
        <v>44236</v>
      </c>
      <c r="G407" s="40">
        <v>44278</v>
      </c>
      <c r="H407" s="37">
        <v>24</v>
      </c>
      <c r="I407" s="37" t="s">
        <v>176</v>
      </c>
      <c r="J407" s="37" t="s">
        <v>54</v>
      </c>
      <c r="K407" s="37"/>
      <c r="L407" s="39">
        <v>10</v>
      </c>
      <c r="M407" s="38">
        <v>0.25</v>
      </c>
      <c r="N407" s="37" t="s">
        <v>49</v>
      </c>
      <c r="O407" s="37" t="s">
        <v>48</v>
      </c>
      <c r="P407" s="37">
        <v>267</v>
      </c>
      <c r="Q407" s="37"/>
      <c r="R407" s="40">
        <v>45010</v>
      </c>
      <c r="S407" s="37"/>
      <c r="T407" s="37"/>
      <c r="U407" s="37"/>
      <c r="V407" s="37"/>
      <c r="W407" s="37"/>
      <c r="X407" s="37"/>
      <c r="Y407" s="39">
        <v>9.7200000000000006</v>
      </c>
      <c r="Z407" s="39">
        <v>9.85</v>
      </c>
      <c r="AA407" s="39">
        <v>0.46</v>
      </c>
      <c r="AB407" s="37"/>
      <c r="AC407" s="37"/>
      <c r="AD407" s="37"/>
      <c r="AE407" s="37" t="s">
        <v>1786</v>
      </c>
      <c r="AF407" s="37" t="s">
        <v>135</v>
      </c>
      <c r="AG407" s="37" t="s">
        <v>49</v>
      </c>
      <c r="AH407" s="38">
        <v>-2.9000000000000001E-2</v>
      </c>
      <c r="AI407" s="40">
        <f>INDEX(spac_research[[#All],[outsideLiquidationDate]],MATCH(C407,spac_research[[#All],[symbol]],0))</f>
        <v>0</v>
      </c>
      <c r="AJ407" s="20">
        <f t="shared" si="18"/>
        <v>45010</v>
      </c>
      <c r="AK407" s="32">
        <f t="shared" ca="1" si="19"/>
        <v>351</v>
      </c>
      <c r="AL407" s="33">
        <f t="shared" ca="1" si="20"/>
        <v>2.9955564934988781E-2</v>
      </c>
      <c r="AM407" s="22">
        <f>IF(ISBLANK(Y407),"",INDEX(spac_research[[#All],[publicSharesOutstanding]],MATCH(C407,spac_research[[#All],[symbol]],0)))</f>
        <v>26700000</v>
      </c>
      <c r="AN407">
        <v>0</v>
      </c>
    </row>
    <row r="408" spans="1:40" x14ac:dyDescent="0.2">
      <c r="A408" s="37" t="s">
        <v>2057</v>
      </c>
      <c r="B408" s="37" t="s">
        <v>1780</v>
      </c>
      <c r="C408" s="37" t="s">
        <v>337</v>
      </c>
      <c r="D408" s="37"/>
      <c r="E408" s="37"/>
      <c r="F408" s="40">
        <v>44245</v>
      </c>
      <c r="G408" s="40">
        <v>44278</v>
      </c>
      <c r="H408" s="37">
        <v>24</v>
      </c>
      <c r="I408" s="37" t="s">
        <v>119</v>
      </c>
      <c r="J408" s="37" t="s">
        <v>54</v>
      </c>
      <c r="K408" s="37"/>
      <c r="L408" s="39">
        <v>10</v>
      </c>
      <c r="M408" s="38">
        <v>0.2</v>
      </c>
      <c r="N408" s="37" t="s">
        <v>49</v>
      </c>
      <c r="O408" s="37" t="s">
        <v>48</v>
      </c>
      <c r="P408" s="37">
        <v>281</v>
      </c>
      <c r="Q408" s="37"/>
      <c r="R408" s="40">
        <v>45010</v>
      </c>
      <c r="S408" s="37"/>
      <c r="T408" s="37"/>
      <c r="U408" s="37"/>
      <c r="V408" s="37"/>
      <c r="W408" s="37"/>
      <c r="X408" s="37"/>
      <c r="Y408" s="39">
        <v>9.7200000000000006</v>
      </c>
      <c r="Z408" s="39">
        <v>9.83</v>
      </c>
      <c r="AA408" s="39">
        <v>0.4</v>
      </c>
      <c r="AB408" s="37"/>
      <c r="AC408" s="37"/>
      <c r="AD408" s="37"/>
      <c r="AE408" s="37" t="s">
        <v>1800</v>
      </c>
      <c r="AF408" s="37" t="s">
        <v>74</v>
      </c>
      <c r="AG408" s="37" t="s">
        <v>336</v>
      </c>
      <c r="AH408" s="38">
        <v>-2.9000000000000001E-2</v>
      </c>
      <c r="AI408" s="40">
        <f>INDEX(spac_research[[#All],[outsideLiquidationDate]],MATCH(C408,spac_research[[#All],[symbol]],0))</f>
        <v>0</v>
      </c>
      <c r="AJ408" s="20">
        <f t="shared" si="18"/>
        <v>45010</v>
      </c>
      <c r="AK408" s="32">
        <f t="shared" ca="1" si="19"/>
        <v>351</v>
      </c>
      <c r="AL408" s="33">
        <f t="shared" ca="1" si="20"/>
        <v>2.9955564934988781E-2</v>
      </c>
      <c r="AM408" s="22">
        <f>IF(ISBLANK(Y408),"",INDEX(spac_research[[#All],[publicSharesOutstanding]],MATCH(C408,spac_research[[#All],[symbol]],0)))</f>
        <v>28103449</v>
      </c>
      <c r="AN408">
        <v>0</v>
      </c>
    </row>
    <row r="409" spans="1:40" x14ac:dyDescent="0.2">
      <c r="A409" s="37" t="s">
        <v>811</v>
      </c>
      <c r="B409" s="37" t="s">
        <v>1780</v>
      </c>
      <c r="C409" s="37" t="s">
        <v>812</v>
      </c>
      <c r="D409" s="37"/>
      <c r="E409" s="37"/>
      <c r="F409" s="40">
        <v>44258</v>
      </c>
      <c r="G409" s="40">
        <v>44278</v>
      </c>
      <c r="H409" s="37">
        <v>24</v>
      </c>
      <c r="I409" s="37" t="s">
        <v>176</v>
      </c>
      <c r="J409" s="37" t="s">
        <v>61</v>
      </c>
      <c r="K409" s="37"/>
      <c r="L409" s="39">
        <v>10</v>
      </c>
      <c r="M409" s="38">
        <v>0.25</v>
      </c>
      <c r="N409" s="37" t="s">
        <v>79</v>
      </c>
      <c r="O409" s="37" t="s">
        <v>48</v>
      </c>
      <c r="P409" s="37">
        <v>345</v>
      </c>
      <c r="Q409" s="37"/>
      <c r="R409" s="40">
        <v>45010</v>
      </c>
      <c r="S409" s="37"/>
      <c r="T409" s="37"/>
      <c r="U409" s="37"/>
      <c r="V409" s="37"/>
      <c r="W409" s="37"/>
      <c r="X409" s="37"/>
      <c r="Y409" s="39">
        <v>9.7200000000000006</v>
      </c>
      <c r="Z409" s="39">
        <v>9.7799999999999994</v>
      </c>
      <c r="AA409" s="39">
        <v>0.39</v>
      </c>
      <c r="AB409" s="37"/>
      <c r="AC409" s="37"/>
      <c r="AD409" s="37"/>
      <c r="AE409" s="37" t="s">
        <v>1800</v>
      </c>
      <c r="AF409" s="37" t="s">
        <v>51</v>
      </c>
      <c r="AG409" s="37" t="s">
        <v>118</v>
      </c>
      <c r="AH409" s="38">
        <v>-2.9000000000000001E-2</v>
      </c>
      <c r="AI409" s="40">
        <f>INDEX(spac_research[[#All],[outsideLiquidationDate]],MATCH(C409,spac_research[[#All],[symbol]],0))</f>
        <v>0</v>
      </c>
      <c r="AJ409" s="20">
        <f t="shared" si="18"/>
        <v>45010</v>
      </c>
      <c r="AK409" s="32">
        <f t="shared" ca="1" si="19"/>
        <v>351</v>
      </c>
      <c r="AL409" s="33">
        <f t="shared" ca="1" si="20"/>
        <v>2.9955564934988781E-2</v>
      </c>
      <c r="AM409" s="22">
        <f>IF(ISBLANK(Y409),"",INDEX(spac_research[[#All],[publicSharesOutstanding]],MATCH(C409,spac_research[[#All],[symbol]],0)))</f>
        <v>34500000</v>
      </c>
      <c r="AN409">
        <v>0</v>
      </c>
    </row>
    <row r="410" spans="1:40" x14ac:dyDescent="0.2">
      <c r="A410" s="37" t="s">
        <v>2053</v>
      </c>
      <c r="B410" s="37" t="s">
        <v>1780</v>
      </c>
      <c r="C410" s="37" t="s">
        <v>683</v>
      </c>
      <c r="D410" s="37"/>
      <c r="E410" s="37"/>
      <c r="F410" s="40">
        <v>44228</v>
      </c>
      <c r="G410" s="40">
        <v>44278</v>
      </c>
      <c r="H410" s="37">
        <v>24</v>
      </c>
      <c r="I410" s="37" t="s">
        <v>69</v>
      </c>
      <c r="J410" s="37" t="s">
        <v>54</v>
      </c>
      <c r="K410" s="37"/>
      <c r="L410" s="39">
        <v>10</v>
      </c>
      <c r="M410" s="38">
        <v>0.5</v>
      </c>
      <c r="N410" s="37" t="s">
        <v>140</v>
      </c>
      <c r="O410" s="37" t="s">
        <v>48</v>
      </c>
      <c r="P410" s="37">
        <v>128.4</v>
      </c>
      <c r="Q410" s="37"/>
      <c r="R410" s="40">
        <v>45010</v>
      </c>
      <c r="S410" s="37"/>
      <c r="T410" s="37"/>
      <c r="U410" s="37"/>
      <c r="V410" s="37"/>
      <c r="W410" s="37"/>
      <c r="X410" s="37"/>
      <c r="Y410" s="39">
        <v>9.74</v>
      </c>
      <c r="Z410" s="39">
        <v>9.85</v>
      </c>
      <c r="AA410" s="39">
        <v>0.31</v>
      </c>
      <c r="AB410" s="37"/>
      <c r="AC410" s="37"/>
      <c r="AD410" s="37"/>
      <c r="AE410" s="37" t="s">
        <v>1781</v>
      </c>
      <c r="AF410" s="37" t="s">
        <v>52</v>
      </c>
      <c r="AG410" s="37" t="s">
        <v>682</v>
      </c>
      <c r="AH410" s="38">
        <v>-2.5999999999999999E-2</v>
      </c>
      <c r="AI410" s="40">
        <f>INDEX(spac_research[[#All],[outsideLiquidationDate]],MATCH(C410,spac_research[[#All],[symbol]],0))</f>
        <v>0</v>
      </c>
      <c r="AJ410" s="20">
        <f t="shared" si="18"/>
        <v>45010</v>
      </c>
      <c r="AK410" s="32">
        <f t="shared" ca="1" si="19"/>
        <v>351</v>
      </c>
      <c r="AL410" s="33">
        <f t="shared" ca="1" si="20"/>
        <v>2.7758764925089253E-2</v>
      </c>
      <c r="AM410" s="22">
        <f>IF(ISBLANK(Y410),"",INDEX(spac_research[[#All],[publicSharesOutstanding]],MATCH(C410,spac_research[[#All],[symbol]],0)))</f>
        <v>12843937</v>
      </c>
      <c r="AN410">
        <v>0</v>
      </c>
    </row>
    <row r="411" spans="1:40" x14ac:dyDescent="0.2">
      <c r="A411" s="37" t="s">
        <v>2055</v>
      </c>
      <c r="B411" s="37" t="s">
        <v>1780</v>
      </c>
      <c r="C411" s="37" t="s">
        <v>1068</v>
      </c>
      <c r="D411" s="37"/>
      <c r="E411" s="37"/>
      <c r="F411" s="40">
        <v>44236</v>
      </c>
      <c r="G411" s="40">
        <v>44278</v>
      </c>
      <c r="H411" s="37">
        <v>24</v>
      </c>
      <c r="I411" s="37" t="s">
        <v>69</v>
      </c>
      <c r="J411" s="37" t="s">
        <v>54</v>
      </c>
      <c r="K411" s="37"/>
      <c r="L411" s="39">
        <v>10</v>
      </c>
      <c r="M411" s="38">
        <v>0.5</v>
      </c>
      <c r="N411" s="37" t="s">
        <v>66</v>
      </c>
      <c r="O411" s="37" t="s">
        <v>48</v>
      </c>
      <c r="P411" s="37">
        <v>220.5</v>
      </c>
      <c r="Q411" s="37"/>
      <c r="R411" s="40">
        <v>45010</v>
      </c>
      <c r="S411" s="37"/>
      <c r="T411" s="37"/>
      <c r="U411" s="37"/>
      <c r="V411" s="37"/>
      <c r="W411" s="37"/>
      <c r="X411" s="37"/>
      <c r="Y411" s="39">
        <v>9.74</v>
      </c>
      <c r="Z411" s="39">
        <v>9.8699999999999992</v>
      </c>
      <c r="AA411" s="39">
        <v>0.43</v>
      </c>
      <c r="AB411" s="37"/>
      <c r="AC411" s="37"/>
      <c r="AD411" s="37"/>
      <c r="AE411" s="37" t="s">
        <v>1796</v>
      </c>
      <c r="AF411" s="37" t="s">
        <v>51</v>
      </c>
      <c r="AG411" s="37" t="s">
        <v>1067</v>
      </c>
      <c r="AH411" s="38">
        <v>-2.5999999999999999E-2</v>
      </c>
      <c r="AI411" s="40">
        <f>INDEX(spac_research[[#All],[outsideLiquidationDate]],MATCH(C411,spac_research[[#All],[symbol]],0))</f>
        <v>0</v>
      </c>
      <c r="AJ411" s="20">
        <f t="shared" si="18"/>
        <v>45010</v>
      </c>
      <c r="AK411" s="32">
        <f t="shared" ca="1" si="19"/>
        <v>351</v>
      </c>
      <c r="AL411" s="33">
        <f t="shared" ca="1" si="20"/>
        <v>2.7758764925089253E-2</v>
      </c>
      <c r="AM411" s="22">
        <f>IF(ISBLANK(Y411),"",INDEX(spac_research[[#All],[publicSharesOutstanding]],MATCH(C411,spac_research[[#All],[symbol]],0)))</f>
        <v>22047293</v>
      </c>
      <c r="AN411">
        <v>0</v>
      </c>
    </row>
    <row r="412" spans="1:40" x14ac:dyDescent="0.2">
      <c r="A412" s="37" t="s">
        <v>2056</v>
      </c>
      <c r="B412" s="37" t="s">
        <v>1780</v>
      </c>
      <c r="C412" s="37" t="s">
        <v>305</v>
      </c>
      <c r="D412" s="37"/>
      <c r="E412" s="37"/>
      <c r="F412" s="40">
        <v>44239</v>
      </c>
      <c r="G412" s="40">
        <v>44278</v>
      </c>
      <c r="H412" s="37">
        <v>24</v>
      </c>
      <c r="I412" s="37" t="s">
        <v>53</v>
      </c>
      <c r="J412" s="37" t="s">
        <v>54</v>
      </c>
      <c r="K412" s="37"/>
      <c r="L412" s="39">
        <v>10</v>
      </c>
      <c r="M412" s="38">
        <v>0.33329999999999999</v>
      </c>
      <c r="N412" s="37" t="s">
        <v>79</v>
      </c>
      <c r="O412" s="37" t="s">
        <v>216</v>
      </c>
      <c r="P412" s="37">
        <v>200</v>
      </c>
      <c r="Q412" s="37"/>
      <c r="R412" s="40">
        <v>45010</v>
      </c>
      <c r="S412" s="37"/>
      <c r="T412" s="37"/>
      <c r="U412" s="37"/>
      <c r="V412" s="37"/>
      <c r="W412" s="37"/>
      <c r="X412" s="37"/>
      <c r="Y412" s="39">
        <v>9.74</v>
      </c>
      <c r="Z412" s="39">
        <v>9.8699999999999992</v>
      </c>
      <c r="AA412" s="39">
        <v>0.28999999999999998</v>
      </c>
      <c r="AB412" s="37"/>
      <c r="AC412" s="37"/>
      <c r="AD412" s="37"/>
      <c r="AE412" s="37" t="s">
        <v>1814</v>
      </c>
      <c r="AF412" s="37" t="s">
        <v>51</v>
      </c>
      <c r="AG412" s="37" t="s">
        <v>304</v>
      </c>
      <c r="AH412" s="38">
        <v>-2.7E-2</v>
      </c>
      <c r="AI412" s="40">
        <f>INDEX(spac_research[[#All],[outsideLiquidationDate]],MATCH(C412,spac_research[[#All],[symbol]],0))</f>
        <v>0</v>
      </c>
      <c r="AJ412" s="20">
        <f t="shared" si="18"/>
        <v>45010</v>
      </c>
      <c r="AK412" s="32">
        <f t="shared" ca="1" si="19"/>
        <v>351</v>
      </c>
      <c r="AL412" s="33">
        <f t="shared" ca="1" si="20"/>
        <v>2.7758764925089253E-2</v>
      </c>
      <c r="AM412" s="22">
        <f>IF(ISBLANK(Y412),"",INDEX(spac_research[[#All],[publicSharesOutstanding]],MATCH(C412,spac_research[[#All],[symbol]],0)))</f>
        <v>20000000</v>
      </c>
      <c r="AN412">
        <v>0</v>
      </c>
    </row>
    <row r="413" spans="1:40" x14ac:dyDescent="0.2">
      <c r="A413" s="37" t="s">
        <v>2478</v>
      </c>
      <c r="B413" s="37" t="s">
        <v>2398</v>
      </c>
      <c r="C413" s="37" t="s">
        <v>190</v>
      </c>
      <c r="D413" s="37" t="s">
        <v>189</v>
      </c>
      <c r="E413" s="37" t="s">
        <v>188</v>
      </c>
      <c r="F413" s="40">
        <v>44239</v>
      </c>
      <c r="G413" s="40">
        <v>44278</v>
      </c>
      <c r="H413" s="37">
        <v>24</v>
      </c>
      <c r="I413" s="37" t="s">
        <v>119</v>
      </c>
      <c r="J413" s="37" t="s">
        <v>54</v>
      </c>
      <c r="K413" s="37"/>
      <c r="L413" s="39">
        <v>10</v>
      </c>
      <c r="M413" s="38">
        <v>0.2</v>
      </c>
      <c r="N413" s="37" t="s">
        <v>147</v>
      </c>
      <c r="O413" s="37" t="s">
        <v>48</v>
      </c>
      <c r="P413" s="37">
        <v>402.5</v>
      </c>
      <c r="Q413" s="40">
        <v>44538</v>
      </c>
      <c r="R413" s="40">
        <v>45010</v>
      </c>
      <c r="S413" s="37"/>
      <c r="T413" s="42">
        <v>1505</v>
      </c>
      <c r="U413" s="41">
        <v>3.74</v>
      </c>
      <c r="V413" s="37" t="s">
        <v>147</v>
      </c>
      <c r="W413" s="37" t="s">
        <v>56</v>
      </c>
      <c r="X413" s="37"/>
      <c r="Y413" s="39">
        <v>9.84</v>
      </c>
      <c r="Z413" s="39">
        <v>9.92</v>
      </c>
      <c r="AA413" s="39">
        <v>0.45</v>
      </c>
      <c r="AB413" s="37"/>
      <c r="AC413" s="37"/>
      <c r="AD413" s="37"/>
      <c r="AE413" s="37" t="s">
        <v>1782</v>
      </c>
      <c r="AF413" s="37" t="s">
        <v>59</v>
      </c>
      <c r="AG413" s="37" t="s">
        <v>147</v>
      </c>
      <c r="AH413" s="38">
        <v>-1.6E-2</v>
      </c>
      <c r="AI413" s="40">
        <f>INDEX(spac_research[[#All],[outsideLiquidationDate]],MATCH(C413,spac_research[[#All],[symbol]],0))</f>
        <v>0</v>
      </c>
      <c r="AJ413" s="20">
        <f t="shared" si="18"/>
        <v>45010</v>
      </c>
      <c r="AK413" s="32">
        <f t="shared" ca="1" si="19"/>
        <v>351</v>
      </c>
      <c r="AL413" s="33">
        <f t="shared" ca="1" si="20"/>
        <v>1.6908716095708057E-2</v>
      </c>
      <c r="AM413" s="22">
        <f>IF(ISBLANK(Y413),"",INDEX(spac_research[[#All],[publicSharesOutstanding]],MATCH(C413,spac_research[[#All],[symbol]],0)))</f>
        <v>40250000</v>
      </c>
      <c r="AN413">
        <v>0</v>
      </c>
    </row>
    <row r="414" spans="1:40" x14ac:dyDescent="0.2">
      <c r="A414" s="37" t="s">
        <v>2480</v>
      </c>
      <c r="B414" s="37" t="s">
        <v>2398</v>
      </c>
      <c r="C414" s="37" t="s">
        <v>626</v>
      </c>
      <c r="D414" s="37" t="s">
        <v>624</v>
      </c>
      <c r="E414" s="37" t="s">
        <v>623</v>
      </c>
      <c r="F414" s="40">
        <v>44256</v>
      </c>
      <c r="G414" s="40">
        <v>44278</v>
      </c>
      <c r="H414" s="37">
        <v>24</v>
      </c>
      <c r="I414" s="37" t="s">
        <v>69</v>
      </c>
      <c r="J414" s="37" t="s">
        <v>61</v>
      </c>
      <c r="K414" s="37"/>
      <c r="L414" s="39">
        <v>10</v>
      </c>
      <c r="M414" s="38">
        <v>0.5</v>
      </c>
      <c r="N414" s="37" t="s">
        <v>79</v>
      </c>
      <c r="O414" s="37" t="s">
        <v>48</v>
      </c>
      <c r="P414" s="37">
        <v>200</v>
      </c>
      <c r="Q414" s="40">
        <v>44434</v>
      </c>
      <c r="R414" s="40">
        <v>45010</v>
      </c>
      <c r="S414" s="37"/>
      <c r="T414" s="37">
        <v>630</v>
      </c>
      <c r="U414" s="41">
        <v>3.15</v>
      </c>
      <c r="V414" s="37" t="s">
        <v>140</v>
      </c>
      <c r="W414" s="37" t="s">
        <v>48</v>
      </c>
      <c r="X414" s="37"/>
      <c r="Y414" s="39">
        <v>9.94</v>
      </c>
      <c r="Z414" s="39">
        <v>10.39</v>
      </c>
      <c r="AA414" s="39">
        <v>1.02</v>
      </c>
      <c r="AB414" s="37"/>
      <c r="AC414" s="37"/>
      <c r="AD414" s="37"/>
      <c r="AE414" s="37" t="s">
        <v>1782</v>
      </c>
      <c r="AF414" s="37" t="s">
        <v>68</v>
      </c>
      <c r="AG414" s="37" t="s">
        <v>625</v>
      </c>
      <c r="AH414" s="38">
        <v>-7.0000000000000001E-3</v>
      </c>
      <c r="AI414" s="40">
        <f>INDEX(spac_research[[#All],[outsideLiquidationDate]],MATCH(C414,spac_research[[#All],[symbol]],0))</f>
        <v>0</v>
      </c>
      <c r="AJ414" s="20">
        <f t="shared" si="18"/>
        <v>45010</v>
      </c>
      <c r="AK414" s="32">
        <f t="shared" ca="1" si="19"/>
        <v>351</v>
      </c>
      <c r="AL414" s="33">
        <f t="shared" ca="1" si="20"/>
        <v>6.27697810796418E-3</v>
      </c>
      <c r="AM414" s="22">
        <f>IF(ISBLANK(Y414),"",INDEX(spac_research[[#All],[publicSharesOutstanding]],MATCH(C414,spac_research[[#All],[symbol]],0)))</f>
        <v>20000000</v>
      </c>
      <c r="AN414">
        <v>0</v>
      </c>
    </row>
    <row r="415" spans="1:40" x14ac:dyDescent="0.2">
      <c r="A415" s="37" t="s">
        <v>2479</v>
      </c>
      <c r="B415" s="37" t="s">
        <v>2398</v>
      </c>
      <c r="C415" s="37" t="s">
        <v>1095</v>
      </c>
      <c r="D415" s="37" t="s">
        <v>1093</v>
      </c>
      <c r="E415" s="37" t="s">
        <v>1092</v>
      </c>
      <c r="F415" s="40">
        <v>44249</v>
      </c>
      <c r="G415" s="40">
        <v>44278</v>
      </c>
      <c r="H415" s="37">
        <v>24</v>
      </c>
      <c r="I415" s="37" t="s">
        <v>119</v>
      </c>
      <c r="J415" s="37" t="s">
        <v>54</v>
      </c>
      <c r="K415" s="37"/>
      <c r="L415" s="39">
        <v>10</v>
      </c>
      <c r="M415" s="38">
        <v>0.2</v>
      </c>
      <c r="N415" s="37" t="s">
        <v>79</v>
      </c>
      <c r="O415" s="37" t="s">
        <v>48</v>
      </c>
      <c r="P415" s="37">
        <v>800</v>
      </c>
      <c r="Q415" s="40">
        <v>44466</v>
      </c>
      <c r="R415" s="40">
        <v>45010</v>
      </c>
      <c r="S415" s="37"/>
      <c r="T415" s="42">
        <v>20000</v>
      </c>
      <c r="U415" s="41">
        <v>25</v>
      </c>
      <c r="V415" s="37" t="s">
        <v>65</v>
      </c>
      <c r="W415" s="37" t="s">
        <v>48</v>
      </c>
      <c r="X415" s="37"/>
      <c r="Y415" s="39">
        <v>11.02</v>
      </c>
      <c r="Z415" s="39">
        <v>11.51</v>
      </c>
      <c r="AA415" s="39">
        <v>2.95</v>
      </c>
      <c r="AB415" s="37"/>
      <c r="AC415" s="37"/>
      <c r="AD415" s="37"/>
      <c r="AE415" s="37" t="s">
        <v>1814</v>
      </c>
      <c r="AF415" s="37" t="s">
        <v>82</v>
      </c>
      <c r="AG415" s="37" t="s">
        <v>1094</v>
      </c>
      <c r="AH415" s="38">
        <v>0.10150000000000001</v>
      </c>
      <c r="AI415" s="40">
        <f>INDEX(spac_research[[#All],[outsideLiquidationDate]],MATCH(C415,spac_research[[#All],[symbol]],0))</f>
        <v>0</v>
      </c>
      <c r="AJ415" s="20">
        <f t="shared" si="18"/>
        <v>45010</v>
      </c>
      <c r="AK415" s="32">
        <f t="shared" ca="1" si="19"/>
        <v>351</v>
      </c>
      <c r="AL415" s="33">
        <f t="shared" ca="1" si="20"/>
        <v>-9.6250794980377488E-2</v>
      </c>
      <c r="AM415" s="22">
        <f>IF(ISBLANK(Y415),"",INDEX(spac_research[[#All],[publicSharesOutstanding]],MATCH(C415,spac_research[[#All],[symbol]],0)))</f>
        <v>80000000</v>
      </c>
      <c r="AN415">
        <v>0</v>
      </c>
    </row>
    <row r="416" spans="1:40" x14ac:dyDescent="0.2">
      <c r="A416" s="37" t="s">
        <v>2062</v>
      </c>
      <c r="B416" s="37" t="s">
        <v>1780</v>
      </c>
      <c r="C416" s="37" t="s">
        <v>1317</v>
      </c>
      <c r="D416" s="37"/>
      <c r="E416" s="37"/>
      <c r="F416" s="40">
        <v>44263</v>
      </c>
      <c r="G416" s="40">
        <v>44279</v>
      </c>
      <c r="H416" s="37">
        <v>24</v>
      </c>
      <c r="I416" s="37" t="s">
        <v>53</v>
      </c>
      <c r="J416" s="37" t="s">
        <v>54</v>
      </c>
      <c r="K416" s="37"/>
      <c r="L416" s="39">
        <v>10</v>
      </c>
      <c r="M416" s="38">
        <v>0.33329999999999999</v>
      </c>
      <c r="N416" s="37" t="s">
        <v>130</v>
      </c>
      <c r="O416" s="37" t="s">
        <v>48</v>
      </c>
      <c r="P416" s="37">
        <v>275</v>
      </c>
      <c r="Q416" s="37"/>
      <c r="R416" s="40">
        <v>45011</v>
      </c>
      <c r="S416" s="37"/>
      <c r="T416" s="37"/>
      <c r="U416" s="37"/>
      <c r="V416" s="37"/>
      <c r="W416" s="37"/>
      <c r="X416" s="37"/>
      <c r="Y416" s="39">
        <v>9.7200000000000006</v>
      </c>
      <c r="Z416" s="39">
        <v>9.84</v>
      </c>
      <c r="AA416" s="39">
        <v>0.25</v>
      </c>
      <c r="AB416" s="37"/>
      <c r="AC416" s="37"/>
      <c r="AD416" s="37"/>
      <c r="AE416" s="37" t="s">
        <v>1782</v>
      </c>
      <c r="AF416" s="37" t="s">
        <v>59</v>
      </c>
      <c r="AG416" s="37" t="s">
        <v>1316</v>
      </c>
      <c r="AH416" s="38">
        <v>-2.9000000000000001E-2</v>
      </c>
      <c r="AI416" s="40">
        <f>INDEX(spac_research[[#All],[outsideLiquidationDate]],MATCH(C416,spac_research[[#All],[symbol]],0))</f>
        <v>0</v>
      </c>
      <c r="AJ416" s="20">
        <f t="shared" si="18"/>
        <v>45011</v>
      </c>
      <c r="AK416" s="32">
        <f t="shared" ca="1" si="19"/>
        <v>352</v>
      </c>
      <c r="AL416" s="33">
        <f t="shared" ca="1" si="20"/>
        <v>2.9870463898241655E-2</v>
      </c>
      <c r="AM416" s="22">
        <f>IF(ISBLANK(Y416),"",INDEX(spac_research[[#All],[publicSharesOutstanding]],MATCH(C416,spac_research[[#All],[symbol]],0)))</f>
        <v>27500000</v>
      </c>
      <c r="AN416">
        <v>0</v>
      </c>
    </row>
    <row r="417" spans="1:40" x14ac:dyDescent="0.2">
      <c r="A417" s="37" t="s">
        <v>2060</v>
      </c>
      <c r="B417" s="37" t="s">
        <v>1780</v>
      </c>
      <c r="C417" s="37" t="s">
        <v>1346</v>
      </c>
      <c r="D417" s="37"/>
      <c r="E417" s="37"/>
      <c r="F417" s="40">
        <v>44239</v>
      </c>
      <c r="G417" s="40">
        <v>44279</v>
      </c>
      <c r="H417" s="37">
        <v>24</v>
      </c>
      <c r="I417" s="37" t="s">
        <v>53</v>
      </c>
      <c r="J417" s="37" t="s">
        <v>54</v>
      </c>
      <c r="K417" s="37"/>
      <c r="L417" s="39">
        <v>10</v>
      </c>
      <c r="M417" s="38">
        <v>0.33329999999999999</v>
      </c>
      <c r="N417" s="37" t="s">
        <v>147</v>
      </c>
      <c r="O417" s="37" t="s">
        <v>48</v>
      </c>
      <c r="P417" s="37">
        <v>203.8</v>
      </c>
      <c r="Q417" s="37"/>
      <c r="R417" s="40">
        <v>45011</v>
      </c>
      <c r="S417" s="37"/>
      <c r="T417" s="37"/>
      <c r="U417" s="37"/>
      <c r="V417" s="37"/>
      <c r="W417" s="37"/>
      <c r="X417" s="37"/>
      <c r="Y417" s="39">
        <v>9.74</v>
      </c>
      <c r="Z417" s="39">
        <v>9.83</v>
      </c>
      <c r="AA417" s="39">
        <v>0.46</v>
      </c>
      <c r="AB417" s="37"/>
      <c r="AC417" s="37"/>
      <c r="AD417" s="37"/>
      <c r="AE417" s="37" t="s">
        <v>1786</v>
      </c>
      <c r="AF417" s="37" t="s">
        <v>51</v>
      </c>
      <c r="AG417" s="37" t="s">
        <v>1345</v>
      </c>
      <c r="AH417" s="38">
        <v>-2.7E-2</v>
      </c>
      <c r="AI417" s="40">
        <f>INDEX(spac_research[[#All],[outsideLiquidationDate]],MATCH(C417,spac_research[[#All],[symbol]],0))</f>
        <v>0</v>
      </c>
      <c r="AJ417" s="20">
        <f t="shared" si="18"/>
        <v>45011</v>
      </c>
      <c r="AK417" s="32">
        <f t="shared" ca="1" si="19"/>
        <v>352</v>
      </c>
      <c r="AL417" s="33">
        <f t="shared" ca="1" si="20"/>
        <v>2.7679904797461158E-2</v>
      </c>
      <c r="AM417" s="22">
        <f>IF(ISBLANK(Y417),"",INDEX(spac_research[[#All],[publicSharesOutstanding]],MATCH(C417,spac_research[[#All],[symbol]],0)))</f>
        <v>20379900</v>
      </c>
      <c r="AN417">
        <v>0</v>
      </c>
    </row>
    <row r="418" spans="1:40" x14ac:dyDescent="0.2">
      <c r="A418" s="37" t="s">
        <v>2061</v>
      </c>
      <c r="B418" s="37" t="s">
        <v>1780</v>
      </c>
      <c r="C418" s="37" t="s">
        <v>669</v>
      </c>
      <c r="D418" s="37"/>
      <c r="E418" s="37"/>
      <c r="F418" s="40">
        <v>44245</v>
      </c>
      <c r="G418" s="40">
        <v>44279</v>
      </c>
      <c r="H418" s="37">
        <v>24</v>
      </c>
      <c r="I418" s="37" t="s">
        <v>176</v>
      </c>
      <c r="J418" s="37" t="s">
        <v>54</v>
      </c>
      <c r="K418" s="37"/>
      <c r="L418" s="39">
        <v>10</v>
      </c>
      <c r="M418" s="38">
        <v>0.25</v>
      </c>
      <c r="N418" s="37" t="s">
        <v>79</v>
      </c>
      <c r="O418" s="37" t="s">
        <v>48</v>
      </c>
      <c r="P418" s="37">
        <v>172.5</v>
      </c>
      <c r="Q418" s="37"/>
      <c r="R418" s="40">
        <v>45011</v>
      </c>
      <c r="S418" s="37"/>
      <c r="T418" s="37"/>
      <c r="U418" s="37"/>
      <c r="V418" s="37"/>
      <c r="W418" s="37"/>
      <c r="X418" s="37"/>
      <c r="Y418" s="39">
        <v>9.74</v>
      </c>
      <c r="Z418" s="39">
        <v>9.85</v>
      </c>
      <c r="AA418" s="39">
        <v>0.55000000000000004</v>
      </c>
      <c r="AB418" s="37"/>
      <c r="AC418" s="37"/>
      <c r="AD418" s="37"/>
      <c r="AE418" s="37" t="s">
        <v>1811</v>
      </c>
      <c r="AF418" s="37" t="s">
        <v>668</v>
      </c>
      <c r="AG418" s="37" t="s">
        <v>118</v>
      </c>
      <c r="AH418" s="38">
        <v>-2.5999999999999999E-2</v>
      </c>
      <c r="AI418" s="40">
        <f>INDEX(spac_research[[#All],[outsideLiquidationDate]],MATCH(C418,spac_research[[#All],[symbol]],0))</f>
        <v>0</v>
      </c>
      <c r="AJ418" s="20">
        <f t="shared" si="18"/>
        <v>45011</v>
      </c>
      <c r="AK418" s="32">
        <f t="shared" ca="1" si="19"/>
        <v>352</v>
      </c>
      <c r="AL418" s="33">
        <f t="shared" ca="1" si="20"/>
        <v>2.7679904797461158E-2</v>
      </c>
      <c r="AM418" s="22">
        <f>IF(ISBLANK(Y418),"",INDEX(spac_research[[#All],[publicSharesOutstanding]],MATCH(C418,spac_research[[#All],[symbol]],0)))</f>
        <v>17245000</v>
      </c>
      <c r="AN418">
        <v>0</v>
      </c>
    </row>
    <row r="419" spans="1:40" x14ac:dyDescent="0.2">
      <c r="A419" s="37" t="s">
        <v>2181</v>
      </c>
      <c r="B419" s="37" t="s">
        <v>1780</v>
      </c>
      <c r="C419" s="37" t="s">
        <v>1287</v>
      </c>
      <c r="D419" s="37"/>
      <c r="E419" s="37"/>
      <c r="F419" s="40">
        <v>44431</v>
      </c>
      <c r="G419" s="40">
        <v>44463</v>
      </c>
      <c r="H419" s="37" t="s">
        <v>256</v>
      </c>
      <c r="I419" s="37" t="s">
        <v>69</v>
      </c>
      <c r="J419" s="37" t="s">
        <v>54</v>
      </c>
      <c r="K419" s="37"/>
      <c r="L419" s="39">
        <v>10.199999999999999</v>
      </c>
      <c r="M419" s="38">
        <v>0.5</v>
      </c>
      <c r="N419" s="37" t="s">
        <v>147</v>
      </c>
      <c r="O419" s="37" t="s">
        <v>56</v>
      </c>
      <c r="P419" s="37">
        <v>230</v>
      </c>
      <c r="Q419" s="37"/>
      <c r="R419" s="40">
        <v>44923</v>
      </c>
      <c r="S419" s="37"/>
      <c r="T419" s="37"/>
      <c r="U419" s="37"/>
      <c r="V419" s="37"/>
      <c r="W419" s="37"/>
      <c r="X419" s="37"/>
      <c r="Y419" s="39">
        <v>9.98</v>
      </c>
      <c r="Z419" s="39">
        <v>10.07</v>
      </c>
      <c r="AA419" s="39">
        <v>0.28000000000000003</v>
      </c>
      <c r="AB419" s="37"/>
      <c r="AC419" s="37"/>
      <c r="AD419" s="37"/>
      <c r="AE419" s="37" t="s">
        <v>1784</v>
      </c>
      <c r="AF419" s="37" t="s">
        <v>111</v>
      </c>
      <c r="AG419" s="37" t="s">
        <v>1286</v>
      </c>
      <c r="AH419" s="38">
        <v>-2.1600000000000001E-2</v>
      </c>
      <c r="AI419" s="40">
        <f>INDEX(spac_research[[#All],[outsideLiquidationDate]],MATCH(C419,spac_research[[#All],[symbol]],0))</f>
        <v>45013</v>
      </c>
      <c r="AJ419" s="20">
        <f t="shared" si="18"/>
        <v>45013</v>
      </c>
      <c r="AK419" s="32">
        <f t="shared" ca="1" si="19"/>
        <v>354</v>
      </c>
      <c r="AL419" s="33">
        <f t="shared" ca="1" si="20"/>
        <v>2.2729073967143236E-2</v>
      </c>
      <c r="AM419" s="22">
        <f>IF(ISBLANK(Y419),"",INDEX(spac_research[[#All],[publicSharesOutstanding]],MATCH(C419,spac_research[[#All],[symbol]],0)))</f>
        <v>23000000</v>
      </c>
      <c r="AN419">
        <v>0</v>
      </c>
    </row>
    <row r="420" spans="1:40" x14ac:dyDescent="0.2">
      <c r="A420" s="37" t="s">
        <v>2180</v>
      </c>
      <c r="B420" s="37" t="s">
        <v>1780</v>
      </c>
      <c r="C420" s="37" t="s">
        <v>1088</v>
      </c>
      <c r="D420" s="37"/>
      <c r="E420" s="37"/>
      <c r="F420" s="40">
        <v>44264</v>
      </c>
      <c r="G420" s="40">
        <v>44463</v>
      </c>
      <c r="H420" s="37" t="s">
        <v>792</v>
      </c>
      <c r="I420" s="37" t="s">
        <v>137</v>
      </c>
      <c r="J420" s="37" t="s">
        <v>61</v>
      </c>
      <c r="K420" s="37"/>
      <c r="L420" s="39">
        <v>10.1</v>
      </c>
      <c r="M420" s="38">
        <v>1</v>
      </c>
      <c r="N420" s="37" t="s">
        <v>79</v>
      </c>
      <c r="O420" s="37" t="s">
        <v>48</v>
      </c>
      <c r="P420" s="37">
        <v>230</v>
      </c>
      <c r="Q420" s="37"/>
      <c r="R420" s="40">
        <v>44832</v>
      </c>
      <c r="S420" s="37"/>
      <c r="T420" s="37"/>
      <c r="U420" s="37"/>
      <c r="V420" s="37"/>
      <c r="W420" s="37"/>
      <c r="X420" s="37"/>
      <c r="Y420" s="39">
        <v>9.94</v>
      </c>
      <c r="Z420" s="39">
        <v>10.15</v>
      </c>
      <c r="AA420" s="39">
        <v>0.24</v>
      </c>
      <c r="AB420" s="37"/>
      <c r="AC420" s="37"/>
      <c r="AD420" s="37"/>
      <c r="AE420" s="37" t="s">
        <v>1788</v>
      </c>
      <c r="AF420" s="37" t="s">
        <v>242</v>
      </c>
      <c r="AG420" s="37" t="s">
        <v>1087</v>
      </c>
      <c r="AH420" s="38">
        <v>-1.5800000000000002E-2</v>
      </c>
      <c r="AI420" s="40">
        <f>INDEX(spac_research[[#All],[outsideLiquidationDate]],MATCH(C420,spac_research[[#All],[symbol]],0))</f>
        <v>45013</v>
      </c>
      <c r="AJ420" s="20">
        <f t="shared" si="18"/>
        <v>45013</v>
      </c>
      <c r="AK420" s="32">
        <f t="shared" ca="1" si="19"/>
        <v>354</v>
      </c>
      <c r="AL420" s="33">
        <f t="shared" ca="1" si="20"/>
        <v>1.6596755675294814E-2</v>
      </c>
      <c r="AM420" s="22">
        <f>IF(ISBLANK(Y420),"",INDEX(spac_research[[#All],[publicSharesOutstanding]],MATCH(C420,spac_research[[#All],[symbol]],0)))</f>
        <v>23000000</v>
      </c>
      <c r="AN420">
        <v>0</v>
      </c>
    </row>
    <row r="421" spans="1:40" x14ac:dyDescent="0.2">
      <c r="A421" s="37" t="s">
        <v>2063</v>
      </c>
      <c r="B421" s="37" t="s">
        <v>1780</v>
      </c>
      <c r="C421" s="37" t="s">
        <v>826</v>
      </c>
      <c r="D421" s="37"/>
      <c r="E421" s="37"/>
      <c r="F421" s="40">
        <v>44239</v>
      </c>
      <c r="G421" s="40">
        <v>44280</v>
      </c>
      <c r="H421" s="37">
        <v>24</v>
      </c>
      <c r="I421" s="37" t="s">
        <v>176</v>
      </c>
      <c r="J421" s="37" t="s">
        <v>54</v>
      </c>
      <c r="K421" s="37"/>
      <c r="L421" s="39">
        <v>10</v>
      </c>
      <c r="M421" s="38">
        <v>0.25</v>
      </c>
      <c r="N421" s="37" t="s">
        <v>147</v>
      </c>
      <c r="O421" s="37" t="s">
        <v>48</v>
      </c>
      <c r="P421" s="37">
        <v>500</v>
      </c>
      <c r="Q421" s="37"/>
      <c r="R421" s="40">
        <v>45014</v>
      </c>
      <c r="S421" s="37"/>
      <c r="T421" s="37"/>
      <c r="U421" s="37"/>
      <c r="V421" s="37"/>
      <c r="W421" s="37"/>
      <c r="X421" s="37"/>
      <c r="Y421" s="39">
        <v>9.7200000000000006</v>
      </c>
      <c r="Z421" s="39">
        <v>9.8000000000000007</v>
      </c>
      <c r="AA421" s="39">
        <v>0.5</v>
      </c>
      <c r="AB421" s="37"/>
      <c r="AC421" s="37"/>
      <c r="AD421" s="37"/>
      <c r="AE421" s="37" t="s">
        <v>1796</v>
      </c>
      <c r="AF421" s="37" t="s">
        <v>68</v>
      </c>
      <c r="AG421" s="37" t="s">
        <v>825</v>
      </c>
      <c r="AH421" s="38">
        <v>-2.8000000000000001E-2</v>
      </c>
      <c r="AI421" s="40">
        <f>INDEX(spac_research[[#All],[outsideLiquidationDate]],MATCH(C421,spac_research[[#All],[symbol]],0))</f>
        <v>0</v>
      </c>
      <c r="AJ421" s="20">
        <f t="shared" si="18"/>
        <v>45014</v>
      </c>
      <c r="AK421" s="32">
        <f t="shared" ca="1" si="19"/>
        <v>355</v>
      </c>
      <c r="AL421" s="33">
        <f t="shared" ca="1" si="20"/>
        <v>2.9618037442763555E-2</v>
      </c>
      <c r="AM421" s="22">
        <f>IF(ISBLANK(Y421),"",INDEX(spac_research[[#All],[publicSharesOutstanding]],MATCH(C421,spac_research[[#All],[symbol]],0)))</f>
        <v>50000000</v>
      </c>
      <c r="AN421">
        <v>0</v>
      </c>
    </row>
    <row r="422" spans="1:40" x14ac:dyDescent="0.2">
      <c r="A422" s="37" t="s">
        <v>2064</v>
      </c>
      <c r="B422" s="37" t="s">
        <v>1780</v>
      </c>
      <c r="C422" s="37" t="s">
        <v>704</v>
      </c>
      <c r="D422" s="37"/>
      <c r="E422" s="37"/>
      <c r="F422" s="40">
        <v>44246</v>
      </c>
      <c r="G422" s="40">
        <v>44280</v>
      </c>
      <c r="H422" s="37">
        <v>24</v>
      </c>
      <c r="I422" s="37" t="s">
        <v>119</v>
      </c>
      <c r="J422" s="37" t="s">
        <v>54</v>
      </c>
      <c r="K422" s="37"/>
      <c r="L422" s="39">
        <v>10</v>
      </c>
      <c r="M422" s="38">
        <v>0.2</v>
      </c>
      <c r="N422" s="37" t="s">
        <v>49</v>
      </c>
      <c r="O422" s="37" t="s">
        <v>48</v>
      </c>
      <c r="P422" s="37">
        <v>575</v>
      </c>
      <c r="Q422" s="37"/>
      <c r="R422" s="40">
        <v>45014</v>
      </c>
      <c r="S422" s="37"/>
      <c r="T422" s="37"/>
      <c r="U422" s="37"/>
      <c r="V422" s="37"/>
      <c r="W422" s="37"/>
      <c r="X422" s="37"/>
      <c r="Y422" s="39">
        <v>9.76</v>
      </c>
      <c r="Z422" s="39">
        <v>9.93</v>
      </c>
      <c r="AA422" s="39">
        <v>0.63</v>
      </c>
      <c r="AB422" s="37"/>
      <c r="AC422" s="37"/>
      <c r="AD422" s="37"/>
      <c r="AE422" s="37" t="s">
        <v>1798</v>
      </c>
      <c r="AF422" s="37" t="s">
        <v>51</v>
      </c>
      <c r="AG422" s="37" t="s">
        <v>703</v>
      </c>
      <c r="AH422" s="38">
        <v>-2.5000000000000001E-2</v>
      </c>
      <c r="AI422" s="40">
        <f>INDEX(spac_research[[#All],[outsideLiquidationDate]],MATCH(C422,spac_research[[#All],[symbol]],0))</f>
        <v>0</v>
      </c>
      <c r="AJ422" s="20">
        <f t="shared" si="18"/>
        <v>45014</v>
      </c>
      <c r="AK422" s="32">
        <f t="shared" ca="1" si="19"/>
        <v>355</v>
      </c>
      <c r="AL422" s="33">
        <f t="shared" ca="1" si="20"/>
        <v>2.5282844608635332E-2</v>
      </c>
      <c r="AM422" s="22">
        <f>IF(ISBLANK(Y422),"",INDEX(spac_research[[#All],[publicSharesOutstanding]],MATCH(C422,spac_research[[#All],[symbol]],0)))</f>
        <v>57500000</v>
      </c>
      <c r="AN422">
        <v>0</v>
      </c>
    </row>
    <row r="423" spans="1:40" x14ac:dyDescent="0.2">
      <c r="A423" s="37" t="s">
        <v>2183</v>
      </c>
      <c r="B423" s="37" t="s">
        <v>1780</v>
      </c>
      <c r="C423" s="37" t="s">
        <v>1546</v>
      </c>
      <c r="D423" s="37"/>
      <c r="E423" s="37"/>
      <c r="F423" s="40">
        <v>44449</v>
      </c>
      <c r="G423" s="40">
        <v>44467</v>
      </c>
      <c r="H423" s="37">
        <v>18</v>
      </c>
      <c r="I423" s="37" t="s">
        <v>69</v>
      </c>
      <c r="J423" s="37" t="s">
        <v>61</v>
      </c>
      <c r="K423" s="37"/>
      <c r="L423" s="39">
        <v>10</v>
      </c>
      <c r="M423" s="38">
        <v>0.5</v>
      </c>
      <c r="N423" s="37" t="s">
        <v>49</v>
      </c>
      <c r="O423" s="37" t="s">
        <v>48</v>
      </c>
      <c r="P423" s="37">
        <v>275.10000000000002</v>
      </c>
      <c r="Q423" s="37"/>
      <c r="R423" s="40">
        <v>45015</v>
      </c>
      <c r="S423" s="37"/>
      <c r="T423" s="37"/>
      <c r="U423" s="37"/>
      <c r="V423" s="37"/>
      <c r="W423" s="37"/>
      <c r="X423" s="37"/>
      <c r="Y423" s="39">
        <v>9.7200000000000006</v>
      </c>
      <c r="Z423" s="39">
        <v>9.85</v>
      </c>
      <c r="AA423" s="39">
        <v>0.3</v>
      </c>
      <c r="AB423" s="37"/>
      <c r="AC423" s="37"/>
      <c r="AD423" s="37"/>
      <c r="AE423" s="37" t="s">
        <v>1818</v>
      </c>
      <c r="AF423" s="37" t="s">
        <v>87</v>
      </c>
      <c r="AG423" s="37" t="s">
        <v>1545</v>
      </c>
      <c r="AH423" s="38">
        <v>-2.8000000000000001E-2</v>
      </c>
      <c r="AI423" s="40">
        <f>INDEX(spac_research[[#All],[outsideLiquidationDate]],MATCH(C423,spac_research[[#All],[symbol]],0))</f>
        <v>0</v>
      </c>
      <c r="AJ423" s="20">
        <f t="shared" si="18"/>
        <v>45015</v>
      </c>
      <c r="AK423" s="32">
        <f t="shared" ca="1" si="19"/>
        <v>356</v>
      </c>
      <c r="AL423" s="33">
        <f t="shared" ca="1" si="20"/>
        <v>2.9534840708373769E-2</v>
      </c>
      <c r="AM423" s="22">
        <f>IF(ISBLANK(Y423),"",INDEX(spac_research[[#All],[publicSharesOutstanding]],MATCH(C423,spac_research[[#All],[symbol]],0)))</f>
        <v>27510000</v>
      </c>
      <c r="AN423">
        <v>0</v>
      </c>
    </row>
    <row r="424" spans="1:40" x14ac:dyDescent="0.2">
      <c r="A424" s="37" t="s">
        <v>2182</v>
      </c>
      <c r="B424" s="37" t="s">
        <v>1780</v>
      </c>
      <c r="C424" s="37" t="s">
        <v>584</v>
      </c>
      <c r="D424" s="37"/>
      <c r="E424" s="37"/>
      <c r="F424" s="40">
        <v>44281</v>
      </c>
      <c r="G424" s="40">
        <v>44467</v>
      </c>
      <c r="H424" s="37">
        <v>18</v>
      </c>
      <c r="I424" s="37" t="s">
        <v>162</v>
      </c>
      <c r="J424" s="37" t="s">
        <v>54</v>
      </c>
      <c r="K424" s="37"/>
      <c r="L424" s="39">
        <v>10.1</v>
      </c>
      <c r="M424" s="38">
        <v>0.75</v>
      </c>
      <c r="N424" s="37" t="s">
        <v>49</v>
      </c>
      <c r="O424" s="37" t="s">
        <v>48</v>
      </c>
      <c r="P424" s="37">
        <v>143.80000000000001</v>
      </c>
      <c r="Q424" s="37"/>
      <c r="R424" s="40">
        <v>45015</v>
      </c>
      <c r="S424" s="37"/>
      <c r="T424" s="37"/>
      <c r="U424" s="37"/>
      <c r="V424" s="37"/>
      <c r="W424" s="37"/>
      <c r="X424" s="37"/>
      <c r="Y424" s="39">
        <v>9.82</v>
      </c>
      <c r="Z424" s="39">
        <v>10.01</v>
      </c>
      <c r="AA424" s="39">
        <v>0.3</v>
      </c>
      <c r="AB424" s="37"/>
      <c r="AC424" s="37"/>
      <c r="AD424" s="37"/>
      <c r="AE424" s="37" t="s">
        <v>1865</v>
      </c>
      <c r="AF424" s="37" t="s">
        <v>242</v>
      </c>
      <c r="AG424" s="37" t="s">
        <v>583</v>
      </c>
      <c r="AH424" s="38">
        <v>-2.7699999999999999E-2</v>
      </c>
      <c r="AI424" s="40">
        <f>INDEX(spac_research[[#All],[outsideLiquidationDate]],MATCH(C424,spac_research[[#All],[symbol]],0))</f>
        <v>0</v>
      </c>
      <c r="AJ424" s="20">
        <f t="shared" si="18"/>
        <v>45015</v>
      </c>
      <c r="AK424" s="32">
        <f t="shared" ca="1" si="19"/>
        <v>356</v>
      </c>
      <c r="AL424" s="33">
        <f t="shared" ca="1" si="20"/>
        <v>2.9234078583033944E-2</v>
      </c>
      <c r="AM424" s="22">
        <f>IF(ISBLANK(Y424),"",INDEX(spac_research[[#All],[publicSharesOutstanding]],MATCH(C424,spac_research[[#All],[symbol]],0)))</f>
        <v>14375000</v>
      </c>
      <c r="AN424">
        <v>0</v>
      </c>
    </row>
    <row r="425" spans="1:40" x14ac:dyDescent="0.2">
      <c r="A425" s="37" t="s">
        <v>2346</v>
      </c>
      <c r="B425" s="37" t="s">
        <v>1780</v>
      </c>
      <c r="C425" s="37" t="s">
        <v>109</v>
      </c>
      <c r="D425" s="37"/>
      <c r="E425" s="37"/>
      <c r="F425" s="40">
        <v>44532</v>
      </c>
      <c r="G425" s="40">
        <v>44558</v>
      </c>
      <c r="H425" s="37" t="s">
        <v>108</v>
      </c>
      <c r="I425" s="37" t="s">
        <v>107</v>
      </c>
      <c r="J425" s="37"/>
      <c r="K425" s="37" t="s">
        <v>2066</v>
      </c>
      <c r="L425" s="39">
        <v>10</v>
      </c>
      <c r="M425" s="37" t="s">
        <v>1887</v>
      </c>
      <c r="N425" s="37" t="s">
        <v>104</v>
      </c>
      <c r="O425" s="37" t="s">
        <v>48</v>
      </c>
      <c r="P425" s="37">
        <v>77.3</v>
      </c>
      <c r="Q425" s="37"/>
      <c r="R425" s="40">
        <v>44834</v>
      </c>
      <c r="S425" s="37"/>
      <c r="T425" s="37"/>
      <c r="U425" s="37"/>
      <c r="V425" s="37"/>
      <c r="W425" s="37"/>
      <c r="X425" s="37"/>
      <c r="Y425" s="39">
        <v>9.85</v>
      </c>
      <c r="Z425" s="39">
        <v>10.01</v>
      </c>
      <c r="AA425" s="37"/>
      <c r="AB425" s="37"/>
      <c r="AC425" s="37"/>
      <c r="AD425" s="37"/>
      <c r="AE425" s="37" t="s">
        <v>1379</v>
      </c>
      <c r="AF425" s="37" t="s">
        <v>52</v>
      </c>
      <c r="AG425" s="37" t="s">
        <v>105</v>
      </c>
      <c r="AH425" s="38">
        <v>-1.4800000000000001E-2</v>
      </c>
      <c r="AI425" s="40">
        <f>INDEX(spac_research[[#All],[outsideLiquidationDate]],MATCH(C425,spac_research[[#All],[symbol]],0))</f>
        <v>45015</v>
      </c>
      <c r="AJ425" s="20">
        <f t="shared" si="18"/>
        <v>45015</v>
      </c>
      <c r="AK425" s="32">
        <f t="shared" ca="1" si="19"/>
        <v>356</v>
      </c>
      <c r="AL425" s="33">
        <f t="shared" ca="1" si="20"/>
        <v>1.5613414703701523E-2</v>
      </c>
      <c r="AM425" s="22">
        <f>IF(ISBLANK(Y425),"",INDEX(spac_research[[#All],[publicSharesOutstanding]],MATCH(C425,spac_research[[#All],[symbol]],0)))</f>
        <v>7727686</v>
      </c>
      <c r="AN425">
        <v>0</v>
      </c>
    </row>
    <row r="426" spans="1:40" x14ac:dyDescent="0.2">
      <c r="A426" s="37" t="s">
        <v>1563</v>
      </c>
      <c r="B426" s="37" t="s">
        <v>1780</v>
      </c>
      <c r="C426" s="37" t="s">
        <v>1562</v>
      </c>
      <c r="D426" s="37"/>
      <c r="E426" s="37"/>
      <c r="F426" s="40">
        <v>44257</v>
      </c>
      <c r="G426" s="40">
        <v>44285</v>
      </c>
      <c r="H426" s="37">
        <v>24</v>
      </c>
      <c r="I426" s="37" t="s">
        <v>83</v>
      </c>
      <c r="J426" s="37"/>
      <c r="K426" s="37"/>
      <c r="L426" s="39">
        <v>10</v>
      </c>
      <c r="M426" s="38">
        <v>0</v>
      </c>
      <c r="N426" s="37" t="s">
        <v>49</v>
      </c>
      <c r="O426" s="37" t="s">
        <v>48</v>
      </c>
      <c r="P426" s="37">
        <v>214.4</v>
      </c>
      <c r="Q426" s="37"/>
      <c r="R426" s="40">
        <v>45017</v>
      </c>
      <c r="S426" s="37"/>
      <c r="T426" s="37"/>
      <c r="U426" s="37"/>
      <c r="V426" s="37"/>
      <c r="W426" s="37"/>
      <c r="X426" s="37"/>
      <c r="Y426" s="39">
        <v>9.73</v>
      </c>
      <c r="Z426" s="37"/>
      <c r="AA426" s="37"/>
      <c r="AB426" s="37"/>
      <c r="AC426" s="37"/>
      <c r="AD426" s="37"/>
      <c r="AE426" s="37" t="s">
        <v>1786</v>
      </c>
      <c r="AF426" s="37" t="s">
        <v>505</v>
      </c>
      <c r="AG426" s="37" t="s">
        <v>49</v>
      </c>
      <c r="AH426" s="38">
        <v>-2.8000000000000001E-2</v>
      </c>
      <c r="AI426" s="40">
        <f>INDEX(spac_research[[#All],[outsideLiquidationDate]],MATCH(C426,spac_research[[#All],[symbol]],0))</f>
        <v>0</v>
      </c>
      <c r="AJ426" s="20">
        <f t="shared" si="18"/>
        <v>45017</v>
      </c>
      <c r="AK426" s="32">
        <f t="shared" ca="1" si="19"/>
        <v>358</v>
      </c>
      <c r="AL426" s="33">
        <f t="shared" ca="1" si="20"/>
        <v>2.8291811881699734E-2</v>
      </c>
      <c r="AM426" s="22">
        <f>IF(ISBLANK(Y426),"",INDEX(spac_research[[#All],[publicSharesOutstanding]],MATCH(C426,spac_research[[#All],[symbol]],0)))</f>
        <v>21437500</v>
      </c>
      <c r="AN426">
        <v>0</v>
      </c>
    </row>
    <row r="427" spans="1:40" x14ac:dyDescent="0.2">
      <c r="A427" s="37" t="s">
        <v>2347</v>
      </c>
      <c r="B427" s="37" t="s">
        <v>1780</v>
      </c>
      <c r="C427" s="37" t="s">
        <v>179</v>
      </c>
      <c r="D427" s="37"/>
      <c r="E427" s="37"/>
      <c r="F427" s="40">
        <v>44398</v>
      </c>
      <c r="G427" s="40">
        <v>44560</v>
      </c>
      <c r="H427" s="37">
        <v>15</v>
      </c>
      <c r="I427" s="37" t="s">
        <v>137</v>
      </c>
      <c r="J427" s="37" t="s">
        <v>61</v>
      </c>
      <c r="K427" s="37"/>
      <c r="L427" s="39">
        <v>10.15</v>
      </c>
      <c r="M427" s="38">
        <v>1</v>
      </c>
      <c r="N427" s="37" t="s">
        <v>147</v>
      </c>
      <c r="O427" s="37" t="s">
        <v>167</v>
      </c>
      <c r="P427" s="37">
        <v>115</v>
      </c>
      <c r="Q427" s="37"/>
      <c r="R427" s="40">
        <v>45019</v>
      </c>
      <c r="S427" s="37"/>
      <c r="T427" s="37"/>
      <c r="U427" s="37"/>
      <c r="V427" s="37"/>
      <c r="W427" s="37"/>
      <c r="X427" s="37"/>
      <c r="Y427" s="39">
        <v>9.7200000000000006</v>
      </c>
      <c r="Z427" s="39">
        <v>9.9600000000000009</v>
      </c>
      <c r="AA427" s="39">
        <v>0.15</v>
      </c>
      <c r="AB427" s="37"/>
      <c r="AC427" s="37"/>
      <c r="AD427" s="37"/>
      <c r="AE427" s="37" t="s">
        <v>1903</v>
      </c>
      <c r="AF427" s="37" t="s">
        <v>112</v>
      </c>
      <c r="AG427" s="37" t="s">
        <v>178</v>
      </c>
      <c r="AH427" s="38">
        <v>-4.24E-2</v>
      </c>
      <c r="AI427" s="40">
        <f>INDEX(spac_research[[#All],[outsideLiquidationDate]],MATCH(C427,spac_research[[#All],[symbol]],0))</f>
        <v>0</v>
      </c>
      <c r="AJ427" s="20">
        <f t="shared" si="18"/>
        <v>45019</v>
      </c>
      <c r="AK427" s="32">
        <f t="shared" ca="1" si="19"/>
        <v>360</v>
      </c>
      <c r="AL427" s="33">
        <f t="shared" ca="1" si="20"/>
        <v>4.4853109282121675E-2</v>
      </c>
      <c r="AM427" s="22">
        <f>IF(ISBLANK(Y427),"",INDEX(spac_research[[#All],[publicSharesOutstanding]],MATCH(C427,spac_research[[#All],[symbol]],0)))</f>
        <v>11500000</v>
      </c>
      <c r="AN427">
        <v>1</v>
      </c>
    </row>
    <row r="428" spans="1:40" x14ac:dyDescent="0.2">
      <c r="A428" s="37" t="s">
        <v>2187</v>
      </c>
      <c r="B428" s="37" t="s">
        <v>1780</v>
      </c>
      <c r="C428" s="37" t="s">
        <v>974</v>
      </c>
      <c r="D428" s="37"/>
      <c r="E428" s="37"/>
      <c r="F428" s="40">
        <v>44443</v>
      </c>
      <c r="G428" s="40">
        <v>44469</v>
      </c>
      <c r="H428" s="37">
        <v>18</v>
      </c>
      <c r="I428" s="37" t="s">
        <v>69</v>
      </c>
      <c r="J428" s="37" t="s">
        <v>61</v>
      </c>
      <c r="K428" s="37"/>
      <c r="L428" s="39">
        <v>10</v>
      </c>
      <c r="M428" s="38">
        <v>0.5</v>
      </c>
      <c r="N428" s="37" t="s">
        <v>72</v>
      </c>
      <c r="O428" s="37" t="s">
        <v>48</v>
      </c>
      <c r="P428" s="37">
        <v>200</v>
      </c>
      <c r="Q428" s="37"/>
      <c r="R428" s="40">
        <v>45020</v>
      </c>
      <c r="S428" s="37"/>
      <c r="T428" s="37"/>
      <c r="U428" s="37"/>
      <c r="V428" s="37"/>
      <c r="W428" s="37"/>
      <c r="X428" s="37"/>
      <c r="Y428" s="39">
        <v>9.8000000000000007</v>
      </c>
      <c r="Z428" s="39">
        <v>9.8699999999999992</v>
      </c>
      <c r="AA428" s="39">
        <v>0.15</v>
      </c>
      <c r="AB428" s="37"/>
      <c r="AC428" s="37"/>
      <c r="AD428" s="37"/>
      <c r="AE428" s="37" t="s">
        <v>1796</v>
      </c>
      <c r="AF428" s="37" t="s">
        <v>87</v>
      </c>
      <c r="AG428" s="37" t="s">
        <v>973</v>
      </c>
      <c r="AH428" s="38">
        <v>-0.02</v>
      </c>
      <c r="AI428" s="40">
        <f>INDEX(spac_research[[#All],[outsideLiquidationDate]],MATCH(C428,spac_research[[#All],[symbol]],0))</f>
        <v>0</v>
      </c>
      <c r="AJ428" s="20">
        <f t="shared" si="18"/>
        <v>45020</v>
      </c>
      <c r="AK428" s="32">
        <f t="shared" ca="1" si="19"/>
        <v>361</v>
      </c>
      <c r="AL428" s="33">
        <f t="shared" ca="1" si="20"/>
        <v>2.0634292498162721E-2</v>
      </c>
      <c r="AM428" s="22">
        <f>IF(ISBLANK(Y428),"",INDEX(spac_research[[#All],[publicSharesOutstanding]],MATCH(C428,spac_research[[#All],[symbol]],0)))</f>
        <v>20000000</v>
      </c>
      <c r="AN428">
        <v>0</v>
      </c>
    </row>
    <row r="429" spans="1:40" x14ac:dyDescent="0.2">
      <c r="A429" s="37" t="s">
        <v>2106</v>
      </c>
      <c r="B429" s="37" t="s">
        <v>1780</v>
      </c>
      <c r="C429" s="37" t="s">
        <v>1293</v>
      </c>
      <c r="D429" s="37"/>
      <c r="E429" s="37"/>
      <c r="F429" s="40">
        <v>44333</v>
      </c>
      <c r="G429" s="40">
        <v>44378</v>
      </c>
      <c r="H429" s="37" t="s">
        <v>99</v>
      </c>
      <c r="I429" s="37" t="s">
        <v>53</v>
      </c>
      <c r="J429" s="37" t="s">
        <v>61</v>
      </c>
      <c r="K429" s="37"/>
      <c r="L429" s="39">
        <v>10.1</v>
      </c>
      <c r="M429" s="38">
        <v>0.33329999999999999</v>
      </c>
      <c r="N429" s="37" t="s">
        <v>49</v>
      </c>
      <c r="O429" s="37" t="s">
        <v>48</v>
      </c>
      <c r="P429" s="37">
        <v>287.5</v>
      </c>
      <c r="Q429" s="37"/>
      <c r="R429" s="40">
        <v>44932</v>
      </c>
      <c r="S429" s="37"/>
      <c r="T429" s="37"/>
      <c r="U429" s="37"/>
      <c r="V429" s="37"/>
      <c r="W429" s="37"/>
      <c r="X429" s="37"/>
      <c r="Y429" s="39">
        <v>9.86</v>
      </c>
      <c r="Z429" s="39">
        <v>9.85</v>
      </c>
      <c r="AA429" s="39">
        <v>0.38</v>
      </c>
      <c r="AB429" s="37"/>
      <c r="AC429" s="37"/>
      <c r="AD429" s="37"/>
      <c r="AE429" s="37" t="s">
        <v>1865</v>
      </c>
      <c r="AF429" s="37" t="s">
        <v>267</v>
      </c>
      <c r="AG429" s="37" t="s">
        <v>1292</v>
      </c>
      <c r="AH429" s="38">
        <v>-2.47E-2</v>
      </c>
      <c r="AI429" s="40">
        <f>INDEX(spac_research[[#All],[outsideLiquidationDate]],MATCH(C429,spac_research[[#All],[symbol]],0))</f>
        <v>45022</v>
      </c>
      <c r="AJ429" s="20">
        <f t="shared" si="18"/>
        <v>45022</v>
      </c>
      <c r="AK429" s="32">
        <f t="shared" ca="1" si="19"/>
        <v>363</v>
      </c>
      <c r="AL429" s="33">
        <f t="shared" ca="1" si="20"/>
        <v>2.4474879721053371E-2</v>
      </c>
      <c r="AM429" s="22">
        <f>IF(ISBLANK(Y429),"",INDEX(spac_research[[#All],[publicSharesOutstanding]],MATCH(C429,spac_research[[#All],[symbol]],0)))</f>
        <v>28750000</v>
      </c>
      <c r="AN429">
        <v>0</v>
      </c>
    </row>
    <row r="430" spans="1:40" x14ac:dyDescent="0.2">
      <c r="A430" s="37" t="s">
        <v>2195</v>
      </c>
      <c r="B430" s="37" t="s">
        <v>1780</v>
      </c>
      <c r="C430" s="37" t="s">
        <v>576</v>
      </c>
      <c r="D430" s="37"/>
      <c r="E430" s="37"/>
      <c r="F430" s="40">
        <v>44385</v>
      </c>
      <c r="G430" s="40">
        <v>44475</v>
      </c>
      <c r="H430" s="37" t="s">
        <v>163</v>
      </c>
      <c r="I430" s="37" t="s">
        <v>575</v>
      </c>
      <c r="J430" s="37" t="s">
        <v>61</v>
      </c>
      <c r="K430" s="37"/>
      <c r="L430" s="39">
        <v>10.15</v>
      </c>
      <c r="M430" s="38">
        <v>1</v>
      </c>
      <c r="N430" s="37" t="s">
        <v>49</v>
      </c>
      <c r="O430" s="37" t="s">
        <v>48</v>
      </c>
      <c r="P430" s="37">
        <v>86.3</v>
      </c>
      <c r="Q430" s="37"/>
      <c r="R430" s="40">
        <v>44842</v>
      </c>
      <c r="S430" s="37"/>
      <c r="T430" s="37"/>
      <c r="U430" s="37"/>
      <c r="V430" s="37"/>
      <c r="W430" s="37"/>
      <c r="X430" s="37"/>
      <c r="Y430" s="39">
        <v>9.9700000000000006</v>
      </c>
      <c r="Z430" s="39">
        <v>10.18</v>
      </c>
      <c r="AA430" s="39">
        <v>0.25</v>
      </c>
      <c r="AB430" s="37"/>
      <c r="AC430" s="37"/>
      <c r="AD430" s="37"/>
      <c r="AE430" s="37" t="s">
        <v>1903</v>
      </c>
      <c r="AF430" s="37" t="s">
        <v>574</v>
      </c>
      <c r="AG430" s="37" t="s">
        <v>573</v>
      </c>
      <c r="AH430" s="38">
        <v>-1.7999999999999999E-2</v>
      </c>
      <c r="AI430" s="40">
        <f>INDEX(spac_research[[#All],[outsideLiquidationDate]],MATCH(C430,spac_research[[#All],[symbol]],0))</f>
        <v>45024</v>
      </c>
      <c r="AJ430" s="20">
        <f t="shared" si="18"/>
        <v>45024</v>
      </c>
      <c r="AK430" s="32">
        <f t="shared" ca="1" si="19"/>
        <v>365</v>
      </c>
      <c r="AL430" s="33">
        <f t="shared" ca="1" si="20"/>
        <v>1.8054162487462388E-2</v>
      </c>
      <c r="AM430" s="22">
        <f>IF(ISBLANK(Y430),"",INDEX(spac_research[[#All],[publicSharesOutstanding]],MATCH(C430,spac_research[[#All],[symbol]],0)))</f>
        <v>8625000</v>
      </c>
      <c r="AN430">
        <v>0</v>
      </c>
    </row>
    <row r="431" spans="1:40" x14ac:dyDescent="0.2">
      <c r="A431" s="37" t="s">
        <v>2350</v>
      </c>
      <c r="B431" s="37" t="s">
        <v>1780</v>
      </c>
      <c r="C431" s="37" t="s">
        <v>1336</v>
      </c>
      <c r="D431" s="37"/>
      <c r="E431" s="37"/>
      <c r="F431" s="40">
        <v>44519</v>
      </c>
      <c r="G431" s="40">
        <v>44568</v>
      </c>
      <c r="H431" s="37">
        <v>15</v>
      </c>
      <c r="I431" s="37" t="s">
        <v>69</v>
      </c>
      <c r="J431" s="37" t="s">
        <v>61</v>
      </c>
      <c r="K431" s="37"/>
      <c r="L431" s="39">
        <v>10.199999999999999</v>
      </c>
      <c r="M431" s="38">
        <v>0.5</v>
      </c>
      <c r="N431" s="37" t="s">
        <v>79</v>
      </c>
      <c r="O431" s="37" t="s">
        <v>48</v>
      </c>
      <c r="P431" s="37">
        <v>287.5</v>
      </c>
      <c r="Q431" s="37"/>
      <c r="R431" s="40">
        <v>45027</v>
      </c>
      <c r="S431" s="37"/>
      <c r="T431" s="37"/>
      <c r="U431" s="37"/>
      <c r="V431" s="37"/>
      <c r="W431" s="37"/>
      <c r="X431" s="37"/>
      <c r="Y431" s="39">
        <v>9.92</v>
      </c>
      <c r="Z431" s="39">
        <v>10.15</v>
      </c>
      <c r="AA431" s="39">
        <v>0.35</v>
      </c>
      <c r="AB431" s="37"/>
      <c r="AC431" s="37"/>
      <c r="AD431" s="37"/>
      <c r="AE431" s="37" t="s">
        <v>1419</v>
      </c>
      <c r="AF431" s="37" t="s">
        <v>122</v>
      </c>
      <c r="AG431" s="37" t="s">
        <v>1335</v>
      </c>
      <c r="AH431" s="38">
        <v>-2.75E-2</v>
      </c>
      <c r="AI431" s="40">
        <f>INDEX(spac_research[[#All],[outsideLiquidationDate]],MATCH(C431,spac_research[[#All],[symbol]],0))</f>
        <v>0</v>
      </c>
      <c r="AJ431" s="20">
        <f t="shared" si="18"/>
        <v>45027</v>
      </c>
      <c r="AK431" s="32">
        <f t="shared" ca="1" si="19"/>
        <v>368</v>
      </c>
      <c r="AL431" s="33">
        <f t="shared" ca="1" si="20"/>
        <v>2.7995704768583315E-2</v>
      </c>
      <c r="AM431" s="22">
        <f>IF(ISBLANK(Y431),"",INDEX(spac_research[[#All],[publicSharesOutstanding]],MATCH(C431,spac_research[[#All],[symbol]],0)))</f>
        <v>28750000</v>
      </c>
      <c r="AN431">
        <v>0</v>
      </c>
    </row>
    <row r="432" spans="1:40" x14ac:dyDescent="0.2">
      <c r="A432" s="37" t="s">
        <v>1874</v>
      </c>
      <c r="B432" s="37" t="s">
        <v>1780</v>
      </c>
      <c r="C432" s="37" t="s">
        <v>1660</v>
      </c>
      <c r="D432" s="37"/>
      <c r="E432" s="37"/>
      <c r="F432" s="40">
        <v>44182</v>
      </c>
      <c r="G432" s="40">
        <v>44203</v>
      </c>
      <c r="H432" s="37" t="s">
        <v>150</v>
      </c>
      <c r="I432" s="37" t="s">
        <v>83</v>
      </c>
      <c r="J432" s="37"/>
      <c r="K432" s="37"/>
      <c r="L432" s="39">
        <v>10</v>
      </c>
      <c r="M432" s="38">
        <v>0</v>
      </c>
      <c r="N432" s="37" t="s">
        <v>49</v>
      </c>
      <c r="O432" s="37" t="s">
        <v>48</v>
      </c>
      <c r="P432" s="37">
        <v>450</v>
      </c>
      <c r="Q432" s="37"/>
      <c r="R432" s="40">
        <v>44937</v>
      </c>
      <c r="S432" s="37"/>
      <c r="T432" s="37"/>
      <c r="U432" s="37"/>
      <c r="V432" s="37"/>
      <c r="W432" s="37"/>
      <c r="X432" s="37"/>
      <c r="Y432" s="39">
        <v>9.77</v>
      </c>
      <c r="Z432" s="37"/>
      <c r="AA432" s="37"/>
      <c r="AB432" s="37"/>
      <c r="AC432" s="37"/>
      <c r="AD432" s="37"/>
      <c r="AE432" s="37" t="s">
        <v>1786</v>
      </c>
      <c r="AF432" s="37" t="s">
        <v>81</v>
      </c>
      <c r="AG432" s="37" t="s">
        <v>49</v>
      </c>
      <c r="AH432" s="38">
        <v>-2.4500000000000001E-2</v>
      </c>
      <c r="AI432" s="40">
        <f>INDEX(spac_research[[#All],[outsideLiquidationDate]],MATCH(C432,spac_research[[#All],[symbol]],0))</f>
        <v>45027</v>
      </c>
      <c r="AJ432" s="20">
        <f t="shared" si="18"/>
        <v>45027</v>
      </c>
      <c r="AK432" s="32">
        <f t="shared" ca="1" si="19"/>
        <v>368</v>
      </c>
      <c r="AL432" s="33">
        <f t="shared" ca="1" si="20"/>
        <v>2.3349539406345911E-2</v>
      </c>
      <c r="AM432" s="22">
        <f>IF(ISBLANK(Y432),"",INDEX(spac_research[[#All],[publicSharesOutstanding]],MATCH(C432,spac_research[[#All],[symbol]],0)))</f>
        <v>45000000</v>
      </c>
      <c r="AN432">
        <v>0</v>
      </c>
    </row>
    <row r="433" spans="1:40" x14ac:dyDescent="0.2">
      <c r="A433" s="37" t="s">
        <v>1875</v>
      </c>
      <c r="B433" s="37" t="s">
        <v>1780</v>
      </c>
      <c r="C433" s="37" t="s">
        <v>154</v>
      </c>
      <c r="D433" s="37"/>
      <c r="E433" s="37"/>
      <c r="F433" s="40">
        <v>44183</v>
      </c>
      <c r="G433" s="40">
        <v>44203</v>
      </c>
      <c r="H433" s="37" t="s">
        <v>150</v>
      </c>
      <c r="I433" s="37" t="s">
        <v>119</v>
      </c>
      <c r="J433" s="37" t="s">
        <v>54</v>
      </c>
      <c r="K433" s="37"/>
      <c r="L433" s="39">
        <v>10</v>
      </c>
      <c r="M433" s="38">
        <v>0.2</v>
      </c>
      <c r="N433" s="37" t="s">
        <v>65</v>
      </c>
      <c r="O433" s="37" t="s">
        <v>48</v>
      </c>
      <c r="P433" s="37">
        <v>345</v>
      </c>
      <c r="Q433" s="37"/>
      <c r="R433" s="40">
        <v>44937</v>
      </c>
      <c r="S433" s="37"/>
      <c r="T433" s="37"/>
      <c r="U433" s="37"/>
      <c r="V433" s="37"/>
      <c r="W433" s="37"/>
      <c r="X433" s="37"/>
      <c r="Y433" s="39">
        <v>9.7899999999999991</v>
      </c>
      <c r="Z433" s="39">
        <v>9.7799999999999994</v>
      </c>
      <c r="AA433" s="39">
        <v>0.32</v>
      </c>
      <c r="AB433" s="37"/>
      <c r="AC433" s="37"/>
      <c r="AD433" s="37"/>
      <c r="AE433" s="37" t="s">
        <v>1810</v>
      </c>
      <c r="AF433" s="37" t="s">
        <v>87</v>
      </c>
      <c r="AG433" s="37" t="s">
        <v>153</v>
      </c>
      <c r="AH433" s="38">
        <v>-2.1000000000000001E-2</v>
      </c>
      <c r="AI433" s="40">
        <f>INDEX(spac_research[[#All],[outsideLiquidationDate]],MATCH(C433,spac_research[[#All],[symbol]],0))</f>
        <v>45027</v>
      </c>
      <c r="AJ433" s="20">
        <f t="shared" si="18"/>
        <v>45027</v>
      </c>
      <c r="AK433" s="32">
        <f t="shared" ca="1" si="19"/>
        <v>368</v>
      </c>
      <c r="AL433" s="33">
        <f t="shared" ca="1" si="20"/>
        <v>2.1275591775103388E-2</v>
      </c>
      <c r="AM433" s="22">
        <f>IF(ISBLANK(Y433),"",INDEX(spac_research[[#All],[publicSharesOutstanding]],MATCH(C433,spac_research[[#All],[symbol]],0)))</f>
        <v>34500000</v>
      </c>
      <c r="AN433">
        <v>0</v>
      </c>
    </row>
    <row r="434" spans="1:40" x14ac:dyDescent="0.2">
      <c r="A434" s="37" t="s">
        <v>270</v>
      </c>
      <c r="B434" s="37" t="s">
        <v>1780</v>
      </c>
      <c r="C434" s="37" t="s">
        <v>271</v>
      </c>
      <c r="D434" s="37"/>
      <c r="E434" s="37"/>
      <c r="F434" s="40">
        <v>44249</v>
      </c>
      <c r="G434" s="40">
        <v>44294</v>
      </c>
      <c r="H434" s="37">
        <v>24</v>
      </c>
      <c r="I434" s="37" t="s">
        <v>53</v>
      </c>
      <c r="J434" s="37" t="s">
        <v>54</v>
      </c>
      <c r="K434" s="37"/>
      <c r="L434" s="39">
        <v>10</v>
      </c>
      <c r="M434" s="38">
        <v>0.33329999999999999</v>
      </c>
      <c r="N434" s="37" t="s">
        <v>49</v>
      </c>
      <c r="O434" s="37" t="s">
        <v>219</v>
      </c>
      <c r="P434" s="37">
        <v>345</v>
      </c>
      <c r="Q434" s="37"/>
      <c r="R434" s="40">
        <v>45028</v>
      </c>
      <c r="S434" s="37"/>
      <c r="T434" s="37"/>
      <c r="U434" s="37"/>
      <c r="V434" s="37"/>
      <c r="W434" s="37"/>
      <c r="X434" s="37"/>
      <c r="Y434" s="39">
        <v>9.7200000000000006</v>
      </c>
      <c r="Z434" s="39">
        <v>9.86</v>
      </c>
      <c r="AA434" s="39">
        <v>0.5</v>
      </c>
      <c r="AB434" s="37"/>
      <c r="AC434" s="37"/>
      <c r="AD434" s="37"/>
      <c r="AE434" s="37" t="s">
        <v>1814</v>
      </c>
      <c r="AF434" s="37" t="s">
        <v>135</v>
      </c>
      <c r="AG434" s="37" t="s">
        <v>269</v>
      </c>
      <c r="AH434" s="38">
        <v>-2.9000000000000001E-2</v>
      </c>
      <c r="AI434" s="40">
        <f>INDEX(spac_research[[#All],[outsideLiquidationDate]],MATCH(C434,spac_research[[#All],[symbol]],0))</f>
        <v>0</v>
      </c>
      <c r="AJ434" s="20">
        <f t="shared" si="18"/>
        <v>45028</v>
      </c>
      <c r="AK434" s="32">
        <f t="shared" ca="1" si="19"/>
        <v>369</v>
      </c>
      <c r="AL434" s="33">
        <f t="shared" ca="1" si="20"/>
        <v>2.8494317864989332E-2</v>
      </c>
      <c r="AM434" s="22">
        <f>IF(ISBLANK(Y434),"",INDEX(spac_research[[#All],[publicSharesOutstanding]],MATCH(C434,spac_research[[#All],[symbol]],0)))</f>
        <v>34500000</v>
      </c>
      <c r="AN434">
        <v>0</v>
      </c>
    </row>
    <row r="435" spans="1:40" x14ac:dyDescent="0.2">
      <c r="A435" s="37" t="s">
        <v>2198</v>
      </c>
      <c r="B435" s="37" t="s">
        <v>1780</v>
      </c>
      <c r="C435" s="37" t="s">
        <v>892</v>
      </c>
      <c r="D435" s="37"/>
      <c r="E435" s="37"/>
      <c r="F435" s="40">
        <v>44455</v>
      </c>
      <c r="G435" s="40">
        <v>44476</v>
      </c>
      <c r="H435" s="37">
        <v>18</v>
      </c>
      <c r="I435" s="37" t="s">
        <v>69</v>
      </c>
      <c r="J435" s="37" t="s">
        <v>61</v>
      </c>
      <c r="K435" s="37"/>
      <c r="L435" s="39">
        <v>10.050000000000001</v>
      </c>
      <c r="M435" s="38">
        <v>0.5</v>
      </c>
      <c r="N435" s="37" t="s">
        <v>49</v>
      </c>
      <c r="O435" s="37" t="s">
        <v>48</v>
      </c>
      <c r="P435" s="37">
        <v>230</v>
      </c>
      <c r="Q435" s="37"/>
      <c r="R435" s="40">
        <v>45028</v>
      </c>
      <c r="S435" s="37"/>
      <c r="T435" s="37"/>
      <c r="U435" s="37"/>
      <c r="V435" s="37"/>
      <c r="W435" s="37"/>
      <c r="X435" s="37"/>
      <c r="Y435" s="39">
        <v>9.77</v>
      </c>
      <c r="Z435" s="39">
        <v>9.85</v>
      </c>
      <c r="AA435" s="39">
        <v>0.33</v>
      </c>
      <c r="AB435" s="37"/>
      <c r="AC435" s="37"/>
      <c r="AD435" s="37"/>
      <c r="AE435" s="37" t="s">
        <v>1419</v>
      </c>
      <c r="AF435" s="37" t="s">
        <v>111</v>
      </c>
      <c r="AG435" s="37" t="s">
        <v>891</v>
      </c>
      <c r="AH435" s="38">
        <v>-2.8799999999999999E-2</v>
      </c>
      <c r="AI435" s="40">
        <f>INDEX(spac_research[[#All],[outsideLiquidationDate]],MATCH(C435,spac_research[[#All],[symbol]],0))</f>
        <v>0</v>
      </c>
      <c r="AJ435" s="20">
        <f t="shared" si="18"/>
        <v>45028</v>
      </c>
      <c r="AK435" s="32">
        <f t="shared" ca="1" si="19"/>
        <v>369</v>
      </c>
      <c r="AL435" s="33">
        <f t="shared" ca="1" si="20"/>
        <v>2.8348492287379453E-2</v>
      </c>
      <c r="AM435" s="22">
        <f>IF(ISBLANK(Y435),"",INDEX(spac_research[[#All],[publicSharesOutstanding]],MATCH(C435,spac_research[[#All],[symbol]],0)))</f>
        <v>23000000</v>
      </c>
      <c r="AN435">
        <v>0</v>
      </c>
    </row>
    <row r="436" spans="1:40" x14ac:dyDescent="0.2">
      <c r="A436" s="37" t="s">
        <v>2496</v>
      </c>
      <c r="B436" s="37" t="s">
        <v>2398</v>
      </c>
      <c r="C436" s="37" t="s">
        <v>464</v>
      </c>
      <c r="D436" s="37" t="s">
        <v>461</v>
      </c>
      <c r="E436" s="37"/>
      <c r="F436" s="40">
        <v>44308</v>
      </c>
      <c r="G436" s="40">
        <v>44385</v>
      </c>
      <c r="H436" s="37" t="s">
        <v>463</v>
      </c>
      <c r="I436" s="37" t="s">
        <v>69</v>
      </c>
      <c r="J436" s="37" t="s">
        <v>61</v>
      </c>
      <c r="K436" s="37"/>
      <c r="L436" s="39">
        <v>10.199999999999999</v>
      </c>
      <c r="M436" s="38">
        <v>0.5</v>
      </c>
      <c r="N436" s="37" t="s">
        <v>79</v>
      </c>
      <c r="O436" s="37" t="s">
        <v>56</v>
      </c>
      <c r="P436" s="37">
        <v>143.80000000000001</v>
      </c>
      <c r="Q436" s="40">
        <v>44592</v>
      </c>
      <c r="R436" s="40">
        <v>44754</v>
      </c>
      <c r="S436" s="37"/>
      <c r="T436" s="37">
        <v>222</v>
      </c>
      <c r="U436" s="41">
        <v>1.51</v>
      </c>
      <c r="V436" s="37" t="s">
        <v>310</v>
      </c>
      <c r="W436" s="37" t="s">
        <v>48</v>
      </c>
      <c r="X436" s="37"/>
      <c r="Y436" s="39">
        <v>10.11</v>
      </c>
      <c r="Z436" s="39">
        <v>10.220000000000001</v>
      </c>
      <c r="AA436" s="39">
        <v>0.24</v>
      </c>
      <c r="AB436" s="37"/>
      <c r="AC436" s="37"/>
      <c r="AD436" s="37"/>
      <c r="AE436" s="37" t="s">
        <v>1873</v>
      </c>
      <c r="AF436" s="37" t="s">
        <v>112</v>
      </c>
      <c r="AG436" s="37" t="s">
        <v>462</v>
      </c>
      <c r="AH436" s="38">
        <v>-1.03E-2</v>
      </c>
      <c r="AI436" s="40">
        <f>INDEX(spac_research[[#All],[outsideLiquidationDate]],MATCH(C436,spac_research[[#All],[symbol]],0))</f>
        <v>45028</v>
      </c>
      <c r="AJ436" s="20">
        <f t="shared" si="18"/>
        <v>45028</v>
      </c>
      <c r="AK436" s="32">
        <f t="shared" ca="1" si="19"/>
        <v>369</v>
      </c>
      <c r="AL436" s="33">
        <f t="shared" ca="1" si="20"/>
        <v>8.805577670019998E-3</v>
      </c>
      <c r="AM436" s="22">
        <f>IF(ISBLANK(Y436),"",INDEX(spac_research[[#All],[publicSharesOutstanding]],MATCH(C436,spac_research[[#All],[symbol]],0)))</f>
        <v>14375000</v>
      </c>
      <c r="AN436">
        <v>0</v>
      </c>
    </row>
    <row r="437" spans="1:40" x14ac:dyDescent="0.2">
      <c r="A437" s="37" t="s">
        <v>2199</v>
      </c>
      <c r="B437" s="37" t="s">
        <v>1780</v>
      </c>
      <c r="C437" s="37" t="s">
        <v>428</v>
      </c>
      <c r="D437" s="37"/>
      <c r="E437" s="37"/>
      <c r="F437" s="40">
        <v>44264</v>
      </c>
      <c r="G437" s="40">
        <v>44477</v>
      </c>
      <c r="H437" s="37">
        <v>18</v>
      </c>
      <c r="I437" s="37" t="s">
        <v>69</v>
      </c>
      <c r="J437" s="37" t="s">
        <v>54</v>
      </c>
      <c r="K437" s="37"/>
      <c r="L437" s="39">
        <v>10.1</v>
      </c>
      <c r="M437" s="38">
        <v>0.5</v>
      </c>
      <c r="N437" s="37" t="s">
        <v>79</v>
      </c>
      <c r="O437" s="37" t="s">
        <v>48</v>
      </c>
      <c r="P437" s="37">
        <v>165</v>
      </c>
      <c r="Q437" s="37"/>
      <c r="R437" s="40">
        <v>45029</v>
      </c>
      <c r="S437" s="37"/>
      <c r="T437" s="37"/>
      <c r="U437" s="37"/>
      <c r="V437" s="37"/>
      <c r="W437" s="37"/>
      <c r="X437" s="37"/>
      <c r="Y437" s="39">
        <v>9.77</v>
      </c>
      <c r="Z437" s="39">
        <v>9.9499999999999993</v>
      </c>
      <c r="AA437" s="39">
        <v>0.41</v>
      </c>
      <c r="AB437" s="37"/>
      <c r="AC437" s="37"/>
      <c r="AD437" s="37"/>
      <c r="AE437" s="37" t="s">
        <v>1828</v>
      </c>
      <c r="AF437" s="37" t="s">
        <v>87</v>
      </c>
      <c r="AG437" s="37" t="s">
        <v>427</v>
      </c>
      <c r="AH437" s="38">
        <v>-3.27E-2</v>
      </c>
      <c r="AI437" s="40">
        <f>INDEX(spac_research[[#All],[outsideLiquidationDate]],MATCH(C437,spac_research[[#All],[symbol]],0))</f>
        <v>0</v>
      </c>
      <c r="AJ437" s="20">
        <f t="shared" si="18"/>
        <v>45029</v>
      </c>
      <c r="AK437" s="32">
        <f t="shared" ca="1" si="19"/>
        <v>370</v>
      </c>
      <c r="AL437" s="33">
        <f t="shared" ca="1" si="20"/>
        <v>3.3320423801488266E-2</v>
      </c>
      <c r="AM437" s="22">
        <f>IF(ISBLANK(Y437),"",INDEX(spac_research[[#All],[publicSharesOutstanding]],MATCH(C437,spac_research[[#All],[symbol]],0)))</f>
        <v>16500000</v>
      </c>
      <c r="AN437">
        <v>1</v>
      </c>
    </row>
    <row r="438" spans="1:40" x14ac:dyDescent="0.2">
      <c r="A438" s="37" t="s">
        <v>2201</v>
      </c>
      <c r="B438" s="37" t="s">
        <v>1780</v>
      </c>
      <c r="C438" s="37" t="s">
        <v>882</v>
      </c>
      <c r="D438" s="37"/>
      <c r="E438" s="37"/>
      <c r="F438" s="40">
        <v>44399</v>
      </c>
      <c r="G438" s="40">
        <v>44477</v>
      </c>
      <c r="H438" s="37" t="s">
        <v>163</v>
      </c>
      <c r="I438" s="37" t="s">
        <v>137</v>
      </c>
      <c r="J438" s="37" t="s">
        <v>61</v>
      </c>
      <c r="K438" s="37"/>
      <c r="L438" s="39">
        <v>10.15</v>
      </c>
      <c r="M438" s="38">
        <v>1</v>
      </c>
      <c r="N438" s="37" t="s">
        <v>130</v>
      </c>
      <c r="O438" s="37" t="s">
        <v>48</v>
      </c>
      <c r="P438" s="37">
        <v>103.5</v>
      </c>
      <c r="Q438" s="37"/>
      <c r="R438" s="40">
        <v>44847</v>
      </c>
      <c r="S438" s="37"/>
      <c r="T438" s="37"/>
      <c r="U438" s="37"/>
      <c r="V438" s="37"/>
      <c r="W438" s="37"/>
      <c r="X438" s="37"/>
      <c r="Y438" s="39">
        <v>9.9700000000000006</v>
      </c>
      <c r="Z438" s="39">
        <v>10.130000000000001</v>
      </c>
      <c r="AA438" s="39">
        <v>0.26</v>
      </c>
      <c r="AB438" s="37"/>
      <c r="AC438" s="37"/>
      <c r="AD438" s="37"/>
      <c r="AE438" s="37" t="s">
        <v>1903</v>
      </c>
      <c r="AF438" s="37" t="s">
        <v>524</v>
      </c>
      <c r="AG438" s="37" t="s">
        <v>769</v>
      </c>
      <c r="AH438" s="38">
        <v>-1.77E-2</v>
      </c>
      <c r="AI438" s="40">
        <f>INDEX(spac_research[[#All],[outsideLiquidationDate]],MATCH(C438,spac_research[[#All],[symbol]],0))</f>
        <v>45029</v>
      </c>
      <c r="AJ438" s="20">
        <f t="shared" si="18"/>
        <v>45029</v>
      </c>
      <c r="AK438" s="32">
        <f t="shared" ca="1" si="19"/>
        <v>370</v>
      </c>
      <c r="AL438" s="33">
        <f t="shared" ca="1" si="20"/>
        <v>1.7810187318712898E-2</v>
      </c>
      <c r="AM438" s="22">
        <f>IF(ISBLANK(Y438),"",INDEX(spac_research[[#All],[publicSharesOutstanding]],MATCH(C438,spac_research[[#All],[symbol]],0)))</f>
        <v>10350000</v>
      </c>
      <c r="AN438">
        <v>0</v>
      </c>
    </row>
    <row r="439" spans="1:40" x14ac:dyDescent="0.2">
      <c r="A439" s="37" t="s">
        <v>2203</v>
      </c>
      <c r="B439" s="37" t="s">
        <v>1780</v>
      </c>
      <c r="C439" s="37" t="s">
        <v>1086</v>
      </c>
      <c r="D439" s="37"/>
      <c r="E439" s="37"/>
      <c r="F439" s="40">
        <v>44441</v>
      </c>
      <c r="G439" s="40">
        <v>44481</v>
      </c>
      <c r="H439" s="37">
        <v>18</v>
      </c>
      <c r="I439" s="37" t="s">
        <v>69</v>
      </c>
      <c r="J439" s="37" t="s">
        <v>61</v>
      </c>
      <c r="K439" s="37"/>
      <c r="L439" s="39">
        <v>10.1</v>
      </c>
      <c r="M439" s="38">
        <v>0.5</v>
      </c>
      <c r="N439" s="37" t="s">
        <v>79</v>
      </c>
      <c r="O439" s="37" t="s">
        <v>48</v>
      </c>
      <c r="P439" s="37">
        <v>115</v>
      </c>
      <c r="Q439" s="37"/>
      <c r="R439" s="40">
        <v>45030</v>
      </c>
      <c r="S439" s="37"/>
      <c r="T439" s="37"/>
      <c r="U439" s="37"/>
      <c r="V439" s="37"/>
      <c r="W439" s="37"/>
      <c r="X439" s="37"/>
      <c r="Y439" s="39">
        <v>9.8000000000000007</v>
      </c>
      <c r="Z439" s="39">
        <v>9.8699999999999992</v>
      </c>
      <c r="AA439" s="39">
        <v>0.32</v>
      </c>
      <c r="AB439" s="37"/>
      <c r="AC439" s="37"/>
      <c r="AD439" s="37"/>
      <c r="AE439" s="37" t="s">
        <v>1781</v>
      </c>
      <c r="AF439" s="37" t="s">
        <v>200</v>
      </c>
      <c r="AG439" s="37" t="s">
        <v>1085</v>
      </c>
      <c r="AH439" s="38">
        <v>-2.9700000000000001E-2</v>
      </c>
      <c r="AI439" s="40">
        <f>INDEX(spac_research[[#All],[outsideLiquidationDate]],MATCH(C439,spac_research[[#All],[symbol]],0))</f>
        <v>0</v>
      </c>
      <c r="AJ439" s="20">
        <f t="shared" si="18"/>
        <v>45030</v>
      </c>
      <c r="AK439" s="32">
        <f t="shared" ca="1" si="19"/>
        <v>371</v>
      </c>
      <c r="AL439" s="33">
        <f t="shared" ca="1" si="20"/>
        <v>3.011716816106489E-2</v>
      </c>
      <c r="AM439" s="22">
        <f>IF(ISBLANK(Y439),"",INDEX(spac_research[[#All],[publicSharesOutstanding]],MATCH(C439,spac_research[[#All],[symbol]],0)))</f>
        <v>11500000</v>
      </c>
      <c r="AN439">
        <v>0</v>
      </c>
    </row>
    <row r="440" spans="1:40" x14ac:dyDescent="0.2">
      <c r="A440" s="37" t="s">
        <v>84</v>
      </c>
      <c r="B440" s="37" t="s">
        <v>1780</v>
      </c>
      <c r="C440" s="37" t="s">
        <v>78</v>
      </c>
      <c r="D440" s="37"/>
      <c r="E440" s="37"/>
      <c r="F440" s="40">
        <v>44263</v>
      </c>
      <c r="G440" s="40">
        <v>44300</v>
      </c>
      <c r="H440" s="37">
        <v>24</v>
      </c>
      <c r="I440" s="37" t="s">
        <v>83</v>
      </c>
      <c r="J440" s="37"/>
      <c r="K440" s="37"/>
      <c r="L440" s="39">
        <v>10</v>
      </c>
      <c r="M440" s="38">
        <v>0</v>
      </c>
      <c r="N440" s="37" t="s">
        <v>79</v>
      </c>
      <c r="O440" s="37" t="s">
        <v>48</v>
      </c>
      <c r="P440" s="37">
        <v>400</v>
      </c>
      <c r="Q440" s="37"/>
      <c r="R440" s="40">
        <v>45032</v>
      </c>
      <c r="S440" s="37"/>
      <c r="T440" s="37"/>
      <c r="U440" s="37"/>
      <c r="V440" s="37"/>
      <c r="W440" s="37"/>
      <c r="X440" s="37"/>
      <c r="Y440" s="39">
        <v>9.77</v>
      </c>
      <c r="Z440" s="37"/>
      <c r="AA440" s="37"/>
      <c r="AB440" s="37"/>
      <c r="AC440" s="37"/>
      <c r="AD440" s="37"/>
      <c r="AE440" s="37" t="s">
        <v>1814</v>
      </c>
      <c r="AF440" s="37" t="s">
        <v>82</v>
      </c>
      <c r="AG440" s="37" t="s">
        <v>80</v>
      </c>
      <c r="AH440" s="38">
        <v>-2.4500000000000001E-2</v>
      </c>
      <c r="AI440" s="40">
        <f>INDEX(spac_research[[#All],[outsideLiquidationDate]],MATCH(C440,spac_research[[#All],[symbol]],0))</f>
        <v>0</v>
      </c>
      <c r="AJ440" s="20">
        <f t="shared" si="18"/>
        <v>45032</v>
      </c>
      <c r="AK440" s="32">
        <f t="shared" ca="1" si="19"/>
        <v>373</v>
      </c>
      <c r="AL440" s="33">
        <f t="shared" ca="1" si="20"/>
        <v>2.3036542899558431E-2</v>
      </c>
      <c r="AM440" s="22">
        <f>IF(ISBLANK(Y440),"",INDEX(spac_research[[#All],[publicSharesOutstanding]],MATCH(C440,spac_research[[#All],[symbol]],0)))</f>
        <v>40000000</v>
      </c>
      <c r="AN440">
        <v>0</v>
      </c>
    </row>
    <row r="441" spans="1:40" x14ac:dyDescent="0.2">
      <c r="A441" s="37" t="s">
        <v>2206</v>
      </c>
      <c r="B441" s="37" t="s">
        <v>1780</v>
      </c>
      <c r="C441" s="37" t="s">
        <v>1507</v>
      </c>
      <c r="D441" s="37"/>
      <c r="E441" s="37"/>
      <c r="F441" s="40">
        <v>44449</v>
      </c>
      <c r="G441" s="40">
        <v>44483</v>
      </c>
      <c r="H441" s="37">
        <v>18</v>
      </c>
      <c r="I441" s="37" t="s">
        <v>162</v>
      </c>
      <c r="J441" s="37" t="s">
        <v>54</v>
      </c>
      <c r="K441" s="37"/>
      <c r="L441" s="39">
        <v>10.199999999999999</v>
      </c>
      <c r="M441" s="38">
        <v>0.75</v>
      </c>
      <c r="N441" s="37" t="s">
        <v>57</v>
      </c>
      <c r="O441" s="37" t="s">
        <v>56</v>
      </c>
      <c r="P441" s="37">
        <v>276</v>
      </c>
      <c r="Q441" s="37"/>
      <c r="R441" s="40">
        <v>45034</v>
      </c>
      <c r="S441" s="37"/>
      <c r="T441" s="37"/>
      <c r="U441" s="37"/>
      <c r="V441" s="37"/>
      <c r="W441" s="37"/>
      <c r="X441" s="37"/>
      <c r="Y441" s="39">
        <v>9.91</v>
      </c>
      <c r="Z441" s="39">
        <v>10.18</v>
      </c>
      <c r="AA441" s="39">
        <v>0.27</v>
      </c>
      <c r="AB441" s="37"/>
      <c r="AC441" s="37"/>
      <c r="AD441" s="37"/>
      <c r="AE441" s="37" t="s">
        <v>1781</v>
      </c>
      <c r="AF441" s="37" t="s">
        <v>90</v>
      </c>
      <c r="AG441" s="37" t="s">
        <v>361</v>
      </c>
      <c r="AH441" s="38">
        <v>-2.8400000000000002E-2</v>
      </c>
      <c r="AI441" s="40">
        <f>INDEX(spac_research[[#All],[outsideLiquidationDate]],MATCH(C441,spac_research[[#All],[symbol]],0))</f>
        <v>0</v>
      </c>
      <c r="AJ441" s="20">
        <f t="shared" si="18"/>
        <v>45034</v>
      </c>
      <c r="AK441" s="32">
        <f t="shared" ca="1" si="19"/>
        <v>375</v>
      </c>
      <c r="AL441" s="33">
        <f t="shared" ca="1" si="20"/>
        <v>2.8483013790783721E-2</v>
      </c>
      <c r="AM441" s="22">
        <f>IF(ISBLANK(Y441),"",INDEX(spac_research[[#All],[publicSharesOutstanding]],MATCH(C441,spac_research[[#All],[symbol]],0)))</f>
        <v>27600000</v>
      </c>
      <c r="AN441">
        <v>0</v>
      </c>
    </row>
    <row r="442" spans="1:40" x14ac:dyDescent="0.2">
      <c r="A442" s="37" t="s">
        <v>2360</v>
      </c>
      <c r="B442" s="37" t="s">
        <v>1780</v>
      </c>
      <c r="C442" s="37" t="s">
        <v>1733</v>
      </c>
      <c r="D442" s="37"/>
      <c r="E442" s="37"/>
      <c r="F442" s="40">
        <v>44532</v>
      </c>
      <c r="G442" s="40">
        <v>44575</v>
      </c>
      <c r="H442" s="37">
        <v>15</v>
      </c>
      <c r="I442" s="37" t="s">
        <v>69</v>
      </c>
      <c r="J442" s="37" t="s">
        <v>61</v>
      </c>
      <c r="K442" s="37"/>
      <c r="L442" s="39">
        <v>10.199999999999999</v>
      </c>
      <c r="M442" s="38">
        <v>0.5</v>
      </c>
      <c r="N442" s="37" t="s">
        <v>65</v>
      </c>
      <c r="O442" s="37" t="s">
        <v>48</v>
      </c>
      <c r="P442" s="37">
        <v>300</v>
      </c>
      <c r="Q442" s="37"/>
      <c r="R442" s="40">
        <v>45035</v>
      </c>
      <c r="S442" s="37"/>
      <c r="T442" s="37"/>
      <c r="U442" s="37"/>
      <c r="V442" s="37"/>
      <c r="W442" s="37"/>
      <c r="X442" s="37"/>
      <c r="Y442" s="37"/>
      <c r="Z442" s="39">
        <v>9.99</v>
      </c>
      <c r="AA442" s="39">
        <v>0.2</v>
      </c>
      <c r="AB442" s="37"/>
      <c r="AC442" s="37"/>
      <c r="AD442" s="37"/>
      <c r="AE442" s="37" t="s">
        <v>1419</v>
      </c>
      <c r="AF442" s="37" t="s">
        <v>1730</v>
      </c>
      <c r="AG442" s="37" t="s">
        <v>1732</v>
      </c>
      <c r="AH442" s="37"/>
      <c r="AI442" s="40">
        <f>INDEX(spac_research[[#All],[outsideLiquidationDate]],MATCH(C442,spac_research[[#All],[symbol]],0))</f>
        <v>0</v>
      </c>
      <c r="AJ442" s="20">
        <f t="shared" si="18"/>
        <v>45035</v>
      </c>
      <c r="AK442" s="32">
        <f t="shared" ca="1" si="19"/>
        <v>376</v>
      </c>
      <c r="AL442" s="33" t="str">
        <f t="shared" ca="1" si="20"/>
        <v/>
      </c>
      <c r="AM442" s="22" t="str">
        <f>IF(ISBLANK(Y442),"",INDEX(spac_research[[#All],[publicSharesOutstanding]],MATCH(C442,spac_research[[#All],[symbol]],0)))</f>
        <v/>
      </c>
      <c r="AN442">
        <v>0</v>
      </c>
    </row>
    <row r="443" spans="1:40" x14ac:dyDescent="0.2">
      <c r="A443" s="37" t="s">
        <v>2211</v>
      </c>
      <c r="B443" s="37" t="s">
        <v>1780</v>
      </c>
      <c r="C443" s="37" t="s">
        <v>568</v>
      </c>
      <c r="D443" s="37"/>
      <c r="E443" s="37"/>
      <c r="F443" s="40">
        <v>44467</v>
      </c>
      <c r="G443" s="40">
        <v>44484</v>
      </c>
      <c r="H443" s="37">
        <v>18</v>
      </c>
      <c r="I443" s="37" t="s">
        <v>69</v>
      </c>
      <c r="J443" s="37" t="s">
        <v>54</v>
      </c>
      <c r="K443" s="37"/>
      <c r="L443" s="39">
        <v>10.1</v>
      </c>
      <c r="M443" s="38">
        <v>0.5</v>
      </c>
      <c r="N443" s="37" t="s">
        <v>130</v>
      </c>
      <c r="O443" s="37" t="s">
        <v>48</v>
      </c>
      <c r="P443" s="37">
        <v>170</v>
      </c>
      <c r="Q443" s="37"/>
      <c r="R443" s="40">
        <v>45035</v>
      </c>
      <c r="S443" s="37"/>
      <c r="T443" s="37"/>
      <c r="U443" s="37"/>
      <c r="V443" s="37"/>
      <c r="W443" s="37"/>
      <c r="X443" s="37"/>
      <c r="Y443" s="39">
        <v>9.82</v>
      </c>
      <c r="Z443" s="39">
        <v>9.9600000000000009</v>
      </c>
      <c r="AA443" s="39">
        <v>0.4</v>
      </c>
      <c r="AB443" s="37"/>
      <c r="AC443" s="37"/>
      <c r="AD443" s="37"/>
      <c r="AE443" s="37" t="s">
        <v>1844</v>
      </c>
      <c r="AF443" s="37" t="s">
        <v>536</v>
      </c>
      <c r="AG443" s="37" t="s">
        <v>567</v>
      </c>
      <c r="AH443" s="38">
        <v>-2.7699999999999999E-2</v>
      </c>
      <c r="AI443" s="40">
        <f>INDEX(spac_research[[#All],[outsideLiquidationDate]],MATCH(C443,spac_research[[#All],[symbol]],0))</f>
        <v>0</v>
      </c>
      <c r="AJ443" s="20">
        <f t="shared" si="18"/>
        <v>45035</v>
      </c>
      <c r="AK443" s="32">
        <f t="shared" ca="1" si="19"/>
        <v>376</v>
      </c>
      <c r="AL443" s="33">
        <f t="shared" ca="1" si="20"/>
        <v>2.767907440308533E-2</v>
      </c>
      <c r="AM443" s="22">
        <f>IF(ISBLANK(Y443),"",INDEX(spac_research[[#All],[publicSharesOutstanding]],MATCH(C443,spac_research[[#All],[symbol]],0)))</f>
        <v>17000000</v>
      </c>
      <c r="AN443">
        <v>0</v>
      </c>
    </row>
    <row r="444" spans="1:40" x14ac:dyDescent="0.2">
      <c r="A444" s="37" t="s">
        <v>2208</v>
      </c>
      <c r="B444" s="37" t="s">
        <v>1780</v>
      </c>
      <c r="C444" s="37" t="s">
        <v>1551</v>
      </c>
      <c r="D444" s="37"/>
      <c r="E444" s="37"/>
      <c r="F444" s="40">
        <v>44413</v>
      </c>
      <c r="G444" s="40">
        <v>44484</v>
      </c>
      <c r="H444" s="37" t="s">
        <v>159</v>
      </c>
      <c r="I444" s="37" t="s">
        <v>137</v>
      </c>
      <c r="J444" s="37" t="s">
        <v>454</v>
      </c>
      <c r="K444" s="37"/>
      <c r="L444" s="39">
        <v>10.15</v>
      </c>
      <c r="M444" s="38">
        <v>0.75</v>
      </c>
      <c r="N444" s="37" t="s">
        <v>276</v>
      </c>
      <c r="O444" s="37" t="s">
        <v>48</v>
      </c>
      <c r="P444" s="37">
        <v>100</v>
      </c>
      <c r="Q444" s="37"/>
      <c r="R444" s="40">
        <v>44945</v>
      </c>
      <c r="S444" s="37"/>
      <c r="T444" s="37"/>
      <c r="U444" s="37"/>
      <c r="V444" s="37"/>
      <c r="W444" s="37"/>
      <c r="X444" s="37"/>
      <c r="Y444" s="39">
        <v>9.92</v>
      </c>
      <c r="Z444" s="39">
        <v>10.01</v>
      </c>
      <c r="AA444" s="39">
        <v>0.2</v>
      </c>
      <c r="AB444" s="37"/>
      <c r="AC444" s="37"/>
      <c r="AD444" s="37"/>
      <c r="AE444" s="37" t="s">
        <v>1379</v>
      </c>
      <c r="AF444" s="37" t="s">
        <v>136</v>
      </c>
      <c r="AG444" s="37" t="s">
        <v>276</v>
      </c>
      <c r="AH444" s="38">
        <v>-2.2700000000000001E-2</v>
      </c>
      <c r="AI444" s="40">
        <f>INDEX(spac_research[[#All],[outsideLiquidationDate]],MATCH(C444,spac_research[[#All],[symbol]],0))</f>
        <v>45035</v>
      </c>
      <c r="AJ444" s="20">
        <f t="shared" si="18"/>
        <v>45035</v>
      </c>
      <c r="AK444" s="32">
        <f t="shared" ca="1" si="19"/>
        <v>376</v>
      </c>
      <c r="AL444" s="33">
        <f t="shared" ca="1" si="20"/>
        <v>2.2507185140700076E-2</v>
      </c>
      <c r="AM444" s="22">
        <f>IF(ISBLANK(Y444),"",INDEX(spac_research[[#All],[publicSharesOutstanding]],MATCH(C444,spac_research[[#All],[symbol]],0)))</f>
        <v>10000000</v>
      </c>
      <c r="AN444">
        <v>0</v>
      </c>
    </row>
    <row r="445" spans="1:40" x14ac:dyDescent="0.2">
      <c r="A445" s="37" t="s">
        <v>2210</v>
      </c>
      <c r="B445" s="37" t="s">
        <v>1780</v>
      </c>
      <c r="C445" s="37" t="s">
        <v>426</v>
      </c>
      <c r="D445" s="37"/>
      <c r="E445" s="37"/>
      <c r="F445" s="40">
        <v>44461</v>
      </c>
      <c r="G445" s="40">
        <v>44484</v>
      </c>
      <c r="H445" s="37" t="s">
        <v>138</v>
      </c>
      <c r="I445" s="37" t="s">
        <v>69</v>
      </c>
      <c r="J445" s="37" t="s">
        <v>54</v>
      </c>
      <c r="K445" s="37"/>
      <c r="L445" s="39">
        <v>10.15</v>
      </c>
      <c r="M445" s="38">
        <v>0.5</v>
      </c>
      <c r="N445" s="37" t="s">
        <v>130</v>
      </c>
      <c r="O445" s="37" t="s">
        <v>48</v>
      </c>
      <c r="P445" s="37">
        <v>172.5</v>
      </c>
      <c r="Q445" s="37"/>
      <c r="R445" s="40">
        <v>44853</v>
      </c>
      <c r="S445" s="37"/>
      <c r="T445" s="37"/>
      <c r="U445" s="37"/>
      <c r="V445" s="37"/>
      <c r="W445" s="37"/>
      <c r="X445" s="37"/>
      <c r="Y445" s="39">
        <v>9.98</v>
      </c>
      <c r="Z445" s="39">
        <v>10.07</v>
      </c>
      <c r="AA445" s="39">
        <v>0.26</v>
      </c>
      <c r="AB445" s="37"/>
      <c r="AC445" s="37"/>
      <c r="AD445" s="37"/>
      <c r="AE445" s="37" t="s">
        <v>1784</v>
      </c>
      <c r="AF445" s="37" t="s">
        <v>136</v>
      </c>
      <c r="AG445" s="37" t="s">
        <v>425</v>
      </c>
      <c r="AH445" s="38">
        <v>-1.67E-2</v>
      </c>
      <c r="AI445" s="40">
        <f>INDEX(spac_research[[#All],[outsideLiquidationDate]],MATCH(C445,spac_research[[#All],[symbol]],0))</f>
        <v>45035</v>
      </c>
      <c r="AJ445" s="20">
        <f t="shared" si="18"/>
        <v>45035</v>
      </c>
      <c r="AK445" s="32">
        <f t="shared" ca="1" si="19"/>
        <v>376</v>
      </c>
      <c r="AL445" s="33">
        <f t="shared" ca="1" si="20"/>
        <v>1.6535731036541237E-2</v>
      </c>
      <c r="AM445" s="22">
        <f>IF(ISBLANK(Y445),"",INDEX(spac_research[[#All],[publicSharesOutstanding]],MATCH(C445,spac_research[[#All],[symbol]],0)))</f>
        <v>17250000</v>
      </c>
      <c r="AN445">
        <v>0</v>
      </c>
    </row>
    <row r="446" spans="1:40" x14ac:dyDescent="0.2">
      <c r="A446" s="37" t="s">
        <v>1207</v>
      </c>
      <c r="B446" s="37" t="s">
        <v>2398</v>
      </c>
      <c r="C446" s="37" t="s">
        <v>1208</v>
      </c>
      <c r="D446" s="37" t="s">
        <v>1205</v>
      </c>
      <c r="E446" s="37" t="s">
        <v>1204</v>
      </c>
      <c r="F446" s="40">
        <v>44403</v>
      </c>
      <c r="G446" s="40">
        <v>44484</v>
      </c>
      <c r="H446" s="37" t="s">
        <v>159</v>
      </c>
      <c r="I446" s="37" t="s">
        <v>69</v>
      </c>
      <c r="J446" s="37" t="s">
        <v>61</v>
      </c>
      <c r="K446" s="37"/>
      <c r="L446" s="39">
        <v>10.15</v>
      </c>
      <c r="M446" s="38">
        <v>0.5</v>
      </c>
      <c r="N446" s="37" t="s">
        <v>49</v>
      </c>
      <c r="O446" s="37" t="s">
        <v>48</v>
      </c>
      <c r="P446" s="37">
        <v>316.3</v>
      </c>
      <c r="Q446" s="40">
        <v>44546</v>
      </c>
      <c r="R446" s="40">
        <v>44945</v>
      </c>
      <c r="S446" s="37"/>
      <c r="T446" s="42">
        <v>1697</v>
      </c>
      <c r="U446" s="41">
        <v>5.29</v>
      </c>
      <c r="V446" s="37" t="s">
        <v>49</v>
      </c>
      <c r="W446" s="37" t="s">
        <v>48</v>
      </c>
      <c r="X446" s="37"/>
      <c r="Y446" s="39">
        <v>10.01</v>
      </c>
      <c r="Z446" s="39">
        <v>10.15</v>
      </c>
      <c r="AA446" s="39">
        <v>0.4</v>
      </c>
      <c r="AB446" s="37"/>
      <c r="AC446" s="37"/>
      <c r="AD446" s="37"/>
      <c r="AE446" s="37" t="s">
        <v>1796</v>
      </c>
      <c r="AF446" s="37" t="s">
        <v>111</v>
      </c>
      <c r="AG446" s="37" t="s">
        <v>1206</v>
      </c>
      <c r="AH446" s="38">
        <v>-1.38E-2</v>
      </c>
      <c r="AI446" s="40">
        <f>INDEX(spac_research[[#All],[outsideLiquidationDate]],MATCH(C446,spac_research[[#All],[symbol]],0))</f>
        <v>45035</v>
      </c>
      <c r="AJ446" s="20">
        <f t="shared" si="18"/>
        <v>45035</v>
      </c>
      <c r="AK446" s="32">
        <f t="shared" ca="1" si="19"/>
        <v>376</v>
      </c>
      <c r="AL446" s="33">
        <f t="shared" ca="1" si="20"/>
        <v>1.3576848683231633E-2</v>
      </c>
      <c r="AM446" s="22">
        <f>IF(ISBLANK(Y446),"",INDEX(spac_research[[#All],[publicSharesOutstanding]],MATCH(C446,spac_research[[#All],[symbol]],0)))</f>
        <v>31625000</v>
      </c>
      <c r="AN446">
        <v>0</v>
      </c>
    </row>
    <row r="447" spans="1:40" x14ac:dyDescent="0.2">
      <c r="A447" s="37" t="s">
        <v>2116</v>
      </c>
      <c r="B447" s="37" t="s">
        <v>1780</v>
      </c>
      <c r="C447" s="37" t="s">
        <v>1631</v>
      </c>
      <c r="D447" s="37"/>
      <c r="E447" s="37"/>
      <c r="F447" s="40">
        <v>44253</v>
      </c>
      <c r="G447" s="40">
        <v>44393</v>
      </c>
      <c r="H447" s="37" t="s">
        <v>128</v>
      </c>
      <c r="I447" s="37" t="s">
        <v>69</v>
      </c>
      <c r="J447" s="37" t="s">
        <v>61</v>
      </c>
      <c r="K447" s="37"/>
      <c r="L447" s="39">
        <v>10.1</v>
      </c>
      <c r="M447" s="38">
        <v>0.5</v>
      </c>
      <c r="N447" s="37" t="s">
        <v>49</v>
      </c>
      <c r="O447" s="37" t="s">
        <v>48</v>
      </c>
      <c r="P447" s="37">
        <v>200</v>
      </c>
      <c r="Q447" s="37"/>
      <c r="R447" s="40">
        <v>44854</v>
      </c>
      <c r="S447" s="37"/>
      <c r="T447" s="37"/>
      <c r="U447" s="37"/>
      <c r="V447" s="37"/>
      <c r="W447" s="37"/>
      <c r="X447" s="37"/>
      <c r="Y447" s="39">
        <v>9.92</v>
      </c>
      <c r="Z447" s="39">
        <v>9.98</v>
      </c>
      <c r="AA447" s="39">
        <v>0.28000000000000003</v>
      </c>
      <c r="AB447" s="37"/>
      <c r="AC447" s="37"/>
      <c r="AD447" s="37"/>
      <c r="AE447" s="37" t="s">
        <v>1419</v>
      </c>
      <c r="AF447" s="37" t="s">
        <v>136</v>
      </c>
      <c r="AG447" s="37" t="s">
        <v>1630</v>
      </c>
      <c r="AH447" s="38">
        <v>-1.8800000000000001E-2</v>
      </c>
      <c r="AI447" s="40">
        <f>INDEX(spac_research[[#All],[outsideLiquidationDate]],MATCH(C447,spac_research[[#All],[symbol]],0))</f>
        <v>45036</v>
      </c>
      <c r="AJ447" s="20">
        <f t="shared" si="18"/>
        <v>45036</v>
      </c>
      <c r="AK447" s="32">
        <f t="shared" ca="1" si="19"/>
        <v>377</v>
      </c>
      <c r="AL447" s="33">
        <f t="shared" ca="1" si="20"/>
        <v>1.7567596474715425E-2</v>
      </c>
      <c r="AM447" s="22">
        <f>IF(ISBLANK(Y447),"",INDEX(spac_research[[#All],[publicSharesOutstanding]],MATCH(C447,spac_research[[#All],[symbol]],0)))</f>
        <v>20000000</v>
      </c>
      <c r="AN447">
        <v>0</v>
      </c>
    </row>
    <row r="448" spans="1:40" x14ac:dyDescent="0.2">
      <c r="A448" s="37" t="s">
        <v>2215</v>
      </c>
      <c r="B448" s="37" t="s">
        <v>1780</v>
      </c>
      <c r="C448" s="37" t="s">
        <v>369</v>
      </c>
      <c r="D448" s="37"/>
      <c r="E448" s="37"/>
      <c r="F448" s="40">
        <v>44469</v>
      </c>
      <c r="G448" s="40">
        <v>44488</v>
      </c>
      <c r="H448" s="37">
        <v>18</v>
      </c>
      <c r="I448" s="37" t="s">
        <v>162</v>
      </c>
      <c r="J448" s="37" t="s">
        <v>61</v>
      </c>
      <c r="K448" s="37"/>
      <c r="L448" s="39">
        <v>10.199999999999999</v>
      </c>
      <c r="M448" s="38">
        <v>0.75</v>
      </c>
      <c r="N448" s="37" t="s">
        <v>140</v>
      </c>
      <c r="O448" s="37" t="s">
        <v>48</v>
      </c>
      <c r="P448" s="37">
        <v>115</v>
      </c>
      <c r="Q448" s="37"/>
      <c r="R448" s="40">
        <v>45037</v>
      </c>
      <c r="S448" s="37"/>
      <c r="T448" s="37"/>
      <c r="U448" s="37"/>
      <c r="V448" s="37"/>
      <c r="W448" s="37"/>
      <c r="X448" s="37"/>
      <c r="Y448" s="39">
        <v>9.91</v>
      </c>
      <c r="Z448" s="39">
        <v>10.119999999999999</v>
      </c>
      <c r="AA448" s="39">
        <v>0.32</v>
      </c>
      <c r="AB448" s="37"/>
      <c r="AC448" s="37"/>
      <c r="AD448" s="37"/>
      <c r="AE448" s="37" t="s">
        <v>2121</v>
      </c>
      <c r="AF448" s="37" t="s">
        <v>368</v>
      </c>
      <c r="AG448" s="37" t="s">
        <v>367</v>
      </c>
      <c r="AH448" s="38">
        <v>-2.8400000000000002E-2</v>
      </c>
      <c r="AI448" s="40">
        <f>INDEX(spac_research[[#All],[outsideLiquidationDate]],MATCH(C448,spac_research[[#All],[symbol]],0))</f>
        <v>0</v>
      </c>
      <c r="AJ448" s="20">
        <f t="shared" si="18"/>
        <v>45037</v>
      </c>
      <c r="AK448" s="32">
        <f t="shared" ca="1" si="19"/>
        <v>378</v>
      </c>
      <c r="AL448" s="33">
        <f t="shared" ca="1" si="20"/>
        <v>2.8256958125777502E-2</v>
      </c>
      <c r="AM448" s="22">
        <f>IF(ISBLANK(Y448),"",INDEX(spac_research[[#All],[publicSharesOutstanding]],MATCH(C448,spac_research[[#All],[symbol]],0)))</f>
        <v>11500000</v>
      </c>
      <c r="AN448">
        <v>0</v>
      </c>
    </row>
    <row r="449" spans="1:40" x14ac:dyDescent="0.2">
      <c r="A449" s="37" t="s">
        <v>2213</v>
      </c>
      <c r="B449" s="37" t="s">
        <v>1780</v>
      </c>
      <c r="C449" s="37" t="s">
        <v>1506</v>
      </c>
      <c r="D449" s="37"/>
      <c r="E449" s="37"/>
      <c r="F449" s="40">
        <v>44463</v>
      </c>
      <c r="G449" s="40">
        <v>44488</v>
      </c>
      <c r="H449" s="37" t="s">
        <v>138</v>
      </c>
      <c r="I449" s="37" t="s">
        <v>126</v>
      </c>
      <c r="J449" s="37" t="s">
        <v>127</v>
      </c>
      <c r="K449" s="37" t="s">
        <v>2066</v>
      </c>
      <c r="L449" s="39">
        <v>10</v>
      </c>
      <c r="M449" s="37" t="s">
        <v>1887</v>
      </c>
      <c r="N449" s="37" t="s">
        <v>49</v>
      </c>
      <c r="O449" s="37" t="s">
        <v>48</v>
      </c>
      <c r="P449" s="37">
        <v>115</v>
      </c>
      <c r="Q449" s="37"/>
      <c r="R449" s="40">
        <v>44855</v>
      </c>
      <c r="S449" s="37"/>
      <c r="T449" s="37"/>
      <c r="U449" s="37"/>
      <c r="V449" s="37"/>
      <c r="W449" s="37"/>
      <c r="X449" s="37"/>
      <c r="Y449" s="39">
        <v>9.83</v>
      </c>
      <c r="Z449" s="39">
        <v>10.28</v>
      </c>
      <c r="AA449" s="39">
        <v>0.2</v>
      </c>
      <c r="AB449" s="37"/>
      <c r="AC449" s="37"/>
      <c r="AD449" s="37"/>
      <c r="AE449" s="37" t="s">
        <v>1379</v>
      </c>
      <c r="AF449" s="37" t="s">
        <v>112</v>
      </c>
      <c r="AG449" s="37" t="s">
        <v>1505</v>
      </c>
      <c r="AH449" s="38">
        <v>-1.7000000000000001E-2</v>
      </c>
      <c r="AI449" s="40">
        <f>INDEX(spac_research[[#All],[outsideLiquidationDate]],MATCH(C449,spac_research[[#All],[symbol]],0))</f>
        <v>45037</v>
      </c>
      <c r="AJ449" s="20">
        <f t="shared" si="18"/>
        <v>45037</v>
      </c>
      <c r="AK449" s="32">
        <f t="shared" ca="1" si="19"/>
        <v>378</v>
      </c>
      <c r="AL449" s="33">
        <f t="shared" ca="1" si="20"/>
        <v>1.6699230839617493E-2</v>
      </c>
      <c r="AM449" s="22">
        <f>IF(ISBLANK(Y449),"",INDEX(spac_research[[#All],[publicSharesOutstanding]],MATCH(C449,spac_research[[#All],[symbol]],0)))</f>
        <v>11500000</v>
      </c>
      <c r="AN449">
        <v>0</v>
      </c>
    </row>
    <row r="450" spans="1:40" x14ac:dyDescent="0.2">
      <c r="A450" s="37" t="s">
        <v>2212</v>
      </c>
      <c r="B450" s="37" t="s">
        <v>1780</v>
      </c>
      <c r="C450" s="37" t="s">
        <v>1203</v>
      </c>
      <c r="D450" s="37"/>
      <c r="E450" s="37"/>
      <c r="F450" s="40">
        <v>44323</v>
      </c>
      <c r="G450" s="40">
        <v>44488</v>
      </c>
      <c r="H450" s="37" t="s">
        <v>163</v>
      </c>
      <c r="I450" s="37" t="s">
        <v>525</v>
      </c>
      <c r="J450" s="37" t="s">
        <v>61</v>
      </c>
      <c r="K450" s="37" t="s">
        <v>2066</v>
      </c>
      <c r="L450" s="39">
        <v>10.1</v>
      </c>
      <c r="M450" s="37" t="s">
        <v>1887</v>
      </c>
      <c r="N450" s="37" t="s">
        <v>72</v>
      </c>
      <c r="O450" s="37" t="s">
        <v>167</v>
      </c>
      <c r="P450" s="37">
        <v>115</v>
      </c>
      <c r="Q450" s="37"/>
      <c r="R450" s="40">
        <v>44855</v>
      </c>
      <c r="S450" s="37"/>
      <c r="T450" s="37"/>
      <c r="U450" s="37"/>
      <c r="V450" s="37"/>
      <c r="W450" s="37"/>
      <c r="X450" s="37"/>
      <c r="Y450" s="39">
        <v>9.93</v>
      </c>
      <c r="Z450" s="39">
        <v>10.119999999999999</v>
      </c>
      <c r="AA450" s="39">
        <v>0.2</v>
      </c>
      <c r="AB450" s="37"/>
      <c r="AC450" s="37"/>
      <c r="AD450" s="37"/>
      <c r="AE450" s="37" t="s">
        <v>1903</v>
      </c>
      <c r="AF450" s="37" t="s">
        <v>505</v>
      </c>
      <c r="AG450" s="37" t="s">
        <v>1202</v>
      </c>
      <c r="AH450" s="38">
        <v>-1.7000000000000001E-2</v>
      </c>
      <c r="AI450" s="40">
        <f>INDEX(spac_research[[#All],[outsideLiquidationDate]],MATCH(C450,spac_research[[#All],[symbol]],0))</f>
        <v>45037</v>
      </c>
      <c r="AJ450" s="20">
        <f t="shared" ref="AJ450:AJ513" si="21">IF(AI450&gt;0,AI450,R450)</f>
        <v>45037</v>
      </c>
      <c r="AK450" s="32">
        <f t="shared" ref="AK450:AK513" ca="1" si="22">AJ450-TODAY()</f>
        <v>378</v>
      </c>
      <c r="AL450" s="33">
        <f t="shared" ref="AL450:AL513" ca="1" si="23">IFERROR((L450/Y450-1)*(365/AK450),"")</f>
        <v>1.6531061344757257E-2</v>
      </c>
      <c r="AM450" s="22">
        <f>IF(ISBLANK(Y450),"",INDEX(spac_research[[#All],[publicSharesOutstanding]],MATCH(C450,spac_research[[#All],[symbol]],0)))</f>
        <v>11500000</v>
      </c>
      <c r="AN450">
        <v>0</v>
      </c>
    </row>
    <row r="451" spans="1:40" x14ac:dyDescent="0.2">
      <c r="A451" s="37" t="s">
        <v>2214</v>
      </c>
      <c r="B451" s="37" t="s">
        <v>1780</v>
      </c>
      <c r="C451" s="37" t="s">
        <v>1243</v>
      </c>
      <c r="D451" s="37"/>
      <c r="E451" s="37"/>
      <c r="F451" s="40">
        <v>44463</v>
      </c>
      <c r="G451" s="40">
        <v>44488</v>
      </c>
      <c r="H451" s="37">
        <v>18</v>
      </c>
      <c r="I451" s="37" t="s">
        <v>69</v>
      </c>
      <c r="J451" s="37" t="s">
        <v>61</v>
      </c>
      <c r="K451" s="37"/>
      <c r="L451" s="39">
        <v>10.199999999999999</v>
      </c>
      <c r="M451" s="38">
        <v>0.5</v>
      </c>
      <c r="N451" s="37" t="s">
        <v>49</v>
      </c>
      <c r="O451" s="37" t="s">
        <v>48</v>
      </c>
      <c r="P451" s="37">
        <v>300</v>
      </c>
      <c r="Q451" s="37"/>
      <c r="R451" s="40">
        <v>45037</v>
      </c>
      <c r="S451" s="37"/>
      <c r="T451" s="37"/>
      <c r="U451" s="37"/>
      <c r="V451" s="37"/>
      <c r="W451" s="37"/>
      <c r="X451" s="37"/>
      <c r="Y451" s="39">
        <v>10.25</v>
      </c>
      <c r="Z451" s="39">
        <v>10.11</v>
      </c>
      <c r="AA451" s="39">
        <v>0.41</v>
      </c>
      <c r="AB451" s="37"/>
      <c r="AC451" s="37"/>
      <c r="AD451" s="37"/>
      <c r="AE451" s="37" t="s">
        <v>1419</v>
      </c>
      <c r="AF451" s="37" t="s">
        <v>52</v>
      </c>
      <c r="AG451" s="37" t="s">
        <v>1242</v>
      </c>
      <c r="AH451" s="38">
        <v>4.8999999999999998E-3</v>
      </c>
      <c r="AI451" s="40">
        <f>INDEX(spac_research[[#All],[outsideLiquidationDate]],MATCH(C451,spac_research[[#All],[symbol]],0))</f>
        <v>0</v>
      </c>
      <c r="AJ451" s="20">
        <f t="shared" si="21"/>
        <v>45037</v>
      </c>
      <c r="AK451" s="32">
        <f t="shared" ca="1" si="22"/>
        <v>378</v>
      </c>
      <c r="AL451" s="33">
        <f t="shared" ca="1" si="23"/>
        <v>-4.7102851980901873E-3</v>
      </c>
      <c r="AM451" s="22">
        <f>IF(ISBLANK(Y451),"",INDEX(spac_research[[#All],[publicSharesOutstanding]],MATCH(C451,spac_research[[#All],[symbol]],0)))</f>
        <v>30000000</v>
      </c>
      <c r="AN451">
        <v>0</v>
      </c>
    </row>
    <row r="452" spans="1:40" x14ac:dyDescent="0.2">
      <c r="A452" s="37" t="s">
        <v>2219</v>
      </c>
      <c r="B452" s="37" t="s">
        <v>1780</v>
      </c>
      <c r="C452" s="37" t="s">
        <v>103</v>
      </c>
      <c r="D452" s="37"/>
      <c r="E452" s="37"/>
      <c r="F452" s="40">
        <v>44466</v>
      </c>
      <c r="G452" s="40">
        <v>44489</v>
      </c>
      <c r="H452" s="37">
        <v>18</v>
      </c>
      <c r="I452" s="37" t="s">
        <v>69</v>
      </c>
      <c r="J452" s="37" t="s">
        <v>61</v>
      </c>
      <c r="K452" s="37"/>
      <c r="L452" s="39">
        <v>10.1</v>
      </c>
      <c r="M452" s="38">
        <v>0.5</v>
      </c>
      <c r="N452" s="37" t="s">
        <v>49</v>
      </c>
      <c r="O452" s="37" t="s">
        <v>48</v>
      </c>
      <c r="P452" s="37">
        <v>230</v>
      </c>
      <c r="Q452" s="37"/>
      <c r="R452" s="40">
        <v>45038</v>
      </c>
      <c r="S452" s="37"/>
      <c r="T452" s="37"/>
      <c r="U452" s="37"/>
      <c r="V452" s="37"/>
      <c r="W452" s="37"/>
      <c r="X452" s="37"/>
      <c r="Y452" s="39">
        <v>9.8000000000000007</v>
      </c>
      <c r="Z452" s="39">
        <v>9.9499999999999993</v>
      </c>
      <c r="AA452" s="39">
        <v>0.4</v>
      </c>
      <c r="AB452" s="37"/>
      <c r="AC452" s="37"/>
      <c r="AD452" s="37"/>
      <c r="AE452" s="37" t="s">
        <v>1818</v>
      </c>
      <c r="AF452" s="37" t="s">
        <v>95</v>
      </c>
      <c r="AG452" s="37" t="s">
        <v>101</v>
      </c>
      <c r="AH452" s="38">
        <v>-2.9700000000000001E-2</v>
      </c>
      <c r="AI452" s="40">
        <f>INDEX(spac_research[[#All],[outsideLiquidationDate]],MATCH(C452,spac_research[[#All],[symbol]],0))</f>
        <v>0</v>
      </c>
      <c r="AJ452" s="20">
        <f t="shared" si="21"/>
        <v>45038</v>
      </c>
      <c r="AK452" s="32">
        <f t="shared" ca="1" si="22"/>
        <v>379</v>
      </c>
      <c r="AL452" s="33">
        <f t="shared" ca="1" si="23"/>
        <v>2.9481449571913124E-2</v>
      </c>
      <c r="AM452" s="22">
        <f>IF(ISBLANK(Y452),"",INDEX(spac_research[[#All],[publicSharesOutstanding]],MATCH(C452,spac_research[[#All],[symbol]],0)))</f>
        <v>23000000</v>
      </c>
      <c r="AN452">
        <v>0</v>
      </c>
    </row>
    <row r="453" spans="1:40" x14ac:dyDescent="0.2">
      <c r="A453" s="37" t="s">
        <v>1392</v>
      </c>
      <c r="B453" s="37" t="s">
        <v>1780</v>
      </c>
      <c r="C453" s="37" t="s">
        <v>1393</v>
      </c>
      <c r="D453" s="37"/>
      <c r="E453" s="37"/>
      <c r="F453" s="40">
        <v>44293</v>
      </c>
      <c r="G453" s="40">
        <v>44397</v>
      </c>
      <c r="H453" s="37" t="s">
        <v>729</v>
      </c>
      <c r="I453" s="37" t="s">
        <v>107</v>
      </c>
      <c r="J453" s="37"/>
      <c r="K453" s="37" t="s">
        <v>2119</v>
      </c>
      <c r="L453" s="39">
        <v>10.15</v>
      </c>
      <c r="M453" s="37" t="s">
        <v>1887</v>
      </c>
      <c r="N453" s="37" t="s">
        <v>276</v>
      </c>
      <c r="O453" s="37" t="s">
        <v>48</v>
      </c>
      <c r="P453" s="37">
        <v>138.30000000000001</v>
      </c>
      <c r="Q453" s="37"/>
      <c r="R453" s="40">
        <v>44764</v>
      </c>
      <c r="S453" s="37"/>
      <c r="T453" s="37"/>
      <c r="U453" s="37"/>
      <c r="V453" s="37"/>
      <c r="W453" s="37"/>
      <c r="X453" s="37"/>
      <c r="Y453" s="39">
        <v>10.050000000000001</v>
      </c>
      <c r="Z453" s="39">
        <v>10.33</v>
      </c>
      <c r="AA453" s="37"/>
      <c r="AB453" s="37"/>
      <c r="AC453" s="37"/>
      <c r="AD453" s="37"/>
      <c r="AE453" s="37" t="s">
        <v>1873</v>
      </c>
      <c r="AF453" s="37" t="s">
        <v>52</v>
      </c>
      <c r="AG453" s="37" t="s">
        <v>276</v>
      </c>
      <c r="AH453" s="38">
        <v>-9.9000000000000008E-3</v>
      </c>
      <c r="AI453" s="40">
        <f>INDEX(spac_research[[#All],[outsideLiquidationDate]],MATCH(C453,spac_research[[#All],[symbol]],0))</f>
        <v>45038</v>
      </c>
      <c r="AJ453" s="20">
        <f t="shared" si="21"/>
        <v>45038</v>
      </c>
      <c r="AK453" s="32">
        <f t="shared" ca="1" si="22"/>
        <v>379</v>
      </c>
      <c r="AL453" s="33">
        <f t="shared" ca="1" si="23"/>
        <v>9.5826933931923066E-3</v>
      </c>
      <c r="AM453" s="22">
        <f>IF(ISBLANK(Y453),"",INDEX(spac_research[[#All],[publicSharesOutstanding]],MATCH(C453,spac_research[[#All],[symbol]],0)))</f>
        <v>13831230</v>
      </c>
      <c r="AN453">
        <v>0</v>
      </c>
    </row>
    <row r="454" spans="1:40" x14ac:dyDescent="0.2">
      <c r="A454" s="37" t="s">
        <v>2366</v>
      </c>
      <c r="B454" s="37" t="s">
        <v>1780</v>
      </c>
      <c r="C454" s="37" t="s">
        <v>1006</v>
      </c>
      <c r="D454" s="37"/>
      <c r="E454" s="37"/>
      <c r="F454" s="40">
        <v>44256</v>
      </c>
      <c r="G454" s="40">
        <v>44582</v>
      </c>
      <c r="H454" s="37">
        <v>15</v>
      </c>
      <c r="I454" s="37" t="s">
        <v>69</v>
      </c>
      <c r="J454" s="37" t="s">
        <v>61</v>
      </c>
      <c r="K454" s="37"/>
      <c r="L454" s="39">
        <v>10.199999999999999</v>
      </c>
      <c r="M454" s="38">
        <v>0.5</v>
      </c>
      <c r="N454" s="37" t="s">
        <v>72</v>
      </c>
      <c r="O454" s="37" t="s">
        <v>48</v>
      </c>
      <c r="P454" s="37">
        <v>287.5</v>
      </c>
      <c r="Q454" s="37"/>
      <c r="R454" s="40">
        <v>45041</v>
      </c>
      <c r="S454" s="37"/>
      <c r="T454" s="37"/>
      <c r="U454" s="37"/>
      <c r="V454" s="37"/>
      <c r="W454" s="37"/>
      <c r="X454" s="37"/>
      <c r="Y454" s="37"/>
      <c r="Z454" s="39">
        <v>9.9700000000000006</v>
      </c>
      <c r="AA454" s="37"/>
      <c r="AB454" s="37"/>
      <c r="AC454" s="37"/>
      <c r="AD454" s="37"/>
      <c r="AE454" s="37" t="s">
        <v>1419</v>
      </c>
      <c r="AF454" s="37" t="s">
        <v>435</v>
      </c>
      <c r="AG454" s="37" t="s">
        <v>1005</v>
      </c>
      <c r="AH454" s="37"/>
      <c r="AI454" s="40">
        <f>INDEX(spac_research[[#All],[outsideLiquidationDate]],MATCH(C454,spac_research[[#All],[symbol]],0))</f>
        <v>0</v>
      </c>
      <c r="AJ454" s="20">
        <f t="shared" si="21"/>
        <v>45041</v>
      </c>
      <c r="AK454" s="32">
        <f t="shared" ca="1" si="22"/>
        <v>382</v>
      </c>
      <c r="AL454" s="33" t="str">
        <f t="shared" ca="1" si="23"/>
        <v/>
      </c>
      <c r="AM454" s="22" t="str">
        <f>IF(ISBLANK(Y454),"",INDEX(spac_research[[#All],[publicSharesOutstanding]],MATCH(C454,spac_research[[#All],[symbol]],0)))</f>
        <v/>
      </c>
      <c r="AN454">
        <v>0</v>
      </c>
    </row>
    <row r="455" spans="1:40" x14ac:dyDescent="0.2">
      <c r="A455" s="37" t="s">
        <v>2224</v>
      </c>
      <c r="B455" s="37" t="s">
        <v>1780</v>
      </c>
      <c r="C455" s="37" t="s">
        <v>1247</v>
      </c>
      <c r="D455" s="37"/>
      <c r="E455" s="37"/>
      <c r="F455" s="40">
        <v>44427</v>
      </c>
      <c r="G455" s="40">
        <v>44490</v>
      </c>
      <c r="H455" s="37">
        <v>18</v>
      </c>
      <c r="I455" s="37" t="s">
        <v>525</v>
      </c>
      <c r="J455" s="37" t="s">
        <v>54</v>
      </c>
      <c r="K455" s="37" t="s">
        <v>2066</v>
      </c>
      <c r="L455" s="39">
        <v>10.1</v>
      </c>
      <c r="M455" s="37" t="s">
        <v>1887</v>
      </c>
      <c r="N455" s="37" t="s">
        <v>57</v>
      </c>
      <c r="O455" s="37" t="s">
        <v>48</v>
      </c>
      <c r="P455" s="37">
        <v>207</v>
      </c>
      <c r="Q455" s="37"/>
      <c r="R455" s="40">
        <v>45041</v>
      </c>
      <c r="S455" s="37"/>
      <c r="T455" s="37"/>
      <c r="U455" s="37"/>
      <c r="V455" s="37"/>
      <c r="W455" s="37"/>
      <c r="X455" s="37"/>
      <c r="Y455" s="39">
        <v>9.8000000000000007</v>
      </c>
      <c r="Z455" s="39">
        <v>10.15</v>
      </c>
      <c r="AA455" s="39">
        <v>0.2</v>
      </c>
      <c r="AB455" s="37"/>
      <c r="AC455" s="37"/>
      <c r="AD455" s="37"/>
      <c r="AE455" s="37" t="s">
        <v>1781</v>
      </c>
      <c r="AF455" s="37" t="s">
        <v>1246</v>
      </c>
      <c r="AG455" s="37" t="s">
        <v>1245</v>
      </c>
      <c r="AH455" s="38">
        <v>-2.9700000000000001E-2</v>
      </c>
      <c r="AI455" s="40">
        <f>INDEX(spac_research[[#All],[outsideLiquidationDate]],MATCH(C455,spac_research[[#All],[symbol]],0))</f>
        <v>0</v>
      </c>
      <c r="AJ455" s="20">
        <f t="shared" si="21"/>
        <v>45041</v>
      </c>
      <c r="AK455" s="32">
        <f t="shared" ca="1" si="22"/>
        <v>382</v>
      </c>
      <c r="AL455" s="33">
        <f t="shared" ca="1" si="23"/>
        <v>2.9249919863233179E-2</v>
      </c>
      <c r="AM455" s="22">
        <f>IF(ISBLANK(Y455),"",INDEX(spac_research[[#All],[publicSharesOutstanding]],MATCH(C455,spac_research[[#All],[symbol]],0)))</f>
        <v>20700000</v>
      </c>
      <c r="AN455">
        <v>0</v>
      </c>
    </row>
    <row r="456" spans="1:40" x14ac:dyDescent="0.2">
      <c r="A456" s="37" t="s">
        <v>2225</v>
      </c>
      <c r="B456" s="37" t="s">
        <v>1780</v>
      </c>
      <c r="C456" s="37" t="s">
        <v>280</v>
      </c>
      <c r="D456" s="37"/>
      <c r="E456" s="37"/>
      <c r="F456" s="40">
        <v>44448</v>
      </c>
      <c r="G456" s="40">
        <v>44490</v>
      </c>
      <c r="H456" s="37" t="s">
        <v>256</v>
      </c>
      <c r="I456" s="37" t="s">
        <v>69</v>
      </c>
      <c r="J456" s="37" t="s">
        <v>54</v>
      </c>
      <c r="K456" s="37"/>
      <c r="L456" s="39">
        <v>10.199999999999999</v>
      </c>
      <c r="M456" s="38">
        <v>0.5</v>
      </c>
      <c r="N456" s="37" t="s">
        <v>130</v>
      </c>
      <c r="O456" s="37" t="s">
        <v>48</v>
      </c>
      <c r="P456" s="37">
        <v>172.5</v>
      </c>
      <c r="Q456" s="37"/>
      <c r="R456" s="40">
        <v>44951</v>
      </c>
      <c r="S456" s="37"/>
      <c r="T456" s="37"/>
      <c r="U456" s="37"/>
      <c r="V456" s="37"/>
      <c r="W456" s="37"/>
      <c r="X456" s="37"/>
      <c r="Y456" s="39">
        <v>9.9700000000000006</v>
      </c>
      <c r="Z456" s="39">
        <v>10.09</v>
      </c>
      <c r="AA456" s="39">
        <v>0.32</v>
      </c>
      <c r="AB456" s="37"/>
      <c r="AC456" s="37"/>
      <c r="AD456" s="37"/>
      <c r="AE456" s="37" t="s">
        <v>1784</v>
      </c>
      <c r="AF456" s="37" t="s">
        <v>132</v>
      </c>
      <c r="AG456" s="37" t="s">
        <v>279</v>
      </c>
      <c r="AH456" s="38">
        <v>-2.2499999999999999E-2</v>
      </c>
      <c r="AI456" s="40">
        <f>INDEX(spac_research[[#All],[outsideLiquidationDate]],MATCH(C456,spac_research[[#All],[symbol]],0))</f>
        <v>45041</v>
      </c>
      <c r="AJ456" s="20">
        <f t="shared" si="21"/>
        <v>45041</v>
      </c>
      <c r="AK456" s="32">
        <f t="shared" ca="1" si="22"/>
        <v>382</v>
      </c>
      <c r="AL456" s="33">
        <f t="shared" ca="1" si="23"/>
        <v>2.204256749305494E-2</v>
      </c>
      <c r="AM456" s="22">
        <f>IF(ISBLANK(Y456),"",INDEX(spac_research[[#All],[publicSharesOutstanding]],MATCH(C456,spac_research[[#All],[symbol]],0)))</f>
        <v>17250000</v>
      </c>
      <c r="AN456">
        <v>0</v>
      </c>
    </row>
    <row r="457" spans="1:40" x14ac:dyDescent="0.2">
      <c r="A457" s="37" t="s">
        <v>1908</v>
      </c>
      <c r="B457" s="37" t="s">
        <v>1780</v>
      </c>
      <c r="C457" s="37" t="s">
        <v>784</v>
      </c>
      <c r="D457" s="37"/>
      <c r="E457" s="37"/>
      <c r="F457" s="40">
        <v>44154</v>
      </c>
      <c r="G457" s="40">
        <v>44218</v>
      </c>
      <c r="H457" s="37" t="s">
        <v>150</v>
      </c>
      <c r="I457" s="37" t="s">
        <v>119</v>
      </c>
      <c r="J457" s="37" t="s">
        <v>54</v>
      </c>
      <c r="K457" s="37"/>
      <c r="L457" s="39">
        <v>10</v>
      </c>
      <c r="M457" s="38">
        <v>0.2</v>
      </c>
      <c r="N457" s="37" t="s">
        <v>140</v>
      </c>
      <c r="O457" s="37" t="s">
        <v>48</v>
      </c>
      <c r="P457" s="37">
        <v>575</v>
      </c>
      <c r="Q457" s="37"/>
      <c r="R457" s="40">
        <v>44952</v>
      </c>
      <c r="S457" s="37"/>
      <c r="T457" s="37"/>
      <c r="U457" s="37"/>
      <c r="V457" s="37"/>
      <c r="W457" s="37"/>
      <c r="X457" s="37"/>
      <c r="Y457" s="39">
        <v>9.9499999999999993</v>
      </c>
      <c r="Z457" s="39">
        <v>10.11</v>
      </c>
      <c r="AA457" s="39">
        <v>0.73</v>
      </c>
      <c r="AB457" s="37"/>
      <c r="AC457" s="37"/>
      <c r="AD457" s="37"/>
      <c r="AE457" s="37" t="s">
        <v>1786</v>
      </c>
      <c r="AF457" s="37" t="s">
        <v>96</v>
      </c>
      <c r="AG457" s="37" t="s">
        <v>783</v>
      </c>
      <c r="AH457" s="38">
        <v>-4.8999999999999998E-3</v>
      </c>
      <c r="AI457" s="40">
        <f>INDEX(spac_research[[#All],[outsideLiquidationDate]],MATCH(C457,spac_research[[#All],[symbol]],0))</f>
        <v>45042</v>
      </c>
      <c r="AJ457" s="20">
        <f t="shared" si="21"/>
        <v>45042</v>
      </c>
      <c r="AK457" s="32">
        <f t="shared" ca="1" si="22"/>
        <v>383</v>
      </c>
      <c r="AL457" s="33">
        <f t="shared" ca="1" si="23"/>
        <v>4.7889578440506661E-3</v>
      </c>
      <c r="AM457" s="22">
        <f>IF(ISBLANK(Y457),"",INDEX(spac_research[[#All],[publicSharesOutstanding]],MATCH(C457,spac_research[[#All],[symbol]],0)))</f>
        <v>57500000</v>
      </c>
      <c r="AN457">
        <v>0</v>
      </c>
    </row>
    <row r="458" spans="1:40" x14ac:dyDescent="0.2">
      <c r="A458" s="37" t="s">
        <v>2234</v>
      </c>
      <c r="B458" s="37" t="s">
        <v>1780</v>
      </c>
      <c r="C458" s="37" t="s">
        <v>620</v>
      </c>
      <c r="D458" s="37"/>
      <c r="E458" s="37"/>
      <c r="F458" s="40">
        <v>44477</v>
      </c>
      <c r="G458" s="40">
        <v>44496</v>
      </c>
      <c r="H458" s="37">
        <v>18</v>
      </c>
      <c r="I458" s="37" t="s">
        <v>69</v>
      </c>
      <c r="J458" s="37" t="s">
        <v>54</v>
      </c>
      <c r="K458" s="37"/>
      <c r="L458" s="39">
        <v>10.1</v>
      </c>
      <c r="M458" s="38">
        <v>0.5</v>
      </c>
      <c r="N458" s="37" t="s">
        <v>130</v>
      </c>
      <c r="O458" s="37" t="s">
        <v>48</v>
      </c>
      <c r="P458" s="37">
        <v>126.5</v>
      </c>
      <c r="Q458" s="37"/>
      <c r="R458" s="40">
        <v>45045</v>
      </c>
      <c r="S458" s="37"/>
      <c r="T458" s="37"/>
      <c r="U458" s="37"/>
      <c r="V458" s="37"/>
      <c r="W458" s="37"/>
      <c r="X458" s="37"/>
      <c r="Y458" s="39">
        <v>9.77</v>
      </c>
      <c r="Z458" s="39">
        <v>9.9700000000000006</v>
      </c>
      <c r="AA458" s="39">
        <v>0.45</v>
      </c>
      <c r="AB458" s="37"/>
      <c r="AC458" s="37"/>
      <c r="AD458" s="37"/>
      <c r="AE458" s="37" t="s">
        <v>1844</v>
      </c>
      <c r="AF458" s="37" t="s">
        <v>112</v>
      </c>
      <c r="AG458" s="37" t="s">
        <v>619</v>
      </c>
      <c r="AH458" s="38">
        <v>-3.27E-2</v>
      </c>
      <c r="AI458" s="40">
        <f>INDEX(spac_research[[#All],[outsideLiquidationDate]],MATCH(C458,spac_research[[#All],[symbol]],0))</f>
        <v>0</v>
      </c>
      <c r="AJ458" s="20">
        <f t="shared" si="21"/>
        <v>45045</v>
      </c>
      <c r="AK458" s="32">
        <f t="shared" ca="1" si="22"/>
        <v>386</v>
      </c>
      <c r="AL458" s="33">
        <f t="shared" ca="1" si="23"/>
        <v>3.1939266338214145E-2</v>
      </c>
      <c r="AM458" s="22">
        <f>IF(ISBLANK(Y458),"",INDEX(spac_research[[#All],[publicSharesOutstanding]],MATCH(C458,spac_research[[#All],[symbol]],0)))</f>
        <v>12650000</v>
      </c>
      <c r="AN458">
        <v>1</v>
      </c>
    </row>
    <row r="459" spans="1:40" x14ac:dyDescent="0.2">
      <c r="A459" s="37" t="s">
        <v>2232</v>
      </c>
      <c r="B459" s="37" t="s">
        <v>1780</v>
      </c>
      <c r="C459" s="37" t="s">
        <v>556</v>
      </c>
      <c r="D459" s="37"/>
      <c r="E459" s="37"/>
      <c r="F459" s="40">
        <v>44474</v>
      </c>
      <c r="G459" s="40">
        <v>44496</v>
      </c>
      <c r="H459" s="37">
        <v>18</v>
      </c>
      <c r="I459" s="37" t="s">
        <v>69</v>
      </c>
      <c r="J459" s="37" t="s">
        <v>61</v>
      </c>
      <c r="K459" s="37"/>
      <c r="L459" s="39">
        <v>10.25</v>
      </c>
      <c r="M459" s="38">
        <v>0.5</v>
      </c>
      <c r="N459" s="37" t="s">
        <v>57</v>
      </c>
      <c r="O459" s="37" t="s">
        <v>48</v>
      </c>
      <c r="P459" s="37">
        <v>201.3</v>
      </c>
      <c r="Q459" s="37"/>
      <c r="R459" s="40">
        <v>45045</v>
      </c>
      <c r="S459" s="37"/>
      <c r="T459" s="37"/>
      <c r="U459" s="37"/>
      <c r="V459" s="37"/>
      <c r="W459" s="37"/>
      <c r="X459" s="37"/>
      <c r="Y459" s="39">
        <v>9.93</v>
      </c>
      <c r="Z459" s="39">
        <v>10.09</v>
      </c>
      <c r="AA459" s="39">
        <v>0.46</v>
      </c>
      <c r="AB459" s="37"/>
      <c r="AC459" s="37"/>
      <c r="AD459" s="37"/>
      <c r="AE459" s="37" t="s">
        <v>1805</v>
      </c>
      <c r="AF459" s="37" t="s">
        <v>68</v>
      </c>
      <c r="AG459" s="37" t="s">
        <v>555</v>
      </c>
      <c r="AH459" s="38">
        <v>-3.1199999999999999E-2</v>
      </c>
      <c r="AI459" s="40">
        <f>INDEX(spac_research[[#All],[outsideLiquidationDate]],MATCH(C459,spac_research[[#All],[symbol]],0))</f>
        <v>0</v>
      </c>
      <c r="AJ459" s="20">
        <f t="shared" si="21"/>
        <v>45045</v>
      </c>
      <c r="AK459" s="32">
        <f t="shared" ca="1" si="22"/>
        <v>386</v>
      </c>
      <c r="AL459" s="33">
        <f t="shared" ca="1" si="23"/>
        <v>3.0472373975340365E-2</v>
      </c>
      <c r="AM459" s="22">
        <f>IF(ISBLANK(Y459),"",INDEX(spac_research[[#All],[publicSharesOutstanding]],MATCH(C459,spac_research[[#All],[symbol]],0)))</f>
        <v>20125000</v>
      </c>
      <c r="AN459">
        <v>0</v>
      </c>
    </row>
    <row r="460" spans="1:40" x14ac:dyDescent="0.2">
      <c r="A460" s="37" t="s">
        <v>2231</v>
      </c>
      <c r="B460" s="37" t="s">
        <v>1780</v>
      </c>
      <c r="C460" s="37" t="s">
        <v>768</v>
      </c>
      <c r="D460" s="37"/>
      <c r="E460" s="37"/>
      <c r="F460" s="40">
        <v>44470</v>
      </c>
      <c r="G460" s="40">
        <v>44496</v>
      </c>
      <c r="H460" s="37">
        <v>18</v>
      </c>
      <c r="I460" s="37" t="s">
        <v>69</v>
      </c>
      <c r="J460" s="37" t="s">
        <v>54</v>
      </c>
      <c r="K460" s="37"/>
      <c r="L460" s="39">
        <v>10.25</v>
      </c>
      <c r="M460" s="38">
        <v>0.5</v>
      </c>
      <c r="N460" s="37" t="s">
        <v>130</v>
      </c>
      <c r="O460" s="37" t="s">
        <v>56</v>
      </c>
      <c r="P460" s="37">
        <v>115</v>
      </c>
      <c r="Q460" s="37"/>
      <c r="R460" s="40">
        <v>45045</v>
      </c>
      <c r="S460" s="37"/>
      <c r="T460" s="37"/>
      <c r="U460" s="37"/>
      <c r="V460" s="37"/>
      <c r="W460" s="37"/>
      <c r="X460" s="37"/>
      <c r="Y460" s="39">
        <v>9.9700000000000006</v>
      </c>
      <c r="Z460" s="39">
        <v>10.16</v>
      </c>
      <c r="AA460" s="39">
        <v>0.35</v>
      </c>
      <c r="AB460" s="37"/>
      <c r="AC460" s="37"/>
      <c r="AD460" s="37"/>
      <c r="AE460" s="37" t="s">
        <v>1841</v>
      </c>
      <c r="AF460" s="37" t="s">
        <v>136</v>
      </c>
      <c r="AG460" s="37" t="s">
        <v>767</v>
      </c>
      <c r="AH460" s="38">
        <v>-2.7300000000000001E-2</v>
      </c>
      <c r="AI460" s="40">
        <f>INDEX(spac_research[[#All],[outsideLiquidationDate]],MATCH(C460,spac_research[[#All],[symbol]],0))</f>
        <v>0</v>
      </c>
      <c r="AJ460" s="20">
        <f t="shared" si="21"/>
        <v>45045</v>
      </c>
      <c r="AK460" s="32">
        <f t="shared" ca="1" si="22"/>
        <v>386</v>
      </c>
      <c r="AL460" s="33">
        <f t="shared" ca="1" si="23"/>
        <v>2.6556352996814209E-2</v>
      </c>
      <c r="AM460" s="22">
        <f>IF(ISBLANK(Y460),"",INDEX(spac_research[[#All],[publicSharesOutstanding]],MATCH(C460,spac_research[[#All],[symbol]],0)))</f>
        <v>11500000</v>
      </c>
      <c r="AN460">
        <v>0</v>
      </c>
    </row>
    <row r="461" spans="1:40" x14ac:dyDescent="0.2">
      <c r="A461" s="37" t="s">
        <v>2230</v>
      </c>
      <c r="B461" s="37" t="s">
        <v>1780</v>
      </c>
      <c r="C461" s="37" t="s">
        <v>1311</v>
      </c>
      <c r="D461" s="37"/>
      <c r="E461" s="37"/>
      <c r="F461" s="40">
        <v>44452</v>
      </c>
      <c r="G461" s="40">
        <v>44496</v>
      </c>
      <c r="H461" s="37" t="s">
        <v>138</v>
      </c>
      <c r="I461" s="37" t="s">
        <v>107</v>
      </c>
      <c r="J461" s="37"/>
      <c r="K461" s="37" t="s">
        <v>2066</v>
      </c>
      <c r="L461" s="39">
        <v>10.1</v>
      </c>
      <c r="M461" s="37" t="s">
        <v>1887</v>
      </c>
      <c r="N461" s="37" t="s">
        <v>130</v>
      </c>
      <c r="O461" s="37" t="s">
        <v>48</v>
      </c>
      <c r="P461" s="37">
        <v>126.5</v>
      </c>
      <c r="Q461" s="37"/>
      <c r="R461" s="40">
        <v>44863</v>
      </c>
      <c r="S461" s="37"/>
      <c r="T461" s="37"/>
      <c r="U461" s="37"/>
      <c r="V461" s="37"/>
      <c r="W461" s="37"/>
      <c r="X461" s="37"/>
      <c r="Y461" s="39">
        <v>9.91</v>
      </c>
      <c r="Z461" s="37"/>
      <c r="AA461" s="37"/>
      <c r="AB461" s="37"/>
      <c r="AC461" s="37"/>
      <c r="AD461" s="37"/>
      <c r="AE461" s="37" t="s">
        <v>1976</v>
      </c>
      <c r="AF461" s="37" t="s">
        <v>52</v>
      </c>
      <c r="AG461" s="37" t="s">
        <v>130</v>
      </c>
      <c r="AH461" s="38">
        <v>-1.8800000000000001E-2</v>
      </c>
      <c r="AI461" s="40">
        <f>INDEX(spac_research[[#All],[outsideLiquidationDate]],MATCH(C461,spac_research[[#All],[symbol]],0))</f>
        <v>45045</v>
      </c>
      <c r="AJ461" s="20">
        <f t="shared" si="21"/>
        <v>45045</v>
      </c>
      <c r="AK461" s="32">
        <f t="shared" ca="1" si="22"/>
        <v>386</v>
      </c>
      <c r="AL461" s="33">
        <f t="shared" ca="1" si="23"/>
        <v>1.8129486623131377E-2</v>
      </c>
      <c r="AM461" s="22">
        <f>IF(ISBLANK(Y461),"",INDEX(spac_research[[#All],[publicSharesOutstanding]],MATCH(C461,spac_research[[#All],[symbol]],0)))</f>
        <v>12650000</v>
      </c>
      <c r="AN461">
        <v>0</v>
      </c>
    </row>
    <row r="462" spans="1:40" x14ac:dyDescent="0.2">
      <c r="A462" s="37" t="s">
        <v>2236</v>
      </c>
      <c r="B462" s="37" t="s">
        <v>1780</v>
      </c>
      <c r="C462" s="37" t="s">
        <v>1197</v>
      </c>
      <c r="D462" s="37"/>
      <c r="E462" s="37"/>
      <c r="F462" s="40">
        <v>44309</v>
      </c>
      <c r="G462" s="40">
        <v>44497</v>
      </c>
      <c r="H462" s="37">
        <v>18</v>
      </c>
      <c r="I462" s="37" t="s">
        <v>69</v>
      </c>
      <c r="J462" s="37" t="s">
        <v>61</v>
      </c>
      <c r="K462" s="37"/>
      <c r="L462" s="39">
        <v>10.199999999999999</v>
      </c>
      <c r="M462" s="38">
        <v>0.5</v>
      </c>
      <c r="N462" s="37" t="s">
        <v>79</v>
      </c>
      <c r="O462" s="37" t="s">
        <v>48</v>
      </c>
      <c r="P462" s="37">
        <v>230</v>
      </c>
      <c r="Q462" s="37"/>
      <c r="R462" s="40">
        <v>45047</v>
      </c>
      <c r="S462" s="37"/>
      <c r="T462" s="37"/>
      <c r="U462" s="37"/>
      <c r="V462" s="37"/>
      <c r="W462" s="37"/>
      <c r="X462" s="37"/>
      <c r="Y462" s="39">
        <v>9.91</v>
      </c>
      <c r="Z462" s="39">
        <v>10.1</v>
      </c>
      <c r="AA462" s="39">
        <v>0.4</v>
      </c>
      <c r="AB462" s="37"/>
      <c r="AC462" s="37"/>
      <c r="AD462" s="37"/>
      <c r="AE462" s="37" t="s">
        <v>1786</v>
      </c>
      <c r="AF462" s="37" t="s">
        <v>51</v>
      </c>
      <c r="AG462" s="37" t="s">
        <v>1196</v>
      </c>
      <c r="AH462" s="38">
        <v>-2.8899999999999999E-2</v>
      </c>
      <c r="AI462" s="40">
        <f>INDEX(spac_research[[#All],[outsideLiquidationDate]],MATCH(C462,spac_research[[#All],[symbol]],0))</f>
        <v>0</v>
      </c>
      <c r="AJ462" s="20">
        <f t="shared" si="21"/>
        <v>45047</v>
      </c>
      <c r="AK462" s="32">
        <f t="shared" ca="1" si="22"/>
        <v>388</v>
      </c>
      <c r="AL462" s="33">
        <f t="shared" ca="1" si="23"/>
        <v>2.7528686009133749E-2</v>
      </c>
      <c r="AM462" s="22">
        <f>IF(ISBLANK(Y462),"",INDEX(spac_research[[#All],[publicSharesOutstanding]],MATCH(C462,spac_research[[#All],[symbol]],0)))</f>
        <v>23000000</v>
      </c>
      <c r="AN462">
        <v>0</v>
      </c>
    </row>
    <row r="463" spans="1:40" x14ac:dyDescent="0.2">
      <c r="A463" s="37" t="s">
        <v>2239</v>
      </c>
      <c r="B463" s="37" t="s">
        <v>1780</v>
      </c>
      <c r="C463" s="37" t="s">
        <v>1699</v>
      </c>
      <c r="D463" s="37"/>
      <c r="E463" s="37"/>
      <c r="F463" s="40">
        <v>44470</v>
      </c>
      <c r="G463" s="40">
        <v>44497</v>
      </c>
      <c r="H463" s="37">
        <v>18</v>
      </c>
      <c r="I463" s="37" t="s">
        <v>69</v>
      </c>
      <c r="J463" s="37" t="s">
        <v>54</v>
      </c>
      <c r="K463" s="37"/>
      <c r="L463" s="39">
        <v>10.199999999999999</v>
      </c>
      <c r="M463" s="38">
        <v>0.5</v>
      </c>
      <c r="N463" s="37" t="s">
        <v>72</v>
      </c>
      <c r="O463" s="37" t="s">
        <v>48</v>
      </c>
      <c r="P463" s="37">
        <v>230</v>
      </c>
      <c r="Q463" s="37"/>
      <c r="R463" s="40">
        <v>45047</v>
      </c>
      <c r="S463" s="37"/>
      <c r="T463" s="37"/>
      <c r="U463" s="37"/>
      <c r="V463" s="37"/>
      <c r="W463" s="37"/>
      <c r="X463" s="37"/>
      <c r="Y463" s="39">
        <v>9.92</v>
      </c>
      <c r="Z463" s="39">
        <v>10.050000000000001</v>
      </c>
      <c r="AA463" s="39">
        <v>0.39</v>
      </c>
      <c r="AB463" s="37"/>
      <c r="AC463" s="37"/>
      <c r="AD463" s="37"/>
      <c r="AE463" s="37" t="s">
        <v>1895</v>
      </c>
      <c r="AF463" s="37" t="s">
        <v>74</v>
      </c>
      <c r="AG463" s="37" t="s">
        <v>1698</v>
      </c>
      <c r="AH463" s="38">
        <v>-2.75E-2</v>
      </c>
      <c r="AI463" s="40">
        <f>INDEX(spac_research[[#All],[outsideLiquidationDate]],MATCH(C463,spac_research[[#All],[symbol]],0))</f>
        <v>0</v>
      </c>
      <c r="AJ463" s="20">
        <f t="shared" si="21"/>
        <v>45047</v>
      </c>
      <c r="AK463" s="32">
        <f t="shared" ca="1" si="22"/>
        <v>388</v>
      </c>
      <c r="AL463" s="33">
        <f t="shared" ca="1" si="23"/>
        <v>2.6552627203192423E-2</v>
      </c>
      <c r="AM463" s="22">
        <f>IF(ISBLANK(Y463),"",INDEX(spac_research[[#All],[publicSharesOutstanding]],MATCH(C463,spac_research[[#All],[symbol]],0)))</f>
        <v>23000000</v>
      </c>
      <c r="AN463">
        <v>0</v>
      </c>
    </row>
    <row r="464" spans="1:40" x14ac:dyDescent="0.2">
      <c r="A464" s="37" t="s">
        <v>2237</v>
      </c>
      <c r="B464" s="37" t="s">
        <v>1780</v>
      </c>
      <c r="C464" s="37" t="s">
        <v>418</v>
      </c>
      <c r="D464" s="37"/>
      <c r="E464" s="37"/>
      <c r="F464" s="40">
        <v>44396</v>
      </c>
      <c r="G464" s="40">
        <v>44497</v>
      </c>
      <c r="H464" s="37" t="s">
        <v>159</v>
      </c>
      <c r="I464" s="37" t="s">
        <v>69</v>
      </c>
      <c r="J464" s="37" t="s">
        <v>54</v>
      </c>
      <c r="K464" s="37"/>
      <c r="L464" s="39">
        <v>10.15</v>
      </c>
      <c r="M464" s="38">
        <v>0.5</v>
      </c>
      <c r="N464" s="37" t="s">
        <v>104</v>
      </c>
      <c r="O464" s="37" t="s">
        <v>48</v>
      </c>
      <c r="P464" s="37">
        <v>130</v>
      </c>
      <c r="Q464" s="37"/>
      <c r="R464" s="40">
        <v>44958</v>
      </c>
      <c r="S464" s="37"/>
      <c r="T464" s="37"/>
      <c r="U464" s="37"/>
      <c r="V464" s="37"/>
      <c r="W464" s="37"/>
      <c r="X464" s="37"/>
      <c r="Y464" s="39">
        <v>9.91</v>
      </c>
      <c r="Z464" s="39">
        <v>10.02</v>
      </c>
      <c r="AA464" s="39">
        <v>0.3</v>
      </c>
      <c r="AB464" s="37"/>
      <c r="AC464" s="37"/>
      <c r="AD464" s="37"/>
      <c r="AE464" s="37" t="s">
        <v>2238</v>
      </c>
      <c r="AF464" s="37" t="s">
        <v>209</v>
      </c>
      <c r="AG464" s="37" t="s">
        <v>417</v>
      </c>
      <c r="AH464" s="38">
        <v>-2.3599999999999999E-2</v>
      </c>
      <c r="AI464" s="40">
        <f>INDEX(spac_research[[#All],[outsideLiquidationDate]],MATCH(C464,spac_research[[#All],[symbol]],0))</f>
        <v>45047</v>
      </c>
      <c r="AJ464" s="20">
        <f t="shared" si="21"/>
        <v>45047</v>
      </c>
      <c r="AK464" s="32">
        <f t="shared" ca="1" si="22"/>
        <v>388</v>
      </c>
      <c r="AL464" s="33">
        <f t="shared" ca="1" si="23"/>
        <v>2.2782360835145215E-2</v>
      </c>
      <c r="AM464" s="22">
        <f>IF(ISBLANK(Y464),"",INDEX(spac_research[[#All],[publicSharesOutstanding]],MATCH(C464,spac_research[[#All],[symbol]],0)))</f>
        <v>13000000</v>
      </c>
      <c r="AN464">
        <v>0</v>
      </c>
    </row>
    <row r="465" spans="1:40" x14ac:dyDescent="0.2">
      <c r="A465" s="37" t="s">
        <v>581</v>
      </c>
      <c r="B465" s="37" t="s">
        <v>1780</v>
      </c>
      <c r="C465" s="37" t="s">
        <v>582</v>
      </c>
      <c r="D465" s="37"/>
      <c r="E465" s="37"/>
      <c r="F465" s="40">
        <v>44293</v>
      </c>
      <c r="G465" s="40">
        <v>44497</v>
      </c>
      <c r="H465" s="37" t="s">
        <v>138</v>
      </c>
      <c r="I465" s="37" t="s">
        <v>69</v>
      </c>
      <c r="J465" s="37" t="s">
        <v>61</v>
      </c>
      <c r="K465" s="37"/>
      <c r="L465" s="39">
        <v>10.15</v>
      </c>
      <c r="M465" s="38">
        <v>0.5</v>
      </c>
      <c r="N465" s="37" t="s">
        <v>49</v>
      </c>
      <c r="O465" s="37" t="s">
        <v>48</v>
      </c>
      <c r="P465" s="37">
        <v>230</v>
      </c>
      <c r="Q465" s="37"/>
      <c r="R465" s="40">
        <v>44866</v>
      </c>
      <c r="S465" s="37"/>
      <c r="T465" s="37"/>
      <c r="U465" s="37"/>
      <c r="V465" s="37"/>
      <c r="W465" s="37"/>
      <c r="X465" s="37"/>
      <c r="Y465" s="39">
        <v>9.9700000000000006</v>
      </c>
      <c r="Z465" s="39">
        <v>10.14</v>
      </c>
      <c r="AA465" s="39">
        <v>0.25</v>
      </c>
      <c r="AB465" s="37"/>
      <c r="AC465" s="37"/>
      <c r="AD465" s="37"/>
      <c r="AE465" s="37" t="s">
        <v>1796</v>
      </c>
      <c r="AF465" s="37" t="s">
        <v>96</v>
      </c>
      <c r="AG465" s="37" t="s">
        <v>580</v>
      </c>
      <c r="AH465" s="38">
        <v>-1.77E-2</v>
      </c>
      <c r="AI465" s="40">
        <f>INDEX(spac_research[[#All],[outsideLiquidationDate]],MATCH(C465,spac_research[[#All],[symbol]],0))</f>
        <v>45047</v>
      </c>
      <c r="AJ465" s="20">
        <f t="shared" si="21"/>
        <v>45047</v>
      </c>
      <c r="AK465" s="32">
        <f t="shared" ca="1" si="22"/>
        <v>388</v>
      </c>
      <c r="AL465" s="33">
        <f t="shared" ca="1" si="23"/>
        <v>1.6983941515267453E-2</v>
      </c>
      <c r="AM465" s="22">
        <f>IF(ISBLANK(Y465),"",INDEX(spac_research[[#All],[publicSharesOutstanding]],MATCH(C465,spac_research[[#All],[symbol]],0)))</f>
        <v>23000000</v>
      </c>
      <c r="AN465">
        <v>0</v>
      </c>
    </row>
    <row r="466" spans="1:40" x14ac:dyDescent="0.2">
      <c r="A466" s="37" t="s">
        <v>2243</v>
      </c>
      <c r="B466" s="37" t="s">
        <v>1780</v>
      </c>
      <c r="C466" s="37" t="s">
        <v>1679</v>
      </c>
      <c r="D466" s="37"/>
      <c r="E466" s="37"/>
      <c r="F466" s="40">
        <v>44414</v>
      </c>
      <c r="G466" s="40">
        <v>44498</v>
      </c>
      <c r="H466" s="37">
        <v>18</v>
      </c>
      <c r="I466" s="37" t="s">
        <v>69</v>
      </c>
      <c r="J466" s="37" t="s">
        <v>61</v>
      </c>
      <c r="K466" s="37"/>
      <c r="L466" s="39">
        <v>10.199999999999999</v>
      </c>
      <c r="M466" s="38">
        <v>0.5</v>
      </c>
      <c r="N466" s="37" t="s">
        <v>57</v>
      </c>
      <c r="O466" s="37" t="s">
        <v>48</v>
      </c>
      <c r="P466" s="37">
        <v>230</v>
      </c>
      <c r="Q466" s="37"/>
      <c r="R466" s="40">
        <v>45048</v>
      </c>
      <c r="S466" s="37"/>
      <c r="T466" s="37"/>
      <c r="U466" s="37"/>
      <c r="V466" s="37"/>
      <c r="W466" s="37"/>
      <c r="X466" s="37"/>
      <c r="Y466" s="39">
        <v>9.9</v>
      </c>
      <c r="Z466" s="39">
        <v>10.01</v>
      </c>
      <c r="AA466" s="39">
        <v>0.35</v>
      </c>
      <c r="AB466" s="37"/>
      <c r="AC466" s="37"/>
      <c r="AD466" s="37"/>
      <c r="AE466" s="37" t="s">
        <v>1865</v>
      </c>
      <c r="AF466" s="37" t="s">
        <v>1678</v>
      </c>
      <c r="AG466" s="37" t="s">
        <v>1677</v>
      </c>
      <c r="AH466" s="38">
        <v>-2.9399999999999999E-2</v>
      </c>
      <c r="AI466" s="40">
        <f>INDEX(spac_research[[#All],[outsideLiquidationDate]],MATCH(C466,spac_research[[#All],[symbol]],0))</f>
        <v>0</v>
      </c>
      <c r="AJ466" s="20">
        <f t="shared" si="21"/>
        <v>45048</v>
      </c>
      <c r="AK466" s="32">
        <f t="shared" ca="1" si="22"/>
        <v>389</v>
      </c>
      <c r="AL466" s="33">
        <f t="shared" ca="1" si="23"/>
        <v>2.8433434603100386E-2</v>
      </c>
      <c r="AM466" s="22">
        <f>IF(ISBLANK(Y466),"",INDEX(spac_research[[#All],[publicSharesOutstanding]],MATCH(C466,spac_research[[#All],[symbol]],0)))</f>
        <v>23000000</v>
      </c>
      <c r="AN466">
        <v>0</v>
      </c>
    </row>
    <row r="467" spans="1:40" x14ac:dyDescent="0.2">
      <c r="A467" s="37" t="s">
        <v>2242</v>
      </c>
      <c r="B467" s="37" t="s">
        <v>1780</v>
      </c>
      <c r="C467" s="37" t="s">
        <v>1433</v>
      </c>
      <c r="D467" s="37"/>
      <c r="E467" s="37"/>
      <c r="F467" s="40">
        <v>44397</v>
      </c>
      <c r="G467" s="40">
        <v>44498</v>
      </c>
      <c r="H467" s="37">
        <v>18</v>
      </c>
      <c r="I467" s="37" t="s">
        <v>69</v>
      </c>
      <c r="J467" s="37" t="s">
        <v>61</v>
      </c>
      <c r="K467" s="37"/>
      <c r="L467" s="39">
        <v>10.199999999999999</v>
      </c>
      <c r="M467" s="38">
        <v>0.5</v>
      </c>
      <c r="N467" s="37" t="s">
        <v>130</v>
      </c>
      <c r="O467" s="37" t="s">
        <v>216</v>
      </c>
      <c r="P467" s="37">
        <v>126.5</v>
      </c>
      <c r="Q467" s="37"/>
      <c r="R467" s="40">
        <v>45048</v>
      </c>
      <c r="S467" s="37"/>
      <c r="T467" s="37"/>
      <c r="U467" s="37"/>
      <c r="V467" s="37"/>
      <c r="W467" s="37"/>
      <c r="X467" s="37"/>
      <c r="Y467" s="39">
        <v>9.92</v>
      </c>
      <c r="Z467" s="39">
        <v>10.14</v>
      </c>
      <c r="AA467" s="39">
        <v>0.3</v>
      </c>
      <c r="AB467" s="37"/>
      <c r="AC467" s="37"/>
      <c r="AD467" s="37"/>
      <c r="AE467" s="37" t="s">
        <v>1844</v>
      </c>
      <c r="AF467" s="37" t="s">
        <v>394</v>
      </c>
      <c r="AG467" s="37" t="s">
        <v>1432</v>
      </c>
      <c r="AH467" s="38">
        <v>-2.75E-2</v>
      </c>
      <c r="AI467" s="40">
        <f>INDEX(spac_research[[#All],[outsideLiquidationDate]],MATCH(C467,spac_research[[#All],[symbol]],0))</f>
        <v>0</v>
      </c>
      <c r="AJ467" s="20">
        <f t="shared" si="21"/>
        <v>45048</v>
      </c>
      <c r="AK467" s="32">
        <f t="shared" ca="1" si="22"/>
        <v>389</v>
      </c>
      <c r="AL467" s="33">
        <f t="shared" ca="1" si="23"/>
        <v>2.6484368521436142E-2</v>
      </c>
      <c r="AM467" s="22">
        <f>IF(ISBLANK(Y467),"",INDEX(spac_research[[#All],[publicSharesOutstanding]],MATCH(C467,spac_research[[#All],[symbol]],0)))</f>
        <v>12650000</v>
      </c>
      <c r="AN467">
        <v>0</v>
      </c>
    </row>
    <row r="468" spans="1:40" x14ac:dyDescent="0.2">
      <c r="A468" s="37" t="s">
        <v>2069</v>
      </c>
      <c r="B468" s="37" t="s">
        <v>1780</v>
      </c>
      <c r="C468" s="37" t="s">
        <v>1465</v>
      </c>
      <c r="D468" s="37"/>
      <c r="E468" s="37"/>
      <c r="F468" s="40">
        <v>44253</v>
      </c>
      <c r="G468" s="40">
        <v>44315</v>
      </c>
      <c r="H468" s="37">
        <v>24</v>
      </c>
      <c r="I468" s="37" t="s">
        <v>176</v>
      </c>
      <c r="J468" s="37" t="s">
        <v>54</v>
      </c>
      <c r="K468" s="37"/>
      <c r="L468" s="39">
        <v>10</v>
      </c>
      <c r="M468" s="38">
        <v>0.25</v>
      </c>
      <c r="N468" s="37" t="s">
        <v>147</v>
      </c>
      <c r="O468" s="37" t="s">
        <v>48</v>
      </c>
      <c r="P468" s="37">
        <v>300</v>
      </c>
      <c r="Q468" s="37"/>
      <c r="R468" s="40">
        <v>45049</v>
      </c>
      <c r="S468" s="37"/>
      <c r="T468" s="37"/>
      <c r="U468" s="37"/>
      <c r="V468" s="37"/>
      <c r="W468" s="37"/>
      <c r="X468" s="37"/>
      <c r="Y468" s="39">
        <v>9.7100000000000009</v>
      </c>
      <c r="Z468" s="39">
        <v>9.85</v>
      </c>
      <c r="AA468" s="39">
        <v>0.5</v>
      </c>
      <c r="AB468" s="37"/>
      <c r="AC468" s="37"/>
      <c r="AD468" s="37"/>
      <c r="AE468" s="37" t="s">
        <v>1798</v>
      </c>
      <c r="AF468" s="37" t="s">
        <v>149</v>
      </c>
      <c r="AG468" s="37" t="s">
        <v>1464</v>
      </c>
      <c r="AH468" s="38">
        <v>-2.9000000000000001E-2</v>
      </c>
      <c r="AI468" s="40">
        <f>INDEX(spac_research[[#All],[outsideLiquidationDate]],MATCH(C468,spac_research[[#All],[symbol]],0))</f>
        <v>0</v>
      </c>
      <c r="AJ468" s="20">
        <f t="shared" si="21"/>
        <v>45049</v>
      </c>
      <c r="AK468" s="32">
        <f t="shared" ca="1" si="22"/>
        <v>390</v>
      </c>
      <c r="AL468" s="33">
        <f t="shared" ca="1" si="23"/>
        <v>2.7951622699305342E-2</v>
      </c>
      <c r="AM468" s="22">
        <f>IF(ISBLANK(Y468),"",INDEX(spac_research[[#All],[publicSharesOutstanding]],MATCH(C468,spac_research[[#All],[symbol]],0)))</f>
        <v>30000000</v>
      </c>
      <c r="AN468">
        <v>0</v>
      </c>
    </row>
    <row r="469" spans="1:40" x14ac:dyDescent="0.2">
      <c r="A469" s="37" t="s">
        <v>2245</v>
      </c>
      <c r="B469" s="37" t="s">
        <v>1780</v>
      </c>
      <c r="C469" s="37" t="s">
        <v>164</v>
      </c>
      <c r="D469" s="37"/>
      <c r="E469" s="37"/>
      <c r="F469" s="40">
        <v>44463</v>
      </c>
      <c r="G469" s="40">
        <v>44501</v>
      </c>
      <c r="H469" s="37" t="s">
        <v>163</v>
      </c>
      <c r="I469" s="37" t="s">
        <v>162</v>
      </c>
      <c r="J469" s="37" t="s">
        <v>61</v>
      </c>
      <c r="K469" s="37"/>
      <c r="L469" s="39">
        <v>10.15</v>
      </c>
      <c r="M469" s="38">
        <v>0.75</v>
      </c>
      <c r="N469" s="37" t="s">
        <v>49</v>
      </c>
      <c r="O469" s="37" t="s">
        <v>48</v>
      </c>
      <c r="P469" s="37">
        <v>101.2</v>
      </c>
      <c r="Q469" s="37"/>
      <c r="R469" s="40">
        <v>44868</v>
      </c>
      <c r="S469" s="37"/>
      <c r="T469" s="37"/>
      <c r="U469" s="37"/>
      <c r="V469" s="37"/>
      <c r="W469" s="37"/>
      <c r="X469" s="37"/>
      <c r="Y469" s="39">
        <v>9.98</v>
      </c>
      <c r="Z469" s="39">
        <v>10.17</v>
      </c>
      <c r="AA469" s="39">
        <v>0.19</v>
      </c>
      <c r="AB469" s="37"/>
      <c r="AC469" s="37"/>
      <c r="AD469" s="37"/>
      <c r="AE469" s="37" t="s">
        <v>1903</v>
      </c>
      <c r="AF469" s="37" t="s">
        <v>136</v>
      </c>
      <c r="AG469" s="37" t="s">
        <v>161</v>
      </c>
      <c r="AH469" s="38">
        <v>-1.67E-2</v>
      </c>
      <c r="AI469" s="40">
        <f>INDEX(spac_research[[#All],[outsideLiquidationDate]],MATCH(C469,spac_research[[#All],[symbol]],0))</f>
        <v>45049</v>
      </c>
      <c r="AJ469" s="20">
        <f t="shared" si="21"/>
        <v>45049</v>
      </c>
      <c r="AK469" s="32">
        <f t="shared" ca="1" si="22"/>
        <v>390</v>
      </c>
      <c r="AL469" s="33">
        <f t="shared" ca="1" si="23"/>
        <v>1.5942140691639756E-2</v>
      </c>
      <c r="AM469" s="22">
        <f>IF(ISBLANK(Y469),"",INDEX(spac_research[[#All],[publicSharesOutstanding]],MATCH(C469,spac_research[[#All],[symbol]],0)))</f>
        <v>10120000</v>
      </c>
      <c r="AN469">
        <v>0</v>
      </c>
    </row>
    <row r="470" spans="1:40" x14ac:dyDescent="0.2">
      <c r="A470" s="37" t="s">
        <v>2070</v>
      </c>
      <c r="B470" s="37" t="s">
        <v>1780</v>
      </c>
      <c r="C470" s="37" t="s">
        <v>952</v>
      </c>
      <c r="D470" s="37"/>
      <c r="E470" s="37"/>
      <c r="F470" s="40">
        <v>44292</v>
      </c>
      <c r="G470" s="40">
        <v>44316</v>
      </c>
      <c r="H470" s="37">
        <v>24</v>
      </c>
      <c r="I470" s="37" t="s">
        <v>83</v>
      </c>
      <c r="J470" s="37"/>
      <c r="K470" s="37"/>
      <c r="L470" s="39">
        <v>10</v>
      </c>
      <c r="M470" s="38">
        <v>0</v>
      </c>
      <c r="N470" s="37" t="s">
        <v>49</v>
      </c>
      <c r="O470" s="37" t="s">
        <v>216</v>
      </c>
      <c r="P470" s="37">
        <v>253</v>
      </c>
      <c r="Q470" s="37"/>
      <c r="R470" s="40">
        <v>45050</v>
      </c>
      <c r="S470" s="37"/>
      <c r="T470" s="37"/>
      <c r="U470" s="37"/>
      <c r="V470" s="37"/>
      <c r="W470" s="37"/>
      <c r="X470" s="37"/>
      <c r="Y470" s="39">
        <v>9.7200000000000006</v>
      </c>
      <c r="Z470" s="37"/>
      <c r="AA470" s="37"/>
      <c r="AB470" s="37"/>
      <c r="AC470" s="37"/>
      <c r="AD470" s="37"/>
      <c r="AE470" s="37" t="s">
        <v>1811</v>
      </c>
      <c r="AF470" s="37" t="s">
        <v>68</v>
      </c>
      <c r="AG470" s="37" t="s">
        <v>953</v>
      </c>
      <c r="AH470" s="38">
        <v>-2.9000000000000001E-2</v>
      </c>
      <c r="AI470" s="40">
        <f>INDEX(spac_research[[#All],[outsideLiquidationDate]],MATCH(C470,spac_research[[#All],[symbol]],0))</f>
        <v>0</v>
      </c>
      <c r="AJ470" s="20">
        <f t="shared" si="21"/>
        <v>45050</v>
      </c>
      <c r="AK470" s="32">
        <f t="shared" ca="1" si="22"/>
        <v>391</v>
      </c>
      <c r="AL470" s="33">
        <f t="shared" ca="1" si="23"/>
        <v>2.6891057013250799E-2</v>
      </c>
      <c r="AM470" s="22">
        <f>IF(ISBLANK(Y470),"",INDEX(spac_research[[#All],[publicSharesOutstanding]],MATCH(C470,spac_research[[#All],[symbol]],0)))</f>
        <v>25300000</v>
      </c>
      <c r="AN470">
        <v>0</v>
      </c>
    </row>
    <row r="471" spans="1:40" x14ac:dyDescent="0.2">
      <c r="A471" s="37" t="s">
        <v>2248</v>
      </c>
      <c r="B471" s="37" t="s">
        <v>1780</v>
      </c>
      <c r="C471" s="37" t="s">
        <v>926</v>
      </c>
      <c r="D471" s="37"/>
      <c r="E471" s="37"/>
      <c r="F471" s="40">
        <v>44361</v>
      </c>
      <c r="G471" s="40">
        <v>44503</v>
      </c>
      <c r="H471" s="37">
        <v>18</v>
      </c>
      <c r="I471" s="37" t="s">
        <v>69</v>
      </c>
      <c r="J471" s="37" t="s">
        <v>61</v>
      </c>
      <c r="K471" s="37"/>
      <c r="L471" s="39">
        <v>10.15</v>
      </c>
      <c r="M471" s="38">
        <v>0.5</v>
      </c>
      <c r="N471" s="37" t="s">
        <v>49</v>
      </c>
      <c r="O471" s="37" t="s">
        <v>48</v>
      </c>
      <c r="P471" s="37">
        <v>115</v>
      </c>
      <c r="Q471" s="37"/>
      <c r="R471" s="40">
        <v>45051</v>
      </c>
      <c r="S471" s="37"/>
      <c r="T471" s="37"/>
      <c r="U471" s="37"/>
      <c r="V471" s="37"/>
      <c r="W471" s="37"/>
      <c r="X471" s="37"/>
      <c r="Y471" s="39">
        <v>9.8000000000000007</v>
      </c>
      <c r="Z471" s="39">
        <v>9.9700000000000006</v>
      </c>
      <c r="AA471" s="39">
        <v>0.41</v>
      </c>
      <c r="AB471" s="37"/>
      <c r="AC471" s="37"/>
      <c r="AD471" s="37"/>
      <c r="AE471" s="37" t="s">
        <v>1788</v>
      </c>
      <c r="AF471" s="37" t="s">
        <v>52</v>
      </c>
      <c r="AG471" s="37" t="s">
        <v>925</v>
      </c>
      <c r="AH471" s="38">
        <v>-3.4500000000000003E-2</v>
      </c>
      <c r="AI471" s="40">
        <f>INDEX(spac_research[[#All],[outsideLiquidationDate]],MATCH(C471,spac_research[[#All],[symbol]],0))</f>
        <v>0</v>
      </c>
      <c r="AJ471" s="20">
        <f t="shared" si="21"/>
        <v>45051</v>
      </c>
      <c r="AK471" s="32">
        <f t="shared" ca="1" si="22"/>
        <v>392</v>
      </c>
      <c r="AL471" s="33">
        <f t="shared" ca="1" si="23"/>
        <v>3.3254373177842446E-2</v>
      </c>
      <c r="AM471" s="22">
        <f>IF(ISBLANK(Y471),"",INDEX(spac_research[[#All],[publicSharesOutstanding]],MATCH(C471,spac_research[[#All],[symbol]],0)))</f>
        <v>11500000</v>
      </c>
      <c r="AN471">
        <v>1</v>
      </c>
    </row>
    <row r="472" spans="1:40" x14ac:dyDescent="0.2">
      <c r="A472" s="37" t="s">
        <v>2249</v>
      </c>
      <c r="B472" s="37" t="s">
        <v>1780</v>
      </c>
      <c r="C472" s="37" t="s">
        <v>282</v>
      </c>
      <c r="D472" s="37"/>
      <c r="E472" s="37"/>
      <c r="F472" s="40">
        <v>44421</v>
      </c>
      <c r="G472" s="40">
        <v>44503</v>
      </c>
      <c r="H472" s="37">
        <v>18</v>
      </c>
      <c r="I472" s="37" t="s">
        <v>137</v>
      </c>
      <c r="J472" s="37" t="s">
        <v>61</v>
      </c>
      <c r="K472" s="37"/>
      <c r="L472" s="39">
        <v>10.199999999999999</v>
      </c>
      <c r="M472" s="38">
        <v>1</v>
      </c>
      <c r="N472" s="37" t="s">
        <v>49</v>
      </c>
      <c r="O472" s="37" t="s">
        <v>48</v>
      </c>
      <c r="P472" s="37">
        <v>115</v>
      </c>
      <c r="Q472" s="37"/>
      <c r="R472" s="40">
        <v>45051</v>
      </c>
      <c r="S472" s="37"/>
      <c r="T472" s="37"/>
      <c r="U472" s="37"/>
      <c r="V472" s="37"/>
      <c r="W472" s="37"/>
      <c r="X472" s="37"/>
      <c r="Y472" s="39">
        <v>9.9</v>
      </c>
      <c r="Z472" s="39">
        <v>10.050000000000001</v>
      </c>
      <c r="AA472" s="39">
        <v>0.22</v>
      </c>
      <c r="AB472" s="37"/>
      <c r="AC472" s="37"/>
      <c r="AD472" s="37"/>
      <c r="AE472" s="37" t="s">
        <v>1945</v>
      </c>
      <c r="AF472" s="37" t="s">
        <v>106</v>
      </c>
      <c r="AG472" s="37" t="s">
        <v>281</v>
      </c>
      <c r="AH472" s="38">
        <v>-2.9399999999999999E-2</v>
      </c>
      <c r="AI472" s="40">
        <f>INDEX(spac_research[[#All],[outsideLiquidationDate]],MATCH(C472,spac_research[[#All],[symbol]],0))</f>
        <v>0</v>
      </c>
      <c r="AJ472" s="20">
        <f t="shared" si="21"/>
        <v>45051</v>
      </c>
      <c r="AK472" s="32">
        <f t="shared" ca="1" si="22"/>
        <v>392</v>
      </c>
      <c r="AL472" s="33">
        <f t="shared" ca="1" si="23"/>
        <v>2.8215831787260334E-2</v>
      </c>
      <c r="AM472" s="22">
        <f>IF(ISBLANK(Y472),"",INDEX(spac_research[[#All],[publicSharesOutstanding]],MATCH(C472,spac_research[[#All],[symbol]],0)))</f>
        <v>11500000</v>
      </c>
      <c r="AN472">
        <v>0</v>
      </c>
    </row>
    <row r="473" spans="1:40" x14ac:dyDescent="0.2">
      <c r="A473" s="37" t="s">
        <v>2247</v>
      </c>
      <c r="B473" s="37" t="s">
        <v>1780</v>
      </c>
      <c r="C473" s="37" t="s">
        <v>1169</v>
      </c>
      <c r="D473" s="37"/>
      <c r="E473" s="37"/>
      <c r="F473" s="40">
        <v>44342</v>
      </c>
      <c r="G473" s="40">
        <v>44503</v>
      </c>
      <c r="H473" s="37" t="s">
        <v>163</v>
      </c>
      <c r="I473" s="37" t="s">
        <v>69</v>
      </c>
      <c r="J473" s="37" t="s">
        <v>54</v>
      </c>
      <c r="K473" s="37"/>
      <c r="L473" s="39">
        <v>10.199999999999999</v>
      </c>
      <c r="M473" s="38">
        <v>0.5</v>
      </c>
      <c r="N473" s="37" t="s">
        <v>79</v>
      </c>
      <c r="O473" s="37" t="s">
        <v>48</v>
      </c>
      <c r="P473" s="37">
        <v>97.8</v>
      </c>
      <c r="Q473" s="37"/>
      <c r="R473" s="40">
        <v>44870</v>
      </c>
      <c r="S473" s="37"/>
      <c r="T473" s="37"/>
      <c r="U473" s="37"/>
      <c r="V473" s="37"/>
      <c r="W473" s="37"/>
      <c r="X473" s="37"/>
      <c r="Y473" s="39">
        <v>10.029999999999999</v>
      </c>
      <c r="Z473" s="39">
        <v>10.119999999999999</v>
      </c>
      <c r="AA473" s="39">
        <v>0.26</v>
      </c>
      <c r="AB473" s="37"/>
      <c r="AC473" s="37"/>
      <c r="AD473" s="37"/>
      <c r="AE473" s="37" t="s">
        <v>2114</v>
      </c>
      <c r="AF473" s="37" t="s">
        <v>106</v>
      </c>
      <c r="AG473" s="37" t="s">
        <v>118</v>
      </c>
      <c r="AH473" s="38">
        <v>-1.67E-2</v>
      </c>
      <c r="AI473" s="40">
        <f>INDEX(spac_research[[#All],[outsideLiquidationDate]],MATCH(C473,spac_research[[#All],[symbol]],0))</f>
        <v>45051</v>
      </c>
      <c r="AJ473" s="20">
        <f t="shared" si="21"/>
        <v>45051</v>
      </c>
      <c r="AK473" s="32">
        <f t="shared" ca="1" si="22"/>
        <v>392</v>
      </c>
      <c r="AL473" s="33">
        <f t="shared" ca="1" si="23"/>
        <v>1.5781736423382871E-2</v>
      </c>
      <c r="AM473" s="22">
        <f>IF(ISBLANK(Y473),"",INDEX(spac_research[[#All],[publicSharesOutstanding]],MATCH(C473,spac_research[[#All],[symbol]],0)))</f>
        <v>9775000</v>
      </c>
      <c r="AN473">
        <v>0</v>
      </c>
    </row>
    <row r="474" spans="1:40" x14ac:dyDescent="0.2">
      <c r="A474" s="37" t="s">
        <v>2071</v>
      </c>
      <c r="B474" s="37" t="s">
        <v>1780</v>
      </c>
      <c r="C474" s="37" t="s">
        <v>172</v>
      </c>
      <c r="D474" s="37"/>
      <c r="E474" s="37"/>
      <c r="F474" s="40">
        <v>44266</v>
      </c>
      <c r="G474" s="40">
        <v>44320</v>
      </c>
      <c r="H474" s="37">
        <v>24</v>
      </c>
      <c r="I474" s="37" t="s">
        <v>53</v>
      </c>
      <c r="J474" s="37" t="s">
        <v>54</v>
      </c>
      <c r="K474" s="37"/>
      <c r="L474" s="39">
        <v>10</v>
      </c>
      <c r="M474" s="38">
        <v>0.33329999999999999</v>
      </c>
      <c r="N474" s="37" t="s">
        <v>49</v>
      </c>
      <c r="O474" s="37" t="s">
        <v>93</v>
      </c>
      <c r="P474" s="37">
        <v>230</v>
      </c>
      <c r="Q474" s="37"/>
      <c r="R474" s="40">
        <v>45052</v>
      </c>
      <c r="S474" s="37"/>
      <c r="T474" s="37"/>
      <c r="U474" s="37"/>
      <c r="V474" s="37"/>
      <c r="W474" s="37"/>
      <c r="X474" s="37"/>
      <c r="Y474" s="39">
        <v>9.6999999999999993</v>
      </c>
      <c r="Z474" s="39">
        <v>9.82</v>
      </c>
      <c r="AA474" s="39">
        <v>0.48</v>
      </c>
      <c r="AB474" s="37"/>
      <c r="AC474" s="37"/>
      <c r="AD474" s="37"/>
      <c r="AE474" s="37" t="s">
        <v>1818</v>
      </c>
      <c r="AF474" s="37" t="s">
        <v>59</v>
      </c>
      <c r="AG474" s="37" t="s">
        <v>171</v>
      </c>
      <c r="AH474" s="38">
        <v>-3.1099999999999999E-2</v>
      </c>
      <c r="AI474" s="40">
        <f>INDEX(spac_research[[#All],[outsideLiquidationDate]],MATCH(C474,spac_research[[#All],[symbol]],0))</f>
        <v>0</v>
      </c>
      <c r="AJ474" s="20">
        <f t="shared" si="21"/>
        <v>45052</v>
      </c>
      <c r="AK474" s="32">
        <f t="shared" ca="1" si="22"/>
        <v>393</v>
      </c>
      <c r="AL474" s="33">
        <f t="shared" ca="1" si="23"/>
        <v>2.8724325175100443E-2</v>
      </c>
      <c r="AM474" s="22">
        <f>IF(ISBLANK(Y474),"",INDEX(spac_research[[#All],[publicSharesOutstanding]],MATCH(C474,spac_research[[#All],[symbol]],0)))</f>
        <v>23000000</v>
      </c>
      <c r="AN474">
        <v>0</v>
      </c>
    </row>
    <row r="475" spans="1:40" x14ac:dyDescent="0.2">
      <c r="A475" s="37" t="s">
        <v>2259</v>
      </c>
      <c r="B475" s="37" t="s">
        <v>1780</v>
      </c>
      <c r="C475" s="37" t="s">
        <v>1182</v>
      </c>
      <c r="D475" s="37"/>
      <c r="E475" s="37"/>
      <c r="F475" s="40">
        <v>44484</v>
      </c>
      <c r="G475" s="40">
        <v>44504</v>
      </c>
      <c r="H475" s="37">
        <v>18</v>
      </c>
      <c r="I475" s="37" t="s">
        <v>162</v>
      </c>
      <c r="J475" s="37" t="s">
        <v>61</v>
      </c>
      <c r="K475" s="37"/>
      <c r="L475" s="39">
        <v>10.199999999999999</v>
      </c>
      <c r="M475" s="38">
        <v>0.75</v>
      </c>
      <c r="N475" s="37" t="s">
        <v>72</v>
      </c>
      <c r="O475" s="37" t="s">
        <v>216</v>
      </c>
      <c r="P475" s="37">
        <v>172.5</v>
      </c>
      <c r="Q475" s="37"/>
      <c r="R475" s="40">
        <v>45054</v>
      </c>
      <c r="S475" s="37"/>
      <c r="T475" s="37"/>
      <c r="U475" s="37"/>
      <c r="V475" s="37"/>
      <c r="W475" s="37"/>
      <c r="X475" s="37"/>
      <c r="Y475" s="39">
        <v>9.9</v>
      </c>
      <c r="Z475" s="39">
        <v>10.02</v>
      </c>
      <c r="AA475" s="39">
        <v>0.23</v>
      </c>
      <c r="AB475" s="37"/>
      <c r="AC475" s="37"/>
      <c r="AD475" s="37"/>
      <c r="AE475" s="37" t="s">
        <v>1781</v>
      </c>
      <c r="AF475" s="37" t="s">
        <v>394</v>
      </c>
      <c r="AG475" s="37" t="s">
        <v>1181</v>
      </c>
      <c r="AH475" s="38">
        <v>-2.9399999999999999E-2</v>
      </c>
      <c r="AI475" s="40">
        <f>INDEX(spac_research[[#All],[outsideLiquidationDate]],MATCH(C475,spac_research[[#All],[symbol]],0))</f>
        <v>0</v>
      </c>
      <c r="AJ475" s="20">
        <f t="shared" si="21"/>
        <v>45054</v>
      </c>
      <c r="AK475" s="32">
        <f t="shared" ca="1" si="22"/>
        <v>395</v>
      </c>
      <c r="AL475" s="33">
        <f t="shared" ca="1" si="23"/>
        <v>2.8001534330648233E-2</v>
      </c>
      <c r="AM475" s="22">
        <f>IF(ISBLANK(Y475),"",INDEX(spac_research[[#All],[publicSharesOutstanding]],MATCH(C475,spac_research[[#All],[symbol]],0)))</f>
        <v>17250000</v>
      </c>
      <c r="AN475">
        <v>0</v>
      </c>
    </row>
    <row r="476" spans="1:40" x14ac:dyDescent="0.2">
      <c r="A476" s="37" t="s">
        <v>2257</v>
      </c>
      <c r="B476" s="37" t="s">
        <v>1780</v>
      </c>
      <c r="C476" s="37" t="s">
        <v>707</v>
      </c>
      <c r="D476" s="37"/>
      <c r="E476" s="37"/>
      <c r="F476" s="40">
        <v>44482</v>
      </c>
      <c r="G476" s="40">
        <v>44504</v>
      </c>
      <c r="H476" s="37" t="s">
        <v>256</v>
      </c>
      <c r="I476" s="37" t="s">
        <v>69</v>
      </c>
      <c r="J476" s="37" t="s">
        <v>61</v>
      </c>
      <c r="K476" s="37"/>
      <c r="L476" s="39">
        <v>10.15</v>
      </c>
      <c r="M476" s="38">
        <v>0.5</v>
      </c>
      <c r="N476" s="37" t="s">
        <v>79</v>
      </c>
      <c r="O476" s="37" t="s">
        <v>56</v>
      </c>
      <c r="P476" s="37">
        <v>230</v>
      </c>
      <c r="Q476" s="37"/>
      <c r="R476" s="40">
        <v>44965</v>
      </c>
      <c r="S476" s="37"/>
      <c r="T476" s="37"/>
      <c r="U476" s="37"/>
      <c r="V476" s="37"/>
      <c r="W476" s="37"/>
      <c r="X476" s="37"/>
      <c r="Y476" s="39">
        <v>9.91</v>
      </c>
      <c r="Z476" s="39">
        <v>10.06</v>
      </c>
      <c r="AA476" s="39">
        <v>0.38</v>
      </c>
      <c r="AB476" s="37"/>
      <c r="AC476" s="37"/>
      <c r="AD476" s="37"/>
      <c r="AE476" s="37" t="s">
        <v>1818</v>
      </c>
      <c r="AF476" s="37" t="s">
        <v>74</v>
      </c>
      <c r="AG476" s="37" t="s">
        <v>706</v>
      </c>
      <c r="AH476" s="38">
        <v>-2.3300000000000001E-2</v>
      </c>
      <c r="AI476" s="40">
        <f>INDEX(spac_research[[#All],[outsideLiquidationDate]],MATCH(C476,spac_research[[#All],[symbol]],0))</f>
        <v>45054</v>
      </c>
      <c r="AJ476" s="20">
        <f t="shared" si="21"/>
        <v>45054</v>
      </c>
      <c r="AK476" s="32">
        <f t="shared" ca="1" si="22"/>
        <v>395</v>
      </c>
      <c r="AL476" s="33">
        <f t="shared" ca="1" si="23"/>
        <v>2.2378622795028721E-2</v>
      </c>
      <c r="AM476" s="22">
        <f>IF(ISBLANK(Y476),"",INDEX(spac_research[[#All],[publicSharesOutstanding]],MATCH(C476,spac_research[[#All],[symbol]],0)))</f>
        <v>23000000</v>
      </c>
      <c r="AN476">
        <v>0</v>
      </c>
    </row>
    <row r="477" spans="1:40" x14ac:dyDescent="0.2">
      <c r="A477" s="37" t="s">
        <v>2260</v>
      </c>
      <c r="B477" s="37" t="s">
        <v>1780</v>
      </c>
      <c r="C477" s="37" t="s">
        <v>257</v>
      </c>
      <c r="D477" s="37"/>
      <c r="E477" s="37"/>
      <c r="F477" s="40">
        <v>44487</v>
      </c>
      <c r="G477" s="40">
        <v>44504</v>
      </c>
      <c r="H477" s="37" t="s">
        <v>256</v>
      </c>
      <c r="I477" s="37" t="s">
        <v>69</v>
      </c>
      <c r="J477" s="37" t="s">
        <v>61</v>
      </c>
      <c r="K477" s="37"/>
      <c r="L477" s="39">
        <v>10.25</v>
      </c>
      <c r="M477" s="38">
        <v>0.5</v>
      </c>
      <c r="N477" s="37" t="s">
        <v>156</v>
      </c>
      <c r="O477" s="37" t="s">
        <v>48</v>
      </c>
      <c r="P477" s="37">
        <v>230</v>
      </c>
      <c r="Q477" s="37"/>
      <c r="R477" s="40">
        <v>44965</v>
      </c>
      <c r="S477" s="37"/>
      <c r="T477" s="37"/>
      <c r="U477" s="37"/>
      <c r="V477" s="37"/>
      <c r="W477" s="37"/>
      <c r="X477" s="37"/>
      <c r="Y477" s="39">
        <v>10.029999999999999</v>
      </c>
      <c r="Z477" s="39">
        <v>10.08</v>
      </c>
      <c r="AA477" s="39">
        <v>0.28000000000000003</v>
      </c>
      <c r="AB477" s="37"/>
      <c r="AC477" s="37"/>
      <c r="AD477" s="37"/>
      <c r="AE477" s="37" t="s">
        <v>1782</v>
      </c>
      <c r="AF477" s="37" t="s">
        <v>255</v>
      </c>
      <c r="AG477" s="37" t="s">
        <v>253</v>
      </c>
      <c r="AH477" s="38">
        <v>-2.1499999999999998E-2</v>
      </c>
      <c r="AI477" s="40">
        <f>INDEX(spac_research[[#All],[outsideLiquidationDate]],MATCH(C477,spac_research[[#All],[symbol]],0))</f>
        <v>45054</v>
      </c>
      <c r="AJ477" s="20">
        <f t="shared" si="21"/>
        <v>45054</v>
      </c>
      <c r="AK477" s="32">
        <f t="shared" ca="1" si="22"/>
        <v>395</v>
      </c>
      <c r="AL477" s="33">
        <f t="shared" ca="1" si="23"/>
        <v>2.0268308997059475E-2</v>
      </c>
      <c r="AM477" s="22">
        <f>IF(ISBLANK(Y477),"",INDEX(spac_research[[#All],[publicSharesOutstanding]],MATCH(C477,spac_research[[#All],[symbol]],0)))</f>
        <v>23000000</v>
      </c>
      <c r="AN477">
        <v>0</v>
      </c>
    </row>
    <row r="478" spans="1:40" x14ac:dyDescent="0.2">
      <c r="A478" s="37" t="s">
        <v>793</v>
      </c>
      <c r="B478" s="37" t="s">
        <v>1780</v>
      </c>
      <c r="C478" s="37" t="s">
        <v>794</v>
      </c>
      <c r="D478" s="37"/>
      <c r="E478" s="37"/>
      <c r="F478" s="40">
        <v>44274</v>
      </c>
      <c r="G478" s="40">
        <v>44504</v>
      </c>
      <c r="H478" s="37" t="s">
        <v>792</v>
      </c>
      <c r="I478" s="37" t="s">
        <v>69</v>
      </c>
      <c r="J478" s="37" t="s">
        <v>61</v>
      </c>
      <c r="K478" s="37"/>
      <c r="L478" s="39">
        <v>10.1</v>
      </c>
      <c r="M478" s="38">
        <v>0.5</v>
      </c>
      <c r="N478" s="37" t="s">
        <v>79</v>
      </c>
      <c r="O478" s="37" t="s">
        <v>48</v>
      </c>
      <c r="P478" s="37">
        <v>125</v>
      </c>
      <c r="Q478" s="37"/>
      <c r="R478" s="40">
        <v>44873</v>
      </c>
      <c r="S478" s="37"/>
      <c r="T478" s="37"/>
      <c r="U478" s="37"/>
      <c r="V478" s="37"/>
      <c r="W478" s="37"/>
      <c r="X478" s="37"/>
      <c r="Y478" s="39">
        <v>9.91</v>
      </c>
      <c r="Z478" s="39">
        <v>9.99</v>
      </c>
      <c r="AA478" s="39">
        <v>0.25</v>
      </c>
      <c r="AB478" s="37"/>
      <c r="AC478" s="37"/>
      <c r="AD478" s="37"/>
      <c r="AE478" s="37" t="s">
        <v>822</v>
      </c>
      <c r="AF478" s="37" t="s">
        <v>242</v>
      </c>
      <c r="AG478" s="37" t="s">
        <v>118</v>
      </c>
      <c r="AH478" s="38">
        <v>-1.8800000000000001E-2</v>
      </c>
      <c r="AI478" s="40">
        <f>INDEX(spac_research[[#All],[outsideLiquidationDate]],MATCH(C478,spac_research[[#All],[symbol]],0))</f>
        <v>45054</v>
      </c>
      <c r="AJ478" s="20">
        <f t="shared" si="21"/>
        <v>45054</v>
      </c>
      <c r="AK478" s="32">
        <f t="shared" ca="1" si="22"/>
        <v>395</v>
      </c>
      <c r="AL478" s="33">
        <f t="shared" ca="1" si="23"/>
        <v>1.7716409712730915E-2</v>
      </c>
      <c r="AM478" s="22">
        <f>IF(ISBLANK(Y478),"",INDEX(spac_research[[#All],[publicSharesOutstanding]],MATCH(C478,spac_research[[#All],[symbol]],0)))</f>
        <v>12500000</v>
      </c>
      <c r="AN478">
        <v>0</v>
      </c>
    </row>
    <row r="479" spans="1:40" x14ac:dyDescent="0.2">
      <c r="A479" s="37" t="s">
        <v>2261</v>
      </c>
      <c r="B479" s="37" t="s">
        <v>1780</v>
      </c>
      <c r="C479" s="37" t="s">
        <v>656</v>
      </c>
      <c r="D479" s="37"/>
      <c r="E479" s="37"/>
      <c r="F479" s="40">
        <v>44249</v>
      </c>
      <c r="G479" s="40">
        <v>44505</v>
      </c>
      <c r="H479" s="37">
        <v>18</v>
      </c>
      <c r="I479" s="37" t="s">
        <v>53</v>
      </c>
      <c r="J479" s="37" t="s">
        <v>61</v>
      </c>
      <c r="K479" s="37"/>
      <c r="L479" s="39">
        <v>10.199999999999999</v>
      </c>
      <c r="M479" s="38">
        <v>0.33329999999999999</v>
      </c>
      <c r="N479" s="37" t="s">
        <v>147</v>
      </c>
      <c r="O479" s="37" t="s">
        <v>48</v>
      </c>
      <c r="P479" s="37">
        <v>250</v>
      </c>
      <c r="Q479" s="37"/>
      <c r="R479" s="40">
        <v>45055</v>
      </c>
      <c r="S479" s="37"/>
      <c r="T479" s="37"/>
      <c r="U479" s="37"/>
      <c r="V479" s="37"/>
      <c r="W479" s="37"/>
      <c r="X479" s="37"/>
      <c r="Y479" s="39">
        <v>9.9</v>
      </c>
      <c r="Z479" s="39">
        <v>9.9600000000000009</v>
      </c>
      <c r="AA479" s="39">
        <v>0.56999999999999995</v>
      </c>
      <c r="AB479" s="37"/>
      <c r="AC479" s="37"/>
      <c r="AD479" s="37"/>
      <c r="AE479" s="37" t="s">
        <v>1814</v>
      </c>
      <c r="AF479" s="37" t="s">
        <v>51</v>
      </c>
      <c r="AG479" s="37" t="s">
        <v>147</v>
      </c>
      <c r="AH479" s="38">
        <v>-2.9399999999999999E-2</v>
      </c>
      <c r="AI479" s="40">
        <f>INDEX(spac_research[[#All],[outsideLiquidationDate]],MATCH(C479,spac_research[[#All],[symbol]],0))</f>
        <v>0</v>
      </c>
      <c r="AJ479" s="20">
        <f t="shared" si="21"/>
        <v>45055</v>
      </c>
      <c r="AK479" s="32">
        <f t="shared" ca="1" si="22"/>
        <v>396</v>
      </c>
      <c r="AL479" s="33">
        <f t="shared" ca="1" si="23"/>
        <v>2.7930823385368814E-2</v>
      </c>
      <c r="AM479" s="22">
        <f>IF(ISBLANK(Y479),"",INDEX(spac_research[[#All],[publicSharesOutstanding]],MATCH(C479,spac_research[[#All],[symbol]],0)))</f>
        <v>25000000</v>
      </c>
      <c r="AN479">
        <v>0</v>
      </c>
    </row>
    <row r="480" spans="1:40" x14ac:dyDescent="0.2">
      <c r="A480" s="37" t="s">
        <v>2265</v>
      </c>
      <c r="B480" s="37" t="s">
        <v>1780</v>
      </c>
      <c r="C480" s="37" t="s">
        <v>327</v>
      </c>
      <c r="D480" s="37"/>
      <c r="E480" s="37"/>
      <c r="F480" s="40">
        <v>44489</v>
      </c>
      <c r="G480" s="40">
        <v>44505</v>
      </c>
      <c r="H480" s="37">
        <v>18</v>
      </c>
      <c r="I480" s="37" t="s">
        <v>69</v>
      </c>
      <c r="J480" s="37" t="s">
        <v>61</v>
      </c>
      <c r="K480" s="37"/>
      <c r="L480" s="39">
        <v>10.199999999999999</v>
      </c>
      <c r="M480" s="38">
        <v>0.5</v>
      </c>
      <c r="N480" s="37" t="s">
        <v>79</v>
      </c>
      <c r="O480" s="37" t="s">
        <v>48</v>
      </c>
      <c r="P480" s="37">
        <v>230</v>
      </c>
      <c r="Q480" s="37"/>
      <c r="R480" s="40">
        <v>45055</v>
      </c>
      <c r="S480" s="37"/>
      <c r="T480" s="37"/>
      <c r="U480" s="37"/>
      <c r="V480" s="37"/>
      <c r="W480" s="37"/>
      <c r="X480" s="37"/>
      <c r="Y480" s="39">
        <v>9.9</v>
      </c>
      <c r="Z480" s="39">
        <v>9.98</v>
      </c>
      <c r="AA480" s="39">
        <v>0.4</v>
      </c>
      <c r="AB480" s="37"/>
      <c r="AC480" s="37"/>
      <c r="AD480" s="37"/>
      <c r="AE480" s="37" t="s">
        <v>1798</v>
      </c>
      <c r="AF480" s="37" t="s">
        <v>51</v>
      </c>
      <c r="AG480" s="37" t="s">
        <v>326</v>
      </c>
      <c r="AH480" s="38">
        <v>-2.9399999999999999E-2</v>
      </c>
      <c r="AI480" s="40">
        <f>INDEX(spac_research[[#All],[outsideLiquidationDate]],MATCH(C480,spac_research[[#All],[symbol]],0))</f>
        <v>0</v>
      </c>
      <c r="AJ480" s="20">
        <f t="shared" si="21"/>
        <v>45055</v>
      </c>
      <c r="AK480" s="32">
        <f t="shared" ca="1" si="22"/>
        <v>396</v>
      </c>
      <c r="AL480" s="33">
        <f t="shared" ca="1" si="23"/>
        <v>2.7930823385368814E-2</v>
      </c>
      <c r="AM480" s="22">
        <f>IF(ISBLANK(Y480),"",INDEX(spac_research[[#All],[publicSharesOutstanding]],MATCH(C480,spac_research[[#All],[symbol]],0)))</f>
        <v>23000000</v>
      </c>
      <c r="AN480">
        <v>0</v>
      </c>
    </row>
    <row r="481" spans="1:40" x14ac:dyDescent="0.2">
      <c r="A481" s="37" t="s">
        <v>2262</v>
      </c>
      <c r="B481" s="37" t="s">
        <v>1780</v>
      </c>
      <c r="C481" s="37" t="s">
        <v>739</v>
      </c>
      <c r="D481" s="37"/>
      <c r="E481" s="37"/>
      <c r="F481" s="40">
        <v>44432</v>
      </c>
      <c r="G481" s="40">
        <v>44505</v>
      </c>
      <c r="H481" s="37" t="s">
        <v>159</v>
      </c>
      <c r="I481" s="37" t="s">
        <v>69</v>
      </c>
      <c r="J481" s="37" t="s">
        <v>54</v>
      </c>
      <c r="K481" s="37"/>
      <c r="L481" s="39">
        <v>10.3</v>
      </c>
      <c r="M481" s="38">
        <v>0.5</v>
      </c>
      <c r="N481" s="37" t="s">
        <v>49</v>
      </c>
      <c r="O481" s="37" t="s">
        <v>48</v>
      </c>
      <c r="P481" s="37">
        <v>230</v>
      </c>
      <c r="Q481" s="37"/>
      <c r="R481" s="40">
        <v>44966</v>
      </c>
      <c r="S481" s="37"/>
      <c r="T481" s="37"/>
      <c r="U481" s="37"/>
      <c r="V481" s="37"/>
      <c r="W481" s="37"/>
      <c r="X481" s="37"/>
      <c r="Y481" s="39">
        <v>10.050000000000001</v>
      </c>
      <c r="Z481" s="39">
        <v>10.220000000000001</v>
      </c>
      <c r="AA481" s="39">
        <v>0.37</v>
      </c>
      <c r="AB481" s="37"/>
      <c r="AC481" s="37"/>
      <c r="AD481" s="37"/>
      <c r="AE481" s="37" t="s">
        <v>1782</v>
      </c>
      <c r="AF481" s="37" t="s">
        <v>59</v>
      </c>
      <c r="AG481" s="37" t="s">
        <v>738</v>
      </c>
      <c r="AH481" s="38">
        <v>-2.4299999999999999E-2</v>
      </c>
      <c r="AI481" s="40">
        <f>INDEX(spac_research[[#All],[outsideLiquidationDate]],MATCH(C481,spac_research[[#All],[symbol]],0))</f>
        <v>45055</v>
      </c>
      <c r="AJ481" s="20">
        <f t="shared" si="21"/>
        <v>45055</v>
      </c>
      <c r="AK481" s="32">
        <f t="shared" ca="1" si="22"/>
        <v>396</v>
      </c>
      <c r="AL481" s="33">
        <f t="shared" ca="1" si="23"/>
        <v>2.2928287853660984E-2</v>
      </c>
      <c r="AM481" s="22">
        <f>IF(ISBLANK(Y481),"",INDEX(spac_research[[#All],[publicSharesOutstanding]],MATCH(C481,spac_research[[#All],[symbol]],0)))</f>
        <v>23000000</v>
      </c>
      <c r="AN481">
        <v>0</v>
      </c>
    </row>
    <row r="482" spans="1:40" x14ac:dyDescent="0.2">
      <c r="A482" s="37" t="s">
        <v>2453</v>
      </c>
      <c r="B482" s="37" t="s">
        <v>2398</v>
      </c>
      <c r="C482" s="37" t="s">
        <v>362</v>
      </c>
      <c r="D482" s="37" t="s">
        <v>360</v>
      </c>
      <c r="E482" s="37" t="s">
        <v>359</v>
      </c>
      <c r="F482" s="40">
        <v>44211</v>
      </c>
      <c r="G482" s="40">
        <v>44236</v>
      </c>
      <c r="H482" s="37" t="s">
        <v>150</v>
      </c>
      <c r="I482" s="37" t="s">
        <v>176</v>
      </c>
      <c r="J482" s="37" t="s">
        <v>54</v>
      </c>
      <c r="K482" s="37"/>
      <c r="L482" s="39">
        <v>10</v>
      </c>
      <c r="M482" s="38">
        <v>0.25</v>
      </c>
      <c r="N482" s="37" t="s">
        <v>57</v>
      </c>
      <c r="O482" s="37" t="s">
        <v>56</v>
      </c>
      <c r="P482" s="37">
        <v>552</v>
      </c>
      <c r="Q482" s="40">
        <v>44405</v>
      </c>
      <c r="R482" s="40">
        <v>44968</v>
      </c>
      <c r="S482" s="37"/>
      <c r="T482" s="42">
        <v>2650</v>
      </c>
      <c r="U482" s="41">
        <v>4.8</v>
      </c>
      <c r="V482" s="37" t="s">
        <v>65</v>
      </c>
      <c r="W482" s="37" t="s">
        <v>219</v>
      </c>
      <c r="X482" s="37"/>
      <c r="Y482" s="39">
        <v>9.6999999999999993</v>
      </c>
      <c r="Z482" s="39">
        <v>9.91</v>
      </c>
      <c r="AA482" s="39">
        <v>0.96</v>
      </c>
      <c r="AB482" s="37"/>
      <c r="AC482" s="37"/>
      <c r="AD482" s="37"/>
      <c r="AE482" s="37" t="s">
        <v>1782</v>
      </c>
      <c r="AF482" s="37" t="s">
        <v>90</v>
      </c>
      <c r="AG482" s="37" t="s">
        <v>361</v>
      </c>
      <c r="AH482" s="38">
        <v>-0.03</v>
      </c>
      <c r="AI482" s="40">
        <f>INDEX(spac_research[[#All],[outsideLiquidationDate]],MATCH(C482,spac_research[[#All],[symbol]],0))</f>
        <v>45057</v>
      </c>
      <c r="AJ482" s="20">
        <f t="shared" si="21"/>
        <v>45057</v>
      </c>
      <c r="AK482" s="32">
        <f t="shared" ca="1" si="22"/>
        <v>398</v>
      </c>
      <c r="AL482" s="33">
        <f t="shared" ca="1" si="23"/>
        <v>2.8363466818629331E-2</v>
      </c>
      <c r="AM482" s="22">
        <f>IF(ISBLANK(Y482),"",INDEX(spac_research[[#All],[publicSharesOutstanding]],MATCH(C482,spac_research[[#All],[symbol]],0)))</f>
        <v>55200000</v>
      </c>
      <c r="AN482">
        <v>0</v>
      </c>
    </row>
    <row r="483" spans="1:40" x14ac:dyDescent="0.2">
      <c r="A483" s="37" t="s">
        <v>1483</v>
      </c>
      <c r="B483" s="37" t="s">
        <v>1780</v>
      </c>
      <c r="C483" s="37" t="s">
        <v>1484</v>
      </c>
      <c r="D483" s="37"/>
      <c r="E483" s="37"/>
      <c r="F483" s="40">
        <v>44251</v>
      </c>
      <c r="G483" s="40">
        <v>44323</v>
      </c>
      <c r="H483" s="37">
        <v>24</v>
      </c>
      <c r="I483" s="37" t="s">
        <v>53</v>
      </c>
      <c r="J483" s="37" t="s">
        <v>61</v>
      </c>
      <c r="K483" s="37"/>
      <c r="L483" s="39">
        <v>10</v>
      </c>
      <c r="M483" s="38">
        <v>0.33329999999999999</v>
      </c>
      <c r="N483" s="37" t="s">
        <v>79</v>
      </c>
      <c r="O483" s="37" t="s">
        <v>48</v>
      </c>
      <c r="P483" s="37">
        <v>172.5</v>
      </c>
      <c r="Q483" s="37"/>
      <c r="R483" s="40">
        <v>45057</v>
      </c>
      <c r="S483" s="37"/>
      <c r="T483" s="37"/>
      <c r="U483" s="37"/>
      <c r="V483" s="37"/>
      <c r="W483" s="37"/>
      <c r="X483" s="37"/>
      <c r="Y483" s="39">
        <v>9.7100000000000009</v>
      </c>
      <c r="Z483" s="39">
        <v>9.93</v>
      </c>
      <c r="AA483" s="39">
        <v>0.49</v>
      </c>
      <c r="AB483" s="37"/>
      <c r="AC483" s="37"/>
      <c r="AD483" s="37"/>
      <c r="AE483" s="37" t="s">
        <v>1865</v>
      </c>
      <c r="AF483" s="37" t="s">
        <v>68</v>
      </c>
      <c r="AG483" s="37" t="s">
        <v>118</v>
      </c>
      <c r="AH483" s="38">
        <v>-2.9000000000000001E-2</v>
      </c>
      <c r="AI483" s="40">
        <f>INDEX(spac_research[[#All],[outsideLiquidationDate]],MATCH(C483,spac_research[[#All],[symbol]],0))</f>
        <v>0</v>
      </c>
      <c r="AJ483" s="20">
        <f t="shared" si="21"/>
        <v>45057</v>
      </c>
      <c r="AK483" s="32">
        <f t="shared" ca="1" si="22"/>
        <v>398</v>
      </c>
      <c r="AL483" s="33">
        <f t="shared" ca="1" si="23"/>
        <v>2.7389781037007746E-2</v>
      </c>
      <c r="AM483" s="22">
        <f>IF(ISBLANK(Y483),"",INDEX(spac_research[[#All],[publicSharesOutstanding]],MATCH(C483,spac_research[[#All],[symbol]],0)))</f>
        <v>17250000</v>
      </c>
      <c r="AN483">
        <v>0</v>
      </c>
    </row>
    <row r="484" spans="1:40" x14ac:dyDescent="0.2">
      <c r="A484" s="37" t="s">
        <v>2270</v>
      </c>
      <c r="B484" s="37" t="s">
        <v>1780</v>
      </c>
      <c r="C484" s="37" t="s">
        <v>1295</v>
      </c>
      <c r="D484" s="37"/>
      <c r="E484" s="37"/>
      <c r="F484" s="40">
        <v>44491</v>
      </c>
      <c r="G484" s="40">
        <v>44509</v>
      </c>
      <c r="H484" s="37">
        <v>18</v>
      </c>
      <c r="I484" s="37" t="s">
        <v>69</v>
      </c>
      <c r="J484" s="37" t="s">
        <v>61</v>
      </c>
      <c r="K484" s="37"/>
      <c r="L484" s="39">
        <v>10.199999999999999</v>
      </c>
      <c r="M484" s="38">
        <v>0.5</v>
      </c>
      <c r="N484" s="37" t="s">
        <v>49</v>
      </c>
      <c r="O484" s="37" t="s">
        <v>48</v>
      </c>
      <c r="P484" s="37">
        <v>230</v>
      </c>
      <c r="Q484" s="37"/>
      <c r="R484" s="40">
        <v>45058</v>
      </c>
      <c r="S484" s="37"/>
      <c r="T484" s="37"/>
      <c r="U484" s="37"/>
      <c r="V484" s="37"/>
      <c r="W484" s="37"/>
      <c r="X484" s="37"/>
      <c r="Y484" s="39">
        <v>9.91</v>
      </c>
      <c r="Z484" s="39">
        <v>10.08</v>
      </c>
      <c r="AA484" s="39">
        <v>0.42</v>
      </c>
      <c r="AB484" s="37"/>
      <c r="AC484" s="37"/>
      <c r="AD484" s="37"/>
      <c r="AE484" s="37" t="s">
        <v>1810</v>
      </c>
      <c r="AF484" s="37" t="s">
        <v>74</v>
      </c>
      <c r="AG484" s="37" t="s">
        <v>1294</v>
      </c>
      <c r="AH484" s="38">
        <v>-2.8400000000000002E-2</v>
      </c>
      <c r="AI484" s="40">
        <f>INDEX(spac_research[[#All],[outsideLiquidationDate]],MATCH(C484,spac_research[[#All],[symbol]],0))</f>
        <v>0</v>
      </c>
      <c r="AJ484" s="20">
        <f t="shared" si="21"/>
        <v>45058</v>
      </c>
      <c r="AK484" s="32">
        <f t="shared" ca="1" si="22"/>
        <v>399</v>
      </c>
      <c r="AL484" s="33">
        <f t="shared" ca="1" si="23"/>
        <v>2.6769749803368159E-2</v>
      </c>
      <c r="AM484" s="22">
        <f>IF(ISBLANK(Y484),"",INDEX(spac_research[[#All],[publicSharesOutstanding]],MATCH(C484,spac_research[[#All],[symbol]],0)))</f>
        <v>23000000</v>
      </c>
      <c r="AN484">
        <v>0</v>
      </c>
    </row>
    <row r="485" spans="1:40" x14ac:dyDescent="0.2">
      <c r="A485" s="37" t="s">
        <v>1950</v>
      </c>
      <c r="B485" s="37" t="s">
        <v>1780</v>
      </c>
      <c r="C485" s="37" t="s">
        <v>1627</v>
      </c>
      <c r="D485" s="37"/>
      <c r="E485" s="37"/>
      <c r="F485" s="40">
        <v>44202</v>
      </c>
      <c r="G485" s="40">
        <v>44237</v>
      </c>
      <c r="H485" s="37" t="s">
        <v>150</v>
      </c>
      <c r="I485" s="37" t="s">
        <v>119</v>
      </c>
      <c r="J485" s="37" t="s">
        <v>54</v>
      </c>
      <c r="K485" s="37"/>
      <c r="L485" s="39">
        <v>10</v>
      </c>
      <c r="M485" s="38">
        <v>0.2</v>
      </c>
      <c r="N485" s="37" t="s">
        <v>79</v>
      </c>
      <c r="O485" s="37" t="s">
        <v>48</v>
      </c>
      <c r="P485" s="37">
        <v>690</v>
      </c>
      <c r="Q485" s="37"/>
      <c r="R485" s="40">
        <v>44969</v>
      </c>
      <c r="S485" s="37"/>
      <c r="T485" s="37"/>
      <c r="U485" s="37"/>
      <c r="V485" s="37"/>
      <c r="W485" s="37"/>
      <c r="X485" s="37"/>
      <c r="Y485" s="39">
        <v>9.73</v>
      </c>
      <c r="Z485" s="39">
        <v>9.84</v>
      </c>
      <c r="AA485" s="39">
        <v>0.56000000000000005</v>
      </c>
      <c r="AB485" s="37"/>
      <c r="AC485" s="37"/>
      <c r="AD485" s="37"/>
      <c r="AE485" s="37" t="s">
        <v>1814</v>
      </c>
      <c r="AF485" s="37" t="s">
        <v>122</v>
      </c>
      <c r="AG485" s="37" t="s">
        <v>118</v>
      </c>
      <c r="AH485" s="38">
        <v>-2.8000000000000001E-2</v>
      </c>
      <c r="AI485" s="40">
        <f>INDEX(spac_research[[#All],[outsideLiquidationDate]],MATCH(C485,spac_research[[#All],[symbol]],0))</f>
        <v>45058</v>
      </c>
      <c r="AJ485" s="20">
        <f t="shared" si="21"/>
        <v>45058</v>
      </c>
      <c r="AK485" s="32">
        <f t="shared" ca="1" si="22"/>
        <v>399</v>
      </c>
      <c r="AL485" s="33">
        <f t="shared" ca="1" si="23"/>
        <v>2.5384633217164172E-2</v>
      </c>
      <c r="AM485" s="22">
        <f>IF(ISBLANK(Y485),"",INDEX(spac_research[[#All],[publicSharesOutstanding]],MATCH(C485,spac_research[[#All],[symbol]],0)))</f>
        <v>69000000</v>
      </c>
      <c r="AN485">
        <v>0</v>
      </c>
    </row>
    <row r="486" spans="1:40" x14ac:dyDescent="0.2">
      <c r="A486" s="37" t="s">
        <v>2269</v>
      </c>
      <c r="B486" s="37" t="s">
        <v>1780</v>
      </c>
      <c r="C486" s="37" t="s">
        <v>1019</v>
      </c>
      <c r="D486" s="37"/>
      <c r="E486" s="37"/>
      <c r="F486" s="40">
        <v>44481</v>
      </c>
      <c r="G486" s="40">
        <v>44509</v>
      </c>
      <c r="H486" s="37" t="s">
        <v>256</v>
      </c>
      <c r="I486" s="37" t="s">
        <v>69</v>
      </c>
      <c r="J486" s="37" t="s">
        <v>61</v>
      </c>
      <c r="K486" s="37"/>
      <c r="L486" s="39">
        <v>10.199999999999999</v>
      </c>
      <c r="M486" s="38">
        <v>0.5</v>
      </c>
      <c r="N486" s="37" t="s">
        <v>72</v>
      </c>
      <c r="O486" s="37" t="s">
        <v>48</v>
      </c>
      <c r="P486" s="37">
        <v>200.1</v>
      </c>
      <c r="Q486" s="37"/>
      <c r="R486" s="40">
        <v>44969</v>
      </c>
      <c r="S486" s="37"/>
      <c r="T486" s="37"/>
      <c r="U486" s="37"/>
      <c r="V486" s="37"/>
      <c r="W486" s="37"/>
      <c r="X486" s="37"/>
      <c r="Y486" s="39">
        <v>9.9499999999999993</v>
      </c>
      <c r="Z486" s="39">
        <v>10.16</v>
      </c>
      <c r="AA486" s="39">
        <v>0.37</v>
      </c>
      <c r="AB486" s="37"/>
      <c r="AC486" s="37"/>
      <c r="AD486" s="37"/>
      <c r="AE486" s="37" t="s">
        <v>1981</v>
      </c>
      <c r="AF486" s="37" t="s">
        <v>518</v>
      </c>
      <c r="AG486" s="37" t="s">
        <v>288</v>
      </c>
      <c r="AH486" s="38">
        <v>-2.4500000000000001E-2</v>
      </c>
      <c r="AI486" s="40">
        <f>INDEX(spac_research[[#All],[outsideLiquidationDate]],MATCH(C486,spac_research[[#All],[symbol]],0))</f>
        <v>45058</v>
      </c>
      <c r="AJ486" s="20">
        <f t="shared" si="21"/>
        <v>45058</v>
      </c>
      <c r="AK486" s="32">
        <f t="shared" ca="1" si="22"/>
        <v>399</v>
      </c>
      <c r="AL486" s="33">
        <f t="shared" ca="1" si="23"/>
        <v>2.2984597171320259E-2</v>
      </c>
      <c r="AM486" s="22">
        <f>IF(ISBLANK(Y486),"",INDEX(spac_research[[#All],[publicSharesOutstanding]],MATCH(C486,spac_research[[#All],[symbol]],0)))</f>
        <v>20010000</v>
      </c>
      <c r="AN486">
        <v>0</v>
      </c>
    </row>
    <row r="487" spans="1:40" x14ac:dyDescent="0.2">
      <c r="A487" s="37" t="s">
        <v>2266</v>
      </c>
      <c r="B487" s="37" t="s">
        <v>1780</v>
      </c>
      <c r="C487" s="37" t="s">
        <v>968</v>
      </c>
      <c r="D487" s="37"/>
      <c r="E487" s="37"/>
      <c r="F487" s="40">
        <v>44277</v>
      </c>
      <c r="G487" s="40">
        <v>44509</v>
      </c>
      <c r="H487" s="37" t="s">
        <v>138</v>
      </c>
      <c r="I487" s="37" t="s">
        <v>69</v>
      </c>
      <c r="J487" s="37" t="s">
        <v>61</v>
      </c>
      <c r="K487" s="37"/>
      <c r="L487" s="39">
        <v>10.15</v>
      </c>
      <c r="M487" s="38">
        <v>0.5</v>
      </c>
      <c r="N487" s="37" t="s">
        <v>57</v>
      </c>
      <c r="O487" s="37" t="s">
        <v>48</v>
      </c>
      <c r="P487" s="37">
        <v>230</v>
      </c>
      <c r="Q487" s="37"/>
      <c r="R487" s="40">
        <v>44877</v>
      </c>
      <c r="S487" s="37"/>
      <c r="T487" s="37"/>
      <c r="U487" s="37"/>
      <c r="V487" s="37"/>
      <c r="W487" s="37"/>
      <c r="X487" s="37"/>
      <c r="Y487" s="39">
        <v>9.9700000000000006</v>
      </c>
      <c r="Z487" s="39">
        <v>10.14</v>
      </c>
      <c r="AA487" s="39">
        <v>0.24</v>
      </c>
      <c r="AB487" s="37"/>
      <c r="AC487" s="37"/>
      <c r="AD487" s="37"/>
      <c r="AE487" s="37" t="s">
        <v>1796</v>
      </c>
      <c r="AF487" s="37" t="s">
        <v>122</v>
      </c>
      <c r="AG487" s="37" t="s">
        <v>967</v>
      </c>
      <c r="AH487" s="38">
        <v>-1.77E-2</v>
      </c>
      <c r="AI487" s="40">
        <f>INDEX(spac_research[[#All],[outsideLiquidationDate]],MATCH(C487,spac_research[[#All],[symbol]],0))</f>
        <v>45058</v>
      </c>
      <c r="AJ487" s="20">
        <f t="shared" si="21"/>
        <v>45058</v>
      </c>
      <c r="AK487" s="32">
        <f t="shared" ca="1" si="22"/>
        <v>399</v>
      </c>
      <c r="AL487" s="33">
        <f t="shared" ca="1" si="23"/>
        <v>1.65157125511874E-2</v>
      </c>
      <c r="AM487" s="22">
        <f>IF(ISBLANK(Y487),"",INDEX(spac_research[[#All],[publicSharesOutstanding]],MATCH(C487,spac_research[[#All],[symbol]],0)))</f>
        <v>23000000</v>
      </c>
      <c r="AN487">
        <v>0</v>
      </c>
    </row>
    <row r="488" spans="1:40" x14ac:dyDescent="0.2">
      <c r="A488" s="37" t="s">
        <v>2273</v>
      </c>
      <c r="B488" s="37" t="s">
        <v>1780</v>
      </c>
      <c r="C488" s="37" t="s">
        <v>1540</v>
      </c>
      <c r="D488" s="37"/>
      <c r="E488" s="37"/>
      <c r="F488" s="40">
        <v>44434</v>
      </c>
      <c r="G488" s="40">
        <v>44510</v>
      </c>
      <c r="H488" s="37">
        <v>18</v>
      </c>
      <c r="I488" s="37" t="s">
        <v>69</v>
      </c>
      <c r="J488" s="37" t="s">
        <v>61</v>
      </c>
      <c r="K488" s="37"/>
      <c r="L488" s="39">
        <v>10.199999999999999</v>
      </c>
      <c r="M488" s="38">
        <v>0.5</v>
      </c>
      <c r="N488" s="37" t="s">
        <v>72</v>
      </c>
      <c r="O488" s="37" t="s">
        <v>48</v>
      </c>
      <c r="P488" s="37">
        <v>300</v>
      </c>
      <c r="Q488" s="37"/>
      <c r="R488" s="40">
        <v>45061</v>
      </c>
      <c r="S488" s="37"/>
      <c r="T488" s="37"/>
      <c r="U488" s="37"/>
      <c r="V488" s="37"/>
      <c r="W488" s="37"/>
      <c r="X488" s="37"/>
      <c r="Y488" s="39">
        <v>9.86</v>
      </c>
      <c r="Z488" s="39">
        <v>10.09</v>
      </c>
      <c r="AA488" s="39">
        <v>0.45</v>
      </c>
      <c r="AB488" s="37"/>
      <c r="AC488" s="37"/>
      <c r="AD488" s="37"/>
      <c r="AE488" s="37" t="s">
        <v>1419</v>
      </c>
      <c r="AF488" s="37" t="s">
        <v>1436</v>
      </c>
      <c r="AG488" s="37" t="s">
        <v>1539</v>
      </c>
      <c r="AH488" s="38">
        <v>-3.3300000000000003E-2</v>
      </c>
      <c r="AI488" s="40">
        <f>INDEX(spac_research[[#All],[outsideLiquidationDate]],MATCH(C488,spac_research[[#All],[symbol]],0))</f>
        <v>0</v>
      </c>
      <c r="AJ488" s="20">
        <f t="shared" si="21"/>
        <v>45061</v>
      </c>
      <c r="AK488" s="32">
        <f t="shared" ca="1" si="22"/>
        <v>402</v>
      </c>
      <c r="AL488" s="33">
        <f t="shared" ca="1" si="23"/>
        <v>3.1308972379481964E-2</v>
      </c>
      <c r="AM488" s="22">
        <f>IF(ISBLANK(Y488),"",INDEX(spac_research[[#All],[publicSharesOutstanding]],MATCH(C488,spac_research[[#All],[symbol]],0)))</f>
        <v>30000000</v>
      </c>
      <c r="AN488">
        <v>1</v>
      </c>
    </row>
    <row r="489" spans="1:40" x14ac:dyDescent="0.2">
      <c r="A489" s="37" t="s">
        <v>2274</v>
      </c>
      <c r="B489" s="37" t="s">
        <v>1780</v>
      </c>
      <c r="C489" s="37" t="s">
        <v>474</v>
      </c>
      <c r="D489" s="37"/>
      <c r="E489" s="37"/>
      <c r="F489" s="40">
        <v>44494</v>
      </c>
      <c r="G489" s="40">
        <v>44510</v>
      </c>
      <c r="H489" s="37">
        <v>18</v>
      </c>
      <c r="I489" s="37" t="s">
        <v>69</v>
      </c>
      <c r="J489" s="37" t="s">
        <v>61</v>
      </c>
      <c r="K489" s="37"/>
      <c r="L489" s="39">
        <v>10.199999999999999</v>
      </c>
      <c r="M489" s="38">
        <v>0.5</v>
      </c>
      <c r="N489" s="37" t="s">
        <v>104</v>
      </c>
      <c r="O489" s="37" t="s">
        <v>48</v>
      </c>
      <c r="P489" s="37">
        <v>230</v>
      </c>
      <c r="Q489" s="37"/>
      <c r="R489" s="40">
        <v>45061</v>
      </c>
      <c r="S489" s="37"/>
      <c r="T489" s="37"/>
      <c r="U489" s="37"/>
      <c r="V489" s="37"/>
      <c r="W489" s="37"/>
      <c r="X489" s="37"/>
      <c r="Y489" s="39">
        <v>9.9</v>
      </c>
      <c r="Z489" s="39">
        <v>10.119999999999999</v>
      </c>
      <c r="AA489" s="39">
        <v>0.45</v>
      </c>
      <c r="AB489" s="37"/>
      <c r="AC489" s="37"/>
      <c r="AD489" s="37"/>
      <c r="AE489" s="37" t="s">
        <v>1786</v>
      </c>
      <c r="AF489" s="37" t="s">
        <v>68</v>
      </c>
      <c r="AG489" s="37" t="s">
        <v>473</v>
      </c>
      <c r="AH489" s="38">
        <v>-2.9399999999999999E-2</v>
      </c>
      <c r="AI489" s="40">
        <f>INDEX(spac_research[[#All],[outsideLiquidationDate]],MATCH(C489,spac_research[[#All],[symbol]],0))</f>
        <v>0</v>
      </c>
      <c r="AJ489" s="20">
        <f t="shared" si="21"/>
        <v>45061</v>
      </c>
      <c r="AK489" s="32">
        <f t="shared" ca="1" si="22"/>
        <v>402</v>
      </c>
      <c r="AL489" s="33">
        <f t="shared" ca="1" si="23"/>
        <v>2.7513945424393161E-2</v>
      </c>
      <c r="AM489" s="22">
        <f>IF(ISBLANK(Y489),"",INDEX(spac_research[[#All],[publicSharesOutstanding]],MATCH(C489,spac_research[[#All],[symbol]],0)))</f>
        <v>23000000</v>
      </c>
      <c r="AN489">
        <v>0</v>
      </c>
    </row>
    <row r="490" spans="1:40" x14ac:dyDescent="0.2">
      <c r="A490" s="37" t="s">
        <v>2275</v>
      </c>
      <c r="B490" s="37" t="s">
        <v>1780</v>
      </c>
      <c r="C490" s="37" t="s">
        <v>798</v>
      </c>
      <c r="D490" s="37"/>
      <c r="E490" s="37"/>
      <c r="F490" s="40">
        <v>44473</v>
      </c>
      <c r="G490" s="40">
        <v>44511</v>
      </c>
      <c r="H490" s="37">
        <v>18</v>
      </c>
      <c r="I490" s="37" t="s">
        <v>69</v>
      </c>
      <c r="J490" s="37" t="s">
        <v>61</v>
      </c>
      <c r="K490" s="37"/>
      <c r="L490" s="39">
        <v>10.199999999999999</v>
      </c>
      <c r="M490" s="38">
        <v>0.5</v>
      </c>
      <c r="N490" s="37" t="s">
        <v>79</v>
      </c>
      <c r="O490" s="37" t="s">
        <v>48</v>
      </c>
      <c r="P490" s="37">
        <v>253</v>
      </c>
      <c r="Q490" s="37"/>
      <c r="R490" s="40">
        <v>45061</v>
      </c>
      <c r="S490" s="37"/>
      <c r="T490" s="37"/>
      <c r="U490" s="37"/>
      <c r="V490" s="37"/>
      <c r="W490" s="37"/>
      <c r="X490" s="37"/>
      <c r="Y490" s="39">
        <v>9.9</v>
      </c>
      <c r="Z490" s="39">
        <v>10.01</v>
      </c>
      <c r="AA490" s="39">
        <v>0.25</v>
      </c>
      <c r="AB490" s="37"/>
      <c r="AC490" s="37"/>
      <c r="AD490" s="37"/>
      <c r="AE490" s="37" t="s">
        <v>1788</v>
      </c>
      <c r="AF490" s="37" t="s">
        <v>68</v>
      </c>
      <c r="AG490" s="37" t="s">
        <v>797</v>
      </c>
      <c r="AH490" s="38">
        <v>-2.9399999999999999E-2</v>
      </c>
      <c r="AI490" s="40">
        <f>INDEX(spac_research[[#All],[outsideLiquidationDate]],MATCH(C490,spac_research[[#All],[symbol]],0))</f>
        <v>0</v>
      </c>
      <c r="AJ490" s="20">
        <f t="shared" si="21"/>
        <v>45061</v>
      </c>
      <c r="AK490" s="32">
        <f t="shared" ca="1" si="22"/>
        <v>402</v>
      </c>
      <c r="AL490" s="33">
        <f t="shared" ca="1" si="23"/>
        <v>2.7513945424393161E-2</v>
      </c>
      <c r="AM490" s="22">
        <f>IF(ISBLANK(Y490),"",INDEX(spac_research[[#All],[publicSharesOutstanding]],MATCH(C490,spac_research[[#All],[symbol]],0)))</f>
        <v>25300000</v>
      </c>
      <c r="AN490">
        <v>0</v>
      </c>
    </row>
    <row r="491" spans="1:40" x14ac:dyDescent="0.2">
      <c r="A491" s="37" t="s">
        <v>2276</v>
      </c>
      <c r="B491" s="37" t="s">
        <v>1780</v>
      </c>
      <c r="C491" s="37" t="s">
        <v>166</v>
      </c>
      <c r="D491" s="37"/>
      <c r="E491" s="37"/>
      <c r="F491" s="40">
        <v>44491</v>
      </c>
      <c r="G491" s="40">
        <v>44511</v>
      </c>
      <c r="H491" s="37">
        <v>18</v>
      </c>
      <c r="I491" s="37" t="s">
        <v>69</v>
      </c>
      <c r="J491" s="37" t="s">
        <v>61</v>
      </c>
      <c r="K491" s="37"/>
      <c r="L491" s="39">
        <v>10.199999999999999</v>
      </c>
      <c r="M491" s="38">
        <v>0.5</v>
      </c>
      <c r="N491" s="37" t="s">
        <v>147</v>
      </c>
      <c r="O491" s="37" t="s">
        <v>56</v>
      </c>
      <c r="P491" s="37">
        <v>230</v>
      </c>
      <c r="Q491" s="37"/>
      <c r="R491" s="40">
        <v>45061</v>
      </c>
      <c r="S491" s="37"/>
      <c r="T491" s="37"/>
      <c r="U491" s="37"/>
      <c r="V491" s="37"/>
      <c r="W491" s="37"/>
      <c r="X491" s="37"/>
      <c r="Y491" s="39">
        <v>9.9</v>
      </c>
      <c r="Z491" s="39">
        <v>10.14</v>
      </c>
      <c r="AA491" s="39">
        <v>0.48</v>
      </c>
      <c r="AB491" s="37"/>
      <c r="AC491" s="37"/>
      <c r="AD491" s="37"/>
      <c r="AE491" s="37" t="s">
        <v>1782</v>
      </c>
      <c r="AF491" s="37" t="s">
        <v>74</v>
      </c>
      <c r="AG491" s="37" t="s">
        <v>165</v>
      </c>
      <c r="AH491" s="38">
        <v>-2.9399999999999999E-2</v>
      </c>
      <c r="AI491" s="40">
        <f>INDEX(spac_research[[#All],[outsideLiquidationDate]],MATCH(C491,spac_research[[#All],[symbol]],0))</f>
        <v>0</v>
      </c>
      <c r="AJ491" s="20">
        <f t="shared" si="21"/>
        <v>45061</v>
      </c>
      <c r="AK491" s="32">
        <f t="shared" ca="1" si="22"/>
        <v>402</v>
      </c>
      <c r="AL491" s="33">
        <f t="shared" ca="1" si="23"/>
        <v>2.7513945424393161E-2</v>
      </c>
      <c r="AM491" s="22">
        <f>IF(ISBLANK(Y491),"",INDEX(spac_research[[#All],[publicSharesOutstanding]],MATCH(C491,spac_research[[#All],[symbol]],0)))</f>
        <v>23000000</v>
      </c>
      <c r="AN491">
        <v>0</v>
      </c>
    </row>
    <row r="492" spans="1:40" x14ac:dyDescent="0.2">
      <c r="A492" s="37" t="s">
        <v>2278</v>
      </c>
      <c r="B492" s="37" t="s">
        <v>1780</v>
      </c>
      <c r="C492" s="37" t="s">
        <v>741</v>
      </c>
      <c r="D492" s="37"/>
      <c r="E492" s="37"/>
      <c r="F492" s="40">
        <v>44476</v>
      </c>
      <c r="G492" s="40">
        <v>44512</v>
      </c>
      <c r="H492" s="37" t="s">
        <v>163</v>
      </c>
      <c r="I492" s="37" t="s">
        <v>107</v>
      </c>
      <c r="J492" s="37"/>
      <c r="K492" s="37" t="s">
        <v>2066</v>
      </c>
      <c r="L492" s="39">
        <v>10</v>
      </c>
      <c r="M492" s="37" t="s">
        <v>1887</v>
      </c>
      <c r="N492" s="37" t="s">
        <v>79</v>
      </c>
      <c r="O492" s="37" t="s">
        <v>48</v>
      </c>
      <c r="P492" s="37">
        <v>69</v>
      </c>
      <c r="Q492" s="37"/>
      <c r="R492" s="40">
        <v>44881</v>
      </c>
      <c r="S492" s="37"/>
      <c r="T492" s="37"/>
      <c r="U492" s="37"/>
      <c r="V492" s="37"/>
      <c r="W492" s="37"/>
      <c r="X492" s="37"/>
      <c r="Y492" s="39">
        <v>9.81</v>
      </c>
      <c r="Z492" s="39">
        <v>10.27</v>
      </c>
      <c r="AA492" s="37"/>
      <c r="AB492" s="37"/>
      <c r="AC492" s="37"/>
      <c r="AD492" s="37"/>
      <c r="AE492" s="37" t="s">
        <v>1379</v>
      </c>
      <c r="AF492" s="37" t="s">
        <v>112</v>
      </c>
      <c r="AG492" s="37" t="s">
        <v>740</v>
      </c>
      <c r="AH492" s="38">
        <v>-1.9E-2</v>
      </c>
      <c r="AI492" s="40">
        <f>INDEX(spac_research[[#All],[outsideLiquidationDate]],MATCH(C492,spac_research[[#All],[symbol]],0))</f>
        <v>45062</v>
      </c>
      <c r="AJ492" s="20">
        <f t="shared" si="21"/>
        <v>45062</v>
      </c>
      <c r="AK492" s="32">
        <f t="shared" ca="1" si="22"/>
        <v>403</v>
      </c>
      <c r="AL492" s="33">
        <f t="shared" ca="1" si="23"/>
        <v>1.754172958671325E-2</v>
      </c>
      <c r="AM492" s="22">
        <f>IF(ISBLANK(Y492),"",INDEX(spac_research[[#All],[publicSharesOutstanding]],MATCH(C492,spac_research[[#All],[symbol]],0)))</f>
        <v>6900000</v>
      </c>
      <c r="AN492">
        <v>0</v>
      </c>
    </row>
    <row r="493" spans="1:40" x14ac:dyDescent="0.2">
      <c r="A493" s="37" t="s">
        <v>2152</v>
      </c>
      <c r="B493" s="37" t="s">
        <v>1780</v>
      </c>
      <c r="C493" s="37" t="s">
        <v>605</v>
      </c>
      <c r="D493" s="37"/>
      <c r="E493" s="37"/>
      <c r="F493" s="40">
        <v>44396</v>
      </c>
      <c r="G493" s="40">
        <v>44420</v>
      </c>
      <c r="H493" s="37" t="s">
        <v>128</v>
      </c>
      <c r="I493" s="37" t="s">
        <v>137</v>
      </c>
      <c r="J493" s="37" t="s">
        <v>61</v>
      </c>
      <c r="K493" s="37"/>
      <c r="L493" s="39">
        <v>10.15</v>
      </c>
      <c r="M493" s="38">
        <v>1</v>
      </c>
      <c r="N493" s="37" t="s">
        <v>49</v>
      </c>
      <c r="O493" s="37" t="s">
        <v>48</v>
      </c>
      <c r="P493" s="37">
        <v>115</v>
      </c>
      <c r="Q493" s="37"/>
      <c r="R493" s="40">
        <v>44881</v>
      </c>
      <c r="S493" s="37"/>
      <c r="T493" s="37"/>
      <c r="U493" s="37"/>
      <c r="V493" s="37"/>
      <c r="W493" s="37"/>
      <c r="X493" s="37"/>
      <c r="Y493" s="39">
        <v>9.9700000000000006</v>
      </c>
      <c r="Z493" s="39">
        <v>10.130000000000001</v>
      </c>
      <c r="AA493" s="39">
        <v>0.22</v>
      </c>
      <c r="AB493" s="37"/>
      <c r="AC493" s="37"/>
      <c r="AD493" s="37"/>
      <c r="AE493" s="37" t="s">
        <v>1873</v>
      </c>
      <c r="AF493" s="37" t="s">
        <v>604</v>
      </c>
      <c r="AG493" s="37" t="s">
        <v>603</v>
      </c>
      <c r="AH493" s="38">
        <v>-1.8700000000000001E-2</v>
      </c>
      <c r="AI493" s="40">
        <f>INDEX(spac_research[[#All],[outsideLiquidationDate]],MATCH(C493,spac_research[[#All],[symbol]],0))</f>
        <v>45062</v>
      </c>
      <c r="AJ493" s="20">
        <f t="shared" si="21"/>
        <v>45062</v>
      </c>
      <c r="AK493" s="32">
        <f t="shared" ca="1" si="22"/>
        <v>403</v>
      </c>
      <c r="AL493" s="33">
        <f t="shared" ca="1" si="23"/>
        <v>1.6351784883185536E-2</v>
      </c>
      <c r="AM493" s="22">
        <f>IF(ISBLANK(Y493),"",INDEX(spac_research[[#All],[publicSharesOutstanding]],MATCH(C493,spac_research[[#All],[symbol]],0)))</f>
        <v>11500000</v>
      </c>
      <c r="AN493">
        <v>0</v>
      </c>
    </row>
    <row r="494" spans="1:40" x14ac:dyDescent="0.2">
      <c r="A494" s="37" t="s">
        <v>2277</v>
      </c>
      <c r="B494" s="37" t="s">
        <v>1780</v>
      </c>
      <c r="C494" s="37" t="s">
        <v>910</v>
      </c>
      <c r="D494" s="37"/>
      <c r="E494" s="37"/>
      <c r="F494" s="40">
        <v>44337</v>
      </c>
      <c r="G494" s="40">
        <v>44512</v>
      </c>
      <c r="H494" s="37" t="s">
        <v>138</v>
      </c>
      <c r="I494" s="37" t="s">
        <v>69</v>
      </c>
      <c r="J494" s="37" t="s">
        <v>61</v>
      </c>
      <c r="K494" s="37"/>
      <c r="L494" s="39">
        <v>10.1</v>
      </c>
      <c r="M494" s="38">
        <v>0.5</v>
      </c>
      <c r="N494" s="37" t="s">
        <v>66</v>
      </c>
      <c r="O494" s="37" t="s">
        <v>56</v>
      </c>
      <c r="P494" s="37">
        <v>230</v>
      </c>
      <c r="Q494" s="37"/>
      <c r="R494" s="40">
        <v>44881</v>
      </c>
      <c r="S494" s="37"/>
      <c r="T494" s="37"/>
      <c r="U494" s="37"/>
      <c r="V494" s="37"/>
      <c r="W494" s="37"/>
      <c r="X494" s="37"/>
      <c r="Y494" s="39">
        <v>9.93</v>
      </c>
      <c r="Z494" s="39">
        <v>10.19</v>
      </c>
      <c r="AA494" s="39">
        <v>0.28999999999999998</v>
      </c>
      <c r="AB494" s="37"/>
      <c r="AC494" s="37"/>
      <c r="AD494" s="37"/>
      <c r="AE494" s="37" t="s">
        <v>1828</v>
      </c>
      <c r="AF494" s="37" t="s">
        <v>136</v>
      </c>
      <c r="AG494" s="37" t="s">
        <v>909</v>
      </c>
      <c r="AH494" s="38">
        <v>-1.7299999999999999E-2</v>
      </c>
      <c r="AI494" s="40">
        <f>INDEX(spac_research[[#All],[outsideLiquidationDate]],MATCH(C494,spac_research[[#All],[symbol]],0))</f>
        <v>45062</v>
      </c>
      <c r="AJ494" s="20">
        <f t="shared" si="21"/>
        <v>45062</v>
      </c>
      <c r="AK494" s="32">
        <f t="shared" ca="1" si="22"/>
        <v>403</v>
      </c>
      <c r="AL494" s="33">
        <f t="shared" ca="1" si="23"/>
        <v>1.5505561261335591E-2</v>
      </c>
      <c r="AM494" s="22">
        <f>IF(ISBLANK(Y494),"",INDEX(spac_research[[#All],[publicSharesOutstanding]],MATCH(C494,spac_research[[#All],[symbol]],0)))</f>
        <v>23000000</v>
      </c>
      <c r="AN494">
        <v>0</v>
      </c>
    </row>
    <row r="495" spans="1:40" x14ac:dyDescent="0.2">
      <c r="A495" s="37" t="s">
        <v>617</v>
      </c>
      <c r="B495" s="37" t="s">
        <v>1780</v>
      </c>
      <c r="C495" s="37" t="s">
        <v>618</v>
      </c>
      <c r="D495" s="37"/>
      <c r="E495" s="37"/>
      <c r="F495" s="40">
        <v>44252</v>
      </c>
      <c r="G495" s="40">
        <v>44329</v>
      </c>
      <c r="H495" s="37">
        <v>24</v>
      </c>
      <c r="I495" s="37" t="s">
        <v>119</v>
      </c>
      <c r="J495" s="37" t="s">
        <v>61</v>
      </c>
      <c r="K495" s="37"/>
      <c r="L495" s="39">
        <v>10</v>
      </c>
      <c r="M495" s="38">
        <v>0.2</v>
      </c>
      <c r="N495" s="37" t="s">
        <v>130</v>
      </c>
      <c r="O495" s="37" t="s">
        <v>48</v>
      </c>
      <c r="P495" s="37">
        <v>200</v>
      </c>
      <c r="Q495" s="37"/>
      <c r="R495" s="40">
        <v>45063</v>
      </c>
      <c r="S495" s="37"/>
      <c r="T495" s="37"/>
      <c r="U495" s="37"/>
      <c r="V495" s="37"/>
      <c r="W495" s="37"/>
      <c r="X495" s="37"/>
      <c r="Y495" s="39">
        <v>9.6999999999999993</v>
      </c>
      <c r="Z495" s="39">
        <v>9.76</v>
      </c>
      <c r="AA495" s="39">
        <v>0.47</v>
      </c>
      <c r="AB495" s="37"/>
      <c r="AC495" s="37"/>
      <c r="AD495" s="37"/>
      <c r="AE495" s="37" t="s">
        <v>1419</v>
      </c>
      <c r="AF495" s="37" t="s">
        <v>51</v>
      </c>
      <c r="AG495" s="37" t="s">
        <v>616</v>
      </c>
      <c r="AH495" s="38">
        <v>-3.1E-2</v>
      </c>
      <c r="AI495" s="40">
        <f>INDEX(spac_research[[#All],[outsideLiquidationDate]],MATCH(C495,spac_research[[#All],[symbol]],0))</f>
        <v>0</v>
      </c>
      <c r="AJ495" s="20">
        <f t="shared" si="21"/>
        <v>45063</v>
      </c>
      <c r="AK495" s="32">
        <f t="shared" ca="1" si="22"/>
        <v>404</v>
      </c>
      <c r="AL495" s="33">
        <f t="shared" ca="1" si="23"/>
        <v>2.7942227212412064E-2</v>
      </c>
      <c r="AM495" s="22">
        <f>IF(ISBLANK(Y495),"",INDEX(spac_research[[#All],[publicSharesOutstanding]],MATCH(C495,spac_research[[#All],[symbol]],0)))</f>
        <v>20000000</v>
      </c>
      <c r="AN495">
        <v>0</v>
      </c>
    </row>
    <row r="496" spans="1:40" x14ac:dyDescent="0.2">
      <c r="A496" s="37" t="s">
        <v>1952</v>
      </c>
      <c r="B496" s="37" t="s">
        <v>1780</v>
      </c>
      <c r="C496" s="37" t="s">
        <v>1434</v>
      </c>
      <c r="D496" s="37"/>
      <c r="E496" s="37"/>
      <c r="F496" s="40">
        <v>44207</v>
      </c>
      <c r="G496" s="40">
        <v>44239</v>
      </c>
      <c r="H496" s="37" t="s">
        <v>150</v>
      </c>
      <c r="I496" s="37" t="s">
        <v>119</v>
      </c>
      <c r="J496" s="37" t="s">
        <v>54</v>
      </c>
      <c r="K496" s="37"/>
      <c r="L496" s="39">
        <v>10</v>
      </c>
      <c r="M496" s="38">
        <v>0.2</v>
      </c>
      <c r="N496" s="37" t="s">
        <v>79</v>
      </c>
      <c r="O496" s="37" t="s">
        <v>48</v>
      </c>
      <c r="P496" s="43">
        <v>1380</v>
      </c>
      <c r="Q496" s="37"/>
      <c r="R496" s="40">
        <v>44974</v>
      </c>
      <c r="S496" s="37"/>
      <c r="T496" s="37"/>
      <c r="U496" s="37"/>
      <c r="V496" s="37"/>
      <c r="W496" s="37"/>
      <c r="X496" s="37"/>
      <c r="Y496" s="39">
        <v>9.73</v>
      </c>
      <c r="Z496" s="39">
        <v>9.81</v>
      </c>
      <c r="AA496" s="39">
        <v>0.42</v>
      </c>
      <c r="AB496" s="37"/>
      <c r="AC496" s="37"/>
      <c r="AD496" s="37"/>
      <c r="AE496" s="37" t="s">
        <v>1786</v>
      </c>
      <c r="AF496" s="37" t="s">
        <v>82</v>
      </c>
      <c r="AG496" s="37" t="s">
        <v>118</v>
      </c>
      <c r="AH496" s="38">
        <v>-2.69E-2</v>
      </c>
      <c r="AI496" s="40">
        <f>INDEX(spac_research[[#All],[outsideLiquidationDate]],MATCH(C496,spac_research[[#All],[symbol]],0))</f>
        <v>45063</v>
      </c>
      <c r="AJ496" s="20">
        <f t="shared" si="21"/>
        <v>45063</v>
      </c>
      <c r="AK496" s="32">
        <f t="shared" ca="1" si="22"/>
        <v>404</v>
      </c>
      <c r="AL496" s="33">
        <f t="shared" ca="1" si="23"/>
        <v>2.5070466964476498E-2</v>
      </c>
      <c r="AM496" s="22">
        <f>IF(ISBLANK(Y496),"",INDEX(spac_research[[#All],[publicSharesOutstanding]],MATCH(C496,spac_research[[#All],[symbol]],0)))</f>
        <v>138000000</v>
      </c>
      <c r="AN496">
        <v>0</v>
      </c>
    </row>
    <row r="497" spans="1:40" x14ac:dyDescent="0.2">
      <c r="A497" s="37" t="s">
        <v>1953</v>
      </c>
      <c r="B497" s="37" t="s">
        <v>1780</v>
      </c>
      <c r="C497" s="37" t="s">
        <v>1430</v>
      </c>
      <c r="D497" s="37"/>
      <c r="E497" s="37"/>
      <c r="F497" s="40">
        <v>44207</v>
      </c>
      <c r="G497" s="40">
        <v>44239</v>
      </c>
      <c r="H497" s="37" t="s">
        <v>150</v>
      </c>
      <c r="I497" s="37" t="s">
        <v>119</v>
      </c>
      <c r="J497" s="37" t="s">
        <v>54</v>
      </c>
      <c r="K497" s="37"/>
      <c r="L497" s="39">
        <v>10</v>
      </c>
      <c r="M497" s="38">
        <v>0.2</v>
      </c>
      <c r="N497" s="37" t="s">
        <v>79</v>
      </c>
      <c r="O497" s="37" t="s">
        <v>48</v>
      </c>
      <c r="P497" s="37">
        <v>552</v>
      </c>
      <c r="Q497" s="37"/>
      <c r="R497" s="40">
        <v>44974</v>
      </c>
      <c r="S497" s="37"/>
      <c r="T497" s="37"/>
      <c r="U497" s="37"/>
      <c r="V497" s="37"/>
      <c r="W497" s="37"/>
      <c r="X497" s="37"/>
      <c r="Y497" s="39">
        <v>9.76</v>
      </c>
      <c r="Z497" s="39">
        <v>9.9</v>
      </c>
      <c r="AA497" s="39">
        <v>0.56999999999999995</v>
      </c>
      <c r="AB497" s="37"/>
      <c r="AC497" s="37"/>
      <c r="AD497" s="37"/>
      <c r="AE497" s="37" t="s">
        <v>1800</v>
      </c>
      <c r="AF497" s="37" t="s">
        <v>122</v>
      </c>
      <c r="AG497" s="37" t="s">
        <v>118</v>
      </c>
      <c r="AH497" s="38">
        <v>-2.4E-2</v>
      </c>
      <c r="AI497" s="40">
        <f>INDEX(spac_research[[#All],[outsideLiquidationDate]],MATCH(C497,spac_research[[#All],[symbol]],0))</f>
        <v>45063</v>
      </c>
      <c r="AJ497" s="20">
        <f t="shared" si="21"/>
        <v>45063</v>
      </c>
      <c r="AK497" s="32">
        <f t="shared" ca="1" si="22"/>
        <v>404</v>
      </c>
      <c r="AL497" s="33">
        <f t="shared" ca="1" si="23"/>
        <v>2.2216360980360256E-2</v>
      </c>
      <c r="AM497" s="22">
        <f>IF(ISBLANK(Y497),"",INDEX(spac_research[[#All],[publicSharesOutstanding]],MATCH(C497,spac_research[[#All],[symbol]],0)))</f>
        <v>55200000</v>
      </c>
      <c r="AN497">
        <v>0</v>
      </c>
    </row>
    <row r="498" spans="1:40" x14ac:dyDescent="0.2">
      <c r="A498" s="37" t="s">
        <v>2074</v>
      </c>
      <c r="B498" s="37" t="s">
        <v>1780</v>
      </c>
      <c r="C498" s="37" t="s">
        <v>615</v>
      </c>
      <c r="D498" s="37"/>
      <c r="E498" s="37"/>
      <c r="F498" s="40">
        <v>44288</v>
      </c>
      <c r="G498" s="40">
        <v>44330</v>
      </c>
      <c r="H498" s="37">
        <v>24</v>
      </c>
      <c r="I498" s="37" t="s">
        <v>69</v>
      </c>
      <c r="J498" s="37" t="s">
        <v>54</v>
      </c>
      <c r="K498" s="37"/>
      <c r="L498" s="39">
        <v>10</v>
      </c>
      <c r="M498" s="38">
        <v>0.5</v>
      </c>
      <c r="N498" s="37" t="s">
        <v>147</v>
      </c>
      <c r="O498" s="37" t="s">
        <v>48</v>
      </c>
      <c r="P498" s="37">
        <v>230</v>
      </c>
      <c r="Q498" s="37"/>
      <c r="R498" s="40">
        <v>45064</v>
      </c>
      <c r="S498" s="37"/>
      <c r="T498" s="37"/>
      <c r="U498" s="37"/>
      <c r="V498" s="37"/>
      <c r="W498" s="37"/>
      <c r="X498" s="37"/>
      <c r="Y498" s="39">
        <v>9.7100000000000009</v>
      </c>
      <c r="Z498" s="39">
        <v>9.83</v>
      </c>
      <c r="AA498" s="39">
        <v>0.32</v>
      </c>
      <c r="AB498" s="37"/>
      <c r="AC498" s="37"/>
      <c r="AD498" s="37"/>
      <c r="AE498" s="37" t="s">
        <v>1796</v>
      </c>
      <c r="AF498" s="37" t="s">
        <v>122</v>
      </c>
      <c r="AG498" s="37" t="s">
        <v>614</v>
      </c>
      <c r="AH498" s="38">
        <v>-2.9000000000000001E-2</v>
      </c>
      <c r="AI498" s="40">
        <f>INDEX(spac_research[[#All],[outsideLiquidationDate]],MATCH(C498,spac_research[[#All],[symbol]],0))</f>
        <v>0</v>
      </c>
      <c r="AJ498" s="20">
        <f t="shared" si="21"/>
        <v>45064</v>
      </c>
      <c r="AK498" s="32">
        <f t="shared" ca="1" si="22"/>
        <v>405</v>
      </c>
      <c r="AL498" s="33">
        <f t="shared" ca="1" si="23"/>
        <v>2.6916377414145883E-2</v>
      </c>
      <c r="AM498" s="22">
        <f>IF(ISBLANK(Y498),"",INDEX(spac_research[[#All],[publicSharesOutstanding]],MATCH(C498,spac_research[[#All],[symbol]],0)))</f>
        <v>23000000</v>
      </c>
      <c r="AN498">
        <v>0</v>
      </c>
    </row>
    <row r="499" spans="1:40" x14ac:dyDescent="0.2">
      <c r="A499" s="37" t="s">
        <v>1249</v>
      </c>
      <c r="B499" s="37" t="s">
        <v>1780</v>
      </c>
      <c r="C499" s="37" t="s">
        <v>1250</v>
      </c>
      <c r="D499" s="37"/>
      <c r="E499" s="37"/>
      <c r="F499" s="40">
        <v>44449</v>
      </c>
      <c r="G499" s="40">
        <v>44516</v>
      </c>
      <c r="H499" s="37" t="s">
        <v>163</v>
      </c>
      <c r="I499" s="37" t="s">
        <v>137</v>
      </c>
      <c r="J499" s="37" t="s">
        <v>54</v>
      </c>
      <c r="K499" s="37"/>
      <c r="L499" s="39">
        <v>10.15</v>
      </c>
      <c r="M499" s="38">
        <v>1</v>
      </c>
      <c r="N499" s="37" t="s">
        <v>57</v>
      </c>
      <c r="O499" s="37" t="s">
        <v>48</v>
      </c>
      <c r="P499" s="37">
        <v>115</v>
      </c>
      <c r="Q499" s="37"/>
      <c r="R499" s="40">
        <v>44883</v>
      </c>
      <c r="S499" s="37"/>
      <c r="T499" s="37"/>
      <c r="U499" s="37"/>
      <c r="V499" s="37"/>
      <c r="W499" s="37"/>
      <c r="X499" s="37"/>
      <c r="Y499" s="39">
        <v>9.9600000000000009</v>
      </c>
      <c r="Z499" s="39">
        <v>10.27</v>
      </c>
      <c r="AA499" s="39">
        <v>0.17</v>
      </c>
      <c r="AB499" s="37"/>
      <c r="AC499" s="37"/>
      <c r="AD499" s="37"/>
      <c r="AE499" s="37" t="s">
        <v>1903</v>
      </c>
      <c r="AF499" s="37" t="s">
        <v>539</v>
      </c>
      <c r="AG499" s="37" t="s">
        <v>1248</v>
      </c>
      <c r="AH499" s="38">
        <v>-1.8700000000000001E-2</v>
      </c>
      <c r="AI499" s="40">
        <f>INDEX(spac_research[[#All],[outsideLiquidationDate]],MATCH(C499,spac_research[[#All],[symbol]],0))</f>
        <v>45064</v>
      </c>
      <c r="AJ499" s="20">
        <f t="shared" si="21"/>
        <v>45064</v>
      </c>
      <c r="AK499" s="32">
        <f t="shared" ca="1" si="22"/>
        <v>405</v>
      </c>
      <c r="AL499" s="33">
        <f t="shared" ca="1" si="23"/>
        <v>1.7192225692895052E-2</v>
      </c>
      <c r="AM499" s="22">
        <f>IF(ISBLANK(Y499),"",INDEX(spac_research[[#All],[publicSharesOutstanding]],MATCH(C499,spac_research[[#All],[symbol]],0)))</f>
        <v>11500000</v>
      </c>
      <c r="AN499">
        <v>0</v>
      </c>
    </row>
    <row r="500" spans="1:40" x14ac:dyDescent="0.2">
      <c r="A500" s="37" t="s">
        <v>2485</v>
      </c>
      <c r="B500" s="37" t="s">
        <v>2398</v>
      </c>
      <c r="C500" s="37" t="s">
        <v>1608</v>
      </c>
      <c r="D500" s="37" t="s">
        <v>1606</v>
      </c>
      <c r="E500" s="37"/>
      <c r="F500" s="40">
        <v>44279</v>
      </c>
      <c r="G500" s="40">
        <v>44330</v>
      </c>
      <c r="H500" s="37">
        <v>24</v>
      </c>
      <c r="I500" s="37" t="s">
        <v>53</v>
      </c>
      <c r="J500" s="37" t="s">
        <v>54</v>
      </c>
      <c r="K500" s="37"/>
      <c r="L500" s="39">
        <v>10</v>
      </c>
      <c r="M500" s="38">
        <v>0.33329999999999999</v>
      </c>
      <c r="N500" s="37" t="s">
        <v>79</v>
      </c>
      <c r="O500" s="37" t="s">
        <v>167</v>
      </c>
      <c r="P500" s="37">
        <v>339.3</v>
      </c>
      <c r="Q500" s="40">
        <v>44454</v>
      </c>
      <c r="R500" s="40">
        <v>45064</v>
      </c>
      <c r="S500" s="37"/>
      <c r="T500" s="42">
        <v>1254</v>
      </c>
      <c r="U500" s="41">
        <v>3.7</v>
      </c>
      <c r="V500" s="37" t="s">
        <v>130</v>
      </c>
      <c r="W500" s="37" t="s">
        <v>48</v>
      </c>
      <c r="X500" s="37"/>
      <c r="Y500" s="39">
        <v>9.93</v>
      </c>
      <c r="Z500" s="39">
        <v>10.1</v>
      </c>
      <c r="AA500" s="39">
        <v>0.45</v>
      </c>
      <c r="AB500" s="37"/>
      <c r="AC500" s="37"/>
      <c r="AD500" s="37"/>
      <c r="AE500" s="37" t="s">
        <v>1782</v>
      </c>
      <c r="AF500" s="37" t="s">
        <v>51</v>
      </c>
      <c r="AG500" s="37" t="s">
        <v>1607</v>
      </c>
      <c r="AH500" s="38">
        <v>-8.0000000000000002E-3</v>
      </c>
      <c r="AI500" s="40">
        <f>INDEX(spac_research[[#All],[outsideLiquidationDate]],MATCH(C500,spac_research[[#All],[symbol]],0))</f>
        <v>0</v>
      </c>
      <c r="AJ500" s="20">
        <f t="shared" si="21"/>
        <v>45064</v>
      </c>
      <c r="AK500" s="32">
        <f t="shared" ca="1" si="22"/>
        <v>405</v>
      </c>
      <c r="AL500" s="33">
        <f t="shared" ca="1" si="23"/>
        <v>6.353113771710597E-3</v>
      </c>
      <c r="AM500" s="22">
        <f>IF(ISBLANK(Y500),"",INDEX(spac_research[[#All],[publicSharesOutstanding]],MATCH(C500,spac_research[[#All],[symbol]],0)))</f>
        <v>33934235</v>
      </c>
      <c r="AN500">
        <v>0</v>
      </c>
    </row>
    <row r="501" spans="1:40" x14ac:dyDescent="0.2">
      <c r="A501" s="37" t="s">
        <v>2075</v>
      </c>
      <c r="B501" s="37" t="s">
        <v>1780</v>
      </c>
      <c r="C501" s="37" t="s">
        <v>1361</v>
      </c>
      <c r="D501" s="37"/>
      <c r="E501" s="37"/>
      <c r="F501" s="40">
        <v>44266</v>
      </c>
      <c r="G501" s="40">
        <v>44334</v>
      </c>
      <c r="H501" s="37">
        <v>24</v>
      </c>
      <c r="I501" s="37" t="s">
        <v>119</v>
      </c>
      <c r="J501" s="37" t="s">
        <v>54</v>
      </c>
      <c r="K501" s="37"/>
      <c r="L501" s="39">
        <v>10</v>
      </c>
      <c r="M501" s="38">
        <v>0.2</v>
      </c>
      <c r="N501" s="37" t="s">
        <v>49</v>
      </c>
      <c r="O501" s="37" t="s">
        <v>48</v>
      </c>
      <c r="P501" s="37">
        <v>343.6</v>
      </c>
      <c r="Q501" s="37"/>
      <c r="R501" s="40">
        <v>45066</v>
      </c>
      <c r="S501" s="37"/>
      <c r="T501" s="37"/>
      <c r="U501" s="37"/>
      <c r="V501" s="37"/>
      <c r="W501" s="37"/>
      <c r="X501" s="37"/>
      <c r="Y501" s="39">
        <v>9.6999999999999993</v>
      </c>
      <c r="Z501" s="39">
        <v>9.83</v>
      </c>
      <c r="AA501" s="39">
        <v>0.5</v>
      </c>
      <c r="AB501" s="37"/>
      <c r="AC501" s="37"/>
      <c r="AD501" s="37"/>
      <c r="AE501" s="37" t="s">
        <v>1798</v>
      </c>
      <c r="AF501" s="37" t="s">
        <v>51</v>
      </c>
      <c r="AG501" s="37" t="s">
        <v>1360</v>
      </c>
      <c r="AH501" s="38">
        <v>-3.1E-2</v>
      </c>
      <c r="AI501" s="40">
        <f>INDEX(spac_research[[#All],[outsideLiquidationDate]],MATCH(C501,spac_research[[#All],[symbol]],0))</f>
        <v>0</v>
      </c>
      <c r="AJ501" s="20">
        <f t="shared" si="21"/>
        <v>45066</v>
      </c>
      <c r="AK501" s="32">
        <f t="shared" ca="1" si="22"/>
        <v>407</v>
      </c>
      <c r="AL501" s="33">
        <f t="shared" ca="1" si="23"/>
        <v>2.7736264849667014E-2</v>
      </c>
      <c r="AM501" s="22">
        <f>IF(ISBLANK(Y501),"",INDEX(spac_research[[#All],[publicSharesOutstanding]],MATCH(C501,spac_research[[#All],[symbol]],0)))</f>
        <v>34360391</v>
      </c>
      <c r="AN501">
        <v>0</v>
      </c>
    </row>
    <row r="502" spans="1:40" x14ac:dyDescent="0.2">
      <c r="A502" s="37" t="s">
        <v>1658</v>
      </c>
      <c r="B502" s="37" t="s">
        <v>2398</v>
      </c>
      <c r="C502" s="37" t="s">
        <v>1659</v>
      </c>
      <c r="D502" s="37" t="s">
        <v>1656</v>
      </c>
      <c r="E502" s="37"/>
      <c r="F502" s="40">
        <v>44263</v>
      </c>
      <c r="G502" s="40">
        <v>44334</v>
      </c>
      <c r="H502" s="37">
        <v>24</v>
      </c>
      <c r="I502" s="37" t="s">
        <v>53</v>
      </c>
      <c r="J502" s="37" t="s">
        <v>54</v>
      </c>
      <c r="K502" s="37"/>
      <c r="L502" s="39">
        <v>10</v>
      </c>
      <c r="M502" s="38">
        <v>0.33329999999999999</v>
      </c>
      <c r="N502" s="37" t="s">
        <v>49</v>
      </c>
      <c r="O502" s="37" t="s">
        <v>167</v>
      </c>
      <c r="P502" s="37">
        <v>265.5</v>
      </c>
      <c r="Q502" s="40">
        <v>44593</v>
      </c>
      <c r="R502" s="40">
        <v>45066</v>
      </c>
      <c r="S502" s="37"/>
      <c r="T502" s="37">
        <v>672</v>
      </c>
      <c r="U502" s="41">
        <v>2.5299999999999998</v>
      </c>
      <c r="V502" s="37" t="s">
        <v>49</v>
      </c>
      <c r="W502" s="37" t="s">
        <v>48</v>
      </c>
      <c r="X502" s="37"/>
      <c r="Y502" s="39">
        <v>9.8699999999999992</v>
      </c>
      <c r="Z502" s="39">
        <v>9.9499999999999993</v>
      </c>
      <c r="AA502" s="39">
        <v>0.6</v>
      </c>
      <c r="AB502" s="37"/>
      <c r="AC502" s="37"/>
      <c r="AD502" s="37"/>
      <c r="AE502" s="37" t="s">
        <v>1798</v>
      </c>
      <c r="AF502" s="37" t="s">
        <v>263</v>
      </c>
      <c r="AG502" s="37" t="s">
        <v>1657</v>
      </c>
      <c r="AH502" s="38">
        <v>-1.4500000000000001E-2</v>
      </c>
      <c r="AI502" s="40">
        <f>INDEX(spac_research[[#All],[outsideLiquidationDate]],MATCH(C502,spac_research[[#All],[symbol]],0))</f>
        <v>0</v>
      </c>
      <c r="AJ502" s="20">
        <f t="shared" si="21"/>
        <v>45066</v>
      </c>
      <c r="AK502" s="32">
        <f t="shared" ca="1" si="22"/>
        <v>407</v>
      </c>
      <c r="AL502" s="33">
        <f t="shared" ca="1" si="23"/>
        <v>1.1812033088628894E-2</v>
      </c>
      <c r="AM502" s="22">
        <f>IF(ISBLANK(Y502),"",INDEX(spac_research[[#All],[publicSharesOutstanding]],MATCH(C502,spac_research[[#All],[symbol]],0)))</f>
        <v>26551482</v>
      </c>
      <c r="AN502">
        <v>0</v>
      </c>
    </row>
    <row r="503" spans="1:40" x14ac:dyDescent="0.2">
      <c r="A503" s="37" t="s">
        <v>2486</v>
      </c>
      <c r="B503" s="37" t="s">
        <v>2398</v>
      </c>
      <c r="C503" s="37" t="s">
        <v>747</v>
      </c>
      <c r="D503" s="37" t="s">
        <v>746</v>
      </c>
      <c r="E503" s="37" t="s">
        <v>745</v>
      </c>
      <c r="F503" s="40">
        <v>44313</v>
      </c>
      <c r="G503" s="40">
        <v>44334</v>
      </c>
      <c r="H503" s="37" t="s">
        <v>743</v>
      </c>
      <c r="I503" s="37" t="s">
        <v>107</v>
      </c>
      <c r="J503" s="37"/>
      <c r="K503" s="37" t="s">
        <v>2066</v>
      </c>
      <c r="L503" s="39">
        <v>10</v>
      </c>
      <c r="M503" s="37" t="s">
        <v>1887</v>
      </c>
      <c r="N503" s="37" t="s">
        <v>79</v>
      </c>
      <c r="O503" s="37" t="s">
        <v>56</v>
      </c>
      <c r="P503" s="37">
        <v>54.2</v>
      </c>
      <c r="Q503" s="40">
        <v>44589</v>
      </c>
      <c r="R503" s="40">
        <v>44701</v>
      </c>
      <c r="S503" s="37"/>
      <c r="T503" s="42">
        <v>2500</v>
      </c>
      <c r="U503" s="41">
        <v>46.15</v>
      </c>
      <c r="V503" s="37" t="s">
        <v>130</v>
      </c>
      <c r="W503" s="37" t="s">
        <v>167</v>
      </c>
      <c r="X503" s="37"/>
      <c r="Y503" s="39">
        <v>9.93</v>
      </c>
      <c r="Z503" s="39">
        <v>10.36</v>
      </c>
      <c r="AA503" s="37"/>
      <c r="AB503" s="37"/>
      <c r="AC503" s="37"/>
      <c r="AD503" s="37"/>
      <c r="AE503" s="37" t="s">
        <v>1379</v>
      </c>
      <c r="AF503" s="37" t="s">
        <v>112</v>
      </c>
      <c r="AG503" s="37" t="s">
        <v>118</v>
      </c>
      <c r="AH503" s="38">
        <v>-7.0000000000000001E-3</v>
      </c>
      <c r="AI503" s="40">
        <f>INDEX(spac_research[[#All],[outsideLiquidationDate]],MATCH(C503,spac_research[[#All],[symbol]],0))</f>
        <v>45066</v>
      </c>
      <c r="AJ503" s="20">
        <f t="shared" si="21"/>
        <v>45066</v>
      </c>
      <c r="AK503" s="32">
        <f t="shared" ca="1" si="22"/>
        <v>407</v>
      </c>
      <c r="AL503" s="33">
        <f t="shared" ca="1" si="23"/>
        <v>6.3218945394171791E-3</v>
      </c>
      <c r="AM503" s="22">
        <f>IF(ISBLANK(Y503),"",INDEX(spac_research[[#All],[publicSharesOutstanding]],MATCH(C503,spac_research[[#All],[symbol]],0)))</f>
        <v>5417193</v>
      </c>
      <c r="AN503">
        <v>0</v>
      </c>
    </row>
    <row r="504" spans="1:40" x14ac:dyDescent="0.2">
      <c r="A504" s="37" t="s">
        <v>2076</v>
      </c>
      <c r="B504" s="37" t="s">
        <v>1780</v>
      </c>
      <c r="C504" s="37" t="s">
        <v>382</v>
      </c>
      <c r="D504" s="37"/>
      <c r="E504" s="37"/>
      <c r="F504" s="40">
        <v>44271</v>
      </c>
      <c r="G504" s="40">
        <v>44335</v>
      </c>
      <c r="H504" s="37">
        <v>24</v>
      </c>
      <c r="I504" s="37" t="s">
        <v>53</v>
      </c>
      <c r="J504" s="37" t="s">
        <v>54</v>
      </c>
      <c r="K504" s="37"/>
      <c r="L504" s="39">
        <v>10</v>
      </c>
      <c r="M504" s="38">
        <v>0.33329999999999999</v>
      </c>
      <c r="N504" s="37" t="s">
        <v>140</v>
      </c>
      <c r="O504" s="37" t="s">
        <v>56</v>
      </c>
      <c r="P504" s="37">
        <v>221.7</v>
      </c>
      <c r="Q504" s="37"/>
      <c r="R504" s="40">
        <v>45067</v>
      </c>
      <c r="S504" s="37"/>
      <c r="T504" s="37"/>
      <c r="U504" s="37"/>
      <c r="V504" s="37"/>
      <c r="W504" s="37"/>
      <c r="X504" s="37"/>
      <c r="Y504" s="39">
        <v>9.69</v>
      </c>
      <c r="Z504" s="39">
        <v>9.98</v>
      </c>
      <c r="AA504" s="39">
        <v>0.5</v>
      </c>
      <c r="AB504" s="37"/>
      <c r="AC504" s="37"/>
      <c r="AD504" s="37"/>
      <c r="AE504" s="37" t="s">
        <v>1800</v>
      </c>
      <c r="AF504" s="37" t="s">
        <v>51</v>
      </c>
      <c r="AG504" s="37" t="s">
        <v>381</v>
      </c>
      <c r="AH504" s="38">
        <v>-3.2000000000000001E-2</v>
      </c>
      <c r="AI504" s="40">
        <f>INDEX(spac_research[[#All],[outsideLiquidationDate]],MATCH(C504,spac_research[[#All],[symbol]],0))</f>
        <v>0</v>
      </c>
      <c r="AJ504" s="20">
        <f t="shared" si="21"/>
        <v>45067</v>
      </c>
      <c r="AK504" s="32">
        <f t="shared" ca="1" si="22"/>
        <v>408</v>
      </c>
      <c r="AL504" s="33">
        <f t="shared" ca="1" si="23"/>
        <v>2.8620065157125868E-2</v>
      </c>
      <c r="AM504" s="22">
        <f>IF(ISBLANK(Y504),"",INDEX(spac_research[[#All],[publicSharesOutstanding]],MATCH(C504,spac_research[[#All],[symbol]],0)))</f>
        <v>22165962</v>
      </c>
      <c r="AN504">
        <v>0</v>
      </c>
    </row>
    <row r="505" spans="1:40" x14ac:dyDescent="0.2">
      <c r="A505" s="37" t="s">
        <v>1516</v>
      </c>
      <c r="B505" s="37" t="s">
        <v>1780</v>
      </c>
      <c r="C505" s="37" t="s">
        <v>1517</v>
      </c>
      <c r="D505" s="37"/>
      <c r="E505" s="37"/>
      <c r="F505" s="40">
        <v>44368</v>
      </c>
      <c r="G505" s="40">
        <v>44518</v>
      </c>
      <c r="H505" s="37">
        <v>18</v>
      </c>
      <c r="I505" s="37" t="s">
        <v>525</v>
      </c>
      <c r="J505" s="37" t="s">
        <v>54</v>
      </c>
      <c r="K505" s="37" t="s">
        <v>2283</v>
      </c>
      <c r="L505" s="39">
        <v>10</v>
      </c>
      <c r="M505" s="37" t="s">
        <v>1887</v>
      </c>
      <c r="N505" s="37" t="s">
        <v>147</v>
      </c>
      <c r="O505" s="37" t="s">
        <v>48</v>
      </c>
      <c r="P505" s="37">
        <v>276</v>
      </c>
      <c r="Q505" s="37"/>
      <c r="R505" s="40">
        <v>45068</v>
      </c>
      <c r="S505" s="37"/>
      <c r="T505" s="37"/>
      <c r="U505" s="37"/>
      <c r="V505" s="37"/>
      <c r="W505" s="37"/>
      <c r="X505" s="37"/>
      <c r="Y505" s="39">
        <v>9.6999999999999993</v>
      </c>
      <c r="Z505" s="39">
        <v>9.9600000000000009</v>
      </c>
      <c r="AA505" s="39">
        <v>0.25</v>
      </c>
      <c r="AB505" s="37"/>
      <c r="AC505" s="37"/>
      <c r="AD505" s="37"/>
      <c r="AE505" s="37" t="s">
        <v>1782</v>
      </c>
      <c r="AF505" s="37" t="s">
        <v>536</v>
      </c>
      <c r="AG505" s="37" t="s">
        <v>1515</v>
      </c>
      <c r="AH505" s="38">
        <v>-0.03</v>
      </c>
      <c r="AI505" s="40">
        <f>INDEX(spac_research[[#All],[outsideLiquidationDate]],MATCH(C505,spac_research[[#All],[symbol]],0))</f>
        <v>0</v>
      </c>
      <c r="AJ505" s="20">
        <f t="shared" si="21"/>
        <v>45068</v>
      </c>
      <c r="AK505" s="32">
        <f t="shared" ca="1" si="22"/>
        <v>409</v>
      </c>
      <c r="AL505" s="33">
        <f t="shared" ca="1" si="23"/>
        <v>2.7600635192700423E-2</v>
      </c>
      <c r="AM505" s="22">
        <f>IF(ISBLANK(Y505),"",INDEX(spac_research[[#All],[publicSharesOutstanding]],MATCH(C505,spac_research[[#All],[symbol]],0)))</f>
        <v>27600000</v>
      </c>
      <c r="AN505">
        <v>0</v>
      </c>
    </row>
    <row r="506" spans="1:40" x14ac:dyDescent="0.2">
      <c r="A506" s="37" t="s">
        <v>2504</v>
      </c>
      <c r="B506" s="37" t="s">
        <v>2398</v>
      </c>
      <c r="C506" s="37" t="s">
        <v>1595</v>
      </c>
      <c r="D506" s="37" t="s">
        <v>1594</v>
      </c>
      <c r="E506" s="37" t="s">
        <v>1593</v>
      </c>
      <c r="F506" s="40">
        <v>44501</v>
      </c>
      <c r="G506" s="40">
        <v>44518</v>
      </c>
      <c r="H506" s="37" t="s">
        <v>138</v>
      </c>
      <c r="I506" s="37" t="s">
        <v>126</v>
      </c>
      <c r="J506" s="37" t="s">
        <v>938</v>
      </c>
      <c r="K506" s="37" t="s">
        <v>2131</v>
      </c>
      <c r="L506" s="39">
        <v>10</v>
      </c>
      <c r="M506" s="37" t="s">
        <v>1887</v>
      </c>
      <c r="N506" s="37" t="s">
        <v>130</v>
      </c>
      <c r="O506" s="37" t="s">
        <v>48</v>
      </c>
      <c r="P506" s="37">
        <v>69</v>
      </c>
      <c r="Q506" s="40">
        <v>44586</v>
      </c>
      <c r="R506" s="40">
        <v>44887</v>
      </c>
      <c r="S506" s="37"/>
      <c r="T506" s="42">
        <v>1510</v>
      </c>
      <c r="U506" s="41">
        <v>21.89</v>
      </c>
      <c r="V506" s="37" t="s">
        <v>72</v>
      </c>
      <c r="W506" s="37" t="s">
        <v>167</v>
      </c>
      <c r="X506" s="37"/>
      <c r="Y506" s="39">
        <v>9.7799999999999994</v>
      </c>
      <c r="Z506" s="39">
        <v>10.050000000000001</v>
      </c>
      <c r="AA506" s="39">
        <v>0.3</v>
      </c>
      <c r="AB506" s="37"/>
      <c r="AC506" s="37"/>
      <c r="AD506" s="37"/>
      <c r="AE506" s="37" t="s">
        <v>1379</v>
      </c>
      <c r="AF506" s="37" t="s">
        <v>112</v>
      </c>
      <c r="AG506" s="37" t="s">
        <v>130</v>
      </c>
      <c r="AH506" s="38">
        <v>-2.1999999999999999E-2</v>
      </c>
      <c r="AI506" s="40">
        <f>INDEX(spac_research[[#All],[outsideLiquidationDate]],MATCH(C506,spac_research[[#All],[symbol]],0))</f>
        <v>45068</v>
      </c>
      <c r="AJ506" s="20">
        <f t="shared" si="21"/>
        <v>45068</v>
      </c>
      <c r="AK506" s="32">
        <f t="shared" ca="1" si="22"/>
        <v>409</v>
      </c>
      <c r="AL506" s="33">
        <f t="shared" ca="1" si="23"/>
        <v>2.0074899625501887E-2</v>
      </c>
      <c r="AM506" s="22">
        <f>IF(ISBLANK(Y506),"",INDEX(spac_research[[#All],[publicSharesOutstanding]],MATCH(C506,spac_research[[#All],[symbol]],0)))</f>
        <v>6900000</v>
      </c>
      <c r="AN506">
        <v>0</v>
      </c>
    </row>
    <row r="507" spans="1:40" x14ac:dyDescent="0.2">
      <c r="A507" s="37" t="s">
        <v>2387</v>
      </c>
      <c r="B507" s="37" t="s">
        <v>1780</v>
      </c>
      <c r="C507" s="37" t="s">
        <v>495</v>
      </c>
      <c r="D507" s="37"/>
      <c r="E507" s="37"/>
      <c r="F507" s="40">
        <v>44560</v>
      </c>
      <c r="G507" s="40">
        <v>44610</v>
      </c>
      <c r="H507" s="37">
        <v>15</v>
      </c>
      <c r="I507" s="37" t="s">
        <v>69</v>
      </c>
      <c r="J507" s="37" t="s">
        <v>61</v>
      </c>
      <c r="K507" s="37"/>
      <c r="L507" s="39">
        <v>10.25</v>
      </c>
      <c r="M507" s="38">
        <v>0.5</v>
      </c>
      <c r="N507" s="37" t="s">
        <v>140</v>
      </c>
      <c r="O507" s="37" t="s">
        <v>48</v>
      </c>
      <c r="P507" s="37">
        <v>287.5</v>
      </c>
      <c r="Q507" s="37"/>
      <c r="R507" s="40">
        <v>45069</v>
      </c>
      <c r="S507" s="37"/>
      <c r="T507" s="37"/>
      <c r="U507" s="37"/>
      <c r="V507" s="37"/>
      <c r="W507" s="37"/>
      <c r="X507" s="37"/>
      <c r="Y507" s="37"/>
      <c r="Z507" s="39">
        <v>10</v>
      </c>
      <c r="AA507" s="37"/>
      <c r="AB507" s="37"/>
      <c r="AC507" s="37"/>
      <c r="AD507" s="37"/>
      <c r="AE507" s="37" t="s">
        <v>1786</v>
      </c>
      <c r="AF507" s="37" t="s">
        <v>394</v>
      </c>
      <c r="AG507" s="37" t="s">
        <v>494</v>
      </c>
      <c r="AH507" s="37"/>
      <c r="AI507" s="40">
        <f>INDEX(spac_research[[#All],[outsideLiquidationDate]],MATCH(C507,spac_research[[#All],[symbol]],0))</f>
        <v>0</v>
      </c>
      <c r="AJ507" s="20">
        <f t="shared" si="21"/>
        <v>45069</v>
      </c>
      <c r="AK507" s="32">
        <f t="shared" ca="1" si="22"/>
        <v>410</v>
      </c>
      <c r="AL507" s="33" t="str">
        <f t="shared" ca="1" si="23"/>
        <v/>
      </c>
      <c r="AM507" s="22" t="str">
        <f>IF(ISBLANK(Y507),"",INDEX(spac_research[[#All],[publicSharesOutstanding]],MATCH(C507,spac_research[[#All],[symbol]],0)))</f>
        <v/>
      </c>
      <c r="AN507">
        <v>0</v>
      </c>
    </row>
    <row r="508" spans="1:40" x14ac:dyDescent="0.2">
      <c r="A508" s="37" t="s">
        <v>2286</v>
      </c>
      <c r="B508" s="37" t="s">
        <v>1780</v>
      </c>
      <c r="C508" s="37" t="s">
        <v>948</v>
      </c>
      <c r="D508" s="37"/>
      <c r="E508" s="37"/>
      <c r="F508" s="40">
        <v>44336</v>
      </c>
      <c r="G508" s="40">
        <v>44519</v>
      </c>
      <c r="H508" s="37" t="s">
        <v>138</v>
      </c>
      <c r="I508" s="37" t="s">
        <v>69</v>
      </c>
      <c r="J508" s="37" t="s">
        <v>61</v>
      </c>
      <c r="K508" s="37"/>
      <c r="L508" s="39">
        <v>10.15</v>
      </c>
      <c r="M508" s="38">
        <v>0.5</v>
      </c>
      <c r="N508" s="37" t="s">
        <v>72</v>
      </c>
      <c r="O508" s="37" t="s">
        <v>48</v>
      </c>
      <c r="P508" s="37">
        <v>200</v>
      </c>
      <c r="Q508" s="37"/>
      <c r="R508" s="40">
        <v>44888</v>
      </c>
      <c r="S508" s="37"/>
      <c r="T508" s="37"/>
      <c r="U508" s="37"/>
      <c r="V508" s="37"/>
      <c r="W508" s="37"/>
      <c r="X508" s="37"/>
      <c r="Y508" s="39">
        <v>9.91</v>
      </c>
      <c r="Z508" s="39">
        <v>10.07</v>
      </c>
      <c r="AA508" s="39">
        <v>0.17</v>
      </c>
      <c r="AB508" s="37"/>
      <c r="AC508" s="37"/>
      <c r="AD508" s="37"/>
      <c r="AE508" s="37" t="s">
        <v>1903</v>
      </c>
      <c r="AF508" s="37" t="s">
        <v>786</v>
      </c>
      <c r="AG508" s="37" t="s">
        <v>947</v>
      </c>
      <c r="AH508" s="38">
        <v>-2.3599999999999999E-2</v>
      </c>
      <c r="AI508" s="40">
        <f>INDEX(spac_research[[#All],[outsideLiquidationDate]],MATCH(C508,spac_research[[#All],[symbol]],0))</f>
        <v>45069</v>
      </c>
      <c r="AJ508" s="20">
        <f t="shared" si="21"/>
        <v>45069</v>
      </c>
      <c r="AK508" s="32">
        <f t="shared" ca="1" si="22"/>
        <v>410</v>
      </c>
      <c r="AL508" s="33">
        <f t="shared" ca="1" si="23"/>
        <v>2.155989269277157E-2</v>
      </c>
      <c r="AM508" s="22">
        <f>IF(ISBLANK(Y508),"",INDEX(spac_research[[#All],[publicSharesOutstanding]],MATCH(C508,spac_research[[#All],[symbol]],0)))</f>
        <v>19999880</v>
      </c>
      <c r="AN508">
        <v>0</v>
      </c>
    </row>
    <row r="509" spans="1:40" x14ac:dyDescent="0.2">
      <c r="A509" s="37" t="s">
        <v>2290</v>
      </c>
      <c r="B509" s="37" t="s">
        <v>1780</v>
      </c>
      <c r="C509" s="37" t="s">
        <v>801</v>
      </c>
      <c r="D509" s="37"/>
      <c r="E509" s="37"/>
      <c r="F509" s="40">
        <v>44505</v>
      </c>
      <c r="G509" s="40">
        <v>44522</v>
      </c>
      <c r="H509" s="37" t="s">
        <v>159</v>
      </c>
      <c r="I509" s="37" t="s">
        <v>69</v>
      </c>
      <c r="J509" s="37" t="s">
        <v>54</v>
      </c>
      <c r="K509" s="37"/>
      <c r="L509" s="39">
        <v>10.15</v>
      </c>
      <c r="M509" s="38">
        <v>0.5</v>
      </c>
      <c r="N509" s="37" t="s">
        <v>66</v>
      </c>
      <c r="O509" s="37" t="s">
        <v>48</v>
      </c>
      <c r="P509" s="37">
        <v>276</v>
      </c>
      <c r="Q509" s="37"/>
      <c r="R509" s="40">
        <v>44981</v>
      </c>
      <c r="S509" s="37"/>
      <c r="T509" s="37"/>
      <c r="U509" s="37"/>
      <c r="V509" s="37"/>
      <c r="W509" s="37"/>
      <c r="X509" s="37"/>
      <c r="Y509" s="39">
        <v>9.8800000000000008</v>
      </c>
      <c r="Z509" s="39">
        <v>10.029999999999999</v>
      </c>
      <c r="AA509" s="39">
        <v>0.39</v>
      </c>
      <c r="AB509" s="37"/>
      <c r="AC509" s="37"/>
      <c r="AD509" s="37"/>
      <c r="AE509" s="37" t="s">
        <v>1781</v>
      </c>
      <c r="AF509" s="37" t="s">
        <v>200</v>
      </c>
      <c r="AG509" s="37" t="s">
        <v>800</v>
      </c>
      <c r="AH509" s="38">
        <v>-2.6599999999999999E-2</v>
      </c>
      <c r="AI509" s="40">
        <f>INDEX(spac_research[[#All],[outsideLiquidationDate]],MATCH(C509,spac_research[[#All],[symbol]],0))</f>
        <v>45070</v>
      </c>
      <c r="AJ509" s="20">
        <f t="shared" si="21"/>
        <v>45070</v>
      </c>
      <c r="AK509" s="32">
        <f t="shared" ca="1" si="22"/>
        <v>411</v>
      </c>
      <c r="AL509" s="33">
        <f t="shared" ca="1" si="23"/>
        <v>2.4269334200183228E-2</v>
      </c>
      <c r="AM509" s="22">
        <f>IF(ISBLANK(Y509),"",INDEX(spac_research[[#All],[publicSharesOutstanding]],MATCH(C509,spac_research[[#All],[symbol]],0)))</f>
        <v>27600000</v>
      </c>
      <c r="AN509">
        <v>0</v>
      </c>
    </row>
    <row r="510" spans="1:40" x14ac:dyDescent="0.2">
      <c r="A510" s="37" t="s">
        <v>2289</v>
      </c>
      <c r="B510" s="37" t="s">
        <v>1780</v>
      </c>
      <c r="C510" s="37" t="s">
        <v>833</v>
      </c>
      <c r="D510" s="37"/>
      <c r="E510" s="37"/>
      <c r="F510" s="40">
        <v>44341</v>
      </c>
      <c r="G510" s="40">
        <v>44522</v>
      </c>
      <c r="H510" s="37" t="s">
        <v>138</v>
      </c>
      <c r="I510" s="37" t="s">
        <v>126</v>
      </c>
      <c r="J510" s="37" t="s">
        <v>832</v>
      </c>
      <c r="K510" s="37" t="s">
        <v>2066</v>
      </c>
      <c r="L510" s="39">
        <v>10</v>
      </c>
      <c r="M510" s="37" t="s">
        <v>1887</v>
      </c>
      <c r="N510" s="37" t="s">
        <v>79</v>
      </c>
      <c r="O510" s="37" t="s">
        <v>167</v>
      </c>
      <c r="P510" s="37">
        <v>86.3</v>
      </c>
      <c r="Q510" s="37"/>
      <c r="R510" s="40">
        <v>44889</v>
      </c>
      <c r="S510" s="37"/>
      <c r="T510" s="37"/>
      <c r="U510" s="37"/>
      <c r="V510" s="37"/>
      <c r="W510" s="37"/>
      <c r="X510" s="37"/>
      <c r="Y510" s="39">
        <v>9.8000000000000007</v>
      </c>
      <c r="Z510" s="39">
        <v>10.34</v>
      </c>
      <c r="AA510" s="39">
        <v>0.32</v>
      </c>
      <c r="AB510" s="37"/>
      <c r="AC510" s="37"/>
      <c r="AD510" s="37"/>
      <c r="AE510" s="37" t="s">
        <v>1873</v>
      </c>
      <c r="AF510" s="37" t="s">
        <v>112</v>
      </c>
      <c r="AG510" s="37" t="s">
        <v>167</v>
      </c>
      <c r="AH510" s="38">
        <v>-0.02</v>
      </c>
      <c r="AI510" s="40">
        <f>INDEX(spac_research[[#All],[outsideLiquidationDate]],MATCH(C510,spac_research[[#All],[symbol]],0))</f>
        <v>45070</v>
      </c>
      <c r="AJ510" s="20">
        <f t="shared" si="21"/>
        <v>45070</v>
      </c>
      <c r="AK510" s="32">
        <f t="shared" ca="1" si="22"/>
        <v>411</v>
      </c>
      <c r="AL510" s="33">
        <f t="shared" ca="1" si="23"/>
        <v>1.812403793634244E-2</v>
      </c>
      <c r="AM510" s="22">
        <f>IF(ISBLANK(Y510),"",INDEX(spac_research[[#All],[publicSharesOutstanding]],MATCH(C510,spac_research[[#All],[symbol]],0)))</f>
        <v>8625000</v>
      </c>
      <c r="AN510">
        <v>0</v>
      </c>
    </row>
    <row r="511" spans="1:40" x14ac:dyDescent="0.2">
      <c r="A511" s="37" t="s">
        <v>2078</v>
      </c>
      <c r="B511" s="37" t="s">
        <v>1780</v>
      </c>
      <c r="C511" s="37" t="s">
        <v>1037</v>
      </c>
      <c r="D511" s="37"/>
      <c r="E511" s="37"/>
      <c r="F511" s="40">
        <v>44250</v>
      </c>
      <c r="G511" s="40">
        <v>44337</v>
      </c>
      <c r="H511" s="37">
        <v>24</v>
      </c>
      <c r="I511" s="37" t="s">
        <v>119</v>
      </c>
      <c r="J511" s="37" t="s">
        <v>61</v>
      </c>
      <c r="K511" s="37"/>
      <c r="L511" s="39">
        <v>10</v>
      </c>
      <c r="M511" s="38">
        <v>0.2</v>
      </c>
      <c r="N511" s="37" t="s">
        <v>79</v>
      </c>
      <c r="O511" s="37" t="s">
        <v>48</v>
      </c>
      <c r="P511" s="37">
        <v>171.6</v>
      </c>
      <c r="Q511" s="37"/>
      <c r="R511" s="40">
        <v>45071</v>
      </c>
      <c r="S511" s="37"/>
      <c r="T511" s="37"/>
      <c r="U511" s="37"/>
      <c r="V511" s="37"/>
      <c r="W511" s="37"/>
      <c r="X511" s="37"/>
      <c r="Y511" s="39">
        <v>9.67</v>
      </c>
      <c r="Z511" s="39">
        <v>9.9</v>
      </c>
      <c r="AA511" s="39">
        <v>0.63</v>
      </c>
      <c r="AB511" s="37"/>
      <c r="AC511" s="37"/>
      <c r="AD511" s="37"/>
      <c r="AE511" s="37" t="s">
        <v>1844</v>
      </c>
      <c r="AF511" s="37" t="s">
        <v>68</v>
      </c>
      <c r="AG511" s="37" t="s">
        <v>118</v>
      </c>
      <c r="AH511" s="38">
        <v>-3.3000000000000002E-2</v>
      </c>
      <c r="AI511" s="40">
        <f>INDEX(spac_research[[#All],[outsideLiquidationDate]],MATCH(C511,spac_research[[#All],[symbol]],0))</f>
        <v>0</v>
      </c>
      <c r="AJ511" s="20">
        <f t="shared" si="21"/>
        <v>45071</v>
      </c>
      <c r="AK511" s="32">
        <f t="shared" ca="1" si="22"/>
        <v>412</v>
      </c>
      <c r="AL511" s="33">
        <f t="shared" ca="1" si="23"/>
        <v>3.0233130189455972E-2</v>
      </c>
      <c r="AM511" s="22">
        <f>IF(ISBLANK(Y511),"",INDEX(spac_research[[#All],[publicSharesOutstanding]],MATCH(C511,spac_research[[#All],[symbol]],0)))</f>
        <v>17161500</v>
      </c>
      <c r="AN511">
        <v>1</v>
      </c>
    </row>
    <row r="512" spans="1:40" x14ac:dyDescent="0.2">
      <c r="A512" s="37" t="s">
        <v>2079</v>
      </c>
      <c r="B512" s="37" t="s">
        <v>1780</v>
      </c>
      <c r="C512" s="37" t="s">
        <v>1137</v>
      </c>
      <c r="D512" s="37"/>
      <c r="E512" s="37"/>
      <c r="F512" s="40">
        <v>44302</v>
      </c>
      <c r="G512" s="40">
        <v>44341</v>
      </c>
      <c r="H512" s="37">
        <v>24</v>
      </c>
      <c r="I512" s="37" t="s">
        <v>83</v>
      </c>
      <c r="J512" s="37"/>
      <c r="K512" s="37"/>
      <c r="L512" s="39">
        <v>10</v>
      </c>
      <c r="M512" s="38">
        <v>0</v>
      </c>
      <c r="N512" s="37" t="s">
        <v>235</v>
      </c>
      <c r="O512" s="37" t="s">
        <v>48</v>
      </c>
      <c r="P512" s="37">
        <v>275</v>
      </c>
      <c r="Q512" s="37"/>
      <c r="R512" s="40">
        <v>45073</v>
      </c>
      <c r="S512" s="37"/>
      <c r="T512" s="37"/>
      <c r="U512" s="37"/>
      <c r="V512" s="37"/>
      <c r="W512" s="37"/>
      <c r="X512" s="37"/>
      <c r="Y512" s="39">
        <v>9.68</v>
      </c>
      <c r="Z512" s="37"/>
      <c r="AA512" s="37"/>
      <c r="AB512" s="37"/>
      <c r="AC512" s="37"/>
      <c r="AD512" s="37"/>
      <c r="AE512" s="37" t="s">
        <v>1814</v>
      </c>
      <c r="AF512" s="37" t="s">
        <v>1139</v>
      </c>
      <c r="AG512" s="37" t="s">
        <v>1138</v>
      </c>
      <c r="AH512" s="38">
        <v>-3.3000000000000002E-2</v>
      </c>
      <c r="AI512" s="40">
        <f>INDEX(spac_research[[#All],[outsideLiquidationDate]],MATCH(C512,spac_research[[#All],[symbol]],0))</f>
        <v>0</v>
      </c>
      <c r="AJ512" s="20">
        <f t="shared" si="21"/>
        <v>45073</v>
      </c>
      <c r="AK512" s="32">
        <f t="shared" ca="1" si="22"/>
        <v>414</v>
      </c>
      <c r="AL512" s="33">
        <f t="shared" ca="1" si="23"/>
        <v>2.9145207010819758E-2</v>
      </c>
      <c r="AM512" s="22">
        <f>IF(ISBLANK(Y512),"",INDEX(spac_research[[#All],[publicSharesOutstanding]],MATCH(C512,spac_research[[#All],[symbol]],0)))</f>
        <v>27500000</v>
      </c>
      <c r="AN512">
        <v>0</v>
      </c>
    </row>
    <row r="513" spans="1:40" x14ac:dyDescent="0.2">
      <c r="A513" s="37" t="s">
        <v>2081</v>
      </c>
      <c r="B513" s="37" t="s">
        <v>1780</v>
      </c>
      <c r="C513" s="37" t="s">
        <v>1257</v>
      </c>
      <c r="D513" s="37"/>
      <c r="E513" s="37"/>
      <c r="F513" s="40">
        <v>44291</v>
      </c>
      <c r="G513" s="40">
        <v>44342</v>
      </c>
      <c r="H513" s="37">
        <v>24</v>
      </c>
      <c r="I513" s="37" t="s">
        <v>53</v>
      </c>
      <c r="J513" s="37" t="s">
        <v>54</v>
      </c>
      <c r="K513" s="37"/>
      <c r="L513" s="39">
        <v>10</v>
      </c>
      <c r="M513" s="38">
        <v>0.33329999999999999</v>
      </c>
      <c r="N513" s="37" t="s">
        <v>79</v>
      </c>
      <c r="O513" s="37" t="s">
        <v>48</v>
      </c>
      <c r="P513" s="37">
        <v>225</v>
      </c>
      <c r="Q513" s="37"/>
      <c r="R513" s="40">
        <v>45074</v>
      </c>
      <c r="S513" s="37"/>
      <c r="T513" s="37"/>
      <c r="U513" s="37"/>
      <c r="V513" s="37"/>
      <c r="W513" s="37"/>
      <c r="X513" s="37"/>
      <c r="Y513" s="39">
        <v>9.69</v>
      </c>
      <c r="Z513" s="39">
        <v>9.77</v>
      </c>
      <c r="AA513" s="39">
        <v>0.3</v>
      </c>
      <c r="AB513" s="37"/>
      <c r="AC513" s="37"/>
      <c r="AD513" s="37"/>
      <c r="AE513" s="37" t="s">
        <v>1784</v>
      </c>
      <c r="AF513" s="37" t="s">
        <v>343</v>
      </c>
      <c r="AG513" s="37" t="s">
        <v>1256</v>
      </c>
      <c r="AH513" s="38">
        <v>-3.1E-2</v>
      </c>
      <c r="AI513" s="40">
        <f>INDEX(spac_research[[#All],[outsideLiquidationDate]],MATCH(C513,spac_research[[#All],[symbol]],0))</f>
        <v>0</v>
      </c>
      <c r="AJ513" s="20">
        <f t="shared" si="21"/>
        <v>45074</v>
      </c>
      <c r="AK513" s="32">
        <f t="shared" ca="1" si="22"/>
        <v>415</v>
      </c>
      <c r="AL513" s="33">
        <f t="shared" ca="1" si="23"/>
        <v>2.8137317070138199E-2</v>
      </c>
      <c r="AM513" s="22">
        <f>IF(ISBLANK(Y513),"",INDEX(spac_research[[#All],[publicSharesOutstanding]],MATCH(C513,spac_research[[#All],[symbol]],0)))</f>
        <v>22500000</v>
      </c>
      <c r="AN513">
        <v>0</v>
      </c>
    </row>
    <row r="514" spans="1:40" x14ac:dyDescent="0.2">
      <c r="A514" s="37" t="s">
        <v>2488</v>
      </c>
      <c r="B514" s="37" t="s">
        <v>2398</v>
      </c>
      <c r="C514" s="37" t="s">
        <v>1266</v>
      </c>
      <c r="D514" s="37" t="s">
        <v>1267</v>
      </c>
      <c r="E514" s="37"/>
      <c r="F514" s="40">
        <v>44323</v>
      </c>
      <c r="G514" s="40">
        <v>44342</v>
      </c>
      <c r="H514" s="37">
        <v>24</v>
      </c>
      <c r="I514" s="37" t="s">
        <v>83</v>
      </c>
      <c r="J514" s="37"/>
      <c r="K514" s="37"/>
      <c r="L514" s="39">
        <v>10</v>
      </c>
      <c r="M514" s="38">
        <v>0</v>
      </c>
      <c r="N514" s="37" t="s">
        <v>130</v>
      </c>
      <c r="O514" s="37" t="s">
        <v>56</v>
      </c>
      <c r="P514" s="37">
        <v>230</v>
      </c>
      <c r="Q514" s="40">
        <v>44550</v>
      </c>
      <c r="R514" s="40">
        <v>45074</v>
      </c>
      <c r="S514" s="37"/>
      <c r="T514" s="37">
        <v>276</v>
      </c>
      <c r="U514" s="41">
        <v>1.2</v>
      </c>
      <c r="V514" s="37" t="s">
        <v>130</v>
      </c>
      <c r="W514" s="37" t="s">
        <v>56</v>
      </c>
      <c r="X514" s="37"/>
      <c r="Y514" s="39">
        <v>9.8699999999999992</v>
      </c>
      <c r="Z514" s="37"/>
      <c r="AA514" s="37"/>
      <c r="AB514" s="37"/>
      <c r="AC514" s="37"/>
      <c r="AD514" s="37"/>
      <c r="AE514" s="37" t="s">
        <v>1800</v>
      </c>
      <c r="AF514" s="37" t="s">
        <v>59</v>
      </c>
      <c r="AG514" s="37" t="s">
        <v>1268</v>
      </c>
      <c r="AH514" s="38">
        <v>-1.2999999999999999E-2</v>
      </c>
      <c r="AI514" s="40">
        <f>INDEX(spac_research[[#All],[outsideLiquidationDate]],MATCH(C514,spac_research[[#All],[symbol]],0))</f>
        <v>0</v>
      </c>
      <c r="AJ514" s="20">
        <f t="shared" ref="AJ514:AJ577" si="24">IF(AI514&gt;0,AI514,R514)</f>
        <v>45074</v>
      </c>
      <c r="AK514" s="32">
        <f t="shared" ref="AK514:AK577" ca="1" si="25">AJ514-TODAY()</f>
        <v>415</v>
      </c>
      <c r="AL514" s="33">
        <f t="shared" ref="AL514:AL577" ca="1" si="26">IFERROR((L514/Y514-1)*(365/AK514),"")</f>
        <v>1.1584331245956528E-2</v>
      </c>
      <c r="AM514" s="22">
        <f>IF(ISBLANK(Y514),"",INDEX(spac_research[[#All],[publicSharesOutstanding]],MATCH(C514,spac_research[[#All],[symbol]],0)))</f>
        <v>23000000</v>
      </c>
      <c r="AN514">
        <v>0</v>
      </c>
    </row>
    <row r="515" spans="1:40" x14ac:dyDescent="0.2">
      <c r="A515" s="37" t="s">
        <v>2158</v>
      </c>
      <c r="B515" s="37" t="s">
        <v>1780</v>
      </c>
      <c r="C515" s="37" t="s">
        <v>730</v>
      </c>
      <c r="D515" s="37"/>
      <c r="E515" s="37"/>
      <c r="F515" s="40">
        <v>44406</v>
      </c>
      <c r="G515" s="40">
        <v>44434</v>
      </c>
      <c r="H515" s="37" t="s">
        <v>729</v>
      </c>
      <c r="I515" s="37" t="s">
        <v>137</v>
      </c>
      <c r="J515" s="37" t="s">
        <v>61</v>
      </c>
      <c r="K515" s="37"/>
      <c r="L515" s="39">
        <v>10.15</v>
      </c>
      <c r="M515" s="38">
        <v>1</v>
      </c>
      <c r="N515" s="37" t="s">
        <v>79</v>
      </c>
      <c r="O515" s="37" t="s">
        <v>48</v>
      </c>
      <c r="P515" s="37">
        <v>126.5</v>
      </c>
      <c r="Q515" s="37"/>
      <c r="R515" s="40">
        <v>44803</v>
      </c>
      <c r="S515" s="37"/>
      <c r="T515" s="37"/>
      <c r="U515" s="37"/>
      <c r="V515" s="37"/>
      <c r="W515" s="37"/>
      <c r="X515" s="37"/>
      <c r="Y515" s="39">
        <v>10.02</v>
      </c>
      <c r="Z515" s="39">
        <v>10.25</v>
      </c>
      <c r="AA515" s="39">
        <v>0.21</v>
      </c>
      <c r="AB515" s="37"/>
      <c r="AC515" s="37"/>
      <c r="AD515" s="37"/>
      <c r="AE515" s="37" t="s">
        <v>1873</v>
      </c>
      <c r="AF515" s="37" t="s">
        <v>728</v>
      </c>
      <c r="AG515" s="37" t="s">
        <v>727</v>
      </c>
      <c r="AH515" s="38">
        <v>-1.2800000000000001E-2</v>
      </c>
      <c r="AI515" s="40">
        <f>INDEX(spac_research[[#All],[outsideLiquidationDate]],MATCH(C515,spac_research[[#All],[symbol]],0))</f>
        <v>45076</v>
      </c>
      <c r="AJ515" s="20">
        <f t="shared" si="24"/>
        <v>45076</v>
      </c>
      <c r="AK515" s="32">
        <f t="shared" ca="1" si="25"/>
        <v>417</v>
      </c>
      <c r="AL515" s="33">
        <f t="shared" ca="1" si="26"/>
        <v>1.135618451346708E-2</v>
      </c>
      <c r="AM515" s="22">
        <f>IF(ISBLANK(Y515),"",INDEX(spac_research[[#All],[publicSharesOutstanding]],MATCH(C515,spac_research[[#All],[symbol]],0)))</f>
        <v>12650000</v>
      </c>
      <c r="AN515">
        <v>0</v>
      </c>
    </row>
    <row r="516" spans="1:40" x14ac:dyDescent="0.2">
      <c r="A516" s="37" t="s">
        <v>2296</v>
      </c>
      <c r="B516" s="37" t="s">
        <v>1780</v>
      </c>
      <c r="C516" s="37" t="s">
        <v>1443</v>
      </c>
      <c r="D516" s="37"/>
      <c r="E516" s="37"/>
      <c r="F516" s="40">
        <v>44417</v>
      </c>
      <c r="G516" s="40">
        <v>44530</v>
      </c>
      <c r="H516" s="37" t="s">
        <v>138</v>
      </c>
      <c r="I516" s="37" t="s">
        <v>137</v>
      </c>
      <c r="J516" s="37" t="s">
        <v>61</v>
      </c>
      <c r="K516" s="37"/>
      <c r="L516" s="39">
        <v>10.15</v>
      </c>
      <c r="M516" s="38">
        <v>1</v>
      </c>
      <c r="N516" s="37" t="s">
        <v>276</v>
      </c>
      <c r="O516" s="37" t="s">
        <v>48</v>
      </c>
      <c r="P516" s="37">
        <v>230</v>
      </c>
      <c r="Q516" s="37"/>
      <c r="R516" s="40">
        <v>44897</v>
      </c>
      <c r="S516" s="37"/>
      <c r="T516" s="37"/>
      <c r="U516" s="37"/>
      <c r="V516" s="37"/>
      <c r="W516" s="37"/>
      <c r="X516" s="37"/>
      <c r="Y516" s="39">
        <v>9.9499999999999993</v>
      </c>
      <c r="Z516" s="39">
        <v>9.74</v>
      </c>
      <c r="AA516" s="39">
        <v>0.14000000000000001</v>
      </c>
      <c r="AB516" s="37"/>
      <c r="AC516" s="37"/>
      <c r="AD516" s="37"/>
      <c r="AE516" s="37" t="s">
        <v>1903</v>
      </c>
      <c r="AF516" s="37" t="s">
        <v>539</v>
      </c>
      <c r="AG516" s="37" t="s">
        <v>1442</v>
      </c>
      <c r="AH516" s="38">
        <v>-1.9699999999999999E-2</v>
      </c>
      <c r="AI516" s="40">
        <f>INDEX(spac_research[[#All],[outsideLiquidationDate]],MATCH(C516,spac_research[[#All],[symbol]],0))</f>
        <v>45079</v>
      </c>
      <c r="AJ516" s="20">
        <f t="shared" si="24"/>
        <v>45079</v>
      </c>
      <c r="AK516" s="32">
        <f t="shared" ca="1" si="25"/>
        <v>420</v>
      </c>
      <c r="AL516" s="33">
        <f t="shared" ca="1" si="26"/>
        <v>1.7468293850203473E-2</v>
      </c>
      <c r="AM516" s="22">
        <f>IF(ISBLANK(Y516),"",INDEX(spac_research[[#All],[publicSharesOutstanding]],MATCH(C516,spac_research[[#All],[symbol]],0)))</f>
        <v>23000000</v>
      </c>
      <c r="AN516">
        <v>0</v>
      </c>
    </row>
    <row r="517" spans="1:40" x14ac:dyDescent="0.2">
      <c r="A517" s="37" t="s">
        <v>2299</v>
      </c>
      <c r="B517" s="37" t="s">
        <v>1780</v>
      </c>
      <c r="C517" s="37" t="s">
        <v>447</v>
      </c>
      <c r="D517" s="37"/>
      <c r="E517" s="37"/>
      <c r="F517" s="40">
        <v>44509</v>
      </c>
      <c r="G517" s="40">
        <v>44531</v>
      </c>
      <c r="H517" s="37">
        <v>18</v>
      </c>
      <c r="I517" s="37" t="s">
        <v>69</v>
      </c>
      <c r="J517" s="37" t="s">
        <v>54</v>
      </c>
      <c r="K517" s="37"/>
      <c r="L517" s="39">
        <v>10.15</v>
      </c>
      <c r="M517" s="38">
        <v>0.5</v>
      </c>
      <c r="N517" s="37" t="s">
        <v>79</v>
      </c>
      <c r="O517" s="37" t="s">
        <v>48</v>
      </c>
      <c r="P517" s="37">
        <v>115</v>
      </c>
      <c r="Q517" s="37"/>
      <c r="R517" s="40">
        <v>45080</v>
      </c>
      <c r="S517" s="37"/>
      <c r="T517" s="37"/>
      <c r="U517" s="37"/>
      <c r="V517" s="37"/>
      <c r="W517" s="37"/>
      <c r="X517" s="37"/>
      <c r="Y517" s="39">
        <v>9.84</v>
      </c>
      <c r="Z517" s="39">
        <v>10</v>
      </c>
      <c r="AA517" s="39">
        <v>0.35</v>
      </c>
      <c r="AB517" s="37"/>
      <c r="AC517" s="37"/>
      <c r="AD517" s="37"/>
      <c r="AE517" s="37" t="s">
        <v>2121</v>
      </c>
      <c r="AF517" s="37" t="s">
        <v>112</v>
      </c>
      <c r="AG517" s="37" t="s">
        <v>446</v>
      </c>
      <c r="AH517" s="38">
        <v>-3.0499999999999999E-2</v>
      </c>
      <c r="AI517" s="40">
        <f>INDEX(spac_research[[#All],[outsideLiquidationDate]],MATCH(C517,spac_research[[#All],[symbol]],0))</f>
        <v>0</v>
      </c>
      <c r="AJ517" s="20">
        <f t="shared" si="24"/>
        <v>45080</v>
      </c>
      <c r="AK517" s="32">
        <f t="shared" ca="1" si="25"/>
        <v>421</v>
      </c>
      <c r="AL517" s="33">
        <f t="shared" ca="1" si="26"/>
        <v>2.7313500569685022E-2</v>
      </c>
      <c r="AM517" s="22">
        <f>IF(ISBLANK(Y517),"",INDEX(spac_research[[#All],[publicSharesOutstanding]],MATCH(C517,spac_research[[#All],[symbol]],0)))</f>
        <v>11500000</v>
      </c>
      <c r="AN517">
        <v>0</v>
      </c>
    </row>
    <row r="518" spans="1:40" x14ac:dyDescent="0.2">
      <c r="A518" s="37" t="s">
        <v>2298</v>
      </c>
      <c r="B518" s="37" t="s">
        <v>1780</v>
      </c>
      <c r="C518" s="37" t="s">
        <v>1389</v>
      </c>
      <c r="D518" s="37"/>
      <c r="E518" s="37"/>
      <c r="F518" s="40">
        <v>44496</v>
      </c>
      <c r="G518" s="40">
        <v>44531</v>
      </c>
      <c r="H518" s="37" t="s">
        <v>159</v>
      </c>
      <c r="I518" s="37" t="s">
        <v>69</v>
      </c>
      <c r="J518" s="37" t="s">
        <v>61</v>
      </c>
      <c r="K518" s="37"/>
      <c r="L518" s="39">
        <v>10.199999999999999</v>
      </c>
      <c r="M518" s="38">
        <v>0.5</v>
      </c>
      <c r="N518" s="37" t="s">
        <v>147</v>
      </c>
      <c r="O518" s="37" t="s">
        <v>48</v>
      </c>
      <c r="P518" s="37">
        <v>230</v>
      </c>
      <c r="Q518" s="37"/>
      <c r="R518" s="40">
        <v>44988</v>
      </c>
      <c r="S518" s="37"/>
      <c r="T518" s="37"/>
      <c r="U518" s="37"/>
      <c r="V518" s="37"/>
      <c r="W518" s="37"/>
      <c r="X518" s="37"/>
      <c r="Y518" s="39">
        <v>9.92</v>
      </c>
      <c r="Z518" s="39">
        <v>10.07</v>
      </c>
      <c r="AA518" s="39">
        <v>0.3</v>
      </c>
      <c r="AB518" s="37"/>
      <c r="AC518" s="37"/>
      <c r="AD518" s="37"/>
      <c r="AE518" s="37" t="s">
        <v>1895</v>
      </c>
      <c r="AF518" s="37" t="s">
        <v>242</v>
      </c>
      <c r="AG518" s="37" t="s">
        <v>1388</v>
      </c>
      <c r="AH518" s="38">
        <v>-2.3599999999999999E-2</v>
      </c>
      <c r="AI518" s="40">
        <f>INDEX(spac_research[[#All],[outsideLiquidationDate]],MATCH(C518,spac_research[[#All],[symbol]],0))</f>
        <v>45080</v>
      </c>
      <c r="AJ518" s="20">
        <f t="shared" si="24"/>
        <v>45080</v>
      </c>
      <c r="AK518" s="32">
        <f t="shared" ca="1" si="25"/>
        <v>421</v>
      </c>
      <c r="AL518" s="33">
        <f t="shared" ca="1" si="26"/>
        <v>2.4471304880851925E-2</v>
      </c>
      <c r="AM518" s="22">
        <f>IF(ISBLANK(Y518),"",INDEX(spac_research[[#All],[publicSharesOutstanding]],MATCH(C518,spac_research[[#All],[symbol]],0)))</f>
        <v>23000000</v>
      </c>
      <c r="AN518">
        <v>0</v>
      </c>
    </row>
    <row r="519" spans="1:40" x14ac:dyDescent="0.2">
      <c r="A519" s="37" t="s">
        <v>1992</v>
      </c>
      <c r="B519" s="37" t="s">
        <v>1780</v>
      </c>
      <c r="C519" s="37" t="s">
        <v>685</v>
      </c>
      <c r="D519" s="37"/>
      <c r="E519" s="37"/>
      <c r="F519" s="40">
        <v>44232</v>
      </c>
      <c r="G519" s="40">
        <v>44257</v>
      </c>
      <c r="H519" s="37" t="s">
        <v>150</v>
      </c>
      <c r="I519" s="37" t="s">
        <v>53</v>
      </c>
      <c r="J519" s="37" t="s">
        <v>54</v>
      </c>
      <c r="K519" s="37"/>
      <c r="L519" s="39">
        <v>10</v>
      </c>
      <c r="M519" s="38">
        <v>0.33329999999999999</v>
      </c>
      <c r="N519" s="37" t="s">
        <v>79</v>
      </c>
      <c r="O519" s="37" t="s">
        <v>48</v>
      </c>
      <c r="P519" s="37">
        <v>463.9</v>
      </c>
      <c r="Q519" s="37"/>
      <c r="R519" s="40">
        <v>44989</v>
      </c>
      <c r="S519" s="37"/>
      <c r="T519" s="37"/>
      <c r="U519" s="37"/>
      <c r="V519" s="37"/>
      <c r="W519" s="37"/>
      <c r="X519" s="37"/>
      <c r="Y519" s="39">
        <v>9.7100000000000009</v>
      </c>
      <c r="Z519" s="39">
        <v>9.7899999999999991</v>
      </c>
      <c r="AA519" s="39">
        <v>0.27</v>
      </c>
      <c r="AB519" s="37"/>
      <c r="AC519" s="37"/>
      <c r="AD519" s="37"/>
      <c r="AE519" s="37" t="s">
        <v>1786</v>
      </c>
      <c r="AF519" s="37" t="s">
        <v>96</v>
      </c>
      <c r="AG519" s="37" t="s">
        <v>684</v>
      </c>
      <c r="AH519" s="38">
        <v>-2.9000000000000001E-2</v>
      </c>
      <c r="AI519" s="40">
        <f>INDEX(spac_research[[#All],[outsideLiquidationDate]],MATCH(C519,spac_research[[#All],[symbol]],0))</f>
        <v>45081</v>
      </c>
      <c r="AJ519" s="20">
        <f t="shared" si="24"/>
        <v>45081</v>
      </c>
      <c r="AK519" s="32">
        <f t="shared" ca="1" si="25"/>
        <v>422</v>
      </c>
      <c r="AL519" s="33">
        <f t="shared" ca="1" si="26"/>
        <v>2.5832068371395931E-2</v>
      </c>
      <c r="AM519" s="22">
        <f>IF(ISBLANK(Y519),"",INDEX(spac_research[[#All],[publicSharesOutstanding]],MATCH(C519,spac_research[[#All],[symbol]],0)))</f>
        <v>46393299</v>
      </c>
      <c r="AN519">
        <v>0</v>
      </c>
    </row>
    <row r="520" spans="1:40" x14ac:dyDescent="0.2">
      <c r="A520" s="37" t="s">
        <v>1994</v>
      </c>
      <c r="B520" s="37" t="s">
        <v>1780</v>
      </c>
      <c r="C520" s="37" t="s">
        <v>679</v>
      </c>
      <c r="D520" s="37"/>
      <c r="E520" s="37"/>
      <c r="F520" s="40">
        <v>44236</v>
      </c>
      <c r="G520" s="40">
        <v>44257</v>
      </c>
      <c r="H520" s="37" t="s">
        <v>150</v>
      </c>
      <c r="I520" s="37" t="s">
        <v>119</v>
      </c>
      <c r="J520" s="37" t="s">
        <v>54</v>
      </c>
      <c r="K520" s="37"/>
      <c r="L520" s="39">
        <v>10</v>
      </c>
      <c r="M520" s="38">
        <v>0.2</v>
      </c>
      <c r="N520" s="37" t="s">
        <v>49</v>
      </c>
      <c r="O520" s="37" t="s">
        <v>48</v>
      </c>
      <c r="P520" s="37">
        <v>345</v>
      </c>
      <c r="Q520" s="37"/>
      <c r="R520" s="40">
        <v>44989</v>
      </c>
      <c r="S520" s="37"/>
      <c r="T520" s="37"/>
      <c r="U520" s="37"/>
      <c r="V520" s="37"/>
      <c r="W520" s="37"/>
      <c r="X520" s="37"/>
      <c r="Y520" s="39">
        <v>9.7200000000000006</v>
      </c>
      <c r="Z520" s="39">
        <v>9.8000000000000007</v>
      </c>
      <c r="AA520" s="39">
        <v>0.48</v>
      </c>
      <c r="AB520" s="37"/>
      <c r="AC520" s="37"/>
      <c r="AD520" s="37"/>
      <c r="AE520" s="37" t="s">
        <v>1811</v>
      </c>
      <c r="AF520" s="37" t="s">
        <v>678</v>
      </c>
      <c r="AG520" s="37" t="s">
        <v>677</v>
      </c>
      <c r="AH520" s="38">
        <v>-2.8000000000000001E-2</v>
      </c>
      <c r="AI520" s="40">
        <f>INDEX(spac_research[[#All],[outsideLiquidationDate]],MATCH(C520,spac_research[[#All],[symbol]],0))</f>
        <v>45081</v>
      </c>
      <c r="AJ520" s="20">
        <f t="shared" si="24"/>
        <v>45081</v>
      </c>
      <c r="AK520" s="32">
        <f t="shared" ca="1" si="25"/>
        <v>422</v>
      </c>
      <c r="AL520" s="33">
        <f t="shared" ca="1" si="26"/>
        <v>2.4915647611803465E-2</v>
      </c>
      <c r="AM520" s="22">
        <f>IF(ISBLANK(Y520),"",INDEX(spac_research[[#All],[publicSharesOutstanding]],MATCH(C520,spac_research[[#All],[symbol]],0)))</f>
        <v>34500000</v>
      </c>
      <c r="AN520">
        <v>0</v>
      </c>
    </row>
    <row r="521" spans="1:40" x14ac:dyDescent="0.2">
      <c r="A521" s="37" t="s">
        <v>2302</v>
      </c>
      <c r="B521" s="37" t="s">
        <v>1780</v>
      </c>
      <c r="C521" s="37" t="s">
        <v>451</v>
      </c>
      <c r="D521" s="37"/>
      <c r="E521" s="37"/>
      <c r="F521" s="40">
        <v>44509</v>
      </c>
      <c r="G521" s="40">
        <v>44532</v>
      </c>
      <c r="H521" s="37" t="s">
        <v>138</v>
      </c>
      <c r="I521" s="37" t="s">
        <v>107</v>
      </c>
      <c r="J521" s="37"/>
      <c r="K521" s="37" t="s">
        <v>2066</v>
      </c>
      <c r="L521" s="39">
        <v>10.1</v>
      </c>
      <c r="M521" s="37" t="s">
        <v>1887</v>
      </c>
      <c r="N521" s="37" t="s">
        <v>57</v>
      </c>
      <c r="O521" s="37" t="s">
        <v>56</v>
      </c>
      <c r="P521" s="37">
        <v>207</v>
      </c>
      <c r="Q521" s="37"/>
      <c r="R521" s="40">
        <v>44901</v>
      </c>
      <c r="S521" s="37"/>
      <c r="T521" s="37"/>
      <c r="U521" s="37"/>
      <c r="V521" s="37"/>
      <c r="W521" s="37"/>
      <c r="X521" s="37"/>
      <c r="Y521" s="39">
        <v>9.8800000000000008</v>
      </c>
      <c r="Z521" s="39">
        <v>10.02</v>
      </c>
      <c r="AA521" s="37"/>
      <c r="AB521" s="37"/>
      <c r="AC521" s="37"/>
      <c r="AD521" s="37"/>
      <c r="AE521" s="37" t="s">
        <v>1781</v>
      </c>
      <c r="AF521" s="37" t="s">
        <v>52</v>
      </c>
      <c r="AG521" s="37" t="s">
        <v>450</v>
      </c>
      <c r="AH521" s="38">
        <v>-2.18E-2</v>
      </c>
      <c r="AI521" s="40">
        <f>INDEX(spac_research[[#All],[outsideLiquidationDate]],MATCH(C521,spac_research[[#All],[symbol]],0))</f>
        <v>45083</v>
      </c>
      <c r="AJ521" s="20">
        <f t="shared" si="24"/>
        <v>45083</v>
      </c>
      <c r="AK521" s="32">
        <f t="shared" ca="1" si="25"/>
        <v>424</v>
      </c>
      <c r="AL521" s="33">
        <f t="shared" ca="1" si="26"/>
        <v>1.9168703689557653E-2</v>
      </c>
      <c r="AM521" s="22">
        <f>IF(ISBLANK(Y521),"",INDEX(spac_research[[#All],[publicSharesOutstanding]],MATCH(C521,spac_research[[#All],[symbol]],0)))</f>
        <v>20700000</v>
      </c>
      <c r="AN521">
        <v>0</v>
      </c>
    </row>
    <row r="522" spans="1:40" x14ac:dyDescent="0.2">
      <c r="A522" s="37" t="s">
        <v>2304</v>
      </c>
      <c r="B522" s="37" t="s">
        <v>1780</v>
      </c>
      <c r="C522" s="37" t="s">
        <v>1525</v>
      </c>
      <c r="D522" s="37"/>
      <c r="E522" s="37"/>
      <c r="F522" s="40">
        <v>44397</v>
      </c>
      <c r="G522" s="40">
        <v>44533</v>
      </c>
      <c r="H522" s="37">
        <v>18</v>
      </c>
      <c r="I522" s="37" t="s">
        <v>69</v>
      </c>
      <c r="J522" s="37" t="s">
        <v>61</v>
      </c>
      <c r="K522" s="37"/>
      <c r="L522" s="39">
        <v>10.199999999999999</v>
      </c>
      <c r="M522" s="38">
        <v>0.5</v>
      </c>
      <c r="N522" s="37" t="s">
        <v>130</v>
      </c>
      <c r="O522" s="37" t="s">
        <v>48</v>
      </c>
      <c r="P522" s="37">
        <v>230</v>
      </c>
      <c r="Q522" s="37"/>
      <c r="R522" s="40">
        <v>45084</v>
      </c>
      <c r="S522" s="37"/>
      <c r="T522" s="37"/>
      <c r="U522" s="37"/>
      <c r="V522" s="37"/>
      <c r="W522" s="37"/>
      <c r="X522" s="37"/>
      <c r="Y522" s="39">
        <v>9.8000000000000007</v>
      </c>
      <c r="Z522" s="39">
        <v>10.02</v>
      </c>
      <c r="AA522" s="39">
        <v>0.25</v>
      </c>
      <c r="AB522" s="37"/>
      <c r="AC522" s="37"/>
      <c r="AD522" s="37"/>
      <c r="AE522" s="37" t="s">
        <v>1419</v>
      </c>
      <c r="AF522" s="37" t="s">
        <v>74</v>
      </c>
      <c r="AG522" s="37" t="s">
        <v>1524</v>
      </c>
      <c r="AH522" s="38">
        <v>-3.9199999999999999E-2</v>
      </c>
      <c r="AI522" s="40">
        <f>INDEX(spac_research[[#All],[outsideLiquidationDate]],MATCH(C522,spac_research[[#All],[symbol]],0))</f>
        <v>0</v>
      </c>
      <c r="AJ522" s="20">
        <f t="shared" si="24"/>
        <v>45084</v>
      </c>
      <c r="AK522" s="32">
        <f t="shared" ca="1" si="25"/>
        <v>425</v>
      </c>
      <c r="AL522" s="33">
        <f t="shared" ca="1" si="26"/>
        <v>3.50540216086433E-2</v>
      </c>
      <c r="AM522" s="22">
        <f>IF(ISBLANK(Y522),"",INDEX(spac_research[[#All],[publicSharesOutstanding]],MATCH(C522,spac_research[[#All],[symbol]],0)))</f>
        <v>23000000</v>
      </c>
      <c r="AN522">
        <v>1</v>
      </c>
    </row>
    <row r="523" spans="1:40" x14ac:dyDescent="0.2">
      <c r="A523" s="37" t="s">
        <v>2307</v>
      </c>
      <c r="B523" s="37" t="s">
        <v>1780</v>
      </c>
      <c r="C523" s="37" t="s">
        <v>1495</v>
      </c>
      <c r="D523" s="37"/>
      <c r="E523" s="37"/>
      <c r="F523" s="40">
        <v>44517</v>
      </c>
      <c r="G523" s="40">
        <v>44533</v>
      </c>
      <c r="H523" s="37">
        <v>18</v>
      </c>
      <c r="I523" s="37" t="s">
        <v>69</v>
      </c>
      <c r="J523" s="37" t="s">
        <v>61</v>
      </c>
      <c r="K523" s="37"/>
      <c r="L523" s="39">
        <v>10.199999999999999</v>
      </c>
      <c r="M523" s="38">
        <v>0.5</v>
      </c>
      <c r="N523" s="37" t="s">
        <v>140</v>
      </c>
      <c r="O523" s="37" t="s">
        <v>48</v>
      </c>
      <c r="P523" s="37">
        <v>230</v>
      </c>
      <c r="Q523" s="37"/>
      <c r="R523" s="40">
        <v>45084</v>
      </c>
      <c r="S523" s="37"/>
      <c r="T523" s="37"/>
      <c r="U523" s="37"/>
      <c r="V523" s="37"/>
      <c r="W523" s="37"/>
      <c r="X523" s="37"/>
      <c r="Y523" s="39">
        <v>9.8800000000000008</v>
      </c>
      <c r="Z523" s="39">
        <v>10.02</v>
      </c>
      <c r="AA523" s="39">
        <v>0.35</v>
      </c>
      <c r="AB523" s="37"/>
      <c r="AC523" s="37"/>
      <c r="AD523" s="37"/>
      <c r="AE523" s="37" t="s">
        <v>1786</v>
      </c>
      <c r="AF523" s="37" t="s">
        <v>102</v>
      </c>
      <c r="AG523" s="37" t="s">
        <v>1494</v>
      </c>
      <c r="AH523" s="38">
        <v>-3.1399999999999997E-2</v>
      </c>
      <c r="AI523" s="40">
        <f>INDEX(spac_research[[#All],[outsideLiquidationDate]],MATCH(C523,spac_research[[#All],[symbol]],0))</f>
        <v>0</v>
      </c>
      <c r="AJ523" s="20">
        <f t="shared" si="24"/>
        <v>45084</v>
      </c>
      <c r="AK523" s="32">
        <f t="shared" ca="1" si="25"/>
        <v>425</v>
      </c>
      <c r="AL523" s="33">
        <f t="shared" ca="1" si="26"/>
        <v>2.7816146701595497E-2</v>
      </c>
      <c r="AM523" s="22">
        <f>IF(ISBLANK(Y523),"",INDEX(spac_research[[#All],[publicSharesOutstanding]],MATCH(C523,spac_research[[#All],[symbol]],0)))</f>
        <v>23000000</v>
      </c>
      <c r="AN523">
        <v>0</v>
      </c>
    </row>
    <row r="524" spans="1:40" x14ac:dyDescent="0.2">
      <c r="A524" s="37" t="s">
        <v>2306</v>
      </c>
      <c r="B524" s="37" t="s">
        <v>1780</v>
      </c>
      <c r="C524" s="37" t="s">
        <v>339</v>
      </c>
      <c r="D524" s="37"/>
      <c r="E524" s="37"/>
      <c r="F524" s="40">
        <v>44515</v>
      </c>
      <c r="G524" s="40">
        <v>44533</v>
      </c>
      <c r="H524" s="37">
        <v>18</v>
      </c>
      <c r="I524" s="37" t="s">
        <v>69</v>
      </c>
      <c r="J524" s="37" t="s">
        <v>61</v>
      </c>
      <c r="K524" s="37"/>
      <c r="L524" s="39">
        <v>10.15</v>
      </c>
      <c r="M524" s="38">
        <v>0.5</v>
      </c>
      <c r="N524" s="37" t="s">
        <v>57</v>
      </c>
      <c r="O524" s="37" t="s">
        <v>48</v>
      </c>
      <c r="P524" s="37">
        <v>287.5</v>
      </c>
      <c r="Q524" s="37"/>
      <c r="R524" s="40">
        <v>45084</v>
      </c>
      <c r="S524" s="37"/>
      <c r="T524" s="37"/>
      <c r="U524" s="37"/>
      <c r="V524" s="37"/>
      <c r="W524" s="37"/>
      <c r="X524" s="37"/>
      <c r="Y524" s="39">
        <v>9.84</v>
      </c>
      <c r="Z524" s="39">
        <v>10.029999999999999</v>
      </c>
      <c r="AA524" s="39">
        <v>0.39</v>
      </c>
      <c r="AB524" s="37"/>
      <c r="AC524" s="37"/>
      <c r="AD524" s="37"/>
      <c r="AE524" s="37" t="s">
        <v>1811</v>
      </c>
      <c r="AF524" s="37" t="s">
        <v>96</v>
      </c>
      <c r="AG524" s="37" t="s">
        <v>338</v>
      </c>
      <c r="AH524" s="38">
        <v>-3.0499999999999999E-2</v>
      </c>
      <c r="AI524" s="40">
        <f>INDEX(spac_research[[#All],[outsideLiquidationDate]],MATCH(C524,spac_research[[#All],[symbol]],0))</f>
        <v>0</v>
      </c>
      <c r="AJ524" s="20">
        <f t="shared" si="24"/>
        <v>45084</v>
      </c>
      <c r="AK524" s="32">
        <f t="shared" ca="1" si="25"/>
        <v>425</v>
      </c>
      <c r="AL524" s="33">
        <f t="shared" ca="1" si="26"/>
        <v>2.7056432329029163E-2</v>
      </c>
      <c r="AM524" s="22">
        <f>IF(ISBLANK(Y524),"",INDEX(spac_research[[#All],[publicSharesOutstanding]],MATCH(C524,spac_research[[#All],[symbol]],0)))</f>
        <v>28750000</v>
      </c>
      <c r="AN524">
        <v>0</v>
      </c>
    </row>
    <row r="525" spans="1:40" x14ac:dyDescent="0.2">
      <c r="A525" s="37" t="s">
        <v>2006</v>
      </c>
      <c r="B525" s="37" t="s">
        <v>1780</v>
      </c>
      <c r="C525" s="37" t="s">
        <v>844</v>
      </c>
      <c r="D525" s="37"/>
      <c r="E525" s="37"/>
      <c r="F525" s="40">
        <v>44239</v>
      </c>
      <c r="G525" s="40">
        <v>44259</v>
      </c>
      <c r="H525" s="37" t="s">
        <v>594</v>
      </c>
      <c r="I525" s="37" t="s">
        <v>83</v>
      </c>
      <c r="J525" s="37"/>
      <c r="K525" s="37"/>
      <c r="L525" s="39">
        <v>10</v>
      </c>
      <c r="M525" s="38">
        <v>0</v>
      </c>
      <c r="N525" s="37" t="s">
        <v>49</v>
      </c>
      <c r="O525" s="37" t="s">
        <v>48</v>
      </c>
      <c r="P525" s="37">
        <v>345</v>
      </c>
      <c r="Q525" s="37"/>
      <c r="R525" s="40">
        <v>44993</v>
      </c>
      <c r="S525" s="37"/>
      <c r="T525" s="37"/>
      <c r="U525" s="37"/>
      <c r="V525" s="37"/>
      <c r="W525" s="37"/>
      <c r="X525" s="37"/>
      <c r="Y525" s="39">
        <v>9.75</v>
      </c>
      <c r="Z525" s="37"/>
      <c r="AA525" s="37"/>
      <c r="AB525" s="37"/>
      <c r="AC525" s="37"/>
      <c r="AD525" s="37"/>
      <c r="AE525" s="37" t="s">
        <v>1798</v>
      </c>
      <c r="AF525" s="37" t="s">
        <v>74</v>
      </c>
      <c r="AG525" s="37" t="s">
        <v>49</v>
      </c>
      <c r="AH525" s="38">
        <v>-2.5000000000000001E-2</v>
      </c>
      <c r="AI525" s="40">
        <f>INDEX(spac_research[[#All],[outsideLiquidationDate]],MATCH(C525,spac_research[[#All],[symbol]],0))</f>
        <v>45085</v>
      </c>
      <c r="AJ525" s="20">
        <f t="shared" si="24"/>
        <v>45085</v>
      </c>
      <c r="AK525" s="32">
        <f t="shared" ca="1" si="25"/>
        <v>426</v>
      </c>
      <c r="AL525" s="33">
        <f t="shared" ca="1" si="26"/>
        <v>2.1969423377874005E-2</v>
      </c>
      <c r="AM525" s="22">
        <f>IF(ISBLANK(Y525),"",INDEX(spac_research[[#All],[publicSharesOutstanding]],MATCH(C525,spac_research[[#All],[symbol]],0)))</f>
        <v>34500000</v>
      </c>
      <c r="AN525">
        <v>0</v>
      </c>
    </row>
    <row r="526" spans="1:40" x14ac:dyDescent="0.2">
      <c r="A526" s="37" t="s">
        <v>875</v>
      </c>
      <c r="B526" s="37" t="s">
        <v>1780</v>
      </c>
      <c r="C526" s="37" t="s">
        <v>876</v>
      </c>
      <c r="D526" s="37"/>
      <c r="E526" s="37"/>
      <c r="F526" s="40">
        <v>44501</v>
      </c>
      <c r="G526" s="40">
        <v>44537</v>
      </c>
      <c r="H526" s="37" t="s">
        <v>138</v>
      </c>
      <c r="I526" s="37" t="s">
        <v>107</v>
      </c>
      <c r="J526" s="37"/>
      <c r="K526" s="37" t="s">
        <v>2119</v>
      </c>
      <c r="L526" s="39">
        <v>10.1</v>
      </c>
      <c r="M526" s="37" t="s">
        <v>1887</v>
      </c>
      <c r="N526" s="37" t="s">
        <v>130</v>
      </c>
      <c r="O526" s="37" t="s">
        <v>48</v>
      </c>
      <c r="P526" s="37">
        <v>138</v>
      </c>
      <c r="Q526" s="37"/>
      <c r="R526" s="40">
        <v>44904</v>
      </c>
      <c r="S526" s="37"/>
      <c r="T526" s="37"/>
      <c r="U526" s="37"/>
      <c r="V526" s="37"/>
      <c r="W526" s="37"/>
      <c r="X526" s="37"/>
      <c r="Y526" s="39">
        <v>9.8800000000000008</v>
      </c>
      <c r="Z526" s="37"/>
      <c r="AA526" s="37"/>
      <c r="AB526" s="37"/>
      <c r="AC526" s="37"/>
      <c r="AD526" s="37"/>
      <c r="AE526" s="37" t="s">
        <v>1976</v>
      </c>
      <c r="AF526" s="37" t="s">
        <v>52</v>
      </c>
      <c r="AG526" s="37" t="s">
        <v>130</v>
      </c>
      <c r="AH526" s="38">
        <v>-2.18E-2</v>
      </c>
      <c r="AI526" s="40">
        <f>INDEX(spac_research[[#All],[outsideLiquidationDate]],MATCH(C526,spac_research[[#All],[symbol]],0))</f>
        <v>45086</v>
      </c>
      <c r="AJ526" s="20">
        <f t="shared" si="24"/>
        <v>45086</v>
      </c>
      <c r="AK526" s="32">
        <f t="shared" ca="1" si="25"/>
        <v>427</v>
      </c>
      <c r="AL526" s="33">
        <f t="shared" ca="1" si="26"/>
        <v>1.9034028956375747E-2</v>
      </c>
      <c r="AM526" s="22">
        <f>IF(ISBLANK(Y526),"",INDEX(spac_research[[#All],[publicSharesOutstanding]],MATCH(C526,spac_research[[#All],[symbol]],0)))</f>
        <v>13800000</v>
      </c>
      <c r="AN526">
        <v>0</v>
      </c>
    </row>
    <row r="527" spans="1:40" x14ac:dyDescent="0.2">
      <c r="A527" s="37" t="s">
        <v>2308</v>
      </c>
      <c r="B527" s="37" t="s">
        <v>1780</v>
      </c>
      <c r="C527" s="37" t="s">
        <v>1332</v>
      </c>
      <c r="D527" s="37"/>
      <c r="E527" s="37"/>
      <c r="F527" s="40">
        <v>44512</v>
      </c>
      <c r="G527" s="40">
        <v>44537</v>
      </c>
      <c r="H527" s="37" t="s">
        <v>138</v>
      </c>
      <c r="I527" s="37" t="s">
        <v>162</v>
      </c>
      <c r="J527" s="37" t="s">
        <v>61</v>
      </c>
      <c r="K527" s="37"/>
      <c r="L527" s="39">
        <v>10.050000000000001</v>
      </c>
      <c r="M527" s="38">
        <v>0.75</v>
      </c>
      <c r="N527" s="37" t="s">
        <v>72</v>
      </c>
      <c r="O527" s="37" t="s">
        <v>48</v>
      </c>
      <c r="P527" s="37">
        <v>230</v>
      </c>
      <c r="Q527" s="37"/>
      <c r="R527" s="40">
        <v>44904</v>
      </c>
      <c r="S527" s="37"/>
      <c r="T527" s="37"/>
      <c r="U527" s="37"/>
      <c r="V527" s="37"/>
      <c r="W527" s="37"/>
      <c r="X527" s="37"/>
      <c r="Y527" s="39">
        <v>9.84</v>
      </c>
      <c r="Z527" s="39">
        <v>10.050000000000001</v>
      </c>
      <c r="AA527" s="39">
        <v>0.31</v>
      </c>
      <c r="AB527" s="37"/>
      <c r="AC527" s="37"/>
      <c r="AD527" s="37"/>
      <c r="AE527" s="37" t="s">
        <v>1865</v>
      </c>
      <c r="AF527" s="37" t="s">
        <v>136</v>
      </c>
      <c r="AG527" s="37" t="s">
        <v>1331</v>
      </c>
      <c r="AH527" s="38">
        <v>-2.0899999999999998E-2</v>
      </c>
      <c r="AI527" s="40">
        <f>INDEX(spac_research[[#All],[outsideLiquidationDate]],MATCH(C527,spac_research[[#All],[symbol]],0))</f>
        <v>45086</v>
      </c>
      <c r="AJ527" s="20">
        <f t="shared" si="24"/>
        <v>45086</v>
      </c>
      <c r="AK527" s="32">
        <f t="shared" ca="1" si="25"/>
        <v>427</v>
      </c>
      <c r="AL527" s="33">
        <f t="shared" ca="1" si="26"/>
        <v>1.8242702918832576E-2</v>
      </c>
      <c r="AM527" s="22">
        <f>IF(ISBLANK(Y527),"",INDEX(spac_research[[#All],[publicSharesOutstanding]],MATCH(C527,spac_research[[#All],[symbol]],0)))</f>
        <v>23000000</v>
      </c>
      <c r="AN527">
        <v>0</v>
      </c>
    </row>
    <row r="528" spans="1:40" x14ac:dyDescent="0.2">
      <c r="A528" s="37" t="s">
        <v>2165</v>
      </c>
      <c r="B528" s="37" t="s">
        <v>1780</v>
      </c>
      <c r="C528" s="37" t="s">
        <v>1504</v>
      </c>
      <c r="D528" s="37"/>
      <c r="E528" s="37"/>
      <c r="F528" s="40">
        <v>44392</v>
      </c>
      <c r="G528" s="40">
        <v>44447</v>
      </c>
      <c r="H528" s="37" t="s">
        <v>99</v>
      </c>
      <c r="I528" s="37" t="s">
        <v>69</v>
      </c>
      <c r="J528" s="37" t="s">
        <v>61</v>
      </c>
      <c r="K528" s="37"/>
      <c r="L528" s="39">
        <v>10.1</v>
      </c>
      <c r="M528" s="38">
        <v>0.5</v>
      </c>
      <c r="N528" s="37" t="s">
        <v>79</v>
      </c>
      <c r="O528" s="37" t="s">
        <v>56</v>
      </c>
      <c r="P528" s="37">
        <v>157</v>
      </c>
      <c r="Q528" s="37"/>
      <c r="R528" s="40">
        <v>44995</v>
      </c>
      <c r="S528" s="37"/>
      <c r="T528" s="37"/>
      <c r="U528" s="37"/>
      <c r="V528" s="37"/>
      <c r="W528" s="37"/>
      <c r="X528" s="37"/>
      <c r="Y528" s="39">
        <v>9.83</v>
      </c>
      <c r="Z528" s="39">
        <v>9.98</v>
      </c>
      <c r="AA528" s="39">
        <v>0.39</v>
      </c>
      <c r="AB528" s="37"/>
      <c r="AC528" s="37"/>
      <c r="AD528" s="37"/>
      <c r="AE528" s="37" t="s">
        <v>1818</v>
      </c>
      <c r="AF528" s="37" t="s">
        <v>90</v>
      </c>
      <c r="AG528" s="37" t="s">
        <v>1503</v>
      </c>
      <c r="AH528" s="38">
        <v>-2.6700000000000002E-2</v>
      </c>
      <c r="AI528" s="40">
        <f>INDEX(spac_research[[#All],[outsideLiquidationDate]],MATCH(C528,spac_research[[#All],[symbol]],0))</f>
        <v>45087</v>
      </c>
      <c r="AJ528" s="20">
        <f t="shared" si="24"/>
        <v>45087</v>
      </c>
      <c r="AK528" s="32">
        <f t="shared" ca="1" si="25"/>
        <v>428</v>
      </c>
      <c r="AL528" s="33">
        <f t="shared" ca="1" si="26"/>
        <v>2.3423907359694178E-2</v>
      </c>
      <c r="AM528" s="22">
        <f>IF(ISBLANK(Y528),"",INDEX(spac_research[[#All],[publicSharesOutstanding]],MATCH(C528,spac_research[[#All],[symbol]],0)))</f>
        <v>15700000</v>
      </c>
      <c r="AN528">
        <v>0</v>
      </c>
    </row>
    <row r="529" spans="1:40" x14ac:dyDescent="0.2">
      <c r="A529" s="37" t="s">
        <v>908</v>
      </c>
      <c r="B529" s="37" t="s">
        <v>1780</v>
      </c>
      <c r="C529" s="37" t="s">
        <v>906</v>
      </c>
      <c r="D529" s="37"/>
      <c r="E529" s="37"/>
      <c r="F529" s="40">
        <v>44257</v>
      </c>
      <c r="G529" s="40">
        <v>44356</v>
      </c>
      <c r="H529" s="37">
        <v>24</v>
      </c>
      <c r="I529" s="37" t="s">
        <v>83</v>
      </c>
      <c r="J529" s="37"/>
      <c r="K529" s="37"/>
      <c r="L529" s="39">
        <v>10.4</v>
      </c>
      <c r="M529" s="38">
        <v>0</v>
      </c>
      <c r="N529" s="37" t="s">
        <v>147</v>
      </c>
      <c r="O529" s="37" t="s">
        <v>48</v>
      </c>
      <c r="P529" s="37">
        <v>166.8</v>
      </c>
      <c r="Q529" s="37"/>
      <c r="R529" s="40">
        <v>45088</v>
      </c>
      <c r="S529" s="37"/>
      <c r="T529" s="37"/>
      <c r="U529" s="37"/>
      <c r="V529" s="37"/>
      <c r="W529" s="37"/>
      <c r="X529" s="37"/>
      <c r="Y529" s="39">
        <v>9.98</v>
      </c>
      <c r="Z529" s="37"/>
      <c r="AA529" s="37"/>
      <c r="AB529" s="37"/>
      <c r="AC529" s="37"/>
      <c r="AD529" s="37"/>
      <c r="AE529" s="37" t="s">
        <v>1811</v>
      </c>
      <c r="AF529" s="37" t="s">
        <v>112</v>
      </c>
      <c r="AG529" s="37" t="s">
        <v>907</v>
      </c>
      <c r="AH529" s="38">
        <v>-2.5399999999999999E-2</v>
      </c>
      <c r="AI529" s="40">
        <f>INDEX(spac_research[[#All],[outsideLiquidationDate]],MATCH(C529,spac_research[[#All],[symbol]],0))</f>
        <v>0</v>
      </c>
      <c r="AJ529" s="20">
        <f t="shared" si="24"/>
        <v>45088</v>
      </c>
      <c r="AK529" s="32">
        <f t="shared" ca="1" si="25"/>
        <v>429</v>
      </c>
      <c r="AL529" s="33">
        <f t="shared" ca="1" si="26"/>
        <v>3.5805877489244159E-2</v>
      </c>
      <c r="AM529" s="22">
        <f>IF(ISBLANK(Y529),"",INDEX(spac_research[[#All],[publicSharesOutstanding]],MATCH(C529,spac_research[[#All],[symbol]],0)))</f>
        <v>16680000</v>
      </c>
      <c r="AN529">
        <v>1</v>
      </c>
    </row>
    <row r="530" spans="1:40" x14ac:dyDescent="0.2">
      <c r="A530" s="37" t="s">
        <v>2083</v>
      </c>
      <c r="B530" s="37" t="s">
        <v>1780</v>
      </c>
      <c r="C530" s="37" t="s">
        <v>1400</v>
      </c>
      <c r="D530" s="37"/>
      <c r="E530" s="37"/>
      <c r="F530" s="40">
        <v>44274</v>
      </c>
      <c r="G530" s="40">
        <v>44356</v>
      </c>
      <c r="H530" s="37">
        <v>24</v>
      </c>
      <c r="I530" s="37" t="s">
        <v>53</v>
      </c>
      <c r="J530" s="37" t="s">
        <v>61</v>
      </c>
      <c r="K530" s="37"/>
      <c r="L530" s="39">
        <v>10</v>
      </c>
      <c r="M530" s="38">
        <v>0.33329999999999999</v>
      </c>
      <c r="N530" s="37" t="s">
        <v>147</v>
      </c>
      <c r="O530" s="37" t="s">
        <v>48</v>
      </c>
      <c r="P530" s="37">
        <v>172.5</v>
      </c>
      <c r="Q530" s="37"/>
      <c r="R530" s="40">
        <v>45088</v>
      </c>
      <c r="S530" s="37"/>
      <c r="T530" s="37"/>
      <c r="U530" s="37"/>
      <c r="V530" s="37"/>
      <c r="W530" s="37"/>
      <c r="X530" s="37"/>
      <c r="Y530" s="39">
        <v>9.69</v>
      </c>
      <c r="Z530" s="39">
        <v>9.83</v>
      </c>
      <c r="AA530" s="39">
        <v>0.42</v>
      </c>
      <c r="AB530" s="37"/>
      <c r="AC530" s="37"/>
      <c r="AD530" s="37"/>
      <c r="AE530" s="37" t="s">
        <v>1865</v>
      </c>
      <c r="AF530" s="37" t="s">
        <v>1399</v>
      </c>
      <c r="AG530" s="37" t="s">
        <v>1398</v>
      </c>
      <c r="AH530" s="38">
        <v>-3.1E-2</v>
      </c>
      <c r="AI530" s="40">
        <f>INDEX(spac_research[[#All],[outsideLiquidationDate]],MATCH(C530,spac_research[[#All],[symbol]],0))</f>
        <v>0</v>
      </c>
      <c r="AJ530" s="20">
        <f t="shared" si="24"/>
        <v>45088</v>
      </c>
      <c r="AK530" s="32">
        <f t="shared" ca="1" si="25"/>
        <v>429</v>
      </c>
      <c r="AL530" s="33">
        <f t="shared" ca="1" si="26"/>
        <v>2.7219082946637187E-2</v>
      </c>
      <c r="AM530" s="22">
        <f>IF(ISBLANK(Y530),"",INDEX(spac_research[[#All],[publicSharesOutstanding]],MATCH(C530,spac_research[[#All],[symbol]],0)))</f>
        <v>17250000</v>
      </c>
      <c r="AN530">
        <v>0</v>
      </c>
    </row>
    <row r="531" spans="1:40" x14ac:dyDescent="0.2">
      <c r="A531" s="37" t="s">
        <v>2084</v>
      </c>
      <c r="B531" s="37" t="s">
        <v>1780</v>
      </c>
      <c r="C531" s="37" t="s">
        <v>366</v>
      </c>
      <c r="D531" s="37"/>
      <c r="E531" s="37"/>
      <c r="F531" s="40">
        <v>44319</v>
      </c>
      <c r="G531" s="40">
        <v>44356</v>
      </c>
      <c r="H531" s="37">
        <v>24</v>
      </c>
      <c r="I531" s="37" t="s">
        <v>69</v>
      </c>
      <c r="J531" s="37" t="s">
        <v>54</v>
      </c>
      <c r="K531" s="37"/>
      <c r="L531" s="39">
        <v>10</v>
      </c>
      <c r="M531" s="38">
        <v>0.5</v>
      </c>
      <c r="N531" s="37" t="s">
        <v>130</v>
      </c>
      <c r="O531" s="37" t="s">
        <v>167</v>
      </c>
      <c r="P531" s="37">
        <v>200</v>
      </c>
      <c r="Q531" s="37"/>
      <c r="R531" s="40">
        <v>45088</v>
      </c>
      <c r="S531" s="37"/>
      <c r="T531" s="37"/>
      <c r="U531" s="37"/>
      <c r="V531" s="37"/>
      <c r="W531" s="37"/>
      <c r="X531" s="37"/>
      <c r="Y531" s="39">
        <v>9.69</v>
      </c>
      <c r="Z531" s="39">
        <v>9.85</v>
      </c>
      <c r="AA531" s="39">
        <v>0.47</v>
      </c>
      <c r="AB531" s="37"/>
      <c r="AC531" s="37"/>
      <c r="AD531" s="37"/>
      <c r="AE531" s="37" t="s">
        <v>1818</v>
      </c>
      <c r="AF531" s="37" t="s">
        <v>51</v>
      </c>
      <c r="AG531" s="37" t="s">
        <v>365</v>
      </c>
      <c r="AH531" s="38">
        <v>-3.2000000000000001E-2</v>
      </c>
      <c r="AI531" s="40">
        <f>INDEX(spac_research[[#All],[outsideLiquidationDate]],MATCH(C531,spac_research[[#All],[symbol]],0))</f>
        <v>0</v>
      </c>
      <c r="AJ531" s="20">
        <f t="shared" si="24"/>
        <v>45088</v>
      </c>
      <c r="AK531" s="32">
        <f t="shared" ca="1" si="25"/>
        <v>429</v>
      </c>
      <c r="AL531" s="33">
        <f t="shared" ca="1" si="26"/>
        <v>2.7219082946637187E-2</v>
      </c>
      <c r="AM531" s="22">
        <f>IF(ISBLANK(Y531),"",INDEX(spac_research[[#All],[publicSharesOutstanding]],MATCH(C531,spac_research[[#All],[symbol]],0)))</f>
        <v>20000000</v>
      </c>
      <c r="AN531">
        <v>0</v>
      </c>
    </row>
    <row r="532" spans="1:40" x14ac:dyDescent="0.2">
      <c r="A532" s="37" t="s">
        <v>2315</v>
      </c>
      <c r="B532" s="37" t="s">
        <v>1780</v>
      </c>
      <c r="C532" s="37" t="s">
        <v>977</v>
      </c>
      <c r="D532" s="37"/>
      <c r="E532" s="37"/>
      <c r="F532" s="40">
        <v>44411</v>
      </c>
      <c r="G532" s="40">
        <v>44539</v>
      </c>
      <c r="H532" s="37" t="s">
        <v>256</v>
      </c>
      <c r="I532" s="37" t="s">
        <v>69</v>
      </c>
      <c r="J532" s="37" t="s">
        <v>54</v>
      </c>
      <c r="K532" s="37"/>
      <c r="L532" s="39">
        <v>10.199999999999999</v>
      </c>
      <c r="M532" s="38">
        <v>0.5</v>
      </c>
      <c r="N532" s="37" t="s">
        <v>49</v>
      </c>
      <c r="O532" s="37" t="s">
        <v>48</v>
      </c>
      <c r="P532" s="37">
        <v>287.5</v>
      </c>
      <c r="Q532" s="37"/>
      <c r="R532" s="40">
        <v>44998</v>
      </c>
      <c r="S532" s="37"/>
      <c r="T532" s="37"/>
      <c r="U532" s="37"/>
      <c r="V532" s="37"/>
      <c r="W532" s="37"/>
      <c r="X532" s="37"/>
      <c r="Y532" s="39">
        <v>9.81</v>
      </c>
      <c r="Z532" s="39">
        <v>9.98</v>
      </c>
      <c r="AA532" s="39">
        <v>0.18</v>
      </c>
      <c r="AB532" s="37"/>
      <c r="AC532" s="37"/>
      <c r="AD532" s="37"/>
      <c r="AE532" s="37" t="s">
        <v>1786</v>
      </c>
      <c r="AF532" s="37" t="s">
        <v>976</v>
      </c>
      <c r="AG532" s="37" t="s">
        <v>975</v>
      </c>
      <c r="AH532" s="38">
        <v>-3.8199999999999998E-2</v>
      </c>
      <c r="AI532" s="40">
        <f>INDEX(spac_research[[#All],[outsideLiquidationDate]],MATCH(C532,spac_research[[#All],[symbol]],0))</f>
        <v>45090</v>
      </c>
      <c r="AJ532" s="20">
        <f t="shared" si="24"/>
        <v>45090</v>
      </c>
      <c r="AK532" s="32">
        <f t="shared" ca="1" si="25"/>
        <v>431</v>
      </c>
      <c r="AL532" s="33">
        <f t="shared" ca="1" si="26"/>
        <v>3.3667525206297774E-2</v>
      </c>
      <c r="AM532" s="22">
        <f>IF(ISBLANK(Y532),"",INDEX(spac_research[[#All],[publicSharesOutstanding]],MATCH(C532,spac_research[[#All],[symbol]],0)))</f>
        <v>28750000</v>
      </c>
      <c r="AN532">
        <v>0</v>
      </c>
    </row>
    <row r="533" spans="1:40" x14ac:dyDescent="0.2">
      <c r="A533" s="37" t="s">
        <v>2318</v>
      </c>
      <c r="B533" s="37" t="s">
        <v>1780</v>
      </c>
      <c r="C533" s="37" t="s">
        <v>1101</v>
      </c>
      <c r="D533" s="37"/>
      <c r="E533" s="37"/>
      <c r="F533" s="40">
        <v>44519</v>
      </c>
      <c r="G533" s="40">
        <v>44539</v>
      </c>
      <c r="H533" s="37" t="s">
        <v>138</v>
      </c>
      <c r="I533" s="37" t="s">
        <v>69</v>
      </c>
      <c r="J533" s="37" t="s">
        <v>54</v>
      </c>
      <c r="K533" s="37"/>
      <c r="L533" s="39">
        <v>10.15</v>
      </c>
      <c r="M533" s="38">
        <v>0.5</v>
      </c>
      <c r="N533" s="37" t="s">
        <v>147</v>
      </c>
      <c r="O533" s="37" t="s">
        <v>48</v>
      </c>
      <c r="P533" s="37">
        <v>253</v>
      </c>
      <c r="Q533" s="37"/>
      <c r="R533" s="40">
        <v>44908</v>
      </c>
      <c r="S533" s="37"/>
      <c r="T533" s="37"/>
      <c r="U533" s="37"/>
      <c r="V533" s="37"/>
      <c r="W533" s="37"/>
      <c r="X533" s="37"/>
      <c r="Y533" s="39">
        <v>9.94</v>
      </c>
      <c r="Z533" s="39">
        <v>10.07</v>
      </c>
      <c r="AA533" s="39">
        <v>0.18</v>
      </c>
      <c r="AB533" s="37"/>
      <c r="AC533" s="37"/>
      <c r="AD533" s="37"/>
      <c r="AE533" s="37" t="s">
        <v>822</v>
      </c>
      <c r="AF533" s="37" t="s">
        <v>839</v>
      </c>
      <c r="AG533" s="37" t="s">
        <v>1100</v>
      </c>
      <c r="AH533" s="38">
        <v>-2.07E-2</v>
      </c>
      <c r="AI533" s="40">
        <f>INDEX(spac_research[[#All],[outsideLiquidationDate]],MATCH(C533,spac_research[[#All],[symbol]],0))</f>
        <v>45090</v>
      </c>
      <c r="AJ533" s="20">
        <f t="shared" si="24"/>
        <v>45090</v>
      </c>
      <c r="AK533" s="32">
        <f t="shared" ca="1" si="25"/>
        <v>431</v>
      </c>
      <c r="AL533" s="33">
        <f t="shared" ca="1" si="26"/>
        <v>1.7891572170844253E-2</v>
      </c>
      <c r="AM533" s="22">
        <f>IF(ISBLANK(Y533),"",INDEX(spac_research[[#All],[publicSharesOutstanding]],MATCH(C533,spac_research[[#All],[symbol]],0)))</f>
        <v>25300000</v>
      </c>
      <c r="AN533">
        <v>0</v>
      </c>
    </row>
    <row r="534" spans="1:40" x14ac:dyDescent="0.2">
      <c r="A534" s="37" t="s">
        <v>2324</v>
      </c>
      <c r="B534" s="37" t="s">
        <v>1780</v>
      </c>
      <c r="C534" s="37" t="s">
        <v>1572</v>
      </c>
      <c r="D534" s="37"/>
      <c r="E534" s="37"/>
      <c r="F534" s="40">
        <v>44523</v>
      </c>
      <c r="G534" s="40">
        <v>44540</v>
      </c>
      <c r="H534" s="37">
        <v>18</v>
      </c>
      <c r="I534" s="37" t="s">
        <v>69</v>
      </c>
      <c r="J534" s="37" t="s">
        <v>54</v>
      </c>
      <c r="K534" s="37"/>
      <c r="L534" s="39">
        <v>10.1</v>
      </c>
      <c r="M534" s="38">
        <v>0.5</v>
      </c>
      <c r="N534" s="37" t="s">
        <v>49</v>
      </c>
      <c r="O534" s="37" t="s">
        <v>48</v>
      </c>
      <c r="P534" s="37">
        <v>253.8</v>
      </c>
      <c r="Q534" s="37"/>
      <c r="R534" s="40">
        <v>45091</v>
      </c>
      <c r="S534" s="37"/>
      <c r="T534" s="37"/>
      <c r="U534" s="37"/>
      <c r="V534" s="37"/>
      <c r="W534" s="37"/>
      <c r="X534" s="37"/>
      <c r="Y534" s="39">
        <v>9.76</v>
      </c>
      <c r="Z534" s="39">
        <v>9.9499999999999993</v>
      </c>
      <c r="AA534" s="39">
        <v>0.3</v>
      </c>
      <c r="AB534" s="37"/>
      <c r="AC534" s="37"/>
      <c r="AD534" s="37"/>
      <c r="AE534" s="37" t="s">
        <v>1786</v>
      </c>
      <c r="AF534" s="37" t="s">
        <v>394</v>
      </c>
      <c r="AG534" s="37" t="s">
        <v>1571</v>
      </c>
      <c r="AH534" s="38">
        <v>-3.3700000000000001E-2</v>
      </c>
      <c r="AI534" s="40">
        <f>INDEX(spac_research[[#All],[outsideLiquidationDate]],MATCH(C534,spac_research[[#All],[symbol]],0))</f>
        <v>0</v>
      </c>
      <c r="AJ534" s="20">
        <f t="shared" si="24"/>
        <v>45091</v>
      </c>
      <c r="AK534" s="32">
        <f t="shared" ca="1" si="25"/>
        <v>432</v>
      </c>
      <c r="AL534" s="33">
        <f t="shared" ca="1" si="26"/>
        <v>2.9433249848208876E-2</v>
      </c>
      <c r="AM534" s="22">
        <f>IF(ISBLANK(Y534),"",INDEX(spac_research[[#All],[publicSharesOutstanding]],MATCH(C534,spac_research[[#All],[symbol]],0)))</f>
        <v>25375000</v>
      </c>
      <c r="AN534">
        <v>0</v>
      </c>
    </row>
    <row r="535" spans="1:40" x14ac:dyDescent="0.2">
      <c r="A535" s="37" t="s">
        <v>2325</v>
      </c>
      <c r="B535" s="37" t="s">
        <v>1780</v>
      </c>
      <c r="C535" s="37" t="s">
        <v>537</v>
      </c>
      <c r="D535" s="37"/>
      <c r="E535" s="37"/>
      <c r="F535" s="40">
        <v>44524</v>
      </c>
      <c r="G535" s="40">
        <v>44540</v>
      </c>
      <c r="H535" s="37">
        <v>18</v>
      </c>
      <c r="I535" s="37" t="s">
        <v>69</v>
      </c>
      <c r="J535" s="37" t="s">
        <v>61</v>
      </c>
      <c r="K535" s="37"/>
      <c r="L535" s="39">
        <v>10.199999999999999</v>
      </c>
      <c r="M535" s="38">
        <v>0.5</v>
      </c>
      <c r="N535" s="37" t="s">
        <v>72</v>
      </c>
      <c r="O535" s="37" t="s">
        <v>56</v>
      </c>
      <c r="P535" s="37">
        <v>230</v>
      </c>
      <c r="Q535" s="37"/>
      <c r="R535" s="40">
        <v>45091</v>
      </c>
      <c r="S535" s="37"/>
      <c r="T535" s="37"/>
      <c r="U535" s="37"/>
      <c r="V535" s="37"/>
      <c r="W535" s="37"/>
      <c r="X535" s="37"/>
      <c r="Y535" s="39">
        <v>9.86</v>
      </c>
      <c r="Z535" s="39">
        <v>10.119999999999999</v>
      </c>
      <c r="AA535" s="39">
        <v>0.35</v>
      </c>
      <c r="AB535" s="37"/>
      <c r="AC535" s="37"/>
      <c r="AD535" s="37"/>
      <c r="AE535" s="37" t="s">
        <v>1818</v>
      </c>
      <c r="AF535" s="37" t="s">
        <v>102</v>
      </c>
      <c r="AG535" s="37" t="s">
        <v>535</v>
      </c>
      <c r="AH535" s="38">
        <v>-3.3300000000000003E-2</v>
      </c>
      <c r="AI535" s="40">
        <f>INDEX(spac_research[[#All],[outsideLiquidationDate]],MATCH(C535,spac_research[[#All],[symbol]],0))</f>
        <v>0</v>
      </c>
      <c r="AJ535" s="20">
        <f t="shared" si="24"/>
        <v>45091</v>
      </c>
      <c r="AK535" s="32">
        <f t="shared" ca="1" si="25"/>
        <v>432</v>
      </c>
      <c r="AL535" s="33">
        <f t="shared" ca="1" si="26"/>
        <v>2.9134738186462384E-2</v>
      </c>
      <c r="AM535" s="22">
        <f>IF(ISBLANK(Y535),"",INDEX(spac_research[[#All],[publicSharesOutstanding]],MATCH(C535,spac_research[[#All],[symbol]],0)))</f>
        <v>23000000</v>
      </c>
      <c r="AN535">
        <v>0</v>
      </c>
    </row>
    <row r="536" spans="1:40" x14ac:dyDescent="0.2">
      <c r="A536" s="37" t="s">
        <v>2322</v>
      </c>
      <c r="B536" s="37" t="s">
        <v>1780</v>
      </c>
      <c r="C536" s="37" t="s">
        <v>1013</v>
      </c>
      <c r="D536" s="37"/>
      <c r="E536" s="37"/>
      <c r="F536" s="40">
        <v>44519</v>
      </c>
      <c r="G536" s="40">
        <v>44540</v>
      </c>
      <c r="H536" s="37">
        <v>18</v>
      </c>
      <c r="I536" s="37" t="s">
        <v>69</v>
      </c>
      <c r="J536" s="37" t="s">
        <v>61</v>
      </c>
      <c r="K536" s="37"/>
      <c r="L536" s="39">
        <v>10.199999999999999</v>
      </c>
      <c r="M536" s="38">
        <v>0.5</v>
      </c>
      <c r="N536" s="37" t="s">
        <v>130</v>
      </c>
      <c r="O536" s="37" t="s">
        <v>48</v>
      </c>
      <c r="P536" s="37">
        <v>215.6</v>
      </c>
      <c r="Q536" s="37"/>
      <c r="R536" s="40">
        <v>45091</v>
      </c>
      <c r="S536" s="37"/>
      <c r="T536" s="37"/>
      <c r="U536" s="37"/>
      <c r="V536" s="37"/>
      <c r="W536" s="37"/>
      <c r="X536" s="37"/>
      <c r="Y536" s="39">
        <v>9.8800000000000008</v>
      </c>
      <c r="Z536" s="39">
        <v>10.039999999999999</v>
      </c>
      <c r="AA536" s="39">
        <v>0.25</v>
      </c>
      <c r="AB536" s="37"/>
      <c r="AC536" s="37"/>
      <c r="AD536" s="37"/>
      <c r="AE536" s="37" t="s">
        <v>1786</v>
      </c>
      <c r="AF536" s="37" t="s">
        <v>51</v>
      </c>
      <c r="AG536" s="37" t="s">
        <v>1012</v>
      </c>
      <c r="AH536" s="38">
        <v>-3.1899999999999998E-2</v>
      </c>
      <c r="AI536" s="40">
        <f>INDEX(spac_research[[#All],[outsideLiquidationDate]],MATCH(C536,spac_research[[#All],[symbol]],0))</f>
        <v>0</v>
      </c>
      <c r="AJ536" s="20">
        <f t="shared" si="24"/>
        <v>45091</v>
      </c>
      <c r="AK536" s="32">
        <f t="shared" ca="1" si="25"/>
        <v>432</v>
      </c>
      <c r="AL536" s="33">
        <f t="shared" ca="1" si="26"/>
        <v>2.736542210226409E-2</v>
      </c>
      <c r="AM536" s="22">
        <f>IF(ISBLANK(Y536),"",INDEX(spac_research[[#All],[publicSharesOutstanding]],MATCH(C536,spac_research[[#All],[symbol]],0)))</f>
        <v>21562401</v>
      </c>
      <c r="AN536">
        <v>0</v>
      </c>
    </row>
    <row r="537" spans="1:40" x14ac:dyDescent="0.2">
      <c r="A537" s="37" t="s">
        <v>2167</v>
      </c>
      <c r="B537" s="37" t="s">
        <v>1780</v>
      </c>
      <c r="C537" s="37" t="s">
        <v>1544</v>
      </c>
      <c r="D537" s="37"/>
      <c r="E537" s="37"/>
      <c r="F537" s="40">
        <v>44246</v>
      </c>
      <c r="G537" s="40">
        <v>44449</v>
      </c>
      <c r="H537" s="37" t="s">
        <v>386</v>
      </c>
      <c r="I537" s="37" t="s">
        <v>126</v>
      </c>
      <c r="J537" s="37" t="s">
        <v>54</v>
      </c>
      <c r="K537" s="37" t="s">
        <v>2066</v>
      </c>
      <c r="L537" s="39">
        <v>10.1</v>
      </c>
      <c r="M537" s="37" t="s">
        <v>1887</v>
      </c>
      <c r="N537" s="37" t="s">
        <v>49</v>
      </c>
      <c r="O537" s="37" t="s">
        <v>48</v>
      </c>
      <c r="P537" s="37">
        <v>69</v>
      </c>
      <c r="Q537" s="37"/>
      <c r="R537" s="40">
        <v>44909</v>
      </c>
      <c r="S537" s="37"/>
      <c r="T537" s="37"/>
      <c r="U537" s="37"/>
      <c r="V537" s="37"/>
      <c r="W537" s="37"/>
      <c r="X537" s="37"/>
      <c r="Y537" s="39">
        <v>9.8800000000000008</v>
      </c>
      <c r="Z537" s="37"/>
      <c r="AA537" s="39">
        <v>0.2</v>
      </c>
      <c r="AB537" s="37"/>
      <c r="AC537" s="37"/>
      <c r="AD537" s="37"/>
      <c r="AE537" s="37" t="s">
        <v>1976</v>
      </c>
      <c r="AF537" s="37" t="s">
        <v>112</v>
      </c>
      <c r="AG537" s="37" t="s">
        <v>1543</v>
      </c>
      <c r="AH537" s="38">
        <v>-2.0799999999999999E-2</v>
      </c>
      <c r="AI537" s="40">
        <f>INDEX(spac_research[[#All],[outsideLiquidationDate]],MATCH(C537,spac_research[[#All],[symbol]],0))</f>
        <v>45091</v>
      </c>
      <c r="AJ537" s="20">
        <f t="shared" si="24"/>
        <v>45091</v>
      </c>
      <c r="AK537" s="32">
        <f t="shared" ca="1" si="25"/>
        <v>432</v>
      </c>
      <c r="AL537" s="33">
        <f t="shared" ca="1" si="26"/>
        <v>1.8813727695306585E-2</v>
      </c>
      <c r="AM537" s="22">
        <f>IF(ISBLANK(Y537),"",INDEX(spac_research[[#All],[publicSharesOutstanding]],MATCH(C537,spac_research[[#All],[symbol]],0)))</f>
        <v>6900000</v>
      </c>
      <c r="AN537">
        <v>0</v>
      </c>
    </row>
    <row r="538" spans="1:40" x14ac:dyDescent="0.2">
      <c r="A538" s="37" t="s">
        <v>2320</v>
      </c>
      <c r="B538" s="37" t="s">
        <v>1780</v>
      </c>
      <c r="C538" s="37" t="s">
        <v>1136</v>
      </c>
      <c r="D538" s="37"/>
      <c r="E538" s="37"/>
      <c r="F538" s="40">
        <v>44491</v>
      </c>
      <c r="G538" s="40">
        <v>44540</v>
      </c>
      <c r="H538" s="37" t="s">
        <v>138</v>
      </c>
      <c r="I538" s="37" t="s">
        <v>126</v>
      </c>
      <c r="J538" s="37" t="s">
        <v>54</v>
      </c>
      <c r="K538" s="37" t="s">
        <v>2066</v>
      </c>
      <c r="L538" s="39">
        <v>10.1</v>
      </c>
      <c r="M538" s="37" t="s">
        <v>1887</v>
      </c>
      <c r="N538" s="37" t="s">
        <v>72</v>
      </c>
      <c r="O538" s="37" t="s">
        <v>48</v>
      </c>
      <c r="P538" s="37">
        <v>100.1</v>
      </c>
      <c r="Q538" s="37"/>
      <c r="R538" s="40">
        <v>44909</v>
      </c>
      <c r="S538" s="37"/>
      <c r="T538" s="37"/>
      <c r="U538" s="37"/>
      <c r="V538" s="37"/>
      <c r="W538" s="37"/>
      <c r="X538" s="37"/>
      <c r="Y538" s="39">
        <v>9.9</v>
      </c>
      <c r="Z538" s="37"/>
      <c r="AA538" s="39">
        <v>0.17</v>
      </c>
      <c r="AB538" s="37"/>
      <c r="AC538" s="37"/>
      <c r="AD538" s="37"/>
      <c r="AE538" s="37" t="s">
        <v>1976</v>
      </c>
      <c r="AF538" s="37" t="s">
        <v>125</v>
      </c>
      <c r="AG538" s="37" t="s">
        <v>1135</v>
      </c>
      <c r="AH538" s="38">
        <v>-1.9800000000000002E-2</v>
      </c>
      <c r="AI538" s="40">
        <f>INDEX(spac_research[[#All],[outsideLiquidationDate]],MATCH(C538,spac_research[[#All],[symbol]],0))</f>
        <v>45091</v>
      </c>
      <c r="AJ538" s="20">
        <f t="shared" si="24"/>
        <v>45091</v>
      </c>
      <c r="AK538" s="32">
        <f t="shared" ca="1" si="25"/>
        <v>432</v>
      </c>
      <c r="AL538" s="33">
        <f t="shared" ca="1" si="26"/>
        <v>1.706883651328088E-2</v>
      </c>
      <c r="AM538" s="22">
        <f>IF(ISBLANK(Y538),"",INDEX(spac_research[[#All],[publicSharesOutstanding]],MATCH(C538,spac_research[[#All],[symbol]],0)))</f>
        <v>10005000</v>
      </c>
      <c r="AN538">
        <v>0</v>
      </c>
    </row>
    <row r="539" spans="1:40" x14ac:dyDescent="0.2">
      <c r="A539" s="37" t="s">
        <v>2086</v>
      </c>
      <c r="B539" s="37" t="s">
        <v>1780</v>
      </c>
      <c r="C539" s="37" t="s">
        <v>791</v>
      </c>
      <c r="D539" s="37"/>
      <c r="E539" s="37"/>
      <c r="F539" s="40">
        <v>44260</v>
      </c>
      <c r="G539" s="40">
        <v>44358</v>
      </c>
      <c r="H539" s="37">
        <v>24</v>
      </c>
      <c r="I539" s="37" t="s">
        <v>53</v>
      </c>
      <c r="J539" s="37" t="s">
        <v>61</v>
      </c>
      <c r="K539" s="37"/>
      <c r="L539" s="39">
        <v>10</v>
      </c>
      <c r="M539" s="38">
        <v>0.33329999999999999</v>
      </c>
      <c r="N539" s="37" t="s">
        <v>66</v>
      </c>
      <c r="O539" s="37" t="s">
        <v>48</v>
      </c>
      <c r="P539" s="37">
        <v>340.9</v>
      </c>
      <c r="Q539" s="37"/>
      <c r="R539" s="40">
        <v>45092</v>
      </c>
      <c r="S539" s="37"/>
      <c r="T539" s="37"/>
      <c r="U539" s="37"/>
      <c r="V539" s="37"/>
      <c r="W539" s="37"/>
      <c r="X539" s="37"/>
      <c r="Y539" s="39">
        <v>9.69</v>
      </c>
      <c r="Z539" s="39">
        <v>9.89</v>
      </c>
      <c r="AA539" s="39">
        <v>0.48</v>
      </c>
      <c r="AB539" s="37"/>
      <c r="AC539" s="37"/>
      <c r="AD539" s="37"/>
      <c r="AE539" s="37" t="s">
        <v>2087</v>
      </c>
      <c r="AF539" s="37" t="s">
        <v>68</v>
      </c>
      <c r="AG539" s="37" t="s">
        <v>790</v>
      </c>
      <c r="AH539" s="38">
        <v>-3.1E-2</v>
      </c>
      <c r="AI539" s="40">
        <f>INDEX(spac_research[[#All],[outsideLiquidationDate]],MATCH(C539,spac_research[[#All],[symbol]],0))</f>
        <v>0</v>
      </c>
      <c r="AJ539" s="20">
        <f t="shared" si="24"/>
        <v>45092</v>
      </c>
      <c r="AK539" s="32">
        <f t="shared" ca="1" si="25"/>
        <v>433</v>
      </c>
      <c r="AL539" s="33">
        <f t="shared" ca="1" si="26"/>
        <v>2.6967636452903818E-2</v>
      </c>
      <c r="AM539" s="22">
        <f>IF(ISBLANK(Y539),"",INDEX(spac_research[[#All],[publicSharesOutstanding]],MATCH(C539,spac_research[[#All],[symbol]],0)))</f>
        <v>34089611</v>
      </c>
      <c r="AN539">
        <v>0</v>
      </c>
    </row>
    <row r="540" spans="1:40" x14ac:dyDescent="0.2">
      <c r="A540" s="37" t="s">
        <v>2085</v>
      </c>
      <c r="B540" s="37" t="s">
        <v>1780</v>
      </c>
      <c r="C540" s="37" t="s">
        <v>1004</v>
      </c>
      <c r="D540" s="37"/>
      <c r="E540" s="37"/>
      <c r="F540" s="40">
        <v>44252</v>
      </c>
      <c r="G540" s="40">
        <v>44358</v>
      </c>
      <c r="H540" s="37">
        <v>24</v>
      </c>
      <c r="I540" s="37" t="s">
        <v>176</v>
      </c>
      <c r="J540" s="37" t="s">
        <v>54</v>
      </c>
      <c r="K540" s="37"/>
      <c r="L540" s="39">
        <v>10</v>
      </c>
      <c r="M540" s="38">
        <v>0.25</v>
      </c>
      <c r="N540" s="37" t="s">
        <v>79</v>
      </c>
      <c r="O540" s="37" t="s">
        <v>56</v>
      </c>
      <c r="P540" s="37">
        <v>316.3</v>
      </c>
      <c r="Q540" s="37"/>
      <c r="R540" s="40">
        <v>45092</v>
      </c>
      <c r="S540" s="37"/>
      <c r="T540" s="37"/>
      <c r="U540" s="37"/>
      <c r="V540" s="37"/>
      <c r="W540" s="37"/>
      <c r="X540" s="37"/>
      <c r="Y540" s="39">
        <v>9.75</v>
      </c>
      <c r="Z540" s="39">
        <v>9.9700000000000006</v>
      </c>
      <c r="AA540" s="39">
        <v>0.6</v>
      </c>
      <c r="AB540" s="37"/>
      <c r="AC540" s="37"/>
      <c r="AD540" s="37"/>
      <c r="AE540" s="37" t="s">
        <v>1782</v>
      </c>
      <c r="AF540" s="37" t="s">
        <v>51</v>
      </c>
      <c r="AG540" s="37" t="s">
        <v>1003</v>
      </c>
      <c r="AH540" s="38">
        <v>-2.5000000000000001E-2</v>
      </c>
      <c r="AI540" s="40">
        <f>INDEX(spac_research[[#All],[outsideLiquidationDate]],MATCH(C540,spac_research[[#All],[symbol]],0))</f>
        <v>0</v>
      </c>
      <c r="AJ540" s="20">
        <f t="shared" si="24"/>
        <v>45092</v>
      </c>
      <c r="AK540" s="32">
        <f t="shared" ca="1" si="25"/>
        <v>433</v>
      </c>
      <c r="AL540" s="33">
        <f t="shared" ca="1" si="26"/>
        <v>2.1614259489548097E-2</v>
      </c>
      <c r="AM540" s="22">
        <f>IF(ISBLANK(Y540),"",INDEX(spac_research[[#All],[publicSharesOutstanding]],MATCH(C540,spac_research[[#All],[symbol]],0)))</f>
        <v>31625000</v>
      </c>
      <c r="AN540">
        <v>0</v>
      </c>
    </row>
    <row r="541" spans="1:40" x14ac:dyDescent="0.2">
      <c r="A541" s="37" t="s">
        <v>2331</v>
      </c>
      <c r="B541" s="37" t="s">
        <v>1780</v>
      </c>
      <c r="C541" s="37" t="s">
        <v>1222</v>
      </c>
      <c r="D541" s="37"/>
      <c r="E541" s="37"/>
      <c r="F541" s="40">
        <v>44512</v>
      </c>
      <c r="G541" s="40">
        <v>44545</v>
      </c>
      <c r="H541" s="37">
        <v>18</v>
      </c>
      <c r="I541" s="37" t="s">
        <v>69</v>
      </c>
      <c r="J541" s="37" t="s">
        <v>61</v>
      </c>
      <c r="K541" s="37"/>
      <c r="L541" s="39">
        <v>10.199999999999999</v>
      </c>
      <c r="M541" s="38">
        <v>0.5</v>
      </c>
      <c r="N541" s="37" t="s">
        <v>65</v>
      </c>
      <c r="O541" s="37" t="s">
        <v>48</v>
      </c>
      <c r="P541" s="37">
        <v>250</v>
      </c>
      <c r="Q541" s="37"/>
      <c r="R541" s="40">
        <v>45094</v>
      </c>
      <c r="S541" s="37"/>
      <c r="T541" s="37"/>
      <c r="U541" s="37"/>
      <c r="V541" s="37"/>
      <c r="W541" s="37"/>
      <c r="X541" s="37"/>
      <c r="Y541" s="39">
        <v>9.8699999999999992</v>
      </c>
      <c r="Z541" s="39">
        <v>10</v>
      </c>
      <c r="AA541" s="39">
        <v>0.22</v>
      </c>
      <c r="AB541" s="37"/>
      <c r="AC541" s="37"/>
      <c r="AD541" s="37"/>
      <c r="AE541" s="37" t="s">
        <v>1419</v>
      </c>
      <c r="AF541" s="37" t="s">
        <v>96</v>
      </c>
      <c r="AG541" s="37" t="s">
        <v>1221</v>
      </c>
      <c r="AH541" s="38">
        <v>-3.2399999999999998E-2</v>
      </c>
      <c r="AI541" s="40">
        <f>INDEX(spac_research[[#All],[outsideLiquidationDate]],MATCH(C541,spac_research[[#All],[symbol]],0))</f>
        <v>0</v>
      </c>
      <c r="AJ541" s="20">
        <f t="shared" si="24"/>
        <v>45094</v>
      </c>
      <c r="AK541" s="32">
        <f t="shared" ca="1" si="25"/>
        <v>435</v>
      </c>
      <c r="AL541" s="33">
        <f t="shared" ca="1" si="26"/>
        <v>2.805436187681238E-2</v>
      </c>
      <c r="AM541" s="22">
        <f>IF(ISBLANK(Y541),"",INDEX(spac_research[[#All],[publicSharesOutstanding]],MATCH(C541,spac_research[[#All],[symbol]],0)))</f>
        <v>25000000</v>
      </c>
      <c r="AN541">
        <v>0</v>
      </c>
    </row>
    <row r="542" spans="1:40" x14ac:dyDescent="0.2">
      <c r="A542" s="37" t="s">
        <v>2334</v>
      </c>
      <c r="B542" s="37" t="s">
        <v>1780</v>
      </c>
      <c r="C542" s="37" t="s">
        <v>1654</v>
      </c>
      <c r="D542" s="37"/>
      <c r="E542" s="37"/>
      <c r="F542" s="40">
        <v>44524</v>
      </c>
      <c r="G542" s="40">
        <v>44545</v>
      </c>
      <c r="H542" s="37">
        <v>18</v>
      </c>
      <c r="I542" s="37" t="s">
        <v>69</v>
      </c>
      <c r="J542" s="37" t="s">
        <v>54</v>
      </c>
      <c r="K542" s="37"/>
      <c r="L542" s="39">
        <v>10.199999999999999</v>
      </c>
      <c r="M542" s="38">
        <v>0.5</v>
      </c>
      <c r="N542" s="37" t="s">
        <v>79</v>
      </c>
      <c r="O542" s="37" t="s">
        <v>48</v>
      </c>
      <c r="P542" s="37">
        <v>300</v>
      </c>
      <c r="Q542" s="37"/>
      <c r="R542" s="40">
        <v>45094</v>
      </c>
      <c r="S542" s="37"/>
      <c r="T542" s="37"/>
      <c r="U542" s="37"/>
      <c r="V542" s="37"/>
      <c r="W542" s="37"/>
      <c r="X542" s="37"/>
      <c r="Y542" s="39">
        <v>9.8699999999999992</v>
      </c>
      <c r="Z542" s="39">
        <v>10.08</v>
      </c>
      <c r="AA542" s="39">
        <v>0.35</v>
      </c>
      <c r="AB542" s="37"/>
      <c r="AC542" s="37"/>
      <c r="AD542" s="37"/>
      <c r="AE542" s="37" t="s">
        <v>1786</v>
      </c>
      <c r="AF542" s="37" t="s">
        <v>68</v>
      </c>
      <c r="AG542" s="37" t="s">
        <v>118</v>
      </c>
      <c r="AH542" s="38">
        <v>-3.2399999999999998E-2</v>
      </c>
      <c r="AI542" s="40">
        <f>INDEX(spac_research[[#All],[outsideLiquidationDate]],MATCH(C542,spac_research[[#All],[symbol]],0))</f>
        <v>0</v>
      </c>
      <c r="AJ542" s="20">
        <f t="shared" si="24"/>
        <v>45094</v>
      </c>
      <c r="AK542" s="32">
        <f t="shared" ca="1" si="25"/>
        <v>435</v>
      </c>
      <c r="AL542" s="33">
        <f t="shared" ca="1" si="26"/>
        <v>2.805436187681238E-2</v>
      </c>
      <c r="AM542" s="22">
        <f>IF(ISBLANK(Y542),"",INDEX(spac_research[[#All],[publicSharesOutstanding]],MATCH(C542,spac_research[[#All],[symbol]],0)))</f>
        <v>30000000</v>
      </c>
      <c r="AN542">
        <v>0</v>
      </c>
    </row>
    <row r="543" spans="1:40" x14ac:dyDescent="0.2">
      <c r="A543" s="37" t="s">
        <v>2090</v>
      </c>
      <c r="B543" s="37" t="s">
        <v>1780</v>
      </c>
      <c r="C543" s="37" t="s">
        <v>1026</v>
      </c>
      <c r="D543" s="37"/>
      <c r="E543" s="37"/>
      <c r="F543" s="40">
        <v>44260</v>
      </c>
      <c r="G543" s="40">
        <v>44362</v>
      </c>
      <c r="H543" s="37">
        <v>24</v>
      </c>
      <c r="I543" s="37" t="s">
        <v>53</v>
      </c>
      <c r="J543" s="37" t="s">
        <v>54</v>
      </c>
      <c r="K543" s="37"/>
      <c r="L543" s="39">
        <v>10.1</v>
      </c>
      <c r="M543" s="38">
        <v>0.33329999999999999</v>
      </c>
      <c r="N543" s="37" t="s">
        <v>79</v>
      </c>
      <c r="O543" s="37" t="s">
        <v>48</v>
      </c>
      <c r="P543" s="37">
        <v>143.80000000000001</v>
      </c>
      <c r="Q543" s="37"/>
      <c r="R543" s="40">
        <v>45094</v>
      </c>
      <c r="S543" s="37"/>
      <c r="T543" s="37"/>
      <c r="U543" s="37"/>
      <c r="V543" s="37"/>
      <c r="W543" s="37"/>
      <c r="X543" s="37"/>
      <c r="Y543" s="39">
        <v>9.7799999999999994</v>
      </c>
      <c r="Z543" s="39">
        <v>9.8800000000000008</v>
      </c>
      <c r="AA543" s="37"/>
      <c r="AB543" s="37"/>
      <c r="AC543" s="37"/>
      <c r="AD543" s="37"/>
      <c r="AE543" s="37" t="s">
        <v>1805</v>
      </c>
      <c r="AF543" s="37" t="s">
        <v>149</v>
      </c>
      <c r="AG543" s="37" t="s">
        <v>1025</v>
      </c>
      <c r="AH543" s="38">
        <v>-3.2599999999999997E-2</v>
      </c>
      <c r="AI543" s="40">
        <f>INDEX(spac_research[[#All],[outsideLiquidationDate]],MATCH(C543,spac_research[[#All],[symbol]],0))</f>
        <v>0</v>
      </c>
      <c r="AJ543" s="20">
        <f t="shared" si="24"/>
        <v>45094</v>
      </c>
      <c r="AK543" s="32">
        <f t="shared" ca="1" si="25"/>
        <v>435</v>
      </c>
      <c r="AL543" s="33">
        <f t="shared" ca="1" si="26"/>
        <v>2.7454575370801395E-2</v>
      </c>
      <c r="AM543" s="22">
        <f>IF(ISBLANK(Y543),"",INDEX(spac_research[[#All],[publicSharesOutstanding]],MATCH(C543,spac_research[[#All],[symbol]],0)))</f>
        <v>14375000</v>
      </c>
      <c r="AN543">
        <v>0</v>
      </c>
    </row>
    <row r="544" spans="1:40" x14ac:dyDescent="0.2">
      <c r="A544" s="37" t="s">
        <v>2330</v>
      </c>
      <c r="B544" s="37" t="s">
        <v>1780</v>
      </c>
      <c r="C544" s="37" t="s">
        <v>894</v>
      </c>
      <c r="D544" s="37"/>
      <c r="E544" s="37"/>
      <c r="F544" s="40">
        <v>44278</v>
      </c>
      <c r="G544" s="40">
        <v>44545</v>
      </c>
      <c r="H544" s="37">
        <v>18</v>
      </c>
      <c r="I544" s="37" t="s">
        <v>69</v>
      </c>
      <c r="J544" s="37" t="s">
        <v>54</v>
      </c>
      <c r="K544" s="37"/>
      <c r="L544" s="39">
        <v>10.1</v>
      </c>
      <c r="M544" s="38">
        <v>0.5</v>
      </c>
      <c r="N544" s="37" t="s">
        <v>147</v>
      </c>
      <c r="O544" s="37" t="s">
        <v>48</v>
      </c>
      <c r="P544" s="37">
        <v>225</v>
      </c>
      <c r="Q544" s="37"/>
      <c r="R544" s="40">
        <v>45094</v>
      </c>
      <c r="S544" s="37"/>
      <c r="T544" s="37"/>
      <c r="U544" s="37"/>
      <c r="V544" s="37"/>
      <c r="W544" s="37"/>
      <c r="X544" s="37"/>
      <c r="Y544" s="39">
        <v>9.7899999999999991</v>
      </c>
      <c r="Z544" s="39">
        <v>9.76</v>
      </c>
      <c r="AA544" s="39">
        <v>0.25</v>
      </c>
      <c r="AB544" s="37"/>
      <c r="AC544" s="37"/>
      <c r="AD544" s="37"/>
      <c r="AE544" s="37" t="s">
        <v>1818</v>
      </c>
      <c r="AF544" s="37" t="s">
        <v>51</v>
      </c>
      <c r="AG544" s="37" t="s">
        <v>893</v>
      </c>
      <c r="AH544" s="38">
        <v>-3.04E-2</v>
      </c>
      <c r="AI544" s="40">
        <f>INDEX(spac_research[[#All],[outsideLiquidationDate]],MATCH(C544,spac_research[[#All],[symbol]],0))</f>
        <v>0</v>
      </c>
      <c r="AJ544" s="20">
        <f t="shared" si="24"/>
        <v>45094</v>
      </c>
      <c r="AK544" s="32">
        <f t="shared" ca="1" si="25"/>
        <v>435</v>
      </c>
      <c r="AL544" s="33">
        <f t="shared" ca="1" si="26"/>
        <v>2.6569452760851455E-2</v>
      </c>
      <c r="AM544" s="22">
        <f>IF(ISBLANK(Y544),"",INDEX(spac_research[[#All],[publicSharesOutstanding]],MATCH(C544,spac_research[[#All],[symbol]],0)))</f>
        <v>22500000</v>
      </c>
      <c r="AN544">
        <v>0</v>
      </c>
    </row>
    <row r="545" spans="1:40" x14ac:dyDescent="0.2">
      <c r="A545" s="37" t="s">
        <v>2173</v>
      </c>
      <c r="B545" s="37" t="s">
        <v>1780</v>
      </c>
      <c r="C545" s="37" t="s">
        <v>129</v>
      </c>
      <c r="D545" s="37"/>
      <c r="E545" s="37"/>
      <c r="F545" s="40">
        <v>44427</v>
      </c>
      <c r="G545" s="40">
        <v>44454</v>
      </c>
      <c r="H545" s="37" t="s">
        <v>128</v>
      </c>
      <c r="I545" s="37" t="s">
        <v>126</v>
      </c>
      <c r="J545" s="37" t="s">
        <v>127</v>
      </c>
      <c r="K545" s="37" t="s">
        <v>2174</v>
      </c>
      <c r="L545" s="39">
        <v>10.1</v>
      </c>
      <c r="M545" s="37" t="s">
        <v>1887</v>
      </c>
      <c r="N545" s="37" t="s">
        <v>72</v>
      </c>
      <c r="O545" s="37" t="s">
        <v>48</v>
      </c>
      <c r="P545" s="37">
        <v>115</v>
      </c>
      <c r="Q545" s="37"/>
      <c r="R545" s="40">
        <v>44912</v>
      </c>
      <c r="S545" s="37"/>
      <c r="T545" s="37"/>
      <c r="U545" s="37"/>
      <c r="V545" s="37"/>
      <c r="W545" s="37"/>
      <c r="X545" s="37"/>
      <c r="Y545" s="39">
        <v>9.9</v>
      </c>
      <c r="Z545" s="39">
        <v>10.050000000000001</v>
      </c>
      <c r="AA545" s="39">
        <v>0.13</v>
      </c>
      <c r="AB545" s="37"/>
      <c r="AC545" s="37"/>
      <c r="AD545" s="37"/>
      <c r="AE545" s="37" t="s">
        <v>1379</v>
      </c>
      <c r="AF545" s="37" t="s">
        <v>125</v>
      </c>
      <c r="AG545" s="37" t="s">
        <v>124</v>
      </c>
      <c r="AH545" s="38">
        <v>-2.0299999999999999E-2</v>
      </c>
      <c r="AI545" s="40">
        <f>INDEX(spac_research[[#All],[outsideLiquidationDate]],MATCH(C545,spac_research[[#All],[symbol]],0))</f>
        <v>45094</v>
      </c>
      <c r="AJ545" s="20">
        <f t="shared" si="24"/>
        <v>45094</v>
      </c>
      <c r="AK545" s="32">
        <f t="shared" ca="1" si="25"/>
        <v>435</v>
      </c>
      <c r="AL545" s="33">
        <f t="shared" ca="1" si="26"/>
        <v>1.6951120399396183E-2</v>
      </c>
      <c r="AM545" s="22">
        <f>IF(ISBLANK(Y545),"",INDEX(spac_research[[#All],[publicSharesOutstanding]],MATCH(C545,spac_research[[#All],[symbol]],0)))</f>
        <v>11500000</v>
      </c>
      <c r="AN545">
        <v>0</v>
      </c>
    </row>
    <row r="546" spans="1:40" x14ac:dyDescent="0.2">
      <c r="A546" s="37" t="s">
        <v>2092</v>
      </c>
      <c r="B546" s="37" t="s">
        <v>1780</v>
      </c>
      <c r="C546" s="37" t="s">
        <v>62</v>
      </c>
      <c r="D546" s="37"/>
      <c r="E546" s="37"/>
      <c r="F546" s="40">
        <v>44287</v>
      </c>
      <c r="G546" s="40">
        <v>44363</v>
      </c>
      <c r="H546" s="37">
        <v>24</v>
      </c>
      <c r="I546" s="37" t="s">
        <v>53</v>
      </c>
      <c r="J546" s="37" t="s">
        <v>61</v>
      </c>
      <c r="K546" s="37"/>
      <c r="L546" s="39">
        <v>10</v>
      </c>
      <c r="M546" s="38">
        <v>0.33329999999999999</v>
      </c>
      <c r="N546" s="37" t="s">
        <v>57</v>
      </c>
      <c r="O546" s="37" t="s">
        <v>56</v>
      </c>
      <c r="P546" s="37">
        <v>345</v>
      </c>
      <c r="Q546" s="37"/>
      <c r="R546" s="40">
        <v>45095</v>
      </c>
      <c r="S546" s="37"/>
      <c r="T546" s="37"/>
      <c r="U546" s="37"/>
      <c r="V546" s="37"/>
      <c r="W546" s="37"/>
      <c r="X546" s="37"/>
      <c r="Y546" s="39">
        <v>9.7100000000000009</v>
      </c>
      <c r="Z546" s="39">
        <v>9.9600000000000009</v>
      </c>
      <c r="AA546" s="39">
        <v>0.6</v>
      </c>
      <c r="AB546" s="37"/>
      <c r="AC546" s="37"/>
      <c r="AD546" s="37"/>
      <c r="AE546" s="37" t="s">
        <v>1786</v>
      </c>
      <c r="AF546" s="37" t="s">
        <v>60</v>
      </c>
      <c r="AG546" s="37" t="s">
        <v>58</v>
      </c>
      <c r="AH546" s="38">
        <v>-2.9000000000000001E-2</v>
      </c>
      <c r="AI546" s="40">
        <f>INDEX(spac_research[[#All],[outsideLiquidationDate]],MATCH(C546,spac_research[[#All],[symbol]],0))</f>
        <v>0</v>
      </c>
      <c r="AJ546" s="20">
        <f t="shared" si="24"/>
        <v>45095</v>
      </c>
      <c r="AK546" s="32">
        <f t="shared" ca="1" si="25"/>
        <v>436</v>
      </c>
      <c r="AL546" s="33">
        <f t="shared" ca="1" si="26"/>
        <v>2.5002598286075879E-2</v>
      </c>
      <c r="AM546" s="22">
        <f>IF(ISBLANK(Y546),"",INDEX(spac_research[[#All],[publicSharesOutstanding]],MATCH(C546,spac_research[[#All],[symbol]],0)))</f>
        <v>34500000</v>
      </c>
      <c r="AN546">
        <v>0</v>
      </c>
    </row>
    <row r="547" spans="1:40" x14ac:dyDescent="0.2">
      <c r="A547" s="37" t="s">
        <v>444</v>
      </c>
      <c r="B547" s="37" t="s">
        <v>1780</v>
      </c>
      <c r="C547" s="37" t="s">
        <v>445</v>
      </c>
      <c r="D547" s="37"/>
      <c r="E547" s="37"/>
      <c r="F547" s="40">
        <v>44265</v>
      </c>
      <c r="G547" s="40">
        <v>44363</v>
      </c>
      <c r="H547" s="37">
        <v>24</v>
      </c>
      <c r="I547" s="37" t="s">
        <v>176</v>
      </c>
      <c r="J547" s="37" t="s">
        <v>54</v>
      </c>
      <c r="K547" s="37"/>
      <c r="L547" s="39">
        <v>10</v>
      </c>
      <c r="M547" s="38">
        <v>0.25</v>
      </c>
      <c r="N547" s="37" t="s">
        <v>57</v>
      </c>
      <c r="O547" s="37" t="s">
        <v>48</v>
      </c>
      <c r="P547" s="37">
        <v>345</v>
      </c>
      <c r="Q547" s="37"/>
      <c r="R547" s="40">
        <v>45095</v>
      </c>
      <c r="S547" s="37"/>
      <c r="T547" s="37"/>
      <c r="U547" s="37"/>
      <c r="V547" s="37"/>
      <c r="W547" s="37"/>
      <c r="X547" s="37"/>
      <c r="Y547" s="39">
        <v>9.7899999999999991</v>
      </c>
      <c r="Z547" s="39">
        <v>9.91</v>
      </c>
      <c r="AA547" s="39">
        <v>0.78</v>
      </c>
      <c r="AB547" s="37"/>
      <c r="AC547" s="37"/>
      <c r="AD547" s="37"/>
      <c r="AE547" s="37" t="s">
        <v>1786</v>
      </c>
      <c r="AF547" s="37" t="s">
        <v>51</v>
      </c>
      <c r="AG547" s="37" t="s">
        <v>443</v>
      </c>
      <c r="AH547" s="38">
        <v>-2.1999999999999999E-2</v>
      </c>
      <c r="AI547" s="40">
        <f>INDEX(spac_research[[#All],[outsideLiquidationDate]],MATCH(C547,spac_research[[#All],[symbol]],0))</f>
        <v>0</v>
      </c>
      <c r="AJ547" s="20">
        <f t="shared" si="24"/>
        <v>45095</v>
      </c>
      <c r="AK547" s="32">
        <f t="shared" ca="1" si="25"/>
        <v>436</v>
      </c>
      <c r="AL547" s="33">
        <f t="shared" ca="1" si="26"/>
        <v>1.7957380213848732E-2</v>
      </c>
      <c r="AM547" s="22">
        <f>IF(ISBLANK(Y547),"",INDEX(spac_research[[#All],[publicSharesOutstanding]],MATCH(C547,spac_research[[#All],[symbol]],0)))</f>
        <v>34500000</v>
      </c>
      <c r="AN547">
        <v>0</v>
      </c>
    </row>
    <row r="548" spans="1:40" x14ac:dyDescent="0.2">
      <c r="A548" s="37" t="s">
        <v>2336</v>
      </c>
      <c r="B548" s="37" t="s">
        <v>1780</v>
      </c>
      <c r="C548" s="37" t="s">
        <v>1423</v>
      </c>
      <c r="D548" s="37"/>
      <c r="E548" s="37"/>
      <c r="F548" s="40">
        <v>44246</v>
      </c>
      <c r="G548" s="40">
        <v>44546</v>
      </c>
      <c r="H548" s="37">
        <v>18</v>
      </c>
      <c r="I548" s="37" t="s">
        <v>53</v>
      </c>
      <c r="J548" s="37" t="s">
        <v>54</v>
      </c>
      <c r="K548" s="37"/>
      <c r="L548" s="39">
        <v>10.199999999999999</v>
      </c>
      <c r="M548" s="38">
        <v>0.33329999999999999</v>
      </c>
      <c r="N548" s="37" t="s">
        <v>79</v>
      </c>
      <c r="O548" s="37" t="s">
        <v>48</v>
      </c>
      <c r="P548" s="37">
        <v>182.5</v>
      </c>
      <c r="Q548" s="37"/>
      <c r="R548" s="40">
        <v>45097</v>
      </c>
      <c r="S548" s="37"/>
      <c r="T548" s="37"/>
      <c r="U548" s="37"/>
      <c r="V548" s="37"/>
      <c r="W548" s="37"/>
      <c r="X548" s="37"/>
      <c r="Y548" s="39">
        <v>9.8699999999999992</v>
      </c>
      <c r="Z548" s="39">
        <v>10.02</v>
      </c>
      <c r="AA548" s="39">
        <v>0.52</v>
      </c>
      <c r="AB548" s="37"/>
      <c r="AC548" s="37"/>
      <c r="AD548" s="37"/>
      <c r="AE548" s="37" t="s">
        <v>1419</v>
      </c>
      <c r="AF548" s="37" t="s">
        <v>52</v>
      </c>
      <c r="AG548" s="37" t="s">
        <v>1422</v>
      </c>
      <c r="AH548" s="38">
        <v>-3.2399999999999998E-2</v>
      </c>
      <c r="AI548" s="40">
        <f>INDEX(spac_research[[#All],[outsideLiquidationDate]],MATCH(C548,spac_research[[#All],[symbol]],0))</f>
        <v>0</v>
      </c>
      <c r="AJ548" s="20">
        <f t="shared" si="24"/>
        <v>45097</v>
      </c>
      <c r="AK548" s="32">
        <f t="shared" ca="1" si="25"/>
        <v>438</v>
      </c>
      <c r="AL548" s="33">
        <f t="shared" ca="1" si="26"/>
        <v>2.7862208713272572E-2</v>
      </c>
      <c r="AM548" s="22">
        <f>IF(ISBLANK(Y548),"",INDEX(spac_research[[#All],[publicSharesOutstanding]],MATCH(C548,spac_research[[#All],[symbol]],0)))</f>
        <v>18250000</v>
      </c>
      <c r="AN548">
        <v>0</v>
      </c>
    </row>
    <row r="549" spans="1:40" x14ac:dyDescent="0.2">
      <c r="A549" s="37" t="s">
        <v>2337</v>
      </c>
      <c r="B549" s="37" t="s">
        <v>1780</v>
      </c>
      <c r="C549" s="37" t="s">
        <v>1683</v>
      </c>
      <c r="D549" s="37"/>
      <c r="E549" s="37"/>
      <c r="F549" s="40">
        <v>44505</v>
      </c>
      <c r="G549" s="40">
        <v>44546</v>
      </c>
      <c r="H549" s="37" t="s">
        <v>138</v>
      </c>
      <c r="I549" s="37" t="s">
        <v>162</v>
      </c>
      <c r="J549" s="37" t="s">
        <v>54</v>
      </c>
      <c r="K549" s="37"/>
      <c r="L549" s="39">
        <v>10.15</v>
      </c>
      <c r="M549" s="38">
        <v>0.75</v>
      </c>
      <c r="N549" s="37" t="s">
        <v>49</v>
      </c>
      <c r="O549" s="37" t="s">
        <v>48</v>
      </c>
      <c r="P549" s="37">
        <v>115</v>
      </c>
      <c r="Q549" s="37"/>
      <c r="R549" s="40">
        <v>44915</v>
      </c>
      <c r="S549" s="37"/>
      <c r="T549" s="37"/>
      <c r="U549" s="37"/>
      <c r="V549" s="37"/>
      <c r="W549" s="37"/>
      <c r="X549" s="37"/>
      <c r="Y549" s="39">
        <v>9.92</v>
      </c>
      <c r="Z549" s="39">
        <v>10.039999999999999</v>
      </c>
      <c r="AA549" s="39">
        <v>0.14000000000000001</v>
      </c>
      <c r="AB549" s="37"/>
      <c r="AC549" s="37"/>
      <c r="AD549" s="37"/>
      <c r="AE549" s="37" t="s">
        <v>2192</v>
      </c>
      <c r="AF549" s="37" t="s">
        <v>1682</v>
      </c>
      <c r="AG549" s="37" t="s">
        <v>1681</v>
      </c>
      <c r="AH549" s="38">
        <v>-2.2700000000000001E-2</v>
      </c>
      <c r="AI549" s="40">
        <f>INDEX(spac_research[[#All],[outsideLiquidationDate]],MATCH(C549,spac_research[[#All],[symbol]],0))</f>
        <v>45097</v>
      </c>
      <c r="AJ549" s="20">
        <f t="shared" si="24"/>
        <v>45097</v>
      </c>
      <c r="AK549" s="32">
        <f t="shared" ca="1" si="25"/>
        <v>438</v>
      </c>
      <c r="AL549" s="33">
        <f t="shared" ca="1" si="26"/>
        <v>1.9321236559139792E-2</v>
      </c>
      <c r="AM549" s="22">
        <f>IF(ISBLANK(Y549),"",INDEX(spac_research[[#All],[publicSharesOutstanding]],MATCH(C549,spac_research[[#All],[symbol]],0)))</f>
        <v>11500000</v>
      </c>
      <c r="AN549">
        <v>0</v>
      </c>
    </row>
    <row r="550" spans="1:40" x14ac:dyDescent="0.2">
      <c r="A550" s="37" t="s">
        <v>2176</v>
      </c>
      <c r="B550" s="37" t="s">
        <v>1780</v>
      </c>
      <c r="C550" s="37" t="s">
        <v>1188</v>
      </c>
      <c r="D550" s="37"/>
      <c r="E550" s="37"/>
      <c r="F550" s="40">
        <v>44245</v>
      </c>
      <c r="G550" s="40">
        <v>44455</v>
      </c>
      <c r="H550" s="37" t="s">
        <v>386</v>
      </c>
      <c r="I550" s="37" t="s">
        <v>53</v>
      </c>
      <c r="J550" s="37" t="s">
        <v>54</v>
      </c>
      <c r="K550" s="37"/>
      <c r="L550" s="39">
        <v>10.3</v>
      </c>
      <c r="M550" s="38">
        <v>0.33329999999999999</v>
      </c>
      <c r="N550" s="37" t="s">
        <v>79</v>
      </c>
      <c r="O550" s="37" t="s">
        <v>48</v>
      </c>
      <c r="P550" s="37">
        <v>230</v>
      </c>
      <c r="Q550" s="37"/>
      <c r="R550" s="40">
        <v>44915</v>
      </c>
      <c r="S550" s="37"/>
      <c r="T550" s="37"/>
      <c r="U550" s="37"/>
      <c r="V550" s="37"/>
      <c r="W550" s="37"/>
      <c r="X550" s="37"/>
      <c r="Y550" s="39">
        <v>10.1</v>
      </c>
      <c r="Z550" s="39">
        <v>10.199999999999999</v>
      </c>
      <c r="AA550" s="39">
        <v>0.47</v>
      </c>
      <c r="AB550" s="37"/>
      <c r="AC550" s="37"/>
      <c r="AD550" s="37"/>
      <c r="AE550" s="37" t="s">
        <v>1800</v>
      </c>
      <c r="AF550" s="37" t="s">
        <v>122</v>
      </c>
      <c r="AG550" s="37" t="s">
        <v>118</v>
      </c>
      <c r="AH550" s="38">
        <v>-2.0400000000000001E-2</v>
      </c>
      <c r="AI550" s="40">
        <f>INDEX(spac_research[[#All],[outsideLiquidationDate]],MATCH(C550,spac_research[[#All],[symbol]],0))</f>
        <v>45097</v>
      </c>
      <c r="AJ550" s="20">
        <f t="shared" si="24"/>
        <v>45097</v>
      </c>
      <c r="AK550" s="32">
        <f t="shared" ca="1" si="25"/>
        <v>438</v>
      </c>
      <c r="AL550" s="33">
        <f t="shared" ca="1" si="26"/>
        <v>1.6501650165016517E-2</v>
      </c>
      <c r="AM550" s="22">
        <f>IF(ISBLANK(Y550),"",INDEX(spac_research[[#All],[publicSharesOutstanding]],MATCH(C550,spac_research[[#All],[symbol]],0)))</f>
        <v>23000000</v>
      </c>
      <c r="AN550">
        <v>0</v>
      </c>
    </row>
    <row r="551" spans="1:40" x14ac:dyDescent="0.2">
      <c r="A551" s="37" t="s">
        <v>476</v>
      </c>
      <c r="B551" s="37" t="s">
        <v>1780</v>
      </c>
      <c r="C551" s="37" t="s">
        <v>477</v>
      </c>
      <c r="D551" s="37"/>
      <c r="E551" s="37"/>
      <c r="F551" s="40">
        <v>44524</v>
      </c>
      <c r="G551" s="40">
        <v>44547</v>
      </c>
      <c r="H551" s="37">
        <v>18</v>
      </c>
      <c r="I551" s="37" t="s">
        <v>69</v>
      </c>
      <c r="J551" s="37" t="s">
        <v>54</v>
      </c>
      <c r="K551" s="37"/>
      <c r="L551" s="39">
        <v>10.1</v>
      </c>
      <c r="M551" s="38">
        <v>0.5</v>
      </c>
      <c r="N551" s="37" t="s">
        <v>147</v>
      </c>
      <c r="O551" s="37" t="s">
        <v>48</v>
      </c>
      <c r="P551" s="37">
        <v>165</v>
      </c>
      <c r="Q551" s="37"/>
      <c r="R551" s="40">
        <v>45098</v>
      </c>
      <c r="S551" s="37"/>
      <c r="T551" s="37"/>
      <c r="U551" s="37"/>
      <c r="V551" s="37"/>
      <c r="W551" s="37"/>
      <c r="X551" s="37"/>
      <c r="Y551" s="39">
        <v>9.6999999999999993</v>
      </c>
      <c r="Z551" s="39">
        <v>9.8800000000000008</v>
      </c>
      <c r="AA551" s="39">
        <v>0.28000000000000003</v>
      </c>
      <c r="AB551" s="37"/>
      <c r="AC551" s="37"/>
      <c r="AD551" s="37"/>
      <c r="AE551" s="37" t="s">
        <v>1818</v>
      </c>
      <c r="AF551" s="37" t="s">
        <v>112</v>
      </c>
      <c r="AG551" s="37" t="s">
        <v>475</v>
      </c>
      <c r="AH551" s="38">
        <v>-3.9600000000000003E-2</v>
      </c>
      <c r="AI551" s="40">
        <f>INDEX(spac_research[[#All],[outsideLiquidationDate]],MATCH(C551,spac_research[[#All],[symbol]],0))</f>
        <v>0</v>
      </c>
      <c r="AJ551" s="20">
        <f t="shared" si="24"/>
        <v>45098</v>
      </c>
      <c r="AK551" s="32">
        <f t="shared" ca="1" si="25"/>
        <v>439</v>
      </c>
      <c r="AL551" s="33">
        <f t="shared" ca="1" si="26"/>
        <v>3.4285982669140326E-2</v>
      </c>
      <c r="AM551" s="22">
        <f>IF(ISBLANK(Y551),"",INDEX(spac_research[[#All],[publicSharesOutstanding]],MATCH(C551,spac_research[[#All],[symbol]],0)))</f>
        <v>16500000</v>
      </c>
      <c r="AN551">
        <v>1</v>
      </c>
    </row>
    <row r="552" spans="1:40" x14ac:dyDescent="0.2">
      <c r="A552" s="37" t="s">
        <v>2094</v>
      </c>
      <c r="B552" s="37" t="s">
        <v>1780</v>
      </c>
      <c r="C552" s="37" t="s">
        <v>880</v>
      </c>
      <c r="D552" s="37"/>
      <c r="E552" s="37"/>
      <c r="F552" s="40">
        <v>44239</v>
      </c>
      <c r="G552" s="40">
        <v>44365</v>
      </c>
      <c r="H552" s="37">
        <v>24</v>
      </c>
      <c r="I552" s="37" t="s">
        <v>176</v>
      </c>
      <c r="J552" s="37" t="s">
        <v>54</v>
      </c>
      <c r="K552" s="37"/>
      <c r="L552" s="39">
        <v>10</v>
      </c>
      <c r="M552" s="38">
        <v>0.25</v>
      </c>
      <c r="N552" s="37" t="s">
        <v>49</v>
      </c>
      <c r="O552" s="37" t="s">
        <v>48</v>
      </c>
      <c r="P552" s="37">
        <v>276</v>
      </c>
      <c r="Q552" s="37"/>
      <c r="R552" s="40">
        <v>45099</v>
      </c>
      <c r="S552" s="37"/>
      <c r="T552" s="37"/>
      <c r="U552" s="37"/>
      <c r="V552" s="37"/>
      <c r="W552" s="37"/>
      <c r="X552" s="37"/>
      <c r="Y552" s="39">
        <v>9.86</v>
      </c>
      <c r="Z552" s="39">
        <v>9.8000000000000007</v>
      </c>
      <c r="AA552" s="39">
        <v>0.61</v>
      </c>
      <c r="AB552" s="37"/>
      <c r="AC552" s="37"/>
      <c r="AD552" s="37"/>
      <c r="AE552" s="37" t="s">
        <v>1782</v>
      </c>
      <c r="AF552" s="37" t="s">
        <v>51</v>
      </c>
      <c r="AG552" s="37" t="s">
        <v>879</v>
      </c>
      <c r="AH552" s="38">
        <v>-1.4999999999999999E-2</v>
      </c>
      <c r="AI552" s="40">
        <f>INDEX(spac_research[[#All],[outsideLiquidationDate]],MATCH(C552,spac_research[[#All],[symbol]],0))</f>
        <v>0</v>
      </c>
      <c r="AJ552" s="20">
        <f t="shared" si="24"/>
        <v>45099</v>
      </c>
      <c r="AK552" s="32">
        <f t="shared" ca="1" si="25"/>
        <v>440</v>
      </c>
      <c r="AL552" s="33">
        <f t="shared" ca="1" si="26"/>
        <v>1.1778535865756995E-2</v>
      </c>
      <c r="AM552" s="22">
        <f>IF(ISBLANK(Y552),"",INDEX(spac_research[[#All],[publicSharesOutstanding]],MATCH(C552,spac_research[[#All],[symbol]],0)))</f>
        <v>27600000</v>
      </c>
      <c r="AN552">
        <v>0</v>
      </c>
    </row>
    <row r="553" spans="1:40" x14ac:dyDescent="0.2">
      <c r="A553" s="37" t="s">
        <v>2342</v>
      </c>
      <c r="B553" s="37" t="s">
        <v>1780</v>
      </c>
      <c r="C553" s="37" t="s">
        <v>772</v>
      </c>
      <c r="D553" s="37"/>
      <c r="E553" s="37"/>
      <c r="F553" s="40">
        <v>44329</v>
      </c>
      <c r="G553" s="40">
        <v>44551</v>
      </c>
      <c r="H553" s="37" t="s">
        <v>138</v>
      </c>
      <c r="I553" s="37" t="s">
        <v>162</v>
      </c>
      <c r="J553" s="37" t="s">
        <v>54</v>
      </c>
      <c r="K553" s="37"/>
      <c r="L553" s="39">
        <v>10.1</v>
      </c>
      <c r="M553" s="38">
        <v>0.75</v>
      </c>
      <c r="N553" s="37" t="s">
        <v>130</v>
      </c>
      <c r="O553" s="37" t="s">
        <v>56</v>
      </c>
      <c r="P553" s="37">
        <v>75</v>
      </c>
      <c r="Q553" s="37"/>
      <c r="R553" s="40">
        <v>44918</v>
      </c>
      <c r="S553" s="37"/>
      <c r="T553" s="37"/>
      <c r="U553" s="37"/>
      <c r="V553" s="37"/>
      <c r="W553" s="37"/>
      <c r="X553" s="37"/>
      <c r="Y553" s="39">
        <v>9.8699999999999992</v>
      </c>
      <c r="Z553" s="39">
        <v>9.98</v>
      </c>
      <c r="AA553" s="39">
        <v>0.21</v>
      </c>
      <c r="AB553" s="37"/>
      <c r="AC553" s="37"/>
      <c r="AD553" s="37"/>
      <c r="AE553" s="37" t="s">
        <v>2192</v>
      </c>
      <c r="AF553" s="37" t="s">
        <v>394</v>
      </c>
      <c r="AG553" s="37" t="s">
        <v>771</v>
      </c>
      <c r="AH553" s="38">
        <v>-2.2800000000000001E-2</v>
      </c>
      <c r="AI553" s="40">
        <f>INDEX(spac_research[[#All],[outsideLiquidationDate]],MATCH(C553,spac_research[[#All],[symbol]],0))</f>
        <v>45100</v>
      </c>
      <c r="AJ553" s="20">
        <f t="shared" si="24"/>
        <v>45100</v>
      </c>
      <c r="AK553" s="32">
        <f t="shared" ca="1" si="25"/>
        <v>441</v>
      </c>
      <c r="AL553" s="33">
        <f t="shared" ca="1" si="26"/>
        <v>1.9287012339552545E-2</v>
      </c>
      <c r="AM553" s="22">
        <f>IF(ISBLANK(Y553),"",INDEX(spac_research[[#All],[publicSharesOutstanding]],MATCH(C553,spac_research[[#All],[symbol]],0)))</f>
        <v>7500000</v>
      </c>
      <c r="AN553">
        <v>0</v>
      </c>
    </row>
    <row r="554" spans="1:40" x14ac:dyDescent="0.2">
      <c r="A554" s="37" t="s">
        <v>2343</v>
      </c>
      <c r="B554" s="37" t="s">
        <v>1780</v>
      </c>
      <c r="C554" s="37" t="s">
        <v>432</v>
      </c>
      <c r="D554" s="37"/>
      <c r="E554" s="37"/>
      <c r="F554" s="40">
        <v>44342</v>
      </c>
      <c r="G554" s="40">
        <v>44551</v>
      </c>
      <c r="H554" s="37" t="s">
        <v>138</v>
      </c>
      <c r="I554" s="37" t="s">
        <v>107</v>
      </c>
      <c r="J554" s="37"/>
      <c r="K554" s="37" t="s">
        <v>2344</v>
      </c>
      <c r="L554" s="39">
        <v>10.1</v>
      </c>
      <c r="M554" s="37" t="s">
        <v>1887</v>
      </c>
      <c r="N554" s="37" t="s">
        <v>49</v>
      </c>
      <c r="O554" s="37" t="s">
        <v>48</v>
      </c>
      <c r="P554" s="37">
        <v>115</v>
      </c>
      <c r="Q554" s="37"/>
      <c r="R554" s="40">
        <v>44918</v>
      </c>
      <c r="S554" s="37"/>
      <c r="T554" s="37"/>
      <c r="U554" s="37"/>
      <c r="V554" s="37"/>
      <c r="W554" s="37"/>
      <c r="X554" s="37"/>
      <c r="Y554" s="39">
        <v>9.8800000000000008</v>
      </c>
      <c r="Z554" s="39">
        <v>10.050000000000001</v>
      </c>
      <c r="AA554" s="37"/>
      <c r="AB554" s="37"/>
      <c r="AC554" s="37"/>
      <c r="AD554" s="37"/>
      <c r="AE554" s="37" t="s">
        <v>1903</v>
      </c>
      <c r="AF554" s="37" t="s">
        <v>431</v>
      </c>
      <c r="AG554" s="37" t="s">
        <v>429</v>
      </c>
      <c r="AH554" s="38">
        <v>-2.18E-2</v>
      </c>
      <c r="AI554" s="40">
        <f>INDEX(spac_research[[#All],[outsideLiquidationDate]],MATCH(C554,spac_research[[#All],[symbol]],0))</f>
        <v>45100</v>
      </c>
      <c r="AJ554" s="20">
        <f t="shared" si="24"/>
        <v>45100</v>
      </c>
      <c r="AK554" s="32">
        <f t="shared" ca="1" si="25"/>
        <v>441</v>
      </c>
      <c r="AL554" s="33">
        <f t="shared" ca="1" si="26"/>
        <v>1.8429774068871758E-2</v>
      </c>
      <c r="AM554" s="22">
        <f>IF(ISBLANK(Y554),"",INDEX(spac_research[[#All],[publicSharesOutstanding]],MATCH(C554,spac_research[[#All],[symbol]],0)))</f>
        <v>11500000</v>
      </c>
      <c r="AN554">
        <v>0</v>
      </c>
    </row>
    <row r="555" spans="1:40" x14ac:dyDescent="0.2">
      <c r="A555" s="37" t="s">
        <v>995</v>
      </c>
      <c r="B555" s="37" t="s">
        <v>1780</v>
      </c>
      <c r="C555" s="37" t="s">
        <v>996</v>
      </c>
      <c r="D555" s="37"/>
      <c r="E555" s="37"/>
      <c r="F555" s="40">
        <v>44236</v>
      </c>
      <c r="G555" s="40">
        <v>44460</v>
      </c>
      <c r="H555" s="37" t="s">
        <v>994</v>
      </c>
      <c r="I555" s="37" t="s">
        <v>126</v>
      </c>
      <c r="J555" s="37" t="s">
        <v>938</v>
      </c>
      <c r="K555" s="37" t="s">
        <v>2066</v>
      </c>
      <c r="L555" s="39">
        <v>10.1</v>
      </c>
      <c r="M555" s="37" t="s">
        <v>1887</v>
      </c>
      <c r="N555" s="37" t="s">
        <v>79</v>
      </c>
      <c r="O555" s="37" t="s">
        <v>48</v>
      </c>
      <c r="P555" s="37">
        <v>57.5</v>
      </c>
      <c r="Q555" s="37"/>
      <c r="R555" s="40">
        <v>44827</v>
      </c>
      <c r="S555" s="37"/>
      <c r="T555" s="37"/>
      <c r="U555" s="37"/>
      <c r="V555" s="37"/>
      <c r="W555" s="37"/>
      <c r="X555" s="37"/>
      <c r="Y555" s="39">
        <v>9.92</v>
      </c>
      <c r="Z555" s="39">
        <v>10.5</v>
      </c>
      <c r="AA555" s="39">
        <v>0.19</v>
      </c>
      <c r="AB555" s="37"/>
      <c r="AC555" s="37"/>
      <c r="AD555" s="37"/>
      <c r="AE555" s="37" t="s">
        <v>1903</v>
      </c>
      <c r="AF555" s="37" t="s">
        <v>112</v>
      </c>
      <c r="AG555" s="37" t="s">
        <v>118</v>
      </c>
      <c r="AH555" s="38">
        <v>-1.8800000000000001E-2</v>
      </c>
      <c r="AI555" s="40">
        <f>INDEX(spac_research[[#All],[outsideLiquidationDate]],MATCH(C555,spac_research[[#All],[symbol]],0))</f>
        <v>45100</v>
      </c>
      <c r="AJ555" s="20">
        <f t="shared" si="24"/>
        <v>45100</v>
      </c>
      <c r="AK555" s="32">
        <f t="shared" ca="1" si="25"/>
        <v>441</v>
      </c>
      <c r="AL555" s="33">
        <f t="shared" ca="1" si="26"/>
        <v>1.5018104015799809E-2</v>
      </c>
      <c r="AM555" s="22">
        <f>IF(ISBLANK(Y555),"",INDEX(spac_research[[#All],[publicSharesOutstanding]],MATCH(C555,spac_research[[#All],[symbol]],0)))</f>
        <v>5750000</v>
      </c>
      <c r="AN555">
        <v>0</v>
      </c>
    </row>
    <row r="556" spans="1:40" x14ac:dyDescent="0.2">
      <c r="A556" s="37" t="s">
        <v>2095</v>
      </c>
      <c r="B556" s="37" t="s">
        <v>1780</v>
      </c>
      <c r="C556" s="37" t="s">
        <v>724</v>
      </c>
      <c r="D556" s="37"/>
      <c r="E556" s="37"/>
      <c r="F556" s="40">
        <v>44274</v>
      </c>
      <c r="G556" s="40">
        <v>44370</v>
      </c>
      <c r="H556" s="37">
        <v>24</v>
      </c>
      <c r="I556" s="37" t="s">
        <v>53</v>
      </c>
      <c r="J556" s="37" t="s">
        <v>54</v>
      </c>
      <c r="K556" s="37"/>
      <c r="L556" s="39">
        <v>10</v>
      </c>
      <c r="M556" s="38">
        <v>0.33329999999999999</v>
      </c>
      <c r="N556" s="37" t="s">
        <v>140</v>
      </c>
      <c r="O556" s="37" t="s">
        <v>48</v>
      </c>
      <c r="P556" s="37">
        <v>150</v>
      </c>
      <c r="Q556" s="37"/>
      <c r="R556" s="40">
        <v>45102</v>
      </c>
      <c r="S556" s="37"/>
      <c r="T556" s="37"/>
      <c r="U556" s="37"/>
      <c r="V556" s="37"/>
      <c r="W556" s="37"/>
      <c r="X556" s="37"/>
      <c r="Y556" s="39">
        <v>9.68</v>
      </c>
      <c r="Z556" s="39">
        <v>9.76</v>
      </c>
      <c r="AA556" s="39">
        <v>0.44</v>
      </c>
      <c r="AB556" s="37"/>
      <c r="AC556" s="37"/>
      <c r="AD556" s="37"/>
      <c r="AE556" s="37" t="s">
        <v>1828</v>
      </c>
      <c r="AF556" s="37" t="s">
        <v>242</v>
      </c>
      <c r="AG556" s="37" t="s">
        <v>723</v>
      </c>
      <c r="AH556" s="38">
        <v>-3.3000000000000002E-2</v>
      </c>
      <c r="AI556" s="40">
        <f>INDEX(spac_research[[#All],[outsideLiquidationDate]],MATCH(C556,spac_research[[#All],[symbol]],0))</f>
        <v>0</v>
      </c>
      <c r="AJ556" s="20">
        <f t="shared" si="24"/>
        <v>45102</v>
      </c>
      <c r="AK556" s="32">
        <f t="shared" ca="1" si="25"/>
        <v>443</v>
      </c>
      <c r="AL556" s="33">
        <f t="shared" ca="1" si="26"/>
        <v>2.7237281495438779E-2</v>
      </c>
      <c r="AM556" s="22">
        <f>IF(ISBLANK(Y556),"",INDEX(spac_research[[#All],[publicSharesOutstanding]],MATCH(C556,spac_research[[#All],[symbol]],0)))</f>
        <v>15000000</v>
      </c>
      <c r="AN556">
        <v>0</v>
      </c>
    </row>
    <row r="557" spans="1:40" x14ac:dyDescent="0.2">
      <c r="A557" s="37" t="s">
        <v>2058</v>
      </c>
      <c r="B557" s="37" t="s">
        <v>1780</v>
      </c>
      <c r="C557" s="37" t="s">
        <v>1326</v>
      </c>
      <c r="D557" s="37"/>
      <c r="E557" s="37"/>
      <c r="F557" s="40">
        <v>44257</v>
      </c>
      <c r="G557" s="40">
        <v>44278</v>
      </c>
      <c r="H557" s="37" t="s">
        <v>1328</v>
      </c>
      <c r="I557" s="37" t="s">
        <v>83</v>
      </c>
      <c r="J557" s="37"/>
      <c r="K557" s="37"/>
      <c r="L557" s="39">
        <v>10</v>
      </c>
      <c r="M557" s="38">
        <v>0</v>
      </c>
      <c r="N557" s="37" t="s">
        <v>79</v>
      </c>
      <c r="O557" s="37" t="s">
        <v>48</v>
      </c>
      <c r="P557" s="37">
        <v>430.7</v>
      </c>
      <c r="Q557" s="37"/>
      <c r="R557" s="40">
        <v>45010</v>
      </c>
      <c r="S557" s="37"/>
      <c r="T557" s="37"/>
      <c r="U557" s="37"/>
      <c r="V557" s="37"/>
      <c r="W557" s="37"/>
      <c r="X557" s="37"/>
      <c r="Y557" s="39">
        <v>9.74</v>
      </c>
      <c r="Z557" s="37"/>
      <c r="AA557" s="37"/>
      <c r="AB557" s="37"/>
      <c r="AC557" s="37"/>
      <c r="AD557" s="37"/>
      <c r="AE557" s="37" t="s">
        <v>1786</v>
      </c>
      <c r="AF557" s="37" t="s">
        <v>81</v>
      </c>
      <c r="AG557" s="37" t="s">
        <v>1327</v>
      </c>
      <c r="AH557" s="38">
        <v>-2.7E-2</v>
      </c>
      <c r="AI557" s="40">
        <f>INDEX(spac_research[[#All],[outsideLiquidationDate]],MATCH(C557,spac_research[[#All],[symbol]],0))</f>
        <v>45102</v>
      </c>
      <c r="AJ557" s="20">
        <f t="shared" si="24"/>
        <v>45102</v>
      </c>
      <c r="AK557" s="32">
        <f t="shared" ca="1" si="25"/>
        <v>443</v>
      </c>
      <c r="AL557" s="33">
        <f t="shared" ca="1" si="26"/>
        <v>2.1993964985793063E-2</v>
      </c>
      <c r="AM557" s="22">
        <f>IF(ISBLANK(Y557),"",INDEX(spac_research[[#All],[publicSharesOutstanding]],MATCH(C557,spac_research[[#All],[symbol]],0)))</f>
        <v>43067606</v>
      </c>
      <c r="AN557">
        <v>0</v>
      </c>
    </row>
    <row r="558" spans="1:40" x14ac:dyDescent="0.2">
      <c r="A558" s="37" t="s">
        <v>2059</v>
      </c>
      <c r="B558" s="37" t="s">
        <v>1780</v>
      </c>
      <c r="C558" s="37" t="s">
        <v>843</v>
      </c>
      <c r="D558" s="37"/>
      <c r="E558" s="37"/>
      <c r="F558" s="40">
        <v>44239</v>
      </c>
      <c r="G558" s="40">
        <v>44279</v>
      </c>
      <c r="H558" s="37" t="s">
        <v>222</v>
      </c>
      <c r="I558" s="37" t="s">
        <v>83</v>
      </c>
      <c r="J558" s="37"/>
      <c r="K558" s="37"/>
      <c r="L558" s="39">
        <v>10</v>
      </c>
      <c r="M558" s="38">
        <v>0</v>
      </c>
      <c r="N558" s="37" t="s">
        <v>49</v>
      </c>
      <c r="O558" s="37" t="s">
        <v>48</v>
      </c>
      <c r="P558" s="37">
        <v>563.29999999999995</v>
      </c>
      <c r="Q558" s="37"/>
      <c r="R558" s="40">
        <v>45011</v>
      </c>
      <c r="S558" s="37"/>
      <c r="T558" s="37"/>
      <c r="U558" s="37"/>
      <c r="V558" s="37"/>
      <c r="W558" s="37"/>
      <c r="X558" s="37"/>
      <c r="Y558" s="39">
        <v>9.73</v>
      </c>
      <c r="Z558" s="37"/>
      <c r="AA558" s="37"/>
      <c r="AB558" s="37"/>
      <c r="AC558" s="37"/>
      <c r="AD558" s="37"/>
      <c r="AE558" s="37" t="s">
        <v>1798</v>
      </c>
      <c r="AF558" s="37" t="s">
        <v>74</v>
      </c>
      <c r="AG558" s="37" t="s">
        <v>49</v>
      </c>
      <c r="AH558" s="38">
        <v>-2.7E-2</v>
      </c>
      <c r="AI558" s="40">
        <f>INDEX(spac_research[[#All],[outsideLiquidationDate]],MATCH(C558,spac_research[[#All],[symbol]],0))</f>
        <v>45103</v>
      </c>
      <c r="AJ558" s="20">
        <f t="shared" si="24"/>
        <v>45103</v>
      </c>
      <c r="AK558" s="32">
        <f t="shared" ca="1" si="25"/>
        <v>444</v>
      </c>
      <c r="AL558" s="33">
        <f t="shared" ca="1" si="26"/>
        <v>2.2811866337046183E-2</v>
      </c>
      <c r="AM558" s="22">
        <f>IF(ISBLANK(Y558),"",INDEX(spac_research[[#All],[publicSharesOutstanding]],MATCH(C558,spac_research[[#All],[symbol]],0)))</f>
        <v>56330222</v>
      </c>
      <c r="AN558">
        <v>0</v>
      </c>
    </row>
    <row r="559" spans="1:40" x14ac:dyDescent="0.2">
      <c r="A559" s="37" t="s">
        <v>1111</v>
      </c>
      <c r="B559" s="37" t="s">
        <v>1780</v>
      </c>
      <c r="C559" s="37" t="s">
        <v>1112</v>
      </c>
      <c r="D559" s="37"/>
      <c r="E559" s="37"/>
      <c r="F559" s="40">
        <v>44491</v>
      </c>
      <c r="G559" s="40">
        <v>44552</v>
      </c>
      <c r="H559" s="37" t="s">
        <v>138</v>
      </c>
      <c r="I559" s="37" t="s">
        <v>137</v>
      </c>
      <c r="J559" s="37" t="s">
        <v>61</v>
      </c>
      <c r="K559" s="37"/>
      <c r="L559" s="39">
        <v>10.1</v>
      </c>
      <c r="M559" s="38">
        <v>1</v>
      </c>
      <c r="N559" s="37" t="s">
        <v>130</v>
      </c>
      <c r="O559" s="37" t="s">
        <v>48</v>
      </c>
      <c r="P559" s="37">
        <v>86.3</v>
      </c>
      <c r="Q559" s="37"/>
      <c r="R559" s="40">
        <v>44922</v>
      </c>
      <c r="S559" s="37"/>
      <c r="T559" s="37"/>
      <c r="U559" s="37"/>
      <c r="V559" s="37"/>
      <c r="W559" s="37"/>
      <c r="X559" s="37"/>
      <c r="Y559" s="39">
        <v>9.8699999999999992</v>
      </c>
      <c r="Z559" s="39">
        <v>10.119999999999999</v>
      </c>
      <c r="AA559" s="39">
        <v>0.23</v>
      </c>
      <c r="AB559" s="37"/>
      <c r="AC559" s="37"/>
      <c r="AD559" s="37"/>
      <c r="AE559" s="37" t="s">
        <v>1379</v>
      </c>
      <c r="AF559" s="37" t="s">
        <v>136</v>
      </c>
      <c r="AG559" s="37" t="s">
        <v>1110</v>
      </c>
      <c r="AH559" s="38">
        <v>-2.2800000000000001E-2</v>
      </c>
      <c r="AI559" s="40">
        <f>INDEX(spac_research[[#All],[outsideLiquidationDate]],MATCH(C559,spac_research[[#All],[symbol]],0))</f>
        <v>45104</v>
      </c>
      <c r="AJ559" s="20">
        <f t="shared" si="24"/>
        <v>45104</v>
      </c>
      <c r="AK559" s="32">
        <f t="shared" ca="1" si="25"/>
        <v>445</v>
      </c>
      <c r="AL559" s="33">
        <f t="shared" ca="1" si="26"/>
        <v>1.9113645936500386E-2</v>
      </c>
      <c r="AM559" s="22">
        <f>IF(ISBLANK(Y559),"",INDEX(spac_research[[#All],[publicSharesOutstanding]],MATCH(C559,spac_research[[#All],[symbol]],0)))</f>
        <v>8625000</v>
      </c>
      <c r="AN559">
        <v>0</v>
      </c>
    </row>
    <row r="560" spans="1:40" x14ac:dyDescent="0.2">
      <c r="A560" s="37" t="s">
        <v>2097</v>
      </c>
      <c r="B560" s="37" t="s">
        <v>1780</v>
      </c>
      <c r="C560" s="37" t="s">
        <v>1046</v>
      </c>
      <c r="D560" s="37"/>
      <c r="E560" s="37"/>
      <c r="F560" s="40">
        <v>44356</v>
      </c>
      <c r="G560" s="40">
        <v>44376</v>
      </c>
      <c r="H560" s="37">
        <v>24</v>
      </c>
      <c r="I560" s="37" t="s">
        <v>83</v>
      </c>
      <c r="J560" s="37"/>
      <c r="K560" s="37"/>
      <c r="L560" s="39">
        <v>10</v>
      </c>
      <c r="M560" s="38">
        <v>0</v>
      </c>
      <c r="N560" s="37" t="s">
        <v>79</v>
      </c>
      <c r="O560" s="37" t="s">
        <v>167</v>
      </c>
      <c r="P560" s="37">
        <v>255.4</v>
      </c>
      <c r="Q560" s="37"/>
      <c r="R560" s="40">
        <v>45108</v>
      </c>
      <c r="S560" s="37"/>
      <c r="T560" s="37"/>
      <c r="U560" s="37"/>
      <c r="V560" s="37"/>
      <c r="W560" s="37"/>
      <c r="X560" s="37"/>
      <c r="Y560" s="39">
        <v>9.67</v>
      </c>
      <c r="Z560" s="37"/>
      <c r="AA560" s="37"/>
      <c r="AB560" s="37"/>
      <c r="AC560" s="37"/>
      <c r="AD560" s="37"/>
      <c r="AE560" s="37" t="s">
        <v>1786</v>
      </c>
      <c r="AF560" s="37" t="s">
        <v>51</v>
      </c>
      <c r="AG560" s="37" t="s">
        <v>1047</v>
      </c>
      <c r="AH560" s="38">
        <v>-3.4000000000000002E-2</v>
      </c>
      <c r="AI560" s="40">
        <f>INDEX(spac_research[[#All],[outsideLiquidationDate]],MATCH(C560,spac_research[[#All],[symbol]],0))</f>
        <v>0</v>
      </c>
      <c r="AJ560" s="20">
        <f t="shared" si="24"/>
        <v>45108</v>
      </c>
      <c r="AK560" s="32">
        <f t="shared" ca="1" si="25"/>
        <v>449</v>
      </c>
      <c r="AL560" s="33">
        <f t="shared" ca="1" si="26"/>
        <v>2.774175865936717E-2</v>
      </c>
      <c r="AM560" s="22">
        <f>IF(ISBLANK(Y560),"",INDEX(spac_research[[#All],[publicSharesOutstanding]],MATCH(C560,spac_research[[#All],[symbol]],0)))</f>
        <v>25542537</v>
      </c>
      <c r="AN560">
        <v>0</v>
      </c>
    </row>
    <row r="561" spans="1:40" x14ac:dyDescent="0.2">
      <c r="A561" s="37" t="s">
        <v>1251</v>
      </c>
      <c r="B561" s="37" t="s">
        <v>1780</v>
      </c>
      <c r="C561" s="37" t="s">
        <v>1252</v>
      </c>
      <c r="D561" s="37"/>
      <c r="E561" s="37"/>
      <c r="F561" s="40">
        <v>44246</v>
      </c>
      <c r="G561" s="40">
        <v>44376</v>
      </c>
      <c r="H561" s="37">
        <v>24</v>
      </c>
      <c r="I561" s="37" t="s">
        <v>176</v>
      </c>
      <c r="J561" s="37" t="s">
        <v>61</v>
      </c>
      <c r="K561" s="37"/>
      <c r="L561" s="39">
        <v>10</v>
      </c>
      <c r="M561" s="38">
        <v>0.25</v>
      </c>
      <c r="N561" s="37" t="s">
        <v>49</v>
      </c>
      <c r="O561" s="37" t="s">
        <v>48</v>
      </c>
      <c r="P561" s="37">
        <v>609.5</v>
      </c>
      <c r="Q561" s="37"/>
      <c r="R561" s="40">
        <v>45108</v>
      </c>
      <c r="S561" s="37"/>
      <c r="T561" s="37"/>
      <c r="U561" s="37"/>
      <c r="V561" s="37"/>
      <c r="W561" s="37"/>
      <c r="X561" s="37"/>
      <c r="Y561" s="39">
        <v>9.7200000000000006</v>
      </c>
      <c r="Z561" s="39">
        <v>9.83</v>
      </c>
      <c r="AA561" s="39">
        <v>0.7</v>
      </c>
      <c r="AB561" s="37"/>
      <c r="AC561" s="37"/>
      <c r="AD561" s="37"/>
      <c r="AE561" s="37" t="s">
        <v>1782</v>
      </c>
      <c r="AF561" s="37" t="s">
        <v>59</v>
      </c>
      <c r="AG561" s="37" t="s">
        <v>49</v>
      </c>
      <c r="AH561" s="38">
        <v>-2.8799999999999999E-2</v>
      </c>
      <c r="AI561" s="40">
        <f>INDEX(spac_research[[#All],[outsideLiquidationDate]],MATCH(C561,spac_research[[#All],[symbol]],0))</f>
        <v>0</v>
      </c>
      <c r="AJ561" s="20">
        <f t="shared" si="24"/>
        <v>45108</v>
      </c>
      <c r="AK561" s="32">
        <f t="shared" ca="1" si="25"/>
        <v>449</v>
      </c>
      <c r="AL561" s="33">
        <f t="shared" ca="1" si="26"/>
        <v>2.3417379269891007E-2</v>
      </c>
      <c r="AM561" s="22">
        <f>IF(ISBLANK(Y561),"",INDEX(spac_research[[#All],[publicSharesOutstanding]],MATCH(C561,spac_research[[#All],[symbol]],0)))</f>
        <v>60950000</v>
      </c>
      <c r="AN561">
        <v>0</v>
      </c>
    </row>
    <row r="562" spans="1:40" x14ac:dyDescent="0.2">
      <c r="A562" s="37" t="s">
        <v>2102</v>
      </c>
      <c r="B562" s="37" t="s">
        <v>1780</v>
      </c>
      <c r="C562" s="37" t="s">
        <v>1298</v>
      </c>
      <c r="D562" s="37"/>
      <c r="E562" s="37"/>
      <c r="F562" s="40">
        <v>44349</v>
      </c>
      <c r="G562" s="40">
        <v>44377</v>
      </c>
      <c r="H562" s="37">
        <v>24</v>
      </c>
      <c r="I562" s="37" t="s">
        <v>83</v>
      </c>
      <c r="J562" s="37"/>
      <c r="K562" s="37"/>
      <c r="L562" s="39">
        <v>10</v>
      </c>
      <c r="M562" s="38">
        <v>0</v>
      </c>
      <c r="N562" s="37" t="s">
        <v>130</v>
      </c>
      <c r="O562" s="37" t="s">
        <v>48</v>
      </c>
      <c r="P562" s="37">
        <v>250</v>
      </c>
      <c r="Q562" s="37"/>
      <c r="R562" s="40">
        <v>45109</v>
      </c>
      <c r="S562" s="37"/>
      <c r="T562" s="37"/>
      <c r="U562" s="37"/>
      <c r="V562" s="37"/>
      <c r="W562" s="37"/>
      <c r="X562" s="37"/>
      <c r="Y562" s="39">
        <v>9.67</v>
      </c>
      <c r="Z562" s="37"/>
      <c r="AA562" s="37"/>
      <c r="AB562" s="37"/>
      <c r="AC562" s="37"/>
      <c r="AD562" s="37"/>
      <c r="AE562" s="37" t="s">
        <v>1811</v>
      </c>
      <c r="AF562" s="37" t="s">
        <v>1300</v>
      </c>
      <c r="AG562" s="37" t="s">
        <v>1299</v>
      </c>
      <c r="AH562" s="38">
        <v>-3.4000000000000002E-2</v>
      </c>
      <c r="AI562" s="40">
        <f>INDEX(spac_research[[#All],[outsideLiquidationDate]],MATCH(C562,spac_research[[#All],[symbol]],0))</f>
        <v>0</v>
      </c>
      <c r="AJ562" s="20">
        <f t="shared" si="24"/>
        <v>45109</v>
      </c>
      <c r="AK562" s="32">
        <f t="shared" ca="1" si="25"/>
        <v>450</v>
      </c>
      <c r="AL562" s="33">
        <f t="shared" ca="1" si="26"/>
        <v>2.7680110306790798E-2</v>
      </c>
      <c r="AM562" s="22">
        <f>IF(ISBLANK(Y562),"",INDEX(spac_research[[#All],[publicSharesOutstanding]],MATCH(C562,spac_research[[#All],[symbol]],0)))</f>
        <v>25000000</v>
      </c>
      <c r="AN562">
        <v>0</v>
      </c>
    </row>
    <row r="563" spans="1:40" x14ac:dyDescent="0.2">
      <c r="A563" s="37" t="s">
        <v>2103</v>
      </c>
      <c r="B563" s="37" t="s">
        <v>1780</v>
      </c>
      <c r="C563" s="37" t="s">
        <v>1305</v>
      </c>
      <c r="D563" s="37"/>
      <c r="E563" s="37"/>
      <c r="F563" s="40">
        <v>44349</v>
      </c>
      <c r="G563" s="40">
        <v>44377</v>
      </c>
      <c r="H563" s="37">
        <v>24</v>
      </c>
      <c r="I563" s="37" t="s">
        <v>83</v>
      </c>
      <c r="J563" s="37"/>
      <c r="K563" s="37"/>
      <c r="L563" s="39">
        <v>10</v>
      </c>
      <c r="M563" s="38">
        <v>0</v>
      </c>
      <c r="N563" s="37" t="s">
        <v>130</v>
      </c>
      <c r="O563" s="37" t="s">
        <v>48</v>
      </c>
      <c r="P563" s="37">
        <v>250</v>
      </c>
      <c r="Q563" s="37"/>
      <c r="R563" s="40">
        <v>45109</v>
      </c>
      <c r="S563" s="37"/>
      <c r="T563" s="37"/>
      <c r="U563" s="37"/>
      <c r="V563" s="37"/>
      <c r="W563" s="37"/>
      <c r="X563" s="37"/>
      <c r="Y563" s="39">
        <v>9.67</v>
      </c>
      <c r="Z563" s="37"/>
      <c r="AA563" s="37"/>
      <c r="AB563" s="37"/>
      <c r="AC563" s="37"/>
      <c r="AD563" s="37"/>
      <c r="AE563" s="37" t="s">
        <v>1811</v>
      </c>
      <c r="AF563" s="37" t="s">
        <v>1300</v>
      </c>
      <c r="AG563" s="37" t="s">
        <v>1306</v>
      </c>
      <c r="AH563" s="38">
        <v>-3.4000000000000002E-2</v>
      </c>
      <c r="AI563" s="40">
        <f>INDEX(spac_research[[#All],[outsideLiquidationDate]],MATCH(C563,spac_research[[#All],[symbol]],0))</f>
        <v>0</v>
      </c>
      <c r="AJ563" s="20">
        <f t="shared" si="24"/>
        <v>45109</v>
      </c>
      <c r="AK563" s="32">
        <f t="shared" ca="1" si="25"/>
        <v>450</v>
      </c>
      <c r="AL563" s="33">
        <f t="shared" ca="1" si="26"/>
        <v>2.7680110306790798E-2</v>
      </c>
      <c r="AM563" s="22">
        <f>IF(ISBLANK(Y563),"",INDEX(spac_research[[#All],[publicSharesOutstanding]],MATCH(C563,spac_research[[#All],[symbol]],0)))</f>
        <v>25000000</v>
      </c>
      <c r="AN563">
        <v>0</v>
      </c>
    </row>
    <row r="564" spans="1:40" x14ac:dyDescent="0.2">
      <c r="A564" s="37" t="s">
        <v>2099</v>
      </c>
      <c r="B564" s="37" t="s">
        <v>1780</v>
      </c>
      <c r="C564" s="37" t="s">
        <v>275</v>
      </c>
      <c r="D564" s="37"/>
      <c r="E564" s="37"/>
      <c r="F564" s="40">
        <v>44267</v>
      </c>
      <c r="G564" s="40">
        <v>44377</v>
      </c>
      <c r="H564" s="37">
        <v>24</v>
      </c>
      <c r="I564" s="37" t="s">
        <v>119</v>
      </c>
      <c r="J564" s="37" t="s">
        <v>61</v>
      </c>
      <c r="K564" s="37"/>
      <c r="L564" s="39">
        <v>10</v>
      </c>
      <c r="M564" s="38">
        <v>0.2</v>
      </c>
      <c r="N564" s="37" t="s">
        <v>72</v>
      </c>
      <c r="O564" s="37" t="s">
        <v>48</v>
      </c>
      <c r="P564" s="37">
        <v>236.5</v>
      </c>
      <c r="Q564" s="37"/>
      <c r="R564" s="40">
        <v>45109</v>
      </c>
      <c r="S564" s="37"/>
      <c r="T564" s="37"/>
      <c r="U564" s="37"/>
      <c r="V564" s="37"/>
      <c r="W564" s="37"/>
      <c r="X564" s="37"/>
      <c r="Y564" s="39">
        <v>9.69</v>
      </c>
      <c r="Z564" s="39">
        <v>9.8000000000000007</v>
      </c>
      <c r="AA564" s="39">
        <v>0.5</v>
      </c>
      <c r="AB564" s="37"/>
      <c r="AC564" s="37"/>
      <c r="AD564" s="37"/>
      <c r="AE564" s="37" t="s">
        <v>1811</v>
      </c>
      <c r="AF564" s="37" t="s">
        <v>52</v>
      </c>
      <c r="AG564" s="37" t="s">
        <v>274</v>
      </c>
      <c r="AH564" s="38">
        <v>-3.1E-2</v>
      </c>
      <c r="AI564" s="40">
        <f>INDEX(spac_research[[#All],[outsideLiquidationDate]],MATCH(C564,spac_research[[#All],[symbol]],0))</f>
        <v>0</v>
      </c>
      <c r="AJ564" s="20">
        <f t="shared" si="24"/>
        <v>45109</v>
      </c>
      <c r="AK564" s="32">
        <f t="shared" ca="1" si="25"/>
        <v>450</v>
      </c>
      <c r="AL564" s="33">
        <f t="shared" ca="1" si="26"/>
        <v>2.5948859075794119E-2</v>
      </c>
      <c r="AM564" s="22">
        <f>IF(ISBLANK(Y564),"",INDEX(spac_research[[#All],[publicSharesOutstanding]],MATCH(C564,spac_research[[#All],[symbol]],0)))</f>
        <v>23652784</v>
      </c>
      <c r="AN564">
        <v>0</v>
      </c>
    </row>
    <row r="565" spans="1:40" x14ac:dyDescent="0.2">
      <c r="A565" s="37" t="s">
        <v>2494</v>
      </c>
      <c r="B565" s="37" t="s">
        <v>2398</v>
      </c>
      <c r="C565" s="37" t="s">
        <v>1307</v>
      </c>
      <c r="D565" s="37" t="s">
        <v>1309</v>
      </c>
      <c r="E565" s="37" t="s">
        <v>1308</v>
      </c>
      <c r="F565" s="40">
        <v>44349</v>
      </c>
      <c r="G565" s="40">
        <v>44377</v>
      </c>
      <c r="H565" s="37">
        <v>24</v>
      </c>
      <c r="I565" s="37" t="s">
        <v>83</v>
      </c>
      <c r="J565" s="37"/>
      <c r="K565" s="37"/>
      <c r="L565" s="39">
        <v>10</v>
      </c>
      <c r="M565" s="38">
        <v>0</v>
      </c>
      <c r="N565" s="37" t="s">
        <v>130</v>
      </c>
      <c r="O565" s="37" t="s">
        <v>48</v>
      </c>
      <c r="P565" s="37">
        <v>250</v>
      </c>
      <c r="Q565" s="40">
        <v>44587</v>
      </c>
      <c r="R565" s="40">
        <v>45109</v>
      </c>
      <c r="S565" s="37"/>
      <c r="T565" s="37">
        <v>906</v>
      </c>
      <c r="U565" s="41">
        <v>3.62</v>
      </c>
      <c r="V565" s="37" t="s">
        <v>130</v>
      </c>
      <c r="W565" s="37" t="s">
        <v>56</v>
      </c>
      <c r="X565" s="37"/>
      <c r="Y565" s="39">
        <v>9.85</v>
      </c>
      <c r="Z565" s="37"/>
      <c r="AA565" s="37"/>
      <c r="AB565" s="37"/>
      <c r="AC565" s="37"/>
      <c r="AD565" s="37"/>
      <c r="AE565" s="37" t="s">
        <v>1811</v>
      </c>
      <c r="AF565" s="37" t="s">
        <v>1300</v>
      </c>
      <c r="AG565" s="37" t="s">
        <v>1310</v>
      </c>
      <c r="AH565" s="38">
        <v>-1.6E-2</v>
      </c>
      <c r="AI565" s="40">
        <f>INDEX(spac_research[[#All],[outsideLiquidationDate]],MATCH(C565,spac_research[[#All],[symbol]],0))</f>
        <v>0</v>
      </c>
      <c r="AJ565" s="20">
        <f t="shared" si="24"/>
        <v>45109</v>
      </c>
      <c r="AK565" s="32">
        <f t="shared" ca="1" si="25"/>
        <v>450</v>
      </c>
      <c r="AL565" s="33">
        <f t="shared" ca="1" si="26"/>
        <v>1.2351945854483872E-2</v>
      </c>
      <c r="AM565" s="22">
        <f>IF(ISBLANK(Y565),"",INDEX(spac_research[[#All],[publicSharesOutstanding]],MATCH(C565,spac_research[[#All],[symbol]],0)))</f>
        <v>25000000</v>
      </c>
      <c r="AN565">
        <v>0</v>
      </c>
    </row>
    <row r="566" spans="1:40" x14ac:dyDescent="0.2">
      <c r="A566" s="37" t="s">
        <v>2495</v>
      </c>
      <c r="B566" s="37" t="s">
        <v>2398</v>
      </c>
      <c r="C566" s="37" t="s">
        <v>1301</v>
      </c>
      <c r="D566" s="37" t="s">
        <v>1303</v>
      </c>
      <c r="E566" s="37" t="s">
        <v>1302</v>
      </c>
      <c r="F566" s="40">
        <v>44349</v>
      </c>
      <c r="G566" s="40">
        <v>44377</v>
      </c>
      <c r="H566" s="37">
        <v>24</v>
      </c>
      <c r="I566" s="37" t="s">
        <v>83</v>
      </c>
      <c r="J566" s="37"/>
      <c r="K566" s="37"/>
      <c r="L566" s="39">
        <v>10</v>
      </c>
      <c r="M566" s="38">
        <v>0</v>
      </c>
      <c r="N566" s="37" t="s">
        <v>130</v>
      </c>
      <c r="O566" s="37" t="s">
        <v>48</v>
      </c>
      <c r="P566" s="37">
        <v>250</v>
      </c>
      <c r="Q566" s="40">
        <v>44579</v>
      </c>
      <c r="R566" s="40">
        <v>45109</v>
      </c>
      <c r="S566" s="37"/>
      <c r="T566" s="42">
        <v>1835</v>
      </c>
      <c r="U566" s="41">
        <v>7.34</v>
      </c>
      <c r="V566" s="37" t="s">
        <v>130</v>
      </c>
      <c r="W566" s="37" t="s">
        <v>48</v>
      </c>
      <c r="X566" s="37"/>
      <c r="Y566" s="39">
        <v>9.86</v>
      </c>
      <c r="Z566" s="37"/>
      <c r="AA566" s="37"/>
      <c r="AB566" s="37"/>
      <c r="AC566" s="37"/>
      <c r="AD566" s="37"/>
      <c r="AE566" s="37" t="s">
        <v>1811</v>
      </c>
      <c r="AF566" s="37" t="s">
        <v>1300</v>
      </c>
      <c r="AG566" s="37" t="s">
        <v>1304</v>
      </c>
      <c r="AH566" s="38">
        <v>-1.4999999999999999E-2</v>
      </c>
      <c r="AI566" s="40">
        <f>INDEX(spac_research[[#All],[outsideLiquidationDate]],MATCH(C566,spac_research[[#All],[symbol]],0))</f>
        <v>0</v>
      </c>
      <c r="AJ566" s="20">
        <f t="shared" si="24"/>
        <v>45109</v>
      </c>
      <c r="AK566" s="32">
        <f t="shared" ca="1" si="25"/>
        <v>450</v>
      </c>
      <c r="AL566" s="33">
        <f t="shared" ca="1" si="26"/>
        <v>1.1516790624295729E-2</v>
      </c>
      <c r="AM566" s="22">
        <f>IF(ISBLANK(Y566),"",INDEX(spac_research[[#All],[publicSharesOutstanding]],MATCH(C566,spac_research[[#All],[symbol]],0)))</f>
        <v>25000000</v>
      </c>
      <c r="AN566">
        <v>0</v>
      </c>
    </row>
    <row r="567" spans="1:40" x14ac:dyDescent="0.2">
      <c r="A567" s="37" t="s">
        <v>2100</v>
      </c>
      <c r="B567" s="37" t="s">
        <v>1780</v>
      </c>
      <c r="C567" s="37" t="s">
        <v>744</v>
      </c>
      <c r="D567" s="37"/>
      <c r="E567" s="37"/>
      <c r="F567" s="40">
        <v>44340</v>
      </c>
      <c r="G567" s="40">
        <v>44377</v>
      </c>
      <c r="H567" s="37" t="s">
        <v>743</v>
      </c>
      <c r="I567" s="37" t="s">
        <v>107</v>
      </c>
      <c r="J567" s="37"/>
      <c r="K567" s="37" t="s">
        <v>2066</v>
      </c>
      <c r="L567" s="39">
        <v>10</v>
      </c>
      <c r="M567" s="37" t="s">
        <v>1887</v>
      </c>
      <c r="N567" s="37" t="s">
        <v>79</v>
      </c>
      <c r="O567" s="37" t="s">
        <v>56</v>
      </c>
      <c r="P567" s="37">
        <v>57.5</v>
      </c>
      <c r="Q567" s="37"/>
      <c r="R567" s="40">
        <v>44744</v>
      </c>
      <c r="S567" s="37"/>
      <c r="T567" s="37"/>
      <c r="U567" s="37"/>
      <c r="V567" s="37"/>
      <c r="W567" s="37"/>
      <c r="X567" s="37"/>
      <c r="Y567" s="39">
        <v>9.9600000000000009</v>
      </c>
      <c r="Z567" s="39">
        <v>10.14</v>
      </c>
      <c r="AA567" s="37"/>
      <c r="AB567" s="37"/>
      <c r="AC567" s="37"/>
      <c r="AD567" s="37"/>
      <c r="AE567" s="37" t="s">
        <v>2101</v>
      </c>
      <c r="AF567" s="37" t="s">
        <v>112</v>
      </c>
      <c r="AG567" s="37" t="s">
        <v>742</v>
      </c>
      <c r="AH567" s="38">
        <v>-4.0000000000000001E-3</v>
      </c>
      <c r="AI567" s="40">
        <f>INDEX(spac_research[[#All],[outsideLiquidationDate]],MATCH(C567,spac_research[[#All],[symbol]],0))</f>
        <v>45109</v>
      </c>
      <c r="AJ567" s="20">
        <f t="shared" si="24"/>
        <v>45109</v>
      </c>
      <c r="AK567" s="32">
        <f t="shared" ca="1" si="25"/>
        <v>450</v>
      </c>
      <c r="AL567" s="33">
        <f t="shared" ca="1" si="26"/>
        <v>3.2574743418115515E-3</v>
      </c>
      <c r="AM567" s="22">
        <f>IF(ISBLANK(Y567),"",INDEX(spac_research[[#All],[publicSharesOutstanding]],MATCH(C567,spac_research[[#All],[symbol]],0)))</f>
        <v>5750000</v>
      </c>
      <c r="AN567">
        <v>0</v>
      </c>
    </row>
    <row r="568" spans="1:40" x14ac:dyDescent="0.2">
      <c r="A568" s="37" t="s">
        <v>2186</v>
      </c>
      <c r="B568" s="37" t="s">
        <v>1780</v>
      </c>
      <c r="C568" s="37" t="s">
        <v>1605</v>
      </c>
      <c r="D568" s="37"/>
      <c r="E568" s="37"/>
      <c r="F568" s="40">
        <v>44239</v>
      </c>
      <c r="G568" s="40">
        <v>44469</v>
      </c>
      <c r="H568" s="37" t="s">
        <v>76</v>
      </c>
      <c r="I568" s="37" t="s">
        <v>69</v>
      </c>
      <c r="J568" s="37" t="s">
        <v>54</v>
      </c>
      <c r="K568" s="37"/>
      <c r="L568" s="39">
        <v>10.199999999999999</v>
      </c>
      <c r="M568" s="38">
        <v>0.5</v>
      </c>
      <c r="N568" s="37" t="s">
        <v>156</v>
      </c>
      <c r="O568" s="37" t="s">
        <v>48</v>
      </c>
      <c r="P568" s="37">
        <v>201.3</v>
      </c>
      <c r="Q568" s="37"/>
      <c r="R568" s="40">
        <v>45020</v>
      </c>
      <c r="S568" s="37"/>
      <c r="T568" s="37"/>
      <c r="U568" s="37"/>
      <c r="V568" s="37"/>
      <c r="W568" s="37"/>
      <c r="X568" s="37"/>
      <c r="Y568" s="39">
        <v>9.91</v>
      </c>
      <c r="Z568" s="39">
        <v>10.01</v>
      </c>
      <c r="AA568" s="39">
        <v>0.4</v>
      </c>
      <c r="AB568" s="37"/>
      <c r="AC568" s="37"/>
      <c r="AD568" s="37"/>
      <c r="AE568" s="37" t="s">
        <v>1895</v>
      </c>
      <c r="AF568" s="37" t="s">
        <v>68</v>
      </c>
      <c r="AG568" s="37" t="s">
        <v>1604</v>
      </c>
      <c r="AH568" s="38">
        <v>-2.8400000000000002E-2</v>
      </c>
      <c r="AI568" s="40">
        <f>INDEX(spac_research[[#All],[outsideLiquidationDate]],MATCH(C568,spac_research[[#All],[symbol]],0))</f>
        <v>45111</v>
      </c>
      <c r="AJ568" s="20">
        <f t="shared" si="24"/>
        <v>45111</v>
      </c>
      <c r="AK568" s="32">
        <f t="shared" ca="1" si="25"/>
        <v>452</v>
      </c>
      <c r="AL568" s="33">
        <f t="shared" ca="1" si="26"/>
        <v>2.363081896359269E-2</v>
      </c>
      <c r="AM568" s="22">
        <f>IF(ISBLANK(Y568),"",INDEX(spac_research[[#All],[publicSharesOutstanding]],MATCH(C568,spac_research[[#All],[symbol]],0)))</f>
        <v>20125000</v>
      </c>
      <c r="AN568">
        <v>0</v>
      </c>
    </row>
    <row r="569" spans="1:40" x14ac:dyDescent="0.2">
      <c r="A569" s="37" t="s">
        <v>2188</v>
      </c>
      <c r="B569" s="37" t="s">
        <v>1780</v>
      </c>
      <c r="C569" s="37" t="s">
        <v>295</v>
      </c>
      <c r="D569" s="37"/>
      <c r="E569" s="37"/>
      <c r="F569" s="40">
        <v>44372</v>
      </c>
      <c r="G569" s="40">
        <v>44470</v>
      </c>
      <c r="H569" s="37" t="s">
        <v>76</v>
      </c>
      <c r="I569" s="37" t="s">
        <v>69</v>
      </c>
      <c r="J569" s="37" t="s">
        <v>61</v>
      </c>
      <c r="K569" s="37"/>
      <c r="L569" s="39">
        <v>10</v>
      </c>
      <c r="M569" s="38">
        <v>0.5</v>
      </c>
      <c r="N569" s="37" t="s">
        <v>49</v>
      </c>
      <c r="O569" s="37" t="s">
        <v>48</v>
      </c>
      <c r="P569" s="37">
        <v>241.5</v>
      </c>
      <c r="Q569" s="37"/>
      <c r="R569" s="40">
        <v>45021</v>
      </c>
      <c r="S569" s="37"/>
      <c r="T569" s="37"/>
      <c r="U569" s="37"/>
      <c r="V569" s="37"/>
      <c r="W569" s="37"/>
      <c r="X569" s="37"/>
      <c r="Y569" s="39">
        <v>9.73</v>
      </c>
      <c r="Z569" s="39">
        <v>10</v>
      </c>
      <c r="AA569" s="39">
        <v>0.74</v>
      </c>
      <c r="AB569" s="37"/>
      <c r="AC569" s="37"/>
      <c r="AD569" s="37"/>
      <c r="AE569" s="37" t="s">
        <v>1798</v>
      </c>
      <c r="AF569" s="37" t="s">
        <v>263</v>
      </c>
      <c r="AG569" s="37" t="s">
        <v>294</v>
      </c>
      <c r="AH569" s="38">
        <v>-2.7E-2</v>
      </c>
      <c r="AI569" s="40">
        <f>INDEX(spac_research[[#All],[outsideLiquidationDate]],MATCH(C569,spac_research[[#All],[symbol]],0))</f>
        <v>45112</v>
      </c>
      <c r="AJ569" s="20">
        <f t="shared" si="24"/>
        <v>45112</v>
      </c>
      <c r="AK569" s="32">
        <f t="shared" ca="1" si="25"/>
        <v>453</v>
      </c>
      <c r="AL569" s="33">
        <f t="shared" ca="1" si="26"/>
        <v>2.2358650449555199E-2</v>
      </c>
      <c r="AM569" s="22">
        <f>IF(ISBLANK(Y569),"",INDEX(spac_research[[#All],[publicSharesOutstanding]],MATCH(C569,spac_research[[#All],[symbol]],0)))</f>
        <v>24150000</v>
      </c>
      <c r="AN569">
        <v>0</v>
      </c>
    </row>
    <row r="570" spans="1:40" x14ac:dyDescent="0.2">
      <c r="A570" s="37" t="s">
        <v>2189</v>
      </c>
      <c r="B570" s="37" t="s">
        <v>1780</v>
      </c>
      <c r="C570" s="37" t="s">
        <v>697</v>
      </c>
      <c r="D570" s="37"/>
      <c r="E570" s="37"/>
      <c r="F570" s="40">
        <v>44446</v>
      </c>
      <c r="G570" s="40">
        <v>44470</v>
      </c>
      <c r="H570" s="37" t="s">
        <v>463</v>
      </c>
      <c r="I570" s="37" t="s">
        <v>137</v>
      </c>
      <c r="J570" s="37" t="s">
        <v>61</v>
      </c>
      <c r="K570" s="37"/>
      <c r="L570" s="39">
        <v>10.1</v>
      </c>
      <c r="M570" s="38">
        <v>1</v>
      </c>
      <c r="N570" s="37" t="s">
        <v>130</v>
      </c>
      <c r="O570" s="37" t="s">
        <v>48</v>
      </c>
      <c r="P570" s="37">
        <v>115</v>
      </c>
      <c r="Q570" s="37"/>
      <c r="R570" s="40">
        <v>44839</v>
      </c>
      <c r="S570" s="37"/>
      <c r="T570" s="37"/>
      <c r="U570" s="37"/>
      <c r="V570" s="37"/>
      <c r="W570" s="37"/>
      <c r="X570" s="37"/>
      <c r="Y570" s="39">
        <v>9.94</v>
      </c>
      <c r="Z570" s="39">
        <v>10.16</v>
      </c>
      <c r="AA570" s="39">
        <v>0.26</v>
      </c>
      <c r="AB570" s="37"/>
      <c r="AC570" s="37"/>
      <c r="AD570" s="37"/>
      <c r="AE570" s="37" t="s">
        <v>1379</v>
      </c>
      <c r="AF570" s="37" t="s">
        <v>87</v>
      </c>
      <c r="AG570" s="37" t="s">
        <v>696</v>
      </c>
      <c r="AH570" s="38">
        <v>-1.5900000000000001E-2</v>
      </c>
      <c r="AI570" s="40">
        <f>INDEX(spac_research[[#All],[outsideLiquidationDate]],MATCH(C570,spac_research[[#All],[symbol]],0))</f>
        <v>45112</v>
      </c>
      <c r="AJ570" s="20">
        <f t="shared" si="24"/>
        <v>45112</v>
      </c>
      <c r="AK570" s="32">
        <f t="shared" ca="1" si="25"/>
        <v>453</v>
      </c>
      <c r="AL570" s="33">
        <f t="shared" ca="1" si="26"/>
        <v>1.2969650130362836E-2</v>
      </c>
      <c r="AM570" s="22">
        <f>IF(ISBLANK(Y570),"",INDEX(spac_research[[#All],[publicSharesOutstanding]],MATCH(C570,spac_research[[#All],[symbol]],0)))</f>
        <v>11500000</v>
      </c>
      <c r="AN570">
        <v>0</v>
      </c>
    </row>
    <row r="571" spans="1:40" x14ac:dyDescent="0.2">
      <c r="A571" s="37" t="s">
        <v>2107</v>
      </c>
      <c r="B571" s="37" t="s">
        <v>1780</v>
      </c>
      <c r="C571" s="37" t="s">
        <v>1210</v>
      </c>
      <c r="D571" s="37"/>
      <c r="E571" s="37"/>
      <c r="F571" s="40">
        <v>44358</v>
      </c>
      <c r="G571" s="40">
        <v>44378</v>
      </c>
      <c r="H571" s="37">
        <v>24</v>
      </c>
      <c r="I571" s="37" t="s">
        <v>53</v>
      </c>
      <c r="J571" s="37" t="s">
        <v>61</v>
      </c>
      <c r="K571" s="37"/>
      <c r="L571" s="39">
        <v>10</v>
      </c>
      <c r="M571" s="38">
        <v>0.33329999999999999</v>
      </c>
      <c r="N571" s="37" t="s">
        <v>49</v>
      </c>
      <c r="O571" s="37" t="s">
        <v>216</v>
      </c>
      <c r="P571" s="37">
        <v>200</v>
      </c>
      <c r="Q571" s="37"/>
      <c r="R571" s="40">
        <v>45113</v>
      </c>
      <c r="S571" s="37"/>
      <c r="T571" s="37"/>
      <c r="U571" s="37"/>
      <c r="V571" s="37"/>
      <c r="W571" s="37"/>
      <c r="X571" s="37"/>
      <c r="Y571" s="39">
        <v>9.64</v>
      </c>
      <c r="Z571" s="39">
        <v>9.82</v>
      </c>
      <c r="AA571" s="39">
        <v>0.48</v>
      </c>
      <c r="AB571" s="37"/>
      <c r="AC571" s="37"/>
      <c r="AD571" s="37"/>
      <c r="AE571" s="37" t="s">
        <v>1800</v>
      </c>
      <c r="AF571" s="37" t="s">
        <v>112</v>
      </c>
      <c r="AG571" s="37" t="s">
        <v>1209</v>
      </c>
      <c r="AH571" s="38">
        <v>-3.6999999999999998E-2</v>
      </c>
      <c r="AI571" s="40">
        <f>INDEX(spac_research[[#All],[outsideLiquidationDate]],MATCH(C571,spac_research[[#All],[symbol]],0))</f>
        <v>0</v>
      </c>
      <c r="AJ571" s="20">
        <f t="shared" si="24"/>
        <v>45113</v>
      </c>
      <c r="AK571" s="32">
        <f t="shared" ca="1" si="25"/>
        <v>454</v>
      </c>
      <c r="AL571" s="33">
        <f t="shared" ca="1" si="26"/>
        <v>3.002358016341591E-2</v>
      </c>
      <c r="AM571" s="22">
        <f>IF(ISBLANK(Y571),"",INDEX(spac_research[[#All],[publicSharesOutstanding]],MATCH(C571,spac_research[[#All],[symbol]],0)))</f>
        <v>20000000</v>
      </c>
      <c r="AN571">
        <v>1</v>
      </c>
    </row>
    <row r="572" spans="1:40" x14ac:dyDescent="0.2">
      <c r="A572" s="37" t="s">
        <v>2194</v>
      </c>
      <c r="B572" s="37" t="s">
        <v>1780</v>
      </c>
      <c r="C572" s="37" t="s">
        <v>1555</v>
      </c>
      <c r="D572" s="37"/>
      <c r="E572" s="37"/>
      <c r="F572" s="40">
        <v>44253</v>
      </c>
      <c r="G572" s="40">
        <v>44475</v>
      </c>
      <c r="H572" s="37" t="s">
        <v>386</v>
      </c>
      <c r="I572" s="37" t="s">
        <v>162</v>
      </c>
      <c r="J572" s="37" t="s">
        <v>54</v>
      </c>
      <c r="K572" s="37"/>
      <c r="L572" s="39">
        <v>10.15</v>
      </c>
      <c r="M572" s="38">
        <v>0.75</v>
      </c>
      <c r="N572" s="37" t="s">
        <v>72</v>
      </c>
      <c r="O572" s="37" t="s">
        <v>48</v>
      </c>
      <c r="P572" s="37">
        <v>207</v>
      </c>
      <c r="Q572" s="37"/>
      <c r="R572" s="40">
        <v>44934</v>
      </c>
      <c r="S572" s="37"/>
      <c r="T572" s="37"/>
      <c r="U572" s="37"/>
      <c r="V572" s="37"/>
      <c r="W572" s="37"/>
      <c r="X572" s="37"/>
      <c r="Y572" s="39">
        <v>9.92</v>
      </c>
      <c r="Z572" s="39">
        <v>10.06</v>
      </c>
      <c r="AA572" s="39">
        <v>0.26</v>
      </c>
      <c r="AB572" s="37"/>
      <c r="AC572" s="37"/>
      <c r="AD572" s="37"/>
      <c r="AE572" s="37" t="s">
        <v>1873</v>
      </c>
      <c r="AF572" s="37" t="s">
        <v>1363</v>
      </c>
      <c r="AG572" s="37" t="s">
        <v>1554</v>
      </c>
      <c r="AH572" s="38">
        <v>-2.2700000000000001E-2</v>
      </c>
      <c r="AI572" s="40">
        <f>INDEX(spac_research[[#All],[outsideLiquidationDate]],MATCH(C572,spac_research[[#All],[symbol]],0))</f>
        <v>45115</v>
      </c>
      <c r="AJ572" s="20">
        <f t="shared" si="24"/>
        <v>45115</v>
      </c>
      <c r="AK572" s="32">
        <f t="shared" ca="1" si="25"/>
        <v>456</v>
      </c>
      <c r="AL572" s="33">
        <f t="shared" ca="1" si="26"/>
        <v>1.855855616864743E-2</v>
      </c>
      <c r="AM572" s="22">
        <f>IF(ISBLANK(Y572),"",INDEX(spac_research[[#All],[publicSharesOutstanding]],MATCH(C572,spac_research[[#All],[symbol]],0)))</f>
        <v>20700000</v>
      </c>
      <c r="AN572">
        <v>0</v>
      </c>
    </row>
    <row r="573" spans="1:40" x14ac:dyDescent="0.2">
      <c r="A573" s="37" t="s">
        <v>2067</v>
      </c>
      <c r="B573" s="37" t="s">
        <v>1780</v>
      </c>
      <c r="C573" s="37" t="s">
        <v>592</v>
      </c>
      <c r="D573" s="37"/>
      <c r="E573" s="37"/>
      <c r="F573" s="40">
        <v>44264</v>
      </c>
      <c r="G573" s="40">
        <v>44293</v>
      </c>
      <c r="H573" s="37" t="s">
        <v>594</v>
      </c>
      <c r="I573" s="37" t="s">
        <v>83</v>
      </c>
      <c r="J573" s="37"/>
      <c r="K573" s="37"/>
      <c r="L573" s="39">
        <v>10</v>
      </c>
      <c r="M573" s="38">
        <v>0</v>
      </c>
      <c r="N573" s="37" t="s">
        <v>130</v>
      </c>
      <c r="O573" s="37" t="s">
        <v>48</v>
      </c>
      <c r="P573" s="37">
        <v>172.5</v>
      </c>
      <c r="Q573" s="37"/>
      <c r="R573" s="40">
        <v>45025</v>
      </c>
      <c r="S573" s="37"/>
      <c r="T573" s="37"/>
      <c r="U573" s="37"/>
      <c r="V573" s="37"/>
      <c r="W573" s="37"/>
      <c r="X573" s="37"/>
      <c r="Y573" s="39">
        <v>9.7200000000000006</v>
      </c>
      <c r="Z573" s="37"/>
      <c r="AA573" s="37"/>
      <c r="AB573" s="37"/>
      <c r="AC573" s="37"/>
      <c r="AD573" s="37"/>
      <c r="AE573" s="37" t="s">
        <v>1810</v>
      </c>
      <c r="AF573" s="37" t="s">
        <v>96</v>
      </c>
      <c r="AG573" s="37" t="s">
        <v>593</v>
      </c>
      <c r="AH573" s="38">
        <v>-2.9000000000000001E-2</v>
      </c>
      <c r="AI573" s="40">
        <f>INDEX(spac_research[[#All],[outsideLiquidationDate]],MATCH(C573,spac_research[[#All],[symbol]],0))</f>
        <v>45116</v>
      </c>
      <c r="AJ573" s="20">
        <f t="shared" si="24"/>
        <v>45116</v>
      </c>
      <c r="AK573" s="32">
        <f t="shared" ca="1" si="25"/>
        <v>457</v>
      </c>
      <c r="AL573" s="33">
        <f t="shared" ca="1" si="26"/>
        <v>2.3007447028842588E-2</v>
      </c>
      <c r="AM573" s="22">
        <f>IF(ISBLANK(Y573),"",INDEX(spac_research[[#All],[publicSharesOutstanding]],MATCH(C573,spac_research[[#All],[symbol]],0)))</f>
        <v>17250000</v>
      </c>
      <c r="AN573">
        <v>0</v>
      </c>
    </row>
    <row r="574" spans="1:40" x14ac:dyDescent="0.2">
      <c r="A574" s="37" t="s">
        <v>2351</v>
      </c>
      <c r="B574" s="37" t="s">
        <v>1780</v>
      </c>
      <c r="C574" s="37" t="s">
        <v>204</v>
      </c>
      <c r="D574" s="37"/>
      <c r="E574" s="37"/>
      <c r="F574" s="40">
        <v>44539</v>
      </c>
      <c r="G574" s="40">
        <v>44568</v>
      </c>
      <c r="H574" s="37">
        <v>18</v>
      </c>
      <c r="I574" s="37" t="s">
        <v>69</v>
      </c>
      <c r="J574" s="37" t="s">
        <v>54</v>
      </c>
      <c r="K574" s="37"/>
      <c r="L574" s="39">
        <v>10.199999999999999</v>
      </c>
      <c r="M574" s="38">
        <v>0.5</v>
      </c>
      <c r="N574" s="37" t="s">
        <v>130</v>
      </c>
      <c r="O574" s="37" t="s">
        <v>48</v>
      </c>
      <c r="P574" s="37">
        <v>86.3</v>
      </c>
      <c r="Q574" s="37"/>
      <c r="R574" s="40">
        <v>45118</v>
      </c>
      <c r="S574" s="37"/>
      <c r="T574" s="37"/>
      <c r="U574" s="37"/>
      <c r="V574" s="37"/>
      <c r="W574" s="37"/>
      <c r="X574" s="37"/>
      <c r="Y574" s="39">
        <v>9.86</v>
      </c>
      <c r="Z574" s="39">
        <v>9.91</v>
      </c>
      <c r="AA574" s="39">
        <v>0.2</v>
      </c>
      <c r="AB574" s="37"/>
      <c r="AC574" s="37"/>
      <c r="AD574" s="37"/>
      <c r="AE574" s="37" t="s">
        <v>1807</v>
      </c>
      <c r="AF574" s="37" t="s">
        <v>112</v>
      </c>
      <c r="AG574" s="37" t="s">
        <v>203</v>
      </c>
      <c r="AH574" s="38">
        <v>-3.3300000000000003E-2</v>
      </c>
      <c r="AI574" s="40">
        <f>INDEX(spac_research[[#All],[outsideLiquidationDate]],MATCH(C574,spac_research[[#All],[symbol]],0))</f>
        <v>0</v>
      </c>
      <c r="AJ574" s="20">
        <f t="shared" si="24"/>
        <v>45118</v>
      </c>
      <c r="AK574" s="32">
        <f t="shared" ca="1" si="25"/>
        <v>459</v>
      </c>
      <c r="AL574" s="33">
        <f t="shared" ca="1" si="26"/>
        <v>2.7420930057846949E-2</v>
      </c>
      <c r="AM574" s="22">
        <f>IF(ISBLANK(Y574),"",INDEX(spac_research[[#All],[publicSharesOutstanding]],MATCH(C574,spac_research[[#All],[symbol]],0)))</f>
        <v>8625000</v>
      </c>
      <c r="AN574">
        <v>0</v>
      </c>
    </row>
    <row r="575" spans="1:40" x14ac:dyDescent="0.2">
      <c r="A575" s="37" t="s">
        <v>1057</v>
      </c>
      <c r="B575" s="37" t="s">
        <v>1780</v>
      </c>
      <c r="C575" s="37" t="s">
        <v>1058</v>
      </c>
      <c r="D575" s="37"/>
      <c r="E575" s="37"/>
      <c r="F575" s="40">
        <v>44288</v>
      </c>
      <c r="G575" s="40">
        <v>44386</v>
      </c>
      <c r="H575" s="37">
        <v>24</v>
      </c>
      <c r="I575" s="37" t="s">
        <v>69</v>
      </c>
      <c r="J575" s="37" t="s">
        <v>54</v>
      </c>
      <c r="K575" s="37"/>
      <c r="L575" s="39">
        <v>10.199999999999999</v>
      </c>
      <c r="M575" s="38">
        <v>0.5</v>
      </c>
      <c r="N575" s="37" t="s">
        <v>72</v>
      </c>
      <c r="O575" s="37" t="s">
        <v>216</v>
      </c>
      <c r="P575" s="37">
        <v>143.80000000000001</v>
      </c>
      <c r="Q575" s="37"/>
      <c r="R575" s="40">
        <v>45120</v>
      </c>
      <c r="S575" s="37"/>
      <c r="T575" s="37"/>
      <c r="U575" s="37"/>
      <c r="V575" s="37"/>
      <c r="W575" s="37"/>
      <c r="X575" s="37"/>
      <c r="Y575" s="39">
        <v>9.86</v>
      </c>
      <c r="Z575" s="39">
        <v>9.93</v>
      </c>
      <c r="AA575" s="39">
        <v>0.24</v>
      </c>
      <c r="AB575" s="37"/>
      <c r="AC575" s="37"/>
      <c r="AD575" s="37"/>
      <c r="AE575" s="37" t="s">
        <v>1865</v>
      </c>
      <c r="AF575" s="37" t="s">
        <v>87</v>
      </c>
      <c r="AG575" s="37" t="s">
        <v>1056</v>
      </c>
      <c r="AH575" s="38">
        <v>-3.4299999999999997E-2</v>
      </c>
      <c r="AI575" s="40">
        <f>INDEX(spac_research[[#All],[outsideLiquidationDate]],MATCH(C575,spac_research[[#All],[symbol]],0))</f>
        <v>0</v>
      </c>
      <c r="AJ575" s="20">
        <f t="shared" si="24"/>
        <v>45120</v>
      </c>
      <c r="AK575" s="32">
        <f t="shared" ca="1" si="25"/>
        <v>461</v>
      </c>
      <c r="AL575" s="33">
        <f t="shared" ca="1" si="26"/>
        <v>2.730196723763937E-2</v>
      </c>
      <c r="AM575" s="22">
        <f>IF(ISBLANK(Y575),"",INDEX(spac_research[[#All],[publicSharesOutstanding]],MATCH(C575,spac_research[[#All],[symbol]],0)))</f>
        <v>14375000</v>
      </c>
      <c r="AN575">
        <v>0</v>
      </c>
    </row>
    <row r="576" spans="1:40" x14ac:dyDescent="0.2">
      <c r="A576" s="37" t="s">
        <v>2352</v>
      </c>
      <c r="B576" s="37" t="s">
        <v>1780</v>
      </c>
      <c r="C576" s="37" t="s">
        <v>1491</v>
      </c>
      <c r="D576" s="37"/>
      <c r="E576" s="37"/>
      <c r="F576" s="40">
        <v>44427</v>
      </c>
      <c r="G576" s="40">
        <v>44572</v>
      </c>
      <c r="H576" s="37" t="s">
        <v>138</v>
      </c>
      <c r="I576" s="37" t="s">
        <v>107</v>
      </c>
      <c r="J576" s="37"/>
      <c r="K576" s="37" t="s">
        <v>2066</v>
      </c>
      <c r="L576" s="39">
        <v>10.1</v>
      </c>
      <c r="M576" s="37" t="s">
        <v>1887</v>
      </c>
      <c r="N576" s="37" t="s">
        <v>66</v>
      </c>
      <c r="O576" s="37" t="s">
        <v>48</v>
      </c>
      <c r="P576" s="37">
        <v>101.6</v>
      </c>
      <c r="Q576" s="37"/>
      <c r="R576" s="40">
        <v>44939</v>
      </c>
      <c r="S576" s="37"/>
      <c r="T576" s="37"/>
      <c r="U576" s="37"/>
      <c r="V576" s="37"/>
      <c r="W576" s="37"/>
      <c r="X576" s="37"/>
      <c r="Y576" s="39">
        <v>9.91</v>
      </c>
      <c r="Z576" s="39">
        <v>10.050000000000001</v>
      </c>
      <c r="AA576" s="37"/>
      <c r="AB576" s="37"/>
      <c r="AC576" s="37"/>
      <c r="AD576" s="37"/>
      <c r="AE576" s="37" t="s">
        <v>1379</v>
      </c>
      <c r="AF576" s="37" t="s">
        <v>539</v>
      </c>
      <c r="AG576" s="37" t="s">
        <v>1490</v>
      </c>
      <c r="AH576" s="38">
        <v>-1.8800000000000001E-2</v>
      </c>
      <c r="AI576" s="40">
        <f>INDEX(spac_research[[#All],[outsideLiquidationDate]],MATCH(C576,spac_research[[#All],[symbol]],0))</f>
        <v>45120</v>
      </c>
      <c r="AJ576" s="20">
        <f t="shared" si="24"/>
        <v>45120</v>
      </c>
      <c r="AK576" s="32">
        <f t="shared" ca="1" si="25"/>
        <v>461</v>
      </c>
      <c r="AL576" s="33">
        <f t="shared" ca="1" si="26"/>
        <v>1.5180003983793301E-2</v>
      </c>
      <c r="AM576" s="22">
        <f>IF(ISBLANK(Y576),"",INDEX(spac_research[[#All],[publicSharesOutstanding]],MATCH(C576,spac_research[[#All],[symbol]],0)))</f>
        <v>10159069</v>
      </c>
      <c r="AN576">
        <v>0</v>
      </c>
    </row>
    <row r="577" spans="1:40" x14ac:dyDescent="0.2">
      <c r="A577" s="37" t="s">
        <v>2355</v>
      </c>
      <c r="B577" s="37" t="s">
        <v>1780</v>
      </c>
      <c r="C577" s="37" t="s">
        <v>139</v>
      </c>
      <c r="D577" s="37"/>
      <c r="E577" s="37"/>
      <c r="F577" s="40">
        <v>44489</v>
      </c>
      <c r="G577" s="40">
        <v>44573</v>
      </c>
      <c r="H577" s="37" t="s">
        <v>138</v>
      </c>
      <c r="I577" s="37" t="s">
        <v>137</v>
      </c>
      <c r="J577" s="37" t="s">
        <v>61</v>
      </c>
      <c r="K577" s="37"/>
      <c r="L577" s="39">
        <v>10.1</v>
      </c>
      <c r="M577" s="38">
        <v>1</v>
      </c>
      <c r="N577" s="37" t="s">
        <v>79</v>
      </c>
      <c r="O577" s="37" t="s">
        <v>48</v>
      </c>
      <c r="P577" s="37">
        <v>115</v>
      </c>
      <c r="Q577" s="37"/>
      <c r="R577" s="40">
        <v>44940</v>
      </c>
      <c r="S577" s="37"/>
      <c r="T577" s="37"/>
      <c r="U577" s="37"/>
      <c r="V577" s="37"/>
      <c r="W577" s="37"/>
      <c r="X577" s="37"/>
      <c r="Y577" s="37"/>
      <c r="Z577" s="39">
        <v>9.9600000000000009</v>
      </c>
      <c r="AA577" s="37"/>
      <c r="AB577" s="37"/>
      <c r="AC577" s="37"/>
      <c r="AD577" s="37"/>
      <c r="AE577" s="37" t="s">
        <v>2192</v>
      </c>
      <c r="AF577" s="37" t="s">
        <v>136</v>
      </c>
      <c r="AG577" s="37" t="s">
        <v>134</v>
      </c>
      <c r="AH577" s="37"/>
      <c r="AI577" s="40">
        <f>INDEX(spac_research[[#All],[outsideLiquidationDate]],MATCH(C577,spac_research[[#All],[symbol]],0))</f>
        <v>45121</v>
      </c>
      <c r="AJ577" s="20">
        <f t="shared" si="24"/>
        <v>45121</v>
      </c>
      <c r="AK577" s="32">
        <f t="shared" ca="1" si="25"/>
        <v>462</v>
      </c>
      <c r="AL577" s="33" t="str">
        <f t="shared" ca="1" si="26"/>
        <v/>
      </c>
      <c r="AM577" s="22" t="str">
        <f>IF(ISBLANK(Y577),"",INDEX(spac_research[[#All],[publicSharesOutstanding]],MATCH(C577,spac_research[[#All],[symbol]],0)))</f>
        <v/>
      </c>
      <c r="AN577">
        <v>0</v>
      </c>
    </row>
    <row r="578" spans="1:40" x14ac:dyDescent="0.2">
      <c r="A578" s="37" t="s">
        <v>2354</v>
      </c>
      <c r="B578" s="37" t="s">
        <v>1780</v>
      </c>
      <c r="C578" s="37" t="s">
        <v>905</v>
      </c>
      <c r="D578" s="37"/>
      <c r="E578" s="37"/>
      <c r="F578" s="40">
        <v>44277</v>
      </c>
      <c r="G578" s="40">
        <v>44573</v>
      </c>
      <c r="H578" s="37" t="s">
        <v>256</v>
      </c>
      <c r="I578" s="37" t="s">
        <v>69</v>
      </c>
      <c r="J578" s="37" t="s">
        <v>61</v>
      </c>
      <c r="K578" s="37"/>
      <c r="L578" s="39">
        <v>10.199999999999999</v>
      </c>
      <c r="M578" s="38">
        <v>0.5</v>
      </c>
      <c r="N578" s="37" t="s">
        <v>49</v>
      </c>
      <c r="O578" s="37" t="s">
        <v>48</v>
      </c>
      <c r="P578" s="37">
        <v>172.5</v>
      </c>
      <c r="Q578" s="37"/>
      <c r="R578" s="40">
        <v>45030</v>
      </c>
      <c r="S578" s="37"/>
      <c r="T578" s="37"/>
      <c r="U578" s="37"/>
      <c r="V578" s="37"/>
      <c r="W578" s="37"/>
      <c r="X578" s="37"/>
      <c r="Y578" s="39">
        <v>9.91</v>
      </c>
      <c r="Z578" s="39">
        <v>10.029999999999999</v>
      </c>
      <c r="AA578" s="39">
        <v>0.24</v>
      </c>
      <c r="AB578" s="37"/>
      <c r="AC578" s="37"/>
      <c r="AD578" s="37"/>
      <c r="AE578" s="37" t="s">
        <v>1788</v>
      </c>
      <c r="AF578" s="37" t="s">
        <v>52</v>
      </c>
      <c r="AG578" s="37" t="s">
        <v>904</v>
      </c>
      <c r="AH578" s="38">
        <v>-2.8400000000000002E-2</v>
      </c>
      <c r="AI578" s="40">
        <f>INDEX(spac_research[[#All],[outsideLiquidationDate]],MATCH(C578,spac_research[[#All],[symbol]],0))</f>
        <v>45121</v>
      </c>
      <c r="AJ578" s="20">
        <f t="shared" ref="AJ578:AJ641" si="27">IF(AI578&gt;0,AI578,R578)</f>
        <v>45121</v>
      </c>
      <c r="AK578" s="32">
        <f t="shared" ref="AK578:AK641" ca="1" si="28">AJ578-TODAY()</f>
        <v>462</v>
      </c>
      <c r="AL578" s="33">
        <f t="shared" ref="AL578:AL641" ca="1" si="29">IFERROR((L578/Y578-1)*(365/AK578),"")</f>
        <v>2.3119329375636138E-2</v>
      </c>
      <c r="AM578" s="22">
        <f>IF(ISBLANK(Y578),"",INDEX(spac_research[[#All],[publicSharesOutstanding]],MATCH(C578,spac_research[[#All],[symbol]],0)))</f>
        <v>17250000</v>
      </c>
      <c r="AN578">
        <v>0</v>
      </c>
    </row>
    <row r="579" spans="1:40" x14ac:dyDescent="0.2">
      <c r="A579" s="37" t="s">
        <v>2111</v>
      </c>
      <c r="B579" s="37" t="s">
        <v>1780</v>
      </c>
      <c r="C579" s="37" t="s">
        <v>1600</v>
      </c>
      <c r="D579" s="37"/>
      <c r="E579" s="37"/>
      <c r="F579" s="40">
        <v>44371</v>
      </c>
      <c r="G579" s="40">
        <v>44390</v>
      </c>
      <c r="H579" s="37">
        <v>24</v>
      </c>
      <c r="I579" s="37" t="s">
        <v>83</v>
      </c>
      <c r="J579" s="37"/>
      <c r="K579" s="37"/>
      <c r="L579" s="39">
        <v>10</v>
      </c>
      <c r="M579" s="38">
        <v>0</v>
      </c>
      <c r="N579" s="37" t="s">
        <v>130</v>
      </c>
      <c r="O579" s="37" t="s">
        <v>48</v>
      </c>
      <c r="P579" s="37">
        <v>149.5</v>
      </c>
      <c r="Q579" s="37"/>
      <c r="R579" s="40">
        <v>45122</v>
      </c>
      <c r="S579" s="37"/>
      <c r="T579" s="37"/>
      <c r="U579" s="37"/>
      <c r="V579" s="37"/>
      <c r="W579" s="37"/>
      <c r="X579" s="37"/>
      <c r="Y579" s="39">
        <v>9.66</v>
      </c>
      <c r="Z579" s="37"/>
      <c r="AA579" s="37"/>
      <c r="AB579" s="37"/>
      <c r="AC579" s="37"/>
      <c r="AD579" s="37"/>
      <c r="AE579" s="37" t="s">
        <v>1796</v>
      </c>
      <c r="AF579" s="37" t="s">
        <v>51</v>
      </c>
      <c r="AG579" s="37" t="s">
        <v>1601</v>
      </c>
      <c r="AH579" s="38">
        <v>-3.5000000000000003E-2</v>
      </c>
      <c r="AI579" s="40">
        <f>INDEX(spac_research[[#All],[outsideLiquidationDate]],MATCH(C579,spac_research[[#All],[symbol]],0))</f>
        <v>0</v>
      </c>
      <c r="AJ579" s="20">
        <f t="shared" si="27"/>
        <v>45122</v>
      </c>
      <c r="AK579" s="32">
        <f t="shared" ca="1" si="28"/>
        <v>463</v>
      </c>
      <c r="AL579" s="33">
        <f t="shared" ca="1" si="29"/>
        <v>2.7746848575095382E-2</v>
      </c>
      <c r="AM579" s="22">
        <f>IF(ISBLANK(Y579),"",INDEX(spac_research[[#All],[publicSharesOutstanding]],MATCH(C579,spac_research[[#All],[symbol]],0)))</f>
        <v>14950000</v>
      </c>
      <c r="AN579">
        <v>0</v>
      </c>
    </row>
    <row r="580" spans="1:40" x14ac:dyDescent="0.2">
      <c r="A580" s="37" t="s">
        <v>2204</v>
      </c>
      <c r="B580" s="37" t="s">
        <v>1780</v>
      </c>
      <c r="C580" s="37" t="s">
        <v>1173</v>
      </c>
      <c r="D580" s="37"/>
      <c r="E580" s="37"/>
      <c r="F580" s="40">
        <v>44363</v>
      </c>
      <c r="G580" s="40">
        <v>44482</v>
      </c>
      <c r="H580" s="37" t="s">
        <v>830</v>
      </c>
      <c r="I580" s="37" t="s">
        <v>137</v>
      </c>
      <c r="J580" s="37" t="s">
        <v>61</v>
      </c>
      <c r="K580" s="37"/>
      <c r="L580" s="39">
        <v>10</v>
      </c>
      <c r="M580" s="38">
        <v>1</v>
      </c>
      <c r="N580" s="37" t="s">
        <v>79</v>
      </c>
      <c r="O580" s="37" t="s">
        <v>167</v>
      </c>
      <c r="P580" s="37">
        <v>115</v>
      </c>
      <c r="Q580" s="37"/>
      <c r="R580" s="40">
        <v>44849</v>
      </c>
      <c r="S580" s="37"/>
      <c r="T580" s="37"/>
      <c r="U580" s="37"/>
      <c r="V580" s="37"/>
      <c r="W580" s="37"/>
      <c r="X580" s="37"/>
      <c r="Y580" s="39">
        <v>9.85</v>
      </c>
      <c r="Z580" s="39">
        <v>9.8699999999999992</v>
      </c>
      <c r="AA580" s="39">
        <v>0.19</v>
      </c>
      <c r="AB580" s="37"/>
      <c r="AC580" s="37"/>
      <c r="AD580" s="37"/>
      <c r="AE580" s="37" t="s">
        <v>1903</v>
      </c>
      <c r="AF580" s="37" t="s">
        <v>524</v>
      </c>
      <c r="AG580" s="37" t="s">
        <v>1172</v>
      </c>
      <c r="AH580" s="38">
        <v>-1.4999999999999999E-2</v>
      </c>
      <c r="AI580" s="40">
        <f>INDEX(spac_research[[#All],[outsideLiquidationDate]],MATCH(C580,spac_research[[#All],[symbol]],0))</f>
        <v>45122</v>
      </c>
      <c r="AJ580" s="20">
        <f t="shared" si="27"/>
        <v>45122</v>
      </c>
      <c r="AK580" s="32">
        <f t="shared" ca="1" si="28"/>
        <v>463</v>
      </c>
      <c r="AL580" s="33">
        <f t="shared" ca="1" si="29"/>
        <v>1.2005130960081517E-2</v>
      </c>
      <c r="AM580" s="22">
        <f>IF(ISBLANK(Y580),"",INDEX(spac_research[[#All],[publicSharesOutstanding]],MATCH(C580,spac_research[[#All],[symbol]],0)))</f>
        <v>11500000</v>
      </c>
      <c r="AN580">
        <v>0</v>
      </c>
    </row>
    <row r="581" spans="1:40" x14ac:dyDescent="0.2">
      <c r="A581" s="37" t="s">
        <v>2068</v>
      </c>
      <c r="B581" s="37" t="s">
        <v>1780</v>
      </c>
      <c r="C581" s="37" t="s">
        <v>296</v>
      </c>
      <c r="D581" s="37"/>
      <c r="E581" s="37"/>
      <c r="F581" s="40">
        <v>44274</v>
      </c>
      <c r="G581" s="40">
        <v>44300</v>
      </c>
      <c r="H581" s="37" t="s">
        <v>298</v>
      </c>
      <c r="I581" s="37" t="s">
        <v>83</v>
      </c>
      <c r="J581" s="37"/>
      <c r="K581" s="37"/>
      <c r="L581" s="39">
        <v>10</v>
      </c>
      <c r="M581" s="38">
        <v>0</v>
      </c>
      <c r="N581" s="37" t="s">
        <v>49</v>
      </c>
      <c r="O581" s="37" t="s">
        <v>48</v>
      </c>
      <c r="P581" s="37">
        <v>400</v>
      </c>
      <c r="Q581" s="37"/>
      <c r="R581" s="40">
        <v>45032</v>
      </c>
      <c r="S581" s="37"/>
      <c r="T581" s="37"/>
      <c r="U581" s="37"/>
      <c r="V581" s="37"/>
      <c r="W581" s="37"/>
      <c r="X581" s="37"/>
      <c r="Y581" s="39">
        <v>9.7200000000000006</v>
      </c>
      <c r="Z581" s="37"/>
      <c r="AA581" s="37"/>
      <c r="AB581" s="37"/>
      <c r="AC581" s="37"/>
      <c r="AD581" s="37"/>
      <c r="AE581" s="37" t="s">
        <v>1786</v>
      </c>
      <c r="AF581" s="37" t="s">
        <v>81</v>
      </c>
      <c r="AG581" s="37" t="s">
        <v>297</v>
      </c>
      <c r="AH581" s="38">
        <v>-2.9000000000000001E-2</v>
      </c>
      <c r="AI581" s="40">
        <f>INDEX(spac_research[[#All],[outsideLiquidationDate]],MATCH(C581,spac_research[[#All],[symbol]],0))</f>
        <v>45123</v>
      </c>
      <c r="AJ581" s="20">
        <f t="shared" si="27"/>
        <v>45123</v>
      </c>
      <c r="AK581" s="32">
        <f t="shared" ca="1" si="28"/>
        <v>464</v>
      </c>
      <c r="AL581" s="33">
        <f t="shared" ca="1" si="29"/>
        <v>2.2660351922804016E-2</v>
      </c>
      <c r="AM581" s="22">
        <f>IF(ISBLANK(Y581),"",INDEX(spac_research[[#All],[publicSharesOutstanding]],MATCH(C581,spac_research[[#All],[symbol]],0)))</f>
        <v>40000000</v>
      </c>
      <c r="AN581">
        <v>0</v>
      </c>
    </row>
    <row r="582" spans="1:40" x14ac:dyDescent="0.2">
      <c r="A582" s="37" t="s">
        <v>2205</v>
      </c>
      <c r="B582" s="37" t="s">
        <v>1780</v>
      </c>
      <c r="C582" s="37" t="s">
        <v>243</v>
      </c>
      <c r="D582" s="37"/>
      <c r="E582" s="37"/>
      <c r="F582" s="40">
        <v>44288</v>
      </c>
      <c r="G582" s="40">
        <v>44483</v>
      </c>
      <c r="H582" s="37" t="s">
        <v>76</v>
      </c>
      <c r="I582" s="37" t="s">
        <v>69</v>
      </c>
      <c r="J582" s="37" t="s">
        <v>61</v>
      </c>
      <c r="K582" s="37"/>
      <c r="L582" s="39">
        <v>10.1</v>
      </c>
      <c r="M582" s="38">
        <v>0.5</v>
      </c>
      <c r="N582" s="37" t="s">
        <v>49</v>
      </c>
      <c r="O582" s="37" t="s">
        <v>48</v>
      </c>
      <c r="P582" s="37">
        <v>230</v>
      </c>
      <c r="Q582" s="37"/>
      <c r="R582" s="40">
        <v>45034</v>
      </c>
      <c r="S582" s="37"/>
      <c r="T582" s="37"/>
      <c r="U582" s="37"/>
      <c r="V582" s="37"/>
      <c r="W582" s="37"/>
      <c r="X582" s="37"/>
      <c r="Y582" s="39">
        <v>9.82</v>
      </c>
      <c r="Z582" s="39">
        <v>9.92</v>
      </c>
      <c r="AA582" s="39">
        <v>0.41</v>
      </c>
      <c r="AB582" s="37"/>
      <c r="AC582" s="37"/>
      <c r="AD582" s="37"/>
      <c r="AE582" s="37" t="s">
        <v>1788</v>
      </c>
      <c r="AF582" s="37" t="s">
        <v>242</v>
      </c>
      <c r="AG582" s="37" t="s">
        <v>240</v>
      </c>
      <c r="AH582" s="38">
        <v>-2.7699999999999999E-2</v>
      </c>
      <c r="AI582" s="40">
        <f>INDEX(spac_research[[#All],[outsideLiquidationDate]],MATCH(C582,spac_research[[#All],[symbol]],0))</f>
        <v>45125</v>
      </c>
      <c r="AJ582" s="20">
        <f t="shared" si="27"/>
        <v>45125</v>
      </c>
      <c r="AK582" s="32">
        <f t="shared" ca="1" si="28"/>
        <v>466</v>
      </c>
      <c r="AL582" s="33">
        <f t="shared" ca="1" si="29"/>
        <v>2.2333330419656832E-2</v>
      </c>
      <c r="AM582" s="22">
        <f>IF(ISBLANK(Y582),"",INDEX(spac_research[[#All],[publicSharesOutstanding]],MATCH(C582,spac_research[[#All],[symbol]],0)))</f>
        <v>23000000</v>
      </c>
      <c r="AN582">
        <v>0</v>
      </c>
    </row>
    <row r="583" spans="1:40" x14ac:dyDescent="0.2">
      <c r="A583" s="37" t="s">
        <v>2361</v>
      </c>
      <c r="B583" s="37" t="s">
        <v>1780</v>
      </c>
      <c r="C583" s="37" t="s">
        <v>230</v>
      </c>
      <c r="D583" s="37"/>
      <c r="E583" s="37"/>
      <c r="F583" s="40">
        <v>44552</v>
      </c>
      <c r="G583" s="40">
        <v>44579</v>
      </c>
      <c r="H583" s="37" t="s">
        <v>138</v>
      </c>
      <c r="I583" s="37" t="s">
        <v>137</v>
      </c>
      <c r="J583" s="37" t="s">
        <v>54</v>
      </c>
      <c r="K583" s="37"/>
      <c r="L583" s="39">
        <v>10.15</v>
      </c>
      <c r="M583" s="38">
        <v>1</v>
      </c>
      <c r="N583" s="37" t="s">
        <v>49</v>
      </c>
      <c r="O583" s="37" t="s">
        <v>167</v>
      </c>
      <c r="P583" s="37">
        <v>115</v>
      </c>
      <c r="Q583" s="37"/>
      <c r="R583" s="40">
        <v>44946</v>
      </c>
      <c r="S583" s="37"/>
      <c r="T583" s="37"/>
      <c r="U583" s="37"/>
      <c r="V583" s="37"/>
      <c r="W583" s="37"/>
      <c r="X583" s="37"/>
      <c r="Y583" s="37"/>
      <c r="Z583" s="39">
        <v>10.07</v>
      </c>
      <c r="AA583" s="37"/>
      <c r="AB583" s="37"/>
      <c r="AC583" s="37"/>
      <c r="AD583" s="37"/>
      <c r="AE583" s="37" t="s">
        <v>1903</v>
      </c>
      <c r="AF583" s="37" t="s">
        <v>112</v>
      </c>
      <c r="AG583" s="37" t="s">
        <v>229</v>
      </c>
      <c r="AH583" s="37"/>
      <c r="AI583" s="40">
        <f>INDEX(spac_research[[#All],[outsideLiquidationDate]],MATCH(C583,spac_research[[#All],[symbol]],0))</f>
        <v>45127</v>
      </c>
      <c r="AJ583" s="20">
        <f t="shared" si="27"/>
        <v>45127</v>
      </c>
      <c r="AK583" s="32">
        <f t="shared" ca="1" si="28"/>
        <v>468</v>
      </c>
      <c r="AL583" s="33" t="str">
        <f t="shared" ca="1" si="29"/>
        <v/>
      </c>
      <c r="AM583" s="22" t="str">
        <f>IF(ISBLANK(Y583),"",INDEX(spac_research[[#All],[publicSharesOutstanding]],MATCH(C583,spac_research[[#All],[symbol]],0)))</f>
        <v/>
      </c>
      <c r="AN583">
        <v>0</v>
      </c>
    </row>
    <row r="584" spans="1:40" x14ac:dyDescent="0.2">
      <c r="A584" s="37" t="s">
        <v>2117</v>
      </c>
      <c r="B584" s="37" t="s">
        <v>1780</v>
      </c>
      <c r="C584" s="37" t="s">
        <v>1470</v>
      </c>
      <c r="D584" s="37"/>
      <c r="E584" s="37"/>
      <c r="F584" s="40">
        <v>44376</v>
      </c>
      <c r="G584" s="40">
        <v>44393</v>
      </c>
      <c r="H584" s="37">
        <v>24</v>
      </c>
      <c r="I584" s="37" t="s">
        <v>69</v>
      </c>
      <c r="J584" s="37" t="s">
        <v>54</v>
      </c>
      <c r="K584" s="37"/>
      <c r="L584" s="39">
        <v>10</v>
      </c>
      <c r="M584" s="38">
        <v>0.5</v>
      </c>
      <c r="N584" s="37" t="s">
        <v>140</v>
      </c>
      <c r="O584" s="37" t="s">
        <v>167</v>
      </c>
      <c r="P584" s="37">
        <v>169</v>
      </c>
      <c r="Q584" s="37"/>
      <c r="R584" s="40">
        <v>45127</v>
      </c>
      <c r="S584" s="37"/>
      <c r="T584" s="37"/>
      <c r="U584" s="37"/>
      <c r="V584" s="37"/>
      <c r="W584" s="37"/>
      <c r="X584" s="37"/>
      <c r="Y584" s="39">
        <v>9.64</v>
      </c>
      <c r="Z584" s="39">
        <v>9.85</v>
      </c>
      <c r="AA584" s="39">
        <v>0.35</v>
      </c>
      <c r="AB584" s="37"/>
      <c r="AC584" s="37"/>
      <c r="AD584" s="37"/>
      <c r="AE584" s="37" t="s">
        <v>1786</v>
      </c>
      <c r="AF584" s="37" t="s">
        <v>59</v>
      </c>
      <c r="AG584" s="37" t="s">
        <v>1469</v>
      </c>
      <c r="AH584" s="38">
        <v>-3.6999999999999998E-2</v>
      </c>
      <c r="AI584" s="40">
        <f>INDEX(spac_research[[#All],[outsideLiquidationDate]],MATCH(C584,spac_research[[#All],[symbol]],0))</f>
        <v>0</v>
      </c>
      <c r="AJ584" s="20">
        <f t="shared" si="27"/>
        <v>45127</v>
      </c>
      <c r="AK584" s="32">
        <f t="shared" ca="1" si="28"/>
        <v>468</v>
      </c>
      <c r="AL584" s="33">
        <f t="shared" ca="1" si="29"/>
        <v>2.9125438876476117E-2</v>
      </c>
      <c r="AM584" s="22">
        <f>IF(ISBLANK(Y584),"",INDEX(spac_research[[#All],[publicSharesOutstanding]],MATCH(C584,spac_research[[#All],[symbol]],0)))</f>
        <v>16900000</v>
      </c>
      <c r="AN584">
        <v>1</v>
      </c>
    </row>
    <row r="585" spans="1:40" x14ac:dyDescent="0.2">
      <c r="A585" s="37" t="s">
        <v>2220</v>
      </c>
      <c r="B585" s="37" t="s">
        <v>1780</v>
      </c>
      <c r="C585" s="37" t="s">
        <v>1234</v>
      </c>
      <c r="D585" s="37"/>
      <c r="E585" s="37"/>
      <c r="F585" s="40">
        <v>44467</v>
      </c>
      <c r="G585" s="40">
        <v>44489</v>
      </c>
      <c r="H585" s="37" t="s">
        <v>386</v>
      </c>
      <c r="I585" s="37" t="s">
        <v>69</v>
      </c>
      <c r="J585" s="37" t="s">
        <v>61</v>
      </c>
      <c r="K585" s="37"/>
      <c r="L585" s="39">
        <v>10.199999999999999</v>
      </c>
      <c r="M585" s="38">
        <v>0.5</v>
      </c>
      <c r="N585" s="37" t="s">
        <v>57</v>
      </c>
      <c r="O585" s="37" t="s">
        <v>56</v>
      </c>
      <c r="P585" s="37">
        <v>276</v>
      </c>
      <c r="Q585" s="37"/>
      <c r="R585" s="40">
        <v>44948</v>
      </c>
      <c r="S585" s="37"/>
      <c r="T585" s="37"/>
      <c r="U585" s="37"/>
      <c r="V585" s="37"/>
      <c r="W585" s="37"/>
      <c r="X585" s="37"/>
      <c r="Y585" s="39">
        <v>9.98</v>
      </c>
      <c r="Z585" s="39">
        <v>10.07</v>
      </c>
      <c r="AA585" s="39">
        <v>0.3</v>
      </c>
      <c r="AB585" s="37"/>
      <c r="AC585" s="37"/>
      <c r="AD585" s="37"/>
      <c r="AE585" s="37" t="s">
        <v>1786</v>
      </c>
      <c r="AF585" s="37" t="s">
        <v>51</v>
      </c>
      <c r="AG585" s="37" t="s">
        <v>1233</v>
      </c>
      <c r="AH585" s="38">
        <v>-2.1600000000000001E-2</v>
      </c>
      <c r="AI585" s="40">
        <f>INDEX(spac_research[[#All],[outsideLiquidationDate]],MATCH(C585,spac_research[[#All],[symbol]],0))</f>
        <v>45129</v>
      </c>
      <c r="AJ585" s="20">
        <f t="shared" si="27"/>
        <v>45129</v>
      </c>
      <c r="AK585" s="32">
        <f t="shared" ca="1" si="28"/>
        <v>470</v>
      </c>
      <c r="AL585" s="33">
        <f t="shared" ca="1" si="29"/>
        <v>1.7119345073124903E-2</v>
      </c>
      <c r="AM585" s="22">
        <f>IF(ISBLANK(Y585),"",INDEX(spac_research[[#All],[publicSharesOutstanding]],MATCH(C585,spac_research[[#All],[symbol]],0)))</f>
        <v>27600000</v>
      </c>
      <c r="AN585">
        <v>0</v>
      </c>
    </row>
    <row r="586" spans="1:40" x14ac:dyDescent="0.2">
      <c r="A586" s="37" t="s">
        <v>2122</v>
      </c>
      <c r="B586" s="37" t="s">
        <v>1780</v>
      </c>
      <c r="C586" s="37" t="s">
        <v>564</v>
      </c>
      <c r="D586" s="37"/>
      <c r="E586" s="37"/>
      <c r="F586" s="40">
        <v>44365</v>
      </c>
      <c r="G586" s="40">
        <v>44398</v>
      </c>
      <c r="H586" s="37">
        <v>24</v>
      </c>
      <c r="I586" s="37" t="s">
        <v>53</v>
      </c>
      <c r="J586" s="37" t="s">
        <v>61</v>
      </c>
      <c r="K586" s="37"/>
      <c r="L586" s="39">
        <v>10</v>
      </c>
      <c r="M586" s="38">
        <v>0.33329999999999999</v>
      </c>
      <c r="N586" s="37" t="s">
        <v>72</v>
      </c>
      <c r="O586" s="37" t="s">
        <v>48</v>
      </c>
      <c r="P586" s="37">
        <v>259.10000000000002</v>
      </c>
      <c r="Q586" s="37"/>
      <c r="R586" s="40">
        <v>45130</v>
      </c>
      <c r="S586" s="37"/>
      <c r="T586" s="37"/>
      <c r="U586" s="37"/>
      <c r="V586" s="37"/>
      <c r="W586" s="37"/>
      <c r="X586" s="37"/>
      <c r="Y586" s="39">
        <v>9.6999999999999993</v>
      </c>
      <c r="Z586" s="39">
        <v>9.83</v>
      </c>
      <c r="AA586" s="39">
        <v>0.5</v>
      </c>
      <c r="AB586" s="37"/>
      <c r="AC586" s="37"/>
      <c r="AD586" s="37"/>
      <c r="AE586" s="37" t="s">
        <v>1798</v>
      </c>
      <c r="AF586" s="37" t="s">
        <v>51</v>
      </c>
      <c r="AG586" s="37" t="s">
        <v>563</v>
      </c>
      <c r="AH586" s="38">
        <v>-3.1E-2</v>
      </c>
      <c r="AI586" s="40">
        <f>INDEX(spac_research[[#All],[outsideLiquidationDate]],MATCH(C586,spac_research[[#All],[symbol]],0))</f>
        <v>0</v>
      </c>
      <c r="AJ586" s="20">
        <f t="shared" si="27"/>
        <v>45130</v>
      </c>
      <c r="AK586" s="32">
        <f t="shared" ca="1" si="28"/>
        <v>471</v>
      </c>
      <c r="AL586" s="33">
        <f t="shared" ca="1" si="29"/>
        <v>2.3967430560115657E-2</v>
      </c>
      <c r="AM586" s="22">
        <f>IF(ISBLANK(Y586),"",INDEX(spac_research[[#All],[publicSharesOutstanding]],MATCH(C586,spac_research[[#All],[symbol]],0)))</f>
        <v>25911379</v>
      </c>
      <c r="AN586">
        <v>0</v>
      </c>
    </row>
    <row r="587" spans="1:40" x14ac:dyDescent="0.2">
      <c r="A587" s="37" t="s">
        <v>2365</v>
      </c>
      <c r="B587" s="37" t="s">
        <v>1780</v>
      </c>
      <c r="C587" s="37" t="s">
        <v>1281</v>
      </c>
      <c r="D587" s="37"/>
      <c r="E587" s="37"/>
      <c r="F587" s="40">
        <v>44533</v>
      </c>
      <c r="G587" s="40">
        <v>44581</v>
      </c>
      <c r="H587" s="37" t="s">
        <v>256</v>
      </c>
      <c r="I587" s="37" t="s">
        <v>137</v>
      </c>
      <c r="J587" s="37" t="s">
        <v>54</v>
      </c>
      <c r="K587" s="37"/>
      <c r="L587" s="39">
        <v>10.15</v>
      </c>
      <c r="M587" s="38">
        <v>1</v>
      </c>
      <c r="N587" s="37" t="s">
        <v>49</v>
      </c>
      <c r="O587" s="37" t="s">
        <v>48</v>
      </c>
      <c r="P587" s="37">
        <v>86.3</v>
      </c>
      <c r="Q587" s="37"/>
      <c r="R587" s="40">
        <v>45040</v>
      </c>
      <c r="S587" s="37"/>
      <c r="T587" s="37"/>
      <c r="U587" s="37"/>
      <c r="V587" s="37"/>
      <c r="W587" s="37"/>
      <c r="X587" s="37"/>
      <c r="Y587" s="37"/>
      <c r="Z587" s="39">
        <v>9.91</v>
      </c>
      <c r="AA587" s="37"/>
      <c r="AB587" s="37"/>
      <c r="AC587" s="37"/>
      <c r="AD587" s="37"/>
      <c r="AE587" s="37" t="s">
        <v>1903</v>
      </c>
      <c r="AF587" s="37" t="s">
        <v>524</v>
      </c>
      <c r="AG587" s="37" t="s">
        <v>1280</v>
      </c>
      <c r="AH587" s="37"/>
      <c r="AI587" s="40">
        <f>INDEX(spac_research[[#All],[outsideLiquidationDate]],MATCH(C587,spac_research[[#All],[symbol]],0))</f>
        <v>45131</v>
      </c>
      <c r="AJ587" s="20">
        <f t="shared" si="27"/>
        <v>45131</v>
      </c>
      <c r="AK587" s="32">
        <f t="shared" ca="1" si="28"/>
        <v>472</v>
      </c>
      <c r="AL587" s="33" t="str">
        <f t="shared" ca="1" si="29"/>
        <v/>
      </c>
      <c r="AM587" s="22" t="str">
        <f>IF(ISBLANK(Y587),"",INDEX(spac_research[[#All],[publicSharesOutstanding]],MATCH(C587,spac_research[[#All],[symbol]],0)))</f>
        <v/>
      </c>
      <c r="AN587">
        <v>0</v>
      </c>
    </row>
    <row r="588" spans="1:40" x14ac:dyDescent="0.2">
      <c r="A588" s="37" t="s">
        <v>2226</v>
      </c>
      <c r="B588" s="37" t="s">
        <v>1780</v>
      </c>
      <c r="C588" s="37" t="s">
        <v>100</v>
      </c>
      <c r="D588" s="37"/>
      <c r="E588" s="37"/>
      <c r="F588" s="40">
        <v>44474</v>
      </c>
      <c r="G588" s="40">
        <v>44490</v>
      </c>
      <c r="H588" s="37" t="s">
        <v>99</v>
      </c>
      <c r="I588" s="37" t="s">
        <v>69</v>
      </c>
      <c r="J588" s="37" t="s">
        <v>61</v>
      </c>
      <c r="K588" s="37"/>
      <c r="L588" s="39">
        <v>10.199999999999999</v>
      </c>
      <c r="M588" s="38">
        <v>0.5</v>
      </c>
      <c r="N588" s="37" t="s">
        <v>72</v>
      </c>
      <c r="O588" s="37" t="s">
        <v>56</v>
      </c>
      <c r="P588" s="37">
        <v>230</v>
      </c>
      <c r="Q588" s="37"/>
      <c r="R588" s="40">
        <v>45041</v>
      </c>
      <c r="S588" s="37"/>
      <c r="T588" s="37"/>
      <c r="U588" s="37"/>
      <c r="V588" s="37"/>
      <c r="W588" s="37"/>
      <c r="X588" s="37"/>
      <c r="Y588" s="39">
        <v>9.91</v>
      </c>
      <c r="Z588" s="39">
        <v>10.130000000000001</v>
      </c>
      <c r="AA588" s="39">
        <v>0.47</v>
      </c>
      <c r="AB588" s="37"/>
      <c r="AC588" s="37"/>
      <c r="AD588" s="37"/>
      <c r="AE588" s="37" t="s">
        <v>1805</v>
      </c>
      <c r="AF588" s="37" t="s">
        <v>95</v>
      </c>
      <c r="AG588" s="37" t="s">
        <v>98</v>
      </c>
      <c r="AH588" s="38">
        <v>-2.8400000000000002E-2</v>
      </c>
      <c r="AI588" s="40">
        <f>INDEX(spac_research[[#All],[outsideLiquidationDate]],MATCH(C588,spac_research[[#All],[symbol]],0))</f>
        <v>45132</v>
      </c>
      <c r="AJ588" s="20">
        <f t="shared" si="27"/>
        <v>45132</v>
      </c>
      <c r="AK588" s="32">
        <f t="shared" ca="1" si="28"/>
        <v>473</v>
      </c>
      <c r="AL588" s="33">
        <f t="shared" ca="1" si="29"/>
        <v>2.2581670552946922E-2</v>
      </c>
      <c r="AM588" s="22">
        <f>IF(ISBLANK(Y588),"",INDEX(spac_research[[#All],[publicSharesOutstanding]],MATCH(C588,spac_research[[#All],[symbol]],0)))</f>
        <v>23000000</v>
      </c>
      <c r="AN588">
        <v>0</v>
      </c>
    </row>
    <row r="589" spans="1:40" x14ac:dyDescent="0.2">
      <c r="A589" s="37" t="s">
        <v>2222</v>
      </c>
      <c r="B589" s="37" t="s">
        <v>1780</v>
      </c>
      <c r="C589" s="37" t="s">
        <v>1045</v>
      </c>
      <c r="D589" s="37"/>
      <c r="E589" s="37"/>
      <c r="F589" s="40">
        <v>44351</v>
      </c>
      <c r="G589" s="40">
        <v>44490</v>
      </c>
      <c r="H589" s="37" t="s">
        <v>386</v>
      </c>
      <c r="I589" s="37" t="s">
        <v>69</v>
      </c>
      <c r="J589" s="37" t="s">
        <v>61</v>
      </c>
      <c r="K589" s="37"/>
      <c r="L589" s="39">
        <v>10.199999999999999</v>
      </c>
      <c r="M589" s="38">
        <v>0.5</v>
      </c>
      <c r="N589" s="37" t="s">
        <v>57</v>
      </c>
      <c r="O589" s="37" t="s">
        <v>48</v>
      </c>
      <c r="P589" s="37">
        <v>276</v>
      </c>
      <c r="Q589" s="37"/>
      <c r="R589" s="40">
        <v>44951</v>
      </c>
      <c r="S589" s="37"/>
      <c r="T589" s="37"/>
      <c r="U589" s="37"/>
      <c r="V589" s="37"/>
      <c r="W589" s="37"/>
      <c r="X589" s="37"/>
      <c r="Y589" s="39">
        <v>9.9700000000000006</v>
      </c>
      <c r="Z589" s="39">
        <v>10.119999999999999</v>
      </c>
      <c r="AA589" s="39">
        <v>0.33</v>
      </c>
      <c r="AB589" s="37"/>
      <c r="AC589" s="37"/>
      <c r="AD589" s="37"/>
      <c r="AE589" s="37" t="s">
        <v>1786</v>
      </c>
      <c r="AF589" s="37" t="s">
        <v>52</v>
      </c>
      <c r="AG589" s="37" t="s">
        <v>1044</v>
      </c>
      <c r="AH589" s="38">
        <v>-2.2499999999999999E-2</v>
      </c>
      <c r="AI589" s="40">
        <f>INDEX(spac_research[[#All],[outsideLiquidationDate]],MATCH(C589,spac_research[[#All],[symbol]],0))</f>
        <v>45132</v>
      </c>
      <c r="AJ589" s="20">
        <f t="shared" si="27"/>
        <v>45132</v>
      </c>
      <c r="AK589" s="32">
        <f t="shared" ca="1" si="28"/>
        <v>473</v>
      </c>
      <c r="AL589" s="33">
        <f t="shared" ca="1" si="29"/>
        <v>1.7801819835828726E-2</v>
      </c>
      <c r="AM589" s="22">
        <f>IF(ISBLANK(Y589),"",INDEX(spac_research[[#All],[publicSharesOutstanding]],MATCH(C589,spac_research[[#All],[symbol]],0)))</f>
        <v>27600000</v>
      </c>
      <c r="AN589">
        <v>0</v>
      </c>
    </row>
    <row r="590" spans="1:40" x14ac:dyDescent="0.2">
      <c r="A590" s="37" t="s">
        <v>2229</v>
      </c>
      <c r="B590" s="37" t="s">
        <v>1780</v>
      </c>
      <c r="C590" s="37" t="s">
        <v>950</v>
      </c>
      <c r="D590" s="37"/>
      <c r="E590" s="37"/>
      <c r="F590" s="40">
        <v>44475</v>
      </c>
      <c r="G590" s="40">
        <v>44491</v>
      </c>
      <c r="H590" s="37" t="s">
        <v>99</v>
      </c>
      <c r="I590" s="37" t="s">
        <v>69</v>
      </c>
      <c r="J590" s="37" t="s">
        <v>61</v>
      </c>
      <c r="K590" s="37"/>
      <c r="L590" s="39">
        <v>10.25</v>
      </c>
      <c r="M590" s="38">
        <v>0.5</v>
      </c>
      <c r="N590" s="37" t="s">
        <v>140</v>
      </c>
      <c r="O590" s="37" t="s">
        <v>48</v>
      </c>
      <c r="P590" s="37">
        <v>345</v>
      </c>
      <c r="Q590" s="37"/>
      <c r="R590" s="40">
        <v>45042</v>
      </c>
      <c r="S590" s="37"/>
      <c r="T590" s="37"/>
      <c r="U590" s="37"/>
      <c r="V590" s="37"/>
      <c r="W590" s="37"/>
      <c r="X590" s="37"/>
      <c r="Y590" s="39">
        <v>9.9600000000000009</v>
      </c>
      <c r="Z590" s="39">
        <v>10.119999999999999</v>
      </c>
      <c r="AA590" s="39">
        <v>0.41</v>
      </c>
      <c r="AB590" s="37"/>
      <c r="AC590" s="37"/>
      <c r="AD590" s="37"/>
      <c r="AE590" s="37" t="s">
        <v>1782</v>
      </c>
      <c r="AF590" s="37" t="s">
        <v>51</v>
      </c>
      <c r="AG590" s="37" t="s">
        <v>949</v>
      </c>
      <c r="AH590" s="38">
        <v>-2.8299999999999999E-2</v>
      </c>
      <c r="AI590" s="40">
        <f>INDEX(spac_research[[#All],[outsideLiquidationDate]],MATCH(C590,spac_research[[#All],[symbol]],0))</f>
        <v>45133</v>
      </c>
      <c r="AJ590" s="20">
        <f t="shared" si="27"/>
        <v>45133</v>
      </c>
      <c r="AK590" s="32">
        <f t="shared" ca="1" si="28"/>
        <v>474</v>
      </c>
      <c r="AL590" s="33">
        <f t="shared" ca="1" si="29"/>
        <v>2.2420907257722812E-2</v>
      </c>
      <c r="AM590" s="22">
        <f>IF(ISBLANK(Y590),"",INDEX(spac_research[[#All],[publicSharesOutstanding]],MATCH(C590,spac_research[[#All],[symbol]],0)))</f>
        <v>34500000</v>
      </c>
      <c r="AN590">
        <v>0</v>
      </c>
    </row>
    <row r="591" spans="1:40" x14ac:dyDescent="0.2">
      <c r="A591" s="37" t="s">
        <v>2228</v>
      </c>
      <c r="B591" s="37" t="s">
        <v>1780</v>
      </c>
      <c r="C591" s="37" t="s">
        <v>560</v>
      </c>
      <c r="D591" s="37"/>
      <c r="E591" s="37"/>
      <c r="F591" s="40">
        <v>44467</v>
      </c>
      <c r="G591" s="40">
        <v>44491</v>
      </c>
      <c r="H591" s="37" t="s">
        <v>128</v>
      </c>
      <c r="I591" s="37" t="s">
        <v>69</v>
      </c>
      <c r="J591" s="37" t="s">
        <v>61</v>
      </c>
      <c r="K591" s="37"/>
      <c r="L591" s="39">
        <v>10.1</v>
      </c>
      <c r="M591" s="38">
        <v>0.5</v>
      </c>
      <c r="N591" s="37" t="s">
        <v>65</v>
      </c>
      <c r="O591" s="37" t="s">
        <v>219</v>
      </c>
      <c r="P591" s="37">
        <v>225</v>
      </c>
      <c r="Q591" s="37"/>
      <c r="R591" s="40">
        <v>44952</v>
      </c>
      <c r="S591" s="37"/>
      <c r="T591" s="37"/>
      <c r="U591" s="37"/>
      <c r="V591" s="37"/>
      <c r="W591" s="37"/>
      <c r="X591" s="37"/>
      <c r="Y591" s="39">
        <v>9.8699999999999992</v>
      </c>
      <c r="Z591" s="39">
        <v>10.09</v>
      </c>
      <c r="AA591" s="39">
        <v>0.46</v>
      </c>
      <c r="AB591" s="37"/>
      <c r="AC591" s="37"/>
      <c r="AD591" s="37"/>
      <c r="AE591" s="37" t="s">
        <v>1895</v>
      </c>
      <c r="AF591" s="37" t="s">
        <v>341</v>
      </c>
      <c r="AG591" s="37" t="s">
        <v>559</v>
      </c>
      <c r="AH591" s="38">
        <v>-2.3199999999999998E-2</v>
      </c>
      <c r="AI591" s="40">
        <f>INDEX(spac_research[[#All],[outsideLiquidationDate]],MATCH(C591,spac_research[[#All],[symbol]],0))</f>
        <v>45133</v>
      </c>
      <c r="AJ591" s="20">
        <f t="shared" si="27"/>
        <v>45133</v>
      </c>
      <c r="AK591" s="32">
        <f t="shared" ca="1" si="28"/>
        <v>474</v>
      </c>
      <c r="AL591" s="33">
        <f t="shared" ca="1" si="29"/>
        <v>1.7944245657684963E-2</v>
      </c>
      <c r="AM591" s="22">
        <f>IF(ISBLANK(Y591),"",INDEX(spac_research[[#All],[publicSharesOutstanding]],MATCH(C591,spac_research[[#All],[symbol]],0)))</f>
        <v>22500000</v>
      </c>
      <c r="AN591">
        <v>0</v>
      </c>
    </row>
    <row r="592" spans="1:40" x14ac:dyDescent="0.2">
      <c r="A592" s="37" t="s">
        <v>2369</v>
      </c>
      <c r="B592" s="37" t="s">
        <v>1780</v>
      </c>
      <c r="C592" s="37" t="s">
        <v>840</v>
      </c>
      <c r="D592" s="37"/>
      <c r="E592" s="37"/>
      <c r="F592" s="40">
        <v>44533</v>
      </c>
      <c r="G592" s="40">
        <v>44586</v>
      </c>
      <c r="H592" s="37">
        <v>18</v>
      </c>
      <c r="I592" s="37" t="s">
        <v>525</v>
      </c>
      <c r="J592" s="37" t="s">
        <v>54</v>
      </c>
      <c r="K592" s="37" t="s">
        <v>2066</v>
      </c>
      <c r="L592" s="39">
        <v>10.1</v>
      </c>
      <c r="M592" s="37" t="s">
        <v>1887</v>
      </c>
      <c r="N592" s="37" t="s">
        <v>49</v>
      </c>
      <c r="O592" s="37" t="s">
        <v>48</v>
      </c>
      <c r="P592" s="37">
        <v>115</v>
      </c>
      <c r="Q592" s="37"/>
      <c r="R592" s="40">
        <v>45134</v>
      </c>
      <c r="S592" s="37"/>
      <c r="T592" s="37"/>
      <c r="U592" s="37"/>
      <c r="V592" s="37"/>
      <c r="W592" s="37"/>
      <c r="X592" s="37"/>
      <c r="Y592" s="39">
        <v>9.7200000000000006</v>
      </c>
      <c r="Z592" s="39">
        <v>9.99</v>
      </c>
      <c r="AA592" s="39">
        <v>0.24</v>
      </c>
      <c r="AB592" s="37"/>
      <c r="AC592" s="37"/>
      <c r="AD592" s="37"/>
      <c r="AE592" s="37" t="s">
        <v>1781</v>
      </c>
      <c r="AF592" s="37" t="s">
        <v>839</v>
      </c>
      <c r="AG592" s="37" t="s">
        <v>838</v>
      </c>
      <c r="AH592" s="38">
        <v>-3.7600000000000001E-2</v>
      </c>
      <c r="AI592" s="40">
        <f>INDEX(spac_research[[#All],[outsideLiquidationDate]],MATCH(C592,spac_research[[#All],[symbol]],0))</f>
        <v>0</v>
      </c>
      <c r="AJ592" s="20">
        <f t="shared" si="27"/>
        <v>45134</v>
      </c>
      <c r="AK592" s="32">
        <f t="shared" ca="1" si="28"/>
        <v>475</v>
      </c>
      <c r="AL592" s="33">
        <f t="shared" ca="1" si="29"/>
        <v>3.004115226337439E-2</v>
      </c>
      <c r="AM592" s="22">
        <f>IF(ISBLANK(Y592),"",INDEX(spac_research[[#All],[publicSharesOutstanding]],MATCH(C592,spac_research[[#All],[symbol]],0)))</f>
        <v>11500000</v>
      </c>
      <c r="AN592">
        <v>1</v>
      </c>
    </row>
    <row r="593" spans="1:40" x14ac:dyDescent="0.2">
      <c r="A593" s="37" t="s">
        <v>2124</v>
      </c>
      <c r="B593" s="37" t="s">
        <v>1780</v>
      </c>
      <c r="C593" s="37" t="s">
        <v>1643</v>
      </c>
      <c r="D593" s="37"/>
      <c r="E593" s="37"/>
      <c r="F593" s="40">
        <v>44259</v>
      </c>
      <c r="G593" s="40">
        <v>44404</v>
      </c>
      <c r="H593" s="37">
        <v>24</v>
      </c>
      <c r="I593" s="37" t="s">
        <v>176</v>
      </c>
      <c r="J593" s="37" t="s">
        <v>61</v>
      </c>
      <c r="K593" s="37"/>
      <c r="L593" s="39">
        <v>10</v>
      </c>
      <c r="M593" s="38">
        <v>0.25</v>
      </c>
      <c r="N593" s="37" t="s">
        <v>130</v>
      </c>
      <c r="O593" s="37" t="s">
        <v>56</v>
      </c>
      <c r="P593" s="37">
        <v>154.4</v>
      </c>
      <c r="Q593" s="37"/>
      <c r="R593" s="40">
        <v>45136</v>
      </c>
      <c r="S593" s="37"/>
      <c r="T593" s="37"/>
      <c r="U593" s="37"/>
      <c r="V593" s="37"/>
      <c r="W593" s="37"/>
      <c r="X593" s="37"/>
      <c r="Y593" s="39">
        <v>9.66</v>
      </c>
      <c r="Z593" s="39">
        <v>9.9</v>
      </c>
      <c r="AA593" s="39">
        <v>0.71</v>
      </c>
      <c r="AB593" s="37"/>
      <c r="AC593" s="37"/>
      <c r="AD593" s="37"/>
      <c r="AE593" s="37" t="s">
        <v>1818</v>
      </c>
      <c r="AF593" s="37" t="s">
        <v>149</v>
      </c>
      <c r="AG593" s="37" t="s">
        <v>130</v>
      </c>
      <c r="AH593" s="38">
        <v>-3.4000000000000002E-2</v>
      </c>
      <c r="AI593" s="40">
        <f>INDEX(spac_research[[#All],[outsideLiquidationDate]],MATCH(C593,spac_research[[#All],[symbol]],0))</f>
        <v>0</v>
      </c>
      <c r="AJ593" s="20">
        <f t="shared" si="27"/>
        <v>45136</v>
      </c>
      <c r="AK593" s="32">
        <f t="shared" ca="1" si="28"/>
        <v>477</v>
      </c>
      <c r="AL593" s="33">
        <f t="shared" ca="1" si="29"/>
        <v>2.6932475660941639E-2</v>
      </c>
      <c r="AM593" s="22">
        <f>IF(ISBLANK(Y593),"",INDEX(spac_research[[#All],[publicSharesOutstanding]],MATCH(C593,spac_research[[#All],[symbol]],0)))</f>
        <v>15444103</v>
      </c>
      <c r="AN593">
        <v>0</v>
      </c>
    </row>
    <row r="594" spans="1:40" x14ac:dyDescent="0.2">
      <c r="A594" s="37" t="s">
        <v>2129</v>
      </c>
      <c r="B594" s="37" t="s">
        <v>1780</v>
      </c>
      <c r="C594" s="37" t="s">
        <v>1333</v>
      </c>
      <c r="D594" s="37"/>
      <c r="E594" s="37"/>
      <c r="F594" s="40">
        <v>44379</v>
      </c>
      <c r="G594" s="40">
        <v>44405</v>
      </c>
      <c r="H594" s="37">
        <v>24</v>
      </c>
      <c r="I594" s="37" t="s">
        <v>83</v>
      </c>
      <c r="J594" s="37"/>
      <c r="K594" s="37"/>
      <c r="L594" s="39">
        <v>10</v>
      </c>
      <c r="M594" s="38">
        <v>0</v>
      </c>
      <c r="N594" s="37" t="s">
        <v>130</v>
      </c>
      <c r="O594" s="37" t="s">
        <v>48</v>
      </c>
      <c r="P594" s="37">
        <v>200</v>
      </c>
      <c r="Q594" s="37"/>
      <c r="R594" s="40">
        <v>45137</v>
      </c>
      <c r="S594" s="37"/>
      <c r="T594" s="37"/>
      <c r="U594" s="37"/>
      <c r="V594" s="37"/>
      <c r="W594" s="37"/>
      <c r="X594" s="37"/>
      <c r="Y594" s="39">
        <v>9.66</v>
      </c>
      <c r="Z594" s="37"/>
      <c r="AA594" s="37"/>
      <c r="AB594" s="37"/>
      <c r="AC594" s="37"/>
      <c r="AD594" s="37"/>
      <c r="AE594" s="37" t="s">
        <v>1800</v>
      </c>
      <c r="AF594" s="37" t="s">
        <v>68</v>
      </c>
      <c r="AG594" s="37" t="s">
        <v>1334</v>
      </c>
      <c r="AH594" s="38">
        <v>-3.4000000000000002E-2</v>
      </c>
      <c r="AI594" s="40">
        <f>INDEX(spac_research[[#All],[outsideLiquidationDate]],MATCH(C594,spac_research[[#All],[symbol]],0))</f>
        <v>0</v>
      </c>
      <c r="AJ594" s="20">
        <f t="shared" si="27"/>
        <v>45137</v>
      </c>
      <c r="AK594" s="32">
        <f t="shared" ca="1" si="28"/>
        <v>478</v>
      </c>
      <c r="AL594" s="33">
        <f t="shared" ca="1" si="29"/>
        <v>2.6876131569600756E-2</v>
      </c>
      <c r="AM594" s="22">
        <f>IF(ISBLANK(Y594),"",INDEX(spac_research[[#All],[publicSharesOutstanding]],MATCH(C594,spac_research[[#All],[symbol]],0)))</f>
        <v>20000000</v>
      </c>
      <c r="AN594">
        <v>0</v>
      </c>
    </row>
    <row r="595" spans="1:40" x14ac:dyDescent="0.2">
      <c r="A595" s="37" t="s">
        <v>2126</v>
      </c>
      <c r="B595" s="37" t="s">
        <v>1780</v>
      </c>
      <c r="C595" s="37" t="s">
        <v>1619</v>
      </c>
      <c r="D595" s="37"/>
      <c r="E595" s="37"/>
      <c r="F595" s="40">
        <v>44244</v>
      </c>
      <c r="G595" s="40">
        <v>44405</v>
      </c>
      <c r="H595" s="37">
        <v>24</v>
      </c>
      <c r="I595" s="37" t="s">
        <v>53</v>
      </c>
      <c r="J595" s="37" t="s">
        <v>61</v>
      </c>
      <c r="K595" s="37"/>
      <c r="L595" s="39">
        <v>10</v>
      </c>
      <c r="M595" s="38">
        <v>0.33329999999999999</v>
      </c>
      <c r="N595" s="37" t="s">
        <v>49</v>
      </c>
      <c r="O595" s="37" t="s">
        <v>48</v>
      </c>
      <c r="P595" s="37">
        <v>282.5</v>
      </c>
      <c r="Q595" s="37"/>
      <c r="R595" s="40">
        <v>45137</v>
      </c>
      <c r="S595" s="37"/>
      <c r="T595" s="37"/>
      <c r="U595" s="37"/>
      <c r="V595" s="37"/>
      <c r="W595" s="37"/>
      <c r="X595" s="37"/>
      <c r="Y595" s="39">
        <v>9.67</v>
      </c>
      <c r="Z595" s="39">
        <v>9.84</v>
      </c>
      <c r="AA595" s="39">
        <v>0.48</v>
      </c>
      <c r="AB595" s="37"/>
      <c r="AC595" s="37"/>
      <c r="AD595" s="37"/>
      <c r="AE595" s="37" t="s">
        <v>1786</v>
      </c>
      <c r="AF595" s="37" t="s">
        <v>59</v>
      </c>
      <c r="AG595" s="37" t="s">
        <v>1618</v>
      </c>
      <c r="AH595" s="38">
        <v>-3.4000000000000002E-2</v>
      </c>
      <c r="AI595" s="40">
        <f>INDEX(spac_research[[#All],[outsideLiquidationDate]],MATCH(C595,spac_research[[#All],[symbol]],0))</f>
        <v>0</v>
      </c>
      <c r="AJ595" s="20">
        <f t="shared" si="27"/>
        <v>45137</v>
      </c>
      <c r="AK595" s="32">
        <f t="shared" ca="1" si="28"/>
        <v>478</v>
      </c>
      <c r="AL595" s="33">
        <f t="shared" ca="1" si="29"/>
        <v>2.6058681251162886E-2</v>
      </c>
      <c r="AM595" s="22">
        <f>IF(ISBLANK(Y595),"",INDEX(spac_research[[#All],[publicSharesOutstanding]],MATCH(C595,spac_research[[#All],[symbol]],0)))</f>
        <v>28250000</v>
      </c>
      <c r="AN595">
        <v>0</v>
      </c>
    </row>
    <row r="596" spans="1:40" x14ac:dyDescent="0.2">
      <c r="A596" s="37" t="s">
        <v>2127</v>
      </c>
      <c r="B596" s="37" t="s">
        <v>1780</v>
      </c>
      <c r="C596" s="37" t="s">
        <v>734</v>
      </c>
      <c r="D596" s="37"/>
      <c r="E596" s="37"/>
      <c r="F596" s="40">
        <v>44280</v>
      </c>
      <c r="G596" s="40">
        <v>44405</v>
      </c>
      <c r="H596" s="37" t="s">
        <v>116</v>
      </c>
      <c r="I596" s="37" t="s">
        <v>69</v>
      </c>
      <c r="J596" s="37" t="s">
        <v>54</v>
      </c>
      <c r="K596" s="37"/>
      <c r="L596" s="39">
        <v>10.1</v>
      </c>
      <c r="M596" s="38">
        <v>0.5</v>
      </c>
      <c r="N596" s="37" t="s">
        <v>49</v>
      </c>
      <c r="O596" s="37" t="s">
        <v>56</v>
      </c>
      <c r="P596" s="37">
        <v>180.4</v>
      </c>
      <c r="Q596" s="37"/>
      <c r="R596" s="40">
        <v>44956</v>
      </c>
      <c r="S596" s="37"/>
      <c r="T596" s="37"/>
      <c r="U596" s="37"/>
      <c r="V596" s="37"/>
      <c r="W596" s="37"/>
      <c r="X596" s="37"/>
      <c r="Y596" s="39">
        <v>9.86</v>
      </c>
      <c r="Z596" s="39">
        <v>10.02</v>
      </c>
      <c r="AA596" s="39">
        <v>0.39</v>
      </c>
      <c r="AB596" s="37"/>
      <c r="AC596" s="37"/>
      <c r="AD596" s="37"/>
      <c r="AE596" s="37" t="s">
        <v>2128</v>
      </c>
      <c r="AF596" s="37" t="s">
        <v>102</v>
      </c>
      <c r="AG596" s="37" t="s">
        <v>733</v>
      </c>
      <c r="AH596" s="38">
        <v>-2.2800000000000001E-2</v>
      </c>
      <c r="AI596" s="40">
        <f>INDEX(spac_research[[#All],[outsideLiquidationDate]],MATCH(C596,spac_research[[#All],[symbol]],0))</f>
        <v>45137</v>
      </c>
      <c r="AJ596" s="20">
        <f t="shared" si="27"/>
        <v>45137</v>
      </c>
      <c r="AK596" s="32">
        <f t="shared" ca="1" si="28"/>
        <v>478</v>
      </c>
      <c r="AL596" s="33">
        <f t="shared" ca="1" si="29"/>
        <v>1.8586571838373166E-2</v>
      </c>
      <c r="AM596" s="22">
        <f>IF(ISBLANK(Y596),"",INDEX(spac_research[[#All],[publicSharesOutstanding]],MATCH(C596,spac_research[[#All],[symbol]],0)))</f>
        <v>18041500</v>
      </c>
      <c r="AN596">
        <v>0</v>
      </c>
    </row>
    <row r="597" spans="1:40" x14ac:dyDescent="0.2">
      <c r="A597" s="37" t="s">
        <v>2370</v>
      </c>
      <c r="B597" s="37" t="s">
        <v>1780</v>
      </c>
      <c r="C597" s="37" t="s">
        <v>1455</v>
      </c>
      <c r="D597" s="37"/>
      <c r="E597" s="37"/>
      <c r="F597" s="40">
        <v>44540</v>
      </c>
      <c r="G597" s="40">
        <v>44592</v>
      </c>
      <c r="H597" s="37" t="s">
        <v>138</v>
      </c>
      <c r="I597" s="37" t="s">
        <v>525</v>
      </c>
      <c r="J597" s="37" t="s">
        <v>54</v>
      </c>
      <c r="K597" s="37" t="s">
        <v>2066</v>
      </c>
      <c r="L597" s="39">
        <v>10.1</v>
      </c>
      <c r="M597" s="37" t="s">
        <v>1887</v>
      </c>
      <c r="N597" s="37" t="s">
        <v>79</v>
      </c>
      <c r="O597" s="37" t="s">
        <v>48</v>
      </c>
      <c r="P597" s="37">
        <v>92</v>
      </c>
      <c r="Q597" s="37"/>
      <c r="R597" s="40">
        <v>44959</v>
      </c>
      <c r="S597" s="37"/>
      <c r="T597" s="37"/>
      <c r="U597" s="37"/>
      <c r="V597" s="37"/>
      <c r="W597" s="37"/>
      <c r="X597" s="37"/>
      <c r="Y597" s="37"/>
      <c r="Z597" s="39">
        <v>10.06</v>
      </c>
      <c r="AA597" s="37"/>
      <c r="AB597" s="37"/>
      <c r="AC597" s="37"/>
      <c r="AD597" s="37"/>
      <c r="AE597" s="37" t="s">
        <v>1873</v>
      </c>
      <c r="AF597" s="37" t="s">
        <v>1454</v>
      </c>
      <c r="AG597" s="37" t="s">
        <v>1453</v>
      </c>
      <c r="AH597" s="37"/>
      <c r="AI597" s="40">
        <f>INDEX(spac_research[[#All],[outsideLiquidationDate]],MATCH(C597,spac_research[[#All],[symbol]],0))</f>
        <v>45140</v>
      </c>
      <c r="AJ597" s="20">
        <f t="shared" si="27"/>
        <v>45140</v>
      </c>
      <c r="AK597" s="32">
        <f t="shared" ca="1" si="28"/>
        <v>481</v>
      </c>
      <c r="AL597" s="33" t="str">
        <f t="shared" ca="1" si="29"/>
        <v/>
      </c>
      <c r="AM597" s="22" t="str">
        <f>IF(ISBLANK(Y597),"",INDEX(spac_research[[#All],[publicSharesOutstanding]],MATCH(C597,spac_research[[#All],[symbol]],0)))</f>
        <v/>
      </c>
      <c r="AN597">
        <v>0</v>
      </c>
    </row>
    <row r="598" spans="1:40" x14ac:dyDescent="0.2">
      <c r="A598" s="37" t="s">
        <v>2132</v>
      </c>
      <c r="B598" s="37" t="s">
        <v>1780</v>
      </c>
      <c r="C598" s="37" t="s">
        <v>699</v>
      </c>
      <c r="D598" s="37"/>
      <c r="E598" s="37"/>
      <c r="F598" s="40">
        <v>44389</v>
      </c>
      <c r="G598" s="40">
        <v>44406</v>
      </c>
      <c r="H598" s="37">
        <v>24</v>
      </c>
      <c r="I598" s="37" t="s">
        <v>53</v>
      </c>
      <c r="J598" s="37" t="s">
        <v>61</v>
      </c>
      <c r="K598" s="37"/>
      <c r="L598" s="39">
        <v>10</v>
      </c>
      <c r="M598" s="38">
        <v>0.33329999999999999</v>
      </c>
      <c r="N598" s="37" t="s">
        <v>104</v>
      </c>
      <c r="O598" s="37" t="s">
        <v>48</v>
      </c>
      <c r="P598" s="37">
        <v>265.10000000000002</v>
      </c>
      <c r="Q598" s="37"/>
      <c r="R598" s="40">
        <v>45140</v>
      </c>
      <c r="S598" s="37"/>
      <c r="T598" s="37"/>
      <c r="U598" s="37"/>
      <c r="V598" s="37"/>
      <c r="W598" s="37"/>
      <c r="X598" s="37"/>
      <c r="Y598" s="39">
        <v>9.6199999999999992</v>
      </c>
      <c r="Z598" s="39">
        <v>9.77</v>
      </c>
      <c r="AA598" s="39">
        <v>0.46</v>
      </c>
      <c r="AB598" s="37"/>
      <c r="AC598" s="37"/>
      <c r="AD598" s="37"/>
      <c r="AE598" s="37" t="s">
        <v>1786</v>
      </c>
      <c r="AF598" s="37" t="s">
        <v>209</v>
      </c>
      <c r="AG598" s="37" t="s">
        <v>698</v>
      </c>
      <c r="AH598" s="38">
        <v>-3.9E-2</v>
      </c>
      <c r="AI598" s="40">
        <f>INDEX(spac_research[[#All],[outsideLiquidationDate]],MATCH(C598,spac_research[[#All],[symbol]],0))</f>
        <v>0</v>
      </c>
      <c r="AJ598" s="20">
        <f t="shared" si="27"/>
        <v>45140</v>
      </c>
      <c r="AK598" s="32">
        <f t="shared" ca="1" si="28"/>
        <v>481</v>
      </c>
      <c r="AL598" s="33">
        <f t="shared" ca="1" si="29"/>
        <v>2.9974801284572639E-2</v>
      </c>
      <c r="AM598" s="22">
        <f>IF(ISBLANK(Y598),"",INDEX(spac_research[[#All],[publicSharesOutstanding]],MATCH(C598,spac_research[[#All],[symbol]],0)))</f>
        <v>26514780</v>
      </c>
      <c r="AN598">
        <v>1</v>
      </c>
    </row>
    <row r="599" spans="1:40" x14ac:dyDescent="0.2">
      <c r="A599" s="37" t="s">
        <v>2241</v>
      </c>
      <c r="B599" s="37" t="s">
        <v>1780</v>
      </c>
      <c r="C599" s="37" t="s">
        <v>570</v>
      </c>
      <c r="D599" s="37"/>
      <c r="E599" s="37"/>
      <c r="F599" s="40">
        <v>44280</v>
      </c>
      <c r="G599" s="40">
        <v>44498</v>
      </c>
      <c r="H599" s="37" t="s">
        <v>76</v>
      </c>
      <c r="I599" s="37" t="s">
        <v>69</v>
      </c>
      <c r="J599" s="37" t="s">
        <v>54</v>
      </c>
      <c r="K599" s="37"/>
      <c r="L599" s="39">
        <v>10</v>
      </c>
      <c r="M599" s="38">
        <v>0.5</v>
      </c>
      <c r="N599" s="37" t="s">
        <v>57</v>
      </c>
      <c r="O599" s="37" t="s">
        <v>48</v>
      </c>
      <c r="P599" s="37">
        <v>263.8</v>
      </c>
      <c r="Q599" s="37"/>
      <c r="R599" s="40">
        <v>45048</v>
      </c>
      <c r="S599" s="37"/>
      <c r="T599" s="37"/>
      <c r="U599" s="37"/>
      <c r="V599" s="37"/>
      <c r="W599" s="37"/>
      <c r="X599" s="37"/>
      <c r="Y599" s="39">
        <v>9.68</v>
      </c>
      <c r="Z599" s="39">
        <v>9.81</v>
      </c>
      <c r="AA599" s="39">
        <v>0.51</v>
      </c>
      <c r="AB599" s="37"/>
      <c r="AC599" s="37"/>
      <c r="AD599" s="37"/>
      <c r="AE599" s="37" t="s">
        <v>1800</v>
      </c>
      <c r="AF599" s="37" t="s">
        <v>111</v>
      </c>
      <c r="AG599" s="37" t="s">
        <v>569</v>
      </c>
      <c r="AH599" s="38">
        <v>-3.2000000000000001E-2</v>
      </c>
      <c r="AI599" s="40">
        <f>INDEX(spac_research[[#All],[outsideLiquidationDate]],MATCH(C599,spac_research[[#All],[symbol]],0))</f>
        <v>45140</v>
      </c>
      <c r="AJ599" s="20">
        <f t="shared" si="27"/>
        <v>45140</v>
      </c>
      <c r="AK599" s="32">
        <f t="shared" ca="1" si="28"/>
        <v>481</v>
      </c>
      <c r="AL599" s="33">
        <f t="shared" ca="1" si="29"/>
        <v>2.5085479630934261E-2</v>
      </c>
      <c r="AM599" s="22">
        <f>IF(ISBLANK(Y599),"",INDEX(spac_research[[#All],[publicSharesOutstanding]],MATCH(C599,spac_research[[#All],[symbol]],0)))</f>
        <v>26377660</v>
      </c>
      <c r="AN599">
        <v>0</v>
      </c>
    </row>
    <row r="600" spans="1:40" x14ac:dyDescent="0.2">
      <c r="A600" s="37" t="s">
        <v>1923</v>
      </c>
      <c r="B600" s="37" t="s">
        <v>1780</v>
      </c>
      <c r="C600" s="37" t="s">
        <v>726</v>
      </c>
      <c r="D600" s="37"/>
      <c r="E600" s="37"/>
      <c r="F600" s="40">
        <v>44208</v>
      </c>
      <c r="G600" s="40">
        <v>44225</v>
      </c>
      <c r="H600" s="37" t="s">
        <v>507</v>
      </c>
      <c r="I600" s="37" t="s">
        <v>53</v>
      </c>
      <c r="J600" s="37" t="s">
        <v>54</v>
      </c>
      <c r="K600" s="37"/>
      <c r="L600" s="39">
        <v>10</v>
      </c>
      <c r="M600" s="38">
        <v>0.33329999999999999</v>
      </c>
      <c r="N600" s="37" t="s">
        <v>66</v>
      </c>
      <c r="O600" s="37" t="s">
        <v>48</v>
      </c>
      <c r="P600" s="37">
        <v>500</v>
      </c>
      <c r="Q600" s="37"/>
      <c r="R600" s="40">
        <v>44959</v>
      </c>
      <c r="S600" s="37"/>
      <c r="T600" s="37"/>
      <c r="U600" s="37"/>
      <c r="V600" s="37"/>
      <c r="W600" s="37"/>
      <c r="X600" s="37"/>
      <c r="Y600" s="39">
        <v>9.73</v>
      </c>
      <c r="Z600" s="39">
        <v>9.81</v>
      </c>
      <c r="AA600" s="39">
        <v>0.35</v>
      </c>
      <c r="AB600" s="37"/>
      <c r="AC600" s="37"/>
      <c r="AD600" s="37"/>
      <c r="AE600" s="37" t="s">
        <v>1786</v>
      </c>
      <c r="AF600" s="37" t="s">
        <v>505</v>
      </c>
      <c r="AG600" s="37" t="s">
        <v>725</v>
      </c>
      <c r="AH600" s="38">
        <v>-2.7E-2</v>
      </c>
      <c r="AI600" s="40">
        <f>INDEX(spac_research[[#All],[outsideLiquidationDate]],MATCH(C600,spac_research[[#All],[symbol]],0))</f>
        <v>45140</v>
      </c>
      <c r="AJ600" s="20">
        <f t="shared" si="27"/>
        <v>45140</v>
      </c>
      <c r="AK600" s="32">
        <f t="shared" ca="1" si="28"/>
        <v>481</v>
      </c>
      <c r="AL600" s="33">
        <f t="shared" ca="1" si="29"/>
        <v>2.1057107388042628E-2</v>
      </c>
      <c r="AM600" s="22">
        <f>IF(ISBLANK(Y600),"",INDEX(spac_research[[#All],[publicSharesOutstanding]],MATCH(C600,spac_research[[#All],[symbol]],0)))</f>
        <v>50000000</v>
      </c>
      <c r="AN600">
        <v>0</v>
      </c>
    </row>
    <row r="601" spans="1:40" x14ac:dyDescent="0.2">
      <c r="A601" s="37" t="s">
        <v>2133</v>
      </c>
      <c r="B601" s="37" t="s">
        <v>1780</v>
      </c>
      <c r="C601" s="37" t="s">
        <v>97</v>
      </c>
      <c r="D601" s="37"/>
      <c r="E601" s="37"/>
      <c r="F601" s="40">
        <v>44329</v>
      </c>
      <c r="G601" s="40">
        <v>44407</v>
      </c>
      <c r="H601" s="37">
        <v>24</v>
      </c>
      <c r="I601" s="37" t="s">
        <v>53</v>
      </c>
      <c r="J601" s="37" t="s">
        <v>61</v>
      </c>
      <c r="K601" s="37"/>
      <c r="L601" s="39">
        <v>10</v>
      </c>
      <c r="M601" s="38">
        <v>0.33329999999999999</v>
      </c>
      <c r="N601" s="37" t="s">
        <v>79</v>
      </c>
      <c r="O601" s="37" t="s">
        <v>93</v>
      </c>
      <c r="P601" s="37">
        <v>219.6</v>
      </c>
      <c r="Q601" s="37"/>
      <c r="R601" s="40">
        <v>45141</v>
      </c>
      <c r="S601" s="37"/>
      <c r="T601" s="37"/>
      <c r="U601" s="37"/>
      <c r="V601" s="37"/>
      <c r="W601" s="37"/>
      <c r="X601" s="37"/>
      <c r="Y601" s="39">
        <v>9.66</v>
      </c>
      <c r="Z601" s="39">
        <v>9.8000000000000007</v>
      </c>
      <c r="AA601" s="39">
        <v>0.48</v>
      </c>
      <c r="AB601" s="37"/>
      <c r="AC601" s="37"/>
      <c r="AD601" s="37"/>
      <c r="AE601" s="37" t="s">
        <v>1786</v>
      </c>
      <c r="AF601" s="37" t="s">
        <v>96</v>
      </c>
      <c r="AG601" s="37" t="s">
        <v>94</v>
      </c>
      <c r="AH601" s="38">
        <v>-3.5000000000000003E-2</v>
      </c>
      <c r="AI601" s="40">
        <f>INDEX(spac_research[[#All],[outsideLiquidationDate]],MATCH(C601,spac_research[[#All],[symbol]],0))</f>
        <v>0</v>
      </c>
      <c r="AJ601" s="20">
        <f t="shared" si="27"/>
        <v>45141</v>
      </c>
      <c r="AK601" s="32">
        <f t="shared" ca="1" si="28"/>
        <v>482</v>
      </c>
      <c r="AL601" s="33">
        <f t="shared" ca="1" si="29"/>
        <v>2.665309313333851E-2</v>
      </c>
      <c r="AM601" s="22">
        <f>IF(ISBLANK(Y601),"",INDEX(spac_research[[#All],[publicSharesOutstanding]],MATCH(C601,spac_research[[#All],[symbol]],0)))</f>
        <v>21961131</v>
      </c>
      <c r="AN601">
        <v>0</v>
      </c>
    </row>
    <row r="602" spans="1:40" x14ac:dyDescent="0.2">
      <c r="A602" s="37" t="s">
        <v>2371</v>
      </c>
      <c r="B602" s="37" t="s">
        <v>1780</v>
      </c>
      <c r="C602" s="37" t="s">
        <v>1726</v>
      </c>
      <c r="D602" s="37"/>
      <c r="E602" s="37"/>
      <c r="F602" s="40">
        <v>44574</v>
      </c>
      <c r="G602" s="40">
        <v>44593</v>
      </c>
      <c r="H602" s="37" t="s">
        <v>1725</v>
      </c>
      <c r="I602" s="37" t="s">
        <v>525</v>
      </c>
      <c r="J602" s="37" t="s">
        <v>61</v>
      </c>
      <c r="K602" s="37" t="s">
        <v>2066</v>
      </c>
      <c r="L602" s="39">
        <v>10.1</v>
      </c>
      <c r="M602" s="37" t="s">
        <v>1887</v>
      </c>
      <c r="N602" s="37" t="s">
        <v>235</v>
      </c>
      <c r="O602" s="37" t="s">
        <v>48</v>
      </c>
      <c r="P602" s="37">
        <v>86.3</v>
      </c>
      <c r="Q602" s="37"/>
      <c r="R602" s="40">
        <v>44961</v>
      </c>
      <c r="S602" s="37"/>
      <c r="T602" s="37"/>
      <c r="U602" s="37"/>
      <c r="V602" s="37"/>
      <c r="W602" s="37"/>
      <c r="X602" s="37"/>
      <c r="Y602" s="37"/>
      <c r="Z602" s="39">
        <v>9.9700000000000006</v>
      </c>
      <c r="AA602" s="37"/>
      <c r="AB602" s="37"/>
      <c r="AC602" s="37"/>
      <c r="AD602" s="37"/>
      <c r="AE602" s="37" t="s">
        <v>1903</v>
      </c>
      <c r="AF602" s="37" t="s">
        <v>574</v>
      </c>
      <c r="AG602" s="37" t="s">
        <v>1724</v>
      </c>
      <c r="AH602" s="37"/>
      <c r="AI602" s="40">
        <f>INDEX(spac_research[[#All],[outsideLiquidationDate]],MATCH(C602,spac_research[[#All],[symbol]],0))</f>
        <v>45142</v>
      </c>
      <c r="AJ602" s="20">
        <f t="shared" si="27"/>
        <v>45142</v>
      </c>
      <c r="AK602" s="32">
        <f t="shared" ca="1" si="28"/>
        <v>483</v>
      </c>
      <c r="AL602" s="33" t="str">
        <f t="shared" ca="1" si="29"/>
        <v/>
      </c>
      <c r="AM602" s="22" t="str">
        <f>IF(ISBLANK(Y602),"",INDEX(spac_research[[#All],[publicSharesOutstanding]],MATCH(C602,spac_research[[#All],[symbol]],0)))</f>
        <v/>
      </c>
      <c r="AN602">
        <v>0</v>
      </c>
    </row>
    <row r="603" spans="1:40" x14ac:dyDescent="0.2">
      <c r="A603" s="37" t="s">
        <v>2134</v>
      </c>
      <c r="B603" s="37" t="s">
        <v>1780</v>
      </c>
      <c r="C603" s="37" t="s">
        <v>959</v>
      </c>
      <c r="D603" s="37"/>
      <c r="E603" s="37"/>
      <c r="F603" s="40">
        <v>44250</v>
      </c>
      <c r="G603" s="40">
        <v>44411</v>
      </c>
      <c r="H603" s="37">
        <v>24</v>
      </c>
      <c r="I603" s="37" t="s">
        <v>69</v>
      </c>
      <c r="J603" s="37" t="s">
        <v>54</v>
      </c>
      <c r="K603" s="37"/>
      <c r="L603" s="39">
        <v>10</v>
      </c>
      <c r="M603" s="38">
        <v>0.5</v>
      </c>
      <c r="N603" s="37" t="s">
        <v>130</v>
      </c>
      <c r="O603" s="37" t="s">
        <v>48</v>
      </c>
      <c r="P603" s="37">
        <v>250</v>
      </c>
      <c r="Q603" s="37"/>
      <c r="R603" s="40">
        <v>45143</v>
      </c>
      <c r="S603" s="37"/>
      <c r="T603" s="37"/>
      <c r="U603" s="37"/>
      <c r="V603" s="37"/>
      <c r="W603" s="37"/>
      <c r="X603" s="37"/>
      <c r="Y603" s="39">
        <v>9.6199999999999992</v>
      </c>
      <c r="Z603" s="39">
        <v>9.8000000000000007</v>
      </c>
      <c r="AA603" s="39">
        <v>0.01</v>
      </c>
      <c r="AB603" s="37"/>
      <c r="AC603" s="37"/>
      <c r="AD603" s="37"/>
      <c r="AE603" s="37" t="s">
        <v>1796</v>
      </c>
      <c r="AF603" s="37" t="s">
        <v>111</v>
      </c>
      <c r="AG603" s="37" t="s">
        <v>958</v>
      </c>
      <c r="AH603" s="38">
        <v>-3.7999999999999999E-2</v>
      </c>
      <c r="AI603" s="40">
        <f>INDEX(spac_research[[#All],[outsideLiquidationDate]],MATCH(C603,spac_research[[#All],[symbol]],0))</f>
        <v>0</v>
      </c>
      <c r="AJ603" s="20">
        <f t="shared" si="27"/>
        <v>45143</v>
      </c>
      <c r="AK603" s="32">
        <f t="shared" ca="1" si="28"/>
        <v>484</v>
      </c>
      <c r="AL603" s="33">
        <f t="shared" ca="1" si="29"/>
        <v>2.9789007061734377E-2</v>
      </c>
      <c r="AM603" s="22">
        <f>IF(ISBLANK(Y603),"",INDEX(spac_research[[#All],[publicSharesOutstanding]],MATCH(C603,spac_research[[#All],[symbol]],0)))</f>
        <v>25000000</v>
      </c>
      <c r="AN603">
        <v>0</v>
      </c>
    </row>
    <row r="604" spans="1:40" x14ac:dyDescent="0.2">
      <c r="A604" s="37" t="s">
        <v>2136</v>
      </c>
      <c r="B604" s="37" t="s">
        <v>1780</v>
      </c>
      <c r="C604" s="37" t="s">
        <v>1452</v>
      </c>
      <c r="D604" s="37"/>
      <c r="E604" s="37"/>
      <c r="F604" s="40">
        <v>44386</v>
      </c>
      <c r="G604" s="40">
        <v>44412</v>
      </c>
      <c r="H604" s="37">
        <v>24</v>
      </c>
      <c r="I604" s="37" t="s">
        <v>176</v>
      </c>
      <c r="J604" s="37" t="s">
        <v>54</v>
      </c>
      <c r="K604" s="37"/>
      <c r="L604" s="39">
        <v>10</v>
      </c>
      <c r="M604" s="38">
        <v>0.25</v>
      </c>
      <c r="N604" s="37" t="s">
        <v>140</v>
      </c>
      <c r="O604" s="37" t="s">
        <v>48</v>
      </c>
      <c r="P604" s="37">
        <v>229.4</v>
      </c>
      <c r="Q604" s="37"/>
      <c r="R604" s="40">
        <v>45144</v>
      </c>
      <c r="S604" s="37"/>
      <c r="T604" s="37"/>
      <c r="U604" s="37"/>
      <c r="V604" s="37"/>
      <c r="W604" s="37"/>
      <c r="X604" s="37"/>
      <c r="Y604" s="39">
        <v>9.65</v>
      </c>
      <c r="Z604" s="39">
        <v>9.68</v>
      </c>
      <c r="AA604" s="39">
        <v>0.6</v>
      </c>
      <c r="AB604" s="37"/>
      <c r="AC604" s="37"/>
      <c r="AD604" s="37"/>
      <c r="AE604" s="37" t="s">
        <v>1798</v>
      </c>
      <c r="AF604" s="37" t="s">
        <v>96</v>
      </c>
      <c r="AG604" s="37" t="s">
        <v>561</v>
      </c>
      <c r="AH604" s="38">
        <v>-3.6499999999999998E-2</v>
      </c>
      <c r="AI604" s="40">
        <f>INDEX(spac_research[[#All],[outsideLiquidationDate]],MATCH(C604,spac_research[[#All],[symbol]],0))</f>
        <v>0</v>
      </c>
      <c r="AJ604" s="20">
        <f t="shared" si="27"/>
        <v>45144</v>
      </c>
      <c r="AK604" s="32">
        <f t="shared" ca="1" si="28"/>
        <v>485</v>
      </c>
      <c r="AL604" s="33">
        <f t="shared" ca="1" si="29"/>
        <v>2.7295550451364708E-2</v>
      </c>
      <c r="AM604" s="22">
        <f>IF(ISBLANK(Y604),"",INDEX(spac_research[[#All],[publicSharesOutstanding]],MATCH(C604,spac_research[[#All],[symbol]],0)))</f>
        <v>22940811</v>
      </c>
      <c r="AN604">
        <v>0</v>
      </c>
    </row>
    <row r="605" spans="1:40" x14ac:dyDescent="0.2">
      <c r="A605" s="37" t="s">
        <v>2135</v>
      </c>
      <c r="B605" s="37" t="s">
        <v>2398</v>
      </c>
      <c r="C605" s="37" t="s">
        <v>1640</v>
      </c>
      <c r="D605" s="37" t="s">
        <v>17159</v>
      </c>
      <c r="E605" s="37" t="s">
        <v>17158</v>
      </c>
      <c r="F605" s="40">
        <v>44239</v>
      </c>
      <c r="G605" s="40">
        <v>44412</v>
      </c>
      <c r="H605" s="37">
        <v>24</v>
      </c>
      <c r="I605" s="37" t="s">
        <v>69</v>
      </c>
      <c r="J605" s="37" t="s">
        <v>54</v>
      </c>
      <c r="K605" s="37"/>
      <c r="L605" s="39">
        <v>10</v>
      </c>
      <c r="M605" s="38">
        <v>0.5</v>
      </c>
      <c r="N605" s="37" t="s">
        <v>66</v>
      </c>
      <c r="O605" s="37" t="s">
        <v>48</v>
      </c>
      <c r="P605" s="37">
        <v>172.5</v>
      </c>
      <c r="Q605" s="40">
        <v>44628</v>
      </c>
      <c r="R605" s="40">
        <v>45144</v>
      </c>
      <c r="S605" s="37"/>
      <c r="T605" s="42">
        <v>1815</v>
      </c>
      <c r="U605" s="41">
        <v>10.52</v>
      </c>
      <c r="V605" s="37" t="s">
        <v>66</v>
      </c>
      <c r="W605" s="37" t="s">
        <v>48</v>
      </c>
      <c r="X605" s="37"/>
      <c r="Y605" s="39">
        <v>9.8000000000000007</v>
      </c>
      <c r="Z605" s="39">
        <v>10.5</v>
      </c>
      <c r="AA605" s="39">
        <v>0.4</v>
      </c>
      <c r="AB605" s="37"/>
      <c r="AC605" s="37"/>
      <c r="AD605" s="37"/>
      <c r="AE605" s="37" t="s">
        <v>1802</v>
      </c>
      <c r="AF605" s="37" t="s">
        <v>68</v>
      </c>
      <c r="AG605" s="37" t="s">
        <v>1639</v>
      </c>
      <c r="AH605" s="38">
        <v>-2.0299999999999999E-2</v>
      </c>
      <c r="AI605" s="40">
        <f>INDEX(spac_research[[#All],[outsideLiquidationDate]],MATCH(C605,spac_research[[#All],[symbol]],0))</f>
        <v>0</v>
      </c>
      <c r="AJ605" s="20">
        <f t="shared" si="27"/>
        <v>45144</v>
      </c>
      <c r="AK605" s="32">
        <f t="shared" ca="1" si="28"/>
        <v>485</v>
      </c>
      <c r="AL605" s="33">
        <f t="shared" ca="1" si="29"/>
        <v>1.535872080791081E-2</v>
      </c>
      <c r="AM605" s="22">
        <f>IF(ISBLANK(Y605),"",INDEX(spac_research[[#All],[publicSharesOutstanding]],MATCH(C605,spac_research[[#All],[symbol]],0)))</f>
        <v>17250000</v>
      </c>
      <c r="AN605">
        <v>0</v>
      </c>
    </row>
    <row r="606" spans="1:40" x14ac:dyDescent="0.2">
      <c r="A606" s="37" t="s">
        <v>2372</v>
      </c>
      <c r="B606" s="37" t="s">
        <v>1780</v>
      </c>
      <c r="C606" s="37" t="s">
        <v>690</v>
      </c>
      <c r="D606" s="37"/>
      <c r="E606" s="37"/>
      <c r="F606" s="40">
        <v>44567</v>
      </c>
      <c r="G606" s="40">
        <v>44595</v>
      </c>
      <c r="H606" s="37" t="s">
        <v>138</v>
      </c>
      <c r="I606" s="37" t="s">
        <v>137</v>
      </c>
      <c r="J606" s="37" t="s">
        <v>61</v>
      </c>
      <c r="K606" s="37"/>
      <c r="L606" s="39">
        <v>10.199999999999999</v>
      </c>
      <c r="M606" s="38">
        <v>1</v>
      </c>
      <c r="N606" s="37" t="s">
        <v>235</v>
      </c>
      <c r="O606" s="37" t="s">
        <v>48</v>
      </c>
      <c r="P606" s="37">
        <v>132.30000000000001</v>
      </c>
      <c r="Q606" s="37"/>
      <c r="R606" s="40">
        <v>44964</v>
      </c>
      <c r="S606" s="37"/>
      <c r="T606" s="37"/>
      <c r="U606" s="37"/>
      <c r="V606" s="37"/>
      <c r="W606" s="37"/>
      <c r="X606" s="37"/>
      <c r="Y606" s="37"/>
      <c r="Z606" s="39">
        <v>10.039999999999999</v>
      </c>
      <c r="AA606" s="37"/>
      <c r="AB606" s="37"/>
      <c r="AC606" s="37"/>
      <c r="AD606" s="37"/>
      <c r="AE606" s="37" t="s">
        <v>2192</v>
      </c>
      <c r="AF606" s="37" t="s">
        <v>574</v>
      </c>
      <c r="AG606" s="37" t="s">
        <v>689</v>
      </c>
      <c r="AH606" s="37"/>
      <c r="AI606" s="40">
        <f>INDEX(spac_research[[#All],[outsideLiquidationDate]],MATCH(C606,spac_research[[#All],[symbol]],0))</f>
        <v>45145</v>
      </c>
      <c r="AJ606" s="20">
        <f t="shared" si="27"/>
        <v>45145</v>
      </c>
      <c r="AK606" s="32">
        <f t="shared" ca="1" si="28"/>
        <v>486</v>
      </c>
      <c r="AL606" s="33" t="str">
        <f t="shared" ca="1" si="29"/>
        <v/>
      </c>
      <c r="AM606" s="22" t="str">
        <f>IF(ISBLANK(Y606),"",INDEX(spac_research[[#All],[publicSharesOutstanding]],MATCH(C606,spac_research[[#All],[symbol]],0)))</f>
        <v/>
      </c>
      <c r="AN606">
        <v>0</v>
      </c>
    </row>
    <row r="607" spans="1:40" x14ac:dyDescent="0.2">
      <c r="A607" s="37" t="s">
        <v>2253</v>
      </c>
      <c r="B607" s="37" t="s">
        <v>1780</v>
      </c>
      <c r="C607" s="37" t="s">
        <v>392</v>
      </c>
      <c r="D607" s="37"/>
      <c r="E607" s="37"/>
      <c r="F607" s="40">
        <v>44274</v>
      </c>
      <c r="G607" s="40">
        <v>44504</v>
      </c>
      <c r="H607" s="37" t="s">
        <v>391</v>
      </c>
      <c r="I607" s="37" t="s">
        <v>69</v>
      </c>
      <c r="J607" s="37" t="s">
        <v>54</v>
      </c>
      <c r="K607" s="37"/>
      <c r="L607" s="39">
        <v>10.199999999999999</v>
      </c>
      <c r="M607" s="38">
        <v>0.5</v>
      </c>
      <c r="N607" s="37" t="s">
        <v>130</v>
      </c>
      <c r="O607" s="37" t="s">
        <v>48</v>
      </c>
      <c r="P607" s="37">
        <v>230</v>
      </c>
      <c r="Q607" s="37"/>
      <c r="R607" s="40">
        <v>44965</v>
      </c>
      <c r="S607" s="37"/>
      <c r="T607" s="37"/>
      <c r="U607" s="37"/>
      <c r="V607" s="37"/>
      <c r="W607" s="37"/>
      <c r="X607" s="37"/>
      <c r="Y607" s="39">
        <v>9.9600000000000009</v>
      </c>
      <c r="Z607" s="39">
        <v>10.1</v>
      </c>
      <c r="AA607" s="39">
        <v>0.32</v>
      </c>
      <c r="AB607" s="37"/>
      <c r="AC607" s="37"/>
      <c r="AD607" s="37"/>
      <c r="AE607" s="37" t="s">
        <v>1895</v>
      </c>
      <c r="AF607" s="37" t="s">
        <v>242</v>
      </c>
      <c r="AG607" s="37" t="s">
        <v>390</v>
      </c>
      <c r="AH607" s="38">
        <v>-2.35E-2</v>
      </c>
      <c r="AI607" s="40">
        <f>INDEX(spac_research[[#All],[outsideLiquidationDate]],MATCH(C607,spac_research[[#All],[symbol]],0))</f>
        <v>45146</v>
      </c>
      <c r="AJ607" s="20">
        <f t="shared" si="27"/>
        <v>45146</v>
      </c>
      <c r="AK607" s="32">
        <f t="shared" ca="1" si="28"/>
        <v>487</v>
      </c>
      <c r="AL607" s="33">
        <f t="shared" ca="1" si="29"/>
        <v>1.8059919348853211E-2</v>
      </c>
      <c r="AM607" s="22">
        <f>IF(ISBLANK(Y607),"",INDEX(spac_research[[#All],[publicSharesOutstanding]],MATCH(C607,spac_research[[#All],[symbol]],0)))</f>
        <v>23000000</v>
      </c>
      <c r="AN607">
        <v>0</v>
      </c>
    </row>
    <row r="608" spans="1:40" x14ac:dyDescent="0.2">
      <c r="A608" s="37" t="s">
        <v>2255</v>
      </c>
      <c r="B608" s="37" t="s">
        <v>1780</v>
      </c>
      <c r="C608" s="37" t="s">
        <v>831</v>
      </c>
      <c r="D608" s="37"/>
      <c r="E608" s="37"/>
      <c r="F608" s="40">
        <v>44442</v>
      </c>
      <c r="G608" s="40">
        <v>44504</v>
      </c>
      <c r="H608" s="37" t="s">
        <v>830</v>
      </c>
      <c r="I608" s="37" t="s">
        <v>137</v>
      </c>
      <c r="J608" s="37" t="s">
        <v>54</v>
      </c>
      <c r="K608" s="37"/>
      <c r="L608" s="39">
        <v>10.15</v>
      </c>
      <c r="M608" s="38">
        <v>1</v>
      </c>
      <c r="N608" s="37" t="s">
        <v>57</v>
      </c>
      <c r="O608" s="37" t="s">
        <v>48</v>
      </c>
      <c r="P608" s="37">
        <v>115</v>
      </c>
      <c r="Q608" s="37"/>
      <c r="R608" s="40">
        <v>44873</v>
      </c>
      <c r="S608" s="37"/>
      <c r="T608" s="37"/>
      <c r="U608" s="37"/>
      <c r="V608" s="37"/>
      <c r="W608" s="37"/>
      <c r="X608" s="37"/>
      <c r="Y608" s="39">
        <v>9.9600000000000009</v>
      </c>
      <c r="Z608" s="39">
        <v>10.199999999999999</v>
      </c>
      <c r="AA608" s="39">
        <v>0.21</v>
      </c>
      <c r="AB608" s="37"/>
      <c r="AC608" s="37"/>
      <c r="AD608" s="37"/>
      <c r="AE608" s="37" t="s">
        <v>1903</v>
      </c>
      <c r="AF608" s="37" t="s">
        <v>524</v>
      </c>
      <c r="AG608" s="37" t="s">
        <v>829</v>
      </c>
      <c r="AH608" s="38">
        <v>-1.8700000000000001E-2</v>
      </c>
      <c r="AI608" s="40">
        <f>INDEX(spac_research[[#All],[outsideLiquidationDate]],MATCH(C608,spac_research[[#All],[symbol]],0))</f>
        <v>45146</v>
      </c>
      <c r="AJ608" s="20">
        <f t="shared" si="27"/>
        <v>45146</v>
      </c>
      <c r="AK608" s="32">
        <f t="shared" ca="1" si="28"/>
        <v>487</v>
      </c>
      <c r="AL608" s="33">
        <f t="shared" ca="1" si="29"/>
        <v>1.4297436151175555E-2</v>
      </c>
      <c r="AM608" s="22">
        <f>IF(ISBLANK(Y608),"",INDEX(spac_research[[#All],[publicSharesOutstanding]],MATCH(C608,spac_research[[#All],[symbol]],0)))</f>
        <v>11500000</v>
      </c>
      <c r="AN608">
        <v>0</v>
      </c>
    </row>
    <row r="609" spans="1:40" x14ac:dyDescent="0.2">
      <c r="A609" s="37" t="s">
        <v>2374</v>
      </c>
      <c r="B609" s="37" t="s">
        <v>1780</v>
      </c>
      <c r="C609" s="37" t="s">
        <v>1577</v>
      </c>
      <c r="D609" s="37"/>
      <c r="E609" s="37"/>
      <c r="F609" s="40">
        <v>44550</v>
      </c>
      <c r="G609" s="40">
        <v>44599</v>
      </c>
      <c r="H609" s="37" t="s">
        <v>138</v>
      </c>
      <c r="I609" s="37" t="s">
        <v>126</v>
      </c>
      <c r="J609" s="37" t="s">
        <v>127</v>
      </c>
      <c r="K609" s="37" t="s">
        <v>2066</v>
      </c>
      <c r="L609" s="39">
        <v>10.1</v>
      </c>
      <c r="M609" s="37" t="s">
        <v>1887</v>
      </c>
      <c r="N609" s="37" t="s">
        <v>49</v>
      </c>
      <c r="O609" s="37" t="s">
        <v>48</v>
      </c>
      <c r="P609" s="37">
        <v>202</v>
      </c>
      <c r="Q609" s="37"/>
      <c r="R609" s="40">
        <v>44966</v>
      </c>
      <c r="S609" s="37"/>
      <c r="T609" s="37"/>
      <c r="U609" s="37"/>
      <c r="V609" s="37"/>
      <c r="W609" s="37"/>
      <c r="X609" s="37"/>
      <c r="Y609" s="37"/>
      <c r="Z609" s="39">
        <v>9.98</v>
      </c>
      <c r="AA609" s="37"/>
      <c r="AB609" s="37"/>
      <c r="AC609" s="37"/>
      <c r="AD609" s="37"/>
      <c r="AE609" s="37" t="s">
        <v>1873</v>
      </c>
      <c r="AF609" s="37" t="s">
        <v>1576</v>
      </c>
      <c r="AG609" s="37" t="s">
        <v>1575</v>
      </c>
      <c r="AH609" s="37"/>
      <c r="AI609" s="40">
        <f>INDEX(spac_research[[#All],[outsideLiquidationDate]],MATCH(C609,spac_research[[#All],[symbol]],0))</f>
        <v>45147</v>
      </c>
      <c r="AJ609" s="20">
        <f t="shared" si="27"/>
        <v>45147</v>
      </c>
      <c r="AK609" s="32">
        <f t="shared" ca="1" si="28"/>
        <v>488</v>
      </c>
      <c r="AL609" s="33" t="str">
        <f t="shared" ca="1" si="29"/>
        <v/>
      </c>
      <c r="AM609" s="22" t="str">
        <f>IF(ISBLANK(Y609),"",INDEX(spac_research[[#All],[publicSharesOutstanding]],MATCH(C609,spac_research[[#All],[symbol]],0)))</f>
        <v/>
      </c>
      <c r="AN609">
        <v>0</v>
      </c>
    </row>
    <row r="610" spans="1:40" x14ac:dyDescent="0.2">
      <c r="A610" s="37" t="s">
        <v>2375</v>
      </c>
      <c r="B610" s="37" t="s">
        <v>1780</v>
      </c>
      <c r="C610" s="37" t="s">
        <v>789</v>
      </c>
      <c r="D610" s="37"/>
      <c r="E610" s="37"/>
      <c r="F610" s="40">
        <v>44560</v>
      </c>
      <c r="G610" s="40">
        <v>44600</v>
      </c>
      <c r="H610" s="37" t="s">
        <v>159</v>
      </c>
      <c r="I610" s="37" t="s">
        <v>162</v>
      </c>
      <c r="J610" s="37" t="s">
        <v>54</v>
      </c>
      <c r="K610" s="37"/>
      <c r="L610" s="39">
        <v>10.199999999999999</v>
      </c>
      <c r="M610" s="38">
        <v>0.75</v>
      </c>
      <c r="N610" s="37" t="s">
        <v>79</v>
      </c>
      <c r="O610" s="37" t="s">
        <v>93</v>
      </c>
      <c r="P610" s="37">
        <v>114.5</v>
      </c>
      <c r="Q610" s="37"/>
      <c r="R610" s="40">
        <v>45056</v>
      </c>
      <c r="S610" s="37"/>
      <c r="T610" s="37"/>
      <c r="U610" s="37"/>
      <c r="V610" s="37"/>
      <c r="W610" s="37"/>
      <c r="X610" s="37"/>
      <c r="Y610" s="37"/>
      <c r="Z610" s="39">
        <v>9.99</v>
      </c>
      <c r="AA610" s="37"/>
      <c r="AB610" s="37"/>
      <c r="AC610" s="37"/>
      <c r="AD610" s="37"/>
      <c r="AE610" s="37" t="s">
        <v>1781</v>
      </c>
      <c r="AF610" s="37" t="s">
        <v>59</v>
      </c>
      <c r="AG610" s="37" t="s">
        <v>788</v>
      </c>
      <c r="AH610" s="37"/>
      <c r="AI610" s="40">
        <f>INDEX(spac_research[[#All],[outsideLiquidationDate]],MATCH(C610,spac_research[[#All],[symbol]],0))</f>
        <v>45148</v>
      </c>
      <c r="AJ610" s="20">
        <f t="shared" si="27"/>
        <v>45148</v>
      </c>
      <c r="AK610" s="32">
        <f t="shared" ca="1" si="28"/>
        <v>489</v>
      </c>
      <c r="AL610" s="33" t="str">
        <f t="shared" ca="1" si="29"/>
        <v/>
      </c>
      <c r="AM610" s="22" t="str">
        <f>IF(ISBLANK(Y610),"",INDEX(spac_research[[#All],[publicSharesOutstanding]],MATCH(C610,spac_research[[#All],[symbol]],0)))</f>
        <v/>
      </c>
      <c r="AN610">
        <v>0</v>
      </c>
    </row>
    <row r="611" spans="1:40" x14ac:dyDescent="0.2">
      <c r="A611" s="37" t="s">
        <v>2376</v>
      </c>
      <c r="B611" s="37" t="s">
        <v>1780</v>
      </c>
      <c r="C611" s="37" t="s">
        <v>1448</v>
      </c>
      <c r="D611" s="37"/>
      <c r="E611" s="37"/>
      <c r="F611" s="40">
        <v>44071</v>
      </c>
      <c r="G611" s="40">
        <v>44601</v>
      </c>
      <c r="H611" s="37" t="s">
        <v>159</v>
      </c>
      <c r="I611" s="37" t="s">
        <v>69</v>
      </c>
      <c r="J611" s="37" t="s">
        <v>54</v>
      </c>
      <c r="K611" s="37"/>
      <c r="L611" s="39">
        <v>10.199999999999999</v>
      </c>
      <c r="M611" s="38">
        <v>0.5</v>
      </c>
      <c r="N611" s="37" t="s">
        <v>72</v>
      </c>
      <c r="O611" s="37" t="s">
        <v>48</v>
      </c>
      <c r="P611" s="37">
        <v>172.5</v>
      </c>
      <c r="Q611" s="37"/>
      <c r="R611" s="40">
        <v>45057</v>
      </c>
      <c r="S611" s="37"/>
      <c r="T611" s="37"/>
      <c r="U611" s="37"/>
      <c r="V611" s="37"/>
      <c r="W611" s="37"/>
      <c r="X611" s="37"/>
      <c r="Y611" s="37"/>
      <c r="Z611" s="39">
        <v>9.94</v>
      </c>
      <c r="AA611" s="37"/>
      <c r="AB611" s="37"/>
      <c r="AC611" s="37"/>
      <c r="AD611" s="37"/>
      <c r="AE611" s="37" t="s">
        <v>1828</v>
      </c>
      <c r="AF611" s="37" t="s">
        <v>52</v>
      </c>
      <c r="AG611" s="37" t="s">
        <v>1447</v>
      </c>
      <c r="AH611" s="37"/>
      <c r="AI611" s="40">
        <f>INDEX(spac_research[[#All],[outsideLiquidationDate]],MATCH(C611,spac_research[[#All],[symbol]],0))</f>
        <v>45149</v>
      </c>
      <c r="AJ611" s="20">
        <f t="shared" si="27"/>
        <v>45149</v>
      </c>
      <c r="AK611" s="32">
        <f t="shared" ca="1" si="28"/>
        <v>490</v>
      </c>
      <c r="AL611" s="33" t="str">
        <f t="shared" ca="1" si="29"/>
        <v/>
      </c>
      <c r="AM611" s="22" t="str">
        <f>IF(ISBLANK(Y611),"",INDEX(spac_research[[#All],[publicSharesOutstanding]],MATCH(C611,spac_research[[#All],[symbol]],0)))</f>
        <v/>
      </c>
      <c r="AN611">
        <v>0</v>
      </c>
    </row>
    <row r="612" spans="1:40" x14ac:dyDescent="0.2">
      <c r="A612" s="37" t="s">
        <v>2377</v>
      </c>
      <c r="B612" s="37" t="s">
        <v>1780</v>
      </c>
      <c r="C612" s="37" t="s">
        <v>1364</v>
      </c>
      <c r="D612" s="37"/>
      <c r="E612" s="37"/>
      <c r="F612" s="40">
        <v>44551</v>
      </c>
      <c r="G612" s="40">
        <v>44601</v>
      </c>
      <c r="H612" s="37" t="s">
        <v>163</v>
      </c>
      <c r="I612" s="37" t="s">
        <v>69</v>
      </c>
      <c r="J612" s="37" t="s">
        <v>61</v>
      </c>
      <c r="K612" s="37"/>
      <c r="L612" s="39">
        <v>10.15</v>
      </c>
      <c r="M612" s="38">
        <v>0.5</v>
      </c>
      <c r="N612" s="37" t="s">
        <v>140</v>
      </c>
      <c r="O612" s="37" t="s">
        <v>48</v>
      </c>
      <c r="P612" s="37">
        <v>86.3</v>
      </c>
      <c r="Q612" s="37"/>
      <c r="R612" s="40">
        <v>44968</v>
      </c>
      <c r="S612" s="37"/>
      <c r="T612" s="37"/>
      <c r="U612" s="37"/>
      <c r="V612" s="37"/>
      <c r="W612" s="37"/>
      <c r="X612" s="37"/>
      <c r="Y612" s="37"/>
      <c r="Z612" s="39">
        <v>10.14</v>
      </c>
      <c r="AA612" s="37"/>
      <c r="AB612" s="37"/>
      <c r="AC612" s="37"/>
      <c r="AD612" s="37"/>
      <c r="AE612" s="37" t="s">
        <v>1784</v>
      </c>
      <c r="AF612" s="37" t="s">
        <v>1363</v>
      </c>
      <c r="AG612" s="37" t="s">
        <v>1362</v>
      </c>
      <c r="AH612" s="37"/>
      <c r="AI612" s="40">
        <f>INDEX(spac_research[[#All],[outsideLiquidationDate]],MATCH(C612,spac_research[[#All],[symbol]],0))</f>
        <v>45149</v>
      </c>
      <c r="AJ612" s="20">
        <f t="shared" si="27"/>
        <v>45149</v>
      </c>
      <c r="AK612" s="32">
        <f t="shared" ca="1" si="28"/>
        <v>490</v>
      </c>
      <c r="AL612" s="33" t="str">
        <f t="shared" ca="1" si="29"/>
        <v/>
      </c>
      <c r="AM612" s="22" t="str">
        <f>IF(ISBLANK(Y612),"",INDEX(spac_research[[#All],[publicSharesOutstanding]],MATCH(C612,spac_research[[#All],[symbol]],0)))</f>
        <v/>
      </c>
      <c r="AN612">
        <v>0</v>
      </c>
    </row>
    <row r="613" spans="1:40" x14ac:dyDescent="0.2">
      <c r="A613" s="37" t="s">
        <v>1219</v>
      </c>
      <c r="B613" s="37" t="s">
        <v>1780</v>
      </c>
      <c r="C613" s="37" t="s">
        <v>1220</v>
      </c>
      <c r="D613" s="37"/>
      <c r="E613" s="37"/>
      <c r="F613" s="40">
        <v>44572</v>
      </c>
      <c r="G613" s="40">
        <v>44601</v>
      </c>
      <c r="H613" s="37" t="s">
        <v>138</v>
      </c>
      <c r="I613" s="37" t="s">
        <v>137</v>
      </c>
      <c r="J613" s="37" t="s">
        <v>61</v>
      </c>
      <c r="K613" s="37"/>
      <c r="L613" s="39">
        <v>10.15</v>
      </c>
      <c r="M613" s="38">
        <v>1</v>
      </c>
      <c r="N613" s="37" t="s">
        <v>49</v>
      </c>
      <c r="O613" s="37" t="s">
        <v>167</v>
      </c>
      <c r="P613" s="37">
        <v>115</v>
      </c>
      <c r="Q613" s="37"/>
      <c r="R613" s="40">
        <v>44968</v>
      </c>
      <c r="S613" s="37"/>
      <c r="T613" s="37"/>
      <c r="U613" s="37"/>
      <c r="V613" s="37"/>
      <c r="W613" s="37"/>
      <c r="X613" s="37"/>
      <c r="Y613" s="37"/>
      <c r="Z613" s="39">
        <v>10.02</v>
      </c>
      <c r="AA613" s="37"/>
      <c r="AB613" s="37"/>
      <c r="AC613" s="37"/>
      <c r="AD613" s="37"/>
      <c r="AE613" s="37" t="s">
        <v>1903</v>
      </c>
      <c r="AF613" s="37" t="s">
        <v>112</v>
      </c>
      <c r="AG613" s="37" t="s">
        <v>1218</v>
      </c>
      <c r="AH613" s="37"/>
      <c r="AI613" s="40">
        <f>INDEX(spac_research[[#All],[outsideLiquidationDate]],MATCH(C613,spac_research[[#All],[symbol]],0))</f>
        <v>45149</v>
      </c>
      <c r="AJ613" s="20">
        <f t="shared" si="27"/>
        <v>45149</v>
      </c>
      <c r="AK613" s="32">
        <f t="shared" ca="1" si="28"/>
        <v>490</v>
      </c>
      <c r="AL613" s="33" t="str">
        <f t="shared" ca="1" si="29"/>
        <v/>
      </c>
      <c r="AM613" s="22" t="str">
        <f>IF(ISBLANK(Y613),"",INDEX(spac_research[[#All],[publicSharesOutstanding]],MATCH(C613,spac_research[[#All],[symbol]],0)))</f>
        <v/>
      </c>
      <c r="AN613">
        <v>0</v>
      </c>
    </row>
    <row r="614" spans="1:40" x14ac:dyDescent="0.2">
      <c r="A614" s="37" t="s">
        <v>2268</v>
      </c>
      <c r="B614" s="37" t="s">
        <v>1780</v>
      </c>
      <c r="C614" s="37" t="s">
        <v>633</v>
      </c>
      <c r="D614" s="37"/>
      <c r="E614" s="37"/>
      <c r="F614" s="40">
        <v>44475</v>
      </c>
      <c r="G614" s="40">
        <v>44509</v>
      </c>
      <c r="H614" s="37" t="s">
        <v>386</v>
      </c>
      <c r="I614" s="37" t="s">
        <v>69</v>
      </c>
      <c r="J614" s="37" t="s">
        <v>54</v>
      </c>
      <c r="K614" s="37"/>
      <c r="L614" s="39">
        <v>10.199999999999999</v>
      </c>
      <c r="M614" s="38">
        <v>0.5</v>
      </c>
      <c r="N614" s="37" t="s">
        <v>66</v>
      </c>
      <c r="O614" s="37" t="s">
        <v>48</v>
      </c>
      <c r="P614" s="37">
        <v>143.80000000000001</v>
      </c>
      <c r="Q614" s="37"/>
      <c r="R614" s="40">
        <v>44969</v>
      </c>
      <c r="S614" s="37"/>
      <c r="T614" s="37"/>
      <c r="U614" s="37"/>
      <c r="V614" s="37"/>
      <c r="W614" s="37"/>
      <c r="X614" s="37"/>
      <c r="Y614" s="39">
        <v>9.9499999999999993</v>
      </c>
      <c r="Z614" s="39">
        <v>10.050000000000001</v>
      </c>
      <c r="AA614" s="39">
        <v>0.25</v>
      </c>
      <c r="AB614" s="37"/>
      <c r="AC614" s="37"/>
      <c r="AD614" s="37"/>
      <c r="AE614" s="37" t="s">
        <v>1833</v>
      </c>
      <c r="AF614" s="37" t="s">
        <v>430</v>
      </c>
      <c r="AG614" s="37" t="s">
        <v>632</v>
      </c>
      <c r="AH614" s="38">
        <v>-2.4500000000000001E-2</v>
      </c>
      <c r="AI614" s="40">
        <f>INDEX(spac_research[[#All],[outsideLiquidationDate]],MATCH(C614,spac_research[[#All],[symbol]],0))</f>
        <v>45150</v>
      </c>
      <c r="AJ614" s="20">
        <f t="shared" si="27"/>
        <v>45150</v>
      </c>
      <c r="AK614" s="32">
        <f t="shared" ca="1" si="28"/>
        <v>491</v>
      </c>
      <c r="AL614" s="33">
        <f t="shared" ca="1" si="29"/>
        <v>1.8677910939626851E-2</v>
      </c>
      <c r="AM614" s="22">
        <f>IF(ISBLANK(Y614),"",INDEX(spac_research[[#All],[publicSharesOutstanding]],MATCH(C614,spac_research[[#All],[symbol]],0)))</f>
        <v>14375000</v>
      </c>
      <c r="AN614">
        <v>0</v>
      </c>
    </row>
    <row r="615" spans="1:40" x14ac:dyDescent="0.2">
      <c r="A615" s="37" t="s">
        <v>2142</v>
      </c>
      <c r="B615" s="37" t="s">
        <v>1780</v>
      </c>
      <c r="C615" s="37" t="s">
        <v>1365</v>
      </c>
      <c r="D615" s="37"/>
      <c r="E615" s="37"/>
      <c r="F615" s="40">
        <v>44383</v>
      </c>
      <c r="G615" s="40">
        <v>44418</v>
      </c>
      <c r="H615" s="37">
        <v>24</v>
      </c>
      <c r="I615" s="37" t="s">
        <v>53</v>
      </c>
      <c r="J615" s="37" t="s">
        <v>61</v>
      </c>
      <c r="K615" s="37"/>
      <c r="L615" s="39">
        <v>10</v>
      </c>
      <c r="M615" s="38">
        <v>0.33329999999999999</v>
      </c>
      <c r="N615" s="37" t="s">
        <v>147</v>
      </c>
      <c r="O615" s="37" t="s">
        <v>48</v>
      </c>
      <c r="P615" s="37">
        <v>357</v>
      </c>
      <c r="Q615" s="37"/>
      <c r="R615" s="40">
        <v>45150</v>
      </c>
      <c r="S615" s="37"/>
      <c r="T615" s="37"/>
      <c r="U615" s="37"/>
      <c r="V615" s="37"/>
      <c r="W615" s="37"/>
      <c r="X615" s="37"/>
      <c r="Y615" s="39">
        <v>9.82</v>
      </c>
      <c r="Z615" s="39">
        <v>10.34</v>
      </c>
      <c r="AA615" s="39">
        <v>0.7</v>
      </c>
      <c r="AB615" s="37"/>
      <c r="AC615" s="37"/>
      <c r="AD615" s="37"/>
      <c r="AE615" s="37" t="s">
        <v>1814</v>
      </c>
      <c r="AF615" s="37" t="s">
        <v>51</v>
      </c>
      <c r="AG615" s="37" t="s">
        <v>147</v>
      </c>
      <c r="AH615" s="38">
        <v>-1.7999999999999999E-2</v>
      </c>
      <c r="AI615" s="40">
        <f>INDEX(spac_research[[#All],[outsideLiquidationDate]],MATCH(C615,spac_research[[#All],[symbol]],0))</f>
        <v>0</v>
      </c>
      <c r="AJ615" s="20">
        <f t="shared" si="27"/>
        <v>45150</v>
      </c>
      <c r="AK615" s="32">
        <f t="shared" ca="1" si="28"/>
        <v>491</v>
      </c>
      <c r="AL615" s="33">
        <f t="shared" ca="1" si="29"/>
        <v>1.3626125659010842E-2</v>
      </c>
      <c r="AM615" s="22">
        <f>IF(ISBLANK(Y615),"",INDEX(spac_research[[#All],[publicSharesOutstanding]],MATCH(C615,spac_research[[#All],[symbol]],0)))</f>
        <v>35700000</v>
      </c>
      <c r="AN615">
        <v>0</v>
      </c>
    </row>
    <row r="616" spans="1:40" x14ac:dyDescent="0.2">
      <c r="A616" s="37" t="s">
        <v>2143</v>
      </c>
      <c r="B616" s="37" t="s">
        <v>1780</v>
      </c>
      <c r="C616" s="37" t="s">
        <v>252</v>
      </c>
      <c r="D616" s="37"/>
      <c r="E616" s="37"/>
      <c r="F616" s="40">
        <v>44246</v>
      </c>
      <c r="G616" s="40">
        <v>44419</v>
      </c>
      <c r="H616" s="37">
        <v>24</v>
      </c>
      <c r="I616" s="37" t="s">
        <v>53</v>
      </c>
      <c r="J616" s="37" t="s">
        <v>61</v>
      </c>
      <c r="K616" s="37"/>
      <c r="L616" s="39">
        <v>10</v>
      </c>
      <c r="M616" s="38">
        <v>0.33329999999999999</v>
      </c>
      <c r="N616" s="37" t="s">
        <v>79</v>
      </c>
      <c r="O616" s="37" t="s">
        <v>48</v>
      </c>
      <c r="P616" s="37">
        <v>180.4</v>
      </c>
      <c r="Q616" s="37"/>
      <c r="R616" s="40">
        <v>45151</v>
      </c>
      <c r="S616" s="37"/>
      <c r="T616" s="37"/>
      <c r="U616" s="37"/>
      <c r="V616" s="37"/>
      <c r="W616" s="37"/>
      <c r="X616" s="37"/>
      <c r="Y616" s="39">
        <v>9.61</v>
      </c>
      <c r="Z616" s="39">
        <v>9.81</v>
      </c>
      <c r="AA616" s="39">
        <v>0.43</v>
      </c>
      <c r="AB616" s="37"/>
      <c r="AC616" s="37"/>
      <c r="AD616" s="37"/>
      <c r="AE616" s="37" t="s">
        <v>1895</v>
      </c>
      <c r="AF616" s="37" t="s">
        <v>251</v>
      </c>
      <c r="AG616" s="37" t="s">
        <v>250</v>
      </c>
      <c r="AH616" s="38">
        <v>-3.9899999999999998E-2</v>
      </c>
      <c r="AI616" s="40">
        <f>INDEX(spac_research[[#All],[outsideLiquidationDate]],MATCH(C616,spac_research[[#All],[symbol]],0))</f>
        <v>0</v>
      </c>
      <c r="AJ616" s="20">
        <f t="shared" si="27"/>
        <v>45151</v>
      </c>
      <c r="AK616" s="32">
        <f t="shared" ca="1" si="28"/>
        <v>492</v>
      </c>
      <c r="AL616" s="33">
        <f t="shared" ca="1" si="29"/>
        <v>3.0107103880612249E-2</v>
      </c>
      <c r="AM616" s="22">
        <f>IF(ISBLANK(Y616),"",INDEX(spac_research[[#All],[publicSharesOutstanding]],MATCH(C616,spac_research[[#All],[symbol]],0)))</f>
        <v>18036299</v>
      </c>
      <c r="AN616">
        <v>1</v>
      </c>
    </row>
    <row r="617" spans="1:40" x14ac:dyDescent="0.2">
      <c r="A617" s="37" t="s">
        <v>2147</v>
      </c>
      <c r="B617" s="37" t="s">
        <v>1780</v>
      </c>
      <c r="C617" s="37" t="s">
        <v>117</v>
      </c>
      <c r="D617" s="37"/>
      <c r="E617" s="37"/>
      <c r="F617" s="40">
        <v>44323</v>
      </c>
      <c r="G617" s="40">
        <v>44419</v>
      </c>
      <c r="H617" s="37" t="s">
        <v>116</v>
      </c>
      <c r="I617" s="37" t="s">
        <v>69</v>
      </c>
      <c r="J617" s="37" t="s">
        <v>61</v>
      </c>
      <c r="K617" s="37"/>
      <c r="L617" s="39">
        <v>10.1</v>
      </c>
      <c r="M617" s="38">
        <v>0.5</v>
      </c>
      <c r="N617" s="37" t="s">
        <v>72</v>
      </c>
      <c r="O617" s="37" t="s">
        <v>48</v>
      </c>
      <c r="P617" s="37">
        <v>204</v>
      </c>
      <c r="Q617" s="37"/>
      <c r="R617" s="40">
        <v>44970</v>
      </c>
      <c r="S617" s="37"/>
      <c r="T617" s="37"/>
      <c r="U617" s="37"/>
      <c r="V617" s="37"/>
      <c r="W617" s="37"/>
      <c r="X617" s="37"/>
      <c r="Y617" s="39">
        <v>9.8699999999999992</v>
      </c>
      <c r="Z617" s="39">
        <v>10.039999999999999</v>
      </c>
      <c r="AA617" s="39">
        <v>0.42</v>
      </c>
      <c r="AB617" s="37"/>
      <c r="AC617" s="37"/>
      <c r="AD617" s="37"/>
      <c r="AE617" s="37" t="s">
        <v>1782</v>
      </c>
      <c r="AF617" s="37" t="s">
        <v>51</v>
      </c>
      <c r="AG617" s="37" t="s">
        <v>114</v>
      </c>
      <c r="AH617" s="38">
        <v>-2.3300000000000001E-2</v>
      </c>
      <c r="AI617" s="40">
        <f>INDEX(spac_research[[#All],[outsideLiquidationDate]],MATCH(C617,spac_research[[#All],[symbol]],0))</f>
        <v>45151</v>
      </c>
      <c r="AJ617" s="20">
        <f t="shared" si="27"/>
        <v>45151</v>
      </c>
      <c r="AK617" s="32">
        <f t="shared" ca="1" si="28"/>
        <v>492</v>
      </c>
      <c r="AL617" s="33">
        <f t="shared" ca="1" si="29"/>
        <v>1.7287748865330636E-2</v>
      </c>
      <c r="AM617" s="22">
        <f>IF(ISBLANK(Y617),"",INDEX(spac_research[[#All],[publicSharesOutstanding]],MATCH(C617,spac_research[[#All],[symbol]],0)))</f>
        <v>20395000</v>
      </c>
      <c r="AN617">
        <v>0</v>
      </c>
    </row>
    <row r="618" spans="1:40" x14ac:dyDescent="0.2">
      <c r="A618" s="37" t="s">
        <v>2378</v>
      </c>
      <c r="B618" s="37" t="s">
        <v>1780</v>
      </c>
      <c r="C618" s="37" t="s">
        <v>978</v>
      </c>
      <c r="D618" s="37"/>
      <c r="E618" s="37"/>
      <c r="F618" s="40">
        <v>44225</v>
      </c>
      <c r="G618" s="40">
        <v>44603</v>
      </c>
      <c r="H618" s="37" t="s">
        <v>138</v>
      </c>
      <c r="I618" s="37" t="s">
        <v>137</v>
      </c>
      <c r="J618" s="37" t="s">
        <v>454</v>
      </c>
      <c r="K618" s="37"/>
      <c r="L618" s="39">
        <v>10.199999999999999</v>
      </c>
      <c r="M618" s="38">
        <v>0.75</v>
      </c>
      <c r="N618" s="37" t="s">
        <v>57</v>
      </c>
      <c r="O618" s="37" t="s">
        <v>56</v>
      </c>
      <c r="P618" s="37">
        <v>86.3</v>
      </c>
      <c r="Q618" s="37"/>
      <c r="R618" s="40">
        <v>44972</v>
      </c>
      <c r="S618" s="37"/>
      <c r="T618" s="37"/>
      <c r="U618" s="37"/>
      <c r="V618" s="37"/>
      <c r="W618" s="37"/>
      <c r="X618" s="37"/>
      <c r="Y618" s="37"/>
      <c r="Z618" s="39">
        <v>9.99</v>
      </c>
      <c r="AA618" s="37"/>
      <c r="AB618" s="37"/>
      <c r="AC618" s="37"/>
      <c r="AD618" s="37"/>
      <c r="AE618" s="37" t="s">
        <v>1903</v>
      </c>
      <c r="AF618" s="37" t="s">
        <v>786</v>
      </c>
      <c r="AG618" s="37" t="s">
        <v>361</v>
      </c>
      <c r="AH618" s="37"/>
      <c r="AI618" s="40">
        <f>INDEX(spac_research[[#All],[outsideLiquidationDate]],MATCH(C618,spac_research[[#All],[symbol]],0))</f>
        <v>45153</v>
      </c>
      <c r="AJ618" s="20">
        <f t="shared" si="27"/>
        <v>45153</v>
      </c>
      <c r="AK618" s="32">
        <f t="shared" ca="1" si="28"/>
        <v>494</v>
      </c>
      <c r="AL618" s="33" t="str">
        <f t="shared" ca="1" si="29"/>
        <v/>
      </c>
      <c r="AM618" s="22" t="str">
        <f>IF(ISBLANK(Y618),"",INDEX(spac_research[[#All],[publicSharesOutstanding]],MATCH(C618,spac_research[[#All],[symbol]],0)))</f>
        <v/>
      </c>
      <c r="AN618">
        <v>0</v>
      </c>
    </row>
    <row r="619" spans="1:40" x14ac:dyDescent="0.2">
      <c r="A619" s="37" t="s">
        <v>2379</v>
      </c>
      <c r="B619" s="37" t="s">
        <v>1780</v>
      </c>
      <c r="C619" s="37" t="s">
        <v>884</v>
      </c>
      <c r="D619" s="37"/>
      <c r="E619" s="37"/>
      <c r="F619" s="40">
        <v>44494</v>
      </c>
      <c r="G619" s="40">
        <v>44603</v>
      </c>
      <c r="H619" s="37">
        <v>18</v>
      </c>
      <c r="I619" s="37" t="s">
        <v>525</v>
      </c>
      <c r="J619" s="37" t="s">
        <v>61</v>
      </c>
      <c r="K619" s="37" t="s">
        <v>2380</v>
      </c>
      <c r="L619" s="39">
        <v>10.199999999999999</v>
      </c>
      <c r="M619" s="37" t="s">
        <v>1887</v>
      </c>
      <c r="N619" s="37" t="s">
        <v>235</v>
      </c>
      <c r="O619" s="37" t="s">
        <v>48</v>
      </c>
      <c r="P619" s="37">
        <v>230</v>
      </c>
      <c r="Q619" s="37"/>
      <c r="R619" s="40">
        <v>45153</v>
      </c>
      <c r="S619" s="37"/>
      <c r="T619" s="37"/>
      <c r="U619" s="37"/>
      <c r="V619" s="37"/>
      <c r="W619" s="37"/>
      <c r="X619" s="37"/>
      <c r="Y619" s="37"/>
      <c r="Z619" s="39">
        <v>10.029999999999999</v>
      </c>
      <c r="AA619" s="37"/>
      <c r="AB619" s="37"/>
      <c r="AC619" s="37"/>
      <c r="AD619" s="37"/>
      <c r="AE619" s="37" t="s">
        <v>1786</v>
      </c>
      <c r="AF619" s="37" t="s">
        <v>209</v>
      </c>
      <c r="AG619" s="37" t="s">
        <v>883</v>
      </c>
      <c r="AH619" s="37"/>
      <c r="AI619" s="40">
        <f>INDEX(spac_research[[#All],[outsideLiquidationDate]],MATCH(C619,spac_research[[#All],[symbol]],0))</f>
        <v>0</v>
      </c>
      <c r="AJ619" s="20">
        <f t="shared" si="27"/>
        <v>45153</v>
      </c>
      <c r="AK619" s="32">
        <f t="shared" ca="1" si="28"/>
        <v>494</v>
      </c>
      <c r="AL619" s="33" t="str">
        <f t="shared" ca="1" si="29"/>
        <v/>
      </c>
      <c r="AM619" s="22" t="str">
        <f>IF(ISBLANK(Y619),"",INDEX(spac_research[[#All],[publicSharesOutstanding]],MATCH(C619,spac_research[[#All],[symbol]],0)))</f>
        <v/>
      </c>
      <c r="AN619">
        <v>0</v>
      </c>
    </row>
    <row r="620" spans="1:40" x14ac:dyDescent="0.2">
      <c r="A620" s="37" t="s">
        <v>2382</v>
      </c>
      <c r="B620" s="37" t="s">
        <v>1780</v>
      </c>
      <c r="C620" s="37" t="s">
        <v>487</v>
      </c>
      <c r="D620" s="37"/>
      <c r="E620" s="37"/>
      <c r="F620" s="40">
        <v>44574</v>
      </c>
      <c r="G620" s="40">
        <v>44603</v>
      </c>
      <c r="H620" s="37" t="s">
        <v>138</v>
      </c>
      <c r="I620" s="37" t="s">
        <v>137</v>
      </c>
      <c r="J620" s="37" t="s">
        <v>61</v>
      </c>
      <c r="K620" s="37"/>
      <c r="L620" s="39">
        <v>10.199999999999999</v>
      </c>
      <c r="M620" s="38">
        <v>1</v>
      </c>
      <c r="N620" s="37" t="s">
        <v>276</v>
      </c>
      <c r="O620" s="37" t="s">
        <v>48</v>
      </c>
      <c r="P620" s="37">
        <v>143.80000000000001</v>
      </c>
      <c r="Q620" s="37"/>
      <c r="R620" s="40">
        <v>44972</v>
      </c>
      <c r="S620" s="37"/>
      <c r="T620" s="37"/>
      <c r="U620" s="37"/>
      <c r="V620" s="37"/>
      <c r="W620" s="37"/>
      <c r="X620" s="37"/>
      <c r="Y620" s="37"/>
      <c r="Z620" s="39">
        <v>10.01</v>
      </c>
      <c r="AA620" s="37"/>
      <c r="AB620" s="37"/>
      <c r="AC620" s="37"/>
      <c r="AD620" s="37"/>
      <c r="AE620" s="37" t="s">
        <v>2192</v>
      </c>
      <c r="AF620" s="37" t="s">
        <v>52</v>
      </c>
      <c r="AG620" s="37" t="s">
        <v>486</v>
      </c>
      <c r="AH620" s="37"/>
      <c r="AI620" s="40">
        <f>INDEX(spac_research[[#All],[outsideLiquidationDate]],MATCH(C620,spac_research[[#All],[symbol]],0))</f>
        <v>45153</v>
      </c>
      <c r="AJ620" s="20">
        <f t="shared" si="27"/>
        <v>45153</v>
      </c>
      <c r="AK620" s="32">
        <f t="shared" ca="1" si="28"/>
        <v>494</v>
      </c>
      <c r="AL620" s="33" t="str">
        <f t="shared" ca="1" si="29"/>
        <v/>
      </c>
      <c r="AM620" s="22" t="str">
        <f>IF(ISBLANK(Y620),"",INDEX(spac_research[[#All],[publicSharesOutstanding]],MATCH(C620,spac_research[[#All],[symbol]],0)))</f>
        <v/>
      </c>
      <c r="AN620">
        <v>0</v>
      </c>
    </row>
    <row r="621" spans="1:40" x14ac:dyDescent="0.2">
      <c r="A621" s="37" t="s">
        <v>2151</v>
      </c>
      <c r="B621" s="37" t="s">
        <v>1780</v>
      </c>
      <c r="C621" s="37" t="s">
        <v>1670</v>
      </c>
      <c r="D621" s="37"/>
      <c r="E621" s="37"/>
      <c r="F621" s="40">
        <v>44386</v>
      </c>
      <c r="G621" s="40">
        <v>44420</v>
      </c>
      <c r="H621" s="37">
        <v>24</v>
      </c>
      <c r="I621" s="37" t="s">
        <v>53</v>
      </c>
      <c r="J621" s="37" t="s">
        <v>61</v>
      </c>
      <c r="K621" s="37"/>
      <c r="L621" s="39">
        <v>10</v>
      </c>
      <c r="M621" s="38">
        <v>0.33329999999999999</v>
      </c>
      <c r="N621" s="37" t="s">
        <v>130</v>
      </c>
      <c r="O621" s="37" t="s">
        <v>48</v>
      </c>
      <c r="P621" s="37">
        <v>250</v>
      </c>
      <c r="Q621" s="37"/>
      <c r="R621" s="40">
        <v>45154</v>
      </c>
      <c r="S621" s="37"/>
      <c r="T621" s="37"/>
      <c r="U621" s="37"/>
      <c r="V621" s="37"/>
      <c r="W621" s="37"/>
      <c r="X621" s="37"/>
      <c r="Y621" s="39">
        <v>9.65</v>
      </c>
      <c r="Z621" s="39">
        <v>9.77</v>
      </c>
      <c r="AA621" s="39">
        <v>0.46</v>
      </c>
      <c r="AB621" s="37"/>
      <c r="AC621" s="37"/>
      <c r="AD621" s="37"/>
      <c r="AE621" s="37" t="s">
        <v>1798</v>
      </c>
      <c r="AF621" s="37" t="s">
        <v>74</v>
      </c>
      <c r="AG621" s="37" t="s">
        <v>1669</v>
      </c>
      <c r="AH621" s="38">
        <v>-3.6499999999999998E-2</v>
      </c>
      <c r="AI621" s="40">
        <f>INDEX(spac_research[[#All],[outsideLiquidationDate]],MATCH(C621,spac_research[[#All],[symbol]],0))</f>
        <v>0</v>
      </c>
      <c r="AJ621" s="20">
        <f t="shared" si="27"/>
        <v>45154</v>
      </c>
      <c r="AK621" s="32">
        <f t="shared" ca="1" si="28"/>
        <v>495</v>
      </c>
      <c r="AL621" s="33">
        <f t="shared" ca="1" si="29"/>
        <v>2.6744125189720976E-2</v>
      </c>
      <c r="AM621" s="22">
        <f>IF(ISBLANK(Y621),"",INDEX(spac_research[[#All],[publicSharesOutstanding]],MATCH(C621,spac_research[[#All],[symbol]],0)))</f>
        <v>25000000</v>
      </c>
      <c r="AN621">
        <v>0</v>
      </c>
    </row>
    <row r="622" spans="1:40" x14ac:dyDescent="0.2">
      <c r="A622" s="37" t="s">
        <v>2383</v>
      </c>
      <c r="B622" s="37" t="s">
        <v>1780</v>
      </c>
      <c r="C622" s="37" t="s">
        <v>1107</v>
      </c>
      <c r="D622" s="37"/>
      <c r="E622" s="37"/>
      <c r="F622" s="40">
        <v>44379</v>
      </c>
      <c r="G622" s="40">
        <v>44607</v>
      </c>
      <c r="H622" s="37" t="s">
        <v>138</v>
      </c>
      <c r="I622" s="37" t="s">
        <v>137</v>
      </c>
      <c r="J622" s="37" t="s">
        <v>54</v>
      </c>
      <c r="K622" s="37"/>
      <c r="L622" s="39">
        <v>10.15</v>
      </c>
      <c r="M622" s="38">
        <v>1</v>
      </c>
      <c r="N622" s="37" t="s">
        <v>130</v>
      </c>
      <c r="O622" s="37" t="s">
        <v>48</v>
      </c>
      <c r="P622" s="37">
        <v>86.3</v>
      </c>
      <c r="Q622" s="37"/>
      <c r="R622" s="40">
        <v>44974</v>
      </c>
      <c r="S622" s="37"/>
      <c r="T622" s="37"/>
      <c r="U622" s="37"/>
      <c r="V622" s="37"/>
      <c r="W622" s="37"/>
      <c r="X622" s="37"/>
      <c r="Y622" s="37"/>
      <c r="Z622" s="39">
        <v>10.039999999999999</v>
      </c>
      <c r="AA622" s="37"/>
      <c r="AB622" s="37"/>
      <c r="AC622" s="37"/>
      <c r="AD622" s="37"/>
      <c r="AE622" s="37" t="s">
        <v>1903</v>
      </c>
      <c r="AF622" s="37" t="s">
        <v>192</v>
      </c>
      <c r="AG622" s="37" t="s">
        <v>1106</v>
      </c>
      <c r="AH622" s="37"/>
      <c r="AI622" s="40">
        <f>INDEX(spac_research[[#All],[outsideLiquidationDate]],MATCH(C622,spac_research[[#All],[symbol]],0))</f>
        <v>45155</v>
      </c>
      <c r="AJ622" s="20">
        <f t="shared" si="27"/>
        <v>45155</v>
      </c>
      <c r="AK622" s="32">
        <f t="shared" ca="1" si="28"/>
        <v>496</v>
      </c>
      <c r="AL622" s="33" t="str">
        <f t="shared" ca="1" si="29"/>
        <v/>
      </c>
      <c r="AM622" s="22" t="str">
        <f>IF(ISBLANK(Y622),"",INDEX(spac_research[[#All],[publicSharesOutstanding]],MATCH(C622,spac_research[[#All],[symbol]],0)))</f>
        <v/>
      </c>
      <c r="AN622">
        <v>0</v>
      </c>
    </row>
    <row r="623" spans="1:40" x14ac:dyDescent="0.2">
      <c r="A623" s="37" t="s">
        <v>2384</v>
      </c>
      <c r="B623" s="37" t="s">
        <v>1780</v>
      </c>
      <c r="C623" s="37" t="s">
        <v>1589</v>
      </c>
      <c r="D623" s="37"/>
      <c r="E623" s="37"/>
      <c r="F623" s="40">
        <v>44404</v>
      </c>
      <c r="G623" s="40">
        <v>44607</v>
      </c>
      <c r="H623" s="37" t="s">
        <v>138</v>
      </c>
      <c r="I623" s="37" t="s">
        <v>1536</v>
      </c>
      <c r="J623" s="37" t="s">
        <v>61</v>
      </c>
      <c r="K623" s="37" t="s">
        <v>2066</v>
      </c>
      <c r="L623" s="39">
        <v>10.1</v>
      </c>
      <c r="M623" s="37" t="s">
        <v>1887</v>
      </c>
      <c r="N623" s="37" t="s">
        <v>49</v>
      </c>
      <c r="O623" s="37" t="s">
        <v>167</v>
      </c>
      <c r="P623" s="37">
        <v>69</v>
      </c>
      <c r="Q623" s="37"/>
      <c r="R623" s="40">
        <v>44974</v>
      </c>
      <c r="S623" s="37"/>
      <c r="T623" s="37"/>
      <c r="U623" s="37"/>
      <c r="V623" s="37"/>
      <c r="W623" s="37"/>
      <c r="X623" s="37"/>
      <c r="Y623" s="37"/>
      <c r="Z623" s="39">
        <v>10.06</v>
      </c>
      <c r="AA623" s="37"/>
      <c r="AB623" s="37"/>
      <c r="AC623" s="37"/>
      <c r="AD623" s="37"/>
      <c r="AE623" s="37" t="s">
        <v>1379</v>
      </c>
      <c r="AF623" s="37" t="s">
        <v>112</v>
      </c>
      <c r="AG623" s="37" t="s">
        <v>1588</v>
      </c>
      <c r="AH623" s="37"/>
      <c r="AI623" s="40">
        <f>INDEX(spac_research[[#All],[outsideLiquidationDate]],MATCH(C623,spac_research[[#All],[symbol]],0))</f>
        <v>45155</v>
      </c>
      <c r="AJ623" s="20">
        <f t="shared" si="27"/>
        <v>45155</v>
      </c>
      <c r="AK623" s="32">
        <f t="shared" ca="1" si="28"/>
        <v>496</v>
      </c>
      <c r="AL623" s="33" t="str">
        <f t="shared" ca="1" si="29"/>
        <v/>
      </c>
      <c r="AM623" s="22" t="str">
        <f>IF(ISBLANK(Y623),"",INDEX(spac_research[[#All],[publicSharesOutstanding]],MATCH(C623,spac_research[[#All],[symbol]],0)))</f>
        <v/>
      </c>
      <c r="AN623">
        <v>0</v>
      </c>
    </row>
    <row r="624" spans="1:40" x14ac:dyDescent="0.2">
      <c r="A624" s="37" t="s">
        <v>2153</v>
      </c>
      <c r="B624" s="37" t="s">
        <v>1780</v>
      </c>
      <c r="C624" s="37" t="s">
        <v>890</v>
      </c>
      <c r="D624" s="37"/>
      <c r="E624" s="37"/>
      <c r="F624" s="40">
        <v>44068</v>
      </c>
      <c r="G624" s="40">
        <v>44421</v>
      </c>
      <c r="H624" s="37">
        <v>24</v>
      </c>
      <c r="I624" s="37" t="s">
        <v>69</v>
      </c>
      <c r="J624" s="37" t="s">
        <v>54</v>
      </c>
      <c r="K624" s="37"/>
      <c r="L624" s="39">
        <v>10</v>
      </c>
      <c r="M624" s="38">
        <v>0.5</v>
      </c>
      <c r="N624" s="37" t="s">
        <v>147</v>
      </c>
      <c r="O624" s="37" t="s">
        <v>48</v>
      </c>
      <c r="P624" s="37">
        <v>157.6</v>
      </c>
      <c r="Q624" s="37"/>
      <c r="R624" s="40">
        <v>45155</v>
      </c>
      <c r="S624" s="37"/>
      <c r="T624" s="37"/>
      <c r="U624" s="37"/>
      <c r="V624" s="37"/>
      <c r="W624" s="37"/>
      <c r="X624" s="37"/>
      <c r="Y624" s="39">
        <v>9.61</v>
      </c>
      <c r="Z624" s="39">
        <v>9.76</v>
      </c>
      <c r="AA624" s="39">
        <v>0.25</v>
      </c>
      <c r="AB624" s="37"/>
      <c r="AC624" s="37"/>
      <c r="AD624" s="37"/>
      <c r="AE624" s="37" t="s">
        <v>822</v>
      </c>
      <c r="AF624" s="37" t="s">
        <v>87</v>
      </c>
      <c r="AG624" s="37" t="s">
        <v>889</v>
      </c>
      <c r="AH624" s="38">
        <v>-3.9E-2</v>
      </c>
      <c r="AI624" s="40">
        <f>INDEX(spac_research[[#All],[outsideLiquidationDate]],MATCH(C624,spac_research[[#All],[symbol]],0))</f>
        <v>0</v>
      </c>
      <c r="AJ624" s="20">
        <f t="shared" si="27"/>
        <v>45155</v>
      </c>
      <c r="AK624" s="32">
        <f t="shared" ca="1" si="28"/>
        <v>496</v>
      </c>
      <c r="AL624" s="33">
        <f t="shared" ca="1" si="29"/>
        <v>2.9864304655768604E-2</v>
      </c>
      <c r="AM624" s="22">
        <f>IF(ISBLANK(Y624),"",INDEX(spac_research[[#All],[publicSharesOutstanding]],MATCH(C624,spac_research[[#All],[symbol]],0)))</f>
        <v>15761850</v>
      </c>
      <c r="AN624">
        <v>1</v>
      </c>
    </row>
    <row r="625" spans="1:40" x14ac:dyDescent="0.2">
      <c r="A625" s="37" t="s">
        <v>2154</v>
      </c>
      <c r="B625" s="37" t="s">
        <v>1780</v>
      </c>
      <c r="C625" s="37" t="s">
        <v>1626</v>
      </c>
      <c r="D625" s="37"/>
      <c r="E625" s="37"/>
      <c r="F625" s="40">
        <v>44385</v>
      </c>
      <c r="G625" s="40">
        <v>44421</v>
      </c>
      <c r="H625" s="37">
        <v>24</v>
      </c>
      <c r="I625" s="37" t="s">
        <v>53</v>
      </c>
      <c r="J625" s="37" t="s">
        <v>61</v>
      </c>
      <c r="K625" s="37"/>
      <c r="L625" s="39">
        <v>10</v>
      </c>
      <c r="M625" s="38">
        <v>0.33329999999999999</v>
      </c>
      <c r="N625" s="37" t="s">
        <v>66</v>
      </c>
      <c r="O625" s="37" t="s">
        <v>48</v>
      </c>
      <c r="P625" s="37">
        <v>150</v>
      </c>
      <c r="Q625" s="37"/>
      <c r="R625" s="40">
        <v>45155</v>
      </c>
      <c r="S625" s="37"/>
      <c r="T625" s="37"/>
      <c r="U625" s="37"/>
      <c r="V625" s="37"/>
      <c r="W625" s="37"/>
      <c r="X625" s="37"/>
      <c r="Y625" s="39">
        <v>9.65</v>
      </c>
      <c r="Z625" s="39">
        <v>9.82</v>
      </c>
      <c r="AA625" s="39">
        <v>0.51</v>
      </c>
      <c r="AB625" s="37"/>
      <c r="AC625" s="37"/>
      <c r="AD625" s="37"/>
      <c r="AE625" s="37" t="s">
        <v>1811</v>
      </c>
      <c r="AF625" s="37" t="s">
        <v>523</v>
      </c>
      <c r="AG625" s="37" t="s">
        <v>1625</v>
      </c>
      <c r="AH625" s="38">
        <v>-3.5000000000000003E-2</v>
      </c>
      <c r="AI625" s="40">
        <f>INDEX(spac_research[[#All],[outsideLiquidationDate]],MATCH(C625,spac_research[[#All],[symbol]],0))</f>
        <v>0</v>
      </c>
      <c r="AJ625" s="20">
        <f t="shared" si="27"/>
        <v>45155</v>
      </c>
      <c r="AK625" s="32">
        <f t="shared" ca="1" si="28"/>
        <v>496</v>
      </c>
      <c r="AL625" s="33">
        <f t="shared" ca="1" si="29"/>
        <v>2.6690205582483632E-2</v>
      </c>
      <c r="AM625" s="22">
        <f>IF(ISBLANK(Y625),"",INDEX(spac_research[[#All],[publicSharesOutstanding]],MATCH(C625,spac_research[[#All],[symbol]],0)))</f>
        <v>15000000</v>
      </c>
      <c r="AN625">
        <v>0</v>
      </c>
    </row>
    <row r="626" spans="1:40" x14ac:dyDescent="0.2">
      <c r="A626" s="37" t="s">
        <v>2155</v>
      </c>
      <c r="B626" s="37" t="s">
        <v>1780</v>
      </c>
      <c r="C626" s="37" t="s">
        <v>860</v>
      </c>
      <c r="D626" s="37"/>
      <c r="E626" s="37"/>
      <c r="F626" s="40">
        <v>44396</v>
      </c>
      <c r="G626" s="40">
        <v>44421</v>
      </c>
      <c r="H626" s="37" t="s">
        <v>859</v>
      </c>
      <c r="I626" s="37" t="s">
        <v>162</v>
      </c>
      <c r="J626" s="37" t="s">
        <v>54</v>
      </c>
      <c r="K626" s="37"/>
      <c r="L626" s="39">
        <v>10</v>
      </c>
      <c r="M626" s="38">
        <v>0.75</v>
      </c>
      <c r="N626" s="37" t="s">
        <v>66</v>
      </c>
      <c r="O626" s="37" t="s">
        <v>48</v>
      </c>
      <c r="P626" s="37">
        <v>276</v>
      </c>
      <c r="Q626" s="37"/>
      <c r="R626" s="40">
        <v>44790</v>
      </c>
      <c r="S626" s="37"/>
      <c r="T626" s="37"/>
      <c r="U626" s="37"/>
      <c r="V626" s="37"/>
      <c r="W626" s="37"/>
      <c r="X626" s="37"/>
      <c r="Y626" s="39">
        <v>9.8800000000000008</v>
      </c>
      <c r="Z626" s="39">
        <v>10.27</v>
      </c>
      <c r="AA626" s="39">
        <v>0.65</v>
      </c>
      <c r="AB626" s="37"/>
      <c r="AC626" s="37"/>
      <c r="AD626" s="37"/>
      <c r="AE626" s="37" t="s">
        <v>1805</v>
      </c>
      <c r="AF626" s="37" t="s">
        <v>858</v>
      </c>
      <c r="AG626" s="37" t="s">
        <v>857</v>
      </c>
      <c r="AH626" s="38">
        <v>-1.2999999999999999E-2</v>
      </c>
      <c r="AI626" s="40">
        <f>INDEX(spac_research[[#All],[outsideLiquidationDate]],MATCH(C626,spac_research[[#All],[symbol]],0))</f>
        <v>45155</v>
      </c>
      <c r="AJ626" s="20">
        <f t="shared" si="27"/>
        <v>45155</v>
      </c>
      <c r="AK626" s="32">
        <f t="shared" ca="1" si="28"/>
        <v>496</v>
      </c>
      <c r="AL626" s="33">
        <f t="shared" ca="1" si="29"/>
        <v>8.9378999608201674E-3</v>
      </c>
      <c r="AM626" s="22">
        <f>IF(ISBLANK(Y626),"",INDEX(spac_research[[#All],[publicSharesOutstanding]],MATCH(C626,spac_research[[#All],[symbol]],0)))</f>
        <v>27600000</v>
      </c>
      <c r="AN626">
        <v>0</v>
      </c>
    </row>
    <row r="627" spans="1:40" x14ac:dyDescent="0.2">
      <c r="A627" s="37" t="s">
        <v>2385</v>
      </c>
      <c r="B627" s="37" t="s">
        <v>1780</v>
      </c>
      <c r="C627" s="37" t="s">
        <v>1147</v>
      </c>
      <c r="D627" s="37"/>
      <c r="E627" s="37"/>
      <c r="F627" s="40">
        <v>44553</v>
      </c>
      <c r="G627" s="40">
        <v>44608</v>
      </c>
      <c r="H627" s="37" t="s">
        <v>138</v>
      </c>
      <c r="I627" s="37" t="s">
        <v>137</v>
      </c>
      <c r="J627" s="37" t="s">
        <v>54</v>
      </c>
      <c r="K627" s="37"/>
      <c r="L627" s="39">
        <v>10.199999999999999</v>
      </c>
      <c r="M627" s="38">
        <v>1</v>
      </c>
      <c r="N627" s="37" t="s">
        <v>49</v>
      </c>
      <c r="O627" s="37" t="s">
        <v>48</v>
      </c>
      <c r="P627" s="37">
        <v>115</v>
      </c>
      <c r="Q627" s="37"/>
      <c r="R627" s="40">
        <v>44975</v>
      </c>
      <c r="S627" s="37"/>
      <c r="T627" s="37"/>
      <c r="U627" s="37"/>
      <c r="V627" s="37"/>
      <c r="W627" s="37"/>
      <c r="X627" s="37"/>
      <c r="Y627" s="37"/>
      <c r="Z627" s="39">
        <v>10</v>
      </c>
      <c r="AA627" s="37"/>
      <c r="AB627" s="37"/>
      <c r="AC627" s="37"/>
      <c r="AD627" s="37"/>
      <c r="AE627" s="37" t="s">
        <v>1903</v>
      </c>
      <c r="AF627" s="37" t="s">
        <v>524</v>
      </c>
      <c r="AG627" s="37" t="s">
        <v>1146</v>
      </c>
      <c r="AH627" s="37"/>
      <c r="AI627" s="40">
        <f>INDEX(spac_research[[#All],[outsideLiquidationDate]],MATCH(C627,spac_research[[#All],[symbol]],0))</f>
        <v>45156</v>
      </c>
      <c r="AJ627" s="20">
        <f t="shared" si="27"/>
        <v>45156</v>
      </c>
      <c r="AK627" s="32">
        <f t="shared" ca="1" si="28"/>
        <v>497</v>
      </c>
      <c r="AL627" s="33" t="str">
        <f t="shared" ca="1" si="29"/>
        <v/>
      </c>
      <c r="AM627" s="22" t="str">
        <f>IF(ISBLANK(Y627),"",INDEX(spac_research[[#All],[publicSharesOutstanding]],MATCH(C627,spac_research[[#All],[symbol]],0)))</f>
        <v/>
      </c>
      <c r="AN627">
        <v>0</v>
      </c>
    </row>
    <row r="628" spans="1:40" x14ac:dyDescent="0.2">
      <c r="A628" s="37" t="s">
        <v>2386</v>
      </c>
      <c r="B628" s="37" t="s">
        <v>1780</v>
      </c>
      <c r="C628" s="37" t="s">
        <v>1550</v>
      </c>
      <c r="D628" s="37"/>
      <c r="E628" s="37"/>
      <c r="F628" s="40">
        <v>44587</v>
      </c>
      <c r="G628" s="40">
        <v>44608</v>
      </c>
      <c r="H628" s="37" t="s">
        <v>138</v>
      </c>
      <c r="I628" s="37" t="s">
        <v>126</v>
      </c>
      <c r="J628" s="37" t="s">
        <v>61</v>
      </c>
      <c r="K628" s="37" t="s">
        <v>2066</v>
      </c>
      <c r="L628" s="39">
        <v>10.199999999999999</v>
      </c>
      <c r="M628" s="37" t="s">
        <v>1887</v>
      </c>
      <c r="N628" s="37" t="s">
        <v>310</v>
      </c>
      <c r="O628" s="37" t="s">
        <v>219</v>
      </c>
      <c r="P628" s="37">
        <v>172.5</v>
      </c>
      <c r="Q628" s="37"/>
      <c r="R628" s="40">
        <v>44975</v>
      </c>
      <c r="S628" s="37"/>
      <c r="T628" s="37"/>
      <c r="U628" s="37"/>
      <c r="V628" s="37"/>
      <c r="W628" s="37"/>
      <c r="X628" s="37"/>
      <c r="Y628" s="37"/>
      <c r="Z628" s="39">
        <v>10.15</v>
      </c>
      <c r="AA628" s="37"/>
      <c r="AB628" s="37"/>
      <c r="AC628" s="37"/>
      <c r="AD628" s="37"/>
      <c r="AE628" s="37" t="s">
        <v>1976</v>
      </c>
      <c r="AF628" s="37" t="s">
        <v>96</v>
      </c>
      <c r="AG628" s="37" t="s">
        <v>1549</v>
      </c>
      <c r="AH628" s="37"/>
      <c r="AI628" s="40">
        <f>INDEX(spac_research[[#All],[outsideLiquidationDate]],MATCH(C628,spac_research[[#All],[symbol]],0))</f>
        <v>45156</v>
      </c>
      <c r="AJ628" s="20">
        <f t="shared" si="27"/>
        <v>45156</v>
      </c>
      <c r="AK628" s="32">
        <f t="shared" ca="1" si="28"/>
        <v>497</v>
      </c>
      <c r="AL628" s="33" t="str">
        <f t="shared" ca="1" si="29"/>
        <v/>
      </c>
      <c r="AM628" s="22" t="str">
        <f>IF(ISBLANK(Y628),"",INDEX(spac_research[[#All],[publicSharesOutstanding]],MATCH(C628,spac_research[[#All],[symbol]],0)))</f>
        <v/>
      </c>
      <c r="AN628">
        <v>0</v>
      </c>
    </row>
    <row r="629" spans="1:40" x14ac:dyDescent="0.2">
      <c r="A629" s="37" t="s">
        <v>2280</v>
      </c>
      <c r="B629" s="37" t="s">
        <v>1780</v>
      </c>
      <c r="C629" s="37" t="s">
        <v>335</v>
      </c>
      <c r="D629" s="37"/>
      <c r="E629" s="37"/>
      <c r="F629" s="40">
        <v>44495</v>
      </c>
      <c r="G629" s="40">
        <v>44517</v>
      </c>
      <c r="H629" s="37" t="s">
        <v>99</v>
      </c>
      <c r="I629" s="37" t="s">
        <v>69</v>
      </c>
      <c r="J629" s="37" t="s">
        <v>61</v>
      </c>
      <c r="K629" s="37"/>
      <c r="L629" s="39">
        <v>10.199999999999999</v>
      </c>
      <c r="M629" s="38">
        <v>0.5</v>
      </c>
      <c r="N629" s="37" t="s">
        <v>49</v>
      </c>
      <c r="O629" s="37" t="s">
        <v>48</v>
      </c>
      <c r="P629" s="37">
        <v>300</v>
      </c>
      <c r="Q629" s="37"/>
      <c r="R629" s="40">
        <v>45065</v>
      </c>
      <c r="S629" s="37"/>
      <c r="T629" s="37"/>
      <c r="U629" s="37"/>
      <c r="V629" s="37"/>
      <c r="W629" s="37"/>
      <c r="X629" s="37"/>
      <c r="Y629" s="39">
        <v>9.86</v>
      </c>
      <c r="Z629" s="39">
        <v>10.1</v>
      </c>
      <c r="AA629" s="39">
        <v>0.47</v>
      </c>
      <c r="AB629" s="37"/>
      <c r="AC629" s="37"/>
      <c r="AD629" s="37"/>
      <c r="AE629" s="37" t="s">
        <v>1786</v>
      </c>
      <c r="AF629" s="37" t="s">
        <v>242</v>
      </c>
      <c r="AG629" s="37" t="s">
        <v>334</v>
      </c>
      <c r="AH629" s="38">
        <v>-3.3300000000000003E-2</v>
      </c>
      <c r="AI629" s="40">
        <f>INDEX(spac_research[[#All],[outsideLiquidationDate]],MATCH(C629,spac_research[[#All],[symbol]],0))</f>
        <v>45157</v>
      </c>
      <c r="AJ629" s="20">
        <f t="shared" si="27"/>
        <v>45157</v>
      </c>
      <c r="AK629" s="32">
        <f t="shared" ca="1" si="28"/>
        <v>498</v>
      </c>
      <c r="AL629" s="33">
        <f t="shared" ca="1" si="29"/>
        <v>2.5273507824401104E-2</v>
      </c>
      <c r="AM629" s="22">
        <f>IF(ISBLANK(Y629),"",INDEX(spac_research[[#All],[publicSharesOutstanding]],MATCH(C629,spac_research[[#All],[symbol]],0)))</f>
        <v>30000000</v>
      </c>
      <c r="AN629">
        <v>0</v>
      </c>
    </row>
    <row r="630" spans="1:40" x14ac:dyDescent="0.2">
      <c r="A630" s="37" t="s">
        <v>2279</v>
      </c>
      <c r="B630" s="37" t="s">
        <v>1780</v>
      </c>
      <c r="C630" s="37" t="s">
        <v>676</v>
      </c>
      <c r="D630" s="37"/>
      <c r="E630" s="37"/>
      <c r="F630" s="40">
        <v>44355</v>
      </c>
      <c r="G630" s="40">
        <v>44517</v>
      </c>
      <c r="H630" s="37" t="s">
        <v>128</v>
      </c>
      <c r="I630" s="37" t="s">
        <v>69</v>
      </c>
      <c r="J630" s="37" t="s">
        <v>61</v>
      </c>
      <c r="K630" s="37"/>
      <c r="L630" s="39">
        <v>10.199999999999999</v>
      </c>
      <c r="M630" s="38">
        <v>0.5</v>
      </c>
      <c r="N630" s="37" t="s">
        <v>57</v>
      </c>
      <c r="O630" s="37" t="s">
        <v>48</v>
      </c>
      <c r="P630" s="37">
        <v>276</v>
      </c>
      <c r="Q630" s="37"/>
      <c r="R630" s="40">
        <v>44976</v>
      </c>
      <c r="S630" s="37"/>
      <c r="T630" s="37"/>
      <c r="U630" s="37"/>
      <c r="V630" s="37"/>
      <c r="W630" s="37"/>
      <c r="X630" s="37"/>
      <c r="Y630" s="39">
        <v>9.9600000000000009</v>
      </c>
      <c r="Z630" s="39">
        <v>10.1</v>
      </c>
      <c r="AA630" s="39">
        <v>0.39</v>
      </c>
      <c r="AB630" s="37"/>
      <c r="AC630" s="37"/>
      <c r="AD630" s="37"/>
      <c r="AE630" s="37" t="s">
        <v>1786</v>
      </c>
      <c r="AF630" s="37" t="s">
        <v>90</v>
      </c>
      <c r="AG630" s="37" t="s">
        <v>675</v>
      </c>
      <c r="AH630" s="38">
        <v>-2.35E-2</v>
      </c>
      <c r="AI630" s="40">
        <f>INDEX(spac_research[[#All],[outsideLiquidationDate]],MATCH(C630,spac_research[[#All],[symbol]],0))</f>
        <v>45157</v>
      </c>
      <c r="AJ630" s="20">
        <f t="shared" si="27"/>
        <v>45157</v>
      </c>
      <c r="AK630" s="32">
        <f t="shared" ca="1" si="28"/>
        <v>498</v>
      </c>
      <c r="AL630" s="33">
        <f t="shared" ca="1" si="29"/>
        <v>1.7661005467653642E-2</v>
      </c>
      <c r="AM630" s="22">
        <f>IF(ISBLANK(Y630),"",INDEX(spac_research[[#All],[publicSharesOutstanding]],MATCH(C630,spac_research[[#All],[symbol]],0)))</f>
        <v>27600000</v>
      </c>
      <c r="AN630">
        <v>0</v>
      </c>
    </row>
    <row r="631" spans="1:40" x14ac:dyDescent="0.2">
      <c r="A631" s="37" t="s">
        <v>2281</v>
      </c>
      <c r="B631" s="37" t="s">
        <v>1780</v>
      </c>
      <c r="C631" s="37" t="s">
        <v>810</v>
      </c>
      <c r="D631" s="37"/>
      <c r="E631" s="37"/>
      <c r="F631" s="40">
        <v>44497</v>
      </c>
      <c r="G631" s="40">
        <v>44517</v>
      </c>
      <c r="H631" s="37" t="s">
        <v>264</v>
      </c>
      <c r="I631" s="37" t="s">
        <v>69</v>
      </c>
      <c r="J631" s="37" t="s">
        <v>61</v>
      </c>
      <c r="K631" s="37"/>
      <c r="L631" s="39">
        <v>10.199999999999999</v>
      </c>
      <c r="M631" s="38">
        <v>0.5</v>
      </c>
      <c r="N631" s="37" t="s">
        <v>79</v>
      </c>
      <c r="O631" s="37" t="s">
        <v>48</v>
      </c>
      <c r="P631" s="37">
        <v>258.8</v>
      </c>
      <c r="Q631" s="37"/>
      <c r="R631" s="40">
        <v>44976</v>
      </c>
      <c r="S631" s="37"/>
      <c r="T631" s="37"/>
      <c r="U631" s="37"/>
      <c r="V631" s="37"/>
      <c r="W631" s="37"/>
      <c r="X631" s="37"/>
      <c r="Y631" s="39">
        <v>9.9600000000000009</v>
      </c>
      <c r="Z631" s="39">
        <v>10.07</v>
      </c>
      <c r="AA631" s="39">
        <v>0.25</v>
      </c>
      <c r="AB631" s="37"/>
      <c r="AC631" s="37"/>
      <c r="AD631" s="37"/>
      <c r="AE631" s="37" t="s">
        <v>1796</v>
      </c>
      <c r="AF631" s="37" t="s">
        <v>809</v>
      </c>
      <c r="AG631" s="37" t="s">
        <v>808</v>
      </c>
      <c r="AH631" s="38">
        <v>-2.35E-2</v>
      </c>
      <c r="AI631" s="40">
        <f>INDEX(spac_research[[#All],[outsideLiquidationDate]],MATCH(C631,spac_research[[#All],[symbol]],0))</f>
        <v>45157</v>
      </c>
      <c r="AJ631" s="20">
        <f t="shared" si="27"/>
        <v>45157</v>
      </c>
      <c r="AK631" s="32">
        <f t="shared" ca="1" si="28"/>
        <v>498</v>
      </c>
      <c r="AL631" s="33">
        <f t="shared" ca="1" si="29"/>
        <v>1.7661005467653642E-2</v>
      </c>
      <c r="AM631" s="22">
        <f>IF(ISBLANK(Y631),"",INDEX(spac_research[[#All],[publicSharesOutstanding]],MATCH(C631,spac_research[[#All],[symbol]],0)))</f>
        <v>25875000</v>
      </c>
      <c r="AN631">
        <v>0</v>
      </c>
    </row>
    <row r="632" spans="1:40" x14ac:dyDescent="0.2">
      <c r="A632" s="37" t="s">
        <v>2288</v>
      </c>
      <c r="B632" s="37" t="s">
        <v>1780</v>
      </c>
      <c r="C632" s="37" t="s">
        <v>674</v>
      </c>
      <c r="D632" s="37"/>
      <c r="E632" s="37"/>
      <c r="F632" s="40">
        <v>44503</v>
      </c>
      <c r="G632" s="40">
        <v>44519</v>
      </c>
      <c r="H632" s="37">
        <v>21</v>
      </c>
      <c r="I632" s="37" t="s">
        <v>69</v>
      </c>
      <c r="J632" s="37" t="s">
        <v>61</v>
      </c>
      <c r="K632" s="37"/>
      <c r="L632" s="39">
        <v>10.199999999999999</v>
      </c>
      <c r="M632" s="38">
        <v>0.5</v>
      </c>
      <c r="N632" s="37" t="s">
        <v>79</v>
      </c>
      <c r="O632" s="37" t="s">
        <v>48</v>
      </c>
      <c r="P632" s="37">
        <v>276</v>
      </c>
      <c r="Q632" s="37"/>
      <c r="R632" s="40">
        <v>45161</v>
      </c>
      <c r="S632" s="37"/>
      <c r="T632" s="37"/>
      <c r="U632" s="37"/>
      <c r="V632" s="37"/>
      <c r="W632" s="37"/>
      <c r="X632" s="37"/>
      <c r="Y632" s="39">
        <v>9.84</v>
      </c>
      <c r="Z632" s="39">
        <v>10.02</v>
      </c>
      <c r="AA632" s="39">
        <v>0.38</v>
      </c>
      <c r="AB632" s="37"/>
      <c r="AC632" s="37"/>
      <c r="AD632" s="37"/>
      <c r="AE632" s="37" t="s">
        <v>1782</v>
      </c>
      <c r="AF632" s="37" t="s">
        <v>51</v>
      </c>
      <c r="AG632" s="37" t="s">
        <v>673</v>
      </c>
      <c r="AH632" s="38">
        <v>-3.5299999999999998E-2</v>
      </c>
      <c r="AI632" s="40">
        <f>INDEX(spac_research[[#All],[outsideLiquidationDate]],MATCH(C632,spac_research[[#All],[symbol]],0))</f>
        <v>0</v>
      </c>
      <c r="AJ632" s="20">
        <f t="shared" si="27"/>
        <v>45161</v>
      </c>
      <c r="AK632" s="32">
        <f t="shared" ca="1" si="28"/>
        <v>502</v>
      </c>
      <c r="AL632" s="33">
        <f t="shared" ca="1" si="29"/>
        <v>2.6600913419492785E-2</v>
      </c>
      <c r="AM632" s="22">
        <f>IF(ISBLANK(Y632),"",INDEX(spac_research[[#All],[publicSharesOutstanding]],MATCH(C632,spac_research[[#All],[symbol]],0)))</f>
        <v>27600000</v>
      </c>
      <c r="AN632">
        <v>0</v>
      </c>
    </row>
    <row r="633" spans="1:40" x14ac:dyDescent="0.2">
      <c r="A633" s="37" t="s">
        <v>2284</v>
      </c>
      <c r="B633" s="37" t="s">
        <v>1780</v>
      </c>
      <c r="C633" s="37" t="s">
        <v>77</v>
      </c>
      <c r="D633" s="37"/>
      <c r="E633" s="37"/>
      <c r="F633" s="40">
        <v>44263</v>
      </c>
      <c r="G633" s="40">
        <v>44519</v>
      </c>
      <c r="H633" s="37" t="s">
        <v>76</v>
      </c>
      <c r="I633" s="37" t="s">
        <v>69</v>
      </c>
      <c r="J633" s="37" t="s">
        <v>54</v>
      </c>
      <c r="K633" s="37"/>
      <c r="L633" s="39">
        <v>10.15</v>
      </c>
      <c r="M633" s="38">
        <v>0.5</v>
      </c>
      <c r="N633" s="37" t="s">
        <v>72</v>
      </c>
      <c r="O633" s="37" t="s">
        <v>48</v>
      </c>
      <c r="P633" s="37">
        <v>402.5</v>
      </c>
      <c r="Q633" s="37"/>
      <c r="R633" s="40">
        <v>45069</v>
      </c>
      <c r="S633" s="37"/>
      <c r="T633" s="37"/>
      <c r="U633" s="37"/>
      <c r="V633" s="37"/>
      <c r="W633" s="37"/>
      <c r="X633" s="37"/>
      <c r="Y633" s="39">
        <v>9.81</v>
      </c>
      <c r="Z633" s="39">
        <v>10.039999999999999</v>
      </c>
      <c r="AA633" s="39">
        <v>0.37</v>
      </c>
      <c r="AB633" s="37"/>
      <c r="AC633" s="37"/>
      <c r="AD633" s="37"/>
      <c r="AE633" s="37" t="s">
        <v>1786</v>
      </c>
      <c r="AF633" s="37" t="s">
        <v>75</v>
      </c>
      <c r="AG633" s="37" t="s">
        <v>73</v>
      </c>
      <c r="AH633" s="38">
        <v>-3.3500000000000002E-2</v>
      </c>
      <c r="AI633" s="40">
        <f>INDEX(spac_research[[#All],[outsideLiquidationDate]],MATCH(C633,spac_research[[#All],[symbol]],0))</f>
        <v>45161</v>
      </c>
      <c r="AJ633" s="20">
        <f t="shared" si="27"/>
        <v>45161</v>
      </c>
      <c r="AK633" s="32">
        <f t="shared" ca="1" si="28"/>
        <v>502</v>
      </c>
      <c r="AL633" s="33">
        <f t="shared" ca="1" si="29"/>
        <v>2.5199913901986285E-2</v>
      </c>
      <c r="AM633" s="22">
        <f>IF(ISBLANK(Y633),"",INDEX(spac_research[[#All],[publicSharesOutstanding]],MATCH(C633,spac_research[[#All],[symbol]],0)))</f>
        <v>40250000</v>
      </c>
      <c r="AN633">
        <v>0</v>
      </c>
    </row>
    <row r="634" spans="1:40" x14ac:dyDescent="0.2">
      <c r="A634" s="37" t="s">
        <v>2156</v>
      </c>
      <c r="B634" s="37" t="s">
        <v>1780</v>
      </c>
      <c r="C634" s="37" t="s">
        <v>142</v>
      </c>
      <c r="D634" s="37"/>
      <c r="E634" s="37"/>
      <c r="F634" s="40">
        <v>44285</v>
      </c>
      <c r="G634" s="40">
        <v>44428</v>
      </c>
      <c r="H634" s="37">
        <v>24</v>
      </c>
      <c r="I634" s="37" t="s">
        <v>53</v>
      </c>
      <c r="J634" s="37" t="s">
        <v>54</v>
      </c>
      <c r="K634" s="37"/>
      <c r="L634" s="39">
        <v>10</v>
      </c>
      <c r="M634" s="38">
        <v>0.33329999999999999</v>
      </c>
      <c r="N634" s="37" t="s">
        <v>140</v>
      </c>
      <c r="O634" s="37" t="s">
        <v>48</v>
      </c>
      <c r="P634" s="37">
        <v>214.9</v>
      </c>
      <c r="Q634" s="37"/>
      <c r="R634" s="40">
        <v>45162</v>
      </c>
      <c r="S634" s="37"/>
      <c r="T634" s="37"/>
      <c r="U634" s="37"/>
      <c r="V634" s="37"/>
      <c r="W634" s="37"/>
      <c r="X634" s="37"/>
      <c r="Y634" s="39">
        <v>9.64</v>
      </c>
      <c r="Z634" s="39">
        <v>9.75</v>
      </c>
      <c r="AA634" s="39">
        <v>0.49</v>
      </c>
      <c r="AB634" s="37"/>
      <c r="AC634" s="37"/>
      <c r="AD634" s="37"/>
      <c r="AE634" s="37" t="s">
        <v>1802</v>
      </c>
      <c r="AF634" s="37" t="s">
        <v>122</v>
      </c>
      <c r="AG634" s="37" t="s">
        <v>141</v>
      </c>
      <c r="AH634" s="38">
        <v>-3.6999999999999998E-2</v>
      </c>
      <c r="AI634" s="40">
        <f>INDEX(spac_research[[#All],[outsideLiquidationDate]],MATCH(C634,spac_research[[#All],[symbol]],0))</f>
        <v>0</v>
      </c>
      <c r="AJ634" s="20">
        <f t="shared" si="27"/>
        <v>45162</v>
      </c>
      <c r="AK634" s="32">
        <f t="shared" ca="1" si="28"/>
        <v>503</v>
      </c>
      <c r="AL634" s="33">
        <f t="shared" ca="1" si="29"/>
        <v>2.7098817881095076E-2</v>
      </c>
      <c r="AM634" s="22">
        <f>IF(ISBLANK(Y634),"",INDEX(spac_research[[#All],[publicSharesOutstanding]],MATCH(C634,spac_research[[#All],[symbol]],0)))</f>
        <v>21487039</v>
      </c>
      <c r="AN634">
        <v>0</v>
      </c>
    </row>
    <row r="635" spans="1:40" x14ac:dyDescent="0.2">
      <c r="A635" s="37" t="s">
        <v>2293</v>
      </c>
      <c r="B635" s="37" t="s">
        <v>1780</v>
      </c>
      <c r="C635" s="37" t="s">
        <v>182</v>
      </c>
      <c r="D635" s="37"/>
      <c r="E635" s="37"/>
      <c r="F635" s="40">
        <v>44504</v>
      </c>
      <c r="G635" s="40">
        <v>44523</v>
      </c>
      <c r="H635" s="37" t="s">
        <v>181</v>
      </c>
      <c r="I635" s="37" t="s">
        <v>69</v>
      </c>
      <c r="J635" s="37" t="s">
        <v>54</v>
      </c>
      <c r="K635" s="37"/>
      <c r="L635" s="39">
        <v>10.199999999999999</v>
      </c>
      <c r="M635" s="38">
        <v>0.5</v>
      </c>
      <c r="N635" s="37" t="s">
        <v>49</v>
      </c>
      <c r="O635" s="37" t="s">
        <v>48</v>
      </c>
      <c r="P635" s="37">
        <v>200.1</v>
      </c>
      <c r="Q635" s="37"/>
      <c r="R635" s="40">
        <v>44983</v>
      </c>
      <c r="S635" s="37"/>
      <c r="T635" s="37"/>
      <c r="U635" s="37"/>
      <c r="V635" s="37"/>
      <c r="W635" s="37"/>
      <c r="X635" s="37"/>
      <c r="Y635" s="39">
        <v>9.92</v>
      </c>
      <c r="Z635" s="39">
        <v>10.08</v>
      </c>
      <c r="AA635" s="39">
        <v>0.34</v>
      </c>
      <c r="AB635" s="37"/>
      <c r="AC635" s="37"/>
      <c r="AD635" s="37"/>
      <c r="AE635" s="37" t="s">
        <v>1981</v>
      </c>
      <c r="AF635" s="37" t="s">
        <v>111</v>
      </c>
      <c r="AG635" s="37" t="s">
        <v>180</v>
      </c>
      <c r="AH635" s="38">
        <v>-2.75E-2</v>
      </c>
      <c r="AI635" s="40">
        <f>INDEX(spac_research[[#All],[outsideLiquidationDate]],MATCH(C635,spac_research[[#All],[symbol]],0))</f>
        <v>45164</v>
      </c>
      <c r="AJ635" s="20">
        <f t="shared" si="27"/>
        <v>45164</v>
      </c>
      <c r="AK635" s="32">
        <f t="shared" ca="1" si="28"/>
        <v>505</v>
      </c>
      <c r="AL635" s="33">
        <f t="shared" ca="1" si="29"/>
        <v>2.0400830405621108E-2</v>
      </c>
      <c r="AM635" s="22">
        <f>IF(ISBLANK(Y635),"",INDEX(spac_research[[#All],[publicSharesOutstanding]],MATCH(C635,spac_research[[#All],[symbol]],0)))</f>
        <v>20010000</v>
      </c>
      <c r="AN635">
        <v>0</v>
      </c>
    </row>
    <row r="636" spans="1:40" x14ac:dyDescent="0.2">
      <c r="A636" s="37" t="s">
        <v>2291</v>
      </c>
      <c r="B636" s="37" t="s">
        <v>1780</v>
      </c>
      <c r="C636" s="37" t="s">
        <v>760</v>
      </c>
      <c r="D636" s="37"/>
      <c r="E636" s="37"/>
      <c r="F636" s="40">
        <v>44488</v>
      </c>
      <c r="G636" s="40">
        <v>44523</v>
      </c>
      <c r="H636" s="37" t="s">
        <v>759</v>
      </c>
      <c r="I636" s="37" t="s">
        <v>525</v>
      </c>
      <c r="J636" s="37" t="s">
        <v>54</v>
      </c>
      <c r="K636" s="37" t="s">
        <v>2292</v>
      </c>
      <c r="L636" s="39">
        <v>10</v>
      </c>
      <c r="M636" s="37" t="s">
        <v>1887</v>
      </c>
      <c r="N636" s="37" t="s">
        <v>79</v>
      </c>
      <c r="O636" s="37" t="s">
        <v>48</v>
      </c>
      <c r="P636" s="37">
        <v>65</v>
      </c>
      <c r="Q636" s="37"/>
      <c r="R636" s="40">
        <v>44799</v>
      </c>
      <c r="S636" s="37"/>
      <c r="T636" s="37"/>
      <c r="U636" s="37"/>
      <c r="V636" s="37"/>
      <c r="W636" s="37"/>
      <c r="X636" s="37"/>
      <c r="Y636" s="39">
        <v>9.8800000000000008</v>
      </c>
      <c r="Z636" s="39">
        <v>10.16</v>
      </c>
      <c r="AA636" s="39">
        <v>0.21</v>
      </c>
      <c r="AB636" s="37"/>
      <c r="AC636" s="37"/>
      <c r="AD636" s="37"/>
      <c r="AE636" s="37" t="s">
        <v>1790</v>
      </c>
      <c r="AF636" s="37" t="s">
        <v>192</v>
      </c>
      <c r="AG636" s="37" t="s">
        <v>757</v>
      </c>
      <c r="AH636" s="38">
        <v>-1.2E-2</v>
      </c>
      <c r="AI636" s="40">
        <f>INDEX(spac_research[[#All],[outsideLiquidationDate]],MATCH(C636,spac_research[[#All],[symbol]],0))</f>
        <v>45164</v>
      </c>
      <c r="AJ636" s="20">
        <f t="shared" si="27"/>
        <v>45164</v>
      </c>
      <c r="AK636" s="32">
        <f t="shared" ca="1" si="28"/>
        <v>505</v>
      </c>
      <c r="AL636" s="33">
        <f t="shared" ca="1" si="29"/>
        <v>8.7786106545877287E-3</v>
      </c>
      <c r="AM636" s="22">
        <f>IF(ISBLANK(Y636),"",INDEX(spac_research[[#All],[publicSharesOutstanding]],MATCH(C636,spac_research[[#All],[symbol]],0)))</f>
        <v>6500000</v>
      </c>
      <c r="AN636">
        <v>0</v>
      </c>
    </row>
    <row r="637" spans="1:40" x14ac:dyDescent="0.2">
      <c r="A637" s="37" t="s">
        <v>2388</v>
      </c>
      <c r="B637" s="37" t="s">
        <v>1780</v>
      </c>
      <c r="C637" s="37" t="s">
        <v>1395</v>
      </c>
      <c r="D637" s="37"/>
      <c r="E637" s="37"/>
      <c r="F637" s="40">
        <v>44519</v>
      </c>
      <c r="G637" s="40">
        <v>44616</v>
      </c>
      <c r="H637" s="37" t="s">
        <v>256</v>
      </c>
      <c r="I637" s="37" t="s">
        <v>525</v>
      </c>
      <c r="J637" s="37" t="s">
        <v>61</v>
      </c>
      <c r="K637" s="37" t="s">
        <v>2066</v>
      </c>
      <c r="L637" s="39">
        <v>10.1</v>
      </c>
      <c r="M637" s="37" t="s">
        <v>1887</v>
      </c>
      <c r="N637" s="37" t="s">
        <v>57</v>
      </c>
      <c r="O637" s="37" t="s">
        <v>48</v>
      </c>
      <c r="P637" s="37">
        <v>230</v>
      </c>
      <c r="Q637" s="37"/>
      <c r="R637" s="40">
        <v>45074</v>
      </c>
      <c r="S637" s="37"/>
      <c r="T637" s="37"/>
      <c r="U637" s="37"/>
      <c r="V637" s="37"/>
      <c r="W637" s="37"/>
      <c r="X637" s="37"/>
      <c r="Y637" s="37"/>
      <c r="Z637" s="39">
        <v>10.029999999999999</v>
      </c>
      <c r="AA637" s="37"/>
      <c r="AB637" s="37"/>
      <c r="AC637" s="37"/>
      <c r="AD637" s="37"/>
      <c r="AE637" s="37" t="s">
        <v>1786</v>
      </c>
      <c r="AF637" s="37" t="s">
        <v>241</v>
      </c>
      <c r="AG637" s="37" t="s">
        <v>1394</v>
      </c>
      <c r="AH637" s="37"/>
      <c r="AI637" s="40">
        <f>INDEX(spac_research[[#All],[outsideLiquidationDate]],MATCH(C637,spac_research[[#All],[symbol]],0))</f>
        <v>45166</v>
      </c>
      <c r="AJ637" s="20">
        <f t="shared" si="27"/>
        <v>45166</v>
      </c>
      <c r="AK637" s="32">
        <f t="shared" ca="1" si="28"/>
        <v>507</v>
      </c>
      <c r="AL637" s="33" t="str">
        <f t="shared" ca="1" si="29"/>
        <v/>
      </c>
      <c r="AM637" s="22" t="str">
        <f>IF(ISBLANK(Y637),"",INDEX(spac_research[[#All],[publicSharesOutstanding]],MATCH(C637,spac_research[[#All],[symbol]],0)))</f>
        <v/>
      </c>
      <c r="AN637">
        <v>0</v>
      </c>
    </row>
    <row r="638" spans="1:40" x14ac:dyDescent="0.2">
      <c r="A638" s="37" t="s">
        <v>2080</v>
      </c>
      <c r="B638" s="37" t="s">
        <v>1780</v>
      </c>
      <c r="C638" s="37" t="s">
        <v>557</v>
      </c>
      <c r="D638" s="37"/>
      <c r="E638" s="37"/>
      <c r="F638" s="40">
        <v>44236</v>
      </c>
      <c r="G638" s="40">
        <v>44342</v>
      </c>
      <c r="H638" s="37" t="s">
        <v>222</v>
      </c>
      <c r="I638" s="37" t="s">
        <v>53</v>
      </c>
      <c r="J638" s="37" t="s">
        <v>54</v>
      </c>
      <c r="K638" s="37"/>
      <c r="L638" s="39">
        <v>10</v>
      </c>
      <c r="M638" s="38">
        <v>0.33329999999999999</v>
      </c>
      <c r="N638" s="37" t="s">
        <v>147</v>
      </c>
      <c r="O638" s="37" t="s">
        <v>48</v>
      </c>
      <c r="P638" s="37">
        <v>345</v>
      </c>
      <c r="Q638" s="37"/>
      <c r="R638" s="40">
        <v>45074</v>
      </c>
      <c r="S638" s="37"/>
      <c r="T638" s="37"/>
      <c r="U638" s="37"/>
      <c r="V638" s="37"/>
      <c r="W638" s="37"/>
      <c r="X638" s="37"/>
      <c r="Y638" s="39">
        <v>9.68</v>
      </c>
      <c r="Z638" s="39">
        <v>9.86</v>
      </c>
      <c r="AA638" s="39">
        <v>0.56000000000000005</v>
      </c>
      <c r="AB638" s="37"/>
      <c r="AC638" s="37"/>
      <c r="AD638" s="37"/>
      <c r="AE638" s="37" t="s">
        <v>1802</v>
      </c>
      <c r="AF638" s="37" t="s">
        <v>51</v>
      </c>
      <c r="AG638" s="37" t="s">
        <v>147</v>
      </c>
      <c r="AH638" s="38">
        <v>-3.2000000000000001E-2</v>
      </c>
      <c r="AI638" s="40">
        <f>INDEX(spac_research[[#All],[outsideLiquidationDate]],MATCH(C638,spac_research[[#All],[symbol]],0))</f>
        <v>45166</v>
      </c>
      <c r="AJ638" s="20">
        <f t="shared" si="27"/>
        <v>45166</v>
      </c>
      <c r="AK638" s="32">
        <f t="shared" ca="1" si="28"/>
        <v>507</v>
      </c>
      <c r="AL638" s="33">
        <f t="shared" ca="1" si="29"/>
        <v>2.3799044778065839E-2</v>
      </c>
      <c r="AM638" s="22">
        <f>IF(ISBLANK(Y638),"",INDEX(spac_research[[#All],[publicSharesOutstanding]],MATCH(C638,spac_research[[#All],[symbol]],0)))</f>
        <v>34500000</v>
      </c>
      <c r="AN638">
        <v>0</v>
      </c>
    </row>
    <row r="639" spans="1:40" x14ac:dyDescent="0.2">
      <c r="A639" s="37" t="s">
        <v>2294</v>
      </c>
      <c r="B639" s="37" t="s">
        <v>1780</v>
      </c>
      <c r="C639" s="37" t="s">
        <v>1489</v>
      </c>
      <c r="D639" s="37"/>
      <c r="E639" s="37"/>
      <c r="F639" s="40">
        <v>44264</v>
      </c>
      <c r="G639" s="40">
        <v>44524</v>
      </c>
      <c r="H639" s="37" t="s">
        <v>76</v>
      </c>
      <c r="I639" s="37" t="s">
        <v>69</v>
      </c>
      <c r="J639" s="37" t="s">
        <v>54</v>
      </c>
      <c r="K639" s="37"/>
      <c r="L639" s="39">
        <v>10.199999999999999</v>
      </c>
      <c r="M639" s="38">
        <v>0.5</v>
      </c>
      <c r="N639" s="37" t="s">
        <v>57</v>
      </c>
      <c r="O639" s="37" t="s">
        <v>48</v>
      </c>
      <c r="P639" s="37">
        <v>230</v>
      </c>
      <c r="Q639" s="37"/>
      <c r="R639" s="40">
        <v>45075</v>
      </c>
      <c r="S639" s="37"/>
      <c r="T639" s="37"/>
      <c r="U639" s="37"/>
      <c r="V639" s="37"/>
      <c r="W639" s="37"/>
      <c r="X639" s="37"/>
      <c r="Y639" s="39">
        <v>9.89</v>
      </c>
      <c r="Z639" s="39">
        <v>10.09</v>
      </c>
      <c r="AA639" s="39">
        <v>0.36</v>
      </c>
      <c r="AB639" s="37"/>
      <c r="AC639" s="37"/>
      <c r="AD639" s="37"/>
      <c r="AE639" s="37" t="s">
        <v>1786</v>
      </c>
      <c r="AF639" s="37" t="s">
        <v>90</v>
      </c>
      <c r="AG639" s="37" t="s">
        <v>1488</v>
      </c>
      <c r="AH639" s="38">
        <v>-2.9399999999999999E-2</v>
      </c>
      <c r="AI639" s="40">
        <f>INDEX(spac_research[[#All],[outsideLiquidationDate]],MATCH(C639,spac_research[[#All],[symbol]],0))</f>
        <v>45167</v>
      </c>
      <c r="AJ639" s="20">
        <f t="shared" si="27"/>
        <v>45167</v>
      </c>
      <c r="AK639" s="32">
        <f t="shared" ca="1" si="28"/>
        <v>508</v>
      </c>
      <c r="AL639" s="33">
        <f t="shared" ca="1" si="29"/>
        <v>2.2521356973957605E-2</v>
      </c>
      <c r="AM639" s="22">
        <f>IF(ISBLANK(Y639),"",INDEX(spac_research[[#All],[publicSharesOutstanding]],MATCH(C639,spac_research[[#All],[symbol]],0)))</f>
        <v>23000000</v>
      </c>
      <c r="AN639">
        <v>0</v>
      </c>
    </row>
    <row r="640" spans="1:40" x14ac:dyDescent="0.2">
      <c r="A640" s="37" t="s">
        <v>2295</v>
      </c>
      <c r="B640" s="37" t="s">
        <v>1780</v>
      </c>
      <c r="C640" s="37" t="s">
        <v>716</v>
      </c>
      <c r="D640" s="37"/>
      <c r="E640" s="37"/>
      <c r="F640" s="40">
        <v>44488</v>
      </c>
      <c r="G640" s="40">
        <v>44524</v>
      </c>
      <c r="H640" s="37" t="s">
        <v>386</v>
      </c>
      <c r="I640" s="37" t="s">
        <v>69</v>
      </c>
      <c r="J640" s="37" t="s">
        <v>61</v>
      </c>
      <c r="K640" s="37"/>
      <c r="L640" s="39">
        <v>10.199999999999999</v>
      </c>
      <c r="M640" s="38">
        <v>0.5</v>
      </c>
      <c r="N640" s="37" t="s">
        <v>72</v>
      </c>
      <c r="O640" s="37" t="s">
        <v>48</v>
      </c>
      <c r="P640" s="37">
        <v>172.5</v>
      </c>
      <c r="Q640" s="37"/>
      <c r="R640" s="40">
        <v>44986</v>
      </c>
      <c r="S640" s="37"/>
      <c r="T640" s="37"/>
      <c r="U640" s="37"/>
      <c r="V640" s="37"/>
      <c r="W640" s="37"/>
      <c r="X640" s="37"/>
      <c r="Y640" s="39">
        <v>9.92</v>
      </c>
      <c r="Z640" s="39">
        <v>9.99</v>
      </c>
      <c r="AA640" s="39">
        <v>0.34</v>
      </c>
      <c r="AB640" s="37"/>
      <c r="AC640" s="37"/>
      <c r="AD640" s="37"/>
      <c r="AE640" s="37" t="s">
        <v>1818</v>
      </c>
      <c r="AF640" s="37" t="s">
        <v>74</v>
      </c>
      <c r="AG640" s="37" t="s">
        <v>715</v>
      </c>
      <c r="AH640" s="38">
        <v>-2.75E-2</v>
      </c>
      <c r="AI640" s="40">
        <f>INDEX(spac_research[[#All],[outsideLiquidationDate]],MATCH(C640,spac_research[[#All],[symbol]],0))</f>
        <v>45167</v>
      </c>
      <c r="AJ640" s="20">
        <f t="shared" si="27"/>
        <v>45167</v>
      </c>
      <c r="AK640" s="32">
        <f t="shared" ca="1" si="28"/>
        <v>508</v>
      </c>
      <c r="AL640" s="33">
        <f t="shared" ca="1" si="29"/>
        <v>2.0280353060706021E-2</v>
      </c>
      <c r="AM640" s="22">
        <f>IF(ISBLANK(Y640),"",INDEX(spac_research[[#All],[publicSharesOutstanding]],MATCH(C640,spac_research[[#All],[symbol]],0)))</f>
        <v>17250000</v>
      </c>
      <c r="AN640">
        <v>0</v>
      </c>
    </row>
    <row r="641" spans="1:40" x14ac:dyDescent="0.2">
      <c r="A641" s="37" t="s">
        <v>2389</v>
      </c>
      <c r="B641" s="37" t="s">
        <v>1780</v>
      </c>
      <c r="C641" s="37" t="s">
        <v>1080</v>
      </c>
      <c r="D641" s="37"/>
      <c r="E641" s="37"/>
      <c r="F641" s="40">
        <v>44564</v>
      </c>
      <c r="G641" s="40">
        <v>44617</v>
      </c>
      <c r="H641" s="37" t="s">
        <v>1079</v>
      </c>
      <c r="I641" s="37" t="s">
        <v>1078</v>
      </c>
      <c r="J641" s="37" t="s">
        <v>61</v>
      </c>
      <c r="K641" s="37" t="s">
        <v>2390</v>
      </c>
      <c r="L641" s="39">
        <v>10.15</v>
      </c>
      <c r="M641" s="37" t="s">
        <v>1887</v>
      </c>
      <c r="N641" s="37" t="s">
        <v>66</v>
      </c>
      <c r="O641" s="37" t="s">
        <v>48</v>
      </c>
      <c r="P641" s="37">
        <v>316.3</v>
      </c>
      <c r="Q641" s="37"/>
      <c r="R641" s="40">
        <v>45078</v>
      </c>
      <c r="S641" s="37"/>
      <c r="T641" s="37"/>
      <c r="U641" s="37"/>
      <c r="V641" s="37"/>
      <c r="W641" s="37"/>
      <c r="X641" s="37"/>
      <c r="Y641" s="37"/>
      <c r="Z641" s="39">
        <v>10.01</v>
      </c>
      <c r="AA641" s="37"/>
      <c r="AB641" s="37"/>
      <c r="AC641" s="37"/>
      <c r="AD641" s="37"/>
      <c r="AE641" s="37" t="s">
        <v>1844</v>
      </c>
      <c r="AF641" s="37" t="s">
        <v>74</v>
      </c>
      <c r="AG641" s="37" t="s">
        <v>1077</v>
      </c>
      <c r="AH641" s="37"/>
      <c r="AI641" s="40">
        <f>INDEX(spac_research[[#All],[outsideLiquidationDate]],MATCH(C641,spac_research[[#All],[symbol]],0))</f>
        <v>45170</v>
      </c>
      <c r="AJ641" s="20">
        <f t="shared" si="27"/>
        <v>45170</v>
      </c>
      <c r="AK641" s="32">
        <f t="shared" ca="1" si="28"/>
        <v>511</v>
      </c>
      <c r="AL641" s="33" t="str">
        <f t="shared" ca="1" si="29"/>
        <v/>
      </c>
      <c r="AM641" s="22" t="str">
        <f>IF(ISBLANK(Y641),"",INDEX(spac_research[[#All],[publicSharesOutstanding]],MATCH(C641,spac_research[[#All],[symbol]],0)))</f>
        <v/>
      </c>
      <c r="AN641">
        <v>0</v>
      </c>
    </row>
    <row r="642" spans="1:40" x14ac:dyDescent="0.2">
      <c r="A642" s="37" t="s">
        <v>2391</v>
      </c>
      <c r="B642" s="37" t="s">
        <v>1780</v>
      </c>
      <c r="C642" s="37" t="s">
        <v>1201</v>
      </c>
      <c r="D642" s="37"/>
      <c r="E642" s="37"/>
      <c r="F642" s="40">
        <v>44582</v>
      </c>
      <c r="G642" s="40">
        <v>44617</v>
      </c>
      <c r="H642" s="37" t="s">
        <v>256</v>
      </c>
      <c r="I642" s="37" t="s">
        <v>162</v>
      </c>
      <c r="J642" s="37" t="s">
        <v>54</v>
      </c>
      <c r="K642" s="37"/>
      <c r="L642" s="39">
        <v>10.25</v>
      </c>
      <c r="M642" s="38">
        <v>0.75</v>
      </c>
      <c r="N642" s="37" t="s">
        <v>72</v>
      </c>
      <c r="O642" s="37" t="s">
        <v>56</v>
      </c>
      <c r="P642" s="37">
        <v>80.5</v>
      </c>
      <c r="Q642" s="37"/>
      <c r="R642" s="40">
        <v>45078</v>
      </c>
      <c r="S642" s="37"/>
      <c r="T642" s="37"/>
      <c r="U642" s="37"/>
      <c r="V642" s="37"/>
      <c r="W642" s="37"/>
      <c r="X642" s="37"/>
      <c r="Y642" s="37"/>
      <c r="Z642" s="39">
        <v>9.99</v>
      </c>
      <c r="AA642" s="37"/>
      <c r="AB642" s="37"/>
      <c r="AC642" s="37"/>
      <c r="AD642" s="37"/>
      <c r="AE642" s="37" t="s">
        <v>1945</v>
      </c>
      <c r="AF642" s="37" t="s">
        <v>112</v>
      </c>
      <c r="AG642" s="37" t="s">
        <v>1200</v>
      </c>
      <c r="AH642" s="37"/>
      <c r="AI642" s="40">
        <f>INDEX(spac_research[[#All],[outsideLiquidationDate]],MATCH(C642,spac_research[[#All],[symbol]],0))</f>
        <v>45170</v>
      </c>
      <c r="AJ642" s="20">
        <f t="shared" ref="AJ642:AJ705" si="30">IF(AI642&gt;0,AI642,R642)</f>
        <v>45170</v>
      </c>
      <c r="AK642" s="32">
        <f t="shared" ref="AK642:AK705" ca="1" si="31">AJ642-TODAY()</f>
        <v>511</v>
      </c>
      <c r="AL642" s="33" t="str">
        <f t="shared" ref="AL642:AL705" ca="1" si="32">IFERROR((L642/Y642-1)*(365/AK642),"")</f>
        <v/>
      </c>
      <c r="AM642" s="22" t="str">
        <f>IF(ISBLANK(Y642),"",INDEX(spac_research[[#All],[publicSharesOutstanding]],MATCH(C642,spac_research[[#All],[symbol]],0)))</f>
        <v/>
      </c>
      <c r="AN642">
        <v>0</v>
      </c>
    </row>
    <row r="643" spans="1:40" x14ac:dyDescent="0.2">
      <c r="A643" s="37" t="s">
        <v>2161</v>
      </c>
      <c r="B643" s="37" t="s">
        <v>1780</v>
      </c>
      <c r="C643" s="37" t="s">
        <v>1384</v>
      </c>
      <c r="D643" s="37"/>
      <c r="E643" s="37"/>
      <c r="F643" s="40">
        <v>44281</v>
      </c>
      <c r="G643" s="40">
        <v>44440</v>
      </c>
      <c r="H643" s="37">
        <v>24</v>
      </c>
      <c r="I643" s="37" t="s">
        <v>53</v>
      </c>
      <c r="J643" s="37" t="s">
        <v>54</v>
      </c>
      <c r="K643" s="37"/>
      <c r="L643" s="39">
        <v>10</v>
      </c>
      <c r="M643" s="38">
        <v>0.33329999999999999</v>
      </c>
      <c r="N643" s="37" t="s">
        <v>72</v>
      </c>
      <c r="O643" s="37" t="s">
        <v>48</v>
      </c>
      <c r="P643" s="37">
        <v>280.10000000000002</v>
      </c>
      <c r="Q643" s="37"/>
      <c r="R643" s="40">
        <v>45172</v>
      </c>
      <c r="S643" s="37"/>
      <c r="T643" s="37"/>
      <c r="U643" s="37"/>
      <c r="V643" s="37"/>
      <c r="W643" s="37"/>
      <c r="X643" s="37"/>
      <c r="Y643" s="39">
        <v>9.65</v>
      </c>
      <c r="Z643" s="39">
        <v>9.91</v>
      </c>
      <c r="AA643" s="39">
        <v>0.54</v>
      </c>
      <c r="AB643" s="37"/>
      <c r="AC643" s="37"/>
      <c r="AD643" s="37"/>
      <c r="AE643" s="37" t="s">
        <v>1786</v>
      </c>
      <c r="AF643" s="37" t="s">
        <v>87</v>
      </c>
      <c r="AG643" s="37" t="s">
        <v>1383</v>
      </c>
      <c r="AH643" s="38">
        <v>-3.5000000000000003E-2</v>
      </c>
      <c r="AI643" s="40">
        <f>INDEX(spac_research[[#All],[outsideLiquidationDate]],MATCH(C643,spac_research[[#All],[symbol]],0))</f>
        <v>0</v>
      </c>
      <c r="AJ643" s="20">
        <f t="shared" si="30"/>
        <v>45172</v>
      </c>
      <c r="AK643" s="32">
        <f t="shared" ca="1" si="31"/>
        <v>513</v>
      </c>
      <c r="AL643" s="33">
        <f t="shared" ca="1" si="32"/>
        <v>2.5805734832186907E-2</v>
      </c>
      <c r="AM643" s="22">
        <f>IF(ISBLANK(Y643),"",INDEX(spac_research[[#All],[publicSharesOutstanding]],MATCH(C643,spac_research[[#All],[symbol]],0)))</f>
        <v>28009750</v>
      </c>
      <c r="AN643">
        <v>0</v>
      </c>
    </row>
    <row r="644" spans="1:40" x14ac:dyDescent="0.2">
      <c r="A644" s="37" t="s">
        <v>2297</v>
      </c>
      <c r="B644" s="37" t="s">
        <v>1780</v>
      </c>
      <c r="C644" s="37" t="s">
        <v>265</v>
      </c>
      <c r="D644" s="37"/>
      <c r="E644" s="37"/>
      <c r="F644" s="40">
        <v>44483</v>
      </c>
      <c r="G644" s="40">
        <v>44531</v>
      </c>
      <c r="H644" s="37" t="s">
        <v>264</v>
      </c>
      <c r="I644" s="37" t="s">
        <v>69</v>
      </c>
      <c r="J644" s="37" t="s">
        <v>54</v>
      </c>
      <c r="K644" s="37"/>
      <c r="L644" s="39">
        <v>10.199999999999999</v>
      </c>
      <c r="M644" s="38">
        <v>0.5</v>
      </c>
      <c r="N644" s="37" t="s">
        <v>79</v>
      </c>
      <c r="O644" s="37" t="s">
        <v>48</v>
      </c>
      <c r="P644" s="37">
        <v>230</v>
      </c>
      <c r="Q644" s="37"/>
      <c r="R644" s="40">
        <v>44988</v>
      </c>
      <c r="S644" s="37"/>
      <c r="T644" s="37"/>
      <c r="U644" s="37"/>
      <c r="V644" s="37"/>
      <c r="W644" s="37"/>
      <c r="X644" s="37"/>
      <c r="Y644" s="39">
        <v>9.92</v>
      </c>
      <c r="Z644" s="39">
        <v>10.02</v>
      </c>
      <c r="AA644" s="39">
        <v>0.21</v>
      </c>
      <c r="AB644" s="37"/>
      <c r="AC644" s="37"/>
      <c r="AD644" s="37"/>
      <c r="AE644" s="37" t="s">
        <v>1981</v>
      </c>
      <c r="AF644" s="37" t="s">
        <v>263</v>
      </c>
      <c r="AG644" s="37" t="s">
        <v>262</v>
      </c>
      <c r="AH644" s="38">
        <v>-2.7900000000000001E-2</v>
      </c>
      <c r="AI644" s="40">
        <f>INDEX(spac_research[[#All],[outsideLiquidationDate]],MATCH(C644,spac_research[[#All],[symbol]],0))</f>
        <v>45172</v>
      </c>
      <c r="AJ644" s="20">
        <f t="shared" si="30"/>
        <v>45172</v>
      </c>
      <c r="AK644" s="32">
        <f t="shared" ca="1" si="31"/>
        <v>513</v>
      </c>
      <c r="AL644" s="33">
        <f t="shared" ca="1" si="32"/>
        <v>2.0082688800855088E-2</v>
      </c>
      <c r="AM644" s="22">
        <f>IF(ISBLANK(Y644),"",INDEX(spac_research[[#All],[publicSharesOutstanding]],MATCH(C644,spac_research[[#All],[symbol]],0)))</f>
        <v>23000000</v>
      </c>
      <c r="AN644">
        <v>0</v>
      </c>
    </row>
    <row r="645" spans="1:40" x14ac:dyDescent="0.2">
      <c r="A645" s="37" t="s">
        <v>2303</v>
      </c>
      <c r="B645" s="37" t="s">
        <v>1780</v>
      </c>
      <c r="C645" s="37" t="s">
        <v>207</v>
      </c>
      <c r="D645" s="37"/>
      <c r="E645" s="37"/>
      <c r="F645" s="40">
        <v>44510</v>
      </c>
      <c r="G645" s="40">
        <v>44532</v>
      </c>
      <c r="H645" s="37">
        <v>21</v>
      </c>
      <c r="I645" s="37" t="s">
        <v>69</v>
      </c>
      <c r="J645" s="37" t="s">
        <v>61</v>
      </c>
      <c r="K645" s="37"/>
      <c r="L645" s="39">
        <v>10.199999999999999</v>
      </c>
      <c r="M645" s="38">
        <v>0.5</v>
      </c>
      <c r="N645" s="37" t="s">
        <v>140</v>
      </c>
      <c r="O645" s="37" t="s">
        <v>48</v>
      </c>
      <c r="P645" s="37">
        <v>230</v>
      </c>
      <c r="Q645" s="37"/>
      <c r="R645" s="40">
        <v>45175</v>
      </c>
      <c r="S645" s="37"/>
      <c r="T645" s="37"/>
      <c r="U645" s="37"/>
      <c r="V645" s="37"/>
      <c r="W645" s="37"/>
      <c r="X645" s="37"/>
      <c r="Y645" s="39">
        <v>9.84</v>
      </c>
      <c r="Z645" s="39">
        <v>10</v>
      </c>
      <c r="AA645" s="39">
        <v>0.35</v>
      </c>
      <c r="AB645" s="37"/>
      <c r="AC645" s="37"/>
      <c r="AD645" s="37"/>
      <c r="AE645" s="37" t="s">
        <v>1782</v>
      </c>
      <c r="AF645" s="37" t="s">
        <v>96</v>
      </c>
      <c r="AG645" s="37" t="s">
        <v>206</v>
      </c>
      <c r="AH645" s="38">
        <v>-3.5299999999999998E-2</v>
      </c>
      <c r="AI645" s="40">
        <f>INDEX(spac_research[[#All],[outsideLiquidationDate]],MATCH(C645,spac_research[[#All],[symbol]],0))</f>
        <v>0</v>
      </c>
      <c r="AJ645" s="20">
        <f t="shared" si="30"/>
        <v>45175</v>
      </c>
      <c r="AK645" s="32">
        <f t="shared" ca="1" si="31"/>
        <v>516</v>
      </c>
      <c r="AL645" s="33">
        <f t="shared" ca="1" si="32"/>
        <v>2.5879183210436779E-2</v>
      </c>
      <c r="AM645" s="22">
        <f>IF(ISBLANK(Y645),"",INDEX(spac_research[[#All],[publicSharesOutstanding]],MATCH(C645,spac_research[[#All],[symbol]],0)))</f>
        <v>23000000</v>
      </c>
      <c r="AN645">
        <v>1</v>
      </c>
    </row>
    <row r="646" spans="1:40" x14ac:dyDescent="0.2">
      <c r="A646" s="37" t="s">
        <v>2301</v>
      </c>
      <c r="B646" s="37" t="s">
        <v>1780</v>
      </c>
      <c r="C646" s="37" t="s">
        <v>1109</v>
      </c>
      <c r="D646" s="37"/>
      <c r="E646" s="37"/>
      <c r="F646" s="40">
        <v>44508</v>
      </c>
      <c r="G646" s="40">
        <v>44532</v>
      </c>
      <c r="H646" s="37" t="s">
        <v>391</v>
      </c>
      <c r="I646" s="37" t="s">
        <v>69</v>
      </c>
      <c r="J646" s="37" t="s">
        <v>61</v>
      </c>
      <c r="K646" s="37"/>
      <c r="L646" s="39">
        <v>10.25</v>
      </c>
      <c r="M646" s="38">
        <v>0.5</v>
      </c>
      <c r="N646" s="37" t="s">
        <v>140</v>
      </c>
      <c r="O646" s="37" t="s">
        <v>48</v>
      </c>
      <c r="P646" s="37">
        <v>200</v>
      </c>
      <c r="Q646" s="37"/>
      <c r="R646" s="40">
        <v>44991</v>
      </c>
      <c r="S646" s="37"/>
      <c r="T646" s="37"/>
      <c r="U646" s="37"/>
      <c r="V646" s="37"/>
      <c r="W646" s="37"/>
      <c r="X646" s="37"/>
      <c r="Y646" s="39">
        <v>10</v>
      </c>
      <c r="Z646" s="39">
        <v>10.11</v>
      </c>
      <c r="AA646" s="39">
        <v>0.3</v>
      </c>
      <c r="AB646" s="37"/>
      <c r="AC646" s="37"/>
      <c r="AD646" s="37"/>
      <c r="AE646" s="37" t="s">
        <v>1800</v>
      </c>
      <c r="AF646" s="37" t="s">
        <v>102</v>
      </c>
      <c r="AG646" s="37" t="s">
        <v>1108</v>
      </c>
      <c r="AH646" s="38">
        <v>-2.4400000000000002E-2</v>
      </c>
      <c r="AI646" s="40">
        <f>INDEX(spac_research[[#All],[outsideLiquidationDate]],MATCH(C646,spac_research[[#All],[symbol]],0))</f>
        <v>45175</v>
      </c>
      <c r="AJ646" s="20">
        <f t="shared" si="30"/>
        <v>45175</v>
      </c>
      <c r="AK646" s="32">
        <f t="shared" ca="1" si="31"/>
        <v>516</v>
      </c>
      <c r="AL646" s="33">
        <f t="shared" ca="1" si="32"/>
        <v>1.7684108527131721E-2</v>
      </c>
      <c r="AM646" s="22">
        <f>IF(ISBLANK(Y646),"",INDEX(spac_research[[#All],[publicSharesOutstanding]],MATCH(C646,spac_research[[#All],[symbol]],0)))</f>
        <v>20000000</v>
      </c>
      <c r="AN646">
        <v>0</v>
      </c>
    </row>
    <row r="647" spans="1:40" x14ac:dyDescent="0.2">
      <c r="A647" s="37" t="s">
        <v>2305</v>
      </c>
      <c r="B647" s="37" t="s">
        <v>1780</v>
      </c>
      <c r="C647" s="37" t="s">
        <v>1497</v>
      </c>
      <c r="D647" s="37"/>
      <c r="E647" s="37"/>
      <c r="F647" s="40">
        <v>44509</v>
      </c>
      <c r="G647" s="40">
        <v>44533</v>
      </c>
      <c r="H647" s="37" t="s">
        <v>76</v>
      </c>
      <c r="I647" s="37" t="s">
        <v>69</v>
      </c>
      <c r="J647" s="37" t="s">
        <v>54</v>
      </c>
      <c r="K647" s="37"/>
      <c r="L647" s="39">
        <v>10.199999999999999</v>
      </c>
      <c r="M647" s="38">
        <v>0.5</v>
      </c>
      <c r="N647" s="37" t="s">
        <v>49</v>
      </c>
      <c r="O647" s="37" t="s">
        <v>48</v>
      </c>
      <c r="P647" s="37">
        <v>189.8</v>
      </c>
      <c r="Q647" s="37"/>
      <c r="R647" s="40">
        <v>45084</v>
      </c>
      <c r="S647" s="37"/>
      <c r="T647" s="37"/>
      <c r="U647" s="37"/>
      <c r="V647" s="37"/>
      <c r="W647" s="37"/>
      <c r="X647" s="37"/>
      <c r="Y647" s="39">
        <v>9.8800000000000008</v>
      </c>
      <c r="Z647" s="39">
        <v>9.9600000000000009</v>
      </c>
      <c r="AA647" s="39">
        <v>0.28000000000000003</v>
      </c>
      <c r="AB647" s="37"/>
      <c r="AC647" s="37"/>
      <c r="AD647" s="37"/>
      <c r="AE647" s="37" t="s">
        <v>2128</v>
      </c>
      <c r="AF647" s="37" t="s">
        <v>102</v>
      </c>
      <c r="AG647" s="37" t="s">
        <v>1496</v>
      </c>
      <c r="AH647" s="38">
        <v>-3.1399999999999997E-2</v>
      </c>
      <c r="AI647" s="40">
        <f>INDEX(spac_research[[#All],[outsideLiquidationDate]],MATCH(C647,spac_research[[#All],[symbol]],0))</f>
        <v>45176</v>
      </c>
      <c r="AJ647" s="20">
        <f t="shared" si="30"/>
        <v>45176</v>
      </c>
      <c r="AK647" s="32">
        <f t="shared" ca="1" si="31"/>
        <v>517</v>
      </c>
      <c r="AL647" s="33">
        <f t="shared" ca="1" si="32"/>
        <v>2.2866271466495332E-2</v>
      </c>
      <c r="AM647" s="22">
        <f>IF(ISBLANK(Y647),"",INDEX(spac_research[[#All],[publicSharesOutstanding]],MATCH(C647,spac_research[[#All],[symbol]],0)))</f>
        <v>18975000</v>
      </c>
      <c r="AN647">
        <v>0</v>
      </c>
    </row>
    <row r="648" spans="1:40" x14ac:dyDescent="0.2">
      <c r="A648" s="37" t="s">
        <v>2311</v>
      </c>
      <c r="B648" s="37" t="s">
        <v>1780</v>
      </c>
      <c r="C648" s="37" t="s">
        <v>1066</v>
      </c>
      <c r="D648" s="37"/>
      <c r="E648" s="37"/>
      <c r="F648" s="40">
        <v>44519</v>
      </c>
      <c r="G648" s="40">
        <v>44537</v>
      </c>
      <c r="H648" s="37" t="s">
        <v>128</v>
      </c>
      <c r="I648" s="37" t="s">
        <v>126</v>
      </c>
      <c r="J648" s="37" t="s">
        <v>158</v>
      </c>
      <c r="K648" s="37" t="s">
        <v>2066</v>
      </c>
      <c r="L648" s="39">
        <v>10.15</v>
      </c>
      <c r="M648" s="37" t="s">
        <v>1887</v>
      </c>
      <c r="N648" s="37" t="s">
        <v>72</v>
      </c>
      <c r="O648" s="37" t="s">
        <v>48</v>
      </c>
      <c r="P648" s="37">
        <v>115</v>
      </c>
      <c r="Q648" s="37"/>
      <c r="R648" s="40">
        <v>44994</v>
      </c>
      <c r="S648" s="37"/>
      <c r="T648" s="37"/>
      <c r="U648" s="37"/>
      <c r="V648" s="37"/>
      <c r="W648" s="37"/>
      <c r="X648" s="37"/>
      <c r="Y648" s="39">
        <v>9.89</v>
      </c>
      <c r="Z648" s="39">
        <v>10.050000000000001</v>
      </c>
      <c r="AA648" s="39">
        <v>0.12</v>
      </c>
      <c r="AB648" s="37"/>
      <c r="AC648" s="37"/>
      <c r="AD648" s="37"/>
      <c r="AE648" s="37" t="s">
        <v>1379</v>
      </c>
      <c r="AF648" s="37" t="s">
        <v>106</v>
      </c>
      <c r="AG648" s="37" t="s">
        <v>1064</v>
      </c>
      <c r="AH648" s="38">
        <v>-2.5600000000000001E-2</v>
      </c>
      <c r="AI648" s="40">
        <f>INDEX(spac_research[[#All],[outsideLiquidationDate]],MATCH(C648,spac_research[[#All],[symbol]],0))</f>
        <v>45178</v>
      </c>
      <c r="AJ648" s="20">
        <f t="shared" si="30"/>
        <v>45178</v>
      </c>
      <c r="AK648" s="32">
        <f t="shared" ca="1" si="31"/>
        <v>519</v>
      </c>
      <c r="AL648" s="33">
        <f t="shared" ca="1" si="32"/>
        <v>1.8488537691095257E-2</v>
      </c>
      <c r="AM648" s="22">
        <f>IF(ISBLANK(Y648),"",INDEX(spac_research[[#All],[publicSharesOutstanding]],MATCH(C648,spac_research[[#All],[symbol]],0)))</f>
        <v>11500000</v>
      </c>
      <c r="AN648">
        <v>0</v>
      </c>
    </row>
    <row r="649" spans="1:40" x14ac:dyDescent="0.2">
      <c r="A649" s="37" t="s">
        <v>2310</v>
      </c>
      <c r="B649" s="37" t="s">
        <v>1780</v>
      </c>
      <c r="C649" s="37" t="s">
        <v>1617</v>
      </c>
      <c r="D649" s="37"/>
      <c r="E649" s="37"/>
      <c r="F649" s="40">
        <v>44519</v>
      </c>
      <c r="G649" s="40">
        <v>44537</v>
      </c>
      <c r="H649" s="37" t="s">
        <v>386</v>
      </c>
      <c r="I649" s="37" t="s">
        <v>69</v>
      </c>
      <c r="J649" s="37" t="s">
        <v>54</v>
      </c>
      <c r="K649" s="37"/>
      <c r="L649" s="39">
        <v>10.199999999999999</v>
      </c>
      <c r="M649" s="38">
        <v>0.5</v>
      </c>
      <c r="N649" s="37" t="s">
        <v>79</v>
      </c>
      <c r="O649" s="37" t="s">
        <v>93</v>
      </c>
      <c r="P649" s="37">
        <v>172.5</v>
      </c>
      <c r="Q649" s="37"/>
      <c r="R649" s="40">
        <v>44994</v>
      </c>
      <c r="S649" s="37"/>
      <c r="T649" s="37"/>
      <c r="U649" s="37"/>
      <c r="V649" s="37"/>
      <c r="W649" s="37"/>
      <c r="X649" s="37"/>
      <c r="Y649" s="39">
        <v>9.94</v>
      </c>
      <c r="Z649" s="39">
        <v>10.06</v>
      </c>
      <c r="AA649" s="39">
        <v>0.23</v>
      </c>
      <c r="AB649" s="37"/>
      <c r="AC649" s="37"/>
      <c r="AD649" s="37"/>
      <c r="AE649" s="37" t="s">
        <v>1818</v>
      </c>
      <c r="AF649" s="37" t="s">
        <v>59</v>
      </c>
      <c r="AG649" s="37" t="s">
        <v>1616</v>
      </c>
      <c r="AH649" s="38">
        <v>-2.5499999999999998E-2</v>
      </c>
      <c r="AI649" s="40">
        <f>INDEX(spac_research[[#All],[outsideLiquidationDate]],MATCH(C649,spac_research[[#All],[symbol]],0))</f>
        <v>45178</v>
      </c>
      <c r="AJ649" s="20">
        <f t="shared" si="30"/>
        <v>45178</v>
      </c>
      <c r="AK649" s="32">
        <f t="shared" ca="1" si="31"/>
        <v>519</v>
      </c>
      <c r="AL649" s="33">
        <f t="shared" ca="1" si="32"/>
        <v>1.8395536998484202E-2</v>
      </c>
      <c r="AM649" s="22">
        <f>IF(ISBLANK(Y649),"",INDEX(spac_research[[#All],[publicSharesOutstanding]],MATCH(C649,spac_research[[#All],[symbol]],0)))</f>
        <v>17250000</v>
      </c>
      <c r="AN649">
        <v>0</v>
      </c>
    </row>
    <row r="650" spans="1:40" x14ac:dyDescent="0.2">
      <c r="A650" s="37" t="s">
        <v>2314</v>
      </c>
      <c r="B650" s="37" t="s">
        <v>1780</v>
      </c>
      <c r="C650" s="37" t="s">
        <v>931</v>
      </c>
      <c r="D650" s="37"/>
      <c r="E650" s="37"/>
      <c r="F650" s="40">
        <v>44372</v>
      </c>
      <c r="G650" s="40">
        <v>44539</v>
      </c>
      <c r="H650" s="37" t="s">
        <v>128</v>
      </c>
      <c r="I650" s="37" t="s">
        <v>525</v>
      </c>
      <c r="J650" s="37" t="s">
        <v>61</v>
      </c>
      <c r="K650" s="37" t="s">
        <v>2066</v>
      </c>
      <c r="L650" s="39">
        <v>10.1</v>
      </c>
      <c r="M650" s="37" t="s">
        <v>1887</v>
      </c>
      <c r="N650" s="37" t="s">
        <v>140</v>
      </c>
      <c r="O650" s="37" t="s">
        <v>48</v>
      </c>
      <c r="P650" s="37">
        <v>103.5</v>
      </c>
      <c r="Q650" s="37"/>
      <c r="R650" s="40">
        <v>44998</v>
      </c>
      <c r="S650" s="37"/>
      <c r="T650" s="37"/>
      <c r="U650" s="37"/>
      <c r="V650" s="37"/>
      <c r="W650" s="37"/>
      <c r="X650" s="37"/>
      <c r="Y650" s="39">
        <v>9.76</v>
      </c>
      <c r="Z650" s="39">
        <v>10.01</v>
      </c>
      <c r="AA650" s="39">
        <v>0.18</v>
      </c>
      <c r="AB650" s="37"/>
      <c r="AC650" s="37"/>
      <c r="AD650" s="37"/>
      <c r="AE650" s="37" t="s">
        <v>1903</v>
      </c>
      <c r="AF650" s="37" t="s">
        <v>112</v>
      </c>
      <c r="AG650" s="37" t="s">
        <v>929</v>
      </c>
      <c r="AH650" s="38">
        <v>-3.3700000000000001E-2</v>
      </c>
      <c r="AI650" s="40">
        <f>INDEX(spac_research[[#All],[outsideLiquidationDate]],MATCH(C650,spac_research[[#All],[symbol]],0))</f>
        <v>45182</v>
      </c>
      <c r="AJ650" s="20">
        <f t="shared" si="30"/>
        <v>45182</v>
      </c>
      <c r="AK650" s="32">
        <f t="shared" ca="1" si="31"/>
        <v>523</v>
      </c>
      <c r="AL650" s="33">
        <f t="shared" ca="1" si="32"/>
        <v>2.4311976930069281E-2</v>
      </c>
      <c r="AM650" s="22">
        <f>IF(ISBLANK(Y650),"",INDEX(spac_research[[#All],[publicSharesOutstanding]],MATCH(C650,spac_research[[#All],[symbol]],0)))</f>
        <v>10350000</v>
      </c>
      <c r="AN650">
        <v>0</v>
      </c>
    </row>
    <row r="651" spans="1:40" x14ac:dyDescent="0.2">
      <c r="A651" s="37" t="s">
        <v>2313</v>
      </c>
      <c r="B651" s="37" t="s">
        <v>1780</v>
      </c>
      <c r="C651" s="37" t="s">
        <v>460</v>
      </c>
      <c r="D651" s="37"/>
      <c r="E651" s="37"/>
      <c r="F651" s="40">
        <v>44280</v>
      </c>
      <c r="G651" s="40">
        <v>44539</v>
      </c>
      <c r="H651" s="37" t="s">
        <v>99</v>
      </c>
      <c r="I651" s="37" t="s">
        <v>69</v>
      </c>
      <c r="J651" s="37" t="s">
        <v>54</v>
      </c>
      <c r="K651" s="37"/>
      <c r="L651" s="39">
        <v>10.15</v>
      </c>
      <c r="M651" s="38">
        <v>0.5</v>
      </c>
      <c r="N651" s="37" t="s">
        <v>130</v>
      </c>
      <c r="O651" s="37" t="s">
        <v>48</v>
      </c>
      <c r="P651" s="37">
        <v>230</v>
      </c>
      <c r="Q651" s="37"/>
      <c r="R651" s="40">
        <v>45090</v>
      </c>
      <c r="S651" s="37"/>
      <c r="T651" s="37"/>
      <c r="U651" s="37"/>
      <c r="V651" s="37"/>
      <c r="W651" s="37"/>
      <c r="X651" s="37"/>
      <c r="Y651" s="39">
        <v>9.82</v>
      </c>
      <c r="Z651" s="39">
        <v>10</v>
      </c>
      <c r="AA651" s="39">
        <v>0.33</v>
      </c>
      <c r="AB651" s="37"/>
      <c r="AC651" s="37"/>
      <c r="AD651" s="37"/>
      <c r="AE651" s="37" t="s">
        <v>1818</v>
      </c>
      <c r="AF651" s="37" t="s">
        <v>459</v>
      </c>
      <c r="AG651" s="37" t="s">
        <v>458</v>
      </c>
      <c r="AH651" s="38">
        <v>-3.2500000000000001E-2</v>
      </c>
      <c r="AI651" s="40">
        <f>INDEX(spac_research[[#All],[outsideLiquidationDate]],MATCH(C651,spac_research[[#All],[symbol]],0))</f>
        <v>45182</v>
      </c>
      <c r="AJ651" s="20">
        <f t="shared" si="30"/>
        <v>45182</v>
      </c>
      <c r="AK651" s="32">
        <f t="shared" ca="1" si="31"/>
        <v>523</v>
      </c>
      <c r="AL651" s="33">
        <f t="shared" ca="1" si="32"/>
        <v>2.3452742091879475E-2</v>
      </c>
      <c r="AM651" s="22">
        <f>IF(ISBLANK(Y651),"",INDEX(spac_research[[#All],[publicSharesOutstanding]],MATCH(C651,spac_research[[#All],[symbol]],0)))</f>
        <v>23000000</v>
      </c>
      <c r="AN651">
        <v>0</v>
      </c>
    </row>
    <row r="652" spans="1:40" x14ac:dyDescent="0.2">
      <c r="A652" s="37" t="s">
        <v>2317</v>
      </c>
      <c r="B652" s="37" t="s">
        <v>1780</v>
      </c>
      <c r="C652" s="37" t="s">
        <v>133</v>
      </c>
      <c r="D652" s="37"/>
      <c r="E652" s="37"/>
      <c r="F652" s="40">
        <v>44503</v>
      </c>
      <c r="G652" s="40">
        <v>44539</v>
      </c>
      <c r="H652" s="37" t="s">
        <v>128</v>
      </c>
      <c r="I652" s="37" t="s">
        <v>69</v>
      </c>
      <c r="J652" s="37" t="s">
        <v>54</v>
      </c>
      <c r="K652" s="37"/>
      <c r="L652" s="39">
        <v>10.199999999999999</v>
      </c>
      <c r="M652" s="38">
        <v>0.5</v>
      </c>
      <c r="N652" s="37" t="s">
        <v>130</v>
      </c>
      <c r="O652" s="37" t="s">
        <v>48</v>
      </c>
      <c r="P652" s="37">
        <v>115</v>
      </c>
      <c r="Q652" s="37"/>
      <c r="R652" s="40">
        <v>44998</v>
      </c>
      <c r="S652" s="37"/>
      <c r="T652" s="37"/>
      <c r="U652" s="37"/>
      <c r="V652" s="37"/>
      <c r="W652" s="37"/>
      <c r="X652" s="37"/>
      <c r="Y652" s="39">
        <v>9.92</v>
      </c>
      <c r="Z652" s="39">
        <v>10.11</v>
      </c>
      <c r="AA652" s="39">
        <v>0.38</v>
      </c>
      <c r="AB652" s="37"/>
      <c r="AC652" s="37"/>
      <c r="AD652" s="37"/>
      <c r="AE652" s="37" t="s">
        <v>1784</v>
      </c>
      <c r="AF652" s="37" t="s">
        <v>52</v>
      </c>
      <c r="AG652" s="37" t="s">
        <v>131</v>
      </c>
      <c r="AH652" s="38">
        <v>-2.75E-2</v>
      </c>
      <c r="AI652" s="40">
        <f>INDEX(spac_research[[#All],[outsideLiquidationDate]],MATCH(C652,spac_research[[#All],[symbol]],0))</f>
        <v>45182</v>
      </c>
      <c r="AJ652" s="20">
        <f t="shared" si="30"/>
        <v>45182</v>
      </c>
      <c r="AK652" s="32">
        <f t="shared" ca="1" si="31"/>
        <v>523</v>
      </c>
      <c r="AL652" s="33">
        <f t="shared" ca="1" si="32"/>
        <v>1.9698698575217322E-2</v>
      </c>
      <c r="AM652" s="22">
        <f>IF(ISBLANK(Y652),"",INDEX(spac_research[[#All],[publicSharesOutstanding]],MATCH(C652,spac_research[[#All],[symbol]],0)))</f>
        <v>11500000</v>
      </c>
      <c r="AN652">
        <v>0</v>
      </c>
    </row>
    <row r="653" spans="1:40" x14ac:dyDescent="0.2">
      <c r="A653" s="37" t="s">
        <v>2166</v>
      </c>
      <c r="B653" s="37" t="s">
        <v>1780</v>
      </c>
      <c r="C653" s="37" t="s">
        <v>371</v>
      </c>
      <c r="D653" s="37"/>
      <c r="E653" s="37"/>
      <c r="F653" s="40">
        <v>44243</v>
      </c>
      <c r="G653" s="40">
        <v>44449</v>
      </c>
      <c r="H653" s="37">
        <v>24</v>
      </c>
      <c r="I653" s="37" t="s">
        <v>53</v>
      </c>
      <c r="J653" s="37" t="s">
        <v>54</v>
      </c>
      <c r="K653" s="37"/>
      <c r="L653" s="39">
        <v>10</v>
      </c>
      <c r="M653" s="38">
        <v>0.33329999999999999</v>
      </c>
      <c r="N653" s="37" t="s">
        <v>72</v>
      </c>
      <c r="O653" s="37" t="s">
        <v>48</v>
      </c>
      <c r="P653" s="37">
        <v>250</v>
      </c>
      <c r="Q653" s="37"/>
      <c r="R653" s="40">
        <v>45183</v>
      </c>
      <c r="S653" s="37"/>
      <c r="T653" s="37"/>
      <c r="U653" s="37"/>
      <c r="V653" s="37"/>
      <c r="W653" s="37"/>
      <c r="X653" s="37"/>
      <c r="Y653" s="39">
        <v>9.6300000000000008</v>
      </c>
      <c r="Z653" s="39">
        <v>9.76</v>
      </c>
      <c r="AA653" s="39">
        <v>0.49</v>
      </c>
      <c r="AB653" s="37"/>
      <c r="AC653" s="37"/>
      <c r="AD653" s="37"/>
      <c r="AE653" s="37" t="s">
        <v>1798</v>
      </c>
      <c r="AF653" s="37" t="s">
        <v>96</v>
      </c>
      <c r="AG653" s="37" t="s">
        <v>370</v>
      </c>
      <c r="AH653" s="38">
        <v>-3.7900000000000003E-2</v>
      </c>
      <c r="AI653" s="40">
        <f>INDEX(spac_research[[#All],[outsideLiquidationDate]],MATCH(C653,spac_research[[#All],[symbol]],0))</f>
        <v>0</v>
      </c>
      <c r="AJ653" s="20">
        <f t="shared" si="30"/>
        <v>45183</v>
      </c>
      <c r="AK653" s="32">
        <f t="shared" ca="1" si="31"/>
        <v>524</v>
      </c>
      <c r="AL653" s="33">
        <f t="shared" ca="1" si="32"/>
        <v>2.6763136825917713E-2</v>
      </c>
      <c r="AM653" s="22">
        <f>IF(ISBLANK(Y653),"",INDEX(spac_research[[#All],[publicSharesOutstanding]],MATCH(C653,spac_research[[#All],[symbol]],0)))</f>
        <v>25000000</v>
      </c>
      <c r="AN653">
        <v>1</v>
      </c>
    </row>
    <row r="654" spans="1:40" x14ac:dyDescent="0.2">
      <c r="A654" s="37" t="s">
        <v>2326</v>
      </c>
      <c r="B654" s="37" t="s">
        <v>1780</v>
      </c>
      <c r="C654" s="37" t="s">
        <v>1105</v>
      </c>
      <c r="D654" s="37"/>
      <c r="E654" s="37"/>
      <c r="F654" s="40">
        <v>44524</v>
      </c>
      <c r="G654" s="40">
        <v>44540</v>
      </c>
      <c r="H654" s="37" t="s">
        <v>99</v>
      </c>
      <c r="I654" s="37" t="s">
        <v>525</v>
      </c>
      <c r="J654" s="37" t="s">
        <v>61</v>
      </c>
      <c r="K654" s="37" t="s">
        <v>2283</v>
      </c>
      <c r="L654" s="39">
        <v>10</v>
      </c>
      <c r="M654" s="37" t="s">
        <v>1887</v>
      </c>
      <c r="N654" s="37" t="s">
        <v>79</v>
      </c>
      <c r="O654" s="37" t="s">
        <v>48</v>
      </c>
      <c r="P654" s="37">
        <v>253</v>
      </c>
      <c r="Q654" s="37"/>
      <c r="R654" s="40">
        <v>45091</v>
      </c>
      <c r="S654" s="37"/>
      <c r="T654" s="37"/>
      <c r="U654" s="37"/>
      <c r="V654" s="37"/>
      <c r="W654" s="37"/>
      <c r="X654" s="37"/>
      <c r="Y654" s="39">
        <v>9.66</v>
      </c>
      <c r="Z654" s="39">
        <v>9.9499999999999993</v>
      </c>
      <c r="AA654" s="39">
        <v>0.3</v>
      </c>
      <c r="AB654" s="37"/>
      <c r="AC654" s="37"/>
      <c r="AD654" s="37"/>
      <c r="AE654" s="37" t="s">
        <v>1782</v>
      </c>
      <c r="AF654" s="37" t="s">
        <v>74</v>
      </c>
      <c r="AG654" s="37" t="s">
        <v>1104</v>
      </c>
      <c r="AH654" s="38">
        <v>-3.4000000000000002E-2</v>
      </c>
      <c r="AI654" s="40">
        <f>INDEX(spac_research[[#All],[outsideLiquidationDate]],MATCH(C654,spac_research[[#All],[symbol]],0))</f>
        <v>45183</v>
      </c>
      <c r="AJ654" s="20">
        <f t="shared" si="30"/>
        <v>45183</v>
      </c>
      <c r="AK654" s="32">
        <f t="shared" ca="1" si="31"/>
        <v>524</v>
      </c>
      <c r="AL654" s="33">
        <f t="shared" ca="1" si="32"/>
        <v>2.4516776508147257E-2</v>
      </c>
      <c r="AM654" s="22">
        <f>IF(ISBLANK(Y654),"",INDEX(spac_research[[#All],[publicSharesOutstanding]],MATCH(C654,spac_research[[#All],[symbol]],0)))</f>
        <v>25300000</v>
      </c>
      <c r="AN654">
        <v>0</v>
      </c>
    </row>
    <row r="655" spans="1:40" x14ac:dyDescent="0.2">
      <c r="A655" s="37" t="s">
        <v>2327</v>
      </c>
      <c r="B655" s="37" t="s">
        <v>1780</v>
      </c>
      <c r="C655" s="37" t="s">
        <v>1583</v>
      </c>
      <c r="D655" s="37"/>
      <c r="E655" s="37"/>
      <c r="F655" s="40">
        <v>44376</v>
      </c>
      <c r="G655" s="40">
        <v>44543</v>
      </c>
      <c r="H655" s="37" t="s">
        <v>1582</v>
      </c>
      <c r="I655" s="37" t="s">
        <v>126</v>
      </c>
      <c r="J655" s="37" t="s">
        <v>158</v>
      </c>
      <c r="K655" s="37" t="s">
        <v>2292</v>
      </c>
      <c r="L655" s="39">
        <v>10</v>
      </c>
      <c r="M655" s="37" t="s">
        <v>1887</v>
      </c>
      <c r="N655" s="37" t="s">
        <v>79</v>
      </c>
      <c r="O655" s="37" t="s">
        <v>167</v>
      </c>
      <c r="P655" s="37">
        <v>115</v>
      </c>
      <c r="Q655" s="37"/>
      <c r="R655" s="40">
        <v>44819</v>
      </c>
      <c r="S655" s="37"/>
      <c r="T655" s="37"/>
      <c r="U655" s="37"/>
      <c r="V655" s="37"/>
      <c r="W655" s="37"/>
      <c r="X655" s="37"/>
      <c r="Y655" s="39">
        <v>9.86</v>
      </c>
      <c r="Z655" s="39">
        <v>10.050000000000001</v>
      </c>
      <c r="AA655" s="39">
        <v>0.09</v>
      </c>
      <c r="AB655" s="37"/>
      <c r="AC655" s="37"/>
      <c r="AD655" s="37"/>
      <c r="AE655" s="37" t="s">
        <v>1790</v>
      </c>
      <c r="AF655" s="37" t="s">
        <v>192</v>
      </c>
      <c r="AG655" s="37" t="s">
        <v>1581</v>
      </c>
      <c r="AH655" s="38">
        <v>-1.4E-2</v>
      </c>
      <c r="AI655" s="40">
        <f>INDEX(spac_research[[#All],[outsideLiquidationDate]],MATCH(C655,spac_research[[#All],[symbol]],0))</f>
        <v>45184</v>
      </c>
      <c r="AJ655" s="20">
        <f t="shared" si="30"/>
        <v>45184</v>
      </c>
      <c r="AK655" s="32">
        <f t="shared" ca="1" si="31"/>
        <v>525</v>
      </c>
      <c r="AL655" s="33">
        <f t="shared" ca="1" si="32"/>
        <v>9.8715348208249093E-3</v>
      </c>
      <c r="AM655" s="22">
        <f>IF(ISBLANK(Y655),"",INDEX(spac_research[[#All],[publicSharesOutstanding]],MATCH(C655,spac_research[[#All],[symbol]],0)))</f>
        <v>11500000</v>
      </c>
      <c r="AN655">
        <v>0</v>
      </c>
    </row>
    <row r="656" spans="1:40" x14ac:dyDescent="0.2">
      <c r="A656" s="37" t="s">
        <v>2329</v>
      </c>
      <c r="B656" s="37" t="s">
        <v>1780</v>
      </c>
      <c r="C656" s="37" t="s">
        <v>870</v>
      </c>
      <c r="D656" s="37"/>
      <c r="E656" s="37"/>
      <c r="F656" s="40">
        <v>44432</v>
      </c>
      <c r="G656" s="40">
        <v>44544</v>
      </c>
      <c r="H656" s="37" t="s">
        <v>463</v>
      </c>
      <c r="I656" s="37" t="s">
        <v>525</v>
      </c>
      <c r="J656" s="37" t="s">
        <v>54</v>
      </c>
      <c r="K656" s="37" t="s">
        <v>2066</v>
      </c>
      <c r="L656" s="39">
        <v>10.1</v>
      </c>
      <c r="M656" s="37" t="s">
        <v>1887</v>
      </c>
      <c r="N656" s="37" t="s">
        <v>79</v>
      </c>
      <c r="O656" s="37" t="s">
        <v>167</v>
      </c>
      <c r="P656" s="37">
        <v>78</v>
      </c>
      <c r="Q656" s="37"/>
      <c r="R656" s="40">
        <v>44911</v>
      </c>
      <c r="S656" s="37"/>
      <c r="T656" s="37"/>
      <c r="U656" s="37"/>
      <c r="V656" s="37"/>
      <c r="W656" s="37"/>
      <c r="X656" s="37"/>
      <c r="Y656" s="39">
        <v>9.89</v>
      </c>
      <c r="Z656" s="39">
        <v>10.11</v>
      </c>
      <c r="AA656" s="39">
        <v>0.18</v>
      </c>
      <c r="AB656" s="37"/>
      <c r="AC656" s="37"/>
      <c r="AD656" s="37"/>
      <c r="AE656" s="37" t="s">
        <v>1873</v>
      </c>
      <c r="AF656" s="37" t="s">
        <v>112</v>
      </c>
      <c r="AG656" s="37" t="s">
        <v>167</v>
      </c>
      <c r="AH656" s="38">
        <v>-2.0799999999999999E-2</v>
      </c>
      <c r="AI656" s="40">
        <f>INDEX(spac_research[[#All],[outsideLiquidationDate]],MATCH(C656,spac_research[[#All],[symbol]],0))</f>
        <v>45185</v>
      </c>
      <c r="AJ656" s="20">
        <f t="shared" si="30"/>
        <v>45185</v>
      </c>
      <c r="AK656" s="32">
        <f t="shared" ca="1" si="31"/>
        <v>526</v>
      </c>
      <c r="AL656" s="33">
        <f t="shared" ca="1" si="32"/>
        <v>1.4734320875639566E-2</v>
      </c>
      <c r="AM656" s="22">
        <f>IF(ISBLANK(Y656),"",INDEX(spac_research[[#All],[publicSharesOutstanding]],MATCH(C656,spac_research[[#All],[symbol]],0)))</f>
        <v>7800000</v>
      </c>
      <c r="AN656">
        <v>0</v>
      </c>
    </row>
    <row r="657" spans="1:40" x14ac:dyDescent="0.2">
      <c r="A657" s="37" t="s">
        <v>1408</v>
      </c>
      <c r="B657" s="37" t="s">
        <v>1780</v>
      </c>
      <c r="C657" s="37" t="s">
        <v>1409</v>
      </c>
      <c r="D657" s="37"/>
      <c r="E657" s="37"/>
      <c r="F657" s="40">
        <v>44265</v>
      </c>
      <c r="G657" s="40">
        <v>44454</v>
      </c>
      <c r="H657" s="37" t="s">
        <v>116</v>
      </c>
      <c r="I657" s="37" t="s">
        <v>69</v>
      </c>
      <c r="J657" s="37" t="s">
        <v>54</v>
      </c>
      <c r="K657" s="37"/>
      <c r="L657" s="39">
        <v>10.15</v>
      </c>
      <c r="M657" s="38">
        <v>0.5</v>
      </c>
      <c r="N657" s="37" t="s">
        <v>49</v>
      </c>
      <c r="O657" s="37" t="s">
        <v>48</v>
      </c>
      <c r="P657" s="37">
        <v>287.5</v>
      </c>
      <c r="Q657" s="37"/>
      <c r="R657" s="40">
        <v>45002</v>
      </c>
      <c r="S657" s="37"/>
      <c r="T657" s="37"/>
      <c r="U657" s="37"/>
      <c r="V657" s="37"/>
      <c r="W657" s="37"/>
      <c r="X657" s="37"/>
      <c r="Y657" s="39">
        <v>9.84</v>
      </c>
      <c r="Z657" s="39">
        <v>10</v>
      </c>
      <c r="AA657" s="39">
        <v>0.4</v>
      </c>
      <c r="AB657" s="37"/>
      <c r="AC657" s="37"/>
      <c r="AD657" s="37"/>
      <c r="AE657" s="37" t="s">
        <v>1805</v>
      </c>
      <c r="AF657" s="37" t="s">
        <v>52</v>
      </c>
      <c r="AG657" s="37" t="s">
        <v>1407</v>
      </c>
      <c r="AH657" s="38">
        <v>-3.0499999999999999E-2</v>
      </c>
      <c r="AI657" s="40">
        <f>INDEX(spac_research[[#All],[outsideLiquidationDate]],MATCH(C657,spac_research[[#All],[symbol]],0))</f>
        <v>45186</v>
      </c>
      <c r="AJ657" s="20">
        <f t="shared" si="30"/>
        <v>45186</v>
      </c>
      <c r="AK657" s="32">
        <f t="shared" ca="1" si="31"/>
        <v>527</v>
      </c>
      <c r="AL657" s="33">
        <f t="shared" ca="1" si="32"/>
        <v>2.1819703491152552E-2</v>
      </c>
      <c r="AM657" s="22">
        <f>IF(ISBLANK(Y657),"",INDEX(spac_research[[#All],[publicSharesOutstanding]],MATCH(C657,spac_research[[#All],[symbol]],0)))</f>
        <v>28750000</v>
      </c>
      <c r="AN657">
        <v>0</v>
      </c>
    </row>
    <row r="658" spans="1:40" x14ac:dyDescent="0.2">
      <c r="A658" s="37" t="s">
        <v>2332</v>
      </c>
      <c r="B658" s="37" t="s">
        <v>1780</v>
      </c>
      <c r="C658" s="37" t="s">
        <v>896</v>
      </c>
      <c r="D658" s="37"/>
      <c r="E658" s="37"/>
      <c r="F658" s="40">
        <v>44523</v>
      </c>
      <c r="G658" s="40">
        <v>44545</v>
      </c>
      <c r="H658" s="37" t="s">
        <v>386</v>
      </c>
      <c r="I658" s="37" t="s">
        <v>69</v>
      </c>
      <c r="J658" s="37" t="s">
        <v>61</v>
      </c>
      <c r="K658" s="37"/>
      <c r="L658" s="39">
        <v>10.199999999999999</v>
      </c>
      <c r="M658" s="38">
        <v>0.5</v>
      </c>
      <c r="N658" s="37" t="s">
        <v>79</v>
      </c>
      <c r="O658" s="37" t="s">
        <v>219</v>
      </c>
      <c r="P658" s="37">
        <v>345</v>
      </c>
      <c r="Q658" s="37"/>
      <c r="R658" s="40">
        <v>45002</v>
      </c>
      <c r="S658" s="37"/>
      <c r="T658" s="37"/>
      <c r="U658" s="37"/>
      <c r="V658" s="37"/>
      <c r="W658" s="37"/>
      <c r="X658" s="37"/>
      <c r="Y658" s="39">
        <v>9.89</v>
      </c>
      <c r="Z658" s="39">
        <v>10.02</v>
      </c>
      <c r="AA658" s="39">
        <v>0.32</v>
      </c>
      <c r="AB658" s="37"/>
      <c r="AC658" s="37"/>
      <c r="AD658" s="37"/>
      <c r="AE658" s="37" t="s">
        <v>1786</v>
      </c>
      <c r="AF658" s="37" t="s">
        <v>95</v>
      </c>
      <c r="AG658" s="37" t="s">
        <v>895</v>
      </c>
      <c r="AH658" s="38">
        <v>-3.04E-2</v>
      </c>
      <c r="AI658" s="40">
        <f>INDEX(spac_research[[#All],[outsideLiquidationDate]],MATCH(C658,spac_research[[#All],[symbol]],0))</f>
        <v>45186</v>
      </c>
      <c r="AJ658" s="20">
        <f t="shared" si="30"/>
        <v>45186</v>
      </c>
      <c r="AK658" s="32">
        <f t="shared" ca="1" si="31"/>
        <v>527</v>
      </c>
      <c r="AL658" s="33">
        <f t="shared" ca="1" si="32"/>
        <v>2.1709391542258944E-2</v>
      </c>
      <c r="AM658" s="22">
        <f>IF(ISBLANK(Y658),"",INDEX(spac_research[[#All],[publicSharesOutstanding]],MATCH(C658,spac_research[[#All],[symbol]],0)))</f>
        <v>34500000</v>
      </c>
      <c r="AN658">
        <v>0</v>
      </c>
    </row>
    <row r="659" spans="1:40" x14ac:dyDescent="0.2">
      <c r="A659" s="37" t="s">
        <v>2338</v>
      </c>
      <c r="B659" s="37" t="s">
        <v>1780</v>
      </c>
      <c r="C659" s="37" t="s">
        <v>1151</v>
      </c>
      <c r="D659" s="37"/>
      <c r="E659" s="37"/>
      <c r="F659" s="40">
        <v>44522</v>
      </c>
      <c r="G659" s="40">
        <v>44546</v>
      </c>
      <c r="H659" s="37" t="s">
        <v>99</v>
      </c>
      <c r="I659" s="37" t="s">
        <v>69</v>
      </c>
      <c r="J659" s="37" t="s">
        <v>61</v>
      </c>
      <c r="K659" s="37"/>
      <c r="L659" s="39">
        <v>10.1</v>
      </c>
      <c r="M659" s="38">
        <v>0.5</v>
      </c>
      <c r="N659" s="37" t="s">
        <v>79</v>
      </c>
      <c r="O659" s="37" t="s">
        <v>48</v>
      </c>
      <c r="P659" s="37">
        <v>248.7</v>
      </c>
      <c r="Q659" s="37"/>
      <c r="R659" s="40">
        <v>45097</v>
      </c>
      <c r="S659" s="37"/>
      <c r="T659" s="37"/>
      <c r="U659" s="37"/>
      <c r="V659" s="37"/>
      <c r="W659" s="37"/>
      <c r="X659" s="37"/>
      <c r="Y659" s="39">
        <v>9.7799999999999994</v>
      </c>
      <c r="Z659" s="39">
        <v>9.9700000000000006</v>
      </c>
      <c r="AA659" s="39">
        <v>0.47</v>
      </c>
      <c r="AB659" s="37"/>
      <c r="AC659" s="37"/>
      <c r="AD659" s="37"/>
      <c r="AE659" s="37" t="s">
        <v>1798</v>
      </c>
      <c r="AF659" s="37" t="s">
        <v>394</v>
      </c>
      <c r="AG659" s="37" t="s">
        <v>1150</v>
      </c>
      <c r="AH659" s="38">
        <v>-3.1699999999999999E-2</v>
      </c>
      <c r="AI659" s="40">
        <f>INDEX(spac_research[[#All],[outsideLiquidationDate]],MATCH(C659,spac_research[[#All],[symbol]],0))</f>
        <v>45189</v>
      </c>
      <c r="AJ659" s="20">
        <f t="shared" si="30"/>
        <v>45189</v>
      </c>
      <c r="AK659" s="32">
        <f t="shared" ca="1" si="31"/>
        <v>530</v>
      </c>
      <c r="AL659" s="33">
        <f t="shared" ca="1" si="32"/>
        <v>2.2533472238299258E-2</v>
      </c>
      <c r="AM659" s="22">
        <f>IF(ISBLANK(Y659),"",INDEX(spac_research[[#All],[publicSharesOutstanding]],MATCH(C659,spac_research[[#All],[symbol]],0)))</f>
        <v>24869342</v>
      </c>
      <c r="AN659">
        <v>0</v>
      </c>
    </row>
    <row r="660" spans="1:40" x14ac:dyDescent="0.2">
      <c r="A660" s="37" t="s">
        <v>2341</v>
      </c>
      <c r="B660" s="37" t="s">
        <v>1780</v>
      </c>
      <c r="C660" s="37" t="s">
        <v>647</v>
      </c>
      <c r="D660" s="37"/>
      <c r="E660" s="37"/>
      <c r="F660" s="40">
        <v>44364</v>
      </c>
      <c r="G660" s="40">
        <v>44550</v>
      </c>
      <c r="H660" s="37" t="s">
        <v>128</v>
      </c>
      <c r="I660" s="37" t="s">
        <v>525</v>
      </c>
      <c r="J660" s="37" t="s">
        <v>61</v>
      </c>
      <c r="K660" s="37" t="s">
        <v>2066</v>
      </c>
      <c r="L660" s="39">
        <v>10.1</v>
      </c>
      <c r="M660" s="37" t="s">
        <v>1887</v>
      </c>
      <c r="N660" s="37" t="s">
        <v>130</v>
      </c>
      <c r="O660" s="37" t="s">
        <v>48</v>
      </c>
      <c r="P660" s="37">
        <v>189.8</v>
      </c>
      <c r="Q660" s="37"/>
      <c r="R660" s="40">
        <v>45007</v>
      </c>
      <c r="S660" s="37"/>
      <c r="T660" s="37"/>
      <c r="U660" s="37"/>
      <c r="V660" s="37"/>
      <c r="W660" s="37"/>
      <c r="X660" s="37"/>
      <c r="Y660" s="39">
        <v>9.8000000000000007</v>
      </c>
      <c r="Z660" s="37"/>
      <c r="AA660" s="39">
        <v>0.18</v>
      </c>
      <c r="AB660" s="37"/>
      <c r="AC660" s="37"/>
      <c r="AD660" s="37"/>
      <c r="AE660" s="37" t="s">
        <v>1976</v>
      </c>
      <c r="AF660" s="37" t="s">
        <v>368</v>
      </c>
      <c r="AG660" s="37" t="s">
        <v>646</v>
      </c>
      <c r="AH660" s="38">
        <v>-2.9700000000000001E-2</v>
      </c>
      <c r="AI660" s="40">
        <f>INDEX(spac_research[[#All],[outsideLiquidationDate]],MATCH(C660,spac_research[[#All],[symbol]],0))</f>
        <v>45191</v>
      </c>
      <c r="AJ660" s="20">
        <f t="shared" si="30"/>
        <v>45191</v>
      </c>
      <c r="AK660" s="32">
        <f t="shared" ca="1" si="31"/>
        <v>532</v>
      </c>
      <c r="AL660" s="33">
        <f t="shared" ca="1" si="32"/>
        <v>2.1002762007058411E-2</v>
      </c>
      <c r="AM660" s="22">
        <f>IF(ISBLANK(Y660),"",INDEX(spac_research[[#All],[publicSharesOutstanding]],MATCH(C660,spac_research[[#All],[symbol]],0)))</f>
        <v>18975000</v>
      </c>
      <c r="AN660">
        <v>0</v>
      </c>
    </row>
    <row r="661" spans="1:40" x14ac:dyDescent="0.2">
      <c r="A661" s="37" t="s">
        <v>2177</v>
      </c>
      <c r="B661" s="37" t="s">
        <v>1780</v>
      </c>
      <c r="C661" s="37" t="s">
        <v>922</v>
      </c>
      <c r="D661" s="37"/>
      <c r="E661" s="37"/>
      <c r="F661" s="40">
        <v>44260</v>
      </c>
      <c r="G661" s="40">
        <v>44461</v>
      </c>
      <c r="H661" s="37">
        <v>24</v>
      </c>
      <c r="I661" s="37" t="s">
        <v>69</v>
      </c>
      <c r="J661" s="37" t="s">
        <v>54</v>
      </c>
      <c r="K661" s="37"/>
      <c r="L661" s="39">
        <v>10</v>
      </c>
      <c r="M661" s="38">
        <v>0.5</v>
      </c>
      <c r="N661" s="37" t="s">
        <v>49</v>
      </c>
      <c r="O661" s="37" t="s">
        <v>48</v>
      </c>
      <c r="P661" s="37">
        <v>329.8</v>
      </c>
      <c r="Q661" s="37"/>
      <c r="R661" s="40">
        <v>45193</v>
      </c>
      <c r="S661" s="37"/>
      <c r="T661" s="37"/>
      <c r="U661" s="37"/>
      <c r="V661" s="37"/>
      <c r="W661" s="37"/>
      <c r="X661" s="37"/>
      <c r="Y661" s="39">
        <v>9.65</v>
      </c>
      <c r="Z661" s="39">
        <v>9.9</v>
      </c>
      <c r="AA661" s="39">
        <v>0.43</v>
      </c>
      <c r="AB661" s="37"/>
      <c r="AC661" s="37"/>
      <c r="AD661" s="37"/>
      <c r="AE661" s="37" t="s">
        <v>1786</v>
      </c>
      <c r="AF661" s="37" t="s">
        <v>68</v>
      </c>
      <c r="AG661" s="37" t="s">
        <v>921</v>
      </c>
      <c r="AH661" s="38">
        <v>-3.5999999999999997E-2</v>
      </c>
      <c r="AI661" s="40">
        <f>INDEX(spac_research[[#All],[outsideLiquidationDate]],MATCH(C661,spac_research[[#All],[symbol]],0))</f>
        <v>0</v>
      </c>
      <c r="AJ661" s="20">
        <f t="shared" si="30"/>
        <v>45193</v>
      </c>
      <c r="AK661" s="32">
        <f t="shared" ca="1" si="31"/>
        <v>534</v>
      </c>
      <c r="AL661" s="33">
        <f t="shared" ca="1" si="32"/>
        <v>2.4790902563505399E-2</v>
      </c>
      <c r="AM661" s="22">
        <f>IF(ISBLANK(Y661),"",INDEX(spac_research[[#All],[publicSharesOutstanding]],MATCH(C661,spac_research[[#All],[symbol]],0)))</f>
        <v>32975000</v>
      </c>
      <c r="AN661">
        <v>0</v>
      </c>
    </row>
    <row r="662" spans="1:40" x14ac:dyDescent="0.2">
      <c r="A662" s="37" t="s">
        <v>2477</v>
      </c>
      <c r="B662" s="37" t="s">
        <v>2398</v>
      </c>
      <c r="C662" s="37" t="s">
        <v>1703</v>
      </c>
      <c r="D662" s="37" t="s">
        <v>1701</v>
      </c>
      <c r="E662" s="37" t="s">
        <v>1700</v>
      </c>
      <c r="F662" s="40">
        <v>44231</v>
      </c>
      <c r="G662" s="40">
        <v>44278</v>
      </c>
      <c r="H662" s="37" t="s">
        <v>408</v>
      </c>
      <c r="I662" s="37" t="s">
        <v>119</v>
      </c>
      <c r="J662" s="37" t="s">
        <v>54</v>
      </c>
      <c r="K662" s="37"/>
      <c r="L662" s="39">
        <v>10</v>
      </c>
      <c r="M662" s="38">
        <v>0.2</v>
      </c>
      <c r="N662" s="37" t="s">
        <v>57</v>
      </c>
      <c r="O662" s="37" t="s">
        <v>48</v>
      </c>
      <c r="P662" s="37">
        <v>311.2</v>
      </c>
      <c r="Q662" s="40">
        <v>44532</v>
      </c>
      <c r="R662" s="40">
        <v>45010</v>
      </c>
      <c r="S662" s="37"/>
      <c r="T662" s="42">
        <v>1750</v>
      </c>
      <c r="U662" s="41">
        <v>5.62</v>
      </c>
      <c r="V662" s="37" t="s">
        <v>57</v>
      </c>
      <c r="W662" s="37" t="s">
        <v>56</v>
      </c>
      <c r="X662" s="37"/>
      <c r="Y662" s="39">
        <v>9.8800000000000008</v>
      </c>
      <c r="Z662" s="39">
        <v>10.1</v>
      </c>
      <c r="AA662" s="39">
        <v>1.3</v>
      </c>
      <c r="AB662" s="37"/>
      <c r="AC662" s="37"/>
      <c r="AD662" s="37"/>
      <c r="AE662" s="37" t="s">
        <v>1786</v>
      </c>
      <c r="AF662" s="37" t="s">
        <v>51</v>
      </c>
      <c r="AG662" s="37" t="s">
        <v>1702</v>
      </c>
      <c r="AH662" s="38">
        <v>-1.2999999999999999E-2</v>
      </c>
      <c r="AI662" s="40">
        <f>INDEX(spac_research[[#All],[outsideLiquidationDate]],MATCH(C662,spac_research[[#All],[symbol]],0))</f>
        <v>45194</v>
      </c>
      <c r="AJ662" s="20">
        <f t="shared" si="30"/>
        <v>45194</v>
      </c>
      <c r="AK662" s="32">
        <f t="shared" ca="1" si="31"/>
        <v>535</v>
      </c>
      <c r="AL662" s="33">
        <f t="shared" ca="1" si="32"/>
        <v>8.2863521132089772E-3</v>
      </c>
      <c r="AM662" s="22">
        <f>IF(ISBLANK(Y662),"",INDEX(spac_research[[#All],[publicSharesOutstanding]],MATCH(C662,spac_research[[#All],[symbol]],0)))</f>
        <v>31116305</v>
      </c>
      <c r="AN662">
        <v>0</v>
      </c>
    </row>
    <row r="663" spans="1:40" x14ac:dyDescent="0.2">
      <c r="A663" s="37" t="s">
        <v>2179</v>
      </c>
      <c r="B663" s="37" t="s">
        <v>1780</v>
      </c>
      <c r="C663" s="37" t="s">
        <v>776</v>
      </c>
      <c r="D663" s="37"/>
      <c r="E663" s="37"/>
      <c r="F663" s="40">
        <v>44259</v>
      </c>
      <c r="G663" s="40">
        <v>44462</v>
      </c>
      <c r="H663" s="37">
        <v>24</v>
      </c>
      <c r="I663" s="37" t="s">
        <v>53</v>
      </c>
      <c r="J663" s="37" t="s">
        <v>61</v>
      </c>
      <c r="K663" s="37"/>
      <c r="L663" s="39">
        <v>10</v>
      </c>
      <c r="M663" s="38">
        <v>0.33329999999999999</v>
      </c>
      <c r="N663" s="37" t="s">
        <v>57</v>
      </c>
      <c r="O663" s="37" t="s">
        <v>48</v>
      </c>
      <c r="P663" s="37">
        <v>200</v>
      </c>
      <c r="Q663" s="37"/>
      <c r="R663" s="40">
        <v>45196</v>
      </c>
      <c r="S663" s="37"/>
      <c r="T663" s="37"/>
      <c r="U663" s="37"/>
      <c r="V663" s="37"/>
      <c r="W663" s="37"/>
      <c r="X663" s="37"/>
      <c r="Y663" s="39">
        <v>9.61</v>
      </c>
      <c r="Z663" s="39">
        <v>9.8000000000000007</v>
      </c>
      <c r="AA663" s="39">
        <v>0.81</v>
      </c>
      <c r="AB663" s="37"/>
      <c r="AC663" s="37"/>
      <c r="AD663" s="37"/>
      <c r="AE663" s="37" t="s">
        <v>1796</v>
      </c>
      <c r="AF663" s="37" t="s">
        <v>90</v>
      </c>
      <c r="AG663" s="37" t="s">
        <v>775</v>
      </c>
      <c r="AH663" s="38">
        <v>-3.9E-2</v>
      </c>
      <c r="AI663" s="40">
        <f>INDEX(spac_research[[#All],[outsideLiquidationDate]],MATCH(C663,spac_research[[#All],[symbol]],0))</f>
        <v>0</v>
      </c>
      <c r="AJ663" s="20">
        <f t="shared" si="30"/>
        <v>45196</v>
      </c>
      <c r="AK663" s="32">
        <f t="shared" ca="1" si="31"/>
        <v>537</v>
      </c>
      <c r="AL663" s="33">
        <f t="shared" ca="1" si="32"/>
        <v>2.7584162214639159E-2</v>
      </c>
      <c r="AM663" s="22">
        <f>IF(ISBLANK(Y663),"",INDEX(spac_research[[#All],[publicSharesOutstanding]],MATCH(C663,spac_research[[#All],[symbol]],0)))</f>
        <v>20000000</v>
      </c>
      <c r="AN663">
        <v>1</v>
      </c>
    </row>
    <row r="664" spans="1:40" x14ac:dyDescent="0.2">
      <c r="A664" s="37" t="s">
        <v>2345</v>
      </c>
      <c r="B664" s="37" t="s">
        <v>1780</v>
      </c>
      <c r="C664" s="37" t="s">
        <v>1633</v>
      </c>
      <c r="D664" s="37"/>
      <c r="E664" s="37"/>
      <c r="F664" s="40">
        <v>44442</v>
      </c>
      <c r="G664" s="40">
        <v>44557</v>
      </c>
      <c r="H664" s="37" t="s">
        <v>994</v>
      </c>
      <c r="I664" s="37" t="s">
        <v>137</v>
      </c>
      <c r="J664" s="37" t="s">
        <v>61</v>
      </c>
      <c r="K664" s="37"/>
      <c r="L664" s="39">
        <v>10.15</v>
      </c>
      <c r="M664" s="38">
        <v>1</v>
      </c>
      <c r="N664" s="37" t="s">
        <v>65</v>
      </c>
      <c r="O664" s="37" t="s">
        <v>167</v>
      </c>
      <c r="P664" s="37">
        <v>103.5</v>
      </c>
      <c r="Q664" s="37"/>
      <c r="R664" s="40">
        <v>44924</v>
      </c>
      <c r="S664" s="37"/>
      <c r="T664" s="37"/>
      <c r="U664" s="37"/>
      <c r="V664" s="37"/>
      <c r="W664" s="37"/>
      <c r="X664" s="37"/>
      <c r="Y664" s="39">
        <v>9.94</v>
      </c>
      <c r="Z664" s="39">
        <v>10.09</v>
      </c>
      <c r="AA664" s="39">
        <v>0.19</v>
      </c>
      <c r="AB664" s="37"/>
      <c r="AC664" s="37"/>
      <c r="AD664" s="37"/>
      <c r="AE664" s="37" t="s">
        <v>1903</v>
      </c>
      <c r="AF664" s="37" t="s">
        <v>524</v>
      </c>
      <c r="AG664" s="37" t="s">
        <v>1632</v>
      </c>
      <c r="AH664" s="38">
        <v>-2.07E-2</v>
      </c>
      <c r="AI664" s="40">
        <f>INDEX(spac_research[[#All],[outsideLiquidationDate]],MATCH(C664,spac_research[[#All],[symbol]],0))</f>
        <v>45198</v>
      </c>
      <c r="AJ664" s="20">
        <f t="shared" si="30"/>
        <v>45198</v>
      </c>
      <c r="AK664" s="32">
        <f t="shared" ca="1" si="31"/>
        <v>539</v>
      </c>
      <c r="AL664" s="33">
        <f t="shared" ca="1" si="32"/>
        <v>1.4306618934385666E-2</v>
      </c>
      <c r="AM664" s="22">
        <f>IF(ISBLANK(Y664),"",INDEX(spac_research[[#All],[publicSharesOutstanding]],MATCH(C664,spac_research[[#All],[symbol]],0)))</f>
        <v>10350000</v>
      </c>
      <c r="AN664">
        <v>0</v>
      </c>
    </row>
    <row r="665" spans="1:40" x14ac:dyDescent="0.2">
      <c r="A665" s="37" t="s">
        <v>2184</v>
      </c>
      <c r="B665" s="37" t="s">
        <v>1780</v>
      </c>
      <c r="C665" s="37" t="s">
        <v>1000</v>
      </c>
      <c r="D665" s="37"/>
      <c r="E665" s="37"/>
      <c r="F665" s="40">
        <v>44265</v>
      </c>
      <c r="G665" s="40">
        <v>44468</v>
      </c>
      <c r="H665" s="37">
        <v>24</v>
      </c>
      <c r="I665" s="37" t="s">
        <v>53</v>
      </c>
      <c r="J665" s="37" t="s">
        <v>54</v>
      </c>
      <c r="K665" s="37"/>
      <c r="L665" s="39">
        <v>10</v>
      </c>
      <c r="M665" s="38">
        <v>0.33329999999999999</v>
      </c>
      <c r="N665" s="37" t="s">
        <v>66</v>
      </c>
      <c r="O665" s="37" t="s">
        <v>56</v>
      </c>
      <c r="P665" s="37">
        <v>340.9</v>
      </c>
      <c r="Q665" s="37"/>
      <c r="R665" s="40">
        <v>45200</v>
      </c>
      <c r="S665" s="37"/>
      <c r="T665" s="37"/>
      <c r="U665" s="37"/>
      <c r="V665" s="37"/>
      <c r="W665" s="37"/>
      <c r="X665" s="37"/>
      <c r="Y665" s="39">
        <v>9.6300000000000008</v>
      </c>
      <c r="Z665" s="39">
        <v>9.9</v>
      </c>
      <c r="AA665" s="39">
        <v>0.68</v>
      </c>
      <c r="AB665" s="37"/>
      <c r="AC665" s="37"/>
      <c r="AD665" s="37"/>
      <c r="AE665" s="37" t="s">
        <v>1786</v>
      </c>
      <c r="AF665" s="37" t="s">
        <v>102</v>
      </c>
      <c r="AG665" s="37" t="s">
        <v>999</v>
      </c>
      <c r="AH665" s="38">
        <v>-3.6999999999999998E-2</v>
      </c>
      <c r="AI665" s="40">
        <f>INDEX(spac_research[[#All],[outsideLiquidationDate]],MATCH(C665,spac_research[[#All],[symbol]],0))</f>
        <v>0</v>
      </c>
      <c r="AJ665" s="20">
        <f t="shared" si="30"/>
        <v>45200</v>
      </c>
      <c r="AK665" s="32">
        <f t="shared" ca="1" si="31"/>
        <v>541</v>
      </c>
      <c r="AL665" s="33">
        <f t="shared" ca="1" si="32"/>
        <v>2.5922151010685547E-2</v>
      </c>
      <c r="AM665" s="22">
        <f>IF(ISBLANK(Y665),"",INDEX(spac_research[[#All],[publicSharesOutstanding]],MATCH(C665,spac_research[[#All],[symbol]],0)))</f>
        <v>34092954</v>
      </c>
      <c r="AN665">
        <v>1</v>
      </c>
    </row>
    <row r="666" spans="1:40" x14ac:dyDescent="0.2">
      <c r="A666" s="37" t="s">
        <v>2185</v>
      </c>
      <c r="B666" s="37" t="s">
        <v>1780</v>
      </c>
      <c r="C666" s="37" t="s">
        <v>731</v>
      </c>
      <c r="D666" s="37"/>
      <c r="E666" s="37"/>
      <c r="F666" s="40">
        <v>44452</v>
      </c>
      <c r="G666" s="40">
        <v>44468</v>
      </c>
      <c r="H666" s="37">
        <v>24</v>
      </c>
      <c r="I666" s="37" t="s">
        <v>83</v>
      </c>
      <c r="J666" s="37"/>
      <c r="K666" s="37"/>
      <c r="L666" s="39">
        <v>10</v>
      </c>
      <c r="M666" s="38">
        <v>0</v>
      </c>
      <c r="N666" s="37" t="s">
        <v>49</v>
      </c>
      <c r="O666" s="37" t="s">
        <v>93</v>
      </c>
      <c r="P666" s="37">
        <v>287.5</v>
      </c>
      <c r="Q666" s="37"/>
      <c r="R666" s="40">
        <v>45200</v>
      </c>
      <c r="S666" s="37"/>
      <c r="T666" s="37"/>
      <c r="U666" s="37"/>
      <c r="V666" s="37"/>
      <c r="W666" s="37"/>
      <c r="X666" s="37"/>
      <c r="Y666" s="39">
        <v>10.09</v>
      </c>
      <c r="Z666" s="37"/>
      <c r="AA666" s="37"/>
      <c r="AB666" s="37"/>
      <c r="AC666" s="37"/>
      <c r="AD666" s="37"/>
      <c r="AE666" s="37" t="s">
        <v>1818</v>
      </c>
      <c r="AF666" s="37" t="s">
        <v>263</v>
      </c>
      <c r="AG666" s="37" t="s">
        <v>732</v>
      </c>
      <c r="AH666" s="38">
        <v>8.0000000000000002E-3</v>
      </c>
      <c r="AI666" s="40">
        <f>INDEX(spac_research[[#All],[outsideLiquidationDate]],MATCH(C666,spac_research[[#All],[symbol]],0))</f>
        <v>0</v>
      </c>
      <c r="AJ666" s="20">
        <f t="shared" si="30"/>
        <v>45200</v>
      </c>
      <c r="AK666" s="32">
        <f t="shared" ca="1" si="31"/>
        <v>541</v>
      </c>
      <c r="AL666" s="33">
        <f t="shared" ca="1" si="32"/>
        <v>-6.0179273781804559E-3</v>
      </c>
      <c r="AM666" s="22">
        <f>IF(ISBLANK(Y666),"",INDEX(spac_research[[#All],[publicSharesOutstanding]],MATCH(C666,spac_research[[#All],[symbol]],0)))</f>
        <v>28750000</v>
      </c>
      <c r="AN666">
        <v>0</v>
      </c>
    </row>
    <row r="667" spans="1:40" x14ac:dyDescent="0.2">
      <c r="A667" s="37" t="s">
        <v>2104</v>
      </c>
      <c r="B667" s="37" t="s">
        <v>1780</v>
      </c>
      <c r="C667" s="37" t="s">
        <v>1369</v>
      </c>
      <c r="D667" s="37"/>
      <c r="E667" s="37"/>
      <c r="F667" s="40">
        <v>44263</v>
      </c>
      <c r="G667" s="40">
        <v>44378</v>
      </c>
      <c r="H667" s="37" t="s">
        <v>1328</v>
      </c>
      <c r="I667" s="37" t="s">
        <v>53</v>
      </c>
      <c r="J667" s="37" t="s">
        <v>54</v>
      </c>
      <c r="K667" s="37"/>
      <c r="L667" s="39">
        <v>10</v>
      </c>
      <c r="M667" s="38">
        <v>0.33329999999999999</v>
      </c>
      <c r="N667" s="37" t="s">
        <v>72</v>
      </c>
      <c r="O667" s="37" t="s">
        <v>48</v>
      </c>
      <c r="P667" s="37">
        <v>280.89999999999998</v>
      </c>
      <c r="Q667" s="37"/>
      <c r="R667" s="40">
        <v>45113</v>
      </c>
      <c r="S667" s="37"/>
      <c r="T667" s="37"/>
      <c r="U667" s="37"/>
      <c r="V667" s="37"/>
      <c r="W667" s="37"/>
      <c r="X667" s="37"/>
      <c r="Y667" s="39">
        <v>9.67</v>
      </c>
      <c r="Z667" s="39">
        <v>9.8699999999999992</v>
      </c>
      <c r="AA667" s="39">
        <v>0.4</v>
      </c>
      <c r="AB667" s="37"/>
      <c r="AC667" s="37"/>
      <c r="AD667" s="37"/>
      <c r="AE667" s="37" t="s">
        <v>1802</v>
      </c>
      <c r="AF667" s="37" t="s">
        <v>59</v>
      </c>
      <c r="AG667" s="37" t="s">
        <v>1368</v>
      </c>
      <c r="AH667" s="38">
        <v>-3.4500000000000003E-2</v>
      </c>
      <c r="AI667" s="40">
        <f>INDEX(spac_research[[#All],[outsideLiquidationDate]],MATCH(C667,spac_research[[#All],[symbol]],0))</f>
        <v>45205</v>
      </c>
      <c r="AJ667" s="20">
        <f t="shared" si="30"/>
        <v>45205</v>
      </c>
      <c r="AK667" s="32">
        <f t="shared" ca="1" si="31"/>
        <v>546</v>
      </c>
      <c r="AL667" s="33">
        <f t="shared" ca="1" si="32"/>
        <v>2.2813277725377029E-2</v>
      </c>
      <c r="AM667" s="22">
        <f>IF(ISBLANK(Y667),"",INDEX(spac_research[[#All],[publicSharesOutstanding]],MATCH(C667,spac_research[[#All],[symbol]],0)))</f>
        <v>28090000</v>
      </c>
      <c r="AN667">
        <v>0</v>
      </c>
    </row>
    <row r="668" spans="1:40" x14ac:dyDescent="0.2">
      <c r="A668" s="37" t="s">
        <v>2193</v>
      </c>
      <c r="B668" s="37" t="s">
        <v>1780</v>
      </c>
      <c r="C668" s="37" t="s">
        <v>1529</v>
      </c>
      <c r="D668" s="37"/>
      <c r="E668" s="37"/>
      <c r="F668" s="40">
        <v>44441</v>
      </c>
      <c r="G668" s="40">
        <v>44474</v>
      </c>
      <c r="H668" s="37" t="s">
        <v>91</v>
      </c>
      <c r="I668" s="37" t="s">
        <v>69</v>
      </c>
      <c r="J668" s="37" t="s">
        <v>61</v>
      </c>
      <c r="K668" s="37"/>
      <c r="L668" s="39">
        <v>10.1</v>
      </c>
      <c r="M668" s="38">
        <v>0.5</v>
      </c>
      <c r="N668" s="37" t="s">
        <v>235</v>
      </c>
      <c r="O668" s="37" t="s">
        <v>48</v>
      </c>
      <c r="P668" s="37">
        <v>230</v>
      </c>
      <c r="Q668" s="37"/>
      <c r="R668" s="40">
        <v>45023</v>
      </c>
      <c r="S668" s="37"/>
      <c r="T668" s="37"/>
      <c r="U668" s="37"/>
      <c r="V668" s="37"/>
      <c r="W668" s="37"/>
      <c r="X668" s="37"/>
      <c r="Y668" s="39">
        <v>9.82</v>
      </c>
      <c r="Z668" s="39">
        <v>10.02</v>
      </c>
      <c r="AA668" s="39">
        <v>0.49</v>
      </c>
      <c r="AB668" s="37"/>
      <c r="AC668" s="37"/>
      <c r="AD668" s="37"/>
      <c r="AE668" s="37" t="s">
        <v>2087</v>
      </c>
      <c r="AF668" s="37" t="s">
        <v>87</v>
      </c>
      <c r="AG668" s="37" t="s">
        <v>1528</v>
      </c>
      <c r="AH668" s="38">
        <v>-2.7699999999999999E-2</v>
      </c>
      <c r="AI668" s="40">
        <f>INDEX(spac_research[[#All],[outsideLiquidationDate]],MATCH(C668,spac_research[[#All],[symbol]],0))</f>
        <v>45206</v>
      </c>
      <c r="AJ668" s="20">
        <f t="shared" si="30"/>
        <v>45206</v>
      </c>
      <c r="AK668" s="32">
        <f t="shared" ca="1" si="31"/>
        <v>547</v>
      </c>
      <c r="AL668" s="33">
        <f t="shared" ca="1" si="32"/>
        <v>1.902620105221222E-2</v>
      </c>
      <c r="AM668" s="22">
        <f>IF(ISBLANK(Y668),"",INDEX(spac_research[[#All],[publicSharesOutstanding]],MATCH(C668,spac_research[[#All],[symbol]],0)))</f>
        <v>23000000</v>
      </c>
      <c r="AN668">
        <v>0</v>
      </c>
    </row>
    <row r="669" spans="1:40" x14ac:dyDescent="0.2">
      <c r="A669" s="37" t="s">
        <v>2196</v>
      </c>
      <c r="B669" s="37" t="s">
        <v>1780</v>
      </c>
      <c r="C669" s="37" t="s">
        <v>672</v>
      </c>
      <c r="D669" s="37"/>
      <c r="E669" s="37"/>
      <c r="F669" s="40">
        <v>44392</v>
      </c>
      <c r="G669" s="40">
        <v>44475</v>
      </c>
      <c r="H669" s="37">
        <v>24</v>
      </c>
      <c r="I669" s="37" t="s">
        <v>69</v>
      </c>
      <c r="J669" s="37" t="s">
        <v>61</v>
      </c>
      <c r="K669" s="37"/>
      <c r="L669" s="39">
        <v>10</v>
      </c>
      <c r="M669" s="38">
        <v>0.5</v>
      </c>
      <c r="N669" s="37" t="s">
        <v>57</v>
      </c>
      <c r="O669" s="37" t="s">
        <v>93</v>
      </c>
      <c r="P669" s="37">
        <v>345</v>
      </c>
      <c r="Q669" s="37"/>
      <c r="R669" s="40">
        <v>45207</v>
      </c>
      <c r="S669" s="37"/>
      <c r="T669" s="37"/>
      <c r="U669" s="37"/>
      <c r="V669" s="37"/>
      <c r="W669" s="37"/>
      <c r="X669" s="37"/>
      <c r="Y669" s="39">
        <v>9.6199999999999992</v>
      </c>
      <c r="Z669" s="39">
        <v>9.81</v>
      </c>
      <c r="AA669" s="39">
        <v>0.37</v>
      </c>
      <c r="AB669" s="37"/>
      <c r="AC669" s="37"/>
      <c r="AD669" s="37"/>
      <c r="AE669" s="37" t="s">
        <v>1782</v>
      </c>
      <c r="AF669" s="37" t="s">
        <v>671</v>
      </c>
      <c r="AG669" s="37" t="s">
        <v>670</v>
      </c>
      <c r="AH669" s="38">
        <v>-3.9E-2</v>
      </c>
      <c r="AI669" s="40">
        <f>INDEX(spac_research[[#All],[outsideLiquidationDate]],MATCH(C669,spac_research[[#All],[symbol]],0))</f>
        <v>0</v>
      </c>
      <c r="AJ669" s="20">
        <f t="shared" si="30"/>
        <v>45207</v>
      </c>
      <c r="AK669" s="32">
        <f t="shared" ca="1" si="31"/>
        <v>548</v>
      </c>
      <c r="AL669" s="33">
        <f t="shared" ca="1" si="32"/>
        <v>2.6309998937736206E-2</v>
      </c>
      <c r="AM669" s="22">
        <f>IF(ISBLANK(Y669),"",INDEX(spac_research[[#All],[publicSharesOutstanding]],MATCH(C669,spac_research[[#All],[symbol]],0)))</f>
        <v>34500000</v>
      </c>
      <c r="AN669">
        <v>1</v>
      </c>
    </row>
    <row r="670" spans="1:40" x14ac:dyDescent="0.2">
      <c r="A670" s="37" t="s">
        <v>2108</v>
      </c>
      <c r="B670" s="37" t="s">
        <v>1780</v>
      </c>
      <c r="C670" s="37" t="s">
        <v>1647</v>
      </c>
      <c r="D670" s="37"/>
      <c r="E670" s="37"/>
      <c r="F670" s="40">
        <v>44270</v>
      </c>
      <c r="G670" s="40">
        <v>44385</v>
      </c>
      <c r="H670" s="37" t="s">
        <v>594</v>
      </c>
      <c r="I670" s="37" t="s">
        <v>83</v>
      </c>
      <c r="J670" s="37"/>
      <c r="K670" s="37"/>
      <c r="L670" s="39">
        <v>10</v>
      </c>
      <c r="M670" s="38">
        <v>0</v>
      </c>
      <c r="N670" s="37" t="s">
        <v>79</v>
      </c>
      <c r="O670" s="37" t="s">
        <v>48</v>
      </c>
      <c r="P670" s="37">
        <v>500</v>
      </c>
      <c r="Q670" s="37"/>
      <c r="R670" s="40">
        <v>45119</v>
      </c>
      <c r="S670" s="37"/>
      <c r="T670" s="37"/>
      <c r="U670" s="37"/>
      <c r="V670" s="37"/>
      <c r="W670" s="37"/>
      <c r="X670" s="37"/>
      <c r="Y670" s="39">
        <v>9.7100000000000009</v>
      </c>
      <c r="Z670" s="37"/>
      <c r="AA670" s="37"/>
      <c r="AB670" s="37"/>
      <c r="AC670" s="37"/>
      <c r="AD670" s="37"/>
      <c r="AE670" s="37" t="s">
        <v>1786</v>
      </c>
      <c r="AF670" s="37" t="s">
        <v>82</v>
      </c>
      <c r="AG670" s="37" t="s">
        <v>118</v>
      </c>
      <c r="AH670" s="38">
        <v>-2.9000000000000001E-2</v>
      </c>
      <c r="AI670" s="40">
        <f>INDEX(spac_research[[#All],[outsideLiquidationDate]],MATCH(C670,spac_research[[#All],[symbol]],0))</f>
        <v>45211</v>
      </c>
      <c r="AJ670" s="20">
        <f t="shared" si="30"/>
        <v>45211</v>
      </c>
      <c r="AK670" s="32">
        <f t="shared" ca="1" si="31"/>
        <v>552</v>
      </c>
      <c r="AL670" s="33">
        <f t="shared" ca="1" si="32"/>
        <v>1.9748429081030947E-2</v>
      </c>
      <c r="AM670" s="22">
        <f>IF(ISBLANK(Y670),"",INDEX(spac_research[[#All],[publicSharesOutstanding]],MATCH(C670,spac_research[[#All],[symbol]],0)))</f>
        <v>50000000</v>
      </c>
      <c r="AN670">
        <v>0</v>
      </c>
    </row>
    <row r="671" spans="1:40" x14ac:dyDescent="0.2">
      <c r="A671" s="37" t="s">
        <v>2109</v>
      </c>
      <c r="B671" s="37" t="s">
        <v>1780</v>
      </c>
      <c r="C671" s="37" t="s">
        <v>1705</v>
      </c>
      <c r="D671" s="37"/>
      <c r="E671" s="37"/>
      <c r="F671" s="40">
        <v>44272</v>
      </c>
      <c r="G671" s="40">
        <v>44386</v>
      </c>
      <c r="H671" s="37" t="s">
        <v>594</v>
      </c>
      <c r="I671" s="37" t="s">
        <v>53</v>
      </c>
      <c r="J671" s="37" t="s">
        <v>54</v>
      </c>
      <c r="K671" s="37"/>
      <c r="L671" s="39">
        <v>10</v>
      </c>
      <c r="M671" s="38">
        <v>0.33329999999999999</v>
      </c>
      <c r="N671" s="37" t="s">
        <v>66</v>
      </c>
      <c r="O671" s="37" t="s">
        <v>56</v>
      </c>
      <c r="P671" s="37">
        <v>345</v>
      </c>
      <c r="Q671" s="37"/>
      <c r="R671" s="40">
        <v>45120</v>
      </c>
      <c r="S671" s="37"/>
      <c r="T671" s="37"/>
      <c r="U671" s="37"/>
      <c r="V671" s="37"/>
      <c r="W671" s="37"/>
      <c r="X671" s="37"/>
      <c r="Y671" s="39">
        <v>9.66</v>
      </c>
      <c r="Z671" s="39">
        <v>9.85</v>
      </c>
      <c r="AA671" s="39">
        <v>0.43</v>
      </c>
      <c r="AB671" s="37"/>
      <c r="AC671" s="37"/>
      <c r="AD671" s="37"/>
      <c r="AE671" s="37" t="s">
        <v>1782</v>
      </c>
      <c r="AF671" s="37" t="s">
        <v>122</v>
      </c>
      <c r="AG671" s="37" t="s">
        <v>1704</v>
      </c>
      <c r="AH671" s="38">
        <v>-3.4000000000000002E-2</v>
      </c>
      <c r="AI671" s="40">
        <f>INDEX(spac_research[[#All],[outsideLiquidationDate]],MATCH(C671,spac_research[[#All],[symbol]],0))</f>
        <v>45212</v>
      </c>
      <c r="AJ671" s="20">
        <f t="shared" si="30"/>
        <v>45212</v>
      </c>
      <c r="AK671" s="32">
        <f t="shared" ca="1" si="31"/>
        <v>553</v>
      </c>
      <c r="AL671" s="33">
        <f t="shared" ca="1" si="32"/>
        <v>2.3231086600848393E-2</v>
      </c>
      <c r="AM671" s="22">
        <f>IF(ISBLANK(Y671),"",INDEX(spac_research[[#All],[publicSharesOutstanding]],MATCH(C671,spac_research[[#All],[symbol]],0)))</f>
        <v>34500000</v>
      </c>
      <c r="AN671">
        <v>0</v>
      </c>
    </row>
    <row r="672" spans="1:40" x14ac:dyDescent="0.2">
      <c r="A672" s="37" t="s">
        <v>2200</v>
      </c>
      <c r="B672" s="37" t="s">
        <v>1780</v>
      </c>
      <c r="C672" s="37" t="s">
        <v>819</v>
      </c>
      <c r="D672" s="37"/>
      <c r="E672" s="37"/>
      <c r="F672" s="40">
        <v>44284</v>
      </c>
      <c r="G672" s="40">
        <v>44477</v>
      </c>
      <c r="H672" s="37" t="s">
        <v>818</v>
      </c>
      <c r="I672" s="37" t="s">
        <v>69</v>
      </c>
      <c r="J672" s="37" t="s">
        <v>54</v>
      </c>
      <c r="K672" s="37"/>
      <c r="L672" s="39">
        <v>10.1</v>
      </c>
      <c r="M672" s="38">
        <v>0.5</v>
      </c>
      <c r="N672" s="37" t="s">
        <v>49</v>
      </c>
      <c r="O672" s="37" t="s">
        <v>48</v>
      </c>
      <c r="P672" s="37">
        <v>230</v>
      </c>
      <c r="Q672" s="37"/>
      <c r="R672" s="40">
        <v>45029</v>
      </c>
      <c r="S672" s="37"/>
      <c r="T672" s="37"/>
      <c r="U672" s="37"/>
      <c r="V672" s="37"/>
      <c r="W672" s="37"/>
      <c r="X672" s="37"/>
      <c r="Y672" s="39">
        <v>9.82</v>
      </c>
      <c r="Z672" s="39">
        <v>10.01</v>
      </c>
      <c r="AA672" s="39">
        <v>0.43</v>
      </c>
      <c r="AB672" s="37"/>
      <c r="AC672" s="37"/>
      <c r="AD672" s="37"/>
      <c r="AE672" s="37" t="s">
        <v>1802</v>
      </c>
      <c r="AF672" s="37" t="s">
        <v>102</v>
      </c>
      <c r="AG672" s="37" t="s">
        <v>817</v>
      </c>
      <c r="AH672" s="38">
        <v>-2.87E-2</v>
      </c>
      <c r="AI672" s="40">
        <f>INDEX(spac_research[[#All],[outsideLiquidationDate]],MATCH(C672,spac_research[[#All],[symbol]],0))</f>
        <v>45212</v>
      </c>
      <c r="AJ672" s="20">
        <f t="shared" si="30"/>
        <v>45212</v>
      </c>
      <c r="AK672" s="32">
        <f t="shared" ca="1" si="31"/>
        <v>553</v>
      </c>
      <c r="AL672" s="33">
        <f t="shared" ca="1" si="32"/>
        <v>1.8819768491067059E-2</v>
      </c>
      <c r="AM672" s="22">
        <f>IF(ISBLANK(Y672),"",INDEX(spac_research[[#All],[publicSharesOutstanding]],MATCH(C672,spac_research[[#All],[symbol]],0)))</f>
        <v>23000000</v>
      </c>
      <c r="AN672">
        <v>0</v>
      </c>
    </row>
    <row r="673" spans="1:40" x14ac:dyDescent="0.2">
      <c r="A673" s="37" t="s">
        <v>2202</v>
      </c>
      <c r="B673" s="37" t="s">
        <v>1780</v>
      </c>
      <c r="C673" s="37" t="s">
        <v>957</v>
      </c>
      <c r="D673" s="37"/>
      <c r="E673" s="37"/>
      <c r="F673" s="40">
        <v>44406</v>
      </c>
      <c r="G673" s="40">
        <v>44477</v>
      </c>
      <c r="H673" s="37" t="s">
        <v>247</v>
      </c>
      <c r="I673" s="37" t="s">
        <v>69</v>
      </c>
      <c r="J673" s="37" t="s">
        <v>61</v>
      </c>
      <c r="K673" s="37"/>
      <c r="L673" s="39">
        <v>10</v>
      </c>
      <c r="M673" s="38">
        <v>0.5</v>
      </c>
      <c r="N673" s="37" t="s">
        <v>79</v>
      </c>
      <c r="O673" s="37" t="s">
        <v>48</v>
      </c>
      <c r="P673" s="37">
        <v>230</v>
      </c>
      <c r="Q673" s="37"/>
      <c r="R673" s="40">
        <v>45029</v>
      </c>
      <c r="S673" s="37"/>
      <c r="T673" s="37"/>
      <c r="U673" s="37"/>
      <c r="V673" s="37"/>
      <c r="W673" s="37"/>
      <c r="X673" s="37"/>
      <c r="Y673" s="39">
        <v>9.73</v>
      </c>
      <c r="Z673" s="39">
        <v>9.84</v>
      </c>
      <c r="AA673" s="39">
        <v>0.21</v>
      </c>
      <c r="AB673" s="37"/>
      <c r="AC673" s="37"/>
      <c r="AD673" s="37"/>
      <c r="AE673" s="37" t="s">
        <v>1784</v>
      </c>
      <c r="AF673" s="37" t="s">
        <v>122</v>
      </c>
      <c r="AG673" s="37" t="s">
        <v>118</v>
      </c>
      <c r="AH673" s="38">
        <v>-2.75E-2</v>
      </c>
      <c r="AI673" s="40">
        <f>INDEX(spac_research[[#All],[outsideLiquidationDate]],MATCH(C673,spac_research[[#All],[symbol]],0))</f>
        <v>45212</v>
      </c>
      <c r="AJ673" s="20">
        <f t="shared" si="30"/>
        <v>45212</v>
      </c>
      <c r="AK673" s="32">
        <f t="shared" ca="1" si="31"/>
        <v>553</v>
      </c>
      <c r="AL673" s="33">
        <f t="shared" ca="1" si="32"/>
        <v>1.8315494852890603E-2</v>
      </c>
      <c r="AM673" s="22">
        <f>IF(ISBLANK(Y673),"",INDEX(spac_research[[#All],[publicSharesOutstanding]],MATCH(C673,spac_research[[#All],[symbol]],0)))</f>
        <v>23000000</v>
      </c>
      <c r="AN673">
        <v>0</v>
      </c>
    </row>
    <row r="674" spans="1:40" x14ac:dyDescent="0.2">
      <c r="A674" s="37" t="s">
        <v>2209</v>
      </c>
      <c r="B674" s="37" t="s">
        <v>1780</v>
      </c>
      <c r="C674" s="37" t="s">
        <v>1429</v>
      </c>
      <c r="D674" s="37"/>
      <c r="E674" s="37"/>
      <c r="F674" s="40">
        <v>44453</v>
      </c>
      <c r="G674" s="40">
        <v>44484</v>
      </c>
      <c r="H674" s="37">
        <v>24</v>
      </c>
      <c r="I674" s="37" t="s">
        <v>53</v>
      </c>
      <c r="J674" s="37" t="s">
        <v>61</v>
      </c>
      <c r="K674" s="37"/>
      <c r="L674" s="39">
        <v>10</v>
      </c>
      <c r="M674" s="38">
        <v>0.33329999999999999</v>
      </c>
      <c r="N674" s="37" t="s">
        <v>49</v>
      </c>
      <c r="O674" s="37" t="s">
        <v>48</v>
      </c>
      <c r="P674" s="37">
        <v>212.4</v>
      </c>
      <c r="Q674" s="37"/>
      <c r="R674" s="40">
        <v>45218</v>
      </c>
      <c r="S674" s="37"/>
      <c r="T674" s="37"/>
      <c r="U674" s="37"/>
      <c r="V674" s="37"/>
      <c r="W674" s="37"/>
      <c r="X674" s="37"/>
      <c r="Y674" s="39">
        <v>9.6199999999999992</v>
      </c>
      <c r="Z674" s="39">
        <v>9.74</v>
      </c>
      <c r="AA674" s="39">
        <v>0.49</v>
      </c>
      <c r="AB674" s="37"/>
      <c r="AC674" s="37"/>
      <c r="AD674" s="37"/>
      <c r="AE674" s="37" t="s">
        <v>1786</v>
      </c>
      <c r="AF674" s="37" t="s">
        <v>59</v>
      </c>
      <c r="AG674" s="37" t="s">
        <v>1428</v>
      </c>
      <c r="AH674" s="38">
        <v>-3.7999999999999999E-2</v>
      </c>
      <c r="AI674" s="40">
        <f>INDEX(spac_research[[#All],[outsideLiquidationDate]],MATCH(C674,spac_research[[#All],[symbol]],0))</f>
        <v>0</v>
      </c>
      <c r="AJ674" s="20">
        <f t="shared" si="30"/>
        <v>45218</v>
      </c>
      <c r="AK674" s="32">
        <f t="shared" ca="1" si="31"/>
        <v>559</v>
      </c>
      <c r="AL674" s="33">
        <f t="shared" ca="1" si="32"/>
        <v>2.5792270872771802E-2</v>
      </c>
      <c r="AM674" s="22">
        <f>IF(ISBLANK(Y674),"",INDEX(spac_research[[#All],[publicSharesOutstanding]],MATCH(C674,spac_research[[#All],[symbol]],0)))</f>
        <v>21240488</v>
      </c>
      <c r="AN674">
        <v>1</v>
      </c>
    </row>
    <row r="675" spans="1:40" x14ac:dyDescent="0.2">
      <c r="A675" s="37" t="s">
        <v>2359</v>
      </c>
      <c r="B675" s="37" t="s">
        <v>1780</v>
      </c>
      <c r="C675" s="37" t="s">
        <v>521</v>
      </c>
      <c r="D675" s="37"/>
      <c r="E675" s="37"/>
      <c r="F675" s="40">
        <v>44524</v>
      </c>
      <c r="G675" s="40">
        <v>44575</v>
      </c>
      <c r="H675" s="37" t="s">
        <v>128</v>
      </c>
      <c r="I675" s="37" t="s">
        <v>69</v>
      </c>
      <c r="J675" s="37" t="s">
        <v>61</v>
      </c>
      <c r="K675" s="37"/>
      <c r="L675" s="39">
        <v>10.199999999999999</v>
      </c>
      <c r="M675" s="38">
        <v>0.5</v>
      </c>
      <c r="N675" s="37" t="s">
        <v>79</v>
      </c>
      <c r="O675" s="37" t="s">
        <v>48</v>
      </c>
      <c r="P675" s="37">
        <v>287.5</v>
      </c>
      <c r="Q675" s="37"/>
      <c r="R675" s="40">
        <v>45035</v>
      </c>
      <c r="S675" s="37"/>
      <c r="T675" s="37"/>
      <c r="U675" s="37"/>
      <c r="V675" s="37"/>
      <c r="W675" s="37"/>
      <c r="X675" s="37"/>
      <c r="Y675" s="39">
        <v>9.92</v>
      </c>
      <c r="Z675" s="39">
        <v>10.050000000000001</v>
      </c>
      <c r="AA675" s="39">
        <v>0.2</v>
      </c>
      <c r="AB675" s="37"/>
      <c r="AC675" s="37"/>
      <c r="AD675" s="37"/>
      <c r="AE675" s="37" t="s">
        <v>1419</v>
      </c>
      <c r="AF675" s="37" t="s">
        <v>394</v>
      </c>
      <c r="AG675" s="37" t="s">
        <v>520</v>
      </c>
      <c r="AH675" s="38">
        <v>-2.75E-2</v>
      </c>
      <c r="AI675" s="40">
        <f>INDEX(spac_research[[#All],[outsideLiquidationDate]],MATCH(C675,spac_research[[#All],[symbol]],0))</f>
        <v>45218</v>
      </c>
      <c r="AJ675" s="20">
        <f t="shared" si="30"/>
        <v>45218</v>
      </c>
      <c r="AK675" s="32">
        <f t="shared" ca="1" si="31"/>
        <v>559</v>
      </c>
      <c r="AL675" s="33">
        <f t="shared" ca="1" si="32"/>
        <v>1.8430088291303506E-2</v>
      </c>
      <c r="AM675" s="22">
        <f>IF(ISBLANK(Y675),"",INDEX(spac_research[[#All],[publicSharesOutstanding]],MATCH(C675,spac_research[[#All],[symbol]],0)))</f>
        <v>28750000</v>
      </c>
      <c r="AN675">
        <v>0</v>
      </c>
    </row>
    <row r="676" spans="1:40" x14ac:dyDescent="0.2">
      <c r="A676" s="37" t="s">
        <v>2115</v>
      </c>
      <c r="B676" s="37" t="s">
        <v>1780</v>
      </c>
      <c r="C676" s="37" t="s">
        <v>223</v>
      </c>
      <c r="D676" s="37"/>
      <c r="E676" s="37"/>
      <c r="F676" s="40">
        <v>44250</v>
      </c>
      <c r="G676" s="40">
        <v>44393</v>
      </c>
      <c r="H676" s="37" t="s">
        <v>222</v>
      </c>
      <c r="I676" s="37" t="s">
        <v>176</v>
      </c>
      <c r="J676" s="37" t="s">
        <v>54</v>
      </c>
      <c r="K676" s="37"/>
      <c r="L676" s="39">
        <v>10</v>
      </c>
      <c r="M676" s="38">
        <v>0.25</v>
      </c>
      <c r="N676" s="37" t="s">
        <v>49</v>
      </c>
      <c r="O676" s="37" t="s">
        <v>48</v>
      </c>
      <c r="P676" s="37">
        <v>168.5</v>
      </c>
      <c r="Q676" s="37"/>
      <c r="R676" s="40">
        <v>45127</v>
      </c>
      <c r="S676" s="37"/>
      <c r="T676" s="37"/>
      <c r="U676" s="37"/>
      <c r="V676" s="37"/>
      <c r="W676" s="37"/>
      <c r="X676" s="37"/>
      <c r="Y676" s="39">
        <v>9.6300000000000008</v>
      </c>
      <c r="Z676" s="39">
        <v>9.8699999999999992</v>
      </c>
      <c r="AA676" s="39">
        <v>0.45</v>
      </c>
      <c r="AB676" s="37"/>
      <c r="AC676" s="37"/>
      <c r="AD676" s="37"/>
      <c r="AE676" s="37" t="s">
        <v>1811</v>
      </c>
      <c r="AF676" s="37" t="s">
        <v>59</v>
      </c>
      <c r="AG676" s="37" t="s">
        <v>49</v>
      </c>
      <c r="AH676" s="38">
        <v>-3.6999999999999998E-2</v>
      </c>
      <c r="AI676" s="40">
        <f>INDEX(spac_research[[#All],[outsideLiquidationDate]],MATCH(C676,spac_research[[#All],[symbol]],0))</f>
        <v>45219</v>
      </c>
      <c r="AJ676" s="20">
        <f t="shared" si="30"/>
        <v>45219</v>
      </c>
      <c r="AK676" s="32">
        <f t="shared" ca="1" si="31"/>
        <v>560</v>
      </c>
      <c r="AL676" s="33">
        <f t="shared" ca="1" si="32"/>
        <v>2.5042649458537288E-2</v>
      </c>
      <c r="AM676" s="22">
        <f>IF(ISBLANK(Y676),"",INDEX(spac_research[[#All],[publicSharesOutstanding]],MATCH(C676,spac_research[[#All],[symbol]],0)))</f>
        <v>16851598</v>
      </c>
      <c r="AN676">
        <v>0</v>
      </c>
    </row>
    <row r="677" spans="1:40" x14ac:dyDescent="0.2">
      <c r="A677" s="37" t="s">
        <v>2362</v>
      </c>
      <c r="B677" s="37" t="s">
        <v>1780</v>
      </c>
      <c r="C677" s="37" t="s">
        <v>1653</v>
      </c>
      <c r="D677" s="37"/>
      <c r="E677" s="37"/>
      <c r="F677" s="40">
        <v>44498</v>
      </c>
      <c r="G677" s="40">
        <v>44580</v>
      </c>
      <c r="H677" s="37" t="s">
        <v>463</v>
      </c>
      <c r="I677" s="37" t="s">
        <v>107</v>
      </c>
      <c r="J677" s="37"/>
      <c r="K677" s="37" t="s">
        <v>2066</v>
      </c>
      <c r="L677" s="39">
        <v>10.1</v>
      </c>
      <c r="M677" s="37" t="s">
        <v>1887</v>
      </c>
      <c r="N677" s="37" t="s">
        <v>72</v>
      </c>
      <c r="O677" s="37" t="s">
        <v>48</v>
      </c>
      <c r="P677" s="37">
        <v>86.3</v>
      </c>
      <c r="Q677" s="37"/>
      <c r="R677" s="40">
        <v>44947</v>
      </c>
      <c r="S677" s="37"/>
      <c r="T677" s="37"/>
      <c r="U677" s="37"/>
      <c r="V677" s="37"/>
      <c r="W677" s="37"/>
      <c r="X677" s="37"/>
      <c r="Y677" s="39">
        <v>9.8699999999999992</v>
      </c>
      <c r="Z677" s="39">
        <v>9.73</v>
      </c>
      <c r="AA677" s="37"/>
      <c r="AB677" s="37"/>
      <c r="AC677" s="37"/>
      <c r="AD677" s="37"/>
      <c r="AE677" s="37" t="s">
        <v>1873</v>
      </c>
      <c r="AF677" s="37" t="s">
        <v>52</v>
      </c>
      <c r="AG677" s="37" t="s">
        <v>288</v>
      </c>
      <c r="AH677" s="38">
        <v>-2.2800000000000001E-2</v>
      </c>
      <c r="AI677" s="40">
        <f>INDEX(spac_research[[#All],[outsideLiquidationDate]],MATCH(C677,spac_research[[#All],[symbol]],0))</f>
        <v>45220</v>
      </c>
      <c r="AJ677" s="20">
        <f t="shared" si="30"/>
        <v>45220</v>
      </c>
      <c r="AK677" s="32">
        <f t="shared" ca="1" si="31"/>
        <v>561</v>
      </c>
      <c r="AL677" s="33">
        <f t="shared" ca="1" si="32"/>
        <v>1.5161448202749863E-2</v>
      </c>
      <c r="AM677" s="22">
        <f>IF(ISBLANK(Y677),"",INDEX(spac_research[[#All],[publicSharesOutstanding]],MATCH(C677,spac_research[[#All],[symbol]],0)))</f>
        <v>8625000</v>
      </c>
      <c r="AN677">
        <v>0</v>
      </c>
    </row>
    <row r="678" spans="1:40" x14ac:dyDescent="0.2">
      <c r="A678" s="37" t="s">
        <v>2118</v>
      </c>
      <c r="B678" s="37" t="s">
        <v>1780</v>
      </c>
      <c r="C678" s="37" t="s">
        <v>239</v>
      </c>
      <c r="D678" s="37"/>
      <c r="E678" s="37"/>
      <c r="F678" s="40">
        <v>44253</v>
      </c>
      <c r="G678" s="40">
        <v>44397</v>
      </c>
      <c r="H678" s="37" t="s">
        <v>150</v>
      </c>
      <c r="I678" s="37" t="s">
        <v>176</v>
      </c>
      <c r="J678" s="37" t="s">
        <v>54</v>
      </c>
      <c r="K678" s="37"/>
      <c r="L678" s="39">
        <v>10</v>
      </c>
      <c r="M678" s="38">
        <v>0.25</v>
      </c>
      <c r="N678" s="37" t="s">
        <v>57</v>
      </c>
      <c r="O678" s="37" t="s">
        <v>48</v>
      </c>
      <c r="P678" s="37">
        <v>345</v>
      </c>
      <c r="Q678" s="37"/>
      <c r="R678" s="40">
        <v>45129</v>
      </c>
      <c r="S678" s="37"/>
      <c r="T678" s="37"/>
      <c r="U678" s="37"/>
      <c r="V678" s="37"/>
      <c r="W678" s="37"/>
      <c r="X678" s="37"/>
      <c r="Y678" s="39">
        <v>9.64</v>
      </c>
      <c r="Z678" s="39">
        <v>9.9</v>
      </c>
      <c r="AA678" s="39">
        <v>0.48</v>
      </c>
      <c r="AB678" s="37"/>
      <c r="AC678" s="37"/>
      <c r="AD678" s="37"/>
      <c r="AE678" s="37" t="s">
        <v>1895</v>
      </c>
      <c r="AF678" s="37" t="s">
        <v>90</v>
      </c>
      <c r="AG678" s="37" t="s">
        <v>238</v>
      </c>
      <c r="AH678" s="38">
        <v>-3.6999999999999998E-2</v>
      </c>
      <c r="AI678" s="40">
        <f>INDEX(spac_research[[#All],[outsideLiquidationDate]],MATCH(C678,spac_research[[#All],[symbol]],0))</f>
        <v>45221</v>
      </c>
      <c r="AJ678" s="20">
        <f t="shared" si="30"/>
        <v>45221</v>
      </c>
      <c r="AK678" s="32">
        <f t="shared" ca="1" si="31"/>
        <v>562</v>
      </c>
      <c r="AL678" s="33">
        <f t="shared" ca="1" si="32"/>
        <v>2.4253924188951642E-2</v>
      </c>
      <c r="AM678" s="22">
        <f>IF(ISBLANK(Y678),"",INDEX(spac_research[[#All],[publicSharesOutstanding]],MATCH(C678,spac_research[[#All],[symbol]],0)))</f>
        <v>34500000</v>
      </c>
      <c r="AN678">
        <v>0</v>
      </c>
    </row>
    <row r="679" spans="1:40" x14ac:dyDescent="0.2">
      <c r="A679" s="37" t="s">
        <v>2363</v>
      </c>
      <c r="B679" s="37" t="s">
        <v>1780</v>
      </c>
      <c r="C679" s="37" t="s">
        <v>1451</v>
      </c>
      <c r="D679" s="37"/>
      <c r="E679" s="37"/>
      <c r="F679" s="40">
        <v>44414</v>
      </c>
      <c r="G679" s="40">
        <v>44581</v>
      </c>
      <c r="H679" s="37" t="s">
        <v>1450</v>
      </c>
      <c r="I679" s="37" t="s">
        <v>69</v>
      </c>
      <c r="J679" s="37" t="s">
        <v>61</v>
      </c>
      <c r="K679" s="37"/>
      <c r="L679" s="39">
        <v>10.199999999999999</v>
      </c>
      <c r="M679" s="38">
        <v>0.5</v>
      </c>
      <c r="N679" s="37" t="s">
        <v>147</v>
      </c>
      <c r="O679" s="37" t="s">
        <v>48</v>
      </c>
      <c r="P679" s="37">
        <v>241.5</v>
      </c>
      <c r="Q679" s="37"/>
      <c r="R679" s="40">
        <v>45040</v>
      </c>
      <c r="S679" s="37"/>
      <c r="T679" s="37"/>
      <c r="U679" s="37"/>
      <c r="V679" s="37"/>
      <c r="W679" s="37"/>
      <c r="X679" s="37"/>
      <c r="Y679" s="37"/>
      <c r="Z679" s="39">
        <v>9.98</v>
      </c>
      <c r="AA679" s="37"/>
      <c r="AB679" s="37"/>
      <c r="AC679" s="37"/>
      <c r="AD679" s="37"/>
      <c r="AE679" s="37" t="s">
        <v>1784</v>
      </c>
      <c r="AF679" s="37" t="s">
        <v>132</v>
      </c>
      <c r="AG679" s="37" t="s">
        <v>1449</v>
      </c>
      <c r="AH679" s="37"/>
      <c r="AI679" s="40">
        <f>INDEX(spac_research[[#All],[outsideLiquidationDate]],MATCH(C679,spac_research[[#All],[symbol]],0))</f>
        <v>45223</v>
      </c>
      <c r="AJ679" s="20">
        <f t="shared" si="30"/>
        <v>45223</v>
      </c>
      <c r="AK679" s="32">
        <f t="shared" ca="1" si="31"/>
        <v>564</v>
      </c>
      <c r="AL679" s="33" t="str">
        <f t="shared" ca="1" si="32"/>
        <v/>
      </c>
      <c r="AM679" s="22" t="str">
        <f>IF(ISBLANK(Y679),"",INDEX(spac_research[[#All],[publicSharesOutstanding]],MATCH(C679,spac_research[[#All],[symbol]],0)))</f>
        <v/>
      </c>
      <c r="AN679">
        <v>0</v>
      </c>
    </row>
    <row r="680" spans="1:40" x14ac:dyDescent="0.2">
      <c r="A680" s="37" t="s">
        <v>2367</v>
      </c>
      <c r="B680" s="37" t="s">
        <v>1780</v>
      </c>
      <c r="C680" s="37" t="s">
        <v>982</v>
      </c>
      <c r="D680" s="37"/>
      <c r="E680" s="37"/>
      <c r="F680" s="40">
        <v>44526</v>
      </c>
      <c r="G680" s="40">
        <v>44582</v>
      </c>
      <c r="H680" s="37" t="s">
        <v>99</v>
      </c>
      <c r="I680" s="37" t="s">
        <v>69</v>
      </c>
      <c r="J680" s="37" t="s">
        <v>61</v>
      </c>
      <c r="K680" s="37"/>
      <c r="L680" s="39">
        <v>10.25</v>
      </c>
      <c r="M680" s="38">
        <v>0.5</v>
      </c>
      <c r="N680" s="37" t="s">
        <v>140</v>
      </c>
      <c r="O680" s="37" t="s">
        <v>48</v>
      </c>
      <c r="P680" s="37">
        <v>192.5</v>
      </c>
      <c r="Q680" s="37"/>
      <c r="R680" s="40">
        <v>45132</v>
      </c>
      <c r="S680" s="37"/>
      <c r="T680" s="37"/>
      <c r="U680" s="37"/>
      <c r="V680" s="37"/>
      <c r="W680" s="37"/>
      <c r="X680" s="37"/>
      <c r="Y680" s="37"/>
      <c r="Z680" s="39">
        <v>10.039999999999999</v>
      </c>
      <c r="AA680" s="37"/>
      <c r="AB680" s="37"/>
      <c r="AC680" s="37"/>
      <c r="AD680" s="37"/>
      <c r="AE680" s="37" t="s">
        <v>1818</v>
      </c>
      <c r="AF680" s="37" t="s">
        <v>241</v>
      </c>
      <c r="AG680" s="37" t="s">
        <v>981</v>
      </c>
      <c r="AH680" s="37"/>
      <c r="AI680" s="40">
        <f>INDEX(spac_research[[#All],[outsideLiquidationDate]],MATCH(C680,spac_research[[#All],[symbol]],0))</f>
        <v>45224</v>
      </c>
      <c r="AJ680" s="20">
        <f t="shared" si="30"/>
        <v>45224</v>
      </c>
      <c r="AK680" s="32">
        <f t="shared" ca="1" si="31"/>
        <v>565</v>
      </c>
      <c r="AL680" s="33" t="str">
        <f t="shared" ca="1" si="32"/>
        <v/>
      </c>
      <c r="AM680" s="22" t="str">
        <f>IF(ISBLANK(Y680),"",INDEX(spac_research[[#All],[publicSharesOutstanding]],MATCH(C680,spac_research[[#All],[symbol]],0)))</f>
        <v/>
      </c>
      <c r="AN680">
        <v>0</v>
      </c>
    </row>
    <row r="681" spans="1:40" x14ac:dyDescent="0.2">
      <c r="A681" s="37" t="s">
        <v>2221</v>
      </c>
      <c r="B681" s="37" t="s">
        <v>1780</v>
      </c>
      <c r="C681" s="37" t="s">
        <v>667</v>
      </c>
      <c r="D681" s="37"/>
      <c r="E681" s="37"/>
      <c r="F681" s="40">
        <v>44279</v>
      </c>
      <c r="G681" s="40">
        <v>44490</v>
      </c>
      <c r="H681" s="37" t="s">
        <v>116</v>
      </c>
      <c r="I681" s="37" t="s">
        <v>69</v>
      </c>
      <c r="J681" s="37" t="s">
        <v>54</v>
      </c>
      <c r="K681" s="37"/>
      <c r="L681" s="39">
        <v>10.1</v>
      </c>
      <c r="M681" s="38">
        <v>0.5</v>
      </c>
      <c r="N681" s="37" t="s">
        <v>66</v>
      </c>
      <c r="O681" s="37" t="s">
        <v>48</v>
      </c>
      <c r="P681" s="37">
        <v>194.9</v>
      </c>
      <c r="Q681" s="37"/>
      <c r="R681" s="40">
        <v>45041</v>
      </c>
      <c r="S681" s="37"/>
      <c r="T681" s="37"/>
      <c r="U681" s="37"/>
      <c r="V681" s="37"/>
      <c r="W681" s="37"/>
      <c r="X681" s="37"/>
      <c r="Y681" s="39">
        <v>9.82</v>
      </c>
      <c r="Z681" s="39">
        <v>9.8800000000000008</v>
      </c>
      <c r="AA681" s="39">
        <v>0.34</v>
      </c>
      <c r="AB681" s="37"/>
      <c r="AC681" s="37"/>
      <c r="AD681" s="37"/>
      <c r="AE681" s="37" t="s">
        <v>1828</v>
      </c>
      <c r="AF681" s="37" t="s">
        <v>112</v>
      </c>
      <c r="AG681" s="37" t="s">
        <v>666</v>
      </c>
      <c r="AH681" s="38">
        <v>-2.7699999999999999E-2</v>
      </c>
      <c r="AI681" s="40">
        <f>INDEX(spac_research[[#All],[outsideLiquidationDate]],MATCH(C681,spac_research[[#All],[symbol]],0))</f>
        <v>45224</v>
      </c>
      <c r="AJ681" s="20">
        <f t="shared" si="30"/>
        <v>45224</v>
      </c>
      <c r="AK681" s="32">
        <f t="shared" ca="1" si="31"/>
        <v>565</v>
      </c>
      <c r="AL681" s="33">
        <f t="shared" ca="1" si="32"/>
        <v>1.8420056593911653E-2</v>
      </c>
      <c r="AM681" s="22">
        <f>IF(ISBLANK(Y681),"",INDEX(spac_research[[#All],[publicSharesOutstanding]],MATCH(C681,spac_research[[#All],[symbol]],0)))</f>
        <v>19490000</v>
      </c>
      <c r="AN681">
        <v>0</v>
      </c>
    </row>
    <row r="682" spans="1:40" x14ac:dyDescent="0.2">
      <c r="A682" s="37" t="s">
        <v>2223</v>
      </c>
      <c r="B682" s="37" t="s">
        <v>1780</v>
      </c>
      <c r="C682" s="37" t="s">
        <v>1024</v>
      </c>
      <c r="D682" s="37"/>
      <c r="E682" s="37"/>
      <c r="F682" s="40">
        <v>44390</v>
      </c>
      <c r="G682" s="40">
        <v>44490</v>
      </c>
      <c r="H682" s="37" t="s">
        <v>247</v>
      </c>
      <c r="I682" s="37" t="s">
        <v>69</v>
      </c>
      <c r="J682" s="37" t="s">
        <v>61</v>
      </c>
      <c r="K682" s="37"/>
      <c r="L682" s="39">
        <v>10.199999999999999</v>
      </c>
      <c r="M682" s="38">
        <v>0.5</v>
      </c>
      <c r="N682" s="37" t="s">
        <v>49</v>
      </c>
      <c r="O682" s="37" t="s">
        <v>48</v>
      </c>
      <c r="P682" s="37">
        <v>200</v>
      </c>
      <c r="Q682" s="37"/>
      <c r="R682" s="40">
        <v>45041</v>
      </c>
      <c r="S682" s="37"/>
      <c r="T682" s="37"/>
      <c r="U682" s="37"/>
      <c r="V682" s="37"/>
      <c r="W682" s="37"/>
      <c r="X682" s="37"/>
      <c r="Y682" s="39">
        <v>9.9700000000000006</v>
      </c>
      <c r="Z682" s="39">
        <v>10.1</v>
      </c>
      <c r="AA682" s="39">
        <v>0.42</v>
      </c>
      <c r="AB682" s="37"/>
      <c r="AC682" s="37"/>
      <c r="AD682" s="37"/>
      <c r="AE682" s="37" t="s">
        <v>1786</v>
      </c>
      <c r="AF682" s="37" t="s">
        <v>74</v>
      </c>
      <c r="AG682" s="37" t="s">
        <v>1023</v>
      </c>
      <c r="AH682" s="38">
        <v>-2.2499999999999999E-2</v>
      </c>
      <c r="AI682" s="40">
        <f>INDEX(spac_research[[#All],[outsideLiquidationDate]],MATCH(C682,spac_research[[#All],[symbol]],0))</f>
        <v>45224</v>
      </c>
      <c r="AJ682" s="20">
        <f t="shared" si="30"/>
        <v>45224</v>
      </c>
      <c r="AK682" s="32">
        <f t="shared" ca="1" si="31"/>
        <v>565</v>
      </c>
      <c r="AL682" s="33">
        <f t="shared" ca="1" si="32"/>
        <v>1.4903116428932722E-2</v>
      </c>
      <c r="AM682" s="22">
        <f>IF(ISBLANK(Y682),"",INDEX(spac_research[[#All],[publicSharesOutstanding]],MATCH(C682,spac_research[[#All],[symbol]],0)))</f>
        <v>20000000</v>
      </c>
      <c r="AN682">
        <v>0</v>
      </c>
    </row>
    <row r="683" spans="1:40" x14ac:dyDescent="0.2">
      <c r="A683" s="37" t="s">
        <v>2227</v>
      </c>
      <c r="B683" s="37" t="s">
        <v>1780</v>
      </c>
      <c r="C683" s="37" t="s">
        <v>753</v>
      </c>
      <c r="D683" s="37"/>
      <c r="E683" s="37"/>
      <c r="F683" s="40">
        <v>44327</v>
      </c>
      <c r="G683" s="40">
        <v>44491</v>
      </c>
      <c r="H683" s="37" t="s">
        <v>752</v>
      </c>
      <c r="I683" s="37" t="s">
        <v>53</v>
      </c>
      <c r="J683" s="37" t="s">
        <v>54</v>
      </c>
      <c r="K683" s="37"/>
      <c r="L683" s="39">
        <v>10.1</v>
      </c>
      <c r="M683" s="38">
        <v>0.33329999999999999</v>
      </c>
      <c r="N683" s="37" t="s">
        <v>57</v>
      </c>
      <c r="O683" s="37" t="s">
        <v>56</v>
      </c>
      <c r="P683" s="37">
        <v>300</v>
      </c>
      <c r="Q683" s="37"/>
      <c r="R683" s="40">
        <v>44860</v>
      </c>
      <c r="S683" s="37"/>
      <c r="T683" s="37"/>
      <c r="U683" s="37"/>
      <c r="V683" s="37"/>
      <c r="W683" s="37"/>
      <c r="X683" s="37"/>
      <c r="Y683" s="39">
        <v>9.91</v>
      </c>
      <c r="Z683" s="39">
        <v>10</v>
      </c>
      <c r="AA683" s="39">
        <v>0.35</v>
      </c>
      <c r="AB683" s="37"/>
      <c r="AC683" s="37"/>
      <c r="AD683" s="37"/>
      <c r="AE683" s="37" t="s">
        <v>1419</v>
      </c>
      <c r="AF683" s="37" t="s">
        <v>122</v>
      </c>
      <c r="AG683" s="37" t="s">
        <v>751</v>
      </c>
      <c r="AH683" s="38">
        <v>-1.8800000000000001E-2</v>
      </c>
      <c r="AI683" s="40">
        <f>INDEX(spac_research[[#All],[outsideLiquidationDate]],MATCH(C683,spac_research[[#All],[symbol]],0))</f>
        <v>45225</v>
      </c>
      <c r="AJ683" s="20">
        <f t="shared" si="30"/>
        <v>45225</v>
      </c>
      <c r="AK683" s="32">
        <f t="shared" ca="1" si="31"/>
        <v>566</v>
      </c>
      <c r="AL683" s="33">
        <f t="shared" ca="1" si="32"/>
        <v>1.2363925506234474E-2</v>
      </c>
      <c r="AM683" s="22">
        <f>IF(ISBLANK(Y683),"",INDEX(spac_research[[#All],[publicSharesOutstanding]],MATCH(C683,spac_research[[#All],[symbol]],0)))</f>
        <v>30000000</v>
      </c>
      <c r="AN683">
        <v>0</v>
      </c>
    </row>
    <row r="684" spans="1:40" x14ac:dyDescent="0.2">
      <c r="A684" s="37" t="s">
        <v>835</v>
      </c>
      <c r="B684" s="37" t="s">
        <v>1780</v>
      </c>
      <c r="C684" s="37" t="s">
        <v>836</v>
      </c>
      <c r="D684" s="37"/>
      <c r="E684" s="37"/>
      <c r="F684" s="40">
        <v>44524</v>
      </c>
      <c r="G684" s="40">
        <v>44586</v>
      </c>
      <c r="H684" s="37" t="s">
        <v>128</v>
      </c>
      <c r="I684" s="37" t="s">
        <v>69</v>
      </c>
      <c r="J684" s="37" t="s">
        <v>54</v>
      </c>
      <c r="K684" s="37"/>
      <c r="L684" s="39">
        <v>10.199999999999999</v>
      </c>
      <c r="M684" s="38">
        <v>0.5</v>
      </c>
      <c r="N684" s="37" t="s">
        <v>79</v>
      </c>
      <c r="O684" s="37" t="s">
        <v>93</v>
      </c>
      <c r="P684" s="37">
        <v>130</v>
      </c>
      <c r="Q684" s="37"/>
      <c r="R684" s="40">
        <v>45043</v>
      </c>
      <c r="S684" s="37"/>
      <c r="T684" s="37"/>
      <c r="U684" s="37"/>
      <c r="V684" s="37"/>
      <c r="W684" s="37"/>
      <c r="X684" s="37"/>
      <c r="Y684" s="37"/>
      <c r="Z684" s="39">
        <v>9.99</v>
      </c>
      <c r="AA684" s="37"/>
      <c r="AB684" s="37"/>
      <c r="AC684" s="37"/>
      <c r="AD684" s="37"/>
      <c r="AE684" s="37" t="s">
        <v>1818</v>
      </c>
      <c r="AF684" s="37" t="s">
        <v>95</v>
      </c>
      <c r="AG684" s="37" t="s">
        <v>834</v>
      </c>
      <c r="AH684" s="37"/>
      <c r="AI684" s="40">
        <f>INDEX(spac_research[[#All],[outsideLiquidationDate]],MATCH(C684,spac_research[[#All],[symbol]],0))</f>
        <v>45226</v>
      </c>
      <c r="AJ684" s="20">
        <f t="shared" si="30"/>
        <v>45226</v>
      </c>
      <c r="AK684" s="32">
        <f t="shared" ca="1" si="31"/>
        <v>567</v>
      </c>
      <c r="AL684" s="33" t="str">
        <f t="shared" ca="1" si="32"/>
        <v/>
      </c>
      <c r="AM684" s="22" t="str">
        <f>IF(ISBLANK(Y684),"",INDEX(spac_research[[#All],[publicSharesOutstanding]],MATCH(C684,spac_research[[#All],[symbol]],0)))</f>
        <v/>
      </c>
      <c r="AN684">
        <v>0</v>
      </c>
    </row>
    <row r="685" spans="1:40" x14ac:dyDescent="0.2">
      <c r="A685" s="37" t="s">
        <v>2240</v>
      </c>
      <c r="B685" s="37" t="s">
        <v>1780</v>
      </c>
      <c r="C685" s="37" t="s">
        <v>404</v>
      </c>
      <c r="D685" s="37"/>
      <c r="E685" s="37"/>
      <c r="F685" s="40">
        <v>44267</v>
      </c>
      <c r="G685" s="40">
        <v>44498</v>
      </c>
      <c r="H685" s="37">
        <v>24</v>
      </c>
      <c r="I685" s="37" t="s">
        <v>69</v>
      </c>
      <c r="J685" s="37" t="s">
        <v>61</v>
      </c>
      <c r="K685" s="37"/>
      <c r="L685" s="39">
        <v>10.1</v>
      </c>
      <c r="M685" s="38">
        <v>0.5</v>
      </c>
      <c r="N685" s="37" t="s">
        <v>57</v>
      </c>
      <c r="O685" s="37" t="s">
        <v>48</v>
      </c>
      <c r="P685" s="37">
        <v>200</v>
      </c>
      <c r="Q685" s="37"/>
      <c r="R685" s="40">
        <v>45232</v>
      </c>
      <c r="S685" s="37"/>
      <c r="T685" s="37"/>
      <c r="U685" s="37"/>
      <c r="V685" s="37"/>
      <c r="W685" s="37"/>
      <c r="X685" s="37"/>
      <c r="Y685" s="39">
        <v>9.76</v>
      </c>
      <c r="Z685" s="39">
        <v>9.94</v>
      </c>
      <c r="AA685" s="39">
        <v>0.49</v>
      </c>
      <c r="AB685" s="37"/>
      <c r="AC685" s="37"/>
      <c r="AD685" s="37"/>
      <c r="AE685" s="37" t="s">
        <v>1798</v>
      </c>
      <c r="AF685" s="37" t="s">
        <v>96</v>
      </c>
      <c r="AG685" s="37" t="s">
        <v>403</v>
      </c>
      <c r="AH685" s="38">
        <v>-3.3700000000000001E-2</v>
      </c>
      <c r="AI685" s="40">
        <f>INDEX(spac_research[[#All],[outsideLiquidationDate]],MATCH(C685,spac_research[[#All],[symbol]],0))</f>
        <v>0</v>
      </c>
      <c r="AJ685" s="20">
        <f t="shared" si="30"/>
        <v>45232</v>
      </c>
      <c r="AK685" s="32">
        <f t="shared" ca="1" si="31"/>
        <v>573</v>
      </c>
      <c r="AL685" s="33">
        <f t="shared" ca="1" si="32"/>
        <v>2.2190512974565854E-2</v>
      </c>
      <c r="AM685" s="22">
        <f>IF(ISBLANK(Y685),"",INDEX(spac_research[[#All],[publicSharesOutstanding]],MATCH(C685,spac_research[[#All],[symbol]],0)))</f>
        <v>19995246</v>
      </c>
      <c r="AN685">
        <v>1</v>
      </c>
    </row>
    <row r="686" spans="1:40" x14ac:dyDescent="0.2">
      <c r="A686" s="37" t="s">
        <v>2246</v>
      </c>
      <c r="B686" s="37" t="s">
        <v>1780</v>
      </c>
      <c r="C686" s="37" t="s">
        <v>248</v>
      </c>
      <c r="D686" s="37"/>
      <c r="E686" s="37"/>
      <c r="F686" s="40">
        <v>44245</v>
      </c>
      <c r="G686" s="40">
        <v>44503</v>
      </c>
      <c r="H686" s="37" t="s">
        <v>247</v>
      </c>
      <c r="I686" s="37" t="s">
        <v>69</v>
      </c>
      <c r="J686" s="37" t="s">
        <v>54</v>
      </c>
      <c r="K686" s="37"/>
      <c r="L686" s="39">
        <v>10.199999999999999</v>
      </c>
      <c r="M686" s="38">
        <v>0.5</v>
      </c>
      <c r="N686" s="37" t="s">
        <v>49</v>
      </c>
      <c r="O686" s="37" t="s">
        <v>48</v>
      </c>
      <c r="P686" s="37">
        <v>414</v>
      </c>
      <c r="Q686" s="37"/>
      <c r="R686" s="40">
        <v>45051</v>
      </c>
      <c r="S686" s="37"/>
      <c r="T686" s="37"/>
      <c r="U686" s="37"/>
      <c r="V686" s="37"/>
      <c r="W686" s="37"/>
      <c r="X686" s="37"/>
      <c r="Y686" s="39">
        <v>9.9</v>
      </c>
      <c r="Z686" s="39">
        <v>10.09</v>
      </c>
      <c r="AA686" s="39">
        <v>0.41</v>
      </c>
      <c r="AB686" s="37"/>
      <c r="AC686" s="37"/>
      <c r="AD686" s="37"/>
      <c r="AE686" s="37" t="s">
        <v>1811</v>
      </c>
      <c r="AF686" s="37" t="s">
        <v>122</v>
      </c>
      <c r="AG686" s="37" t="s">
        <v>246</v>
      </c>
      <c r="AH686" s="38">
        <v>-2.9399999999999999E-2</v>
      </c>
      <c r="AI686" s="40">
        <f>INDEX(spac_research[[#All],[outsideLiquidationDate]],MATCH(C686,spac_research[[#All],[symbol]],0))</f>
        <v>45235</v>
      </c>
      <c r="AJ686" s="20">
        <f t="shared" si="30"/>
        <v>45235</v>
      </c>
      <c r="AK686" s="32">
        <f t="shared" ca="1" si="31"/>
        <v>576</v>
      </c>
      <c r="AL686" s="33">
        <f t="shared" ca="1" si="32"/>
        <v>1.9202441077441061E-2</v>
      </c>
      <c r="AM686" s="22">
        <f>IF(ISBLANK(Y686),"",INDEX(spac_research[[#All],[publicSharesOutstanding]],MATCH(C686,spac_research[[#All],[symbol]],0)))</f>
        <v>41400000</v>
      </c>
      <c r="AN686">
        <v>0</v>
      </c>
    </row>
    <row r="687" spans="1:40" x14ac:dyDescent="0.2">
      <c r="A687" s="37" t="s">
        <v>2250</v>
      </c>
      <c r="B687" s="37" t="s">
        <v>1780</v>
      </c>
      <c r="C687" s="37" t="s">
        <v>719</v>
      </c>
      <c r="D687" s="37"/>
      <c r="E687" s="37"/>
      <c r="F687" s="40">
        <v>44442</v>
      </c>
      <c r="G687" s="40">
        <v>44503</v>
      </c>
      <c r="H687" s="37" t="s">
        <v>181</v>
      </c>
      <c r="I687" s="37" t="s">
        <v>69</v>
      </c>
      <c r="J687" s="37" t="s">
        <v>61</v>
      </c>
      <c r="K687" s="37"/>
      <c r="L687" s="39">
        <v>10.199999999999999</v>
      </c>
      <c r="M687" s="38">
        <v>0.5</v>
      </c>
      <c r="N687" s="37" t="s">
        <v>72</v>
      </c>
      <c r="O687" s="37" t="s">
        <v>48</v>
      </c>
      <c r="P687" s="37">
        <v>201.3</v>
      </c>
      <c r="Q687" s="37"/>
      <c r="R687" s="40">
        <v>44962</v>
      </c>
      <c r="S687" s="37"/>
      <c r="T687" s="37"/>
      <c r="U687" s="37"/>
      <c r="V687" s="37"/>
      <c r="W687" s="37"/>
      <c r="X687" s="37"/>
      <c r="Y687" s="39">
        <v>9.9600000000000009</v>
      </c>
      <c r="Z687" s="39">
        <v>10.039999999999999</v>
      </c>
      <c r="AA687" s="39">
        <v>0.26</v>
      </c>
      <c r="AB687" s="37"/>
      <c r="AC687" s="37"/>
      <c r="AD687" s="37"/>
      <c r="AE687" s="37" t="s">
        <v>1981</v>
      </c>
      <c r="AF687" s="37" t="s">
        <v>52</v>
      </c>
      <c r="AG687" s="37" t="s">
        <v>718</v>
      </c>
      <c r="AH687" s="38">
        <v>-2.35E-2</v>
      </c>
      <c r="AI687" s="40">
        <f>INDEX(spac_research[[#All],[outsideLiquidationDate]],MATCH(C687,spac_research[[#All],[symbol]],0))</f>
        <v>45235</v>
      </c>
      <c r="AJ687" s="20">
        <f t="shared" si="30"/>
        <v>45235</v>
      </c>
      <c r="AK687" s="32">
        <f t="shared" ca="1" si="31"/>
        <v>576</v>
      </c>
      <c r="AL687" s="33">
        <f t="shared" ca="1" si="32"/>
        <v>1.5269410977242211E-2</v>
      </c>
      <c r="AM687" s="22">
        <f>IF(ISBLANK(Y687),"",INDEX(spac_research[[#All],[publicSharesOutstanding]],MATCH(C687,spac_research[[#All],[symbol]],0)))</f>
        <v>20125000</v>
      </c>
      <c r="AN687">
        <v>0</v>
      </c>
    </row>
    <row r="688" spans="1:40" x14ac:dyDescent="0.2">
      <c r="A688" s="37" t="s">
        <v>2373</v>
      </c>
      <c r="B688" s="37" t="s">
        <v>1780</v>
      </c>
      <c r="C688" s="37" t="s">
        <v>284</v>
      </c>
      <c r="D688" s="37"/>
      <c r="E688" s="37"/>
      <c r="F688" s="40">
        <v>44406</v>
      </c>
      <c r="G688" s="40">
        <v>44596</v>
      </c>
      <c r="H688" s="37" t="s">
        <v>128</v>
      </c>
      <c r="I688" s="37" t="s">
        <v>69</v>
      </c>
      <c r="J688" s="37" t="s">
        <v>61</v>
      </c>
      <c r="K688" s="37"/>
      <c r="L688" s="39">
        <v>10.3</v>
      </c>
      <c r="M688" s="38">
        <v>0.5</v>
      </c>
      <c r="N688" s="37" t="s">
        <v>57</v>
      </c>
      <c r="O688" s="37" t="s">
        <v>56</v>
      </c>
      <c r="P688" s="37">
        <v>230</v>
      </c>
      <c r="Q688" s="37"/>
      <c r="R688" s="40">
        <v>45054</v>
      </c>
      <c r="S688" s="37"/>
      <c r="T688" s="37"/>
      <c r="U688" s="37"/>
      <c r="V688" s="37"/>
      <c r="W688" s="37"/>
      <c r="X688" s="37"/>
      <c r="Y688" s="37"/>
      <c r="Z688" s="39">
        <v>10.07</v>
      </c>
      <c r="AA688" s="37"/>
      <c r="AB688" s="37"/>
      <c r="AC688" s="37"/>
      <c r="AD688" s="37"/>
      <c r="AE688" s="37" t="s">
        <v>1805</v>
      </c>
      <c r="AF688" s="37" t="s">
        <v>68</v>
      </c>
      <c r="AG688" s="37" t="s">
        <v>283</v>
      </c>
      <c r="AH688" s="37"/>
      <c r="AI688" s="40">
        <f>INDEX(spac_research[[#All],[outsideLiquidationDate]],MATCH(C688,spac_research[[#All],[symbol]],0))</f>
        <v>45238</v>
      </c>
      <c r="AJ688" s="20">
        <f t="shared" si="30"/>
        <v>45238</v>
      </c>
      <c r="AK688" s="32">
        <f t="shared" ca="1" si="31"/>
        <v>579</v>
      </c>
      <c r="AL688" s="33" t="str">
        <f t="shared" ca="1" si="32"/>
        <v/>
      </c>
      <c r="AM688" s="22" t="str">
        <f>IF(ISBLANK(Y688),"",INDEX(spac_research[[#All],[publicSharesOutstanding]],MATCH(C688,spac_research[[#All],[symbol]],0)))</f>
        <v/>
      </c>
      <c r="AN688">
        <v>0</v>
      </c>
    </row>
    <row r="689" spans="1:40" x14ac:dyDescent="0.2">
      <c r="A689" s="37" t="s">
        <v>877</v>
      </c>
      <c r="B689" s="37" t="s">
        <v>1780</v>
      </c>
      <c r="C689" s="37" t="s">
        <v>878</v>
      </c>
      <c r="D689" s="37"/>
      <c r="E689" s="37"/>
      <c r="F689" s="40">
        <v>44288</v>
      </c>
      <c r="G689" s="40">
        <v>44504</v>
      </c>
      <c r="H689" s="37" t="s">
        <v>116</v>
      </c>
      <c r="I689" s="37" t="s">
        <v>69</v>
      </c>
      <c r="J689" s="37" t="s">
        <v>61</v>
      </c>
      <c r="K689" s="37"/>
      <c r="L689" s="39">
        <v>10.199999999999999</v>
      </c>
      <c r="M689" s="38">
        <v>0.5</v>
      </c>
      <c r="N689" s="37" t="s">
        <v>66</v>
      </c>
      <c r="O689" s="37" t="s">
        <v>48</v>
      </c>
      <c r="P689" s="37">
        <v>299</v>
      </c>
      <c r="Q689" s="37"/>
      <c r="R689" s="40">
        <v>45054</v>
      </c>
      <c r="S689" s="37"/>
      <c r="T689" s="37"/>
      <c r="U689" s="37"/>
      <c r="V689" s="37"/>
      <c r="W689" s="37"/>
      <c r="X689" s="37"/>
      <c r="Y689" s="39">
        <v>9.8000000000000007</v>
      </c>
      <c r="Z689" s="39">
        <v>10.09</v>
      </c>
      <c r="AA689" s="39">
        <v>0.47</v>
      </c>
      <c r="AB689" s="37"/>
      <c r="AC689" s="37"/>
      <c r="AD689" s="37"/>
      <c r="AE689" s="37" t="s">
        <v>1811</v>
      </c>
      <c r="AF689" s="37" t="s">
        <v>51</v>
      </c>
      <c r="AG689" s="37" t="s">
        <v>66</v>
      </c>
      <c r="AH689" s="38">
        <v>-3.9199999999999999E-2</v>
      </c>
      <c r="AI689" s="40">
        <f>INDEX(spac_research[[#All],[outsideLiquidationDate]],MATCH(C689,spac_research[[#All],[symbol]],0))</f>
        <v>45238</v>
      </c>
      <c r="AJ689" s="20">
        <f t="shared" si="30"/>
        <v>45238</v>
      </c>
      <c r="AK689" s="32">
        <f t="shared" ca="1" si="31"/>
        <v>579</v>
      </c>
      <c r="AL689" s="33">
        <f t="shared" ca="1" si="32"/>
        <v>2.5730499453667365E-2</v>
      </c>
      <c r="AM689" s="22">
        <f>IF(ISBLANK(Y689),"",INDEX(spac_research[[#All],[publicSharesOutstanding]],MATCH(C689,spac_research[[#All],[symbol]],0)))</f>
        <v>29900000</v>
      </c>
      <c r="AN689">
        <v>1</v>
      </c>
    </row>
    <row r="690" spans="1:40" x14ac:dyDescent="0.2">
      <c r="A690" s="37" t="s">
        <v>2254</v>
      </c>
      <c r="B690" s="37" t="s">
        <v>1780</v>
      </c>
      <c r="C690" s="37" t="s">
        <v>1382</v>
      </c>
      <c r="D690" s="37"/>
      <c r="E690" s="37"/>
      <c r="F690" s="40">
        <v>44281</v>
      </c>
      <c r="G690" s="40">
        <v>44504</v>
      </c>
      <c r="H690" s="37" t="s">
        <v>91</v>
      </c>
      <c r="I690" s="37" t="s">
        <v>69</v>
      </c>
      <c r="J690" s="37" t="s">
        <v>54</v>
      </c>
      <c r="K690" s="37"/>
      <c r="L690" s="39">
        <v>10.199999999999999</v>
      </c>
      <c r="M690" s="38">
        <v>0.5</v>
      </c>
      <c r="N690" s="37" t="s">
        <v>72</v>
      </c>
      <c r="O690" s="37" t="s">
        <v>48</v>
      </c>
      <c r="P690" s="37">
        <v>345</v>
      </c>
      <c r="Q690" s="37"/>
      <c r="R690" s="40">
        <v>45054</v>
      </c>
      <c r="S690" s="37"/>
      <c r="T690" s="37"/>
      <c r="U690" s="37"/>
      <c r="V690" s="37"/>
      <c r="W690" s="37"/>
      <c r="X690" s="37"/>
      <c r="Y690" s="39">
        <v>9.93</v>
      </c>
      <c r="Z690" s="39">
        <v>10.06</v>
      </c>
      <c r="AA690" s="39">
        <v>0.45</v>
      </c>
      <c r="AB690" s="37"/>
      <c r="AC690" s="37"/>
      <c r="AD690" s="37"/>
      <c r="AE690" s="37" t="s">
        <v>1786</v>
      </c>
      <c r="AF690" s="37" t="s">
        <v>87</v>
      </c>
      <c r="AG690" s="37" t="s">
        <v>1381</v>
      </c>
      <c r="AH690" s="38">
        <v>-2.6499999999999999E-2</v>
      </c>
      <c r="AI690" s="40">
        <f>INDEX(spac_research[[#All],[outsideLiquidationDate]],MATCH(C690,spac_research[[#All],[symbol]],0))</f>
        <v>45238</v>
      </c>
      <c r="AJ690" s="20">
        <f t="shared" si="30"/>
        <v>45238</v>
      </c>
      <c r="AK690" s="32">
        <f t="shared" ca="1" si="31"/>
        <v>579</v>
      </c>
      <c r="AL690" s="33">
        <f t="shared" ca="1" si="32"/>
        <v>1.7140710361128863E-2</v>
      </c>
      <c r="AM690" s="22">
        <f>IF(ISBLANK(Y690),"",INDEX(spac_research[[#All],[publicSharesOutstanding]],MATCH(C690,spac_research[[#All],[symbol]],0)))</f>
        <v>34500000</v>
      </c>
      <c r="AN690">
        <v>0</v>
      </c>
    </row>
    <row r="691" spans="1:40" x14ac:dyDescent="0.2">
      <c r="A691" s="37" t="s">
        <v>2264</v>
      </c>
      <c r="B691" s="37" t="s">
        <v>1780</v>
      </c>
      <c r="C691" s="37" t="s">
        <v>438</v>
      </c>
      <c r="D691" s="37"/>
      <c r="E691" s="37"/>
      <c r="F691" s="40">
        <v>44488</v>
      </c>
      <c r="G691" s="40">
        <v>44505</v>
      </c>
      <c r="H691" s="37" t="s">
        <v>91</v>
      </c>
      <c r="I691" s="37" t="s">
        <v>69</v>
      </c>
      <c r="J691" s="37" t="s">
        <v>61</v>
      </c>
      <c r="K691" s="37"/>
      <c r="L691" s="39">
        <v>10.199999999999999</v>
      </c>
      <c r="M691" s="38">
        <v>0.5</v>
      </c>
      <c r="N691" s="37" t="s">
        <v>104</v>
      </c>
      <c r="O691" s="37" t="s">
        <v>48</v>
      </c>
      <c r="P691" s="37">
        <v>300</v>
      </c>
      <c r="Q691" s="37"/>
      <c r="R691" s="40">
        <v>45055</v>
      </c>
      <c r="S691" s="37"/>
      <c r="T691" s="37"/>
      <c r="U691" s="37"/>
      <c r="V691" s="37"/>
      <c r="W691" s="37"/>
      <c r="X691" s="37"/>
      <c r="Y691" s="39">
        <v>9.9</v>
      </c>
      <c r="Z691" s="39">
        <v>10.11</v>
      </c>
      <c r="AA691" s="39">
        <v>0.42</v>
      </c>
      <c r="AB691" s="37"/>
      <c r="AC691" s="37"/>
      <c r="AD691" s="37"/>
      <c r="AE691" s="37" t="s">
        <v>1798</v>
      </c>
      <c r="AF691" s="37" t="s">
        <v>96</v>
      </c>
      <c r="AG691" s="37" t="s">
        <v>437</v>
      </c>
      <c r="AH691" s="38">
        <v>-2.9399999999999999E-2</v>
      </c>
      <c r="AI691" s="40">
        <f>INDEX(spac_research[[#All],[outsideLiquidationDate]],MATCH(C691,spac_research[[#All],[symbol]],0))</f>
        <v>45239</v>
      </c>
      <c r="AJ691" s="20">
        <f t="shared" si="30"/>
        <v>45239</v>
      </c>
      <c r="AK691" s="32">
        <f t="shared" ca="1" si="31"/>
        <v>580</v>
      </c>
      <c r="AL691" s="33">
        <f t="shared" ca="1" si="32"/>
        <v>1.9070010449320777E-2</v>
      </c>
      <c r="AM691" s="22">
        <f>IF(ISBLANK(Y691),"",INDEX(spac_research[[#All],[publicSharesOutstanding]],MATCH(C691,spac_research[[#All],[symbol]],0)))</f>
        <v>30000000</v>
      </c>
      <c r="AN691">
        <v>0</v>
      </c>
    </row>
    <row r="692" spans="1:40" x14ac:dyDescent="0.2">
      <c r="A692" s="37" t="s">
        <v>2381</v>
      </c>
      <c r="B692" s="37" t="s">
        <v>1780</v>
      </c>
      <c r="C692" s="37" t="s">
        <v>402</v>
      </c>
      <c r="D692" s="37"/>
      <c r="E692" s="37"/>
      <c r="F692" s="40">
        <v>44567</v>
      </c>
      <c r="G692" s="40">
        <v>44603</v>
      </c>
      <c r="H692" s="37" t="s">
        <v>128</v>
      </c>
      <c r="I692" s="37" t="s">
        <v>69</v>
      </c>
      <c r="J692" s="37" t="s">
        <v>61</v>
      </c>
      <c r="K692" s="37"/>
      <c r="L692" s="39">
        <v>10.199999999999999</v>
      </c>
      <c r="M692" s="38">
        <v>0.5</v>
      </c>
      <c r="N692" s="37" t="s">
        <v>49</v>
      </c>
      <c r="O692" s="37" t="s">
        <v>48</v>
      </c>
      <c r="P692" s="37">
        <v>100</v>
      </c>
      <c r="Q692" s="37"/>
      <c r="R692" s="40">
        <v>45061</v>
      </c>
      <c r="S692" s="37"/>
      <c r="T692" s="37"/>
      <c r="U692" s="37"/>
      <c r="V692" s="37"/>
      <c r="W692" s="37"/>
      <c r="X692" s="37"/>
      <c r="Y692" s="37"/>
      <c r="Z692" s="39">
        <v>9.9700000000000006</v>
      </c>
      <c r="AA692" s="37"/>
      <c r="AB692" s="37"/>
      <c r="AC692" s="37"/>
      <c r="AD692" s="37"/>
      <c r="AE692" s="37" t="s">
        <v>1865</v>
      </c>
      <c r="AF692" s="37" t="s">
        <v>401</v>
      </c>
      <c r="AG692" s="37" t="s">
        <v>400</v>
      </c>
      <c r="AH692" s="37"/>
      <c r="AI692" s="40">
        <f>INDEX(spac_research[[#All],[outsideLiquidationDate]],MATCH(C692,spac_research[[#All],[symbol]],0))</f>
        <v>45245</v>
      </c>
      <c r="AJ692" s="20">
        <f t="shared" si="30"/>
        <v>45245</v>
      </c>
      <c r="AK692" s="32">
        <f t="shared" ca="1" si="31"/>
        <v>586</v>
      </c>
      <c r="AL692" s="33" t="str">
        <f t="shared" ca="1" si="32"/>
        <v/>
      </c>
      <c r="AM692" s="22" t="str">
        <f>IF(ISBLANK(Y692),"",INDEX(spac_research[[#All],[publicSharesOutstanding]],MATCH(C692,spac_research[[#All],[symbol]],0)))</f>
        <v/>
      </c>
      <c r="AN692">
        <v>0</v>
      </c>
    </row>
    <row r="693" spans="1:40" x14ac:dyDescent="0.2">
      <c r="A693" s="37" t="s">
        <v>1439</v>
      </c>
      <c r="B693" s="37" t="s">
        <v>1780</v>
      </c>
      <c r="C693" s="37" t="s">
        <v>1440</v>
      </c>
      <c r="D693" s="37"/>
      <c r="E693" s="37"/>
      <c r="F693" s="40">
        <v>44274</v>
      </c>
      <c r="G693" s="40">
        <v>44510</v>
      </c>
      <c r="H693" s="37" t="s">
        <v>247</v>
      </c>
      <c r="I693" s="37" t="s">
        <v>69</v>
      </c>
      <c r="J693" s="37" t="s">
        <v>54</v>
      </c>
      <c r="K693" s="37"/>
      <c r="L693" s="39">
        <v>10.199999999999999</v>
      </c>
      <c r="M693" s="38">
        <v>0.5</v>
      </c>
      <c r="N693" s="37" t="s">
        <v>49</v>
      </c>
      <c r="O693" s="37" t="s">
        <v>56</v>
      </c>
      <c r="P693" s="37">
        <v>230</v>
      </c>
      <c r="Q693" s="37"/>
      <c r="R693" s="40">
        <v>45061</v>
      </c>
      <c r="S693" s="37"/>
      <c r="T693" s="37"/>
      <c r="U693" s="37"/>
      <c r="V693" s="37"/>
      <c r="W693" s="37"/>
      <c r="X693" s="37"/>
      <c r="Y693" s="39">
        <v>9.91</v>
      </c>
      <c r="Z693" s="39">
        <v>10.02</v>
      </c>
      <c r="AA693" s="39">
        <v>0.38</v>
      </c>
      <c r="AB693" s="37"/>
      <c r="AC693" s="37"/>
      <c r="AD693" s="37"/>
      <c r="AE693" s="37" t="s">
        <v>1810</v>
      </c>
      <c r="AF693" s="37" t="s">
        <v>149</v>
      </c>
      <c r="AG693" s="37" t="s">
        <v>1438</v>
      </c>
      <c r="AH693" s="38">
        <v>-2.8400000000000002E-2</v>
      </c>
      <c r="AI693" s="40">
        <f>INDEX(spac_research[[#All],[outsideLiquidationDate]],MATCH(C693,spac_research[[#All],[symbol]],0))</f>
        <v>45245</v>
      </c>
      <c r="AJ693" s="20">
        <f t="shared" si="30"/>
        <v>45245</v>
      </c>
      <c r="AK693" s="32">
        <f t="shared" ca="1" si="31"/>
        <v>586</v>
      </c>
      <c r="AL693" s="33">
        <f t="shared" ca="1" si="32"/>
        <v>1.8227184593078323E-2</v>
      </c>
      <c r="AM693" s="22">
        <f>IF(ISBLANK(Y693),"",INDEX(spac_research[[#All],[publicSharesOutstanding]],MATCH(C693,spac_research[[#All],[symbol]],0)))</f>
        <v>23000000</v>
      </c>
      <c r="AN693">
        <v>0</v>
      </c>
    </row>
    <row r="694" spans="1:40" x14ac:dyDescent="0.2">
      <c r="A694" s="37" t="s">
        <v>2285</v>
      </c>
      <c r="B694" s="37" t="s">
        <v>1780</v>
      </c>
      <c r="C694" s="37" t="s">
        <v>1353</v>
      </c>
      <c r="D694" s="37"/>
      <c r="E694" s="37"/>
      <c r="F694" s="40">
        <v>44306</v>
      </c>
      <c r="G694" s="40">
        <v>44519</v>
      </c>
      <c r="H694" s="37" t="s">
        <v>1352</v>
      </c>
      <c r="I694" s="37" t="s">
        <v>69</v>
      </c>
      <c r="J694" s="37" t="s">
        <v>61</v>
      </c>
      <c r="K694" s="37"/>
      <c r="L694" s="39">
        <v>10.199999999999999</v>
      </c>
      <c r="M694" s="38">
        <v>0.5</v>
      </c>
      <c r="N694" s="37" t="s">
        <v>79</v>
      </c>
      <c r="O694" s="37" t="s">
        <v>93</v>
      </c>
      <c r="P694" s="37">
        <v>201.3</v>
      </c>
      <c r="Q694" s="37"/>
      <c r="R694" s="40">
        <v>45069</v>
      </c>
      <c r="S694" s="37"/>
      <c r="T694" s="37"/>
      <c r="U694" s="37"/>
      <c r="V694" s="37"/>
      <c r="W694" s="37"/>
      <c r="X694" s="37"/>
      <c r="Y694" s="39">
        <v>9.8800000000000008</v>
      </c>
      <c r="Z694" s="39">
        <v>10.06</v>
      </c>
      <c r="AA694" s="39">
        <v>0.39</v>
      </c>
      <c r="AB694" s="37"/>
      <c r="AC694" s="37"/>
      <c r="AD694" s="37"/>
      <c r="AE694" s="37" t="s">
        <v>1805</v>
      </c>
      <c r="AF694" s="37" t="s">
        <v>59</v>
      </c>
      <c r="AG694" s="37" t="s">
        <v>1351</v>
      </c>
      <c r="AH694" s="38">
        <v>-3.1399999999999997E-2</v>
      </c>
      <c r="AI694" s="40">
        <f>INDEX(spac_research[[#All],[outsideLiquidationDate]],MATCH(C694,spac_research[[#All],[symbol]],0))</f>
        <v>45253</v>
      </c>
      <c r="AJ694" s="20">
        <f t="shared" si="30"/>
        <v>45253</v>
      </c>
      <c r="AK694" s="32">
        <f t="shared" ca="1" si="31"/>
        <v>594</v>
      </c>
      <c r="AL694" s="33">
        <f t="shared" ca="1" si="32"/>
        <v>1.9902125165282974E-2</v>
      </c>
      <c r="AM694" s="22">
        <f>IF(ISBLANK(Y694),"",INDEX(spac_research[[#All],[publicSharesOutstanding]],MATCH(C694,spac_research[[#All],[symbol]],0)))</f>
        <v>20125000</v>
      </c>
      <c r="AN694">
        <v>1</v>
      </c>
    </row>
    <row r="695" spans="1:40" x14ac:dyDescent="0.2">
      <c r="A695" s="37" t="s">
        <v>2287</v>
      </c>
      <c r="B695" s="37" t="s">
        <v>1780</v>
      </c>
      <c r="C695" s="37" t="s">
        <v>1646</v>
      </c>
      <c r="D695" s="37"/>
      <c r="E695" s="37"/>
      <c r="F695" s="40">
        <v>44503</v>
      </c>
      <c r="G695" s="40">
        <v>44519</v>
      </c>
      <c r="H695" s="37" t="s">
        <v>1645</v>
      </c>
      <c r="I695" s="37" t="s">
        <v>69</v>
      </c>
      <c r="J695" s="37" t="s">
        <v>54</v>
      </c>
      <c r="K695" s="37"/>
      <c r="L695" s="39">
        <v>10.199999999999999</v>
      </c>
      <c r="M695" s="38">
        <v>0.5</v>
      </c>
      <c r="N695" s="37" t="s">
        <v>130</v>
      </c>
      <c r="O695" s="37" t="s">
        <v>48</v>
      </c>
      <c r="P695" s="37">
        <v>172.5</v>
      </c>
      <c r="Q695" s="37"/>
      <c r="R695" s="40">
        <v>44980</v>
      </c>
      <c r="S695" s="37"/>
      <c r="T695" s="37"/>
      <c r="U695" s="37"/>
      <c r="V695" s="37"/>
      <c r="W695" s="37"/>
      <c r="X695" s="37"/>
      <c r="Y695" s="39">
        <v>9.9499999999999993</v>
      </c>
      <c r="Z695" s="39">
        <v>10.08</v>
      </c>
      <c r="AA695" s="39">
        <v>0.24</v>
      </c>
      <c r="AB695" s="37"/>
      <c r="AC695" s="37"/>
      <c r="AD695" s="37"/>
      <c r="AE695" s="37" t="s">
        <v>1828</v>
      </c>
      <c r="AF695" s="37" t="s">
        <v>251</v>
      </c>
      <c r="AG695" s="37" t="s">
        <v>1644</v>
      </c>
      <c r="AH695" s="38">
        <v>-2.4500000000000001E-2</v>
      </c>
      <c r="AI695" s="40">
        <f>INDEX(spac_research[[#All],[outsideLiquidationDate]],MATCH(C695,spac_research[[#All],[symbol]],0))</f>
        <v>45253</v>
      </c>
      <c r="AJ695" s="20">
        <f t="shared" si="30"/>
        <v>45253</v>
      </c>
      <c r="AK695" s="32">
        <f t="shared" ca="1" si="31"/>
        <v>594</v>
      </c>
      <c r="AL695" s="33">
        <f t="shared" ca="1" si="32"/>
        <v>1.543914860497775E-2</v>
      </c>
      <c r="AM695" s="22">
        <f>IF(ISBLANK(Y695),"",INDEX(spac_research[[#All],[publicSharesOutstanding]],MATCH(C695,spac_research[[#All],[symbol]],0)))</f>
        <v>17250000</v>
      </c>
      <c r="AN695">
        <v>0</v>
      </c>
    </row>
    <row r="696" spans="1:40" x14ac:dyDescent="0.2">
      <c r="A696" s="37" t="s">
        <v>2392</v>
      </c>
      <c r="B696" s="37" t="s">
        <v>1780</v>
      </c>
      <c r="C696" s="37" t="s">
        <v>387</v>
      </c>
      <c r="D696" s="37"/>
      <c r="E696" s="37"/>
      <c r="F696" s="40">
        <v>44553</v>
      </c>
      <c r="G696" s="40">
        <v>44621</v>
      </c>
      <c r="H696" s="37" t="s">
        <v>386</v>
      </c>
      <c r="I696" s="37" t="s">
        <v>69</v>
      </c>
      <c r="J696" s="37" t="s">
        <v>54</v>
      </c>
      <c r="K696" s="37"/>
      <c r="L696" s="39">
        <v>10.25</v>
      </c>
      <c r="M696" s="38">
        <v>0.5</v>
      </c>
      <c r="N696" s="37" t="s">
        <v>49</v>
      </c>
      <c r="O696" s="37" t="s">
        <v>216</v>
      </c>
      <c r="P696" s="37">
        <v>100</v>
      </c>
      <c r="Q696" s="37"/>
      <c r="R696" s="40">
        <v>45080</v>
      </c>
      <c r="S696" s="37"/>
      <c r="T696" s="37"/>
      <c r="U696" s="37"/>
      <c r="V696" s="37"/>
      <c r="W696" s="37"/>
      <c r="X696" s="37"/>
      <c r="Y696" s="37"/>
      <c r="Z696" s="39">
        <v>10</v>
      </c>
      <c r="AA696" s="37"/>
      <c r="AB696" s="37"/>
      <c r="AC696" s="37"/>
      <c r="AD696" s="37"/>
      <c r="AE696" s="37" t="s">
        <v>1784</v>
      </c>
      <c r="AF696" s="37" t="s">
        <v>385</v>
      </c>
      <c r="AG696" s="37" t="s">
        <v>384</v>
      </c>
      <c r="AH696" s="37"/>
      <c r="AI696" s="40">
        <f>INDEX(spac_research[[#All],[outsideLiquidationDate]],MATCH(C696,spac_research[[#All],[symbol]],0))</f>
        <v>45263</v>
      </c>
      <c r="AJ696" s="20">
        <f t="shared" si="30"/>
        <v>45263</v>
      </c>
      <c r="AK696" s="32">
        <f t="shared" ca="1" si="31"/>
        <v>604</v>
      </c>
      <c r="AL696" s="33" t="str">
        <f t="shared" ca="1" si="32"/>
        <v/>
      </c>
      <c r="AM696" s="22" t="str">
        <f>IF(ISBLANK(Y696),"",INDEX(spac_research[[#All],[publicSharesOutstanding]],MATCH(C696,spac_research[[#All],[symbol]],0)))</f>
        <v/>
      </c>
      <c r="AN696">
        <v>0</v>
      </c>
    </row>
    <row r="697" spans="1:40" x14ac:dyDescent="0.2">
      <c r="A697" s="37" t="s">
        <v>2393</v>
      </c>
      <c r="B697" s="37" t="s">
        <v>1780</v>
      </c>
      <c r="C697" s="37" t="s">
        <v>170</v>
      </c>
      <c r="D697" s="37"/>
      <c r="E697" s="37"/>
      <c r="F697" s="40">
        <v>44580</v>
      </c>
      <c r="G697" s="40">
        <v>44621</v>
      </c>
      <c r="H697" s="37" t="s">
        <v>128</v>
      </c>
      <c r="I697" s="37" t="s">
        <v>69</v>
      </c>
      <c r="J697" s="37" t="s">
        <v>61</v>
      </c>
      <c r="K697" s="37"/>
      <c r="L697" s="39">
        <v>10.3</v>
      </c>
      <c r="M697" s="38">
        <v>0.5</v>
      </c>
      <c r="N697" s="37" t="s">
        <v>49</v>
      </c>
      <c r="O697" s="37" t="s">
        <v>167</v>
      </c>
      <c r="P697" s="37">
        <v>200</v>
      </c>
      <c r="Q697" s="37"/>
      <c r="R697" s="40">
        <v>45080</v>
      </c>
      <c r="S697" s="37"/>
      <c r="T697" s="37"/>
      <c r="U697" s="37"/>
      <c r="V697" s="37"/>
      <c r="W697" s="37"/>
      <c r="X697" s="37"/>
      <c r="Y697" s="37"/>
      <c r="Z697" s="39">
        <v>10.029999999999999</v>
      </c>
      <c r="AA697" s="37"/>
      <c r="AB697" s="37"/>
      <c r="AC697" s="37"/>
      <c r="AD697" s="37"/>
      <c r="AE697" s="37" t="s">
        <v>2394</v>
      </c>
      <c r="AF697" s="37" t="s">
        <v>169</v>
      </c>
      <c r="AG697" s="37" t="s">
        <v>168</v>
      </c>
      <c r="AH697" s="37"/>
      <c r="AI697" s="40">
        <f>INDEX(spac_research[[#All],[outsideLiquidationDate]],MATCH(C697,spac_research[[#All],[symbol]],0))</f>
        <v>45263</v>
      </c>
      <c r="AJ697" s="20">
        <f t="shared" si="30"/>
        <v>45263</v>
      </c>
      <c r="AK697" s="32">
        <f t="shared" ca="1" si="31"/>
        <v>604</v>
      </c>
      <c r="AL697" s="33" t="str">
        <f t="shared" ca="1" si="32"/>
        <v/>
      </c>
      <c r="AM697" s="22" t="str">
        <f>IF(ISBLANK(Y697),"",INDEX(spac_research[[#All],[publicSharesOutstanding]],MATCH(C697,spac_research[[#All],[symbol]],0)))</f>
        <v/>
      </c>
      <c r="AN697">
        <v>0</v>
      </c>
    </row>
    <row r="698" spans="1:40" x14ac:dyDescent="0.2">
      <c r="A698" s="37" t="s">
        <v>2300</v>
      </c>
      <c r="B698" s="37" t="s">
        <v>1780</v>
      </c>
      <c r="C698" s="37" t="s">
        <v>600</v>
      </c>
      <c r="D698" s="37"/>
      <c r="E698" s="37"/>
      <c r="F698" s="40">
        <v>44512</v>
      </c>
      <c r="G698" s="40">
        <v>44531</v>
      </c>
      <c r="H698" s="37" t="s">
        <v>91</v>
      </c>
      <c r="I698" s="37" t="s">
        <v>69</v>
      </c>
      <c r="J698" s="37" t="s">
        <v>54</v>
      </c>
      <c r="K698" s="37"/>
      <c r="L698" s="39">
        <v>10.199999999999999</v>
      </c>
      <c r="M698" s="38">
        <v>0.5</v>
      </c>
      <c r="N698" s="37" t="s">
        <v>79</v>
      </c>
      <c r="O698" s="37" t="s">
        <v>48</v>
      </c>
      <c r="P698" s="37">
        <v>276</v>
      </c>
      <c r="Q698" s="37"/>
      <c r="R698" s="40">
        <v>45080</v>
      </c>
      <c r="S698" s="37"/>
      <c r="T698" s="37"/>
      <c r="U698" s="37"/>
      <c r="V698" s="37"/>
      <c r="W698" s="37"/>
      <c r="X698" s="37"/>
      <c r="Y698" s="39">
        <v>9.8699999999999992</v>
      </c>
      <c r="Z698" s="39">
        <v>9.99</v>
      </c>
      <c r="AA698" s="39">
        <v>0.28999999999999998</v>
      </c>
      <c r="AB698" s="37"/>
      <c r="AC698" s="37"/>
      <c r="AD698" s="37"/>
      <c r="AE698" s="37" t="s">
        <v>1818</v>
      </c>
      <c r="AF698" s="37" t="s">
        <v>599</v>
      </c>
      <c r="AG698" s="37" t="s">
        <v>598</v>
      </c>
      <c r="AH698" s="38">
        <v>-3.2399999999999998E-2</v>
      </c>
      <c r="AI698" s="40">
        <f>INDEX(spac_research[[#All],[outsideLiquidationDate]],MATCH(C698,spac_research[[#All],[symbol]],0))</f>
        <v>45263</v>
      </c>
      <c r="AJ698" s="20">
        <f t="shared" si="30"/>
        <v>45263</v>
      </c>
      <c r="AK698" s="32">
        <f t="shared" ca="1" si="31"/>
        <v>604</v>
      </c>
      <c r="AL698" s="33">
        <f t="shared" ca="1" si="32"/>
        <v>2.0204714265585077E-2</v>
      </c>
      <c r="AM698" s="22">
        <f>IF(ISBLANK(Y698),"",INDEX(spac_research[[#All],[publicSharesOutstanding]],MATCH(C698,spac_research[[#All],[symbol]],0)))</f>
        <v>27600000</v>
      </c>
      <c r="AN698">
        <v>0</v>
      </c>
    </row>
    <row r="699" spans="1:40" x14ac:dyDescent="0.2">
      <c r="A699" s="37" t="s">
        <v>2396</v>
      </c>
      <c r="B699" s="37" t="s">
        <v>1780</v>
      </c>
      <c r="C699" s="37" t="s">
        <v>358</v>
      </c>
      <c r="D699" s="37"/>
      <c r="E699" s="37"/>
      <c r="F699" s="40">
        <v>44587</v>
      </c>
      <c r="G699" s="40">
        <v>44622</v>
      </c>
      <c r="H699" s="37" t="s">
        <v>128</v>
      </c>
      <c r="I699" s="37" t="s">
        <v>69</v>
      </c>
      <c r="J699" s="37" t="s">
        <v>61</v>
      </c>
      <c r="K699" s="37"/>
      <c r="L699" s="39">
        <v>10.3</v>
      </c>
      <c r="M699" s="38">
        <v>0.5</v>
      </c>
      <c r="N699" s="37" t="s">
        <v>79</v>
      </c>
      <c r="O699" s="37" t="s">
        <v>48</v>
      </c>
      <c r="P699" s="37">
        <v>258.8</v>
      </c>
      <c r="Q699" s="37"/>
      <c r="R699" s="40">
        <v>45081</v>
      </c>
      <c r="S699" s="37"/>
      <c r="T699" s="37"/>
      <c r="U699" s="37"/>
      <c r="V699" s="37"/>
      <c r="W699" s="37"/>
      <c r="X699" s="37"/>
      <c r="Y699" s="37"/>
      <c r="Z699" s="39">
        <v>10.050000000000001</v>
      </c>
      <c r="AA699" s="37"/>
      <c r="AB699" s="37"/>
      <c r="AC699" s="37"/>
      <c r="AD699" s="37"/>
      <c r="AE699" s="37" t="s">
        <v>1818</v>
      </c>
      <c r="AF699" s="37" t="s">
        <v>267</v>
      </c>
      <c r="AG699" s="37" t="s">
        <v>118</v>
      </c>
      <c r="AH699" s="37"/>
      <c r="AI699" s="40">
        <f>INDEX(spac_research[[#All],[outsideLiquidationDate]],MATCH(C699,spac_research[[#All],[symbol]],0))</f>
        <v>45264</v>
      </c>
      <c r="AJ699" s="20">
        <f t="shared" si="30"/>
        <v>45264</v>
      </c>
      <c r="AK699" s="32">
        <f t="shared" ca="1" si="31"/>
        <v>605</v>
      </c>
      <c r="AL699" s="33" t="str">
        <f t="shared" ca="1" si="32"/>
        <v/>
      </c>
      <c r="AM699" s="22" t="str">
        <f>IF(ISBLANK(Y699),"",INDEX(spac_research[[#All],[publicSharesOutstanding]],MATCH(C699,spac_research[[#All],[symbol]],0)))</f>
        <v/>
      </c>
      <c r="AN699">
        <v>0</v>
      </c>
    </row>
    <row r="700" spans="1:40" x14ac:dyDescent="0.2">
      <c r="A700" s="37" t="s">
        <v>2309</v>
      </c>
      <c r="B700" s="37" t="s">
        <v>1780</v>
      </c>
      <c r="C700" s="37" t="s">
        <v>695</v>
      </c>
      <c r="D700" s="37"/>
      <c r="E700" s="37"/>
      <c r="F700" s="40">
        <v>44515</v>
      </c>
      <c r="G700" s="40">
        <v>44537</v>
      </c>
      <c r="H700" s="37" t="s">
        <v>694</v>
      </c>
      <c r="I700" s="37" t="s">
        <v>53</v>
      </c>
      <c r="J700" s="37" t="s">
        <v>61</v>
      </c>
      <c r="K700" s="37"/>
      <c r="L700" s="39">
        <v>10.199999999999999</v>
      </c>
      <c r="M700" s="38">
        <v>0.33329999999999999</v>
      </c>
      <c r="N700" s="37" t="s">
        <v>72</v>
      </c>
      <c r="O700" s="37" t="s">
        <v>48</v>
      </c>
      <c r="P700" s="37">
        <v>341.4</v>
      </c>
      <c r="Q700" s="37"/>
      <c r="R700" s="40">
        <v>45086</v>
      </c>
      <c r="S700" s="37"/>
      <c r="T700" s="37"/>
      <c r="U700" s="37"/>
      <c r="V700" s="37"/>
      <c r="W700" s="37"/>
      <c r="X700" s="37"/>
      <c r="Y700" s="39">
        <v>9.84</v>
      </c>
      <c r="Z700" s="39">
        <v>10</v>
      </c>
      <c r="AA700" s="39">
        <v>0.42</v>
      </c>
      <c r="AB700" s="37"/>
      <c r="AC700" s="37"/>
      <c r="AD700" s="37"/>
      <c r="AE700" s="37" t="s">
        <v>1805</v>
      </c>
      <c r="AF700" s="37" t="s">
        <v>267</v>
      </c>
      <c r="AG700" s="37" t="s">
        <v>693</v>
      </c>
      <c r="AH700" s="38">
        <v>-3.5299999999999998E-2</v>
      </c>
      <c r="AI700" s="40">
        <f>INDEX(spac_research[[#All],[outsideLiquidationDate]],MATCH(C700,spac_research[[#All],[symbol]],0))</f>
        <v>45269</v>
      </c>
      <c r="AJ700" s="20">
        <f t="shared" si="30"/>
        <v>45269</v>
      </c>
      <c r="AK700" s="32">
        <f t="shared" ca="1" si="31"/>
        <v>610</v>
      </c>
      <c r="AL700" s="33">
        <f t="shared" ca="1" si="32"/>
        <v>2.1891243502598981E-2</v>
      </c>
      <c r="AM700" s="22">
        <f>IF(ISBLANK(Y700),"",INDEX(spac_research[[#All],[publicSharesOutstanding]],MATCH(C700,spac_research[[#All],[symbol]],0)))</f>
        <v>34137444</v>
      </c>
      <c r="AN700">
        <v>1</v>
      </c>
    </row>
    <row r="701" spans="1:40" x14ac:dyDescent="0.2">
      <c r="A701" s="37" t="s">
        <v>2312</v>
      </c>
      <c r="B701" s="37" t="s">
        <v>1780</v>
      </c>
      <c r="C701" s="37" t="s">
        <v>286</v>
      </c>
      <c r="D701" s="37"/>
      <c r="E701" s="37"/>
      <c r="F701" s="40">
        <v>44256</v>
      </c>
      <c r="G701" s="40">
        <v>44539</v>
      </c>
      <c r="H701" s="37" t="s">
        <v>91</v>
      </c>
      <c r="I701" s="37" t="s">
        <v>53</v>
      </c>
      <c r="J701" s="37" t="s">
        <v>54</v>
      </c>
      <c r="K701" s="37"/>
      <c r="L701" s="39">
        <v>10.199999999999999</v>
      </c>
      <c r="M701" s="38">
        <v>0.33329999999999999</v>
      </c>
      <c r="N701" s="37" t="s">
        <v>79</v>
      </c>
      <c r="O701" s="37" t="s">
        <v>216</v>
      </c>
      <c r="P701" s="37">
        <v>214.9</v>
      </c>
      <c r="Q701" s="37"/>
      <c r="R701" s="40">
        <v>45090</v>
      </c>
      <c r="S701" s="37"/>
      <c r="T701" s="37"/>
      <c r="U701" s="37"/>
      <c r="V701" s="37"/>
      <c r="W701" s="37"/>
      <c r="X701" s="37"/>
      <c r="Y701" s="39">
        <v>9.83</v>
      </c>
      <c r="Z701" s="39">
        <v>9.9700000000000006</v>
      </c>
      <c r="AA701" s="39">
        <v>0.4</v>
      </c>
      <c r="AB701" s="37"/>
      <c r="AC701" s="37"/>
      <c r="AD701" s="37"/>
      <c r="AE701" s="37" t="s">
        <v>1805</v>
      </c>
      <c r="AF701" s="37" t="s">
        <v>59</v>
      </c>
      <c r="AG701" s="37" t="s">
        <v>285</v>
      </c>
      <c r="AH701" s="38">
        <v>-3.6299999999999999E-2</v>
      </c>
      <c r="AI701" s="40">
        <f>INDEX(spac_research[[#All],[outsideLiquidationDate]],MATCH(C701,spac_research[[#All],[symbol]],0))</f>
        <v>45273</v>
      </c>
      <c r="AJ701" s="20">
        <f t="shared" si="30"/>
        <v>45273</v>
      </c>
      <c r="AK701" s="32">
        <f t="shared" ca="1" si="31"/>
        <v>614</v>
      </c>
      <c r="AL701" s="33">
        <f t="shared" ca="1" si="32"/>
        <v>2.2375497463392322E-2</v>
      </c>
      <c r="AM701" s="22">
        <f>IF(ISBLANK(Y701),"",INDEX(spac_research[[#All],[publicSharesOutstanding]],MATCH(C701,spac_research[[#All],[symbol]],0)))</f>
        <v>21489658</v>
      </c>
      <c r="AN701">
        <v>1</v>
      </c>
    </row>
    <row r="702" spans="1:40" x14ac:dyDescent="0.2">
      <c r="A702" s="37" t="s">
        <v>2321</v>
      </c>
      <c r="B702" s="37" t="s">
        <v>1780</v>
      </c>
      <c r="C702" s="37" t="s">
        <v>92</v>
      </c>
      <c r="D702" s="37"/>
      <c r="E702" s="37"/>
      <c r="F702" s="40">
        <v>44518</v>
      </c>
      <c r="G702" s="40">
        <v>44540</v>
      </c>
      <c r="H702" s="37" t="s">
        <v>91</v>
      </c>
      <c r="I702" s="37" t="s">
        <v>69</v>
      </c>
      <c r="J702" s="37" t="s">
        <v>54</v>
      </c>
      <c r="K702" s="37"/>
      <c r="L702" s="39">
        <v>10.1</v>
      </c>
      <c r="M702" s="38">
        <v>0.5</v>
      </c>
      <c r="N702" s="37" t="s">
        <v>57</v>
      </c>
      <c r="O702" s="37" t="s">
        <v>56</v>
      </c>
      <c r="P702" s="37">
        <v>287.5</v>
      </c>
      <c r="Q702" s="37"/>
      <c r="R702" s="40">
        <v>45091</v>
      </c>
      <c r="S702" s="37"/>
      <c r="T702" s="37"/>
      <c r="U702" s="37"/>
      <c r="V702" s="37"/>
      <c r="W702" s="37"/>
      <c r="X702" s="37"/>
      <c r="Y702" s="39">
        <v>9.75</v>
      </c>
      <c r="Z702" s="39">
        <v>10</v>
      </c>
      <c r="AA702" s="39">
        <v>0.4</v>
      </c>
      <c r="AB702" s="37"/>
      <c r="AC702" s="37"/>
      <c r="AD702" s="37"/>
      <c r="AE702" s="37" t="s">
        <v>1895</v>
      </c>
      <c r="AF702" s="37" t="s">
        <v>51</v>
      </c>
      <c r="AG702" s="37" t="s">
        <v>89</v>
      </c>
      <c r="AH702" s="38">
        <v>-3.4700000000000002E-2</v>
      </c>
      <c r="AI702" s="40">
        <f>INDEX(spac_research[[#All],[outsideLiquidationDate]],MATCH(C702,spac_research[[#All],[symbol]],0))</f>
        <v>45274</v>
      </c>
      <c r="AJ702" s="20">
        <f t="shared" si="30"/>
        <v>45274</v>
      </c>
      <c r="AK702" s="32">
        <f t="shared" ca="1" si="31"/>
        <v>615</v>
      </c>
      <c r="AL702" s="33">
        <f t="shared" ca="1" si="32"/>
        <v>2.1304982280591963E-2</v>
      </c>
      <c r="AM702" s="22">
        <f>IF(ISBLANK(Y702),"",INDEX(spac_research[[#All],[publicSharesOutstanding]],MATCH(C702,spac_research[[#All],[symbol]],0)))</f>
        <v>28750000</v>
      </c>
      <c r="AN702">
        <v>1</v>
      </c>
    </row>
    <row r="703" spans="1:40" x14ac:dyDescent="0.2">
      <c r="A703" s="37" t="s">
        <v>2323</v>
      </c>
      <c r="B703" s="37" t="s">
        <v>1780</v>
      </c>
      <c r="C703" s="37" t="s">
        <v>1171</v>
      </c>
      <c r="D703" s="37"/>
      <c r="E703" s="37"/>
      <c r="F703" s="40">
        <v>44523</v>
      </c>
      <c r="G703" s="40">
        <v>44540</v>
      </c>
      <c r="H703" s="37" t="s">
        <v>91</v>
      </c>
      <c r="I703" s="37" t="s">
        <v>53</v>
      </c>
      <c r="J703" s="37" t="s">
        <v>61</v>
      </c>
      <c r="K703" s="37"/>
      <c r="L703" s="39">
        <v>10.25</v>
      </c>
      <c r="M703" s="38">
        <v>0.33329999999999999</v>
      </c>
      <c r="N703" s="37" t="s">
        <v>130</v>
      </c>
      <c r="O703" s="37" t="s">
        <v>219</v>
      </c>
      <c r="P703" s="37">
        <v>126.5</v>
      </c>
      <c r="Q703" s="37"/>
      <c r="R703" s="40">
        <v>45091</v>
      </c>
      <c r="S703" s="37"/>
      <c r="T703" s="37"/>
      <c r="U703" s="37"/>
      <c r="V703" s="37"/>
      <c r="W703" s="37"/>
      <c r="X703" s="37"/>
      <c r="Y703" s="39">
        <v>9.9</v>
      </c>
      <c r="Z703" s="39">
        <v>10.029999999999999</v>
      </c>
      <c r="AA703" s="39">
        <v>0.44</v>
      </c>
      <c r="AB703" s="37"/>
      <c r="AC703" s="37"/>
      <c r="AD703" s="37"/>
      <c r="AE703" s="37" t="s">
        <v>1805</v>
      </c>
      <c r="AF703" s="37" t="s">
        <v>59</v>
      </c>
      <c r="AG703" s="37" t="s">
        <v>1170</v>
      </c>
      <c r="AH703" s="38">
        <v>-3.4099999999999998E-2</v>
      </c>
      <c r="AI703" s="40">
        <f>INDEX(spac_research[[#All],[outsideLiquidationDate]],MATCH(C703,spac_research[[#All],[symbol]],0))</f>
        <v>45274</v>
      </c>
      <c r="AJ703" s="20">
        <f t="shared" si="30"/>
        <v>45274</v>
      </c>
      <c r="AK703" s="32">
        <f t="shared" ca="1" si="31"/>
        <v>615</v>
      </c>
      <c r="AL703" s="33">
        <f t="shared" ca="1" si="32"/>
        <v>2.0982179518764823E-2</v>
      </c>
      <c r="AM703" s="22">
        <f>IF(ISBLANK(Y703),"",INDEX(spac_research[[#All],[publicSharesOutstanding]],MATCH(C703,spac_research[[#All],[symbol]],0)))</f>
        <v>12650000</v>
      </c>
      <c r="AN703">
        <v>0</v>
      </c>
    </row>
    <row r="704" spans="1:40" x14ac:dyDescent="0.2">
      <c r="A704" s="37" t="s">
        <v>2319</v>
      </c>
      <c r="B704" s="37" t="s">
        <v>1780</v>
      </c>
      <c r="C704" s="37" t="s">
        <v>300</v>
      </c>
      <c r="D704" s="37"/>
      <c r="E704" s="37"/>
      <c r="F704" s="40">
        <v>44263</v>
      </c>
      <c r="G704" s="40">
        <v>44540</v>
      </c>
      <c r="H704" s="37" t="s">
        <v>91</v>
      </c>
      <c r="I704" s="37" t="s">
        <v>69</v>
      </c>
      <c r="J704" s="37" t="s">
        <v>54</v>
      </c>
      <c r="K704" s="37"/>
      <c r="L704" s="39">
        <v>10.1</v>
      </c>
      <c r="M704" s="38">
        <v>0.5</v>
      </c>
      <c r="N704" s="37" t="s">
        <v>49</v>
      </c>
      <c r="O704" s="37" t="s">
        <v>48</v>
      </c>
      <c r="P704" s="37">
        <v>172.5</v>
      </c>
      <c r="Q704" s="37"/>
      <c r="R704" s="40">
        <v>45091</v>
      </c>
      <c r="S704" s="37"/>
      <c r="T704" s="37"/>
      <c r="U704" s="37"/>
      <c r="V704" s="37"/>
      <c r="W704" s="37"/>
      <c r="X704" s="37"/>
      <c r="Y704" s="39">
        <v>9.8000000000000007</v>
      </c>
      <c r="Z704" s="39">
        <v>9.92</v>
      </c>
      <c r="AA704" s="39">
        <v>0.35</v>
      </c>
      <c r="AB704" s="37"/>
      <c r="AC704" s="37"/>
      <c r="AD704" s="37"/>
      <c r="AE704" s="37" t="s">
        <v>2087</v>
      </c>
      <c r="AF704" s="37" t="s">
        <v>122</v>
      </c>
      <c r="AG704" s="37" t="s">
        <v>299</v>
      </c>
      <c r="AH704" s="38">
        <v>-2.9700000000000001E-2</v>
      </c>
      <c r="AI704" s="40">
        <f>INDEX(spac_research[[#All],[outsideLiquidationDate]],MATCH(C704,spac_research[[#All],[symbol]],0))</f>
        <v>45274</v>
      </c>
      <c r="AJ704" s="20">
        <f t="shared" si="30"/>
        <v>45274</v>
      </c>
      <c r="AK704" s="32">
        <f t="shared" ca="1" si="31"/>
        <v>615</v>
      </c>
      <c r="AL704" s="33">
        <f t="shared" ca="1" si="32"/>
        <v>1.8168242906918819E-2</v>
      </c>
      <c r="AM704" s="22">
        <f>IF(ISBLANK(Y704),"",INDEX(spac_research[[#All],[publicSharesOutstanding]],MATCH(C704,spac_research[[#All],[symbol]],0)))</f>
        <v>17250000</v>
      </c>
      <c r="AN704">
        <v>0</v>
      </c>
    </row>
    <row r="705" spans="1:40" x14ac:dyDescent="0.2">
      <c r="A705" s="37" t="s">
        <v>2333</v>
      </c>
      <c r="B705" s="37" t="s">
        <v>1780</v>
      </c>
      <c r="C705" s="37" t="s">
        <v>519</v>
      </c>
      <c r="D705" s="37"/>
      <c r="E705" s="37"/>
      <c r="F705" s="40">
        <v>44524</v>
      </c>
      <c r="G705" s="40">
        <v>44545</v>
      </c>
      <c r="H705" s="37" t="s">
        <v>91</v>
      </c>
      <c r="I705" s="37" t="s">
        <v>69</v>
      </c>
      <c r="J705" s="37" t="s">
        <v>61</v>
      </c>
      <c r="K705" s="37"/>
      <c r="L705" s="39">
        <v>10.199999999999999</v>
      </c>
      <c r="M705" s="38">
        <v>0.5</v>
      </c>
      <c r="N705" s="37" t="s">
        <v>147</v>
      </c>
      <c r="O705" s="37" t="s">
        <v>48</v>
      </c>
      <c r="P705" s="37">
        <v>200</v>
      </c>
      <c r="Q705" s="37"/>
      <c r="R705" s="40">
        <v>45094</v>
      </c>
      <c r="S705" s="37"/>
      <c r="T705" s="37"/>
      <c r="U705" s="37"/>
      <c r="V705" s="37"/>
      <c r="W705" s="37"/>
      <c r="X705" s="37"/>
      <c r="Y705" s="39">
        <v>9.8800000000000008</v>
      </c>
      <c r="Z705" s="39">
        <v>10.02</v>
      </c>
      <c r="AA705" s="39">
        <v>0.3</v>
      </c>
      <c r="AB705" s="37"/>
      <c r="AC705" s="37"/>
      <c r="AD705" s="37"/>
      <c r="AE705" s="37" t="s">
        <v>1811</v>
      </c>
      <c r="AF705" s="37" t="s">
        <v>96</v>
      </c>
      <c r="AG705" s="37" t="s">
        <v>517</v>
      </c>
      <c r="AH705" s="38">
        <v>-3.1399999999999997E-2</v>
      </c>
      <c r="AI705" s="40">
        <f>INDEX(spac_research[[#All],[outsideLiquidationDate]],MATCH(C705,spac_research[[#All],[symbol]],0))</f>
        <v>45277</v>
      </c>
      <c r="AJ705" s="20">
        <f t="shared" si="30"/>
        <v>45277</v>
      </c>
      <c r="AK705" s="32">
        <f t="shared" ca="1" si="31"/>
        <v>618</v>
      </c>
      <c r="AL705" s="33">
        <f t="shared" ca="1" si="32"/>
        <v>1.9129227100611792E-2</v>
      </c>
      <c r="AM705" s="22">
        <f>IF(ISBLANK(Y705),"",INDEX(spac_research[[#All],[publicSharesOutstanding]],MATCH(C705,spac_research[[#All],[symbol]],0)))</f>
        <v>20000000</v>
      </c>
      <c r="AN705">
        <v>0</v>
      </c>
    </row>
    <row r="706" spans="1:40" x14ac:dyDescent="0.2">
      <c r="A706" s="37" t="s">
        <v>2335</v>
      </c>
      <c r="B706" s="37" t="s">
        <v>1780</v>
      </c>
      <c r="C706" s="37" t="s">
        <v>1533</v>
      </c>
      <c r="D706" s="37"/>
      <c r="E706" s="37"/>
      <c r="F706" s="40">
        <v>44526</v>
      </c>
      <c r="G706" s="40">
        <v>44545</v>
      </c>
      <c r="H706" s="37" t="s">
        <v>91</v>
      </c>
      <c r="I706" s="37" t="s">
        <v>69</v>
      </c>
      <c r="J706" s="37" t="s">
        <v>61</v>
      </c>
      <c r="K706" s="37"/>
      <c r="L706" s="39">
        <v>10.199999999999999</v>
      </c>
      <c r="M706" s="38">
        <v>0.5</v>
      </c>
      <c r="N706" s="37" t="s">
        <v>104</v>
      </c>
      <c r="O706" s="37" t="s">
        <v>48</v>
      </c>
      <c r="P706" s="37">
        <v>345</v>
      </c>
      <c r="Q706" s="37"/>
      <c r="R706" s="40">
        <v>45094</v>
      </c>
      <c r="S706" s="37"/>
      <c r="T706" s="37"/>
      <c r="U706" s="37"/>
      <c r="V706" s="37"/>
      <c r="W706" s="37"/>
      <c r="X706" s="37"/>
      <c r="Y706" s="39">
        <v>9.8800000000000008</v>
      </c>
      <c r="Z706" s="39">
        <v>9.99</v>
      </c>
      <c r="AA706" s="39">
        <v>0.26</v>
      </c>
      <c r="AB706" s="37"/>
      <c r="AC706" s="37"/>
      <c r="AD706" s="37"/>
      <c r="AE706" s="37" t="s">
        <v>1419</v>
      </c>
      <c r="AF706" s="37" t="s">
        <v>111</v>
      </c>
      <c r="AG706" s="37" t="s">
        <v>1532</v>
      </c>
      <c r="AH706" s="38">
        <v>-3.1399999999999997E-2</v>
      </c>
      <c r="AI706" s="40">
        <f>INDEX(spac_research[[#All],[outsideLiquidationDate]],MATCH(C706,spac_research[[#All],[symbol]],0))</f>
        <v>45277</v>
      </c>
      <c r="AJ706" s="20">
        <f t="shared" ref="AJ706:AJ717" si="33">IF(AI706&gt;0,AI706,R706)</f>
        <v>45277</v>
      </c>
      <c r="AK706" s="32">
        <f t="shared" ref="AK706:AK717" ca="1" si="34">AJ706-TODAY()</f>
        <v>618</v>
      </c>
      <c r="AL706" s="33">
        <f t="shared" ref="AL706:AL717" ca="1" si="35">IFERROR((L706/Y706-1)*(365/AK706),"")</f>
        <v>1.9129227100611792E-2</v>
      </c>
      <c r="AM706" s="22">
        <f>IF(ISBLANK(Y706),"",INDEX(spac_research[[#All],[publicSharesOutstanding]],MATCH(C706,spac_research[[#All],[symbol]],0)))</f>
        <v>34500000</v>
      </c>
      <c r="AN706">
        <v>0</v>
      </c>
    </row>
    <row r="707" spans="1:40" x14ac:dyDescent="0.2">
      <c r="A707" s="37" t="s">
        <v>2339</v>
      </c>
      <c r="B707" s="37" t="s">
        <v>1780</v>
      </c>
      <c r="C707" s="37" t="s">
        <v>395</v>
      </c>
      <c r="D707" s="37"/>
      <c r="E707" s="37"/>
      <c r="F707" s="40">
        <v>44524</v>
      </c>
      <c r="G707" s="40">
        <v>44546</v>
      </c>
      <c r="H707" s="37" t="s">
        <v>391</v>
      </c>
      <c r="I707" s="37" t="s">
        <v>69</v>
      </c>
      <c r="J707" s="37" t="s">
        <v>54</v>
      </c>
      <c r="K707" s="37"/>
      <c r="L707" s="39">
        <v>10.199999999999999</v>
      </c>
      <c r="M707" s="38">
        <v>0.5</v>
      </c>
      <c r="N707" s="37" t="s">
        <v>65</v>
      </c>
      <c r="O707" s="37" t="s">
        <v>48</v>
      </c>
      <c r="P707" s="37">
        <v>200</v>
      </c>
      <c r="Q707" s="37"/>
      <c r="R707" s="40">
        <v>45005</v>
      </c>
      <c r="S707" s="37"/>
      <c r="T707" s="37"/>
      <c r="U707" s="37"/>
      <c r="V707" s="37"/>
      <c r="W707" s="37"/>
      <c r="X707" s="37"/>
      <c r="Y707" s="39">
        <v>9.91</v>
      </c>
      <c r="Z707" s="39">
        <v>10.039999999999999</v>
      </c>
      <c r="AA707" s="39">
        <v>0.2</v>
      </c>
      <c r="AB707" s="37"/>
      <c r="AC707" s="37"/>
      <c r="AD707" s="37"/>
      <c r="AE707" s="37" t="s">
        <v>1828</v>
      </c>
      <c r="AF707" s="37" t="s">
        <v>394</v>
      </c>
      <c r="AG707" s="37" t="s">
        <v>393</v>
      </c>
      <c r="AH707" s="38">
        <v>-2.8400000000000002E-2</v>
      </c>
      <c r="AI707" s="40">
        <f>INDEX(spac_research[[#All],[outsideLiquidationDate]],MATCH(C707,spac_research[[#All],[symbol]],0))</f>
        <v>45280</v>
      </c>
      <c r="AJ707" s="20">
        <f t="shared" si="33"/>
        <v>45280</v>
      </c>
      <c r="AK707" s="32">
        <f t="shared" ca="1" si="34"/>
        <v>621</v>
      </c>
      <c r="AL707" s="33">
        <f t="shared" ca="1" si="35"/>
        <v>1.7199887554821085E-2</v>
      </c>
      <c r="AM707" s="22">
        <f>IF(ISBLANK(Y707),"",INDEX(spac_research[[#All],[publicSharesOutstanding]],MATCH(C707,spac_research[[#All],[symbol]],0)))</f>
        <v>20000000</v>
      </c>
      <c r="AN707">
        <v>0</v>
      </c>
    </row>
    <row r="708" spans="1:40" x14ac:dyDescent="0.2">
      <c r="A708" s="37" t="s">
        <v>2340</v>
      </c>
      <c r="B708" s="37" t="s">
        <v>1780</v>
      </c>
      <c r="C708" s="37" t="s">
        <v>1629</v>
      </c>
      <c r="D708" s="37"/>
      <c r="E708" s="37"/>
      <c r="F708" s="40">
        <v>44531</v>
      </c>
      <c r="G708" s="40">
        <v>44547</v>
      </c>
      <c r="H708" s="37" t="s">
        <v>91</v>
      </c>
      <c r="I708" s="37" t="s">
        <v>69</v>
      </c>
      <c r="J708" s="37" t="s">
        <v>61</v>
      </c>
      <c r="K708" s="37"/>
      <c r="L708" s="39">
        <v>10.3</v>
      </c>
      <c r="M708" s="38">
        <v>0.5</v>
      </c>
      <c r="N708" s="37" t="s">
        <v>57</v>
      </c>
      <c r="O708" s="37" t="s">
        <v>48</v>
      </c>
      <c r="P708" s="37">
        <v>172.5</v>
      </c>
      <c r="Q708" s="37"/>
      <c r="R708" s="40">
        <v>45098</v>
      </c>
      <c r="S708" s="37"/>
      <c r="T708" s="37"/>
      <c r="U708" s="37"/>
      <c r="V708" s="37"/>
      <c r="W708" s="37"/>
      <c r="X708" s="37"/>
      <c r="Y708" s="39">
        <v>9.98</v>
      </c>
      <c r="Z708" s="39">
        <v>10.119999999999999</v>
      </c>
      <c r="AA708" s="39">
        <v>0.3</v>
      </c>
      <c r="AB708" s="37"/>
      <c r="AC708" s="37"/>
      <c r="AD708" s="37"/>
      <c r="AE708" s="37" t="s">
        <v>1782</v>
      </c>
      <c r="AF708" s="37" t="s">
        <v>51</v>
      </c>
      <c r="AG708" s="37" t="s">
        <v>1628</v>
      </c>
      <c r="AH708" s="38">
        <v>-3.1099999999999999E-2</v>
      </c>
      <c r="AI708" s="40">
        <f>INDEX(spac_research[[#All],[outsideLiquidationDate]],MATCH(C708,spac_research[[#All],[symbol]],0))</f>
        <v>45281</v>
      </c>
      <c r="AJ708" s="20">
        <f t="shared" si="33"/>
        <v>45281</v>
      </c>
      <c r="AK708" s="32">
        <f t="shared" ca="1" si="34"/>
        <v>622</v>
      </c>
      <c r="AL708" s="33">
        <f t="shared" ca="1" si="35"/>
        <v>1.8815766581394319E-2</v>
      </c>
      <c r="AM708" s="22">
        <f>IF(ISBLANK(Y708),"",INDEX(spac_research[[#All],[publicSharesOutstanding]],MATCH(C708,spac_research[[#All],[symbol]],0)))</f>
        <v>17250000</v>
      </c>
      <c r="AN708">
        <v>0</v>
      </c>
    </row>
    <row r="709" spans="1:40" x14ac:dyDescent="0.2">
      <c r="A709" s="37" t="s">
        <v>2348</v>
      </c>
      <c r="B709" s="37" t="s">
        <v>1780</v>
      </c>
      <c r="C709" s="37" t="s">
        <v>1406</v>
      </c>
      <c r="D709" s="37"/>
      <c r="E709" s="37"/>
      <c r="F709" s="40">
        <v>44516</v>
      </c>
      <c r="G709" s="40">
        <v>44566</v>
      </c>
      <c r="H709" s="37" t="s">
        <v>91</v>
      </c>
      <c r="I709" s="37" t="s">
        <v>69</v>
      </c>
      <c r="J709" s="37" t="s">
        <v>61</v>
      </c>
      <c r="K709" s="37"/>
      <c r="L709" s="39">
        <v>10.3</v>
      </c>
      <c r="M709" s="38">
        <v>0.5</v>
      </c>
      <c r="N709" s="37" t="s">
        <v>49</v>
      </c>
      <c r="O709" s="37" t="s">
        <v>167</v>
      </c>
      <c r="P709" s="37">
        <v>230</v>
      </c>
      <c r="Q709" s="37"/>
      <c r="R709" s="40">
        <v>45114</v>
      </c>
      <c r="S709" s="37"/>
      <c r="T709" s="37"/>
      <c r="U709" s="37"/>
      <c r="V709" s="37"/>
      <c r="W709" s="37"/>
      <c r="X709" s="37"/>
      <c r="Y709" s="39">
        <v>9.9600000000000009</v>
      </c>
      <c r="Z709" s="39">
        <v>10.029999999999999</v>
      </c>
      <c r="AA709" s="39">
        <v>0.28000000000000003</v>
      </c>
      <c r="AB709" s="37"/>
      <c r="AC709" s="37"/>
      <c r="AD709" s="37"/>
      <c r="AE709" s="37" t="s">
        <v>1800</v>
      </c>
      <c r="AF709" s="37" t="s">
        <v>52</v>
      </c>
      <c r="AG709" s="37" t="s">
        <v>1405</v>
      </c>
      <c r="AH709" s="38">
        <v>-3.3000000000000002E-2</v>
      </c>
      <c r="AI709" s="40">
        <f>INDEX(spac_research[[#All],[outsideLiquidationDate]],MATCH(C709,spac_research[[#All],[symbol]],0))</f>
        <v>45298</v>
      </c>
      <c r="AJ709" s="20">
        <f t="shared" si="33"/>
        <v>45298</v>
      </c>
      <c r="AK709" s="32">
        <f t="shared" ca="1" si="34"/>
        <v>639</v>
      </c>
      <c r="AL709" s="33">
        <f t="shared" ca="1" si="35"/>
        <v>1.9498966130562932E-2</v>
      </c>
      <c r="AM709" s="22">
        <f>IF(ISBLANK(Y709),"",INDEX(spac_research[[#All],[publicSharesOutstanding]],MATCH(C709,spac_research[[#All],[symbol]],0)))</f>
        <v>23000000</v>
      </c>
      <c r="AN709">
        <v>1</v>
      </c>
    </row>
    <row r="710" spans="1:40" x14ac:dyDescent="0.2">
      <c r="A710" s="37" t="s">
        <v>2356</v>
      </c>
      <c r="B710" s="37" t="s">
        <v>1780</v>
      </c>
      <c r="C710" s="37" t="s">
        <v>1089</v>
      </c>
      <c r="D710" s="37"/>
      <c r="E710" s="37"/>
      <c r="F710" s="40">
        <v>44550</v>
      </c>
      <c r="G710" s="40">
        <v>44573</v>
      </c>
      <c r="H710" s="37">
        <v>24</v>
      </c>
      <c r="I710" s="37" t="s">
        <v>53</v>
      </c>
      <c r="J710" s="37" t="s">
        <v>61</v>
      </c>
      <c r="K710" s="37"/>
      <c r="L710" s="39">
        <v>10</v>
      </c>
      <c r="M710" s="38">
        <v>0.33329999999999999</v>
      </c>
      <c r="N710" s="37" t="s">
        <v>79</v>
      </c>
      <c r="O710" s="37" t="s">
        <v>48</v>
      </c>
      <c r="P710" s="37">
        <v>525</v>
      </c>
      <c r="Q710" s="37"/>
      <c r="R710" s="40">
        <v>45305</v>
      </c>
      <c r="S710" s="37"/>
      <c r="T710" s="37"/>
      <c r="U710" s="37"/>
      <c r="V710" s="37"/>
      <c r="W710" s="37"/>
      <c r="X710" s="37"/>
      <c r="Y710" s="37"/>
      <c r="Z710" s="39">
        <v>10</v>
      </c>
      <c r="AA710" s="37"/>
      <c r="AB710" s="37"/>
      <c r="AC710" s="37"/>
      <c r="AD710" s="37"/>
      <c r="AE710" s="37" t="s">
        <v>1814</v>
      </c>
      <c r="AF710" s="37" t="s">
        <v>82</v>
      </c>
      <c r="AG710" s="37" t="s">
        <v>1030</v>
      </c>
      <c r="AH710" s="37"/>
      <c r="AI710" s="40">
        <f>INDEX(spac_research[[#All],[outsideLiquidationDate]],MATCH(C710,spac_research[[#All],[symbol]],0))</f>
        <v>0</v>
      </c>
      <c r="AJ710" s="20">
        <f t="shared" si="33"/>
        <v>45305</v>
      </c>
      <c r="AK710" s="32">
        <f t="shared" ca="1" si="34"/>
        <v>646</v>
      </c>
      <c r="AL710" s="33" t="str">
        <f t="shared" ca="1" si="35"/>
        <v/>
      </c>
      <c r="AM710" s="22" t="str">
        <f>IF(ISBLANK(Y710),"",INDEX(spac_research[[#All],[publicSharesOutstanding]],MATCH(C710,spac_research[[#All],[symbol]],0)))</f>
        <v/>
      </c>
      <c r="AN710">
        <v>0</v>
      </c>
    </row>
    <row r="711" spans="1:40" x14ac:dyDescent="0.2">
      <c r="A711" s="37" t="s">
        <v>2357</v>
      </c>
      <c r="B711" s="37" t="s">
        <v>1780</v>
      </c>
      <c r="C711" s="37" t="s">
        <v>123</v>
      </c>
      <c r="D711" s="37"/>
      <c r="E711" s="37"/>
      <c r="F711" s="40">
        <v>44278</v>
      </c>
      <c r="G711" s="40">
        <v>44574</v>
      </c>
      <c r="H711" s="37" t="s">
        <v>91</v>
      </c>
      <c r="I711" s="37" t="s">
        <v>69</v>
      </c>
      <c r="J711" s="37" t="s">
        <v>54</v>
      </c>
      <c r="K711" s="37"/>
      <c r="L711" s="39">
        <v>10.25</v>
      </c>
      <c r="M711" s="38">
        <v>0.5</v>
      </c>
      <c r="N711" s="37" t="s">
        <v>65</v>
      </c>
      <c r="O711" s="37" t="s">
        <v>48</v>
      </c>
      <c r="P711" s="37">
        <v>230</v>
      </c>
      <c r="Q711" s="37"/>
      <c r="R711" s="40">
        <v>45125</v>
      </c>
      <c r="S711" s="37"/>
      <c r="T711" s="37"/>
      <c r="U711" s="37"/>
      <c r="V711" s="37"/>
      <c r="W711" s="37"/>
      <c r="X711" s="37"/>
      <c r="Y711" s="39">
        <v>9.84</v>
      </c>
      <c r="Z711" s="39">
        <v>9.9700000000000006</v>
      </c>
      <c r="AA711" s="39">
        <v>0.18</v>
      </c>
      <c r="AB711" s="37"/>
      <c r="AC711" s="37"/>
      <c r="AD711" s="37"/>
      <c r="AE711" s="37" t="s">
        <v>1841</v>
      </c>
      <c r="AF711" s="37" t="s">
        <v>122</v>
      </c>
      <c r="AG711" s="37" t="s">
        <v>65</v>
      </c>
      <c r="AH711" s="38">
        <v>-0.04</v>
      </c>
      <c r="AI711" s="40">
        <f>INDEX(spac_research[[#All],[outsideLiquidationDate]],MATCH(C711,spac_research[[#All],[symbol]],0))</f>
        <v>45309</v>
      </c>
      <c r="AJ711" s="20">
        <f t="shared" si="33"/>
        <v>45309</v>
      </c>
      <c r="AK711" s="32">
        <f t="shared" ca="1" si="34"/>
        <v>650</v>
      </c>
      <c r="AL711" s="33">
        <f t="shared" ca="1" si="35"/>
        <v>2.3397435897435939E-2</v>
      </c>
      <c r="AM711" s="22">
        <f>IF(ISBLANK(Y711),"",INDEX(spac_research[[#All],[publicSharesOutstanding]],MATCH(C711,spac_research[[#All],[symbol]],0)))</f>
        <v>23000000</v>
      </c>
      <c r="AN711">
        <v>1</v>
      </c>
    </row>
    <row r="712" spans="1:40" x14ac:dyDescent="0.2">
      <c r="A712" s="37" t="s">
        <v>2358</v>
      </c>
      <c r="B712" s="37" t="s">
        <v>1780</v>
      </c>
      <c r="C712" s="37" t="s">
        <v>1344</v>
      </c>
      <c r="D712" s="37"/>
      <c r="E712" s="37"/>
      <c r="F712" s="40">
        <v>44539</v>
      </c>
      <c r="G712" s="40">
        <v>44574</v>
      </c>
      <c r="H712" s="37" t="s">
        <v>91</v>
      </c>
      <c r="I712" s="37" t="s">
        <v>525</v>
      </c>
      <c r="J712" s="37" t="s">
        <v>61</v>
      </c>
      <c r="K712" s="37" t="s">
        <v>2066</v>
      </c>
      <c r="L712" s="39">
        <v>10.1</v>
      </c>
      <c r="M712" s="37" t="s">
        <v>1887</v>
      </c>
      <c r="N712" s="37" t="s">
        <v>79</v>
      </c>
      <c r="O712" s="37" t="s">
        <v>48</v>
      </c>
      <c r="P712" s="37">
        <v>189.8</v>
      </c>
      <c r="Q712" s="37"/>
      <c r="R712" s="40">
        <v>45125</v>
      </c>
      <c r="S712" s="37"/>
      <c r="T712" s="37"/>
      <c r="U712" s="37"/>
      <c r="V712" s="37"/>
      <c r="W712" s="37"/>
      <c r="X712" s="37"/>
      <c r="Y712" s="39">
        <v>9.74</v>
      </c>
      <c r="Z712" s="39">
        <v>9.98</v>
      </c>
      <c r="AA712" s="39">
        <v>0.18</v>
      </c>
      <c r="AB712" s="37"/>
      <c r="AC712" s="37"/>
      <c r="AD712" s="37"/>
      <c r="AE712" s="37" t="s">
        <v>1784</v>
      </c>
      <c r="AF712" s="37" t="s">
        <v>96</v>
      </c>
      <c r="AG712" s="37" t="s">
        <v>1343</v>
      </c>
      <c r="AH712" s="38">
        <v>-3.56E-2</v>
      </c>
      <c r="AI712" s="40">
        <f>INDEX(spac_research[[#All],[outsideLiquidationDate]],MATCH(C712,spac_research[[#All],[symbol]],0))</f>
        <v>45309</v>
      </c>
      <c r="AJ712" s="20">
        <f t="shared" si="33"/>
        <v>45309</v>
      </c>
      <c r="AK712" s="32">
        <f t="shared" ca="1" si="34"/>
        <v>650</v>
      </c>
      <c r="AL712" s="33">
        <f t="shared" ca="1" si="35"/>
        <v>2.075501500552835E-2</v>
      </c>
      <c r="AM712" s="22">
        <f>IF(ISBLANK(Y712),"",INDEX(spac_research[[#All],[publicSharesOutstanding]],MATCH(C712,spac_research[[#All],[symbol]],0)))</f>
        <v>18975000</v>
      </c>
      <c r="AN712">
        <v>1</v>
      </c>
    </row>
    <row r="713" spans="1:40" x14ac:dyDescent="0.2">
      <c r="A713" s="37" t="s">
        <v>2364</v>
      </c>
      <c r="B713" s="37" t="s">
        <v>1780</v>
      </c>
      <c r="C713" s="37" t="s">
        <v>1122</v>
      </c>
      <c r="D713" s="37"/>
      <c r="E713" s="37"/>
      <c r="F713" s="40">
        <v>44491</v>
      </c>
      <c r="G713" s="40">
        <v>44581</v>
      </c>
      <c r="H713" s="37" t="s">
        <v>1121</v>
      </c>
      <c r="I713" s="37" t="s">
        <v>69</v>
      </c>
      <c r="J713" s="37" t="s">
        <v>54</v>
      </c>
      <c r="K713" s="37"/>
      <c r="L713" s="39">
        <v>10.1</v>
      </c>
      <c r="M713" s="38">
        <v>0.5</v>
      </c>
      <c r="N713" s="37" t="s">
        <v>79</v>
      </c>
      <c r="O713" s="37" t="s">
        <v>167</v>
      </c>
      <c r="P713" s="37">
        <v>219.3</v>
      </c>
      <c r="Q713" s="37"/>
      <c r="R713" s="40">
        <v>45131</v>
      </c>
      <c r="S713" s="37"/>
      <c r="T713" s="37"/>
      <c r="U713" s="37"/>
      <c r="V713" s="37"/>
      <c r="W713" s="37"/>
      <c r="X713" s="37"/>
      <c r="Y713" s="37"/>
      <c r="Z713" s="39">
        <v>9.85</v>
      </c>
      <c r="AA713" s="37"/>
      <c r="AB713" s="37"/>
      <c r="AC713" s="37"/>
      <c r="AD713" s="37"/>
      <c r="AE713" s="37" t="s">
        <v>822</v>
      </c>
      <c r="AF713" s="37" t="s">
        <v>518</v>
      </c>
      <c r="AG713" s="37" t="s">
        <v>1120</v>
      </c>
      <c r="AH713" s="37"/>
      <c r="AI713" s="40">
        <f>INDEX(spac_research[[#All],[outsideLiquidationDate]],MATCH(C713,spac_research[[#All],[symbol]],0))</f>
        <v>45315</v>
      </c>
      <c r="AJ713" s="20">
        <f t="shared" si="33"/>
        <v>45315</v>
      </c>
      <c r="AK713" s="32">
        <f t="shared" ca="1" si="34"/>
        <v>656</v>
      </c>
      <c r="AL713" s="33" t="str">
        <f t="shared" ca="1" si="35"/>
        <v/>
      </c>
      <c r="AM713" s="22" t="str">
        <f>IF(ISBLANK(Y713),"",INDEX(spac_research[[#All],[publicSharesOutstanding]],MATCH(C713,spac_research[[#All],[symbol]],0)))</f>
        <v/>
      </c>
      <c r="AN713">
        <v>0</v>
      </c>
    </row>
    <row r="714" spans="1:40" x14ac:dyDescent="0.2">
      <c r="A714" s="37" t="s">
        <v>2368</v>
      </c>
      <c r="B714" s="37" t="s">
        <v>1780</v>
      </c>
      <c r="C714" s="37" t="s">
        <v>850</v>
      </c>
      <c r="D714" s="37"/>
      <c r="E714" s="37"/>
      <c r="F714" s="40">
        <v>44552</v>
      </c>
      <c r="G714" s="40">
        <v>44582</v>
      </c>
      <c r="H714" s="37" t="s">
        <v>91</v>
      </c>
      <c r="I714" s="37" t="s">
        <v>69</v>
      </c>
      <c r="J714" s="37" t="s">
        <v>61</v>
      </c>
      <c r="K714" s="37"/>
      <c r="L714" s="39">
        <v>10.25</v>
      </c>
      <c r="M714" s="38">
        <v>0.5</v>
      </c>
      <c r="N714" s="37" t="s">
        <v>49</v>
      </c>
      <c r="O714" s="37" t="s">
        <v>48</v>
      </c>
      <c r="P714" s="37">
        <v>230</v>
      </c>
      <c r="Q714" s="37"/>
      <c r="R714" s="40">
        <v>45132</v>
      </c>
      <c r="S714" s="37"/>
      <c r="T714" s="37"/>
      <c r="U714" s="37"/>
      <c r="V714" s="37"/>
      <c r="W714" s="37"/>
      <c r="X714" s="37"/>
      <c r="Y714" s="37"/>
      <c r="Z714" s="39">
        <v>9.98</v>
      </c>
      <c r="AA714" s="37"/>
      <c r="AB714" s="37"/>
      <c r="AC714" s="37"/>
      <c r="AD714" s="37"/>
      <c r="AE714" s="37" t="s">
        <v>1841</v>
      </c>
      <c r="AF714" s="37" t="s">
        <v>122</v>
      </c>
      <c r="AG714" s="37" t="s">
        <v>849</v>
      </c>
      <c r="AH714" s="37"/>
      <c r="AI714" s="40">
        <f>INDEX(spac_research[[#All],[outsideLiquidationDate]],MATCH(C714,spac_research[[#All],[symbol]],0))</f>
        <v>45316</v>
      </c>
      <c r="AJ714" s="20">
        <f t="shared" si="33"/>
        <v>45316</v>
      </c>
      <c r="AK714" s="32">
        <f t="shared" ca="1" si="34"/>
        <v>657</v>
      </c>
      <c r="AL714" s="33" t="str">
        <f t="shared" ca="1" si="35"/>
        <v/>
      </c>
      <c r="AM714" s="22" t="str">
        <f>IF(ISBLANK(Y714),"",INDEX(spac_research[[#All],[publicSharesOutstanding]],MATCH(C714,spac_research[[#All],[symbol]],0)))</f>
        <v/>
      </c>
      <c r="AN714">
        <v>0</v>
      </c>
    </row>
    <row r="715" spans="1:40" x14ac:dyDescent="0.2">
      <c r="A715" s="37" t="s">
        <v>2395</v>
      </c>
      <c r="B715" s="37" t="s">
        <v>1780</v>
      </c>
      <c r="C715" s="37" t="s">
        <v>864</v>
      </c>
      <c r="D715" s="37"/>
      <c r="E715" s="37"/>
      <c r="F715" s="40">
        <v>44581</v>
      </c>
      <c r="G715" s="40">
        <v>44622</v>
      </c>
      <c r="H715" s="37">
        <v>24</v>
      </c>
      <c r="I715" s="37" t="s">
        <v>17160</v>
      </c>
      <c r="J715" s="37" t="s">
        <v>61</v>
      </c>
      <c r="K715" s="37"/>
      <c r="L715" s="39">
        <v>10</v>
      </c>
      <c r="M715" s="37" t="s">
        <v>1887</v>
      </c>
      <c r="N715" s="37" t="s">
        <v>65</v>
      </c>
      <c r="O715" s="37" t="s">
        <v>48</v>
      </c>
      <c r="P715" s="37">
        <v>230</v>
      </c>
      <c r="Q715" s="37"/>
      <c r="R715" s="40">
        <v>45355</v>
      </c>
      <c r="S715" s="37"/>
      <c r="T715" s="37"/>
      <c r="U715" s="37"/>
      <c r="V715" s="37"/>
      <c r="W715" s="37"/>
      <c r="X715" s="37"/>
      <c r="Y715" s="37"/>
      <c r="Z715" s="39">
        <v>9.9700000000000006</v>
      </c>
      <c r="AA715" s="37"/>
      <c r="AB715" s="37"/>
      <c r="AC715" s="37"/>
      <c r="AD715" s="37"/>
      <c r="AE715" s="37" t="s">
        <v>1805</v>
      </c>
      <c r="AF715" s="37" t="s">
        <v>862</v>
      </c>
      <c r="AG715" s="37" t="s">
        <v>861</v>
      </c>
      <c r="AH715" s="37"/>
      <c r="AI715" s="40">
        <f>INDEX(spac_research[[#All],[outsideLiquidationDate]],MATCH(C715,spac_research[[#All],[symbol]],0))</f>
        <v>0</v>
      </c>
      <c r="AJ715" s="20">
        <f t="shared" si="33"/>
        <v>45355</v>
      </c>
      <c r="AK715" s="32">
        <f t="shared" ca="1" si="34"/>
        <v>696</v>
      </c>
      <c r="AL715" s="33" t="str">
        <f t="shared" ca="1" si="35"/>
        <v/>
      </c>
      <c r="AM715" s="22" t="str">
        <f>IF(ISBLANK(Y715),"",INDEX(spac_research[[#All],[publicSharesOutstanding]],MATCH(C715,spac_research[[#All],[symbol]],0)))</f>
        <v/>
      </c>
      <c r="AN715">
        <v>0</v>
      </c>
    </row>
    <row r="716" spans="1:40" x14ac:dyDescent="0.2">
      <c r="A716" s="37" t="s">
        <v>2316</v>
      </c>
      <c r="B716" s="37" t="s">
        <v>1780</v>
      </c>
      <c r="C716" s="37" t="s">
        <v>411</v>
      </c>
      <c r="D716" s="37"/>
      <c r="E716" s="37"/>
      <c r="F716" s="40">
        <v>44484</v>
      </c>
      <c r="G716" s="40">
        <v>44539</v>
      </c>
      <c r="H716" s="37" t="s">
        <v>410</v>
      </c>
      <c r="I716" s="37" t="s">
        <v>69</v>
      </c>
      <c r="J716" s="37" t="s">
        <v>61</v>
      </c>
      <c r="K716" s="37"/>
      <c r="L716" s="39">
        <v>10.199999999999999</v>
      </c>
      <c r="M716" s="38">
        <v>0.5</v>
      </c>
      <c r="N716" s="37" t="s">
        <v>235</v>
      </c>
      <c r="O716" s="37" t="s">
        <v>48</v>
      </c>
      <c r="P716" s="37">
        <v>230</v>
      </c>
      <c r="Q716" s="37"/>
      <c r="R716" s="40">
        <v>45090</v>
      </c>
      <c r="S716" s="37"/>
      <c r="T716" s="37"/>
      <c r="U716" s="37"/>
      <c r="V716" s="37"/>
      <c r="W716" s="37"/>
      <c r="X716" s="37"/>
      <c r="Y716" s="39">
        <v>9.8800000000000008</v>
      </c>
      <c r="Z716" s="39">
        <v>10.07</v>
      </c>
      <c r="AA716" s="39">
        <v>0.39</v>
      </c>
      <c r="AB716" s="37"/>
      <c r="AC716" s="37"/>
      <c r="AD716" s="37"/>
      <c r="AE716" s="37" t="s">
        <v>1798</v>
      </c>
      <c r="AF716" s="37" t="s">
        <v>81</v>
      </c>
      <c r="AG716" s="37" t="s">
        <v>235</v>
      </c>
      <c r="AH716" s="38">
        <v>-3.1399999999999997E-2</v>
      </c>
      <c r="AI716" s="40">
        <f>INDEX(spac_research[[#All],[outsideLiquidationDate]],MATCH(C716,spac_research[[#All],[symbol]],0))</f>
        <v>45364</v>
      </c>
      <c r="AJ716" s="20">
        <f t="shared" si="33"/>
        <v>45364</v>
      </c>
      <c r="AK716" s="32">
        <f t="shared" ca="1" si="34"/>
        <v>705</v>
      </c>
      <c r="AL716" s="33">
        <f t="shared" ca="1" si="35"/>
        <v>1.6768599075429911E-2</v>
      </c>
      <c r="AM716" s="22">
        <f>IF(ISBLANK(Y716),"",INDEX(spac_research[[#All],[publicSharesOutstanding]],MATCH(C716,spac_research[[#All],[symbol]],0)))</f>
        <v>23000000</v>
      </c>
      <c r="AN716">
        <v>1</v>
      </c>
    </row>
    <row r="717" spans="1:40" x14ac:dyDescent="0.2">
      <c r="A717" s="37" t="s">
        <v>2349</v>
      </c>
      <c r="B717" s="37" t="s">
        <v>1780</v>
      </c>
      <c r="C717" s="37" t="s">
        <v>412</v>
      </c>
      <c r="D717" s="37"/>
      <c r="E717" s="37"/>
      <c r="F717" s="40">
        <v>44545</v>
      </c>
      <c r="G717" s="40">
        <v>44567</v>
      </c>
      <c r="H717" s="37" t="s">
        <v>222</v>
      </c>
      <c r="I717" s="37" t="s">
        <v>53</v>
      </c>
      <c r="J717" s="37" t="s">
        <v>61</v>
      </c>
      <c r="K717" s="37"/>
      <c r="L717" s="39">
        <v>10</v>
      </c>
      <c r="M717" s="38">
        <v>0.33329999999999999</v>
      </c>
      <c r="N717" s="37" t="s">
        <v>79</v>
      </c>
      <c r="O717" s="37" t="s">
        <v>48</v>
      </c>
      <c r="P717" s="37">
        <v>750</v>
      </c>
      <c r="Q717" s="37"/>
      <c r="R717" s="40">
        <v>45301</v>
      </c>
      <c r="S717" s="37"/>
      <c r="T717" s="37"/>
      <c r="U717" s="37"/>
      <c r="V717" s="37"/>
      <c r="W717" s="37"/>
      <c r="X717" s="37"/>
      <c r="Y717" s="39">
        <v>9.61</v>
      </c>
      <c r="Z717" s="39">
        <v>9.85</v>
      </c>
      <c r="AA717" s="39">
        <v>0.62</v>
      </c>
      <c r="AB717" s="37"/>
      <c r="AC717" s="37"/>
      <c r="AD717" s="37"/>
      <c r="AE717" s="37" t="s">
        <v>1798</v>
      </c>
      <c r="AF717" s="37" t="s">
        <v>68</v>
      </c>
      <c r="AG717" s="37" t="s">
        <v>118</v>
      </c>
      <c r="AH717" s="38">
        <v>-3.9E-2</v>
      </c>
      <c r="AI717" s="40">
        <f>INDEX(spac_research[[#All],[outsideLiquidationDate]],MATCH(C717,spac_research[[#All],[symbol]],0))</f>
        <v>45392</v>
      </c>
      <c r="AJ717" s="20">
        <f t="shared" si="33"/>
        <v>45392</v>
      </c>
      <c r="AK717" s="32">
        <f t="shared" ca="1" si="34"/>
        <v>733</v>
      </c>
      <c r="AL717" s="33">
        <f t="shared" ca="1" si="35"/>
        <v>2.020831529230727E-2</v>
      </c>
      <c r="AM717" s="22">
        <f>IF(ISBLANK(Y717),"",INDEX(spac_research[[#All],[publicSharesOutstanding]],MATCH(C717,spac_research[[#All],[symbol]],0)))</f>
        <v>75000000</v>
      </c>
      <c r="AN717">
        <v>1</v>
      </c>
    </row>
  </sheetData>
  <autoFilter ref="A1:AN717" xr:uid="{66526367-8878-4B3D-A2FE-C8ADD3F979AC}">
    <sortState xmlns:xlrd2="http://schemas.microsoft.com/office/spreadsheetml/2017/richdata2" ref="A2:AN717">
      <sortCondition ref="AJ1:AJ717"/>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3918B-9EE1-47D1-8179-53E2277F0949}">
  <dimension ref="A1:BJ2126"/>
  <sheetViews>
    <sheetView topLeftCell="AU1" workbookViewId="0">
      <selection activeCell="BI2" sqref="BI2"/>
    </sheetView>
  </sheetViews>
  <sheetFormatPr baseColWidth="10" defaultColWidth="8.83203125" defaultRowHeight="16" x14ac:dyDescent="0.2"/>
  <cols>
    <col min="1" max="1" width="10.33203125" bestFit="1" customWidth="1"/>
    <col min="2" max="2" width="13" bestFit="1" customWidth="1"/>
    <col min="3" max="3" width="36.1640625" bestFit="1" customWidth="1"/>
    <col min="4" max="4" width="49" bestFit="1" customWidth="1"/>
    <col min="5" max="5" width="73.5" bestFit="1" customWidth="1"/>
    <col min="6" max="6" width="46.1640625" bestFit="1" customWidth="1"/>
    <col min="7" max="7" width="13.6640625" bestFit="1" customWidth="1"/>
    <col min="8" max="8" width="24.6640625" bestFit="1" customWidth="1"/>
    <col min="9" max="9" width="14.83203125" bestFit="1" customWidth="1"/>
    <col min="10" max="10" width="13" bestFit="1" customWidth="1"/>
    <col min="11" max="11" width="24.83203125" bestFit="1" customWidth="1"/>
    <col min="12" max="12" width="21.6640625" bestFit="1" customWidth="1"/>
    <col min="13" max="14" width="81" bestFit="1" customWidth="1"/>
    <col min="15" max="15" width="50.33203125" bestFit="1" customWidth="1"/>
    <col min="16" max="16" width="37.5" bestFit="1" customWidth="1"/>
    <col min="17" max="17" width="38.33203125" bestFit="1" customWidth="1"/>
    <col min="18" max="18" width="17.83203125" bestFit="1" customWidth="1"/>
    <col min="19" max="19" width="81" bestFit="1" customWidth="1"/>
    <col min="20" max="20" width="12.5" bestFit="1" customWidth="1"/>
    <col min="21" max="21" width="13.33203125" bestFit="1" customWidth="1"/>
    <col min="22" max="22" width="71.6640625" bestFit="1" customWidth="1"/>
    <col min="23" max="23" width="81" bestFit="1" customWidth="1"/>
    <col min="24" max="24" width="20.1640625" bestFit="1" customWidth="1"/>
    <col min="25" max="25" width="18.1640625" bestFit="1" customWidth="1"/>
    <col min="26" max="26" width="20.1640625" bestFit="1" customWidth="1"/>
    <col min="27" max="27" width="21.6640625" bestFit="1" customWidth="1"/>
    <col min="28" max="28" width="12.6640625" bestFit="1" customWidth="1"/>
    <col min="29" max="30" width="81" bestFit="1" customWidth="1"/>
    <col min="31" max="31" width="15.6640625" bestFit="1" customWidth="1"/>
    <col min="32" max="32" width="16.1640625" bestFit="1" customWidth="1"/>
    <col min="33" max="33" width="62.1640625" bestFit="1" customWidth="1"/>
    <col min="34" max="34" width="16.5" bestFit="1" customWidth="1"/>
    <col min="35" max="35" width="27.1640625" bestFit="1" customWidth="1"/>
    <col min="36" max="36" width="10.33203125" bestFit="1" customWidth="1"/>
    <col min="37" max="37" width="24.1640625" bestFit="1" customWidth="1"/>
    <col min="38" max="38" width="13.83203125" bestFit="1" customWidth="1"/>
    <col min="39" max="39" width="21.5" bestFit="1" customWidth="1"/>
    <col min="40" max="40" width="24.83203125" bestFit="1" customWidth="1"/>
    <col min="41" max="41" width="25.1640625" bestFit="1" customWidth="1"/>
    <col min="42" max="42" width="22.33203125" bestFit="1" customWidth="1"/>
    <col min="43" max="43" width="25" bestFit="1" customWidth="1"/>
    <col min="44" max="44" width="18.1640625" bestFit="1" customWidth="1"/>
    <col min="45" max="45" width="64.5" bestFit="1" customWidth="1"/>
    <col min="46" max="46" width="17.6640625" bestFit="1" customWidth="1"/>
    <col min="47" max="47" width="29.5" bestFit="1" customWidth="1"/>
    <col min="48" max="48" width="27.5" bestFit="1" customWidth="1"/>
    <col min="49" max="49" width="8.1640625" bestFit="1" customWidth="1"/>
    <col min="50" max="50" width="24.6640625" bestFit="1" customWidth="1"/>
    <col min="51" max="51" width="10.33203125" bestFit="1" customWidth="1"/>
    <col min="52" max="52" width="19.83203125" bestFit="1" customWidth="1"/>
    <col min="53" max="53" width="23.33203125" bestFit="1" customWidth="1"/>
    <col min="54" max="54" width="22.83203125" bestFit="1" customWidth="1"/>
    <col min="55" max="55" width="25.1640625" bestFit="1" customWidth="1"/>
    <col min="56" max="56" width="26.33203125" bestFit="1" customWidth="1"/>
    <col min="57" max="57" width="26.5" bestFit="1" customWidth="1"/>
    <col min="58" max="58" width="21.1640625" bestFit="1" customWidth="1"/>
    <col min="60" max="60" width="10.83203125" bestFit="1" customWidth="1"/>
    <col min="61" max="61" width="8" bestFit="1" customWidth="1"/>
    <col min="62" max="62" width="14.33203125" bestFit="1" customWidth="1"/>
  </cols>
  <sheetData>
    <row r="1" spans="1:62" x14ac:dyDescent="0.2">
      <c r="A1" t="s">
        <v>14690</v>
      </c>
      <c r="B1" t="s">
        <v>2507</v>
      </c>
      <c r="C1" t="s">
        <v>2508</v>
      </c>
      <c r="D1" t="s">
        <v>2509</v>
      </c>
      <c r="E1" t="s">
        <v>2510</v>
      </c>
      <c r="F1" t="s">
        <v>2511</v>
      </c>
      <c r="G1" t="s">
        <v>2512</v>
      </c>
      <c r="H1" t="s">
        <v>2513</v>
      </c>
      <c r="I1" t="s">
        <v>2514</v>
      </c>
      <c r="J1" t="s">
        <v>2515</v>
      </c>
      <c r="K1" t="s">
        <v>2516</v>
      </c>
      <c r="L1" t="s">
        <v>2517</v>
      </c>
      <c r="M1" t="s">
        <v>2518</v>
      </c>
      <c r="N1" t="s">
        <v>2519</v>
      </c>
      <c r="O1" t="s">
        <v>2520</v>
      </c>
      <c r="P1" t="s">
        <v>2521</v>
      </c>
      <c r="Q1" t="s">
        <v>2522</v>
      </c>
      <c r="R1" t="s">
        <v>2523</v>
      </c>
      <c r="S1" t="s">
        <v>2524</v>
      </c>
      <c r="T1" t="s">
        <v>2525</v>
      </c>
      <c r="U1" t="s">
        <v>2526</v>
      </c>
      <c r="V1" t="s">
        <v>2527</v>
      </c>
      <c r="W1" t="s">
        <v>2528</v>
      </c>
      <c r="X1" t="s">
        <v>2529</v>
      </c>
      <c r="Y1" t="s">
        <v>2530</v>
      </c>
      <c r="Z1" t="s">
        <v>2531</v>
      </c>
      <c r="AA1" t="s">
        <v>2532</v>
      </c>
      <c r="AB1" t="s">
        <v>2533</v>
      </c>
      <c r="AC1" t="s">
        <v>2534</v>
      </c>
      <c r="AD1" t="s">
        <v>2535</v>
      </c>
      <c r="AE1" t="s">
        <v>2536</v>
      </c>
      <c r="AF1" t="s">
        <v>2537</v>
      </c>
      <c r="AG1" t="s">
        <v>2538</v>
      </c>
      <c r="AH1" t="s">
        <v>2539</v>
      </c>
      <c r="AI1" t="s">
        <v>2540</v>
      </c>
      <c r="AJ1" t="s">
        <v>2541</v>
      </c>
      <c r="AK1" t="s">
        <v>2542</v>
      </c>
      <c r="AL1" t="s">
        <v>2543</v>
      </c>
      <c r="AM1" t="s">
        <v>2544</v>
      </c>
      <c r="AN1" t="s">
        <v>2545</v>
      </c>
      <c r="AO1" t="s">
        <v>2546</v>
      </c>
      <c r="AP1" t="s">
        <v>2547</v>
      </c>
      <c r="AQ1" t="s">
        <v>2548</v>
      </c>
      <c r="AR1" t="s">
        <v>2549</v>
      </c>
      <c r="AS1" t="s">
        <v>2550</v>
      </c>
      <c r="AT1" t="s">
        <v>2551</v>
      </c>
      <c r="AU1" t="s">
        <v>2552</v>
      </c>
      <c r="AV1" t="s">
        <v>2553</v>
      </c>
      <c r="AW1" t="s">
        <v>2554</v>
      </c>
      <c r="AX1" t="s">
        <v>2555</v>
      </c>
      <c r="AY1" t="s">
        <v>2556</v>
      </c>
      <c r="AZ1" t="s">
        <v>2557</v>
      </c>
      <c r="BA1" t="s">
        <v>2558</v>
      </c>
      <c r="BB1" t="s">
        <v>2559</v>
      </c>
      <c r="BC1" t="s">
        <v>2560</v>
      </c>
      <c r="BD1" t="s">
        <v>2561</v>
      </c>
      <c r="BE1" t="s">
        <v>2562</v>
      </c>
      <c r="BF1" t="s">
        <v>2563</v>
      </c>
      <c r="BG1" t="s">
        <v>2564</v>
      </c>
      <c r="BH1" t="s">
        <v>2565</v>
      </c>
      <c r="BI1" t="s">
        <v>2566</v>
      </c>
      <c r="BJ1" t="s">
        <v>2567</v>
      </c>
    </row>
    <row r="2" spans="1:62" x14ac:dyDescent="0.2">
      <c r="A2">
        <v>0</v>
      </c>
      <c r="B2" s="35" t="s">
        <v>8032</v>
      </c>
      <c r="C2" s="35" t="s">
        <v>8033</v>
      </c>
      <c r="D2" s="35" t="s">
        <v>8034</v>
      </c>
      <c r="E2" s="35" t="s">
        <v>8035</v>
      </c>
      <c r="F2" s="35" t="s">
        <v>8036</v>
      </c>
      <c r="G2" s="20">
        <v>44211</v>
      </c>
      <c r="H2" s="35" t="s">
        <v>3225</v>
      </c>
      <c r="I2" s="35" t="s">
        <v>54</v>
      </c>
      <c r="J2" s="35" t="s">
        <v>119</v>
      </c>
      <c r="K2">
        <v>18</v>
      </c>
      <c r="L2">
        <v>9.1999999999999993</v>
      </c>
      <c r="M2" s="35" t="s">
        <v>8037</v>
      </c>
      <c r="N2" s="35" t="s">
        <v>8038</v>
      </c>
      <c r="O2" s="35" t="s">
        <v>51</v>
      </c>
      <c r="P2" s="35" t="s">
        <v>2656</v>
      </c>
      <c r="Q2" s="35" t="s">
        <v>81</v>
      </c>
      <c r="R2" s="35" t="s">
        <v>2577</v>
      </c>
      <c r="S2" s="35" t="s">
        <v>8039</v>
      </c>
      <c r="T2">
        <v>100000000</v>
      </c>
      <c r="U2">
        <v>10</v>
      </c>
      <c r="V2" s="35" t="s">
        <v>8040</v>
      </c>
      <c r="W2" s="35" t="s">
        <v>118</v>
      </c>
      <c r="X2" s="35" t="s">
        <v>79</v>
      </c>
      <c r="Y2" s="35" t="s">
        <v>48</v>
      </c>
      <c r="Z2" s="35" t="s">
        <v>14691</v>
      </c>
      <c r="AA2" s="35" t="s">
        <v>14691</v>
      </c>
      <c r="AC2" s="35" t="s">
        <v>14691</v>
      </c>
      <c r="AD2" s="35" t="s">
        <v>14691</v>
      </c>
      <c r="AE2">
        <v>1000165167</v>
      </c>
      <c r="AF2">
        <v>10</v>
      </c>
      <c r="AG2" s="35" t="s">
        <v>14691</v>
      </c>
      <c r="AI2">
        <v>20000000</v>
      </c>
      <c r="AJ2" s="20">
        <v>44229</v>
      </c>
      <c r="AK2" s="20"/>
      <c r="AL2">
        <v>23000000</v>
      </c>
      <c r="AO2">
        <v>15333333</v>
      </c>
      <c r="AP2" s="35" t="s">
        <v>14691</v>
      </c>
      <c r="AQ2" s="35" t="s">
        <v>14691</v>
      </c>
      <c r="AR2" s="35" t="s">
        <v>14691</v>
      </c>
      <c r="AS2" s="35" t="s">
        <v>14691</v>
      </c>
      <c r="AT2" s="35" t="s">
        <v>14691</v>
      </c>
      <c r="AU2">
        <v>10.01</v>
      </c>
      <c r="AV2">
        <v>10.068</v>
      </c>
      <c r="AW2" t="b">
        <v>0</v>
      </c>
      <c r="AX2">
        <v>100000000</v>
      </c>
      <c r="AY2" s="20">
        <v>44961</v>
      </c>
      <c r="AZ2" s="20"/>
      <c r="BA2" s="20"/>
      <c r="BB2">
        <v>1</v>
      </c>
      <c r="BC2">
        <v>0.20000000298023224</v>
      </c>
      <c r="BD2">
        <v>1</v>
      </c>
      <c r="BE2">
        <v>11.5</v>
      </c>
      <c r="BF2" s="35" t="s">
        <v>14691</v>
      </c>
      <c r="BG2" s="35" t="s">
        <v>1743</v>
      </c>
      <c r="BH2" s="35" t="s">
        <v>8041</v>
      </c>
      <c r="BI2" s="35" t="s">
        <v>2580</v>
      </c>
      <c r="BJ2" s="35" t="s">
        <v>8042</v>
      </c>
    </row>
    <row r="3" spans="1:62" x14ac:dyDescent="0.2">
      <c r="A3">
        <v>1</v>
      </c>
      <c r="B3" s="35" t="s">
        <v>8032</v>
      </c>
      <c r="C3" s="35" t="s">
        <v>8033</v>
      </c>
      <c r="D3" s="35" t="s">
        <v>8034</v>
      </c>
      <c r="E3" s="35" t="s">
        <v>8043</v>
      </c>
      <c r="F3" s="35" t="s">
        <v>8036</v>
      </c>
      <c r="G3" s="20">
        <v>44211</v>
      </c>
      <c r="H3" s="35" t="s">
        <v>3225</v>
      </c>
      <c r="I3" s="35" t="s">
        <v>54</v>
      </c>
      <c r="J3" s="35" t="s">
        <v>119</v>
      </c>
      <c r="K3">
        <v>18</v>
      </c>
      <c r="L3">
        <v>9.1999999999999993</v>
      </c>
      <c r="M3" s="35" t="s">
        <v>8037</v>
      </c>
      <c r="N3" s="35" t="s">
        <v>8038</v>
      </c>
      <c r="O3" s="35" t="s">
        <v>51</v>
      </c>
      <c r="P3" s="35" t="s">
        <v>2656</v>
      </c>
      <c r="Q3" s="35" t="s">
        <v>81</v>
      </c>
      <c r="R3" s="35" t="s">
        <v>2577</v>
      </c>
      <c r="S3" s="35" t="s">
        <v>8039</v>
      </c>
      <c r="T3">
        <v>100000000</v>
      </c>
      <c r="U3">
        <v>10</v>
      </c>
      <c r="V3" s="35" t="s">
        <v>8040</v>
      </c>
      <c r="W3" s="35" t="s">
        <v>118</v>
      </c>
      <c r="X3" s="35" t="s">
        <v>79</v>
      </c>
      <c r="Y3" s="35" t="s">
        <v>48</v>
      </c>
      <c r="Z3" s="35" t="s">
        <v>14691</v>
      </c>
      <c r="AA3" s="35" t="s">
        <v>14691</v>
      </c>
      <c r="AC3" s="35" t="s">
        <v>14691</v>
      </c>
      <c r="AD3" s="35" t="s">
        <v>14691</v>
      </c>
      <c r="AE3">
        <v>1000165167</v>
      </c>
      <c r="AF3">
        <v>10</v>
      </c>
      <c r="AG3" s="35" t="s">
        <v>14691</v>
      </c>
      <c r="AI3">
        <v>20000000</v>
      </c>
      <c r="AJ3" s="20">
        <v>44229</v>
      </c>
      <c r="AK3" s="20"/>
      <c r="AL3">
        <v>23000000</v>
      </c>
      <c r="AO3">
        <v>15333333</v>
      </c>
      <c r="AP3" s="35" t="s">
        <v>14691</v>
      </c>
      <c r="AQ3" s="35" t="s">
        <v>14691</v>
      </c>
      <c r="AR3" s="35" t="s">
        <v>14691</v>
      </c>
      <c r="AS3" s="35" t="s">
        <v>14691</v>
      </c>
      <c r="AT3" s="35" t="s">
        <v>14691</v>
      </c>
      <c r="AU3">
        <v>10.01</v>
      </c>
      <c r="AV3">
        <v>10.068</v>
      </c>
      <c r="AW3" t="b">
        <v>0</v>
      </c>
      <c r="AX3">
        <v>100000000</v>
      </c>
      <c r="AY3" s="20">
        <v>44961</v>
      </c>
      <c r="AZ3" s="20"/>
      <c r="BA3" s="20"/>
      <c r="BB3">
        <v>1</v>
      </c>
      <c r="BC3">
        <v>0.20000000298023224</v>
      </c>
      <c r="BD3">
        <v>1</v>
      </c>
      <c r="BE3">
        <v>11.5</v>
      </c>
      <c r="BF3" s="35" t="s">
        <v>14691</v>
      </c>
      <c r="BG3" s="35" t="s">
        <v>8032</v>
      </c>
      <c r="BH3" s="35" t="s">
        <v>8044</v>
      </c>
      <c r="BI3" s="35" t="s">
        <v>2584</v>
      </c>
      <c r="BJ3" s="35" t="s">
        <v>8045</v>
      </c>
    </row>
    <row r="4" spans="1:62" x14ac:dyDescent="0.2">
      <c r="A4">
        <v>2</v>
      </c>
      <c r="B4" s="35" t="s">
        <v>8032</v>
      </c>
      <c r="C4" s="35" t="s">
        <v>8033</v>
      </c>
      <c r="D4" s="35" t="s">
        <v>8034</v>
      </c>
      <c r="E4" s="35" t="s">
        <v>8046</v>
      </c>
      <c r="F4" s="35" t="s">
        <v>8036</v>
      </c>
      <c r="G4" s="20">
        <v>44211</v>
      </c>
      <c r="H4" s="35" t="s">
        <v>3225</v>
      </c>
      <c r="I4" s="35" t="s">
        <v>54</v>
      </c>
      <c r="J4" s="35" t="s">
        <v>119</v>
      </c>
      <c r="K4">
        <v>18</v>
      </c>
      <c r="L4">
        <v>9.1999999999999993</v>
      </c>
      <c r="M4" s="35" t="s">
        <v>8037</v>
      </c>
      <c r="N4" s="35" t="s">
        <v>8038</v>
      </c>
      <c r="O4" s="35" t="s">
        <v>51</v>
      </c>
      <c r="P4" s="35" t="s">
        <v>2656</v>
      </c>
      <c r="Q4" s="35" t="s">
        <v>81</v>
      </c>
      <c r="R4" s="35" t="s">
        <v>2577</v>
      </c>
      <c r="S4" s="35" t="s">
        <v>8039</v>
      </c>
      <c r="T4">
        <v>100000000</v>
      </c>
      <c r="U4">
        <v>10</v>
      </c>
      <c r="V4" s="35" t="s">
        <v>8040</v>
      </c>
      <c r="W4" s="35" t="s">
        <v>118</v>
      </c>
      <c r="X4" s="35" t="s">
        <v>79</v>
      </c>
      <c r="Y4" s="35" t="s">
        <v>48</v>
      </c>
      <c r="Z4" s="35" t="s">
        <v>14691</v>
      </c>
      <c r="AA4" s="35" t="s">
        <v>14691</v>
      </c>
      <c r="AC4" s="35" t="s">
        <v>14691</v>
      </c>
      <c r="AD4" s="35" t="s">
        <v>14691</v>
      </c>
      <c r="AE4">
        <v>1000165167</v>
      </c>
      <c r="AF4">
        <v>10</v>
      </c>
      <c r="AG4" s="35" t="s">
        <v>14691</v>
      </c>
      <c r="AI4">
        <v>20000000</v>
      </c>
      <c r="AJ4" s="20">
        <v>44229</v>
      </c>
      <c r="AK4" s="20"/>
      <c r="AL4">
        <v>23000000</v>
      </c>
      <c r="AO4">
        <v>15333333</v>
      </c>
      <c r="AP4" s="35" t="s">
        <v>14691</v>
      </c>
      <c r="AQ4" s="35" t="s">
        <v>14691</v>
      </c>
      <c r="AR4" s="35" t="s">
        <v>14691</v>
      </c>
      <c r="AS4" s="35" t="s">
        <v>14691</v>
      </c>
      <c r="AT4" s="35" t="s">
        <v>14691</v>
      </c>
      <c r="AU4">
        <v>10.01</v>
      </c>
      <c r="AV4">
        <v>10.068</v>
      </c>
      <c r="AW4" t="b">
        <v>0</v>
      </c>
      <c r="AX4">
        <v>100000000</v>
      </c>
      <c r="AY4" s="20">
        <v>44961</v>
      </c>
      <c r="AZ4" s="20"/>
      <c r="BA4" s="20"/>
      <c r="BB4">
        <v>1</v>
      </c>
      <c r="BC4">
        <v>0.20000000298023224</v>
      </c>
      <c r="BD4">
        <v>1</v>
      </c>
      <c r="BE4">
        <v>11.5</v>
      </c>
      <c r="BF4" s="35" t="s">
        <v>14691</v>
      </c>
      <c r="BG4" s="35" t="s">
        <v>8047</v>
      </c>
      <c r="BH4" s="35" t="s">
        <v>8048</v>
      </c>
      <c r="BI4" s="35" t="s">
        <v>2589</v>
      </c>
      <c r="BJ4" s="35" t="s">
        <v>8049</v>
      </c>
    </row>
    <row r="5" spans="1:62" x14ac:dyDescent="0.2">
      <c r="A5">
        <v>3</v>
      </c>
      <c r="B5" s="35" t="s">
        <v>5577</v>
      </c>
      <c r="C5" s="35" t="s">
        <v>5578</v>
      </c>
      <c r="D5" s="35" t="s">
        <v>5579</v>
      </c>
      <c r="E5" s="35" t="s">
        <v>5580</v>
      </c>
      <c r="F5" s="35" t="s">
        <v>5581</v>
      </c>
      <c r="G5" s="20">
        <v>44379</v>
      </c>
      <c r="H5" s="35" t="s">
        <v>256</v>
      </c>
      <c r="I5" s="35" t="s">
        <v>61</v>
      </c>
      <c r="J5" s="35" t="s">
        <v>69</v>
      </c>
      <c r="K5">
        <v>18</v>
      </c>
      <c r="L5">
        <v>9.1999999999999993</v>
      </c>
      <c r="M5" s="35" t="s">
        <v>5582</v>
      </c>
      <c r="N5" s="35" t="s">
        <v>5583</v>
      </c>
      <c r="O5" s="35" t="s">
        <v>52</v>
      </c>
      <c r="P5" s="35" t="s">
        <v>2575</v>
      </c>
      <c r="Q5" s="35" t="s">
        <v>200</v>
      </c>
      <c r="R5" s="35" t="s">
        <v>2623</v>
      </c>
      <c r="S5" s="35" t="s">
        <v>5584</v>
      </c>
      <c r="T5">
        <v>15000000</v>
      </c>
      <c r="U5">
        <v>10</v>
      </c>
      <c r="V5" s="35" t="s">
        <v>14691</v>
      </c>
      <c r="W5" s="35" t="s">
        <v>1741</v>
      </c>
      <c r="X5" s="35" t="s">
        <v>72</v>
      </c>
      <c r="Y5" s="35" t="s">
        <v>48</v>
      </c>
      <c r="Z5" s="35" t="s">
        <v>49</v>
      </c>
      <c r="AA5" s="35" t="s">
        <v>48</v>
      </c>
      <c r="AC5" s="35" t="s">
        <v>14691</v>
      </c>
      <c r="AD5" s="35" t="s">
        <v>14691</v>
      </c>
      <c r="AE5">
        <v>150000000</v>
      </c>
      <c r="AF5">
        <v>10</v>
      </c>
      <c r="AG5" s="35" t="s">
        <v>1740</v>
      </c>
      <c r="AH5">
        <v>1851000000</v>
      </c>
      <c r="AI5">
        <v>7500000</v>
      </c>
      <c r="AJ5" s="20">
        <v>44421</v>
      </c>
      <c r="AK5" s="20">
        <v>44547</v>
      </c>
      <c r="AL5">
        <v>4595000</v>
      </c>
      <c r="AN5">
        <v>459500</v>
      </c>
      <c r="AP5" s="35" t="s">
        <v>14691</v>
      </c>
      <c r="AQ5" s="35" t="s">
        <v>14691</v>
      </c>
      <c r="AR5" s="35" t="s">
        <v>1739</v>
      </c>
      <c r="AS5" s="35" t="s">
        <v>5585</v>
      </c>
      <c r="AT5" s="35" t="s">
        <v>14691</v>
      </c>
      <c r="AU5">
        <v>10</v>
      </c>
      <c r="AV5">
        <v>10.026</v>
      </c>
      <c r="AW5" t="b">
        <v>1</v>
      </c>
      <c r="AX5">
        <v>15000000</v>
      </c>
      <c r="AY5" s="20">
        <v>44882</v>
      </c>
      <c r="AZ5" s="20">
        <v>44804</v>
      </c>
      <c r="BA5" s="20">
        <v>44974</v>
      </c>
      <c r="BB5">
        <v>1</v>
      </c>
      <c r="BC5">
        <v>0.5</v>
      </c>
      <c r="BD5">
        <v>1</v>
      </c>
      <c r="BE5">
        <v>11.5</v>
      </c>
      <c r="BF5" s="35" t="s">
        <v>14691</v>
      </c>
      <c r="BG5" s="35" t="s">
        <v>1742</v>
      </c>
      <c r="BH5" s="35" t="s">
        <v>5586</v>
      </c>
      <c r="BI5" s="35" t="s">
        <v>2580</v>
      </c>
      <c r="BJ5" s="35" t="s">
        <v>5587</v>
      </c>
    </row>
    <row r="6" spans="1:62" x14ac:dyDescent="0.2">
      <c r="A6">
        <v>4</v>
      </c>
      <c r="B6" s="35" t="s">
        <v>5577</v>
      </c>
      <c r="C6" s="35" t="s">
        <v>5578</v>
      </c>
      <c r="D6" s="35" t="s">
        <v>5579</v>
      </c>
      <c r="E6" s="35" t="s">
        <v>5588</v>
      </c>
      <c r="F6" s="35" t="s">
        <v>5581</v>
      </c>
      <c r="G6" s="20">
        <v>44379</v>
      </c>
      <c r="H6" s="35" t="s">
        <v>256</v>
      </c>
      <c r="I6" s="35" t="s">
        <v>61</v>
      </c>
      <c r="J6" s="35" t="s">
        <v>69</v>
      </c>
      <c r="K6">
        <v>18</v>
      </c>
      <c r="L6">
        <v>9.1999999999999993</v>
      </c>
      <c r="M6" s="35" t="s">
        <v>5582</v>
      </c>
      <c r="N6" s="35" t="s">
        <v>5583</v>
      </c>
      <c r="O6" s="35" t="s">
        <v>52</v>
      </c>
      <c r="P6" s="35" t="s">
        <v>2575</v>
      </c>
      <c r="Q6" s="35" t="s">
        <v>200</v>
      </c>
      <c r="R6" s="35" t="s">
        <v>2623</v>
      </c>
      <c r="S6" s="35" t="s">
        <v>5584</v>
      </c>
      <c r="T6">
        <v>15000000</v>
      </c>
      <c r="U6">
        <v>10</v>
      </c>
      <c r="V6" s="35" t="s">
        <v>14691</v>
      </c>
      <c r="W6" s="35" t="s">
        <v>1741</v>
      </c>
      <c r="X6" s="35" t="s">
        <v>72</v>
      </c>
      <c r="Y6" s="35" t="s">
        <v>48</v>
      </c>
      <c r="Z6" s="35" t="s">
        <v>49</v>
      </c>
      <c r="AA6" s="35" t="s">
        <v>48</v>
      </c>
      <c r="AC6" s="35" t="s">
        <v>14691</v>
      </c>
      <c r="AD6" s="35" t="s">
        <v>14691</v>
      </c>
      <c r="AE6">
        <v>150000000</v>
      </c>
      <c r="AF6">
        <v>10</v>
      </c>
      <c r="AG6" s="35" t="s">
        <v>1740</v>
      </c>
      <c r="AH6">
        <v>1851000000</v>
      </c>
      <c r="AI6">
        <v>7500000</v>
      </c>
      <c r="AJ6" s="20">
        <v>44421</v>
      </c>
      <c r="AK6" s="20">
        <v>44547</v>
      </c>
      <c r="AL6">
        <v>4595000</v>
      </c>
      <c r="AN6">
        <v>459500</v>
      </c>
      <c r="AP6" s="35" t="s">
        <v>14691</v>
      </c>
      <c r="AQ6" s="35" t="s">
        <v>14691</v>
      </c>
      <c r="AR6" s="35" t="s">
        <v>1739</v>
      </c>
      <c r="AS6" s="35" t="s">
        <v>5585</v>
      </c>
      <c r="AT6" s="35" t="s">
        <v>14691</v>
      </c>
      <c r="AU6">
        <v>10</v>
      </c>
      <c r="AV6">
        <v>10.026</v>
      </c>
      <c r="AW6" t="b">
        <v>1</v>
      </c>
      <c r="AX6">
        <v>15000000</v>
      </c>
      <c r="AY6" s="20">
        <v>44882</v>
      </c>
      <c r="AZ6" s="20">
        <v>44804</v>
      </c>
      <c r="BA6" s="20">
        <v>44974</v>
      </c>
      <c r="BB6">
        <v>1</v>
      </c>
      <c r="BC6">
        <v>0.5</v>
      </c>
      <c r="BD6">
        <v>1</v>
      </c>
      <c r="BE6">
        <v>11.5</v>
      </c>
      <c r="BF6" s="35" t="s">
        <v>14691</v>
      </c>
      <c r="BG6" s="35" t="s">
        <v>5577</v>
      </c>
      <c r="BH6" s="35" t="s">
        <v>5589</v>
      </c>
      <c r="BI6" s="35" t="s">
        <v>2584</v>
      </c>
      <c r="BJ6" s="35" t="s">
        <v>5590</v>
      </c>
    </row>
    <row r="7" spans="1:62" x14ac:dyDescent="0.2">
      <c r="A7">
        <v>5</v>
      </c>
      <c r="B7" s="35" t="s">
        <v>5577</v>
      </c>
      <c r="C7" s="35" t="s">
        <v>5578</v>
      </c>
      <c r="D7" s="35" t="s">
        <v>5579</v>
      </c>
      <c r="E7" s="35" t="s">
        <v>5591</v>
      </c>
      <c r="F7" s="35" t="s">
        <v>5581</v>
      </c>
      <c r="G7" s="20">
        <v>44379</v>
      </c>
      <c r="H7" s="35" t="s">
        <v>256</v>
      </c>
      <c r="I7" s="35" t="s">
        <v>61</v>
      </c>
      <c r="J7" s="35" t="s">
        <v>69</v>
      </c>
      <c r="K7">
        <v>18</v>
      </c>
      <c r="L7">
        <v>9.1999999999999993</v>
      </c>
      <c r="M7" s="35" t="s">
        <v>5582</v>
      </c>
      <c r="N7" s="35" t="s">
        <v>5583</v>
      </c>
      <c r="O7" s="35" t="s">
        <v>52</v>
      </c>
      <c r="P7" s="35" t="s">
        <v>2575</v>
      </c>
      <c r="Q7" s="35" t="s">
        <v>200</v>
      </c>
      <c r="R7" s="35" t="s">
        <v>2623</v>
      </c>
      <c r="S7" s="35" t="s">
        <v>5584</v>
      </c>
      <c r="T7">
        <v>15000000</v>
      </c>
      <c r="U7">
        <v>10</v>
      </c>
      <c r="V7" s="35" t="s">
        <v>14691</v>
      </c>
      <c r="W7" s="35" t="s">
        <v>1741</v>
      </c>
      <c r="X7" s="35" t="s">
        <v>72</v>
      </c>
      <c r="Y7" s="35" t="s">
        <v>48</v>
      </c>
      <c r="Z7" s="35" t="s">
        <v>49</v>
      </c>
      <c r="AA7" s="35" t="s">
        <v>48</v>
      </c>
      <c r="AC7" s="35" t="s">
        <v>14691</v>
      </c>
      <c r="AD7" s="35" t="s">
        <v>14691</v>
      </c>
      <c r="AE7">
        <v>150000000</v>
      </c>
      <c r="AF7">
        <v>10</v>
      </c>
      <c r="AG7" s="35" t="s">
        <v>1740</v>
      </c>
      <c r="AH7">
        <v>1851000000</v>
      </c>
      <c r="AI7">
        <v>7500000</v>
      </c>
      <c r="AJ7" s="20">
        <v>44421</v>
      </c>
      <c r="AK7" s="20">
        <v>44547</v>
      </c>
      <c r="AL7">
        <v>4595000</v>
      </c>
      <c r="AN7">
        <v>459500</v>
      </c>
      <c r="AP7" s="35" t="s">
        <v>14691</v>
      </c>
      <c r="AQ7" s="35" t="s">
        <v>14691</v>
      </c>
      <c r="AR7" s="35" t="s">
        <v>1739</v>
      </c>
      <c r="AS7" s="35" t="s">
        <v>5585</v>
      </c>
      <c r="AT7" s="35" t="s">
        <v>14691</v>
      </c>
      <c r="AU7">
        <v>10</v>
      </c>
      <c r="AV7">
        <v>10.026</v>
      </c>
      <c r="AW7" t="b">
        <v>1</v>
      </c>
      <c r="AX7">
        <v>15000000</v>
      </c>
      <c r="AY7" s="20">
        <v>44882</v>
      </c>
      <c r="AZ7" s="20">
        <v>44804</v>
      </c>
      <c r="BA7" s="20">
        <v>44974</v>
      </c>
      <c r="BB7">
        <v>1</v>
      </c>
      <c r="BC7">
        <v>0.5</v>
      </c>
      <c r="BD7">
        <v>1</v>
      </c>
      <c r="BE7">
        <v>11.5</v>
      </c>
      <c r="BF7" s="35" t="s">
        <v>14691</v>
      </c>
      <c r="BG7" s="35" t="s">
        <v>5592</v>
      </c>
      <c r="BH7" s="35" t="s">
        <v>5593</v>
      </c>
      <c r="BI7" s="35" t="s">
        <v>2589</v>
      </c>
      <c r="BJ7" s="35" t="s">
        <v>5594</v>
      </c>
    </row>
    <row r="8" spans="1:62" x14ac:dyDescent="0.2">
      <c r="A8">
        <v>6</v>
      </c>
      <c r="B8" s="35" t="s">
        <v>2687</v>
      </c>
      <c r="C8" s="35" t="s">
        <v>2688</v>
      </c>
      <c r="D8" s="35" t="s">
        <v>2689</v>
      </c>
      <c r="E8" s="35" t="s">
        <v>2690</v>
      </c>
      <c r="F8" s="35" t="s">
        <v>2691</v>
      </c>
      <c r="G8" s="20">
        <v>44231</v>
      </c>
      <c r="H8" s="35" t="s">
        <v>2653</v>
      </c>
      <c r="I8" s="35" t="s">
        <v>54</v>
      </c>
      <c r="J8" s="35" t="s">
        <v>69</v>
      </c>
      <c r="K8">
        <v>18</v>
      </c>
      <c r="L8">
        <v>9.1999999999999993</v>
      </c>
      <c r="M8" s="35" t="s">
        <v>2692</v>
      </c>
      <c r="N8" s="35" t="s">
        <v>2693</v>
      </c>
      <c r="O8" s="35" t="s">
        <v>112</v>
      </c>
      <c r="P8" s="35" t="s">
        <v>2575</v>
      </c>
      <c r="Q8" s="35" t="s">
        <v>2694</v>
      </c>
      <c r="R8" s="35" t="s">
        <v>2623</v>
      </c>
      <c r="S8" s="35" t="s">
        <v>2695</v>
      </c>
      <c r="T8">
        <v>10506002</v>
      </c>
      <c r="U8">
        <v>10</v>
      </c>
      <c r="V8" s="35" t="s">
        <v>2696</v>
      </c>
      <c r="W8" s="35" t="s">
        <v>1737</v>
      </c>
      <c r="X8" s="35" t="s">
        <v>79</v>
      </c>
      <c r="Y8" s="35" t="s">
        <v>48</v>
      </c>
      <c r="Z8" s="35" t="s">
        <v>14691</v>
      </c>
      <c r="AA8" s="35" t="s">
        <v>14691</v>
      </c>
      <c r="AC8" s="35" t="s">
        <v>14691</v>
      </c>
      <c r="AD8" s="35" t="s">
        <v>14691</v>
      </c>
      <c r="AE8">
        <v>106114011</v>
      </c>
      <c r="AF8">
        <v>10.1</v>
      </c>
      <c r="AG8" s="35" t="s">
        <v>14691</v>
      </c>
      <c r="AI8">
        <v>5252001</v>
      </c>
      <c r="AJ8" s="20">
        <v>44273</v>
      </c>
      <c r="AK8" s="20"/>
      <c r="AL8">
        <v>3701621</v>
      </c>
      <c r="AO8">
        <v>3901201</v>
      </c>
      <c r="AP8" s="35" t="s">
        <v>14691</v>
      </c>
      <c r="AQ8" s="35" t="s">
        <v>14691</v>
      </c>
      <c r="AR8" s="35" t="s">
        <v>14691</v>
      </c>
      <c r="AS8" s="35" t="s">
        <v>14691</v>
      </c>
      <c r="AT8" s="35" t="s">
        <v>14691</v>
      </c>
      <c r="AU8">
        <v>10.1</v>
      </c>
      <c r="AV8">
        <v>10.1</v>
      </c>
      <c r="AW8" t="b">
        <v>0</v>
      </c>
      <c r="AX8">
        <v>10506002</v>
      </c>
      <c r="AY8" s="20">
        <v>44642</v>
      </c>
      <c r="AZ8" s="20"/>
      <c r="BA8" s="20"/>
      <c r="BB8">
        <v>1</v>
      </c>
      <c r="BC8">
        <v>0.5</v>
      </c>
      <c r="BD8">
        <v>1</v>
      </c>
      <c r="BE8">
        <v>11.5</v>
      </c>
      <c r="BF8" s="35" t="s">
        <v>14691</v>
      </c>
      <c r="BG8" s="35" t="s">
        <v>1738</v>
      </c>
      <c r="BH8" s="35" t="s">
        <v>2697</v>
      </c>
      <c r="BI8" s="35" t="s">
        <v>2580</v>
      </c>
      <c r="BJ8" s="35" t="s">
        <v>2698</v>
      </c>
    </row>
    <row r="9" spans="1:62" x14ac:dyDescent="0.2">
      <c r="A9">
        <v>7</v>
      </c>
      <c r="B9" s="35" t="s">
        <v>2687</v>
      </c>
      <c r="C9" s="35" t="s">
        <v>2688</v>
      </c>
      <c r="D9" s="35" t="s">
        <v>2689</v>
      </c>
      <c r="E9" s="35" t="s">
        <v>2699</v>
      </c>
      <c r="F9" s="35" t="s">
        <v>2691</v>
      </c>
      <c r="G9" s="20">
        <v>44231</v>
      </c>
      <c r="H9" s="35" t="s">
        <v>2653</v>
      </c>
      <c r="I9" s="35" t="s">
        <v>54</v>
      </c>
      <c r="J9" s="35" t="s">
        <v>69</v>
      </c>
      <c r="K9">
        <v>18</v>
      </c>
      <c r="L9">
        <v>9.1999999999999993</v>
      </c>
      <c r="M9" s="35" t="s">
        <v>2692</v>
      </c>
      <c r="N9" s="35" t="s">
        <v>2693</v>
      </c>
      <c r="O9" s="35" t="s">
        <v>112</v>
      </c>
      <c r="P9" s="35" t="s">
        <v>2575</v>
      </c>
      <c r="Q9" s="35" t="s">
        <v>2694</v>
      </c>
      <c r="R9" s="35" t="s">
        <v>2623</v>
      </c>
      <c r="S9" s="35" t="s">
        <v>2695</v>
      </c>
      <c r="T9">
        <v>10506002</v>
      </c>
      <c r="U9">
        <v>10</v>
      </c>
      <c r="V9" s="35" t="s">
        <v>2696</v>
      </c>
      <c r="W9" s="35" t="s">
        <v>1737</v>
      </c>
      <c r="X9" s="35" t="s">
        <v>79</v>
      </c>
      <c r="Y9" s="35" t="s">
        <v>48</v>
      </c>
      <c r="Z9" s="35" t="s">
        <v>14691</v>
      </c>
      <c r="AA9" s="35" t="s">
        <v>14691</v>
      </c>
      <c r="AC9" s="35" t="s">
        <v>14691</v>
      </c>
      <c r="AD9" s="35" t="s">
        <v>14691</v>
      </c>
      <c r="AE9">
        <v>106114011</v>
      </c>
      <c r="AF9">
        <v>10.1</v>
      </c>
      <c r="AG9" s="35" t="s">
        <v>14691</v>
      </c>
      <c r="AI9">
        <v>5252001</v>
      </c>
      <c r="AJ9" s="20">
        <v>44273</v>
      </c>
      <c r="AK9" s="20"/>
      <c r="AL9">
        <v>3701621</v>
      </c>
      <c r="AO9">
        <v>3901201</v>
      </c>
      <c r="AP9" s="35" t="s">
        <v>14691</v>
      </c>
      <c r="AQ9" s="35" t="s">
        <v>14691</v>
      </c>
      <c r="AR9" s="35" t="s">
        <v>14691</v>
      </c>
      <c r="AS9" s="35" t="s">
        <v>14691</v>
      </c>
      <c r="AT9" s="35" t="s">
        <v>14691</v>
      </c>
      <c r="AU9">
        <v>10.1</v>
      </c>
      <c r="AV9">
        <v>10.1</v>
      </c>
      <c r="AW9" t="b">
        <v>0</v>
      </c>
      <c r="AX9">
        <v>10506002</v>
      </c>
      <c r="AY9" s="20">
        <v>44642</v>
      </c>
      <c r="AZ9" s="20"/>
      <c r="BA9" s="20"/>
      <c r="BB9">
        <v>1</v>
      </c>
      <c r="BC9">
        <v>0.5</v>
      </c>
      <c r="BD9">
        <v>1</v>
      </c>
      <c r="BE9">
        <v>11.5</v>
      </c>
      <c r="BF9" s="35" t="s">
        <v>14691</v>
      </c>
      <c r="BG9" s="35" t="s">
        <v>2700</v>
      </c>
      <c r="BH9" s="35" t="s">
        <v>2701</v>
      </c>
      <c r="BI9" s="35" t="s">
        <v>2584</v>
      </c>
      <c r="BJ9" s="35" t="s">
        <v>2702</v>
      </c>
    </row>
    <row r="10" spans="1:62" x14ac:dyDescent="0.2">
      <c r="A10">
        <v>8</v>
      </c>
      <c r="B10" s="35" t="s">
        <v>2687</v>
      </c>
      <c r="C10" s="35" t="s">
        <v>2688</v>
      </c>
      <c r="D10" s="35" t="s">
        <v>2689</v>
      </c>
      <c r="E10" s="35" t="s">
        <v>2703</v>
      </c>
      <c r="F10" s="35" t="s">
        <v>2691</v>
      </c>
      <c r="G10" s="20">
        <v>44231</v>
      </c>
      <c r="H10" s="35" t="s">
        <v>2653</v>
      </c>
      <c r="I10" s="35" t="s">
        <v>54</v>
      </c>
      <c r="J10" s="35" t="s">
        <v>69</v>
      </c>
      <c r="K10">
        <v>18</v>
      </c>
      <c r="L10">
        <v>9.1999999999999993</v>
      </c>
      <c r="M10" s="35" t="s">
        <v>2692</v>
      </c>
      <c r="N10" s="35" t="s">
        <v>2693</v>
      </c>
      <c r="O10" s="35" t="s">
        <v>112</v>
      </c>
      <c r="P10" s="35" t="s">
        <v>2575</v>
      </c>
      <c r="Q10" s="35" t="s">
        <v>2694</v>
      </c>
      <c r="R10" s="35" t="s">
        <v>2623</v>
      </c>
      <c r="S10" s="35" t="s">
        <v>2695</v>
      </c>
      <c r="T10">
        <v>10506002</v>
      </c>
      <c r="U10">
        <v>10</v>
      </c>
      <c r="V10" s="35" t="s">
        <v>2696</v>
      </c>
      <c r="W10" s="35" t="s">
        <v>1737</v>
      </c>
      <c r="X10" s="35" t="s">
        <v>79</v>
      </c>
      <c r="Y10" s="35" t="s">
        <v>48</v>
      </c>
      <c r="Z10" s="35" t="s">
        <v>14691</v>
      </c>
      <c r="AA10" s="35" t="s">
        <v>14691</v>
      </c>
      <c r="AC10" s="35" t="s">
        <v>14691</v>
      </c>
      <c r="AD10" s="35" t="s">
        <v>14691</v>
      </c>
      <c r="AE10">
        <v>106114011</v>
      </c>
      <c r="AF10">
        <v>10.1</v>
      </c>
      <c r="AG10" s="35" t="s">
        <v>14691</v>
      </c>
      <c r="AI10">
        <v>5252001</v>
      </c>
      <c r="AJ10" s="20">
        <v>44273</v>
      </c>
      <c r="AK10" s="20"/>
      <c r="AL10">
        <v>3701621</v>
      </c>
      <c r="AO10">
        <v>3901201</v>
      </c>
      <c r="AP10" s="35" t="s">
        <v>14691</v>
      </c>
      <c r="AQ10" s="35" t="s">
        <v>14691</v>
      </c>
      <c r="AR10" s="35" t="s">
        <v>14691</v>
      </c>
      <c r="AS10" s="35" t="s">
        <v>14691</v>
      </c>
      <c r="AT10" s="35" t="s">
        <v>14691</v>
      </c>
      <c r="AU10">
        <v>10.1</v>
      </c>
      <c r="AV10">
        <v>10.1</v>
      </c>
      <c r="AW10" t="b">
        <v>0</v>
      </c>
      <c r="AX10">
        <v>10506002</v>
      </c>
      <c r="AY10" s="20">
        <v>44642</v>
      </c>
      <c r="AZ10" s="20"/>
      <c r="BA10" s="20"/>
      <c r="BB10">
        <v>1</v>
      </c>
      <c r="BC10">
        <v>0.5</v>
      </c>
      <c r="BD10">
        <v>1</v>
      </c>
      <c r="BE10">
        <v>11.5</v>
      </c>
      <c r="BF10" s="35" t="s">
        <v>14691</v>
      </c>
      <c r="BG10" s="35" t="s">
        <v>2704</v>
      </c>
      <c r="BH10" s="35" t="s">
        <v>2705</v>
      </c>
      <c r="BI10" s="35" t="s">
        <v>2589</v>
      </c>
      <c r="BJ10" s="35" t="s">
        <v>2706</v>
      </c>
    </row>
    <row r="11" spans="1:62" x14ac:dyDescent="0.2">
      <c r="A11">
        <v>9</v>
      </c>
      <c r="B11" s="35" t="s">
        <v>11268</v>
      </c>
      <c r="C11" s="35" t="s">
        <v>11269</v>
      </c>
      <c r="D11" s="35" t="s">
        <v>11270</v>
      </c>
      <c r="E11" s="35" t="s">
        <v>11271</v>
      </c>
      <c r="F11" s="35" t="s">
        <v>11272</v>
      </c>
      <c r="G11" s="20">
        <v>44257</v>
      </c>
      <c r="H11" s="35" t="s">
        <v>3225</v>
      </c>
      <c r="I11" s="35" t="s">
        <v>61</v>
      </c>
      <c r="J11" s="35" t="s">
        <v>53</v>
      </c>
      <c r="K11">
        <v>18</v>
      </c>
      <c r="L11">
        <v>9.1999999999999993</v>
      </c>
      <c r="M11" s="35" t="s">
        <v>11273</v>
      </c>
      <c r="N11" s="35" t="s">
        <v>11274</v>
      </c>
      <c r="O11" s="35" t="s">
        <v>51</v>
      </c>
      <c r="P11" s="35" t="s">
        <v>2656</v>
      </c>
      <c r="Q11" s="35" t="s">
        <v>200</v>
      </c>
      <c r="R11" s="35" t="s">
        <v>2623</v>
      </c>
      <c r="S11" s="35" t="s">
        <v>11275</v>
      </c>
      <c r="T11">
        <v>40000000</v>
      </c>
      <c r="U11">
        <v>10</v>
      </c>
      <c r="V11" s="35" t="s">
        <v>14691</v>
      </c>
      <c r="W11" s="35" t="s">
        <v>1735</v>
      </c>
      <c r="X11" s="35" t="s">
        <v>79</v>
      </c>
      <c r="Y11" s="35" t="s">
        <v>56</v>
      </c>
      <c r="Z11" s="35" t="s">
        <v>14691</v>
      </c>
      <c r="AA11" s="35" t="s">
        <v>14691</v>
      </c>
      <c r="AC11" s="35" t="s">
        <v>14691</v>
      </c>
      <c r="AD11" s="35" t="s">
        <v>14691</v>
      </c>
      <c r="AE11">
        <v>400021043</v>
      </c>
      <c r="AF11">
        <v>10</v>
      </c>
      <c r="AG11" s="35" t="s">
        <v>14691</v>
      </c>
      <c r="AI11">
        <v>13333333</v>
      </c>
      <c r="AJ11" s="20">
        <v>44273</v>
      </c>
      <c r="AK11" s="20"/>
      <c r="AL11">
        <v>11000000</v>
      </c>
      <c r="AO11">
        <v>7333333</v>
      </c>
      <c r="AP11" s="35" t="s">
        <v>14691</v>
      </c>
      <c r="AQ11" s="35" t="s">
        <v>14691</v>
      </c>
      <c r="AR11" s="35" t="s">
        <v>14691</v>
      </c>
      <c r="AS11" s="35" t="s">
        <v>14691</v>
      </c>
      <c r="AT11" s="35" t="s">
        <v>14691</v>
      </c>
      <c r="AU11">
        <v>10</v>
      </c>
      <c r="AV11">
        <v>10.054</v>
      </c>
      <c r="AW11" t="b">
        <v>0</v>
      </c>
      <c r="AX11">
        <v>40000000</v>
      </c>
      <c r="AY11" s="20">
        <v>45007</v>
      </c>
      <c r="AZ11" s="20"/>
      <c r="BA11" s="20"/>
      <c r="BB11">
        <v>1</v>
      </c>
      <c r="BC11">
        <v>0.3333333432674408</v>
      </c>
      <c r="BD11">
        <v>1</v>
      </c>
      <c r="BE11">
        <v>11.5</v>
      </c>
      <c r="BF11" s="35" t="s">
        <v>14691</v>
      </c>
      <c r="BG11" s="35" t="s">
        <v>1736</v>
      </c>
      <c r="BH11" s="35" t="s">
        <v>11276</v>
      </c>
      <c r="BI11" s="35" t="s">
        <v>2580</v>
      </c>
      <c r="BJ11" s="35" t="s">
        <v>11277</v>
      </c>
    </row>
    <row r="12" spans="1:62" x14ac:dyDescent="0.2">
      <c r="A12">
        <v>10</v>
      </c>
      <c r="B12" s="35" t="s">
        <v>11268</v>
      </c>
      <c r="C12" s="35" t="s">
        <v>11269</v>
      </c>
      <c r="D12" s="35" t="s">
        <v>11270</v>
      </c>
      <c r="E12" s="35" t="s">
        <v>11278</v>
      </c>
      <c r="F12" s="35" t="s">
        <v>11272</v>
      </c>
      <c r="G12" s="20">
        <v>44257</v>
      </c>
      <c r="H12" s="35" t="s">
        <v>3225</v>
      </c>
      <c r="I12" s="35" t="s">
        <v>61</v>
      </c>
      <c r="J12" s="35" t="s">
        <v>53</v>
      </c>
      <c r="K12">
        <v>18</v>
      </c>
      <c r="L12">
        <v>9.1999999999999993</v>
      </c>
      <c r="M12" s="35" t="s">
        <v>11273</v>
      </c>
      <c r="N12" s="35" t="s">
        <v>11274</v>
      </c>
      <c r="O12" s="35" t="s">
        <v>51</v>
      </c>
      <c r="P12" s="35" t="s">
        <v>2656</v>
      </c>
      <c r="Q12" s="35" t="s">
        <v>200</v>
      </c>
      <c r="R12" s="35" t="s">
        <v>2623</v>
      </c>
      <c r="S12" s="35" t="s">
        <v>11275</v>
      </c>
      <c r="T12">
        <v>40000000</v>
      </c>
      <c r="U12">
        <v>10</v>
      </c>
      <c r="V12" s="35" t="s">
        <v>14691</v>
      </c>
      <c r="W12" s="35" t="s">
        <v>1735</v>
      </c>
      <c r="X12" s="35" t="s">
        <v>79</v>
      </c>
      <c r="Y12" s="35" t="s">
        <v>56</v>
      </c>
      <c r="Z12" s="35" t="s">
        <v>14691</v>
      </c>
      <c r="AA12" s="35" t="s">
        <v>14691</v>
      </c>
      <c r="AC12" s="35" t="s">
        <v>14691</v>
      </c>
      <c r="AD12" s="35" t="s">
        <v>14691</v>
      </c>
      <c r="AE12">
        <v>400021043</v>
      </c>
      <c r="AF12">
        <v>10</v>
      </c>
      <c r="AG12" s="35" t="s">
        <v>14691</v>
      </c>
      <c r="AI12">
        <v>13333333</v>
      </c>
      <c r="AJ12" s="20">
        <v>44273</v>
      </c>
      <c r="AK12" s="20"/>
      <c r="AL12">
        <v>11000000</v>
      </c>
      <c r="AO12">
        <v>7333333</v>
      </c>
      <c r="AP12" s="35" t="s">
        <v>14691</v>
      </c>
      <c r="AQ12" s="35" t="s">
        <v>14691</v>
      </c>
      <c r="AR12" s="35" t="s">
        <v>14691</v>
      </c>
      <c r="AS12" s="35" t="s">
        <v>14691</v>
      </c>
      <c r="AT12" s="35" t="s">
        <v>14691</v>
      </c>
      <c r="AU12">
        <v>10</v>
      </c>
      <c r="AV12">
        <v>10.054</v>
      </c>
      <c r="AW12" t="b">
        <v>0</v>
      </c>
      <c r="AX12">
        <v>40000000</v>
      </c>
      <c r="AY12" s="20">
        <v>45007</v>
      </c>
      <c r="AZ12" s="20"/>
      <c r="BA12" s="20"/>
      <c r="BB12">
        <v>1</v>
      </c>
      <c r="BC12">
        <v>0.3333333432674408</v>
      </c>
      <c r="BD12">
        <v>1</v>
      </c>
      <c r="BE12">
        <v>11.5</v>
      </c>
      <c r="BF12" s="35" t="s">
        <v>14691</v>
      </c>
      <c r="BG12" s="35" t="s">
        <v>11279</v>
      </c>
      <c r="BH12" s="35" t="s">
        <v>11280</v>
      </c>
      <c r="BI12" s="35" t="s">
        <v>2584</v>
      </c>
      <c r="BJ12" s="35" t="s">
        <v>11281</v>
      </c>
    </row>
    <row r="13" spans="1:62" x14ac:dyDescent="0.2">
      <c r="A13">
        <v>11</v>
      </c>
      <c r="B13" s="35" t="s">
        <v>11268</v>
      </c>
      <c r="C13" s="35" t="s">
        <v>11269</v>
      </c>
      <c r="D13" s="35" t="s">
        <v>11270</v>
      </c>
      <c r="E13" s="35" t="s">
        <v>11282</v>
      </c>
      <c r="F13" s="35" t="s">
        <v>11272</v>
      </c>
      <c r="G13" s="20">
        <v>44257</v>
      </c>
      <c r="H13" s="35" t="s">
        <v>3225</v>
      </c>
      <c r="I13" s="35" t="s">
        <v>61</v>
      </c>
      <c r="J13" s="35" t="s">
        <v>53</v>
      </c>
      <c r="K13">
        <v>18</v>
      </c>
      <c r="L13">
        <v>9.1999999999999993</v>
      </c>
      <c r="M13" s="35" t="s">
        <v>11273</v>
      </c>
      <c r="N13" s="35" t="s">
        <v>11274</v>
      </c>
      <c r="O13" s="35" t="s">
        <v>51</v>
      </c>
      <c r="P13" s="35" t="s">
        <v>2656</v>
      </c>
      <c r="Q13" s="35" t="s">
        <v>200</v>
      </c>
      <c r="R13" s="35" t="s">
        <v>2623</v>
      </c>
      <c r="S13" s="35" t="s">
        <v>11275</v>
      </c>
      <c r="T13">
        <v>40000000</v>
      </c>
      <c r="U13">
        <v>10</v>
      </c>
      <c r="V13" s="35" t="s">
        <v>14691</v>
      </c>
      <c r="W13" s="35" t="s">
        <v>1735</v>
      </c>
      <c r="X13" s="35" t="s">
        <v>79</v>
      </c>
      <c r="Y13" s="35" t="s">
        <v>56</v>
      </c>
      <c r="Z13" s="35" t="s">
        <v>14691</v>
      </c>
      <c r="AA13" s="35" t="s">
        <v>14691</v>
      </c>
      <c r="AC13" s="35" t="s">
        <v>14691</v>
      </c>
      <c r="AD13" s="35" t="s">
        <v>14691</v>
      </c>
      <c r="AE13">
        <v>400021043</v>
      </c>
      <c r="AF13">
        <v>10</v>
      </c>
      <c r="AG13" s="35" t="s">
        <v>14691</v>
      </c>
      <c r="AI13">
        <v>13333333</v>
      </c>
      <c r="AJ13" s="20">
        <v>44273</v>
      </c>
      <c r="AK13" s="20"/>
      <c r="AL13">
        <v>11000000</v>
      </c>
      <c r="AO13">
        <v>7333333</v>
      </c>
      <c r="AP13" s="35" t="s">
        <v>14691</v>
      </c>
      <c r="AQ13" s="35" t="s">
        <v>14691</v>
      </c>
      <c r="AR13" s="35" t="s">
        <v>14691</v>
      </c>
      <c r="AS13" s="35" t="s">
        <v>14691</v>
      </c>
      <c r="AT13" s="35" t="s">
        <v>14691</v>
      </c>
      <c r="AU13">
        <v>10</v>
      </c>
      <c r="AV13">
        <v>10.054</v>
      </c>
      <c r="AW13" t="b">
        <v>0</v>
      </c>
      <c r="AX13">
        <v>40000000</v>
      </c>
      <c r="AY13" s="20">
        <v>45007</v>
      </c>
      <c r="AZ13" s="20"/>
      <c r="BA13" s="20"/>
      <c r="BB13">
        <v>1</v>
      </c>
      <c r="BC13">
        <v>0.3333333432674408</v>
      </c>
      <c r="BD13">
        <v>1</v>
      </c>
      <c r="BE13">
        <v>11.5</v>
      </c>
      <c r="BF13" s="35" t="s">
        <v>14691</v>
      </c>
      <c r="BG13" s="35" t="s">
        <v>11283</v>
      </c>
      <c r="BH13" s="35" t="s">
        <v>11284</v>
      </c>
      <c r="BI13" s="35" t="s">
        <v>2589</v>
      </c>
      <c r="BJ13" s="35" t="s">
        <v>11285</v>
      </c>
    </row>
    <row r="14" spans="1:62" x14ac:dyDescent="0.2">
      <c r="A14">
        <v>12</v>
      </c>
      <c r="B14" s="35" t="s">
        <v>1734</v>
      </c>
      <c r="C14" s="35" t="s">
        <v>9184</v>
      </c>
      <c r="D14" s="35" t="s">
        <v>9185</v>
      </c>
      <c r="E14" s="35" t="s">
        <v>9186</v>
      </c>
      <c r="F14" s="35" t="s">
        <v>9187</v>
      </c>
      <c r="G14" s="20">
        <v>44228</v>
      </c>
      <c r="H14" s="35" t="s">
        <v>3225</v>
      </c>
      <c r="I14" s="35" t="s">
        <v>14691</v>
      </c>
      <c r="J14" s="35" t="s">
        <v>83</v>
      </c>
      <c r="M14" s="35" t="s">
        <v>9188</v>
      </c>
      <c r="N14" s="35" t="s">
        <v>9189</v>
      </c>
      <c r="O14" s="35" t="s">
        <v>51</v>
      </c>
      <c r="P14" s="35" t="s">
        <v>2656</v>
      </c>
      <c r="Q14" s="35" t="s">
        <v>68</v>
      </c>
      <c r="R14" s="35" t="s">
        <v>2577</v>
      </c>
      <c r="S14" s="35" t="s">
        <v>9190</v>
      </c>
      <c r="T14">
        <v>15065000</v>
      </c>
      <c r="U14">
        <v>10</v>
      </c>
      <c r="V14" s="35" t="s">
        <v>9191</v>
      </c>
      <c r="W14" s="35" t="s">
        <v>130</v>
      </c>
      <c r="X14" s="35" t="s">
        <v>130</v>
      </c>
      <c r="Y14" s="35" t="s">
        <v>48</v>
      </c>
      <c r="Z14" s="35" t="s">
        <v>14691</v>
      </c>
      <c r="AA14" s="35" t="s">
        <v>14691</v>
      </c>
      <c r="AC14" s="35" t="s">
        <v>14691</v>
      </c>
      <c r="AD14" s="35" t="s">
        <v>14691</v>
      </c>
      <c r="AE14">
        <v>150654723</v>
      </c>
      <c r="AF14">
        <v>10</v>
      </c>
      <c r="AG14" s="35" t="s">
        <v>14691</v>
      </c>
      <c r="AJ14" s="20">
        <v>44244</v>
      </c>
      <c r="AK14" s="20"/>
      <c r="AL14">
        <v>5013000</v>
      </c>
      <c r="AN14">
        <v>501300</v>
      </c>
      <c r="AP14" s="35" t="s">
        <v>14691</v>
      </c>
      <c r="AQ14" s="35" t="s">
        <v>14691</v>
      </c>
      <c r="AR14" s="35" t="s">
        <v>14691</v>
      </c>
      <c r="AS14" s="35" t="s">
        <v>14691</v>
      </c>
      <c r="AT14" s="35" t="s">
        <v>14691</v>
      </c>
      <c r="AU14">
        <v>10.01</v>
      </c>
      <c r="AV14">
        <v>10.07</v>
      </c>
      <c r="AW14" t="b">
        <v>0</v>
      </c>
      <c r="AX14">
        <v>15065000</v>
      </c>
      <c r="AY14" s="20">
        <v>44976</v>
      </c>
      <c r="AZ14" s="20"/>
      <c r="BA14" s="20"/>
      <c r="BB14">
        <v>1</v>
      </c>
      <c r="BF14" s="35" t="s">
        <v>14691</v>
      </c>
      <c r="BG14" s="35" t="s">
        <v>1734</v>
      </c>
      <c r="BH14" s="35" t="s">
        <v>9192</v>
      </c>
      <c r="BI14" s="35" t="s">
        <v>2580</v>
      </c>
      <c r="BJ14" s="35" t="s">
        <v>9193</v>
      </c>
    </row>
    <row r="15" spans="1:62" x14ac:dyDescent="0.2">
      <c r="A15">
        <v>13</v>
      </c>
      <c r="B15" s="35" t="s">
        <v>12100</v>
      </c>
      <c r="C15" s="35" t="s">
        <v>12101</v>
      </c>
      <c r="D15" s="35" t="s">
        <v>12102</v>
      </c>
      <c r="E15" s="35" t="s">
        <v>12103</v>
      </c>
      <c r="F15" s="35" t="s">
        <v>12104</v>
      </c>
      <c r="G15" s="20">
        <v>44532</v>
      </c>
      <c r="H15" s="35" t="s">
        <v>2755</v>
      </c>
      <c r="I15" s="35" t="s">
        <v>61</v>
      </c>
      <c r="J15" s="35" t="s">
        <v>69</v>
      </c>
      <c r="K15">
        <v>18</v>
      </c>
      <c r="L15">
        <v>9.1999999999999993</v>
      </c>
      <c r="M15" s="35" t="s">
        <v>12105</v>
      </c>
      <c r="N15" s="35" t="s">
        <v>12106</v>
      </c>
      <c r="O15" s="35" t="s">
        <v>1730</v>
      </c>
      <c r="P15" s="35" t="s">
        <v>2575</v>
      </c>
      <c r="Q15" s="35" t="s">
        <v>52</v>
      </c>
      <c r="R15" s="35" t="s">
        <v>2623</v>
      </c>
      <c r="S15" s="35" t="s">
        <v>12107</v>
      </c>
      <c r="T15">
        <v>30000000</v>
      </c>
      <c r="U15">
        <v>10</v>
      </c>
      <c r="V15" s="35" t="s">
        <v>14691</v>
      </c>
      <c r="W15" s="35" t="s">
        <v>1732</v>
      </c>
      <c r="X15" s="35" t="s">
        <v>65</v>
      </c>
      <c r="Y15" s="35" t="s">
        <v>48</v>
      </c>
      <c r="Z15" s="35" t="s">
        <v>14691</v>
      </c>
      <c r="AA15" s="35" t="s">
        <v>14691</v>
      </c>
      <c r="AC15" s="35" t="s">
        <v>14691</v>
      </c>
      <c r="AD15" s="35" t="s">
        <v>14691</v>
      </c>
      <c r="AE15">
        <v>306000000</v>
      </c>
      <c r="AF15">
        <v>10.199999999999999</v>
      </c>
      <c r="AG15" s="35" t="s">
        <v>14691</v>
      </c>
      <c r="AI15">
        <v>15000000</v>
      </c>
      <c r="AJ15" s="20">
        <v>44575</v>
      </c>
      <c r="AK15" s="20"/>
      <c r="AL15">
        <v>13850000</v>
      </c>
      <c r="AO15">
        <v>13850000</v>
      </c>
      <c r="AP15" s="35" t="s">
        <v>14691</v>
      </c>
      <c r="AQ15" s="35" t="s">
        <v>14691</v>
      </c>
      <c r="AR15" s="35" t="s">
        <v>14691</v>
      </c>
      <c r="AS15" s="35" t="s">
        <v>14691</v>
      </c>
      <c r="AT15" s="35" t="s">
        <v>14691</v>
      </c>
      <c r="AU15">
        <v>10.199999999999999</v>
      </c>
      <c r="AV15">
        <v>10.256</v>
      </c>
      <c r="AW15" t="b">
        <v>0</v>
      </c>
      <c r="AX15">
        <v>30000000</v>
      </c>
      <c r="AY15" s="20">
        <v>45035</v>
      </c>
      <c r="AZ15" s="20"/>
      <c r="BA15" s="20"/>
      <c r="BB15">
        <v>1</v>
      </c>
      <c r="BC15">
        <v>0.5</v>
      </c>
      <c r="BD15">
        <v>1</v>
      </c>
      <c r="BE15">
        <v>11.5</v>
      </c>
      <c r="BF15" s="35" t="s">
        <v>14691</v>
      </c>
      <c r="BG15" s="35" t="s">
        <v>1733</v>
      </c>
      <c r="BH15" s="35" t="s">
        <v>6937</v>
      </c>
      <c r="BI15" s="35" t="s">
        <v>2580</v>
      </c>
      <c r="BJ15" s="35" t="s">
        <v>6938</v>
      </c>
    </row>
    <row r="16" spans="1:62" x14ac:dyDescent="0.2">
      <c r="A16">
        <v>14</v>
      </c>
      <c r="B16" s="35" t="s">
        <v>12100</v>
      </c>
      <c r="C16" s="35" t="s">
        <v>12101</v>
      </c>
      <c r="D16" s="35" t="s">
        <v>12102</v>
      </c>
      <c r="E16" s="35" t="s">
        <v>12108</v>
      </c>
      <c r="F16" s="35" t="s">
        <v>12104</v>
      </c>
      <c r="G16" s="20">
        <v>44532</v>
      </c>
      <c r="H16" s="35" t="s">
        <v>2755</v>
      </c>
      <c r="I16" s="35" t="s">
        <v>61</v>
      </c>
      <c r="J16" s="35" t="s">
        <v>69</v>
      </c>
      <c r="K16">
        <v>18</v>
      </c>
      <c r="L16">
        <v>9.1999999999999993</v>
      </c>
      <c r="M16" s="35" t="s">
        <v>12105</v>
      </c>
      <c r="N16" s="35" t="s">
        <v>12106</v>
      </c>
      <c r="O16" s="35" t="s">
        <v>1730</v>
      </c>
      <c r="P16" s="35" t="s">
        <v>2575</v>
      </c>
      <c r="Q16" s="35" t="s">
        <v>52</v>
      </c>
      <c r="R16" s="35" t="s">
        <v>2623</v>
      </c>
      <c r="S16" s="35" t="s">
        <v>12107</v>
      </c>
      <c r="T16">
        <v>30000000</v>
      </c>
      <c r="U16">
        <v>10</v>
      </c>
      <c r="V16" s="35" t="s">
        <v>14691</v>
      </c>
      <c r="W16" s="35" t="s">
        <v>1732</v>
      </c>
      <c r="X16" s="35" t="s">
        <v>65</v>
      </c>
      <c r="Y16" s="35" t="s">
        <v>48</v>
      </c>
      <c r="Z16" s="35" t="s">
        <v>14691</v>
      </c>
      <c r="AA16" s="35" t="s">
        <v>14691</v>
      </c>
      <c r="AC16" s="35" t="s">
        <v>14691</v>
      </c>
      <c r="AD16" s="35" t="s">
        <v>14691</v>
      </c>
      <c r="AE16">
        <v>306000000</v>
      </c>
      <c r="AF16">
        <v>10.199999999999999</v>
      </c>
      <c r="AG16" s="35" t="s">
        <v>14691</v>
      </c>
      <c r="AI16">
        <v>15000000</v>
      </c>
      <c r="AJ16" s="20">
        <v>44575</v>
      </c>
      <c r="AK16" s="20"/>
      <c r="AL16">
        <v>13850000</v>
      </c>
      <c r="AO16">
        <v>13850000</v>
      </c>
      <c r="AP16" s="35" t="s">
        <v>14691</v>
      </c>
      <c r="AQ16" s="35" t="s">
        <v>14691</v>
      </c>
      <c r="AR16" s="35" t="s">
        <v>14691</v>
      </c>
      <c r="AS16" s="35" t="s">
        <v>14691</v>
      </c>
      <c r="AT16" s="35" t="s">
        <v>14691</v>
      </c>
      <c r="AU16">
        <v>10.199999999999999</v>
      </c>
      <c r="AV16">
        <v>10.256</v>
      </c>
      <c r="AW16" t="b">
        <v>0</v>
      </c>
      <c r="AX16">
        <v>30000000</v>
      </c>
      <c r="AY16" s="20">
        <v>45035</v>
      </c>
      <c r="AZ16" s="20"/>
      <c r="BA16" s="20"/>
      <c r="BB16">
        <v>1</v>
      </c>
      <c r="BC16">
        <v>0.5</v>
      </c>
      <c r="BD16">
        <v>1</v>
      </c>
      <c r="BE16">
        <v>11.5</v>
      </c>
      <c r="BF16" s="35" t="s">
        <v>14691</v>
      </c>
      <c r="BG16" s="35" t="s">
        <v>12100</v>
      </c>
      <c r="BH16" s="35" t="s">
        <v>12109</v>
      </c>
      <c r="BI16" s="35" t="s">
        <v>2584</v>
      </c>
      <c r="BJ16" s="35" t="s">
        <v>12110</v>
      </c>
    </row>
    <row r="17" spans="1:62" x14ac:dyDescent="0.2">
      <c r="A17">
        <v>15</v>
      </c>
      <c r="B17" s="35" t="s">
        <v>12100</v>
      </c>
      <c r="C17" s="35" t="s">
        <v>12101</v>
      </c>
      <c r="D17" s="35" t="s">
        <v>12102</v>
      </c>
      <c r="E17" s="35" t="s">
        <v>12111</v>
      </c>
      <c r="F17" s="35" t="s">
        <v>12104</v>
      </c>
      <c r="G17" s="20">
        <v>44532</v>
      </c>
      <c r="H17" s="35" t="s">
        <v>2755</v>
      </c>
      <c r="I17" s="35" t="s">
        <v>61</v>
      </c>
      <c r="J17" s="35" t="s">
        <v>69</v>
      </c>
      <c r="K17">
        <v>18</v>
      </c>
      <c r="L17">
        <v>9.1999999999999993</v>
      </c>
      <c r="M17" s="35" t="s">
        <v>12105</v>
      </c>
      <c r="N17" s="35" t="s">
        <v>12106</v>
      </c>
      <c r="O17" s="35" t="s">
        <v>1730</v>
      </c>
      <c r="P17" s="35" t="s">
        <v>2575</v>
      </c>
      <c r="Q17" s="35" t="s">
        <v>52</v>
      </c>
      <c r="R17" s="35" t="s">
        <v>2623</v>
      </c>
      <c r="S17" s="35" t="s">
        <v>12107</v>
      </c>
      <c r="T17">
        <v>30000000</v>
      </c>
      <c r="U17">
        <v>10</v>
      </c>
      <c r="V17" s="35" t="s">
        <v>14691</v>
      </c>
      <c r="W17" s="35" t="s">
        <v>1732</v>
      </c>
      <c r="X17" s="35" t="s">
        <v>65</v>
      </c>
      <c r="Y17" s="35" t="s">
        <v>48</v>
      </c>
      <c r="Z17" s="35" t="s">
        <v>14691</v>
      </c>
      <c r="AA17" s="35" t="s">
        <v>14691</v>
      </c>
      <c r="AC17" s="35" t="s">
        <v>14691</v>
      </c>
      <c r="AD17" s="35" t="s">
        <v>14691</v>
      </c>
      <c r="AE17">
        <v>306000000</v>
      </c>
      <c r="AF17">
        <v>10.199999999999999</v>
      </c>
      <c r="AG17" s="35" t="s">
        <v>14691</v>
      </c>
      <c r="AI17">
        <v>15000000</v>
      </c>
      <c r="AJ17" s="20">
        <v>44575</v>
      </c>
      <c r="AK17" s="20"/>
      <c r="AL17">
        <v>13850000</v>
      </c>
      <c r="AO17">
        <v>13850000</v>
      </c>
      <c r="AP17" s="35" t="s">
        <v>14691</v>
      </c>
      <c r="AQ17" s="35" t="s">
        <v>14691</v>
      </c>
      <c r="AR17" s="35" t="s">
        <v>14691</v>
      </c>
      <c r="AS17" s="35" t="s">
        <v>14691</v>
      </c>
      <c r="AT17" s="35" t="s">
        <v>14691</v>
      </c>
      <c r="AU17">
        <v>10.199999999999999</v>
      </c>
      <c r="AV17">
        <v>10.256</v>
      </c>
      <c r="AW17" t="b">
        <v>0</v>
      </c>
      <c r="AX17">
        <v>30000000</v>
      </c>
      <c r="AY17" s="20">
        <v>45035</v>
      </c>
      <c r="AZ17" s="20"/>
      <c r="BA17" s="20"/>
      <c r="BB17">
        <v>1</v>
      </c>
      <c r="BC17">
        <v>0.5</v>
      </c>
      <c r="BD17">
        <v>1</v>
      </c>
      <c r="BE17">
        <v>11.5</v>
      </c>
      <c r="BF17" s="35" t="s">
        <v>14691</v>
      </c>
      <c r="BG17" s="35" t="s">
        <v>12112</v>
      </c>
      <c r="BH17" s="35" t="s">
        <v>6937</v>
      </c>
      <c r="BI17" s="35" t="s">
        <v>2589</v>
      </c>
      <c r="BJ17" s="35" t="s">
        <v>6938</v>
      </c>
    </row>
    <row r="18" spans="1:62" x14ac:dyDescent="0.2">
      <c r="A18">
        <v>16</v>
      </c>
      <c r="B18" s="35" t="s">
        <v>10243</v>
      </c>
      <c r="C18" s="35" t="s">
        <v>10244</v>
      </c>
      <c r="D18" s="35" t="s">
        <v>10245</v>
      </c>
      <c r="E18" s="35" t="s">
        <v>10246</v>
      </c>
      <c r="F18" s="35" t="s">
        <v>10247</v>
      </c>
      <c r="G18" s="20">
        <v>44238</v>
      </c>
      <c r="H18" s="35" t="s">
        <v>3225</v>
      </c>
      <c r="I18" s="35" t="s">
        <v>54</v>
      </c>
      <c r="J18" s="35" t="s">
        <v>53</v>
      </c>
      <c r="K18">
        <v>18</v>
      </c>
      <c r="L18">
        <v>9.1999999999999993</v>
      </c>
      <c r="M18" s="35" t="s">
        <v>10248</v>
      </c>
      <c r="N18" s="35" t="s">
        <v>10249</v>
      </c>
      <c r="O18" s="35" t="s">
        <v>1730</v>
      </c>
      <c r="P18" s="35" t="s">
        <v>2575</v>
      </c>
      <c r="Q18" s="35" t="s">
        <v>52</v>
      </c>
      <c r="R18" s="35" t="s">
        <v>2623</v>
      </c>
      <c r="S18" s="35" t="s">
        <v>10250</v>
      </c>
      <c r="T18">
        <v>34500000</v>
      </c>
      <c r="U18">
        <v>10</v>
      </c>
      <c r="V18" s="35" t="s">
        <v>14691</v>
      </c>
      <c r="W18" s="35" t="s">
        <v>1729</v>
      </c>
      <c r="X18" s="35" t="s">
        <v>65</v>
      </c>
      <c r="Y18" s="35" t="s">
        <v>48</v>
      </c>
      <c r="Z18" s="35" t="s">
        <v>66</v>
      </c>
      <c r="AA18" s="35" t="s">
        <v>56</v>
      </c>
      <c r="AC18" s="35" t="s">
        <v>14691</v>
      </c>
      <c r="AD18" s="35" t="s">
        <v>14691</v>
      </c>
      <c r="AE18">
        <v>345016410</v>
      </c>
      <c r="AF18">
        <v>10</v>
      </c>
      <c r="AG18" s="35" t="s">
        <v>14691</v>
      </c>
      <c r="AI18">
        <v>11500000</v>
      </c>
      <c r="AJ18" s="20">
        <v>44259</v>
      </c>
      <c r="AK18" s="20"/>
      <c r="AL18">
        <v>9100000</v>
      </c>
      <c r="AO18">
        <v>6066667</v>
      </c>
      <c r="AP18" s="35" t="s">
        <v>14691</v>
      </c>
      <c r="AQ18" s="35" t="s">
        <v>14691</v>
      </c>
      <c r="AR18" s="35" t="s">
        <v>14691</v>
      </c>
      <c r="AS18" s="35" t="s">
        <v>14691</v>
      </c>
      <c r="AT18" s="35" t="s">
        <v>14691</v>
      </c>
      <c r="AU18">
        <v>10</v>
      </c>
      <c r="AV18">
        <v>10.051</v>
      </c>
      <c r="AW18" t="b">
        <v>0</v>
      </c>
      <c r="AX18">
        <v>34500000</v>
      </c>
      <c r="AY18" s="20">
        <v>44993</v>
      </c>
      <c r="AZ18" s="20"/>
      <c r="BA18" s="20"/>
      <c r="BB18">
        <v>1</v>
      </c>
      <c r="BC18">
        <v>0.3333333432674408</v>
      </c>
      <c r="BD18">
        <v>1</v>
      </c>
      <c r="BE18">
        <v>11.5</v>
      </c>
      <c r="BF18" s="35" t="s">
        <v>14691</v>
      </c>
      <c r="BG18" s="35" t="s">
        <v>1731</v>
      </c>
      <c r="BH18" s="35" t="s">
        <v>14692</v>
      </c>
      <c r="BI18" s="35" t="s">
        <v>2580</v>
      </c>
      <c r="BJ18" s="35" t="s">
        <v>10251</v>
      </c>
    </row>
    <row r="19" spans="1:62" x14ac:dyDescent="0.2">
      <c r="A19">
        <v>17</v>
      </c>
      <c r="B19" s="35" t="s">
        <v>10243</v>
      </c>
      <c r="C19" s="35" t="s">
        <v>10244</v>
      </c>
      <c r="D19" s="35" t="s">
        <v>10245</v>
      </c>
      <c r="E19" s="35" t="s">
        <v>10252</v>
      </c>
      <c r="F19" s="35" t="s">
        <v>10247</v>
      </c>
      <c r="G19" s="20">
        <v>44238</v>
      </c>
      <c r="H19" s="35" t="s">
        <v>3225</v>
      </c>
      <c r="I19" s="35" t="s">
        <v>54</v>
      </c>
      <c r="J19" s="35" t="s">
        <v>53</v>
      </c>
      <c r="K19">
        <v>18</v>
      </c>
      <c r="L19">
        <v>9.1999999999999993</v>
      </c>
      <c r="M19" s="35" t="s">
        <v>10248</v>
      </c>
      <c r="N19" s="35" t="s">
        <v>10249</v>
      </c>
      <c r="O19" s="35" t="s">
        <v>1730</v>
      </c>
      <c r="P19" s="35" t="s">
        <v>2575</v>
      </c>
      <c r="Q19" s="35" t="s">
        <v>52</v>
      </c>
      <c r="R19" s="35" t="s">
        <v>2623</v>
      </c>
      <c r="S19" s="35" t="s">
        <v>10250</v>
      </c>
      <c r="T19">
        <v>34500000</v>
      </c>
      <c r="U19">
        <v>10</v>
      </c>
      <c r="V19" s="35" t="s">
        <v>14691</v>
      </c>
      <c r="W19" s="35" t="s">
        <v>1729</v>
      </c>
      <c r="X19" s="35" t="s">
        <v>65</v>
      </c>
      <c r="Y19" s="35" t="s">
        <v>48</v>
      </c>
      <c r="Z19" s="35" t="s">
        <v>66</v>
      </c>
      <c r="AA19" s="35" t="s">
        <v>56</v>
      </c>
      <c r="AC19" s="35" t="s">
        <v>14691</v>
      </c>
      <c r="AD19" s="35" t="s">
        <v>14691</v>
      </c>
      <c r="AE19">
        <v>345016410</v>
      </c>
      <c r="AF19">
        <v>10</v>
      </c>
      <c r="AG19" s="35" t="s">
        <v>14691</v>
      </c>
      <c r="AI19">
        <v>11500000</v>
      </c>
      <c r="AJ19" s="20">
        <v>44259</v>
      </c>
      <c r="AK19" s="20"/>
      <c r="AL19">
        <v>9100000</v>
      </c>
      <c r="AO19">
        <v>6066667</v>
      </c>
      <c r="AP19" s="35" t="s">
        <v>14691</v>
      </c>
      <c r="AQ19" s="35" t="s">
        <v>14691</v>
      </c>
      <c r="AR19" s="35" t="s">
        <v>14691</v>
      </c>
      <c r="AS19" s="35" t="s">
        <v>14691</v>
      </c>
      <c r="AT19" s="35" t="s">
        <v>14691</v>
      </c>
      <c r="AU19">
        <v>10</v>
      </c>
      <c r="AV19">
        <v>10.051</v>
      </c>
      <c r="AW19" t="b">
        <v>0</v>
      </c>
      <c r="AX19">
        <v>34500000</v>
      </c>
      <c r="AY19" s="20">
        <v>44993</v>
      </c>
      <c r="AZ19" s="20"/>
      <c r="BA19" s="20"/>
      <c r="BB19">
        <v>1</v>
      </c>
      <c r="BC19">
        <v>0.3333333432674408</v>
      </c>
      <c r="BD19">
        <v>1</v>
      </c>
      <c r="BE19">
        <v>11.5</v>
      </c>
      <c r="BF19" s="35" t="s">
        <v>14691</v>
      </c>
      <c r="BG19" s="35" t="s">
        <v>10243</v>
      </c>
      <c r="BH19" s="35" t="s">
        <v>14693</v>
      </c>
      <c r="BI19" s="35" t="s">
        <v>2584</v>
      </c>
      <c r="BJ19" s="35" t="s">
        <v>10253</v>
      </c>
    </row>
    <row r="20" spans="1:62" x14ac:dyDescent="0.2">
      <c r="A20">
        <v>18</v>
      </c>
      <c r="B20" s="35" t="s">
        <v>10243</v>
      </c>
      <c r="C20" s="35" t="s">
        <v>10244</v>
      </c>
      <c r="D20" s="35" t="s">
        <v>10245</v>
      </c>
      <c r="E20" s="35" t="s">
        <v>10254</v>
      </c>
      <c r="F20" s="35" t="s">
        <v>10247</v>
      </c>
      <c r="G20" s="20">
        <v>44238</v>
      </c>
      <c r="H20" s="35" t="s">
        <v>3225</v>
      </c>
      <c r="I20" s="35" t="s">
        <v>54</v>
      </c>
      <c r="J20" s="35" t="s">
        <v>53</v>
      </c>
      <c r="K20">
        <v>18</v>
      </c>
      <c r="L20">
        <v>9.1999999999999993</v>
      </c>
      <c r="M20" s="35" t="s">
        <v>10248</v>
      </c>
      <c r="N20" s="35" t="s">
        <v>10249</v>
      </c>
      <c r="O20" s="35" t="s">
        <v>1730</v>
      </c>
      <c r="P20" s="35" t="s">
        <v>2575</v>
      </c>
      <c r="Q20" s="35" t="s">
        <v>52</v>
      </c>
      <c r="R20" s="35" t="s">
        <v>2623</v>
      </c>
      <c r="S20" s="35" t="s">
        <v>10250</v>
      </c>
      <c r="T20">
        <v>34500000</v>
      </c>
      <c r="U20">
        <v>10</v>
      </c>
      <c r="V20" s="35" t="s">
        <v>14691</v>
      </c>
      <c r="W20" s="35" t="s">
        <v>1729</v>
      </c>
      <c r="X20" s="35" t="s">
        <v>65</v>
      </c>
      <c r="Y20" s="35" t="s">
        <v>48</v>
      </c>
      <c r="Z20" s="35" t="s">
        <v>66</v>
      </c>
      <c r="AA20" s="35" t="s">
        <v>56</v>
      </c>
      <c r="AC20" s="35" t="s">
        <v>14691</v>
      </c>
      <c r="AD20" s="35" t="s">
        <v>14691</v>
      </c>
      <c r="AE20">
        <v>345016410</v>
      </c>
      <c r="AF20">
        <v>10</v>
      </c>
      <c r="AG20" s="35" t="s">
        <v>14691</v>
      </c>
      <c r="AI20">
        <v>11500000</v>
      </c>
      <c r="AJ20" s="20">
        <v>44259</v>
      </c>
      <c r="AK20" s="20"/>
      <c r="AL20">
        <v>9100000</v>
      </c>
      <c r="AO20">
        <v>6066667</v>
      </c>
      <c r="AP20" s="35" t="s">
        <v>14691</v>
      </c>
      <c r="AQ20" s="35" t="s">
        <v>14691</v>
      </c>
      <c r="AR20" s="35" t="s">
        <v>14691</v>
      </c>
      <c r="AS20" s="35" t="s">
        <v>14691</v>
      </c>
      <c r="AT20" s="35" t="s">
        <v>14691</v>
      </c>
      <c r="AU20">
        <v>10</v>
      </c>
      <c r="AV20">
        <v>10.051</v>
      </c>
      <c r="AW20" t="b">
        <v>0</v>
      </c>
      <c r="AX20">
        <v>34500000</v>
      </c>
      <c r="AY20" s="20">
        <v>44993</v>
      </c>
      <c r="AZ20" s="20"/>
      <c r="BA20" s="20"/>
      <c r="BB20">
        <v>1</v>
      </c>
      <c r="BC20">
        <v>0.3333333432674408</v>
      </c>
      <c r="BD20">
        <v>1</v>
      </c>
      <c r="BE20">
        <v>11.5</v>
      </c>
      <c r="BF20" s="35" t="s">
        <v>14691</v>
      </c>
      <c r="BG20" s="35" t="s">
        <v>10255</v>
      </c>
      <c r="BH20" s="35" t="s">
        <v>14694</v>
      </c>
      <c r="BI20" s="35" t="s">
        <v>2589</v>
      </c>
      <c r="BJ20" s="35" t="s">
        <v>10256</v>
      </c>
    </row>
    <row r="21" spans="1:62" x14ac:dyDescent="0.2">
      <c r="A21">
        <v>19</v>
      </c>
      <c r="B21" s="35" t="s">
        <v>7333</v>
      </c>
      <c r="C21" s="35" t="s">
        <v>7334</v>
      </c>
      <c r="D21" s="35" t="s">
        <v>7335</v>
      </c>
      <c r="E21" s="35" t="s">
        <v>7336</v>
      </c>
      <c r="F21" s="35" t="s">
        <v>7337</v>
      </c>
      <c r="G21" s="20">
        <v>44397</v>
      </c>
      <c r="H21" s="35" t="s">
        <v>2755</v>
      </c>
      <c r="I21" s="35" t="s">
        <v>54</v>
      </c>
      <c r="J21" s="35" t="s">
        <v>69</v>
      </c>
      <c r="K21">
        <v>18</v>
      </c>
      <c r="L21">
        <v>9.1999999999999993</v>
      </c>
      <c r="M21" s="35" t="s">
        <v>7338</v>
      </c>
      <c r="N21" s="35" t="s">
        <v>7339</v>
      </c>
      <c r="O21" s="35" t="s">
        <v>136</v>
      </c>
      <c r="P21" s="35" t="s">
        <v>2656</v>
      </c>
      <c r="Q21" s="35" t="s">
        <v>95</v>
      </c>
      <c r="R21" s="35" t="s">
        <v>2623</v>
      </c>
      <c r="S21" s="35" t="s">
        <v>7340</v>
      </c>
      <c r="T21">
        <v>23000000</v>
      </c>
      <c r="U21">
        <v>10</v>
      </c>
      <c r="V21" s="35" t="s">
        <v>14691</v>
      </c>
      <c r="W21" s="35" t="s">
        <v>1727</v>
      </c>
      <c r="X21" s="35" t="s">
        <v>147</v>
      </c>
      <c r="Y21" s="35" t="s">
        <v>48</v>
      </c>
      <c r="Z21" s="35" t="s">
        <v>14691</v>
      </c>
      <c r="AA21" s="35" t="s">
        <v>14691</v>
      </c>
      <c r="AC21" s="35" t="s">
        <v>14691</v>
      </c>
      <c r="AD21" s="35" t="s">
        <v>14691</v>
      </c>
      <c r="AE21">
        <v>234600000</v>
      </c>
      <c r="AF21">
        <v>10.199999999999999</v>
      </c>
      <c r="AG21" s="35" t="s">
        <v>14691</v>
      </c>
      <c r="AI21">
        <v>11500000</v>
      </c>
      <c r="AJ21" s="20">
        <v>44489</v>
      </c>
      <c r="AK21" s="20"/>
      <c r="AL21">
        <v>10600000</v>
      </c>
      <c r="AM21">
        <v>1060000</v>
      </c>
      <c r="AP21" s="35" t="s">
        <v>14691</v>
      </c>
      <c r="AQ21" s="35" t="s">
        <v>14691</v>
      </c>
      <c r="AR21" s="35" t="s">
        <v>14691</v>
      </c>
      <c r="AS21" s="35" t="s">
        <v>14691</v>
      </c>
      <c r="AT21" s="35" t="s">
        <v>14691</v>
      </c>
      <c r="AU21">
        <v>10.199999999999999</v>
      </c>
      <c r="AV21">
        <v>10.241</v>
      </c>
      <c r="AW21" t="b">
        <v>0</v>
      </c>
      <c r="AX21">
        <v>23000000</v>
      </c>
      <c r="AY21" s="20">
        <v>44948</v>
      </c>
      <c r="AZ21" s="20"/>
      <c r="BA21" s="20"/>
      <c r="BB21">
        <v>1</v>
      </c>
      <c r="BC21">
        <v>0.5</v>
      </c>
      <c r="BD21">
        <v>1</v>
      </c>
      <c r="BE21">
        <v>11.5</v>
      </c>
      <c r="BF21" s="35" t="s">
        <v>14691</v>
      </c>
      <c r="BG21" s="35" t="s">
        <v>1728</v>
      </c>
      <c r="BH21" s="35" t="s">
        <v>7341</v>
      </c>
      <c r="BI21" s="35" t="s">
        <v>2580</v>
      </c>
      <c r="BJ21" s="35" t="s">
        <v>7342</v>
      </c>
    </row>
    <row r="22" spans="1:62" x14ac:dyDescent="0.2">
      <c r="A22">
        <v>20</v>
      </c>
      <c r="B22" s="35" t="s">
        <v>7333</v>
      </c>
      <c r="C22" s="35" t="s">
        <v>7334</v>
      </c>
      <c r="D22" s="35" t="s">
        <v>7335</v>
      </c>
      <c r="E22" s="35" t="s">
        <v>7343</v>
      </c>
      <c r="F22" s="35" t="s">
        <v>7337</v>
      </c>
      <c r="G22" s="20">
        <v>44397</v>
      </c>
      <c r="H22" s="35" t="s">
        <v>2755</v>
      </c>
      <c r="I22" s="35" t="s">
        <v>54</v>
      </c>
      <c r="J22" s="35" t="s">
        <v>69</v>
      </c>
      <c r="K22">
        <v>18</v>
      </c>
      <c r="L22">
        <v>9.1999999999999993</v>
      </c>
      <c r="M22" s="35" t="s">
        <v>7338</v>
      </c>
      <c r="N22" s="35" t="s">
        <v>7339</v>
      </c>
      <c r="O22" s="35" t="s">
        <v>136</v>
      </c>
      <c r="P22" s="35" t="s">
        <v>2656</v>
      </c>
      <c r="Q22" s="35" t="s">
        <v>95</v>
      </c>
      <c r="R22" s="35" t="s">
        <v>2623</v>
      </c>
      <c r="S22" s="35" t="s">
        <v>7340</v>
      </c>
      <c r="T22">
        <v>23000000</v>
      </c>
      <c r="U22">
        <v>10</v>
      </c>
      <c r="V22" s="35" t="s">
        <v>14691</v>
      </c>
      <c r="W22" s="35" t="s">
        <v>1727</v>
      </c>
      <c r="X22" s="35" t="s">
        <v>147</v>
      </c>
      <c r="Y22" s="35" t="s">
        <v>48</v>
      </c>
      <c r="Z22" s="35" t="s">
        <v>14691</v>
      </c>
      <c r="AA22" s="35" t="s">
        <v>14691</v>
      </c>
      <c r="AC22" s="35" t="s">
        <v>14691</v>
      </c>
      <c r="AD22" s="35" t="s">
        <v>14691</v>
      </c>
      <c r="AE22">
        <v>234600000</v>
      </c>
      <c r="AF22">
        <v>10.199999999999999</v>
      </c>
      <c r="AG22" s="35" t="s">
        <v>14691</v>
      </c>
      <c r="AI22">
        <v>11500000</v>
      </c>
      <c r="AJ22" s="20">
        <v>44489</v>
      </c>
      <c r="AK22" s="20"/>
      <c r="AL22">
        <v>10600000</v>
      </c>
      <c r="AM22">
        <v>1060000</v>
      </c>
      <c r="AP22" s="35" t="s">
        <v>14691</v>
      </c>
      <c r="AQ22" s="35" t="s">
        <v>14691</v>
      </c>
      <c r="AR22" s="35" t="s">
        <v>14691</v>
      </c>
      <c r="AS22" s="35" t="s">
        <v>14691</v>
      </c>
      <c r="AT22" s="35" t="s">
        <v>14691</v>
      </c>
      <c r="AU22">
        <v>10.199999999999999</v>
      </c>
      <c r="AV22">
        <v>10.241</v>
      </c>
      <c r="AW22" t="b">
        <v>0</v>
      </c>
      <c r="AX22">
        <v>23000000</v>
      </c>
      <c r="AY22" s="20">
        <v>44948</v>
      </c>
      <c r="AZ22" s="20"/>
      <c r="BA22" s="20"/>
      <c r="BB22">
        <v>1</v>
      </c>
      <c r="BC22">
        <v>0.5</v>
      </c>
      <c r="BD22">
        <v>1</v>
      </c>
      <c r="BE22">
        <v>11.5</v>
      </c>
      <c r="BF22" s="35" t="s">
        <v>14691</v>
      </c>
      <c r="BG22" s="35" t="s">
        <v>7333</v>
      </c>
      <c r="BH22" s="35" t="s">
        <v>7344</v>
      </c>
      <c r="BI22" s="35" t="s">
        <v>2584</v>
      </c>
      <c r="BJ22" s="35" t="s">
        <v>7345</v>
      </c>
    </row>
    <row r="23" spans="1:62" x14ac:dyDescent="0.2">
      <c r="A23">
        <v>21</v>
      </c>
      <c r="B23" s="35" t="s">
        <v>7333</v>
      </c>
      <c r="C23" s="35" t="s">
        <v>7334</v>
      </c>
      <c r="D23" s="35" t="s">
        <v>7335</v>
      </c>
      <c r="E23" s="35" t="s">
        <v>7346</v>
      </c>
      <c r="F23" s="35" t="s">
        <v>7337</v>
      </c>
      <c r="G23" s="20">
        <v>44397</v>
      </c>
      <c r="H23" s="35" t="s">
        <v>2755</v>
      </c>
      <c r="I23" s="35" t="s">
        <v>54</v>
      </c>
      <c r="J23" s="35" t="s">
        <v>69</v>
      </c>
      <c r="K23">
        <v>18</v>
      </c>
      <c r="L23">
        <v>9.1999999999999993</v>
      </c>
      <c r="M23" s="35" t="s">
        <v>7338</v>
      </c>
      <c r="N23" s="35" t="s">
        <v>7339</v>
      </c>
      <c r="O23" s="35" t="s">
        <v>136</v>
      </c>
      <c r="P23" s="35" t="s">
        <v>2656</v>
      </c>
      <c r="Q23" s="35" t="s">
        <v>95</v>
      </c>
      <c r="R23" s="35" t="s">
        <v>2623</v>
      </c>
      <c r="S23" s="35" t="s">
        <v>7340</v>
      </c>
      <c r="T23">
        <v>23000000</v>
      </c>
      <c r="U23">
        <v>10</v>
      </c>
      <c r="V23" s="35" t="s">
        <v>14691</v>
      </c>
      <c r="W23" s="35" t="s">
        <v>1727</v>
      </c>
      <c r="X23" s="35" t="s">
        <v>147</v>
      </c>
      <c r="Y23" s="35" t="s">
        <v>48</v>
      </c>
      <c r="Z23" s="35" t="s">
        <v>14691</v>
      </c>
      <c r="AA23" s="35" t="s">
        <v>14691</v>
      </c>
      <c r="AC23" s="35" t="s">
        <v>14691</v>
      </c>
      <c r="AD23" s="35" t="s">
        <v>14691</v>
      </c>
      <c r="AE23">
        <v>234600000</v>
      </c>
      <c r="AF23">
        <v>10.199999999999999</v>
      </c>
      <c r="AG23" s="35" t="s">
        <v>14691</v>
      </c>
      <c r="AI23">
        <v>11500000</v>
      </c>
      <c r="AJ23" s="20">
        <v>44489</v>
      </c>
      <c r="AK23" s="20"/>
      <c r="AL23">
        <v>10600000</v>
      </c>
      <c r="AM23">
        <v>1060000</v>
      </c>
      <c r="AP23" s="35" t="s">
        <v>14691</v>
      </c>
      <c r="AQ23" s="35" t="s">
        <v>14691</v>
      </c>
      <c r="AR23" s="35" t="s">
        <v>14691</v>
      </c>
      <c r="AS23" s="35" t="s">
        <v>14691</v>
      </c>
      <c r="AT23" s="35" t="s">
        <v>14691</v>
      </c>
      <c r="AU23">
        <v>10.199999999999999</v>
      </c>
      <c r="AV23">
        <v>10.241</v>
      </c>
      <c r="AW23" t="b">
        <v>0</v>
      </c>
      <c r="AX23">
        <v>23000000</v>
      </c>
      <c r="AY23" s="20">
        <v>44948</v>
      </c>
      <c r="AZ23" s="20"/>
      <c r="BA23" s="20"/>
      <c r="BB23">
        <v>1</v>
      </c>
      <c r="BC23">
        <v>0.5</v>
      </c>
      <c r="BD23">
        <v>1</v>
      </c>
      <c r="BE23">
        <v>11.5</v>
      </c>
      <c r="BF23" s="35" t="s">
        <v>14691</v>
      </c>
      <c r="BG23" s="35" t="s">
        <v>7347</v>
      </c>
      <c r="BH23" s="35" t="s">
        <v>7348</v>
      </c>
      <c r="BI23" s="35" t="s">
        <v>2589</v>
      </c>
      <c r="BJ23" s="35" t="s">
        <v>7349</v>
      </c>
    </row>
    <row r="24" spans="1:62" x14ac:dyDescent="0.2">
      <c r="A24">
        <v>22</v>
      </c>
      <c r="B24" s="35" t="s">
        <v>8050</v>
      </c>
      <c r="C24" s="35" t="s">
        <v>8051</v>
      </c>
      <c r="D24" s="35" t="s">
        <v>8052</v>
      </c>
      <c r="E24" s="35" t="s">
        <v>8053</v>
      </c>
      <c r="F24" s="35" t="s">
        <v>8054</v>
      </c>
      <c r="G24" s="20">
        <v>44574</v>
      </c>
      <c r="H24" s="35" t="s">
        <v>1725</v>
      </c>
      <c r="I24" s="35" t="s">
        <v>61</v>
      </c>
      <c r="J24" s="35" t="s">
        <v>525</v>
      </c>
      <c r="K24">
        <v>18</v>
      </c>
      <c r="L24">
        <v>9.1999999999999993</v>
      </c>
      <c r="M24" s="35" t="s">
        <v>8055</v>
      </c>
      <c r="N24" s="35" t="s">
        <v>8056</v>
      </c>
      <c r="O24" s="35" t="s">
        <v>574</v>
      </c>
      <c r="P24" s="35" t="s">
        <v>3549</v>
      </c>
      <c r="Q24" s="35" t="s">
        <v>3533</v>
      </c>
      <c r="R24" s="35" t="s">
        <v>2623</v>
      </c>
      <c r="S24" s="35" t="s">
        <v>8057</v>
      </c>
      <c r="T24">
        <v>8625000</v>
      </c>
      <c r="U24">
        <v>10</v>
      </c>
      <c r="V24" s="35" t="s">
        <v>8058</v>
      </c>
      <c r="W24" s="35" t="s">
        <v>1724</v>
      </c>
      <c r="X24" s="35" t="s">
        <v>235</v>
      </c>
      <c r="Y24" s="35" t="s">
        <v>48</v>
      </c>
      <c r="Z24" s="35" t="s">
        <v>14691</v>
      </c>
      <c r="AA24" s="35" t="s">
        <v>14691</v>
      </c>
      <c r="AC24" s="35" t="s">
        <v>14691</v>
      </c>
      <c r="AD24" s="35" t="s">
        <v>14691</v>
      </c>
      <c r="AE24">
        <v>87112500</v>
      </c>
      <c r="AF24">
        <v>10.1</v>
      </c>
      <c r="AG24" s="35" t="s">
        <v>14691</v>
      </c>
      <c r="AI24">
        <v>4312500</v>
      </c>
      <c r="AJ24" s="20">
        <v>44593</v>
      </c>
      <c r="AK24" s="20"/>
      <c r="AL24">
        <v>4737500</v>
      </c>
      <c r="AM24">
        <v>473750</v>
      </c>
      <c r="AP24" s="35" t="s">
        <v>14691</v>
      </c>
      <c r="AQ24" s="35" t="s">
        <v>14691</v>
      </c>
      <c r="AR24" s="35" t="s">
        <v>14691</v>
      </c>
      <c r="AS24" s="35" t="s">
        <v>14691</v>
      </c>
      <c r="AT24" s="35" t="s">
        <v>14691</v>
      </c>
      <c r="AU24">
        <v>10.1</v>
      </c>
      <c r="AV24">
        <v>10.132999999999999</v>
      </c>
      <c r="AW24" t="b">
        <v>0</v>
      </c>
      <c r="AX24">
        <v>8625000</v>
      </c>
      <c r="AY24" s="20">
        <v>44961</v>
      </c>
      <c r="AZ24" s="20"/>
      <c r="BA24" s="20">
        <v>45142</v>
      </c>
      <c r="BB24">
        <v>1</v>
      </c>
      <c r="BC24">
        <v>0.5</v>
      </c>
      <c r="BD24">
        <v>1</v>
      </c>
      <c r="BE24">
        <v>11.5</v>
      </c>
      <c r="BF24" s="35" t="s">
        <v>14691</v>
      </c>
      <c r="BG24" s="35" t="s">
        <v>1726</v>
      </c>
      <c r="BH24" s="35" t="s">
        <v>6937</v>
      </c>
      <c r="BI24" s="35" t="s">
        <v>2580</v>
      </c>
      <c r="BJ24" s="35" t="s">
        <v>6938</v>
      </c>
    </row>
    <row r="25" spans="1:62" x14ac:dyDescent="0.2">
      <c r="A25">
        <v>23</v>
      </c>
      <c r="B25" s="35" t="s">
        <v>8050</v>
      </c>
      <c r="C25" s="35" t="s">
        <v>8051</v>
      </c>
      <c r="D25" s="35" t="s">
        <v>8052</v>
      </c>
      <c r="E25" s="35" t="s">
        <v>8059</v>
      </c>
      <c r="F25" s="35" t="s">
        <v>8054</v>
      </c>
      <c r="G25" s="20">
        <v>44574</v>
      </c>
      <c r="H25" s="35" t="s">
        <v>1725</v>
      </c>
      <c r="I25" s="35" t="s">
        <v>61</v>
      </c>
      <c r="J25" s="35" t="s">
        <v>525</v>
      </c>
      <c r="K25">
        <v>18</v>
      </c>
      <c r="L25">
        <v>9.1999999999999993</v>
      </c>
      <c r="M25" s="35" t="s">
        <v>8055</v>
      </c>
      <c r="N25" s="35" t="s">
        <v>8056</v>
      </c>
      <c r="O25" s="35" t="s">
        <v>574</v>
      </c>
      <c r="P25" s="35" t="s">
        <v>3549</v>
      </c>
      <c r="Q25" s="35" t="s">
        <v>3533</v>
      </c>
      <c r="R25" s="35" t="s">
        <v>2623</v>
      </c>
      <c r="S25" s="35" t="s">
        <v>8057</v>
      </c>
      <c r="T25">
        <v>8625000</v>
      </c>
      <c r="U25">
        <v>10</v>
      </c>
      <c r="V25" s="35" t="s">
        <v>8058</v>
      </c>
      <c r="W25" s="35" t="s">
        <v>1724</v>
      </c>
      <c r="X25" s="35" t="s">
        <v>235</v>
      </c>
      <c r="Y25" s="35" t="s">
        <v>48</v>
      </c>
      <c r="Z25" s="35" t="s">
        <v>14691</v>
      </c>
      <c r="AA25" s="35" t="s">
        <v>14691</v>
      </c>
      <c r="AC25" s="35" t="s">
        <v>14691</v>
      </c>
      <c r="AD25" s="35" t="s">
        <v>14691</v>
      </c>
      <c r="AE25">
        <v>87112500</v>
      </c>
      <c r="AF25">
        <v>10.1</v>
      </c>
      <c r="AG25" s="35" t="s">
        <v>14691</v>
      </c>
      <c r="AI25">
        <v>4312500</v>
      </c>
      <c r="AJ25" s="20">
        <v>44593</v>
      </c>
      <c r="AK25" s="20"/>
      <c r="AL25">
        <v>4737500</v>
      </c>
      <c r="AM25">
        <v>473750</v>
      </c>
      <c r="AP25" s="35" t="s">
        <v>14691</v>
      </c>
      <c r="AQ25" s="35" t="s">
        <v>14691</v>
      </c>
      <c r="AR25" s="35" t="s">
        <v>14691</v>
      </c>
      <c r="AS25" s="35" t="s">
        <v>14691</v>
      </c>
      <c r="AT25" s="35" t="s">
        <v>14691</v>
      </c>
      <c r="AU25">
        <v>10.1</v>
      </c>
      <c r="AV25">
        <v>10.132999999999999</v>
      </c>
      <c r="AW25" t="b">
        <v>0</v>
      </c>
      <c r="AX25">
        <v>8625000</v>
      </c>
      <c r="AY25" s="20">
        <v>44961</v>
      </c>
      <c r="AZ25" s="20"/>
      <c r="BA25" s="20">
        <v>45142</v>
      </c>
      <c r="BB25">
        <v>1</v>
      </c>
      <c r="BC25">
        <v>0.5</v>
      </c>
      <c r="BD25">
        <v>1</v>
      </c>
      <c r="BE25">
        <v>11.5</v>
      </c>
      <c r="BF25" s="35" t="s">
        <v>14691</v>
      </c>
      <c r="BG25" s="35" t="s">
        <v>8050</v>
      </c>
      <c r="BH25" s="35" t="s">
        <v>8060</v>
      </c>
      <c r="BI25" s="35" t="s">
        <v>2584</v>
      </c>
      <c r="BJ25" s="35" t="s">
        <v>8061</v>
      </c>
    </row>
    <row r="26" spans="1:62" x14ac:dyDescent="0.2">
      <c r="A26">
        <v>24</v>
      </c>
      <c r="B26" s="35" t="s">
        <v>8050</v>
      </c>
      <c r="C26" s="35" t="s">
        <v>8051</v>
      </c>
      <c r="D26" s="35" t="s">
        <v>8052</v>
      </c>
      <c r="E26" s="35" t="s">
        <v>8062</v>
      </c>
      <c r="F26" s="35" t="s">
        <v>8054</v>
      </c>
      <c r="G26" s="20">
        <v>44574</v>
      </c>
      <c r="H26" s="35" t="s">
        <v>1725</v>
      </c>
      <c r="I26" s="35" t="s">
        <v>61</v>
      </c>
      <c r="J26" s="35" t="s">
        <v>525</v>
      </c>
      <c r="K26">
        <v>18</v>
      </c>
      <c r="L26">
        <v>9.1999999999999993</v>
      </c>
      <c r="M26" s="35" t="s">
        <v>8055</v>
      </c>
      <c r="N26" s="35" t="s">
        <v>8056</v>
      </c>
      <c r="O26" s="35" t="s">
        <v>574</v>
      </c>
      <c r="P26" s="35" t="s">
        <v>3549</v>
      </c>
      <c r="Q26" s="35" t="s">
        <v>3533</v>
      </c>
      <c r="R26" s="35" t="s">
        <v>2623</v>
      </c>
      <c r="S26" s="35" t="s">
        <v>8057</v>
      </c>
      <c r="T26">
        <v>8625000</v>
      </c>
      <c r="U26">
        <v>10</v>
      </c>
      <c r="V26" s="35" t="s">
        <v>8058</v>
      </c>
      <c r="W26" s="35" t="s">
        <v>1724</v>
      </c>
      <c r="X26" s="35" t="s">
        <v>235</v>
      </c>
      <c r="Y26" s="35" t="s">
        <v>48</v>
      </c>
      <c r="Z26" s="35" t="s">
        <v>14691</v>
      </c>
      <c r="AA26" s="35" t="s">
        <v>14691</v>
      </c>
      <c r="AC26" s="35" t="s">
        <v>14691</v>
      </c>
      <c r="AD26" s="35" t="s">
        <v>14691</v>
      </c>
      <c r="AE26">
        <v>87112500</v>
      </c>
      <c r="AF26">
        <v>10.1</v>
      </c>
      <c r="AG26" s="35" t="s">
        <v>14691</v>
      </c>
      <c r="AI26">
        <v>4312500</v>
      </c>
      <c r="AJ26" s="20">
        <v>44593</v>
      </c>
      <c r="AK26" s="20"/>
      <c r="AL26">
        <v>4737500</v>
      </c>
      <c r="AM26">
        <v>473750</v>
      </c>
      <c r="AP26" s="35" t="s">
        <v>14691</v>
      </c>
      <c r="AQ26" s="35" t="s">
        <v>14691</v>
      </c>
      <c r="AR26" s="35" t="s">
        <v>14691</v>
      </c>
      <c r="AS26" s="35" t="s">
        <v>14691</v>
      </c>
      <c r="AT26" s="35" t="s">
        <v>14691</v>
      </c>
      <c r="AU26">
        <v>10.1</v>
      </c>
      <c r="AV26">
        <v>10.132999999999999</v>
      </c>
      <c r="AW26" t="b">
        <v>0</v>
      </c>
      <c r="AX26">
        <v>8625000</v>
      </c>
      <c r="AY26" s="20">
        <v>44961</v>
      </c>
      <c r="AZ26" s="20"/>
      <c r="BA26" s="20">
        <v>45142</v>
      </c>
      <c r="BB26">
        <v>1</v>
      </c>
      <c r="BC26">
        <v>0.5</v>
      </c>
      <c r="BD26">
        <v>1</v>
      </c>
      <c r="BE26">
        <v>11.5</v>
      </c>
      <c r="BF26" s="35" t="s">
        <v>14691</v>
      </c>
      <c r="BG26" s="35" t="s">
        <v>8063</v>
      </c>
      <c r="BH26" s="35" t="s">
        <v>6937</v>
      </c>
      <c r="BI26" s="35" t="s">
        <v>2589</v>
      </c>
      <c r="BJ26" s="35" t="s">
        <v>6938</v>
      </c>
    </row>
    <row r="27" spans="1:62" x14ac:dyDescent="0.2">
      <c r="A27">
        <v>25</v>
      </c>
      <c r="B27" s="35" t="s">
        <v>8050</v>
      </c>
      <c r="C27" s="35" t="s">
        <v>8051</v>
      </c>
      <c r="D27" s="35" t="s">
        <v>8052</v>
      </c>
      <c r="E27" s="35" t="s">
        <v>8064</v>
      </c>
      <c r="F27" s="35" t="s">
        <v>8054</v>
      </c>
      <c r="G27" s="20">
        <v>44574</v>
      </c>
      <c r="H27" s="35" t="s">
        <v>1725</v>
      </c>
      <c r="I27" s="35" t="s">
        <v>61</v>
      </c>
      <c r="J27" s="35" t="s">
        <v>525</v>
      </c>
      <c r="K27">
        <v>18</v>
      </c>
      <c r="L27">
        <v>9.1999999999999993</v>
      </c>
      <c r="M27" s="35" t="s">
        <v>8055</v>
      </c>
      <c r="N27" s="35" t="s">
        <v>8056</v>
      </c>
      <c r="O27" s="35" t="s">
        <v>574</v>
      </c>
      <c r="P27" s="35" t="s">
        <v>3549</v>
      </c>
      <c r="Q27" s="35" t="s">
        <v>3533</v>
      </c>
      <c r="R27" s="35" t="s">
        <v>2623</v>
      </c>
      <c r="S27" s="35" t="s">
        <v>8057</v>
      </c>
      <c r="T27">
        <v>8625000</v>
      </c>
      <c r="U27">
        <v>10</v>
      </c>
      <c r="V27" s="35" t="s">
        <v>8058</v>
      </c>
      <c r="W27" s="35" t="s">
        <v>1724</v>
      </c>
      <c r="X27" s="35" t="s">
        <v>235</v>
      </c>
      <c r="Y27" s="35" t="s">
        <v>48</v>
      </c>
      <c r="Z27" s="35" t="s">
        <v>14691</v>
      </c>
      <c r="AA27" s="35" t="s">
        <v>14691</v>
      </c>
      <c r="AC27" s="35" t="s">
        <v>14691</v>
      </c>
      <c r="AD27" s="35" t="s">
        <v>14691</v>
      </c>
      <c r="AE27">
        <v>87112500</v>
      </c>
      <c r="AF27">
        <v>10.1</v>
      </c>
      <c r="AG27" s="35" t="s">
        <v>14691</v>
      </c>
      <c r="AI27">
        <v>4312500</v>
      </c>
      <c r="AJ27" s="20">
        <v>44593</v>
      </c>
      <c r="AK27" s="20"/>
      <c r="AL27">
        <v>4737500</v>
      </c>
      <c r="AM27">
        <v>473750</v>
      </c>
      <c r="AP27" s="35" t="s">
        <v>14691</v>
      </c>
      <c r="AQ27" s="35" t="s">
        <v>14691</v>
      </c>
      <c r="AR27" s="35" t="s">
        <v>14691</v>
      </c>
      <c r="AS27" s="35" t="s">
        <v>14691</v>
      </c>
      <c r="AT27" s="35" t="s">
        <v>14691</v>
      </c>
      <c r="AU27">
        <v>10.1</v>
      </c>
      <c r="AV27">
        <v>10.132999999999999</v>
      </c>
      <c r="AW27" t="b">
        <v>0</v>
      </c>
      <c r="AX27">
        <v>8625000</v>
      </c>
      <c r="AY27" s="20">
        <v>44961</v>
      </c>
      <c r="AZ27" s="20"/>
      <c r="BA27" s="20">
        <v>45142</v>
      </c>
      <c r="BB27">
        <v>1</v>
      </c>
      <c r="BC27">
        <v>0.5</v>
      </c>
      <c r="BD27">
        <v>1</v>
      </c>
      <c r="BE27">
        <v>11.5</v>
      </c>
      <c r="BF27" s="35" t="s">
        <v>14691</v>
      </c>
      <c r="BG27" s="35" t="s">
        <v>8065</v>
      </c>
      <c r="BH27" s="35" t="s">
        <v>6937</v>
      </c>
      <c r="BI27" s="35" t="s">
        <v>2613</v>
      </c>
      <c r="BJ27" s="35" t="s">
        <v>6938</v>
      </c>
    </row>
    <row r="28" spans="1:62" x14ac:dyDescent="0.2">
      <c r="A28">
        <v>26</v>
      </c>
      <c r="B28" s="35" t="s">
        <v>2828</v>
      </c>
      <c r="C28" s="35" t="s">
        <v>2829</v>
      </c>
      <c r="D28" s="35" t="s">
        <v>2830</v>
      </c>
      <c r="E28" s="35" t="s">
        <v>2831</v>
      </c>
      <c r="F28" s="35" t="s">
        <v>2832</v>
      </c>
      <c r="G28" s="20">
        <v>44236</v>
      </c>
      <c r="H28" s="35" t="s">
        <v>729</v>
      </c>
      <c r="I28" s="35" t="s">
        <v>54</v>
      </c>
      <c r="J28" s="35" t="s">
        <v>137</v>
      </c>
      <c r="K28">
        <v>18</v>
      </c>
      <c r="L28">
        <v>9.1999999999999993</v>
      </c>
      <c r="M28" s="35" t="s">
        <v>2833</v>
      </c>
      <c r="N28" s="35" t="s">
        <v>2834</v>
      </c>
      <c r="O28" s="35" t="s">
        <v>112</v>
      </c>
      <c r="P28" s="35" t="s">
        <v>2598</v>
      </c>
      <c r="Q28" s="35" t="s">
        <v>758</v>
      </c>
      <c r="R28" s="35" t="s">
        <v>2733</v>
      </c>
      <c r="S28" s="35" t="s">
        <v>2835</v>
      </c>
      <c r="T28">
        <v>4600000</v>
      </c>
      <c r="U28">
        <v>10</v>
      </c>
      <c r="V28" s="35" t="s">
        <v>14691</v>
      </c>
      <c r="W28" s="35" t="s">
        <v>1722</v>
      </c>
      <c r="X28" s="35" t="s">
        <v>140</v>
      </c>
      <c r="Y28" s="35" t="s">
        <v>167</v>
      </c>
      <c r="Z28" s="35" t="s">
        <v>310</v>
      </c>
      <c r="AA28" s="35" t="s">
        <v>167</v>
      </c>
      <c r="AC28" s="35" t="s">
        <v>14691</v>
      </c>
      <c r="AD28" s="35" t="s">
        <v>14691</v>
      </c>
      <c r="AE28">
        <v>46922930</v>
      </c>
      <c r="AF28">
        <v>10.199999999999999</v>
      </c>
      <c r="AG28" s="35" t="s">
        <v>1721</v>
      </c>
      <c r="AH28">
        <v>300000000</v>
      </c>
      <c r="AI28">
        <v>4600000</v>
      </c>
      <c r="AJ28" s="20">
        <v>44292</v>
      </c>
      <c r="AK28" s="20">
        <v>44433</v>
      </c>
      <c r="AL28">
        <v>3040000</v>
      </c>
      <c r="AM28">
        <v>304000</v>
      </c>
      <c r="AP28" s="35" t="s">
        <v>14691</v>
      </c>
      <c r="AQ28" s="35" t="s">
        <v>14691</v>
      </c>
      <c r="AR28" s="35" t="s">
        <v>14691</v>
      </c>
      <c r="AS28" s="35" t="s">
        <v>14691</v>
      </c>
      <c r="AT28" s="35" t="s">
        <v>14691</v>
      </c>
      <c r="AU28">
        <v>10.210000000000001</v>
      </c>
      <c r="AV28">
        <v>10.212999999999999</v>
      </c>
      <c r="AW28" t="b">
        <v>1</v>
      </c>
      <c r="AX28">
        <v>4600000</v>
      </c>
      <c r="AY28" s="20">
        <v>44659</v>
      </c>
      <c r="AZ28" s="20">
        <v>44593</v>
      </c>
      <c r="BA28" s="20">
        <v>44934</v>
      </c>
      <c r="BB28">
        <v>1</v>
      </c>
      <c r="BC28">
        <v>1</v>
      </c>
      <c r="BD28">
        <v>1</v>
      </c>
      <c r="BE28">
        <v>11.5</v>
      </c>
      <c r="BF28" s="35" t="s">
        <v>14691</v>
      </c>
      <c r="BG28" s="35" t="s">
        <v>1723</v>
      </c>
      <c r="BH28" s="35" t="s">
        <v>2836</v>
      </c>
      <c r="BI28" s="35" t="s">
        <v>2580</v>
      </c>
      <c r="BJ28" s="35" t="s">
        <v>2837</v>
      </c>
    </row>
    <row r="29" spans="1:62" x14ac:dyDescent="0.2">
      <c r="A29">
        <v>27</v>
      </c>
      <c r="B29" s="35" t="s">
        <v>2828</v>
      </c>
      <c r="C29" s="35" t="s">
        <v>2829</v>
      </c>
      <c r="D29" s="35" t="s">
        <v>2830</v>
      </c>
      <c r="E29" s="35" t="s">
        <v>2838</v>
      </c>
      <c r="F29" s="35" t="s">
        <v>2832</v>
      </c>
      <c r="G29" s="20">
        <v>44236</v>
      </c>
      <c r="H29" s="35" t="s">
        <v>729</v>
      </c>
      <c r="I29" s="35" t="s">
        <v>54</v>
      </c>
      <c r="J29" s="35" t="s">
        <v>137</v>
      </c>
      <c r="K29">
        <v>18</v>
      </c>
      <c r="L29">
        <v>9.1999999999999993</v>
      </c>
      <c r="M29" s="35" t="s">
        <v>2833</v>
      </c>
      <c r="N29" s="35" t="s">
        <v>2834</v>
      </c>
      <c r="O29" s="35" t="s">
        <v>112</v>
      </c>
      <c r="P29" s="35" t="s">
        <v>2598</v>
      </c>
      <c r="Q29" s="35" t="s">
        <v>758</v>
      </c>
      <c r="R29" s="35" t="s">
        <v>2733</v>
      </c>
      <c r="S29" s="35" t="s">
        <v>2835</v>
      </c>
      <c r="T29">
        <v>4600000</v>
      </c>
      <c r="U29">
        <v>10</v>
      </c>
      <c r="V29" s="35" t="s">
        <v>14691</v>
      </c>
      <c r="W29" s="35" t="s">
        <v>1722</v>
      </c>
      <c r="X29" s="35" t="s">
        <v>140</v>
      </c>
      <c r="Y29" s="35" t="s">
        <v>167</v>
      </c>
      <c r="Z29" s="35" t="s">
        <v>310</v>
      </c>
      <c r="AA29" s="35" t="s">
        <v>167</v>
      </c>
      <c r="AC29" s="35" t="s">
        <v>14691</v>
      </c>
      <c r="AD29" s="35" t="s">
        <v>14691</v>
      </c>
      <c r="AE29">
        <v>46922930</v>
      </c>
      <c r="AF29">
        <v>10.199999999999999</v>
      </c>
      <c r="AG29" s="35" t="s">
        <v>1721</v>
      </c>
      <c r="AH29">
        <v>300000000</v>
      </c>
      <c r="AI29">
        <v>4600000</v>
      </c>
      <c r="AJ29" s="20">
        <v>44292</v>
      </c>
      <c r="AK29" s="20">
        <v>44433</v>
      </c>
      <c r="AL29">
        <v>3040000</v>
      </c>
      <c r="AM29">
        <v>304000</v>
      </c>
      <c r="AP29" s="35" t="s">
        <v>14691</v>
      </c>
      <c r="AQ29" s="35" t="s">
        <v>14691</v>
      </c>
      <c r="AR29" s="35" t="s">
        <v>14691</v>
      </c>
      <c r="AS29" s="35" t="s">
        <v>14691</v>
      </c>
      <c r="AT29" s="35" t="s">
        <v>14691</v>
      </c>
      <c r="AU29">
        <v>10.210000000000001</v>
      </c>
      <c r="AV29">
        <v>10.212999999999999</v>
      </c>
      <c r="AW29" t="b">
        <v>1</v>
      </c>
      <c r="AX29">
        <v>4600000</v>
      </c>
      <c r="AY29" s="20">
        <v>44659</v>
      </c>
      <c r="AZ29" s="20">
        <v>44593</v>
      </c>
      <c r="BA29" s="20">
        <v>44934</v>
      </c>
      <c r="BB29">
        <v>1</v>
      </c>
      <c r="BC29">
        <v>1</v>
      </c>
      <c r="BD29">
        <v>1</v>
      </c>
      <c r="BE29">
        <v>11.5</v>
      </c>
      <c r="BF29" s="35" t="s">
        <v>14691</v>
      </c>
      <c r="BG29" s="35" t="s">
        <v>2828</v>
      </c>
      <c r="BH29" s="35" t="s">
        <v>2839</v>
      </c>
      <c r="BI29" s="35" t="s">
        <v>2584</v>
      </c>
      <c r="BJ29" s="35" t="s">
        <v>2840</v>
      </c>
    </row>
    <row r="30" spans="1:62" x14ac:dyDescent="0.2">
      <c r="A30">
        <v>28</v>
      </c>
      <c r="B30" s="35" t="s">
        <v>2828</v>
      </c>
      <c r="C30" s="35" t="s">
        <v>2829</v>
      </c>
      <c r="D30" s="35" t="s">
        <v>2830</v>
      </c>
      <c r="E30" s="35" t="s">
        <v>2841</v>
      </c>
      <c r="F30" s="35" t="s">
        <v>2832</v>
      </c>
      <c r="G30" s="20">
        <v>44236</v>
      </c>
      <c r="H30" s="35" t="s">
        <v>729</v>
      </c>
      <c r="I30" s="35" t="s">
        <v>54</v>
      </c>
      <c r="J30" s="35" t="s">
        <v>137</v>
      </c>
      <c r="K30">
        <v>18</v>
      </c>
      <c r="L30">
        <v>9.1999999999999993</v>
      </c>
      <c r="M30" s="35" t="s">
        <v>2833</v>
      </c>
      <c r="N30" s="35" t="s">
        <v>2834</v>
      </c>
      <c r="O30" s="35" t="s">
        <v>112</v>
      </c>
      <c r="P30" s="35" t="s">
        <v>2598</v>
      </c>
      <c r="Q30" s="35" t="s">
        <v>758</v>
      </c>
      <c r="R30" s="35" t="s">
        <v>2733</v>
      </c>
      <c r="S30" s="35" t="s">
        <v>2835</v>
      </c>
      <c r="T30">
        <v>4600000</v>
      </c>
      <c r="U30">
        <v>10</v>
      </c>
      <c r="V30" s="35" t="s">
        <v>14691</v>
      </c>
      <c r="W30" s="35" t="s">
        <v>1722</v>
      </c>
      <c r="X30" s="35" t="s">
        <v>140</v>
      </c>
      <c r="Y30" s="35" t="s">
        <v>167</v>
      </c>
      <c r="Z30" s="35" t="s">
        <v>310</v>
      </c>
      <c r="AA30" s="35" t="s">
        <v>167</v>
      </c>
      <c r="AC30" s="35" t="s">
        <v>14691</v>
      </c>
      <c r="AD30" s="35" t="s">
        <v>14691</v>
      </c>
      <c r="AE30">
        <v>46922930</v>
      </c>
      <c r="AF30">
        <v>10.199999999999999</v>
      </c>
      <c r="AG30" s="35" t="s">
        <v>1721</v>
      </c>
      <c r="AH30">
        <v>300000000</v>
      </c>
      <c r="AI30">
        <v>4600000</v>
      </c>
      <c r="AJ30" s="20">
        <v>44292</v>
      </c>
      <c r="AK30" s="20">
        <v>44433</v>
      </c>
      <c r="AL30">
        <v>3040000</v>
      </c>
      <c r="AM30">
        <v>304000</v>
      </c>
      <c r="AP30" s="35" t="s">
        <v>14691</v>
      </c>
      <c r="AQ30" s="35" t="s">
        <v>14691</v>
      </c>
      <c r="AR30" s="35" t="s">
        <v>14691</v>
      </c>
      <c r="AS30" s="35" t="s">
        <v>14691</v>
      </c>
      <c r="AT30" s="35" t="s">
        <v>14691</v>
      </c>
      <c r="AU30">
        <v>10.210000000000001</v>
      </c>
      <c r="AV30">
        <v>10.212999999999999</v>
      </c>
      <c r="AW30" t="b">
        <v>1</v>
      </c>
      <c r="AX30">
        <v>4600000</v>
      </c>
      <c r="AY30" s="20">
        <v>44659</v>
      </c>
      <c r="AZ30" s="20">
        <v>44593</v>
      </c>
      <c r="BA30" s="20">
        <v>44934</v>
      </c>
      <c r="BB30">
        <v>1</v>
      </c>
      <c r="BC30">
        <v>1</v>
      </c>
      <c r="BD30">
        <v>1</v>
      </c>
      <c r="BE30">
        <v>11.5</v>
      </c>
      <c r="BF30" s="35" t="s">
        <v>14691</v>
      </c>
      <c r="BG30" s="35" t="s">
        <v>2842</v>
      </c>
      <c r="BH30" s="35" t="s">
        <v>2843</v>
      </c>
      <c r="BI30" s="35" t="s">
        <v>2589</v>
      </c>
      <c r="BJ30" s="35" t="s">
        <v>2844</v>
      </c>
    </row>
    <row r="31" spans="1:62" x14ac:dyDescent="0.2">
      <c r="A31">
        <v>29</v>
      </c>
      <c r="B31" s="35" t="s">
        <v>3649</v>
      </c>
      <c r="C31" s="35" t="s">
        <v>3650</v>
      </c>
      <c r="D31" s="35" t="s">
        <v>3651</v>
      </c>
      <c r="E31" s="35" t="s">
        <v>3652</v>
      </c>
      <c r="F31" s="35" t="s">
        <v>3653</v>
      </c>
      <c r="G31" s="20">
        <v>44018</v>
      </c>
      <c r="H31" s="35" t="s">
        <v>1719</v>
      </c>
      <c r="I31" s="35" t="s">
        <v>54</v>
      </c>
      <c r="J31" s="35" t="s">
        <v>69</v>
      </c>
      <c r="K31">
        <v>18</v>
      </c>
      <c r="L31">
        <v>9.1999999999999993</v>
      </c>
      <c r="M31" s="35" t="s">
        <v>3654</v>
      </c>
      <c r="N31" s="35" t="s">
        <v>3655</v>
      </c>
      <c r="O31" s="35" t="s">
        <v>96</v>
      </c>
      <c r="P31" s="35" t="s">
        <v>2656</v>
      </c>
      <c r="Q31" s="35" t="s">
        <v>52</v>
      </c>
      <c r="R31" s="35" t="s">
        <v>2577</v>
      </c>
      <c r="S31" s="35" t="s">
        <v>3656</v>
      </c>
      <c r="T31">
        <v>23000000</v>
      </c>
      <c r="U31">
        <v>10</v>
      </c>
      <c r="V31" s="35" t="s">
        <v>3657</v>
      </c>
      <c r="W31" s="35" t="s">
        <v>1718</v>
      </c>
      <c r="X31" s="35" t="s">
        <v>49</v>
      </c>
      <c r="Y31" s="35" t="s">
        <v>48</v>
      </c>
      <c r="Z31" s="35" t="s">
        <v>66</v>
      </c>
      <c r="AA31" s="35" t="s">
        <v>56</v>
      </c>
      <c r="AC31" s="35" t="s">
        <v>14691</v>
      </c>
      <c r="AD31" s="35" t="s">
        <v>14691</v>
      </c>
      <c r="AE31">
        <v>230152372</v>
      </c>
      <c r="AF31">
        <v>10.01</v>
      </c>
      <c r="AG31" s="35" t="s">
        <v>1717</v>
      </c>
      <c r="AH31">
        <v>936000000</v>
      </c>
      <c r="AI31">
        <v>11500000</v>
      </c>
      <c r="AJ31" s="20">
        <v>44040</v>
      </c>
      <c r="AK31" s="20">
        <v>44483</v>
      </c>
      <c r="AL31">
        <v>6600000</v>
      </c>
      <c r="AO31">
        <v>6600000</v>
      </c>
      <c r="AP31" s="35" t="s">
        <v>14691</v>
      </c>
      <c r="AQ31" s="35" t="s">
        <v>14691</v>
      </c>
      <c r="AR31" s="35" t="s">
        <v>1716</v>
      </c>
      <c r="AS31" s="35" t="s">
        <v>3658</v>
      </c>
      <c r="AT31" s="35" t="s">
        <v>14691</v>
      </c>
      <c r="AU31">
        <v>10.01</v>
      </c>
      <c r="AV31">
        <v>10.010999999999999</v>
      </c>
      <c r="AW31" t="b">
        <v>1</v>
      </c>
      <c r="AX31">
        <v>8202277</v>
      </c>
      <c r="AY31" s="20">
        <v>44755</v>
      </c>
      <c r="AZ31" s="20">
        <v>44591</v>
      </c>
      <c r="BA31" s="20"/>
      <c r="BB31">
        <v>1</v>
      </c>
      <c r="BC31">
        <v>0.5</v>
      </c>
      <c r="BD31">
        <v>1</v>
      </c>
      <c r="BE31">
        <v>11.5</v>
      </c>
      <c r="BF31" s="35" t="s">
        <v>14691</v>
      </c>
      <c r="BG31" s="35" t="s">
        <v>1720</v>
      </c>
      <c r="BH31" s="35" t="s">
        <v>3659</v>
      </c>
      <c r="BI31" s="35" t="s">
        <v>2580</v>
      </c>
      <c r="BJ31" s="35" t="s">
        <v>3660</v>
      </c>
    </row>
    <row r="32" spans="1:62" x14ac:dyDescent="0.2">
      <c r="A32">
        <v>30</v>
      </c>
      <c r="B32" s="35" t="s">
        <v>3649</v>
      </c>
      <c r="C32" s="35" t="s">
        <v>3650</v>
      </c>
      <c r="D32" s="35" t="s">
        <v>3651</v>
      </c>
      <c r="E32" s="35" t="s">
        <v>3661</v>
      </c>
      <c r="F32" s="35" t="s">
        <v>3653</v>
      </c>
      <c r="G32" s="20">
        <v>44018</v>
      </c>
      <c r="H32" s="35" t="s">
        <v>1719</v>
      </c>
      <c r="I32" s="35" t="s">
        <v>54</v>
      </c>
      <c r="J32" s="35" t="s">
        <v>69</v>
      </c>
      <c r="K32">
        <v>18</v>
      </c>
      <c r="L32">
        <v>9.1999999999999993</v>
      </c>
      <c r="M32" s="35" t="s">
        <v>3654</v>
      </c>
      <c r="N32" s="35" t="s">
        <v>3655</v>
      </c>
      <c r="O32" s="35" t="s">
        <v>96</v>
      </c>
      <c r="P32" s="35" t="s">
        <v>2656</v>
      </c>
      <c r="Q32" s="35" t="s">
        <v>52</v>
      </c>
      <c r="R32" s="35" t="s">
        <v>2577</v>
      </c>
      <c r="S32" s="35" t="s">
        <v>3656</v>
      </c>
      <c r="T32">
        <v>23000000</v>
      </c>
      <c r="U32">
        <v>10</v>
      </c>
      <c r="V32" s="35" t="s">
        <v>3657</v>
      </c>
      <c r="W32" s="35" t="s">
        <v>1718</v>
      </c>
      <c r="X32" s="35" t="s">
        <v>49</v>
      </c>
      <c r="Y32" s="35" t="s">
        <v>48</v>
      </c>
      <c r="Z32" s="35" t="s">
        <v>66</v>
      </c>
      <c r="AA32" s="35" t="s">
        <v>56</v>
      </c>
      <c r="AC32" s="35" t="s">
        <v>14691</v>
      </c>
      <c r="AD32" s="35" t="s">
        <v>14691</v>
      </c>
      <c r="AE32">
        <v>230152372</v>
      </c>
      <c r="AF32">
        <v>10.01</v>
      </c>
      <c r="AG32" s="35" t="s">
        <v>1717</v>
      </c>
      <c r="AH32">
        <v>936000000</v>
      </c>
      <c r="AI32">
        <v>11500000</v>
      </c>
      <c r="AJ32" s="20">
        <v>44040</v>
      </c>
      <c r="AK32" s="20">
        <v>44483</v>
      </c>
      <c r="AL32">
        <v>6600000</v>
      </c>
      <c r="AO32">
        <v>6600000</v>
      </c>
      <c r="AP32" s="35" t="s">
        <v>14691</v>
      </c>
      <c r="AQ32" s="35" t="s">
        <v>14691</v>
      </c>
      <c r="AR32" s="35" t="s">
        <v>1716</v>
      </c>
      <c r="AS32" s="35" t="s">
        <v>3658</v>
      </c>
      <c r="AT32" s="35" t="s">
        <v>14691</v>
      </c>
      <c r="AU32">
        <v>10.01</v>
      </c>
      <c r="AV32">
        <v>10.010999999999999</v>
      </c>
      <c r="AW32" t="b">
        <v>1</v>
      </c>
      <c r="AX32">
        <v>8202277</v>
      </c>
      <c r="AY32" s="20">
        <v>44755</v>
      </c>
      <c r="AZ32" s="20">
        <v>44591</v>
      </c>
      <c r="BA32" s="20"/>
      <c r="BB32">
        <v>1</v>
      </c>
      <c r="BC32">
        <v>0.5</v>
      </c>
      <c r="BD32">
        <v>1</v>
      </c>
      <c r="BE32">
        <v>11.5</v>
      </c>
      <c r="BF32" s="35" t="s">
        <v>14691</v>
      </c>
      <c r="BG32" s="35" t="s">
        <v>3662</v>
      </c>
      <c r="BH32" s="35" t="s">
        <v>3663</v>
      </c>
      <c r="BI32" s="35" t="s">
        <v>2584</v>
      </c>
      <c r="BJ32" s="35" t="s">
        <v>3664</v>
      </c>
    </row>
    <row r="33" spans="1:62" x14ac:dyDescent="0.2">
      <c r="A33">
        <v>31</v>
      </c>
      <c r="B33" s="35" t="s">
        <v>3649</v>
      </c>
      <c r="C33" s="35" t="s">
        <v>3650</v>
      </c>
      <c r="D33" s="35" t="s">
        <v>3651</v>
      </c>
      <c r="E33" s="35" t="s">
        <v>3665</v>
      </c>
      <c r="F33" s="35" t="s">
        <v>3653</v>
      </c>
      <c r="G33" s="20">
        <v>44018</v>
      </c>
      <c r="H33" s="35" t="s">
        <v>1719</v>
      </c>
      <c r="I33" s="35" t="s">
        <v>54</v>
      </c>
      <c r="J33" s="35" t="s">
        <v>69</v>
      </c>
      <c r="K33">
        <v>18</v>
      </c>
      <c r="L33">
        <v>9.1999999999999993</v>
      </c>
      <c r="M33" s="35" t="s">
        <v>3654</v>
      </c>
      <c r="N33" s="35" t="s">
        <v>3655</v>
      </c>
      <c r="O33" s="35" t="s">
        <v>96</v>
      </c>
      <c r="P33" s="35" t="s">
        <v>2656</v>
      </c>
      <c r="Q33" s="35" t="s">
        <v>52</v>
      </c>
      <c r="R33" s="35" t="s">
        <v>2577</v>
      </c>
      <c r="S33" s="35" t="s">
        <v>3656</v>
      </c>
      <c r="T33">
        <v>23000000</v>
      </c>
      <c r="U33">
        <v>10</v>
      </c>
      <c r="V33" s="35" t="s">
        <v>3657</v>
      </c>
      <c r="W33" s="35" t="s">
        <v>1718</v>
      </c>
      <c r="X33" s="35" t="s">
        <v>49</v>
      </c>
      <c r="Y33" s="35" t="s">
        <v>48</v>
      </c>
      <c r="Z33" s="35" t="s">
        <v>66</v>
      </c>
      <c r="AA33" s="35" t="s">
        <v>56</v>
      </c>
      <c r="AC33" s="35" t="s">
        <v>14691</v>
      </c>
      <c r="AD33" s="35" t="s">
        <v>14691</v>
      </c>
      <c r="AE33">
        <v>230152372</v>
      </c>
      <c r="AF33">
        <v>10.01</v>
      </c>
      <c r="AG33" s="35" t="s">
        <v>1717</v>
      </c>
      <c r="AH33">
        <v>936000000</v>
      </c>
      <c r="AI33">
        <v>11500000</v>
      </c>
      <c r="AJ33" s="20">
        <v>44040</v>
      </c>
      <c r="AK33" s="20">
        <v>44483</v>
      </c>
      <c r="AL33">
        <v>6600000</v>
      </c>
      <c r="AO33">
        <v>6600000</v>
      </c>
      <c r="AP33" s="35" t="s">
        <v>14691</v>
      </c>
      <c r="AQ33" s="35" t="s">
        <v>14691</v>
      </c>
      <c r="AR33" s="35" t="s">
        <v>1716</v>
      </c>
      <c r="AS33" s="35" t="s">
        <v>3658</v>
      </c>
      <c r="AT33" s="35" t="s">
        <v>14691</v>
      </c>
      <c r="AU33">
        <v>10.01</v>
      </c>
      <c r="AV33">
        <v>10.010999999999999</v>
      </c>
      <c r="AW33" t="b">
        <v>1</v>
      </c>
      <c r="AX33">
        <v>8202277</v>
      </c>
      <c r="AY33" s="20">
        <v>44755</v>
      </c>
      <c r="AZ33" s="20">
        <v>44591</v>
      </c>
      <c r="BA33" s="20"/>
      <c r="BB33">
        <v>1</v>
      </c>
      <c r="BC33">
        <v>0.5</v>
      </c>
      <c r="BD33">
        <v>1</v>
      </c>
      <c r="BE33">
        <v>11.5</v>
      </c>
      <c r="BF33" s="35" t="s">
        <v>14691</v>
      </c>
      <c r="BG33" s="35" t="s">
        <v>3666</v>
      </c>
      <c r="BH33" s="35" t="s">
        <v>3667</v>
      </c>
      <c r="BI33" s="35" t="s">
        <v>2589</v>
      </c>
      <c r="BJ33" s="35" t="s">
        <v>3668</v>
      </c>
    </row>
    <row r="34" spans="1:62" x14ac:dyDescent="0.2">
      <c r="A34">
        <v>32</v>
      </c>
      <c r="B34" s="35" t="s">
        <v>8234</v>
      </c>
      <c r="C34" s="35" t="s">
        <v>8235</v>
      </c>
      <c r="D34" s="35" t="s">
        <v>8236</v>
      </c>
      <c r="E34" s="35" t="s">
        <v>8237</v>
      </c>
      <c r="F34" s="35" t="s">
        <v>8238</v>
      </c>
      <c r="G34" s="20">
        <v>44201</v>
      </c>
      <c r="H34" s="35" t="s">
        <v>3225</v>
      </c>
      <c r="I34" s="35" t="s">
        <v>54</v>
      </c>
      <c r="J34" s="35" t="s">
        <v>176</v>
      </c>
      <c r="K34">
        <v>18</v>
      </c>
      <c r="L34">
        <v>9.1999999999999993</v>
      </c>
      <c r="M34" s="35" t="s">
        <v>6134</v>
      </c>
      <c r="N34" s="35" t="s">
        <v>8239</v>
      </c>
      <c r="O34" s="35" t="s">
        <v>52</v>
      </c>
      <c r="P34" s="35" t="s">
        <v>2575</v>
      </c>
      <c r="Q34" s="35" t="s">
        <v>51</v>
      </c>
      <c r="R34" s="35" t="s">
        <v>2623</v>
      </c>
      <c r="S34" s="35" t="s">
        <v>8240</v>
      </c>
      <c r="T34">
        <v>34500000</v>
      </c>
      <c r="U34">
        <v>10</v>
      </c>
      <c r="V34" s="35" t="s">
        <v>8241</v>
      </c>
      <c r="W34" s="35" t="s">
        <v>1714</v>
      </c>
      <c r="X34" s="35" t="s">
        <v>79</v>
      </c>
      <c r="Y34" s="35" t="s">
        <v>48</v>
      </c>
      <c r="Z34" s="35" t="s">
        <v>14691</v>
      </c>
      <c r="AA34" s="35" t="s">
        <v>14691</v>
      </c>
      <c r="AC34" s="35" t="s">
        <v>14691</v>
      </c>
      <c r="AD34" s="35" t="s">
        <v>14691</v>
      </c>
      <c r="AE34">
        <v>345000000</v>
      </c>
      <c r="AF34">
        <v>10</v>
      </c>
      <c r="AG34" s="35" t="s">
        <v>14691</v>
      </c>
      <c r="AI34">
        <v>8625000</v>
      </c>
      <c r="AJ34" s="20">
        <v>44231</v>
      </c>
      <c r="AK34" s="20"/>
      <c r="AL34">
        <v>8900000</v>
      </c>
      <c r="AO34">
        <v>5933333</v>
      </c>
      <c r="AP34" s="35" t="s">
        <v>14691</v>
      </c>
      <c r="AQ34" s="35" t="s">
        <v>14691</v>
      </c>
      <c r="AR34" s="35" t="s">
        <v>14691</v>
      </c>
      <c r="AS34" s="35" t="s">
        <v>14691</v>
      </c>
      <c r="AT34" s="35" t="s">
        <v>14691</v>
      </c>
      <c r="AU34">
        <v>10</v>
      </c>
      <c r="AV34">
        <v>10.045</v>
      </c>
      <c r="AW34" t="b">
        <v>0</v>
      </c>
      <c r="AX34">
        <v>34500000</v>
      </c>
      <c r="AY34" s="20">
        <v>44965</v>
      </c>
      <c r="AZ34" s="20"/>
      <c r="BA34" s="20"/>
      <c r="BB34">
        <v>1</v>
      </c>
      <c r="BC34">
        <v>0.25</v>
      </c>
      <c r="BD34">
        <v>1</v>
      </c>
      <c r="BE34">
        <v>11.5</v>
      </c>
      <c r="BF34" s="35" t="s">
        <v>14691</v>
      </c>
      <c r="BG34" s="35" t="s">
        <v>1715</v>
      </c>
      <c r="BH34" s="35" t="s">
        <v>14695</v>
      </c>
      <c r="BI34" s="35" t="s">
        <v>2580</v>
      </c>
      <c r="BJ34" s="35" t="s">
        <v>8242</v>
      </c>
    </row>
    <row r="35" spans="1:62" x14ac:dyDescent="0.2">
      <c r="A35">
        <v>33</v>
      </c>
      <c r="B35" s="35" t="s">
        <v>8234</v>
      </c>
      <c r="C35" s="35" t="s">
        <v>8235</v>
      </c>
      <c r="D35" s="35" t="s">
        <v>8236</v>
      </c>
      <c r="E35" s="35" t="s">
        <v>8243</v>
      </c>
      <c r="F35" s="35" t="s">
        <v>8238</v>
      </c>
      <c r="G35" s="20">
        <v>44201</v>
      </c>
      <c r="H35" s="35" t="s">
        <v>3225</v>
      </c>
      <c r="I35" s="35" t="s">
        <v>54</v>
      </c>
      <c r="J35" s="35" t="s">
        <v>176</v>
      </c>
      <c r="K35">
        <v>18</v>
      </c>
      <c r="L35">
        <v>9.1999999999999993</v>
      </c>
      <c r="M35" s="35" t="s">
        <v>6134</v>
      </c>
      <c r="N35" s="35" t="s">
        <v>8239</v>
      </c>
      <c r="O35" s="35" t="s">
        <v>52</v>
      </c>
      <c r="P35" s="35" t="s">
        <v>2575</v>
      </c>
      <c r="Q35" s="35" t="s">
        <v>51</v>
      </c>
      <c r="R35" s="35" t="s">
        <v>2623</v>
      </c>
      <c r="S35" s="35" t="s">
        <v>8240</v>
      </c>
      <c r="T35">
        <v>34500000</v>
      </c>
      <c r="U35">
        <v>10</v>
      </c>
      <c r="V35" s="35" t="s">
        <v>8241</v>
      </c>
      <c r="W35" s="35" t="s">
        <v>1714</v>
      </c>
      <c r="X35" s="35" t="s">
        <v>79</v>
      </c>
      <c r="Y35" s="35" t="s">
        <v>48</v>
      </c>
      <c r="Z35" s="35" t="s">
        <v>14691</v>
      </c>
      <c r="AA35" s="35" t="s">
        <v>14691</v>
      </c>
      <c r="AC35" s="35" t="s">
        <v>14691</v>
      </c>
      <c r="AD35" s="35" t="s">
        <v>14691</v>
      </c>
      <c r="AE35">
        <v>345000000</v>
      </c>
      <c r="AF35">
        <v>10</v>
      </c>
      <c r="AG35" s="35" t="s">
        <v>14691</v>
      </c>
      <c r="AI35">
        <v>8625000</v>
      </c>
      <c r="AJ35" s="20">
        <v>44231</v>
      </c>
      <c r="AK35" s="20"/>
      <c r="AL35">
        <v>8900000</v>
      </c>
      <c r="AO35">
        <v>5933333</v>
      </c>
      <c r="AP35" s="35" t="s">
        <v>14691</v>
      </c>
      <c r="AQ35" s="35" t="s">
        <v>14691</v>
      </c>
      <c r="AR35" s="35" t="s">
        <v>14691</v>
      </c>
      <c r="AS35" s="35" t="s">
        <v>14691</v>
      </c>
      <c r="AT35" s="35" t="s">
        <v>14691</v>
      </c>
      <c r="AU35">
        <v>10</v>
      </c>
      <c r="AV35">
        <v>10.045</v>
      </c>
      <c r="AW35" t="b">
        <v>0</v>
      </c>
      <c r="AX35">
        <v>34500000</v>
      </c>
      <c r="AY35" s="20">
        <v>44965</v>
      </c>
      <c r="AZ35" s="20"/>
      <c r="BA35" s="20"/>
      <c r="BB35">
        <v>1</v>
      </c>
      <c r="BC35">
        <v>0.25</v>
      </c>
      <c r="BD35">
        <v>1</v>
      </c>
      <c r="BE35">
        <v>11.5</v>
      </c>
      <c r="BF35" s="35" t="s">
        <v>14691</v>
      </c>
      <c r="BG35" s="35" t="s">
        <v>8234</v>
      </c>
      <c r="BH35" s="35" t="s">
        <v>14696</v>
      </c>
      <c r="BI35" s="35" t="s">
        <v>2584</v>
      </c>
      <c r="BJ35" s="35" t="s">
        <v>8244</v>
      </c>
    </row>
    <row r="36" spans="1:62" x14ac:dyDescent="0.2">
      <c r="A36">
        <v>34</v>
      </c>
      <c r="B36" s="35" t="s">
        <v>8234</v>
      </c>
      <c r="C36" s="35" t="s">
        <v>8235</v>
      </c>
      <c r="D36" s="35" t="s">
        <v>8236</v>
      </c>
      <c r="E36" s="35" t="s">
        <v>8245</v>
      </c>
      <c r="F36" s="35" t="s">
        <v>8238</v>
      </c>
      <c r="G36" s="20">
        <v>44201</v>
      </c>
      <c r="H36" s="35" t="s">
        <v>3225</v>
      </c>
      <c r="I36" s="35" t="s">
        <v>54</v>
      </c>
      <c r="J36" s="35" t="s">
        <v>176</v>
      </c>
      <c r="K36">
        <v>18</v>
      </c>
      <c r="L36">
        <v>9.1999999999999993</v>
      </c>
      <c r="M36" s="35" t="s">
        <v>6134</v>
      </c>
      <c r="N36" s="35" t="s">
        <v>8239</v>
      </c>
      <c r="O36" s="35" t="s">
        <v>52</v>
      </c>
      <c r="P36" s="35" t="s">
        <v>2575</v>
      </c>
      <c r="Q36" s="35" t="s">
        <v>51</v>
      </c>
      <c r="R36" s="35" t="s">
        <v>2623</v>
      </c>
      <c r="S36" s="35" t="s">
        <v>8240</v>
      </c>
      <c r="T36">
        <v>34500000</v>
      </c>
      <c r="U36">
        <v>10</v>
      </c>
      <c r="V36" s="35" t="s">
        <v>8241</v>
      </c>
      <c r="W36" s="35" t="s">
        <v>1714</v>
      </c>
      <c r="X36" s="35" t="s">
        <v>79</v>
      </c>
      <c r="Y36" s="35" t="s">
        <v>48</v>
      </c>
      <c r="Z36" s="35" t="s">
        <v>14691</v>
      </c>
      <c r="AA36" s="35" t="s">
        <v>14691</v>
      </c>
      <c r="AC36" s="35" t="s">
        <v>14691</v>
      </c>
      <c r="AD36" s="35" t="s">
        <v>14691</v>
      </c>
      <c r="AE36">
        <v>345000000</v>
      </c>
      <c r="AF36">
        <v>10</v>
      </c>
      <c r="AG36" s="35" t="s">
        <v>14691</v>
      </c>
      <c r="AI36">
        <v>8625000</v>
      </c>
      <c r="AJ36" s="20">
        <v>44231</v>
      </c>
      <c r="AK36" s="20"/>
      <c r="AL36">
        <v>8900000</v>
      </c>
      <c r="AO36">
        <v>5933333</v>
      </c>
      <c r="AP36" s="35" t="s">
        <v>14691</v>
      </c>
      <c r="AQ36" s="35" t="s">
        <v>14691</v>
      </c>
      <c r="AR36" s="35" t="s">
        <v>14691</v>
      </c>
      <c r="AS36" s="35" t="s">
        <v>14691</v>
      </c>
      <c r="AT36" s="35" t="s">
        <v>14691</v>
      </c>
      <c r="AU36">
        <v>10</v>
      </c>
      <c r="AV36">
        <v>10.045</v>
      </c>
      <c r="AW36" t="b">
        <v>0</v>
      </c>
      <c r="AX36">
        <v>34500000</v>
      </c>
      <c r="AY36" s="20">
        <v>44965</v>
      </c>
      <c r="AZ36" s="20"/>
      <c r="BA36" s="20"/>
      <c r="BB36">
        <v>1</v>
      </c>
      <c r="BC36">
        <v>0.25</v>
      </c>
      <c r="BD36">
        <v>1</v>
      </c>
      <c r="BE36">
        <v>11.5</v>
      </c>
      <c r="BF36" s="35" t="s">
        <v>14691</v>
      </c>
      <c r="BG36" s="35" t="s">
        <v>8246</v>
      </c>
      <c r="BH36" s="35" t="s">
        <v>14697</v>
      </c>
      <c r="BI36" s="35" t="s">
        <v>2589</v>
      </c>
      <c r="BJ36" s="35" t="s">
        <v>8247</v>
      </c>
    </row>
    <row r="37" spans="1:62" x14ac:dyDescent="0.2">
      <c r="A37">
        <v>35</v>
      </c>
      <c r="B37" s="35" t="s">
        <v>2707</v>
      </c>
      <c r="C37" s="35" t="s">
        <v>2708</v>
      </c>
      <c r="D37" s="35" t="s">
        <v>2709</v>
      </c>
      <c r="E37" s="35" t="s">
        <v>2710</v>
      </c>
      <c r="F37" s="35" t="s">
        <v>2711</v>
      </c>
      <c r="G37" s="20">
        <v>44166</v>
      </c>
      <c r="H37" s="35" t="s">
        <v>1075</v>
      </c>
      <c r="I37" s="35" t="s">
        <v>54</v>
      </c>
      <c r="J37" s="35" t="s">
        <v>1062</v>
      </c>
      <c r="K37">
        <v>18</v>
      </c>
      <c r="L37">
        <v>9.1999999999999993</v>
      </c>
      <c r="M37" s="35" t="s">
        <v>2712</v>
      </c>
      <c r="N37" s="35" t="s">
        <v>2713</v>
      </c>
      <c r="O37" s="35" t="s">
        <v>52</v>
      </c>
      <c r="P37" s="35" t="s">
        <v>2622</v>
      </c>
      <c r="Q37" s="35" t="s">
        <v>200</v>
      </c>
      <c r="R37" s="35" t="s">
        <v>2623</v>
      </c>
      <c r="S37" s="35" t="s">
        <v>2714</v>
      </c>
      <c r="T37">
        <v>13800000</v>
      </c>
      <c r="U37">
        <v>10</v>
      </c>
      <c r="V37" s="35" t="s">
        <v>2715</v>
      </c>
      <c r="W37" s="35" t="s">
        <v>1712</v>
      </c>
      <c r="X37" s="35" t="s">
        <v>147</v>
      </c>
      <c r="Y37" s="35" t="s">
        <v>48</v>
      </c>
      <c r="Z37" s="35" t="s">
        <v>147</v>
      </c>
      <c r="AA37" s="35" t="s">
        <v>56</v>
      </c>
      <c r="AC37" s="35" t="s">
        <v>14691</v>
      </c>
      <c r="AD37" s="35" t="s">
        <v>14691</v>
      </c>
      <c r="AE37">
        <v>139426720</v>
      </c>
      <c r="AF37">
        <v>10.1</v>
      </c>
      <c r="AG37" s="35" t="s">
        <v>1711</v>
      </c>
      <c r="AH37">
        <v>900000000</v>
      </c>
      <c r="AI37">
        <v>13800000</v>
      </c>
      <c r="AJ37" s="20">
        <v>44186</v>
      </c>
      <c r="AK37" s="20">
        <v>44553</v>
      </c>
      <c r="AL37">
        <v>5390000</v>
      </c>
      <c r="AM37">
        <v>539000</v>
      </c>
      <c r="AP37" s="35" t="s">
        <v>14691</v>
      </c>
      <c r="AQ37" s="35" t="s">
        <v>14691</v>
      </c>
      <c r="AR37" s="35" t="s">
        <v>1710</v>
      </c>
      <c r="AS37" s="35" t="s">
        <v>2716</v>
      </c>
      <c r="AT37" s="35" t="s">
        <v>14691</v>
      </c>
      <c r="AU37">
        <v>10.199999999999999</v>
      </c>
      <c r="AV37">
        <v>10.206</v>
      </c>
      <c r="AW37" t="b">
        <v>1</v>
      </c>
      <c r="AX37">
        <v>13800000</v>
      </c>
      <c r="AY37" s="20">
        <v>44643</v>
      </c>
      <c r="AZ37" s="20">
        <v>44735</v>
      </c>
      <c r="BA37" s="20">
        <v>44735</v>
      </c>
      <c r="BD37">
        <v>1</v>
      </c>
      <c r="BE37">
        <v>11.5</v>
      </c>
      <c r="BF37" s="35" t="s">
        <v>14691</v>
      </c>
      <c r="BG37" s="35" t="s">
        <v>1713</v>
      </c>
      <c r="BH37" s="35" t="s">
        <v>2717</v>
      </c>
      <c r="BI37" s="35" t="s">
        <v>2580</v>
      </c>
      <c r="BJ37" s="35" t="s">
        <v>2718</v>
      </c>
    </row>
    <row r="38" spans="1:62" x14ac:dyDescent="0.2">
      <c r="A38">
        <v>36</v>
      </c>
      <c r="B38" s="35" t="s">
        <v>2707</v>
      </c>
      <c r="C38" s="35" t="s">
        <v>2708</v>
      </c>
      <c r="D38" s="35" t="s">
        <v>2709</v>
      </c>
      <c r="E38" s="35" t="s">
        <v>2719</v>
      </c>
      <c r="F38" s="35" t="s">
        <v>2711</v>
      </c>
      <c r="G38" s="20">
        <v>44166</v>
      </c>
      <c r="H38" s="35" t="s">
        <v>1075</v>
      </c>
      <c r="I38" s="35" t="s">
        <v>54</v>
      </c>
      <c r="J38" s="35" t="s">
        <v>1062</v>
      </c>
      <c r="K38">
        <v>18</v>
      </c>
      <c r="L38">
        <v>9.1999999999999993</v>
      </c>
      <c r="M38" s="35" t="s">
        <v>2712</v>
      </c>
      <c r="N38" s="35" t="s">
        <v>2713</v>
      </c>
      <c r="O38" s="35" t="s">
        <v>52</v>
      </c>
      <c r="P38" s="35" t="s">
        <v>2622</v>
      </c>
      <c r="Q38" s="35" t="s">
        <v>200</v>
      </c>
      <c r="R38" s="35" t="s">
        <v>2623</v>
      </c>
      <c r="S38" s="35" t="s">
        <v>2714</v>
      </c>
      <c r="T38">
        <v>13800000</v>
      </c>
      <c r="U38">
        <v>10</v>
      </c>
      <c r="V38" s="35" t="s">
        <v>2715</v>
      </c>
      <c r="W38" s="35" t="s">
        <v>1712</v>
      </c>
      <c r="X38" s="35" t="s">
        <v>147</v>
      </c>
      <c r="Y38" s="35" t="s">
        <v>48</v>
      </c>
      <c r="Z38" s="35" t="s">
        <v>147</v>
      </c>
      <c r="AA38" s="35" t="s">
        <v>56</v>
      </c>
      <c r="AC38" s="35" t="s">
        <v>14691</v>
      </c>
      <c r="AD38" s="35" t="s">
        <v>14691</v>
      </c>
      <c r="AE38">
        <v>139426720</v>
      </c>
      <c r="AF38">
        <v>10.1</v>
      </c>
      <c r="AG38" s="35" t="s">
        <v>1711</v>
      </c>
      <c r="AH38">
        <v>900000000</v>
      </c>
      <c r="AI38">
        <v>13800000</v>
      </c>
      <c r="AJ38" s="20">
        <v>44186</v>
      </c>
      <c r="AK38" s="20">
        <v>44553</v>
      </c>
      <c r="AL38">
        <v>5390000</v>
      </c>
      <c r="AM38">
        <v>539000</v>
      </c>
      <c r="AP38" s="35" t="s">
        <v>14691</v>
      </c>
      <c r="AQ38" s="35" t="s">
        <v>14691</v>
      </c>
      <c r="AR38" s="35" t="s">
        <v>1710</v>
      </c>
      <c r="AS38" s="35" t="s">
        <v>2716</v>
      </c>
      <c r="AT38" s="35" t="s">
        <v>14691</v>
      </c>
      <c r="AU38">
        <v>10.199999999999999</v>
      </c>
      <c r="AV38">
        <v>10.206</v>
      </c>
      <c r="AW38" t="b">
        <v>1</v>
      </c>
      <c r="AX38">
        <v>13800000</v>
      </c>
      <c r="AY38" s="20">
        <v>44643</v>
      </c>
      <c r="AZ38" s="20">
        <v>44735</v>
      </c>
      <c r="BA38" s="20">
        <v>44735</v>
      </c>
      <c r="BD38">
        <v>1</v>
      </c>
      <c r="BE38">
        <v>11.5</v>
      </c>
      <c r="BF38" s="35" t="s">
        <v>14691</v>
      </c>
      <c r="BG38" s="35" t="s">
        <v>2707</v>
      </c>
      <c r="BH38" s="35" t="s">
        <v>2720</v>
      </c>
      <c r="BI38" s="35" t="s">
        <v>2584</v>
      </c>
      <c r="BJ38" s="35" t="s">
        <v>2721</v>
      </c>
    </row>
    <row r="39" spans="1:62" x14ac:dyDescent="0.2">
      <c r="A39">
        <v>37</v>
      </c>
      <c r="B39" s="35" t="s">
        <v>2707</v>
      </c>
      <c r="C39" s="35" t="s">
        <v>2708</v>
      </c>
      <c r="D39" s="35" t="s">
        <v>2709</v>
      </c>
      <c r="E39" s="35" t="s">
        <v>2722</v>
      </c>
      <c r="F39" s="35" t="s">
        <v>2711</v>
      </c>
      <c r="G39" s="20">
        <v>44166</v>
      </c>
      <c r="H39" s="35" t="s">
        <v>1075</v>
      </c>
      <c r="I39" s="35" t="s">
        <v>54</v>
      </c>
      <c r="J39" s="35" t="s">
        <v>1062</v>
      </c>
      <c r="K39">
        <v>18</v>
      </c>
      <c r="L39">
        <v>9.1999999999999993</v>
      </c>
      <c r="M39" s="35" t="s">
        <v>2712</v>
      </c>
      <c r="N39" s="35" t="s">
        <v>2713</v>
      </c>
      <c r="O39" s="35" t="s">
        <v>52</v>
      </c>
      <c r="P39" s="35" t="s">
        <v>2622</v>
      </c>
      <c r="Q39" s="35" t="s">
        <v>200</v>
      </c>
      <c r="R39" s="35" t="s">
        <v>2623</v>
      </c>
      <c r="S39" s="35" t="s">
        <v>2714</v>
      </c>
      <c r="T39">
        <v>13800000</v>
      </c>
      <c r="U39">
        <v>10</v>
      </c>
      <c r="V39" s="35" t="s">
        <v>2715</v>
      </c>
      <c r="W39" s="35" t="s">
        <v>1712</v>
      </c>
      <c r="X39" s="35" t="s">
        <v>147</v>
      </c>
      <c r="Y39" s="35" t="s">
        <v>48</v>
      </c>
      <c r="Z39" s="35" t="s">
        <v>147</v>
      </c>
      <c r="AA39" s="35" t="s">
        <v>56</v>
      </c>
      <c r="AC39" s="35" t="s">
        <v>14691</v>
      </c>
      <c r="AD39" s="35" t="s">
        <v>14691</v>
      </c>
      <c r="AE39">
        <v>139426720</v>
      </c>
      <c r="AF39">
        <v>10.1</v>
      </c>
      <c r="AG39" s="35" t="s">
        <v>1711</v>
      </c>
      <c r="AH39">
        <v>900000000</v>
      </c>
      <c r="AI39">
        <v>13800000</v>
      </c>
      <c r="AJ39" s="20">
        <v>44186</v>
      </c>
      <c r="AK39" s="20">
        <v>44553</v>
      </c>
      <c r="AL39">
        <v>5390000</v>
      </c>
      <c r="AM39">
        <v>539000</v>
      </c>
      <c r="AP39" s="35" t="s">
        <v>14691</v>
      </c>
      <c r="AQ39" s="35" t="s">
        <v>14691</v>
      </c>
      <c r="AR39" s="35" t="s">
        <v>1710</v>
      </c>
      <c r="AS39" s="35" t="s">
        <v>2716</v>
      </c>
      <c r="AT39" s="35" t="s">
        <v>14691</v>
      </c>
      <c r="AU39">
        <v>10.199999999999999</v>
      </c>
      <c r="AV39">
        <v>10.206</v>
      </c>
      <c r="AW39" t="b">
        <v>1</v>
      </c>
      <c r="AX39">
        <v>13800000</v>
      </c>
      <c r="AY39" s="20">
        <v>44643</v>
      </c>
      <c r="AZ39" s="20">
        <v>44735</v>
      </c>
      <c r="BA39" s="20">
        <v>44735</v>
      </c>
      <c r="BD39">
        <v>1</v>
      </c>
      <c r="BE39">
        <v>11.5</v>
      </c>
      <c r="BF39" s="35" t="s">
        <v>14691</v>
      </c>
      <c r="BG39" s="35" t="s">
        <v>2723</v>
      </c>
      <c r="BH39" s="35" t="s">
        <v>2724</v>
      </c>
      <c r="BI39" s="35" t="s">
        <v>2589</v>
      </c>
      <c r="BJ39" s="35" t="s">
        <v>2725</v>
      </c>
    </row>
    <row r="40" spans="1:62" x14ac:dyDescent="0.2">
      <c r="A40">
        <v>38</v>
      </c>
      <c r="B40" s="35" t="s">
        <v>8869</v>
      </c>
      <c r="C40" s="35" t="s">
        <v>8870</v>
      </c>
      <c r="D40" s="35" t="s">
        <v>8871</v>
      </c>
      <c r="E40" s="35" t="s">
        <v>8872</v>
      </c>
      <c r="F40" s="35" t="s">
        <v>8873</v>
      </c>
      <c r="G40" s="20">
        <v>44305</v>
      </c>
      <c r="H40" s="35" t="s">
        <v>2755</v>
      </c>
      <c r="I40" s="35" t="s">
        <v>61</v>
      </c>
      <c r="J40" s="35" t="s">
        <v>69</v>
      </c>
      <c r="K40">
        <v>18</v>
      </c>
      <c r="L40">
        <v>9.1999999999999993</v>
      </c>
      <c r="M40" s="35" t="s">
        <v>8874</v>
      </c>
      <c r="N40" s="35" t="s">
        <v>8875</v>
      </c>
      <c r="O40" s="35" t="s">
        <v>68</v>
      </c>
      <c r="P40" s="35" t="s">
        <v>2656</v>
      </c>
      <c r="Q40" s="35" t="s">
        <v>96</v>
      </c>
      <c r="R40" s="35" t="s">
        <v>2577</v>
      </c>
      <c r="S40" s="35" t="s">
        <v>8876</v>
      </c>
      <c r="T40">
        <v>30000000</v>
      </c>
      <c r="U40">
        <v>10</v>
      </c>
      <c r="V40" s="35" t="s">
        <v>14691</v>
      </c>
      <c r="W40" s="35" t="s">
        <v>1708</v>
      </c>
      <c r="X40" s="35" t="s">
        <v>140</v>
      </c>
      <c r="Y40" s="35" t="s">
        <v>48</v>
      </c>
      <c r="Z40" s="35" t="s">
        <v>14691</v>
      </c>
      <c r="AA40" s="35" t="s">
        <v>14691</v>
      </c>
      <c r="AB40">
        <v>90000000</v>
      </c>
      <c r="AC40" s="35" t="s">
        <v>8877</v>
      </c>
      <c r="AD40" s="35" t="s">
        <v>8878</v>
      </c>
      <c r="AE40">
        <v>306000000</v>
      </c>
      <c r="AF40">
        <v>10.199999999999999</v>
      </c>
      <c r="AG40" s="35" t="s">
        <v>14691</v>
      </c>
      <c r="AI40">
        <v>15000000</v>
      </c>
      <c r="AJ40" s="20">
        <v>44510</v>
      </c>
      <c r="AK40" s="20"/>
      <c r="AL40">
        <v>11500000</v>
      </c>
      <c r="AO40">
        <v>11500000</v>
      </c>
      <c r="AP40" s="35" t="s">
        <v>14691</v>
      </c>
      <c r="AQ40" s="35" t="s">
        <v>14691</v>
      </c>
      <c r="AR40" s="35" t="s">
        <v>14691</v>
      </c>
      <c r="AS40" s="35" t="s">
        <v>14691</v>
      </c>
      <c r="AT40" s="35" t="s">
        <v>14691</v>
      </c>
      <c r="AU40">
        <v>10.199999999999999</v>
      </c>
      <c r="AV40">
        <v>10.268000000000001</v>
      </c>
      <c r="AW40" t="b">
        <v>0</v>
      </c>
      <c r="AX40">
        <v>30000000</v>
      </c>
      <c r="AY40" s="20">
        <v>44972</v>
      </c>
      <c r="AZ40" s="20"/>
      <c r="BA40" s="20"/>
      <c r="BB40">
        <v>1</v>
      </c>
      <c r="BC40">
        <v>0.5</v>
      </c>
      <c r="BD40">
        <v>1</v>
      </c>
      <c r="BE40">
        <v>11.5</v>
      </c>
      <c r="BF40" s="35" t="s">
        <v>14691</v>
      </c>
      <c r="BG40" s="35" t="s">
        <v>1709</v>
      </c>
      <c r="BH40" s="35" t="s">
        <v>8879</v>
      </c>
      <c r="BI40" s="35" t="s">
        <v>2580</v>
      </c>
      <c r="BJ40" s="35" t="s">
        <v>8880</v>
      </c>
    </row>
    <row r="41" spans="1:62" x14ac:dyDescent="0.2">
      <c r="A41">
        <v>39</v>
      </c>
      <c r="B41" s="35" t="s">
        <v>8869</v>
      </c>
      <c r="C41" s="35" t="s">
        <v>8870</v>
      </c>
      <c r="D41" s="35" t="s">
        <v>8871</v>
      </c>
      <c r="E41" s="35" t="s">
        <v>8881</v>
      </c>
      <c r="F41" s="35" t="s">
        <v>8873</v>
      </c>
      <c r="G41" s="20">
        <v>44305</v>
      </c>
      <c r="H41" s="35" t="s">
        <v>2755</v>
      </c>
      <c r="I41" s="35" t="s">
        <v>61</v>
      </c>
      <c r="J41" s="35" t="s">
        <v>69</v>
      </c>
      <c r="K41">
        <v>18</v>
      </c>
      <c r="L41">
        <v>9.1999999999999993</v>
      </c>
      <c r="M41" s="35" t="s">
        <v>8874</v>
      </c>
      <c r="N41" s="35" t="s">
        <v>8875</v>
      </c>
      <c r="O41" s="35" t="s">
        <v>68</v>
      </c>
      <c r="P41" s="35" t="s">
        <v>2656</v>
      </c>
      <c r="Q41" s="35" t="s">
        <v>96</v>
      </c>
      <c r="R41" s="35" t="s">
        <v>2577</v>
      </c>
      <c r="S41" s="35" t="s">
        <v>8876</v>
      </c>
      <c r="T41">
        <v>30000000</v>
      </c>
      <c r="U41">
        <v>10</v>
      </c>
      <c r="V41" s="35" t="s">
        <v>14691</v>
      </c>
      <c r="W41" s="35" t="s">
        <v>1708</v>
      </c>
      <c r="X41" s="35" t="s">
        <v>140</v>
      </c>
      <c r="Y41" s="35" t="s">
        <v>48</v>
      </c>
      <c r="Z41" s="35" t="s">
        <v>14691</v>
      </c>
      <c r="AA41" s="35" t="s">
        <v>14691</v>
      </c>
      <c r="AB41">
        <v>90000000</v>
      </c>
      <c r="AC41" s="35" t="s">
        <v>8877</v>
      </c>
      <c r="AD41" s="35" t="s">
        <v>8878</v>
      </c>
      <c r="AE41">
        <v>306000000</v>
      </c>
      <c r="AF41">
        <v>10.199999999999999</v>
      </c>
      <c r="AG41" s="35" t="s">
        <v>14691</v>
      </c>
      <c r="AI41">
        <v>15000000</v>
      </c>
      <c r="AJ41" s="20">
        <v>44510</v>
      </c>
      <c r="AK41" s="20"/>
      <c r="AL41">
        <v>11500000</v>
      </c>
      <c r="AO41">
        <v>11500000</v>
      </c>
      <c r="AP41" s="35" t="s">
        <v>14691</v>
      </c>
      <c r="AQ41" s="35" t="s">
        <v>14691</v>
      </c>
      <c r="AR41" s="35" t="s">
        <v>14691</v>
      </c>
      <c r="AS41" s="35" t="s">
        <v>14691</v>
      </c>
      <c r="AT41" s="35" t="s">
        <v>14691</v>
      </c>
      <c r="AU41">
        <v>10.199999999999999</v>
      </c>
      <c r="AV41">
        <v>10.268000000000001</v>
      </c>
      <c r="AW41" t="b">
        <v>0</v>
      </c>
      <c r="AX41">
        <v>30000000</v>
      </c>
      <c r="AY41" s="20">
        <v>44972</v>
      </c>
      <c r="AZ41" s="20"/>
      <c r="BA41" s="20"/>
      <c r="BB41">
        <v>1</v>
      </c>
      <c r="BC41">
        <v>0.5</v>
      </c>
      <c r="BD41">
        <v>1</v>
      </c>
      <c r="BE41">
        <v>11.5</v>
      </c>
      <c r="BF41" s="35" t="s">
        <v>14691</v>
      </c>
      <c r="BG41" s="35" t="s">
        <v>8882</v>
      </c>
      <c r="BH41" s="35" t="s">
        <v>8883</v>
      </c>
      <c r="BI41" s="35" t="s">
        <v>2584</v>
      </c>
      <c r="BJ41" s="35" t="s">
        <v>8884</v>
      </c>
    </row>
    <row r="42" spans="1:62" x14ac:dyDescent="0.2">
      <c r="A42">
        <v>40</v>
      </c>
      <c r="B42" s="35" t="s">
        <v>8869</v>
      </c>
      <c r="C42" s="35" t="s">
        <v>8870</v>
      </c>
      <c r="D42" s="35" t="s">
        <v>8871</v>
      </c>
      <c r="E42" s="35" t="s">
        <v>8885</v>
      </c>
      <c r="F42" s="35" t="s">
        <v>8873</v>
      </c>
      <c r="G42" s="20">
        <v>44305</v>
      </c>
      <c r="H42" s="35" t="s">
        <v>2755</v>
      </c>
      <c r="I42" s="35" t="s">
        <v>61</v>
      </c>
      <c r="J42" s="35" t="s">
        <v>69</v>
      </c>
      <c r="K42">
        <v>18</v>
      </c>
      <c r="L42">
        <v>9.1999999999999993</v>
      </c>
      <c r="M42" s="35" t="s">
        <v>8874</v>
      </c>
      <c r="N42" s="35" t="s">
        <v>8875</v>
      </c>
      <c r="O42" s="35" t="s">
        <v>68</v>
      </c>
      <c r="P42" s="35" t="s">
        <v>2656</v>
      </c>
      <c r="Q42" s="35" t="s">
        <v>96</v>
      </c>
      <c r="R42" s="35" t="s">
        <v>2577</v>
      </c>
      <c r="S42" s="35" t="s">
        <v>8876</v>
      </c>
      <c r="T42">
        <v>30000000</v>
      </c>
      <c r="U42">
        <v>10</v>
      </c>
      <c r="V42" s="35" t="s">
        <v>14691</v>
      </c>
      <c r="W42" s="35" t="s">
        <v>1708</v>
      </c>
      <c r="X42" s="35" t="s">
        <v>140</v>
      </c>
      <c r="Y42" s="35" t="s">
        <v>48</v>
      </c>
      <c r="Z42" s="35" t="s">
        <v>14691</v>
      </c>
      <c r="AA42" s="35" t="s">
        <v>14691</v>
      </c>
      <c r="AB42">
        <v>90000000</v>
      </c>
      <c r="AC42" s="35" t="s">
        <v>8877</v>
      </c>
      <c r="AD42" s="35" t="s">
        <v>8878</v>
      </c>
      <c r="AE42">
        <v>306000000</v>
      </c>
      <c r="AF42">
        <v>10.199999999999999</v>
      </c>
      <c r="AG42" s="35" t="s">
        <v>14691</v>
      </c>
      <c r="AI42">
        <v>15000000</v>
      </c>
      <c r="AJ42" s="20">
        <v>44510</v>
      </c>
      <c r="AK42" s="20"/>
      <c r="AL42">
        <v>11500000</v>
      </c>
      <c r="AO42">
        <v>11500000</v>
      </c>
      <c r="AP42" s="35" t="s">
        <v>14691</v>
      </c>
      <c r="AQ42" s="35" t="s">
        <v>14691</v>
      </c>
      <c r="AR42" s="35" t="s">
        <v>14691</v>
      </c>
      <c r="AS42" s="35" t="s">
        <v>14691</v>
      </c>
      <c r="AT42" s="35" t="s">
        <v>14691</v>
      </c>
      <c r="AU42">
        <v>10.199999999999999</v>
      </c>
      <c r="AV42">
        <v>10.268000000000001</v>
      </c>
      <c r="AW42" t="b">
        <v>0</v>
      </c>
      <c r="AX42">
        <v>30000000</v>
      </c>
      <c r="AY42" s="20">
        <v>44972</v>
      </c>
      <c r="AZ42" s="20"/>
      <c r="BA42" s="20"/>
      <c r="BB42">
        <v>1</v>
      </c>
      <c r="BC42">
        <v>0.5</v>
      </c>
      <c r="BD42">
        <v>1</v>
      </c>
      <c r="BE42">
        <v>11.5</v>
      </c>
      <c r="BF42" s="35" t="s">
        <v>14691</v>
      </c>
      <c r="BG42" s="35" t="s">
        <v>8886</v>
      </c>
      <c r="BH42" s="35" t="s">
        <v>8887</v>
      </c>
      <c r="BI42" s="35" t="s">
        <v>2589</v>
      </c>
      <c r="BJ42" s="35" t="s">
        <v>8888</v>
      </c>
    </row>
    <row r="43" spans="1:62" x14ac:dyDescent="0.2">
      <c r="A43">
        <v>41</v>
      </c>
      <c r="B43" s="35" t="s">
        <v>10617</v>
      </c>
      <c r="C43" s="35" t="s">
        <v>10618</v>
      </c>
      <c r="D43" s="35" t="s">
        <v>10619</v>
      </c>
      <c r="E43" s="35" t="s">
        <v>10620</v>
      </c>
      <c r="F43" s="35" t="s">
        <v>10621</v>
      </c>
      <c r="G43" s="20">
        <v>44239</v>
      </c>
      <c r="H43" s="35" t="s">
        <v>3225</v>
      </c>
      <c r="I43" s="35" t="s">
        <v>54</v>
      </c>
      <c r="J43" s="35" t="s">
        <v>119</v>
      </c>
      <c r="K43">
        <v>18</v>
      </c>
      <c r="L43">
        <v>9.1999999999999993</v>
      </c>
      <c r="M43" s="35" t="s">
        <v>10622</v>
      </c>
      <c r="N43" s="35" t="s">
        <v>10623</v>
      </c>
      <c r="O43" s="35" t="s">
        <v>52</v>
      </c>
      <c r="P43" s="35" t="s">
        <v>2575</v>
      </c>
      <c r="Q43" s="35" t="s">
        <v>59</v>
      </c>
      <c r="R43" s="35" t="s">
        <v>2577</v>
      </c>
      <c r="S43" s="35" t="s">
        <v>10624</v>
      </c>
      <c r="T43">
        <v>49590908</v>
      </c>
      <c r="U43">
        <v>10</v>
      </c>
      <c r="V43" s="35" t="s">
        <v>10625</v>
      </c>
      <c r="W43" s="35" t="s">
        <v>1706</v>
      </c>
      <c r="X43" s="35" t="s">
        <v>49</v>
      </c>
      <c r="Y43" s="35" t="s">
        <v>48</v>
      </c>
      <c r="Z43" s="35" t="s">
        <v>14691</v>
      </c>
      <c r="AA43" s="35" t="s">
        <v>14691</v>
      </c>
      <c r="AC43" s="35" t="s">
        <v>14691</v>
      </c>
      <c r="AD43" s="35" t="s">
        <v>14691</v>
      </c>
      <c r="AE43">
        <v>495938352</v>
      </c>
      <c r="AF43">
        <v>10</v>
      </c>
      <c r="AG43" s="35" t="s">
        <v>14691</v>
      </c>
      <c r="AI43">
        <v>9918181</v>
      </c>
      <c r="AJ43" s="20">
        <v>44264</v>
      </c>
      <c r="AK43" s="20"/>
      <c r="AL43">
        <v>13618182</v>
      </c>
      <c r="AO43">
        <v>9078788</v>
      </c>
      <c r="AP43" s="35" t="s">
        <v>14691</v>
      </c>
      <c r="AQ43" s="35" t="s">
        <v>14691</v>
      </c>
      <c r="AR43" s="35" t="s">
        <v>14691</v>
      </c>
      <c r="AS43" s="35" t="s">
        <v>14691</v>
      </c>
      <c r="AT43" s="35" t="s">
        <v>14691</v>
      </c>
      <c r="AU43">
        <v>10.01</v>
      </c>
      <c r="AV43">
        <v>10.073</v>
      </c>
      <c r="AW43" t="b">
        <v>0</v>
      </c>
      <c r="AX43">
        <v>49590908</v>
      </c>
      <c r="AY43" s="20">
        <v>44996</v>
      </c>
      <c r="AZ43" s="20"/>
      <c r="BA43" s="20"/>
      <c r="BB43">
        <v>1</v>
      </c>
      <c r="BC43">
        <v>0.20000000298023224</v>
      </c>
      <c r="BD43">
        <v>1</v>
      </c>
      <c r="BE43">
        <v>11.5</v>
      </c>
      <c r="BF43" s="35" t="s">
        <v>14691</v>
      </c>
      <c r="BG43" s="35" t="s">
        <v>1707</v>
      </c>
      <c r="BH43" s="35" t="s">
        <v>10626</v>
      </c>
      <c r="BI43" s="35" t="s">
        <v>2580</v>
      </c>
      <c r="BJ43" s="35" t="s">
        <v>10627</v>
      </c>
    </row>
    <row r="44" spans="1:62" x14ac:dyDescent="0.2">
      <c r="A44">
        <v>42</v>
      </c>
      <c r="B44" s="35" t="s">
        <v>10617</v>
      </c>
      <c r="C44" s="35" t="s">
        <v>10618</v>
      </c>
      <c r="D44" s="35" t="s">
        <v>10619</v>
      </c>
      <c r="E44" s="35" t="s">
        <v>10628</v>
      </c>
      <c r="F44" s="35" t="s">
        <v>10621</v>
      </c>
      <c r="G44" s="20">
        <v>44239</v>
      </c>
      <c r="H44" s="35" t="s">
        <v>3225</v>
      </c>
      <c r="I44" s="35" t="s">
        <v>54</v>
      </c>
      <c r="J44" s="35" t="s">
        <v>119</v>
      </c>
      <c r="K44">
        <v>18</v>
      </c>
      <c r="L44">
        <v>9.1999999999999993</v>
      </c>
      <c r="M44" s="35" t="s">
        <v>10622</v>
      </c>
      <c r="N44" s="35" t="s">
        <v>10623</v>
      </c>
      <c r="O44" s="35" t="s">
        <v>52</v>
      </c>
      <c r="P44" s="35" t="s">
        <v>2575</v>
      </c>
      <c r="Q44" s="35" t="s">
        <v>59</v>
      </c>
      <c r="R44" s="35" t="s">
        <v>2577</v>
      </c>
      <c r="S44" s="35" t="s">
        <v>10624</v>
      </c>
      <c r="T44">
        <v>49590908</v>
      </c>
      <c r="U44">
        <v>10</v>
      </c>
      <c r="V44" s="35" t="s">
        <v>10625</v>
      </c>
      <c r="W44" s="35" t="s">
        <v>1706</v>
      </c>
      <c r="X44" s="35" t="s">
        <v>49</v>
      </c>
      <c r="Y44" s="35" t="s">
        <v>48</v>
      </c>
      <c r="Z44" s="35" t="s">
        <v>14691</v>
      </c>
      <c r="AA44" s="35" t="s">
        <v>14691</v>
      </c>
      <c r="AC44" s="35" t="s">
        <v>14691</v>
      </c>
      <c r="AD44" s="35" t="s">
        <v>14691</v>
      </c>
      <c r="AE44">
        <v>495938352</v>
      </c>
      <c r="AF44">
        <v>10</v>
      </c>
      <c r="AG44" s="35" t="s">
        <v>14691</v>
      </c>
      <c r="AI44">
        <v>9918181</v>
      </c>
      <c r="AJ44" s="20">
        <v>44264</v>
      </c>
      <c r="AK44" s="20"/>
      <c r="AL44">
        <v>13618182</v>
      </c>
      <c r="AO44">
        <v>9078788</v>
      </c>
      <c r="AP44" s="35" t="s">
        <v>14691</v>
      </c>
      <c r="AQ44" s="35" t="s">
        <v>14691</v>
      </c>
      <c r="AR44" s="35" t="s">
        <v>14691</v>
      </c>
      <c r="AS44" s="35" t="s">
        <v>14691</v>
      </c>
      <c r="AT44" s="35" t="s">
        <v>14691</v>
      </c>
      <c r="AU44">
        <v>10.01</v>
      </c>
      <c r="AV44">
        <v>10.073</v>
      </c>
      <c r="AW44" t="b">
        <v>0</v>
      </c>
      <c r="AX44">
        <v>49590908</v>
      </c>
      <c r="AY44" s="20">
        <v>44996</v>
      </c>
      <c r="AZ44" s="20"/>
      <c r="BA44" s="20"/>
      <c r="BB44">
        <v>1</v>
      </c>
      <c r="BC44">
        <v>0.20000000298023224</v>
      </c>
      <c r="BD44">
        <v>1</v>
      </c>
      <c r="BE44">
        <v>11.5</v>
      </c>
      <c r="BF44" s="35" t="s">
        <v>14691</v>
      </c>
      <c r="BG44" s="35" t="s">
        <v>10617</v>
      </c>
      <c r="BH44" s="35" t="s">
        <v>10629</v>
      </c>
      <c r="BI44" s="35" t="s">
        <v>2584</v>
      </c>
      <c r="BJ44" s="35" t="s">
        <v>10630</v>
      </c>
    </row>
    <row r="45" spans="1:62" x14ac:dyDescent="0.2">
      <c r="A45">
        <v>43</v>
      </c>
      <c r="B45" s="35" t="s">
        <v>10617</v>
      </c>
      <c r="C45" s="35" t="s">
        <v>10618</v>
      </c>
      <c r="D45" s="35" t="s">
        <v>10619</v>
      </c>
      <c r="E45" s="35" t="s">
        <v>10631</v>
      </c>
      <c r="F45" s="35" t="s">
        <v>10621</v>
      </c>
      <c r="G45" s="20">
        <v>44239</v>
      </c>
      <c r="H45" s="35" t="s">
        <v>3225</v>
      </c>
      <c r="I45" s="35" t="s">
        <v>54</v>
      </c>
      <c r="J45" s="35" t="s">
        <v>119</v>
      </c>
      <c r="K45">
        <v>18</v>
      </c>
      <c r="L45">
        <v>9.1999999999999993</v>
      </c>
      <c r="M45" s="35" t="s">
        <v>10622</v>
      </c>
      <c r="N45" s="35" t="s">
        <v>10623</v>
      </c>
      <c r="O45" s="35" t="s">
        <v>52</v>
      </c>
      <c r="P45" s="35" t="s">
        <v>2575</v>
      </c>
      <c r="Q45" s="35" t="s">
        <v>59</v>
      </c>
      <c r="R45" s="35" t="s">
        <v>2577</v>
      </c>
      <c r="S45" s="35" t="s">
        <v>10624</v>
      </c>
      <c r="T45">
        <v>49590908</v>
      </c>
      <c r="U45">
        <v>10</v>
      </c>
      <c r="V45" s="35" t="s">
        <v>10625</v>
      </c>
      <c r="W45" s="35" t="s">
        <v>1706</v>
      </c>
      <c r="X45" s="35" t="s">
        <v>49</v>
      </c>
      <c r="Y45" s="35" t="s">
        <v>48</v>
      </c>
      <c r="Z45" s="35" t="s">
        <v>14691</v>
      </c>
      <c r="AA45" s="35" t="s">
        <v>14691</v>
      </c>
      <c r="AC45" s="35" t="s">
        <v>14691</v>
      </c>
      <c r="AD45" s="35" t="s">
        <v>14691</v>
      </c>
      <c r="AE45">
        <v>495938352</v>
      </c>
      <c r="AF45">
        <v>10</v>
      </c>
      <c r="AG45" s="35" t="s">
        <v>14691</v>
      </c>
      <c r="AI45">
        <v>9918181</v>
      </c>
      <c r="AJ45" s="20">
        <v>44264</v>
      </c>
      <c r="AK45" s="20"/>
      <c r="AL45">
        <v>13618182</v>
      </c>
      <c r="AO45">
        <v>9078788</v>
      </c>
      <c r="AP45" s="35" t="s">
        <v>14691</v>
      </c>
      <c r="AQ45" s="35" t="s">
        <v>14691</v>
      </c>
      <c r="AR45" s="35" t="s">
        <v>14691</v>
      </c>
      <c r="AS45" s="35" t="s">
        <v>14691</v>
      </c>
      <c r="AT45" s="35" t="s">
        <v>14691</v>
      </c>
      <c r="AU45">
        <v>10.01</v>
      </c>
      <c r="AV45">
        <v>10.073</v>
      </c>
      <c r="AW45" t="b">
        <v>0</v>
      </c>
      <c r="AX45">
        <v>49590908</v>
      </c>
      <c r="AY45" s="20">
        <v>44996</v>
      </c>
      <c r="AZ45" s="20"/>
      <c r="BA45" s="20"/>
      <c r="BB45">
        <v>1</v>
      </c>
      <c r="BC45">
        <v>0.20000000298023224</v>
      </c>
      <c r="BD45">
        <v>1</v>
      </c>
      <c r="BE45">
        <v>11.5</v>
      </c>
      <c r="BF45" s="35" t="s">
        <v>14691</v>
      </c>
      <c r="BG45" s="35" t="s">
        <v>10632</v>
      </c>
      <c r="BH45" s="35" t="s">
        <v>10633</v>
      </c>
      <c r="BI45" s="35" t="s">
        <v>2589</v>
      </c>
      <c r="BJ45" s="35" t="s">
        <v>10634</v>
      </c>
    </row>
    <row r="46" spans="1:62" x14ac:dyDescent="0.2">
      <c r="A46">
        <v>44</v>
      </c>
      <c r="B46" s="35" t="s">
        <v>14012</v>
      </c>
      <c r="C46" s="35" t="s">
        <v>14013</v>
      </c>
      <c r="D46" s="35" t="s">
        <v>14014</v>
      </c>
      <c r="E46" s="35" t="s">
        <v>14015</v>
      </c>
      <c r="F46" s="35" t="s">
        <v>14016</v>
      </c>
      <c r="G46" s="20">
        <v>44272</v>
      </c>
      <c r="H46" s="35" t="s">
        <v>594</v>
      </c>
      <c r="I46" s="35" t="s">
        <v>54</v>
      </c>
      <c r="J46" s="35" t="s">
        <v>53</v>
      </c>
      <c r="K46">
        <v>18</v>
      </c>
      <c r="M46" s="35" t="s">
        <v>14017</v>
      </c>
      <c r="N46" s="35" t="s">
        <v>14018</v>
      </c>
      <c r="O46" s="35" t="s">
        <v>122</v>
      </c>
      <c r="P46" s="35" t="s">
        <v>2656</v>
      </c>
      <c r="Q46" s="35" t="s">
        <v>74</v>
      </c>
      <c r="R46" s="35" t="s">
        <v>2623</v>
      </c>
      <c r="S46" s="35" t="s">
        <v>4658</v>
      </c>
      <c r="T46">
        <v>34500000</v>
      </c>
      <c r="U46">
        <v>10</v>
      </c>
      <c r="V46" s="35" t="s">
        <v>4659</v>
      </c>
      <c r="W46" s="35" t="s">
        <v>1704</v>
      </c>
      <c r="X46" s="35" t="s">
        <v>66</v>
      </c>
      <c r="Y46" s="35" t="s">
        <v>56</v>
      </c>
      <c r="Z46" s="35" t="s">
        <v>14691</v>
      </c>
      <c r="AA46" s="35" t="s">
        <v>14691</v>
      </c>
      <c r="AC46" s="35" t="s">
        <v>14691</v>
      </c>
      <c r="AD46" s="35" t="s">
        <v>14691</v>
      </c>
      <c r="AE46">
        <v>345030968</v>
      </c>
      <c r="AF46">
        <v>10</v>
      </c>
      <c r="AG46" s="35" t="s">
        <v>14691</v>
      </c>
      <c r="AI46">
        <v>11500000</v>
      </c>
      <c r="AJ46" s="20">
        <v>44386</v>
      </c>
      <c r="AK46" s="20"/>
      <c r="AL46">
        <v>8752500</v>
      </c>
      <c r="AO46">
        <v>5835000</v>
      </c>
      <c r="AP46" s="35" t="s">
        <v>14691</v>
      </c>
      <c r="AQ46" s="35" t="s">
        <v>14691</v>
      </c>
      <c r="AR46" s="35" t="s">
        <v>14691</v>
      </c>
      <c r="AS46" s="35" t="s">
        <v>14691</v>
      </c>
      <c r="AT46" s="35" t="s">
        <v>14691</v>
      </c>
      <c r="AU46">
        <v>10</v>
      </c>
      <c r="AV46">
        <v>10.068</v>
      </c>
      <c r="AW46" t="b">
        <v>0</v>
      </c>
      <c r="AX46">
        <v>34500000</v>
      </c>
      <c r="AY46" s="20">
        <v>45120</v>
      </c>
      <c r="AZ46" s="20"/>
      <c r="BA46" s="20">
        <v>45212</v>
      </c>
      <c r="BB46">
        <v>1</v>
      </c>
      <c r="BC46">
        <v>0.3333333432674408</v>
      </c>
      <c r="BD46">
        <v>1</v>
      </c>
      <c r="BE46">
        <v>11.5</v>
      </c>
      <c r="BF46" s="35" t="s">
        <v>14691</v>
      </c>
      <c r="BG46" s="35" t="s">
        <v>1705</v>
      </c>
      <c r="BH46" s="35" t="s">
        <v>14698</v>
      </c>
      <c r="BI46" s="35" t="s">
        <v>2580</v>
      </c>
      <c r="BJ46" s="35" t="s">
        <v>14019</v>
      </c>
    </row>
    <row r="47" spans="1:62" x14ac:dyDescent="0.2">
      <c r="A47">
        <v>45</v>
      </c>
      <c r="B47" s="35" t="s">
        <v>14012</v>
      </c>
      <c r="C47" s="35" t="s">
        <v>14013</v>
      </c>
      <c r="D47" s="35" t="s">
        <v>14014</v>
      </c>
      <c r="E47" s="35" t="s">
        <v>14020</v>
      </c>
      <c r="F47" s="35" t="s">
        <v>14016</v>
      </c>
      <c r="G47" s="20">
        <v>44272</v>
      </c>
      <c r="H47" s="35" t="s">
        <v>594</v>
      </c>
      <c r="I47" s="35" t="s">
        <v>54</v>
      </c>
      <c r="J47" s="35" t="s">
        <v>53</v>
      </c>
      <c r="K47">
        <v>18</v>
      </c>
      <c r="M47" s="35" t="s">
        <v>14017</v>
      </c>
      <c r="N47" s="35" t="s">
        <v>14018</v>
      </c>
      <c r="O47" s="35" t="s">
        <v>122</v>
      </c>
      <c r="P47" s="35" t="s">
        <v>2656</v>
      </c>
      <c r="Q47" s="35" t="s">
        <v>74</v>
      </c>
      <c r="R47" s="35" t="s">
        <v>2623</v>
      </c>
      <c r="S47" s="35" t="s">
        <v>4658</v>
      </c>
      <c r="T47">
        <v>34500000</v>
      </c>
      <c r="U47">
        <v>10</v>
      </c>
      <c r="V47" s="35" t="s">
        <v>4659</v>
      </c>
      <c r="W47" s="35" t="s">
        <v>1704</v>
      </c>
      <c r="X47" s="35" t="s">
        <v>66</v>
      </c>
      <c r="Y47" s="35" t="s">
        <v>56</v>
      </c>
      <c r="Z47" s="35" t="s">
        <v>14691</v>
      </c>
      <c r="AA47" s="35" t="s">
        <v>14691</v>
      </c>
      <c r="AC47" s="35" t="s">
        <v>14691</v>
      </c>
      <c r="AD47" s="35" t="s">
        <v>14691</v>
      </c>
      <c r="AE47">
        <v>345030968</v>
      </c>
      <c r="AF47">
        <v>10</v>
      </c>
      <c r="AG47" s="35" t="s">
        <v>14691</v>
      </c>
      <c r="AI47">
        <v>11500000</v>
      </c>
      <c r="AJ47" s="20">
        <v>44386</v>
      </c>
      <c r="AK47" s="20"/>
      <c r="AL47">
        <v>8752500</v>
      </c>
      <c r="AO47">
        <v>5835000</v>
      </c>
      <c r="AP47" s="35" t="s">
        <v>14691</v>
      </c>
      <c r="AQ47" s="35" t="s">
        <v>14691</v>
      </c>
      <c r="AR47" s="35" t="s">
        <v>14691</v>
      </c>
      <c r="AS47" s="35" t="s">
        <v>14691</v>
      </c>
      <c r="AT47" s="35" t="s">
        <v>14691</v>
      </c>
      <c r="AU47">
        <v>10</v>
      </c>
      <c r="AV47">
        <v>10.068</v>
      </c>
      <c r="AW47" t="b">
        <v>0</v>
      </c>
      <c r="AX47">
        <v>34500000</v>
      </c>
      <c r="AY47" s="20">
        <v>45120</v>
      </c>
      <c r="AZ47" s="20"/>
      <c r="BA47" s="20">
        <v>45212</v>
      </c>
      <c r="BB47">
        <v>1</v>
      </c>
      <c r="BC47">
        <v>0.3333333432674408</v>
      </c>
      <c r="BD47">
        <v>1</v>
      </c>
      <c r="BE47">
        <v>11.5</v>
      </c>
      <c r="BF47" s="35" t="s">
        <v>14691</v>
      </c>
      <c r="BG47" s="35" t="s">
        <v>14012</v>
      </c>
      <c r="BH47" s="35" t="s">
        <v>14699</v>
      </c>
      <c r="BI47" s="35" t="s">
        <v>2584</v>
      </c>
      <c r="BJ47" s="35" t="s">
        <v>14021</v>
      </c>
    </row>
    <row r="48" spans="1:62" x14ac:dyDescent="0.2">
      <c r="A48">
        <v>46</v>
      </c>
      <c r="B48" s="35" t="s">
        <v>14012</v>
      </c>
      <c r="C48" s="35" t="s">
        <v>14013</v>
      </c>
      <c r="D48" s="35" t="s">
        <v>14014</v>
      </c>
      <c r="E48" s="35" t="s">
        <v>14022</v>
      </c>
      <c r="F48" s="35" t="s">
        <v>14016</v>
      </c>
      <c r="G48" s="20">
        <v>44272</v>
      </c>
      <c r="H48" s="35" t="s">
        <v>594</v>
      </c>
      <c r="I48" s="35" t="s">
        <v>54</v>
      </c>
      <c r="J48" s="35" t="s">
        <v>53</v>
      </c>
      <c r="K48">
        <v>18</v>
      </c>
      <c r="M48" s="35" t="s">
        <v>14017</v>
      </c>
      <c r="N48" s="35" t="s">
        <v>14018</v>
      </c>
      <c r="O48" s="35" t="s">
        <v>122</v>
      </c>
      <c r="P48" s="35" t="s">
        <v>2656</v>
      </c>
      <c r="Q48" s="35" t="s">
        <v>74</v>
      </c>
      <c r="R48" s="35" t="s">
        <v>2623</v>
      </c>
      <c r="S48" s="35" t="s">
        <v>4658</v>
      </c>
      <c r="T48">
        <v>34500000</v>
      </c>
      <c r="U48">
        <v>10</v>
      </c>
      <c r="V48" s="35" t="s">
        <v>4659</v>
      </c>
      <c r="W48" s="35" t="s">
        <v>1704</v>
      </c>
      <c r="X48" s="35" t="s">
        <v>66</v>
      </c>
      <c r="Y48" s="35" t="s">
        <v>56</v>
      </c>
      <c r="Z48" s="35" t="s">
        <v>14691</v>
      </c>
      <c r="AA48" s="35" t="s">
        <v>14691</v>
      </c>
      <c r="AC48" s="35" t="s">
        <v>14691</v>
      </c>
      <c r="AD48" s="35" t="s">
        <v>14691</v>
      </c>
      <c r="AE48">
        <v>345030968</v>
      </c>
      <c r="AF48">
        <v>10</v>
      </c>
      <c r="AG48" s="35" t="s">
        <v>14691</v>
      </c>
      <c r="AI48">
        <v>11500000</v>
      </c>
      <c r="AJ48" s="20">
        <v>44386</v>
      </c>
      <c r="AK48" s="20"/>
      <c r="AL48">
        <v>8752500</v>
      </c>
      <c r="AO48">
        <v>5835000</v>
      </c>
      <c r="AP48" s="35" t="s">
        <v>14691</v>
      </c>
      <c r="AQ48" s="35" t="s">
        <v>14691</v>
      </c>
      <c r="AR48" s="35" t="s">
        <v>14691</v>
      </c>
      <c r="AS48" s="35" t="s">
        <v>14691</v>
      </c>
      <c r="AT48" s="35" t="s">
        <v>14691</v>
      </c>
      <c r="AU48">
        <v>10</v>
      </c>
      <c r="AV48">
        <v>10.068</v>
      </c>
      <c r="AW48" t="b">
        <v>0</v>
      </c>
      <c r="AX48">
        <v>34500000</v>
      </c>
      <c r="AY48" s="20">
        <v>45120</v>
      </c>
      <c r="AZ48" s="20"/>
      <c r="BA48" s="20">
        <v>45212</v>
      </c>
      <c r="BB48">
        <v>1</v>
      </c>
      <c r="BC48">
        <v>0.3333333432674408</v>
      </c>
      <c r="BD48">
        <v>1</v>
      </c>
      <c r="BE48">
        <v>11.5</v>
      </c>
      <c r="BF48" s="35" t="s">
        <v>14691</v>
      </c>
      <c r="BG48" s="35" t="s">
        <v>14023</v>
      </c>
      <c r="BH48" s="35" t="s">
        <v>14700</v>
      </c>
      <c r="BI48" s="35" t="s">
        <v>2589</v>
      </c>
      <c r="BJ48" s="35" t="s">
        <v>14024</v>
      </c>
    </row>
    <row r="49" spans="1:62" x14ac:dyDescent="0.2">
      <c r="A49">
        <v>47</v>
      </c>
      <c r="B49" s="35" t="s">
        <v>11479</v>
      </c>
      <c r="C49" s="35" t="s">
        <v>11480</v>
      </c>
      <c r="D49" s="35" t="s">
        <v>11481</v>
      </c>
      <c r="E49" s="35" t="s">
        <v>11482</v>
      </c>
      <c r="F49" s="35" t="s">
        <v>11483</v>
      </c>
      <c r="G49" s="20">
        <v>44231</v>
      </c>
      <c r="H49" s="35" t="s">
        <v>408</v>
      </c>
      <c r="I49" s="35" t="s">
        <v>54</v>
      </c>
      <c r="J49" s="35" t="s">
        <v>119</v>
      </c>
      <c r="K49">
        <v>18</v>
      </c>
      <c r="L49">
        <v>9.1999999999999993</v>
      </c>
      <c r="M49" s="35" t="s">
        <v>11484</v>
      </c>
      <c r="N49" s="35" t="s">
        <v>11485</v>
      </c>
      <c r="O49" s="35" t="s">
        <v>51</v>
      </c>
      <c r="P49" s="35" t="s">
        <v>2575</v>
      </c>
      <c r="Q49" s="35" t="s">
        <v>68</v>
      </c>
      <c r="R49" s="35" t="s">
        <v>2577</v>
      </c>
      <c r="S49" s="35" t="s">
        <v>11486</v>
      </c>
      <c r="T49">
        <v>31116305</v>
      </c>
      <c r="U49">
        <v>10</v>
      </c>
      <c r="V49" s="35" t="s">
        <v>11487</v>
      </c>
      <c r="W49" s="35" t="s">
        <v>1702</v>
      </c>
      <c r="X49" s="35" t="s">
        <v>57</v>
      </c>
      <c r="Y49" s="35" t="s">
        <v>48</v>
      </c>
      <c r="Z49" s="35" t="s">
        <v>57</v>
      </c>
      <c r="AA49" s="35" t="s">
        <v>56</v>
      </c>
      <c r="AC49" s="35" t="s">
        <v>14691</v>
      </c>
      <c r="AD49" s="35" t="s">
        <v>14691</v>
      </c>
      <c r="AE49">
        <v>311171488</v>
      </c>
      <c r="AF49">
        <v>10</v>
      </c>
      <c r="AG49" s="35" t="s">
        <v>1701</v>
      </c>
      <c r="AH49">
        <v>1750000000</v>
      </c>
      <c r="AI49">
        <v>6223261</v>
      </c>
      <c r="AJ49" s="20">
        <v>44278</v>
      </c>
      <c r="AK49" s="20">
        <v>44532</v>
      </c>
      <c r="AL49">
        <v>9223261</v>
      </c>
      <c r="AO49">
        <v>9223261</v>
      </c>
      <c r="AP49" s="35" t="s">
        <v>14691</v>
      </c>
      <c r="AQ49" s="35" t="s">
        <v>14691</v>
      </c>
      <c r="AR49" s="35" t="s">
        <v>1700</v>
      </c>
      <c r="AS49" s="35" t="s">
        <v>11488</v>
      </c>
      <c r="AT49" s="35" t="s">
        <v>14691</v>
      </c>
      <c r="AU49">
        <v>10.01</v>
      </c>
      <c r="AV49">
        <v>10.076000000000001</v>
      </c>
      <c r="AW49" t="b">
        <v>1</v>
      </c>
      <c r="AX49">
        <v>31116305</v>
      </c>
      <c r="AY49" s="20">
        <v>45010</v>
      </c>
      <c r="AZ49" s="20">
        <v>44802</v>
      </c>
      <c r="BA49" s="20">
        <v>45194</v>
      </c>
      <c r="BB49">
        <v>1</v>
      </c>
      <c r="BC49">
        <v>0.20000000298023224</v>
      </c>
      <c r="BD49">
        <v>1</v>
      </c>
      <c r="BE49">
        <v>11.5</v>
      </c>
      <c r="BF49" s="35" t="s">
        <v>14691</v>
      </c>
      <c r="BG49" s="35" t="s">
        <v>1703</v>
      </c>
      <c r="BH49" s="35" t="s">
        <v>11489</v>
      </c>
      <c r="BI49" s="35" t="s">
        <v>2580</v>
      </c>
      <c r="BJ49" s="35" t="s">
        <v>11490</v>
      </c>
    </row>
    <row r="50" spans="1:62" x14ac:dyDescent="0.2">
      <c r="A50">
        <v>48</v>
      </c>
      <c r="B50" s="35" t="s">
        <v>11479</v>
      </c>
      <c r="C50" s="35" t="s">
        <v>11480</v>
      </c>
      <c r="D50" s="35" t="s">
        <v>11481</v>
      </c>
      <c r="E50" s="35" t="s">
        <v>11491</v>
      </c>
      <c r="F50" s="35" t="s">
        <v>11483</v>
      </c>
      <c r="G50" s="20">
        <v>44231</v>
      </c>
      <c r="H50" s="35" t="s">
        <v>408</v>
      </c>
      <c r="I50" s="35" t="s">
        <v>54</v>
      </c>
      <c r="J50" s="35" t="s">
        <v>119</v>
      </c>
      <c r="K50">
        <v>18</v>
      </c>
      <c r="L50">
        <v>9.1999999999999993</v>
      </c>
      <c r="M50" s="35" t="s">
        <v>11484</v>
      </c>
      <c r="N50" s="35" t="s">
        <v>11485</v>
      </c>
      <c r="O50" s="35" t="s">
        <v>51</v>
      </c>
      <c r="P50" s="35" t="s">
        <v>2575</v>
      </c>
      <c r="Q50" s="35" t="s">
        <v>68</v>
      </c>
      <c r="R50" s="35" t="s">
        <v>2577</v>
      </c>
      <c r="S50" s="35" t="s">
        <v>11486</v>
      </c>
      <c r="T50">
        <v>31116305</v>
      </c>
      <c r="U50">
        <v>10</v>
      </c>
      <c r="V50" s="35" t="s">
        <v>11487</v>
      </c>
      <c r="W50" s="35" t="s">
        <v>1702</v>
      </c>
      <c r="X50" s="35" t="s">
        <v>57</v>
      </c>
      <c r="Y50" s="35" t="s">
        <v>48</v>
      </c>
      <c r="Z50" s="35" t="s">
        <v>57</v>
      </c>
      <c r="AA50" s="35" t="s">
        <v>56</v>
      </c>
      <c r="AC50" s="35" t="s">
        <v>14691</v>
      </c>
      <c r="AD50" s="35" t="s">
        <v>14691</v>
      </c>
      <c r="AE50">
        <v>311171488</v>
      </c>
      <c r="AF50">
        <v>10</v>
      </c>
      <c r="AG50" s="35" t="s">
        <v>1701</v>
      </c>
      <c r="AH50">
        <v>1750000000</v>
      </c>
      <c r="AI50">
        <v>6223261</v>
      </c>
      <c r="AJ50" s="20">
        <v>44278</v>
      </c>
      <c r="AK50" s="20">
        <v>44532</v>
      </c>
      <c r="AL50">
        <v>9223261</v>
      </c>
      <c r="AO50">
        <v>9223261</v>
      </c>
      <c r="AP50" s="35" t="s">
        <v>14691</v>
      </c>
      <c r="AQ50" s="35" t="s">
        <v>14691</v>
      </c>
      <c r="AR50" s="35" t="s">
        <v>1700</v>
      </c>
      <c r="AS50" s="35" t="s">
        <v>11488</v>
      </c>
      <c r="AT50" s="35" t="s">
        <v>14691</v>
      </c>
      <c r="AU50">
        <v>10.01</v>
      </c>
      <c r="AV50">
        <v>10.076000000000001</v>
      </c>
      <c r="AW50" t="b">
        <v>1</v>
      </c>
      <c r="AX50">
        <v>31116305</v>
      </c>
      <c r="AY50" s="20">
        <v>45010</v>
      </c>
      <c r="AZ50" s="20">
        <v>44802</v>
      </c>
      <c r="BA50" s="20">
        <v>45194</v>
      </c>
      <c r="BB50">
        <v>1</v>
      </c>
      <c r="BC50">
        <v>0.20000000298023224</v>
      </c>
      <c r="BD50">
        <v>1</v>
      </c>
      <c r="BE50">
        <v>11.5</v>
      </c>
      <c r="BF50" s="35" t="s">
        <v>14691</v>
      </c>
      <c r="BG50" s="35" t="s">
        <v>11479</v>
      </c>
      <c r="BH50" s="35" t="s">
        <v>11492</v>
      </c>
      <c r="BI50" s="35" t="s">
        <v>2584</v>
      </c>
      <c r="BJ50" s="35" t="s">
        <v>11493</v>
      </c>
    </row>
    <row r="51" spans="1:62" x14ac:dyDescent="0.2">
      <c r="A51">
        <v>49</v>
      </c>
      <c r="B51" s="35" t="s">
        <v>11479</v>
      </c>
      <c r="C51" s="35" t="s">
        <v>11480</v>
      </c>
      <c r="D51" s="35" t="s">
        <v>11481</v>
      </c>
      <c r="E51" s="35" t="s">
        <v>11494</v>
      </c>
      <c r="F51" s="35" t="s">
        <v>11483</v>
      </c>
      <c r="G51" s="20">
        <v>44231</v>
      </c>
      <c r="H51" s="35" t="s">
        <v>408</v>
      </c>
      <c r="I51" s="35" t="s">
        <v>54</v>
      </c>
      <c r="J51" s="35" t="s">
        <v>119</v>
      </c>
      <c r="K51">
        <v>18</v>
      </c>
      <c r="L51">
        <v>9.1999999999999993</v>
      </c>
      <c r="M51" s="35" t="s">
        <v>11484</v>
      </c>
      <c r="N51" s="35" t="s">
        <v>11485</v>
      </c>
      <c r="O51" s="35" t="s">
        <v>51</v>
      </c>
      <c r="P51" s="35" t="s">
        <v>2575</v>
      </c>
      <c r="Q51" s="35" t="s">
        <v>68</v>
      </c>
      <c r="R51" s="35" t="s">
        <v>2577</v>
      </c>
      <c r="S51" s="35" t="s">
        <v>11486</v>
      </c>
      <c r="T51">
        <v>31116305</v>
      </c>
      <c r="U51">
        <v>10</v>
      </c>
      <c r="V51" s="35" t="s">
        <v>11487</v>
      </c>
      <c r="W51" s="35" t="s">
        <v>1702</v>
      </c>
      <c r="X51" s="35" t="s">
        <v>57</v>
      </c>
      <c r="Y51" s="35" t="s">
        <v>48</v>
      </c>
      <c r="Z51" s="35" t="s">
        <v>57</v>
      </c>
      <c r="AA51" s="35" t="s">
        <v>56</v>
      </c>
      <c r="AC51" s="35" t="s">
        <v>14691</v>
      </c>
      <c r="AD51" s="35" t="s">
        <v>14691</v>
      </c>
      <c r="AE51">
        <v>311171488</v>
      </c>
      <c r="AF51">
        <v>10</v>
      </c>
      <c r="AG51" s="35" t="s">
        <v>1701</v>
      </c>
      <c r="AH51">
        <v>1750000000</v>
      </c>
      <c r="AI51">
        <v>6223261</v>
      </c>
      <c r="AJ51" s="20">
        <v>44278</v>
      </c>
      <c r="AK51" s="20">
        <v>44532</v>
      </c>
      <c r="AL51">
        <v>9223261</v>
      </c>
      <c r="AO51">
        <v>9223261</v>
      </c>
      <c r="AP51" s="35" t="s">
        <v>14691</v>
      </c>
      <c r="AQ51" s="35" t="s">
        <v>14691</v>
      </c>
      <c r="AR51" s="35" t="s">
        <v>1700</v>
      </c>
      <c r="AS51" s="35" t="s">
        <v>11488</v>
      </c>
      <c r="AT51" s="35" t="s">
        <v>14691</v>
      </c>
      <c r="AU51">
        <v>10.01</v>
      </c>
      <c r="AV51">
        <v>10.076000000000001</v>
      </c>
      <c r="AW51" t="b">
        <v>1</v>
      </c>
      <c r="AX51">
        <v>31116305</v>
      </c>
      <c r="AY51" s="20">
        <v>45010</v>
      </c>
      <c r="AZ51" s="20">
        <v>44802</v>
      </c>
      <c r="BA51" s="20">
        <v>45194</v>
      </c>
      <c r="BB51">
        <v>1</v>
      </c>
      <c r="BC51">
        <v>0.20000000298023224</v>
      </c>
      <c r="BD51">
        <v>1</v>
      </c>
      <c r="BE51">
        <v>11.5</v>
      </c>
      <c r="BF51" s="35" t="s">
        <v>14691</v>
      </c>
      <c r="BG51" s="35" t="s">
        <v>11495</v>
      </c>
      <c r="BH51" s="35" t="s">
        <v>11496</v>
      </c>
      <c r="BI51" s="35" t="s">
        <v>2589</v>
      </c>
      <c r="BJ51" s="35" t="s">
        <v>11497</v>
      </c>
    </row>
    <row r="52" spans="1:62" x14ac:dyDescent="0.2">
      <c r="A52">
        <v>50</v>
      </c>
      <c r="B52" s="35" t="s">
        <v>12387</v>
      </c>
      <c r="C52" s="35" t="s">
        <v>12388</v>
      </c>
      <c r="D52" s="35" t="s">
        <v>12389</v>
      </c>
      <c r="E52" s="35" t="s">
        <v>12390</v>
      </c>
      <c r="F52" s="35" t="s">
        <v>12391</v>
      </c>
      <c r="G52" s="20">
        <v>44470</v>
      </c>
      <c r="H52" s="35" t="s">
        <v>2949</v>
      </c>
      <c r="I52" s="35" t="s">
        <v>54</v>
      </c>
      <c r="J52" s="35" t="s">
        <v>69</v>
      </c>
      <c r="K52">
        <v>18</v>
      </c>
      <c r="L52">
        <v>9.1999999999999993</v>
      </c>
      <c r="M52" s="35" t="s">
        <v>12392</v>
      </c>
      <c r="N52" s="35" t="s">
        <v>12393</v>
      </c>
      <c r="O52" s="35" t="s">
        <v>74</v>
      </c>
      <c r="P52" s="35" t="s">
        <v>2575</v>
      </c>
      <c r="Q52" s="35" t="s">
        <v>68</v>
      </c>
      <c r="R52" s="35" t="s">
        <v>2577</v>
      </c>
      <c r="S52" s="35" t="s">
        <v>12394</v>
      </c>
      <c r="T52">
        <v>23000000</v>
      </c>
      <c r="U52">
        <v>10</v>
      </c>
      <c r="V52" s="35" t="s">
        <v>12395</v>
      </c>
      <c r="W52" s="35" t="s">
        <v>1698</v>
      </c>
      <c r="X52" s="35" t="s">
        <v>72</v>
      </c>
      <c r="Y52" s="35" t="s">
        <v>48</v>
      </c>
      <c r="Z52" s="35" t="s">
        <v>14691</v>
      </c>
      <c r="AA52" s="35" t="s">
        <v>14691</v>
      </c>
      <c r="AC52" s="35" t="s">
        <v>14691</v>
      </c>
      <c r="AD52" s="35" t="s">
        <v>14691</v>
      </c>
      <c r="AE52">
        <v>234600000</v>
      </c>
      <c r="AF52">
        <v>10.199999999999999</v>
      </c>
      <c r="AG52" s="35" t="s">
        <v>14691</v>
      </c>
      <c r="AI52">
        <v>11500000</v>
      </c>
      <c r="AJ52" s="20">
        <v>44497</v>
      </c>
      <c r="AK52" s="20"/>
      <c r="AL52">
        <v>11700000</v>
      </c>
      <c r="AO52">
        <v>7800000</v>
      </c>
      <c r="AP52" s="35" t="s">
        <v>14691</v>
      </c>
      <c r="AQ52" s="35" t="s">
        <v>14691</v>
      </c>
      <c r="AR52" s="35" t="s">
        <v>14691</v>
      </c>
      <c r="AS52" s="35" t="s">
        <v>14691</v>
      </c>
      <c r="AT52" s="35" t="s">
        <v>14691</v>
      </c>
      <c r="AU52">
        <v>10.199999999999999</v>
      </c>
      <c r="AV52">
        <v>10.282999999999999</v>
      </c>
      <c r="AW52" t="b">
        <v>0</v>
      </c>
      <c r="AX52">
        <v>23000000</v>
      </c>
      <c r="AY52" s="20">
        <v>45047</v>
      </c>
      <c r="AZ52" s="20"/>
      <c r="BA52" s="20"/>
      <c r="BB52">
        <v>1</v>
      </c>
      <c r="BC52">
        <v>0.5</v>
      </c>
      <c r="BD52">
        <v>1</v>
      </c>
      <c r="BE52">
        <v>11.5</v>
      </c>
      <c r="BF52" s="35" t="s">
        <v>14691</v>
      </c>
      <c r="BG52" s="35" t="s">
        <v>1699</v>
      </c>
      <c r="BH52" s="35" t="s">
        <v>12396</v>
      </c>
      <c r="BI52" s="35" t="s">
        <v>2580</v>
      </c>
      <c r="BJ52" s="35" t="s">
        <v>12397</v>
      </c>
    </row>
    <row r="53" spans="1:62" x14ac:dyDescent="0.2">
      <c r="A53">
        <v>51</v>
      </c>
      <c r="B53" s="35" t="s">
        <v>12387</v>
      </c>
      <c r="C53" s="35" t="s">
        <v>12388</v>
      </c>
      <c r="D53" s="35" t="s">
        <v>12389</v>
      </c>
      <c r="E53" s="35" t="s">
        <v>12398</v>
      </c>
      <c r="F53" s="35" t="s">
        <v>12391</v>
      </c>
      <c r="G53" s="20">
        <v>44470</v>
      </c>
      <c r="H53" s="35" t="s">
        <v>2949</v>
      </c>
      <c r="I53" s="35" t="s">
        <v>54</v>
      </c>
      <c r="J53" s="35" t="s">
        <v>69</v>
      </c>
      <c r="K53">
        <v>18</v>
      </c>
      <c r="L53">
        <v>9.1999999999999993</v>
      </c>
      <c r="M53" s="35" t="s">
        <v>12392</v>
      </c>
      <c r="N53" s="35" t="s">
        <v>12393</v>
      </c>
      <c r="O53" s="35" t="s">
        <v>74</v>
      </c>
      <c r="P53" s="35" t="s">
        <v>2575</v>
      </c>
      <c r="Q53" s="35" t="s">
        <v>68</v>
      </c>
      <c r="R53" s="35" t="s">
        <v>2577</v>
      </c>
      <c r="S53" s="35" t="s">
        <v>12394</v>
      </c>
      <c r="T53">
        <v>23000000</v>
      </c>
      <c r="U53">
        <v>10</v>
      </c>
      <c r="V53" s="35" t="s">
        <v>12395</v>
      </c>
      <c r="W53" s="35" t="s">
        <v>1698</v>
      </c>
      <c r="X53" s="35" t="s">
        <v>72</v>
      </c>
      <c r="Y53" s="35" t="s">
        <v>48</v>
      </c>
      <c r="Z53" s="35" t="s">
        <v>14691</v>
      </c>
      <c r="AA53" s="35" t="s">
        <v>14691</v>
      </c>
      <c r="AC53" s="35" t="s">
        <v>14691</v>
      </c>
      <c r="AD53" s="35" t="s">
        <v>14691</v>
      </c>
      <c r="AE53">
        <v>234600000</v>
      </c>
      <c r="AF53">
        <v>10.199999999999999</v>
      </c>
      <c r="AG53" s="35" t="s">
        <v>14691</v>
      </c>
      <c r="AI53">
        <v>11500000</v>
      </c>
      <c r="AJ53" s="20">
        <v>44497</v>
      </c>
      <c r="AK53" s="20"/>
      <c r="AL53">
        <v>11700000</v>
      </c>
      <c r="AO53">
        <v>7800000</v>
      </c>
      <c r="AP53" s="35" t="s">
        <v>14691</v>
      </c>
      <c r="AQ53" s="35" t="s">
        <v>14691</v>
      </c>
      <c r="AR53" s="35" t="s">
        <v>14691</v>
      </c>
      <c r="AS53" s="35" t="s">
        <v>14691</v>
      </c>
      <c r="AT53" s="35" t="s">
        <v>14691</v>
      </c>
      <c r="AU53">
        <v>10.199999999999999</v>
      </c>
      <c r="AV53">
        <v>10.282999999999999</v>
      </c>
      <c r="AW53" t="b">
        <v>0</v>
      </c>
      <c r="AX53">
        <v>23000000</v>
      </c>
      <c r="AY53" s="20">
        <v>45047</v>
      </c>
      <c r="AZ53" s="20"/>
      <c r="BA53" s="20"/>
      <c r="BB53">
        <v>1</v>
      </c>
      <c r="BC53">
        <v>0.5</v>
      </c>
      <c r="BD53">
        <v>1</v>
      </c>
      <c r="BE53">
        <v>11.5</v>
      </c>
      <c r="BF53" s="35" t="s">
        <v>14691</v>
      </c>
      <c r="BG53" s="35" t="s">
        <v>12387</v>
      </c>
      <c r="BH53" s="35" t="s">
        <v>12399</v>
      </c>
      <c r="BI53" s="35" t="s">
        <v>2584</v>
      </c>
      <c r="BJ53" s="35" t="s">
        <v>12400</v>
      </c>
    </row>
    <row r="54" spans="1:62" x14ac:dyDescent="0.2">
      <c r="A54">
        <v>52</v>
      </c>
      <c r="B54" s="35" t="s">
        <v>12387</v>
      </c>
      <c r="C54" s="35" t="s">
        <v>12388</v>
      </c>
      <c r="D54" s="35" t="s">
        <v>12389</v>
      </c>
      <c r="E54" s="35" t="s">
        <v>12401</v>
      </c>
      <c r="F54" s="35" t="s">
        <v>12391</v>
      </c>
      <c r="G54" s="20">
        <v>44470</v>
      </c>
      <c r="H54" s="35" t="s">
        <v>2949</v>
      </c>
      <c r="I54" s="35" t="s">
        <v>54</v>
      </c>
      <c r="J54" s="35" t="s">
        <v>69</v>
      </c>
      <c r="K54">
        <v>18</v>
      </c>
      <c r="L54">
        <v>9.1999999999999993</v>
      </c>
      <c r="M54" s="35" t="s">
        <v>12392</v>
      </c>
      <c r="N54" s="35" t="s">
        <v>12393</v>
      </c>
      <c r="O54" s="35" t="s">
        <v>74</v>
      </c>
      <c r="P54" s="35" t="s">
        <v>2575</v>
      </c>
      <c r="Q54" s="35" t="s">
        <v>68</v>
      </c>
      <c r="R54" s="35" t="s">
        <v>2577</v>
      </c>
      <c r="S54" s="35" t="s">
        <v>12394</v>
      </c>
      <c r="T54">
        <v>23000000</v>
      </c>
      <c r="U54">
        <v>10</v>
      </c>
      <c r="V54" s="35" t="s">
        <v>12395</v>
      </c>
      <c r="W54" s="35" t="s">
        <v>1698</v>
      </c>
      <c r="X54" s="35" t="s">
        <v>72</v>
      </c>
      <c r="Y54" s="35" t="s">
        <v>48</v>
      </c>
      <c r="Z54" s="35" t="s">
        <v>14691</v>
      </c>
      <c r="AA54" s="35" t="s">
        <v>14691</v>
      </c>
      <c r="AC54" s="35" t="s">
        <v>14691</v>
      </c>
      <c r="AD54" s="35" t="s">
        <v>14691</v>
      </c>
      <c r="AE54">
        <v>234600000</v>
      </c>
      <c r="AF54">
        <v>10.199999999999999</v>
      </c>
      <c r="AG54" s="35" t="s">
        <v>14691</v>
      </c>
      <c r="AI54">
        <v>11500000</v>
      </c>
      <c r="AJ54" s="20">
        <v>44497</v>
      </c>
      <c r="AK54" s="20"/>
      <c r="AL54">
        <v>11700000</v>
      </c>
      <c r="AO54">
        <v>7800000</v>
      </c>
      <c r="AP54" s="35" t="s">
        <v>14691</v>
      </c>
      <c r="AQ54" s="35" t="s">
        <v>14691</v>
      </c>
      <c r="AR54" s="35" t="s">
        <v>14691</v>
      </c>
      <c r="AS54" s="35" t="s">
        <v>14691</v>
      </c>
      <c r="AT54" s="35" t="s">
        <v>14691</v>
      </c>
      <c r="AU54">
        <v>10.199999999999999</v>
      </c>
      <c r="AV54">
        <v>10.282999999999999</v>
      </c>
      <c r="AW54" t="b">
        <v>0</v>
      </c>
      <c r="AX54">
        <v>23000000</v>
      </c>
      <c r="AY54" s="20">
        <v>45047</v>
      </c>
      <c r="AZ54" s="20"/>
      <c r="BA54" s="20"/>
      <c r="BB54">
        <v>1</v>
      </c>
      <c r="BC54">
        <v>0.5</v>
      </c>
      <c r="BD54">
        <v>1</v>
      </c>
      <c r="BE54">
        <v>11.5</v>
      </c>
      <c r="BF54" s="35" t="s">
        <v>14691</v>
      </c>
      <c r="BG54" s="35" t="s">
        <v>12402</v>
      </c>
      <c r="BH54" s="35" t="s">
        <v>12403</v>
      </c>
      <c r="BI54" s="35" t="s">
        <v>2589</v>
      </c>
      <c r="BJ54" s="35" t="s">
        <v>12404</v>
      </c>
    </row>
    <row r="55" spans="1:62" x14ac:dyDescent="0.2">
      <c r="A55">
        <v>53</v>
      </c>
      <c r="B55" s="35" t="s">
        <v>7173</v>
      </c>
      <c r="C55" s="35" t="s">
        <v>7174</v>
      </c>
      <c r="D55" s="35" t="s">
        <v>7175</v>
      </c>
      <c r="E55" s="35" t="s">
        <v>7176</v>
      </c>
      <c r="F55" s="35" t="s">
        <v>7177</v>
      </c>
      <c r="G55" s="20">
        <v>44188</v>
      </c>
      <c r="H55" s="35" t="s">
        <v>3225</v>
      </c>
      <c r="I55" s="35" t="s">
        <v>54</v>
      </c>
      <c r="J55" s="35" t="s">
        <v>69</v>
      </c>
      <c r="K55">
        <v>18</v>
      </c>
      <c r="L55">
        <v>9.1999999999999993</v>
      </c>
      <c r="M55" s="35" t="s">
        <v>7178</v>
      </c>
      <c r="N55" s="35" t="s">
        <v>7179</v>
      </c>
      <c r="O55" s="35" t="s">
        <v>52</v>
      </c>
      <c r="P55" s="35" t="s">
        <v>2656</v>
      </c>
      <c r="Q55" s="35" t="s">
        <v>200</v>
      </c>
      <c r="R55" s="35" t="s">
        <v>2623</v>
      </c>
      <c r="S55" s="35" t="s">
        <v>7180</v>
      </c>
      <c r="T55">
        <v>27500000</v>
      </c>
      <c r="U55">
        <v>10</v>
      </c>
      <c r="V55" s="35" t="s">
        <v>7181</v>
      </c>
      <c r="W55" s="35" t="s">
        <v>1696</v>
      </c>
      <c r="X55" s="35" t="s">
        <v>147</v>
      </c>
      <c r="Y55" s="35" t="s">
        <v>48</v>
      </c>
      <c r="Z55" s="35" t="s">
        <v>156</v>
      </c>
      <c r="AA55" s="35" t="s">
        <v>167</v>
      </c>
      <c r="AC55" s="35" t="s">
        <v>14691</v>
      </c>
      <c r="AD55" s="35" t="s">
        <v>14691</v>
      </c>
      <c r="AE55">
        <v>275011574</v>
      </c>
      <c r="AF55">
        <v>10</v>
      </c>
      <c r="AG55" s="35" t="s">
        <v>1695</v>
      </c>
      <c r="AH55">
        <v>2715000000</v>
      </c>
      <c r="AI55">
        <v>13750000</v>
      </c>
      <c r="AJ55" s="20">
        <v>44211</v>
      </c>
      <c r="AK55" s="20">
        <v>44484</v>
      </c>
      <c r="AL55">
        <v>7500000</v>
      </c>
      <c r="AO55">
        <v>7500000</v>
      </c>
      <c r="AP55" s="35" t="s">
        <v>14691</v>
      </c>
      <c r="AQ55" s="35" t="s">
        <v>14691</v>
      </c>
      <c r="AR55" s="35" t="s">
        <v>14691</v>
      </c>
      <c r="AS55" s="35" t="s">
        <v>14691</v>
      </c>
      <c r="AT55" s="35" t="s">
        <v>14691</v>
      </c>
      <c r="AU55">
        <v>10</v>
      </c>
      <c r="AV55">
        <v>10.042999999999999</v>
      </c>
      <c r="AW55" t="b">
        <v>1</v>
      </c>
      <c r="AX55">
        <v>27500000</v>
      </c>
      <c r="AY55" s="20">
        <v>44946</v>
      </c>
      <c r="AZ55" s="20">
        <v>44743</v>
      </c>
      <c r="BA55" s="20"/>
      <c r="BB55">
        <v>1</v>
      </c>
      <c r="BC55">
        <v>0.5</v>
      </c>
      <c r="BD55">
        <v>1</v>
      </c>
      <c r="BE55">
        <v>11.5</v>
      </c>
      <c r="BF55" s="35" t="s">
        <v>14691</v>
      </c>
      <c r="BG55" s="35" t="s">
        <v>1697</v>
      </c>
      <c r="BH55" s="35" t="s">
        <v>7182</v>
      </c>
      <c r="BI55" s="35" t="s">
        <v>2580</v>
      </c>
      <c r="BJ55" s="35" t="s">
        <v>7183</v>
      </c>
    </row>
    <row r="56" spans="1:62" x14ac:dyDescent="0.2">
      <c r="A56">
        <v>54</v>
      </c>
      <c r="B56" s="35" t="s">
        <v>7173</v>
      </c>
      <c r="C56" s="35" t="s">
        <v>7174</v>
      </c>
      <c r="D56" s="35" t="s">
        <v>7175</v>
      </c>
      <c r="E56" s="35" t="s">
        <v>7184</v>
      </c>
      <c r="F56" s="35" t="s">
        <v>7177</v>
      </c>
      <c r="G56" s="20">
        <v>44188</v>
      </c>
      <c r="H56" s="35" t="s">
        <v>3225</v>
      </c>
      <c r="I56" s="35" t="s">
        <v>54</v>
      </c>
      <c r="J56" s="35" t="s">
        <v>69</v>
      </c>
      <c r="K56">
        <v>18</v>
      </c>
      <c r="L56">
        <v>9.1999999999999993</v>
      </c>
      <c r="M56" s="35" t="s">
        <v>7178</v>
      </c>
      <c r="N56" s="35" t="s">
        <v>7179</v>
      </c>
      <c r="O56" s="35" t="s">
        <v>52</v>
      </c>
      <c r="P56" s="35" t="s">
        <v>2656</v>
      </c>
      <c r="Q56" s="35" t="s">
        <v>200</v>
      </c>
      <c r="R56" s="35" t="s">
        <v>2623</v>
      </c>
      <c r="S56" s="35" t="s">
        <v>7180</v>
      </c>
      <c r="T56">
        <v>27500000</v>
      </c>
      <c r="U56">
        <v>10</v>
      </c>
      <c r="V56" s="35" t="s">
        <v>7181</v>
      </c>
      <c r="W56" s="35" t="s">
        <v>1696</v>
      </c>
      <c r="X56" s="35" t="s">
        <v>147</v>
      </c>
      <c r="Y56" s="35" t="s">
        <v>48</v>
      </c>
      <c r="Z56" s="35" t="s">
        <v>156</v>
      </c>
      <c r="AA56" s="35" t="s">
        <v>167</v>
      </c>
      <c r="AC56" s="35" t="s">
        <v>14691</v>
      </c>
      <c r="AD56" s="35" t="s">
        <v>14691</v>
      </c>
      <c r="AE56">
        <v>275011574</v>
      </c>
      <c r="AF56">
        <v>10</v>
      </c>
      <c r="AG56" s="35" t="s">
        <v>1695</v>
      </c>
      <c r="AH56">
        <v>2715000000</v>
      </c>
      <c r="AI56">
        <v>13750000</v>
      </c>
      <c r="AJ56" s="20">
        <v>44211</v>
      </c>
      <c r="AK56" s="20">
        <v>44484</v>
      </c>
      <c r="AL56">
        <v>7500000</v>
      </c>
      <c r="AO56">
        <v>7500000</v>
      </c>
      <c r="AP56" s="35" t="s">
        <v>14691</v>
      </c>
      <c r="AQ56" s="35" t="s">
        <v>14691</v>
      </c>
      <c r="AR56" s="35" t="s">
        <v>14691</v>
      </c>
      <c r="AS56" s="35" t="s">
        <v>14691</v>
      </c>
      <c r="AT56" s="35" t="s">
        <v>14691</v>
      </c>
      <c r="AU56">
        <v>10</v>
      </c>
      <c r="AV56">
        <v>10.042999999999999</v>
      </c>
      <c r="AW56" t="b">
        <v>1</v>
      </c>
      <c r="AX56">
        <v>27500000</v>
      </c>
      <c r="AY56" s="20">
        <v>44946</v>
      </c>
      <c r="AZ56" s="20">
        <v>44743</v>
      </c>
      <c r="BA56" s="20"/>
      <c r="BB56">
        <v>1</v>
      </c>
      <c r="BC56">
        <v>0.5</v>
      </c>
      <c r="BD56">
        <v>1</v>
      </c>
      <c r="BE56">
        <v>11.5</v>
      </c>
      <c r="BF56" s="35" t="s">
        <v>14691</v>
      </c>
      <c r="BG56" s="35" t="s">
        <v>7173</v>
      </c>
      <c r="BH56" s="35" t="s">
        <v>7185</v>
      </c>
      <c r="BI56" s="35" t="s">
        <v>2584</v>
      </c>
      <c r="BJ56" s="35" t="s">
        <v>7186</v>
      </c>
    </row>
    <row r="57" spans="1:62" x14ac:dyDescent="0.2">
      <c r="A57">
        <v>55</v>
      </c>
      <c r="B57" s="35" t="s">
        <v>7173</v>
      </c>
      <c r="C57" s="35" t="s">
        <v>7174</v>
      </c>
      <c r="D57" s="35" t="s">
        <v>7175</v>
      </c>
      <c r="E57" s="35" t="s">
        <v>7187</v>
      </c>
      <c r="F57" s="35" t="s">
        <v>7177</v>
      </c>
      <c r="G57" s="20">
        <v>44188</v>
      </c>
      <c r="H57" s="35" t="s">
        <v>3225</v>
      </c>
      <c r="I57" s="35" t="s">
        <v>54</v>
      </c>
      <c r="J57" s="35" t="s">
        <v>69</v>
      </c>
      <c r="K57">
        <v>18</v>
      </c>
      <c r="L57">
        <v>9.1999999999999993</v>
      </c>
      <c r="M57" s="35" t="s">
        <v>7178</v>
      </c>
      <c r="N57" s="35" t="s">
        <v>7179</v>
      </c>
      <c r="O57" s="35" t="s">
        <v>52</v>
      </c>
      <c r="P57" s="35" t="s">
        <v>2656</v>
      </c>
      <c r="Q57" s="35" t="s">
        <v>200</v>
      </c>
      <c r="R57" s="35" t="s">
        <v>2623</v>
      </c>
      <c r="S57" s="35" t="s">
        <v>7180</v>
      </c>
      <c r="T57">
        <v>27500000</v>
      </c>
      <c r="U57">
        <v>10</v>
      </c>
      <c r="V57" s="35" t="s">
        <v>7181</v>
      </c>
      <c r="W57" s="35" t="s">
        <v>1696</v>
      </c>
      <c r="X57" s="35" t="s">
        <v>147</v>
      </c>
      <c r="Y57" s="35" t="s">
        <v>48</v>
      </c>
      <c r="Z57" s="35" t="s">
        <v>156</v>
      </c>
      <c r="AA57" s="35" t="s">
        <v>167</v>
      </c>
      <c r="AC57" s="35" t="s">
        <v>14691</v>
      </c>
      <c r="AD57" s="35" t="s">
        <v>14691</v>
      </c>
      <c r="AE57">
        <v>275011574</v>
      </c>
      <c r="AF57">
        <v>10</v>
      </c>
      <c r="AG57" s="35" t="s">
        <v>1695</v>
      </c>
      <c r="AH57">
        <v>2715000000</v>
      </c>
      <c r="AI57">
        <v>13750000</v>
      </c>
      <c r="AJ57" s="20">
        <v>44211</v>
      </c>
      <c r="AK57" s="20">
        <v>44484</v>
      </c>
      <c r="AL57">
        <v>7500000</v>
      </c>
      <c r="AO57">
        <v>7500000</v>
      </c>
      <c r="AP57" s="35" t="s">
        <v>14691</v>
      </c>
      <c r="AQ57" s="35" t="s">
        <v>14691</v>
      </c>
      <c r="AR57" s="35" t="s">
        <v>14691</v>
      </c>
      <c r="AS57" s="35" t="s">
        <v>14691</v>
      </c>
      <c r="AT57" s="35" t="s">
        <v>14691</v>
      </c>
      <c r="AU57">
        <v>10</v>
      </c>
      <c r="AV57">
        <v>10.042999999999999</v>
      </c>
      <c r="AW57" t="b">
        <v>1</v>
      </c>
      <c r="AX57">
        <v>27500000</v>
      </c>
      <c r="AY57" s="20">
        <v>44946</v>
      </c>
      <c r="AZ57" s="20">
        <v>44743</v>
      </c>
      <c r="BA57" s="20"/>
      <c r="BB57">
        <v>1</v>
      </c>
      <c r="BC57">
        <v>0.5</v>
      </c>
      <c r="BD57">
        <v>1</v>
      </c>
      <c r="BE57">
        <v>11.5</v>
      </c>
      <c r="BF57" s="35" t="s">
        <v>14691</v>
      </c>
      <c r="BG57" s="35" t="s">
        <v>7188</v>
      </c>
      <c r="BH57" s="35" t="s">
        <v>7189</v>
      </c>
      <c r="BI57" s="35" t="s">
        <v>2589</v>
      </c>
      <c r="BJ57" s="35" t="s">
        <v>7190</v>
      </c>
    </row>
    <row r="58" spans="1:62" x14ac:dyDescent="0.2">
      <c r="A58">
        <v>56</v>
      </c>
      <c r="B58" s="35" t="s">
        <v>6880</v>
      </c>
      <c r="C58" s="35" t="s">
        <v>6881</v>
      </c>
      <c r="D58" s="35" t="s">
        <v>6882</v>
      </c>
      <c r="E58" s="35" t="s">
        <v>6883</v>
      </c>
      <c r="F58" s="35" t="s">
        <v>6884</v>
      </c>
      <c r="G58" s="20">
        <v>44188</v>
      </c>
      <c r="H58" s="35" t="s">
        <v>3225</v>
      </c>
      <c r="I58" s="35" t="s">
        <v>54</v>
      </c>
      <c r="J58" s="35" t="s">
        <v>69</v>
      </c>
      <c r="K58">
        <v>18</v>
      </c>
      <c r="L58">
        <v>9.1999999999999993</v>
      </c>
      <c r="M58" s="35" t="s">
        <v>6885</v>
      </c>
      <c r="N58" s="35" t="s">
        <v>6886</v>
      </c>
      <c r="O58" s="35" t="s">
        <v>1065</v>
      </c>
      <c r="P58" s="35" t="s">
        <v>2575</v>
      </c>
      <c r="Q58" s="35" t="s">
        <v>200</v>
      </c>
      <c r="R58" s="35" t="s">
        <v>2623</v>
      </c>
      <c r="S58" s="35" t="s">
        <v>6887</v>
      </c>
      <c r="T58">
        <v>27600000</v>
      </c>
      <c r="U58">
        <v>10</v>
      </c>
      <c r="V58" s="35" t="s">
        <v>6888</v>
      </c>
      <c r="W58" s="35" t="s">
        <v>1693</v>
      </c>
      <c r="X58" s="35" t="s">
        <v>147</v>
      </c>
      <c r="Y58" s="35" t="s">
        <v>48</v>
      </c>
      <c r="Z58" s="35" t="s">
        <v>72</v>
      </c>
      <c r="AA58" s="35" t="s">
        <v>56</v>
      </c>
      <c r="AC58" s="35" t="s">
        <v>14691</v>
      </c>
      <c r="AD58" s="35" t="s">
        <v>14691</v>
      </c>
      <c r="AE58">
        <v>276083453</v>
      </c>
      <c r="AF58">
        <v>10</v>
      </c>
      <c r="AG58" s="35" t="s">
        <v>1692</v>
      </c>
      <c r="AH58">
        <v>3300000000</v>
      </c>
      <c r="AI58">
        <v>13800000</v>
      </c>
      <c r="AJ58" s="20">
        <v>44208</v>
      </c>
      <c r="AK58" s="20">
        <v>44530</v>
      </c>
      <c r="AL58">
        <v>7270000</v>
      </c>
      <c r="AO58">
        <v>7270000</v>
      </c>
      <c r="AP58" s="35" t="s">
        <v>14691</v>
      </c>
      <c r="AQ58" s="35" t="s">
        <v>14691</v>
      </c>
      <c r="AR58" s="35" t="s">
        <v>1691</v>
      </c>
      <c r="AS58" s="35" t="s">
        <v>6889</v>
      </c>
      <c r="AT58" s="35" t="s">
        <v>14691</v>
      </c>
      <c r="AU58">
        <v>10</v>
      </c>
      <c r="AV58">
        <v>10.045</v>
      </c>
      <c r="AW58" t="b">
        <v>1</v>
      </c>
      <c r="AX58">
        <v>27600000</v>
      </c>
      <c r="AY58" s="20">
        <v>44940</v>
      </c>
      <c r="AZ58" s="20">
        <v>44710</v>
      </c>
      <c r="BA58" s="20"/>
      <c r="BB58">
        <v>1</v>
      </c>
      <c r="BC58">
        <v>0.5</v>
      </c>
      <c r="BD58">
        <v>1</v>
      </c>
      <c r="BE58">
        <v>11.5</v>
      </c>
      <c r="BF58" s="35" t="s">
        <v>14691</v>
      </c>
      <c r="BG58" s="35" t="s">
        <v>1694</v>
      </c>
      <c r="BH58" s="35" t="s">
        <v>14701</v>
      </c>
      <c r="BI58" s="35" t="s">
        <v>2580</v>
      </c>
      <c r="BJ58" s="35" t="s">
        <v>6890</v>
      </c>
    </row>
    <row r="59" spans="1:62" x14ac:dyDescent="0.2">
      <c r="A59">
        <v>57</v>
      </c>
      <c r="B59" s="35" t="s">
        <v>6880</v>
      </c>
      <c r="C59" s="35" t="s">
        <v>6881</v>
      </c>
      <c r="D59" s="35" t="s">
        <v>6882</v>
      </c>
      <c r="E59" s="35" t="s">
        <v>6891</v>
      </c>
      <c r="F59" s="35" t="s">
        <v>6884</v>
      </c>
      <c r="G59" s="20">
        <v>44188</v>
      </c>
      <c r="H59" s="35" t="s">
        <v>3225</v>
      </c>
      <c r="I59" s="35" t="s">
        <v>54</v>
      </c>
      <c r="J59" s="35" t="s">
        <v>69</v>
      </c>
      <c r="K59">
        <v>18</v>
      </c>
      <c r="L59">
        <v>9.1999999999999993</v>
      </c>
      <c r="M59" s="35" t="s">
        <v>6885</v>
      </c>
      <c r="N59" s="35" t="s">
        <v>6886</v>
      </c>
      <c r="O59" s="35" t="s">
        <v>1065</v>
      </c>
      <c r="P59" s="35" t="s">
        <v>2575</v>
      </c>
      <c r="Q59" s="35" t="s">
        <v>200</v>
      </c>
      <c r="R59" s="35" t="s">
        <v>2623</v>
      </c>
      <c r="S59" s="35" t="s">
        <v>6887</v>
      </c>
      <c r="T59">
        <v>27600000</v>
      </c>
      <c r="U59">
        <v>10</v>
      </c>
      <c r="V59" s="35" t="s">
        <v>6888</v>
      </c>
      <c r="W59" s="35" t="s">
        <v>1693</v>
      </c>
      <c r="X59" s="35" t="s">
        <v>147</v>
      </c>
      <c r="Y59" s="35" t="s">
        <v>48</v>
      </c>
      <c r="Z59" s="35" t="s">
        <v>72</v>
      </c>
      <c r="AA59" s="35" t="s">
        <v>56</v>
      </c>
      <c r="AC59" s="35" t="s">
        <v>14691</v>
      </c>
      <c r="AD59" s="35" t="s">
        <v>14691</v>
      </c>
      <c r="AE59">
        <v>276083453</v>
      </c>
      <c r="AF59">
        <v>10</v>
      </c>
      <c r="AG59" s="35" t="s">
        <v>1692</v>
      </c>
      <c r="AH59">
        <v>3300000000</v>
      </c>
      <c r="AI59">
        <v>13800000</v>
      </c>
      <c r="AJ59" s="20">
        <v>44208</v>
      </c>
      <c r="AK59" s="20">
        <v>44530</v>
      </c>
      <c r="AL59">
        <v>7270000</v>
      </c>
      <c r="AO59">
        <v>7270000</v>
      </c>
      <c r="AP59" s="35" t="s">
        <v>14691</v>
      </c>
      <c r="AQ59" s="35" t="s">
        <v>14691</v>
      </c>
      <c r="AR59" s="35" t="s">
        <v>1691</v>
      </c>
      <c r="AS59" s="35" t="s">
        <v>6889</v>
      </c>
      <c r="AT59" s="35" t="s">
        <v>14691</v>
      </c>
      <c r="AU59">
        <v>10</v>
      </c>
      <c r="AV59">
        <v>10.045</v>
      </c>
      <c r="AW59" t="b">
        <v>1</v>
      </c>
      <c r="AX59">
        <v>27600000</v>
      </c>
      <c r="AY59" s="20">
        <v>44940</v>
      </c>
      <c r="AZ59" s="20">
        <v>44710</v>
      </c>
      <c r="BA59" s="20"/>
      <c r="BB59">
        <v>1</v>
      </c>
      <c r="BC59">
        <v>0.5</v>
      </c>
      <c r="BD59">
        <v>1</v>
      </c>
      <c r="BE59">
        <v>11.5</v>
      </c>
      <c r="BF59" s="35" t="s">
        <v>14691</v>
      </c>
      <c r="BG59" s="35" t="s">
        <v>6880</v>
      </c>
      <c r="BH59" s="35" t="s">
        <v>14702</v>
      </c>
      <c r="BI59" s="35" t="s">
        <v>2584</v>
      </c>
      <c r="BJ59" s="35" t="s">
        <v>6892</v>
      </c>
    </row>
    <row r="60" spans="1:62" x14ac:dyDescent="0.2">
      <c r="A60">
        <v>58</v>
      </c>
      <c r="B60" s="35" t="s">
        <v>6880</v>
      </c>
      <c r="C60" s="35" t="s">
        <v>6881</v>
      </c>
      <c r="D60" s="35" t="s">
        <v>6882</v>
      </c>
      <c r="E60" s="35" t="s">
        <v>6893</v>
      </c>
      <c r="F60" s="35" t="s">
        <v>6884</v>
      </c>
      <c r="G60" s="20">
        <v>44188</v>
      </c>
      <c r="H60" s="35" t="s">
        <v>3225</v>
      </c>
      <c r="I60" s="35" t="s">
        <v>54</v>
      </c>
      <c r="J60" s="35" t="s">
        <v>69</v>
      </c>
      <c r="K60">
        <v>18</v>
      </c>
      <c r="L60">
        <v>9.1999999999999993</v>
      </c>
      <c r="M60" s="35" t="s">
        <v>6885</v>
      </c>
      <c r="N60" s="35" t="s">
        <v>6886</v>
      </c>
      <c r="O60" s="35" t="s">
        <v>1065</v>
      </c>
      <c r="P60" s="35" t="s">
        <v>2575</v>
      </c>
      <c r="Q60" s="35" t="s">
        <v>200</v>
      </c>
      <c r="R60" s="35" t="s">
        <v>2623</v>
      </c>
      <c r="S60" s="35" t="s">
        <v>6887</v>
      </c>
      <c r="T60">
        <v>27600000</v>
      </c>
      <c r="U60">
        <v>10</v>
      </c>
      <c r="V60" s="35" t="s">
        <v>6888</v>
      </c>
      <c r="W60" s="35" t="s">
        <v>1693</v>
      </c>
      <c r="X60" s="35" t="s">
        <v>147</v>
      </c>
      <c r="Y60" s="35" t="s">
        <v>48</v>
      </c>
      <c r="Z60" s="35" t="s">
        <v>72</v>
      </c>
      <c r="AA60" s="35" t="s">
        <v>56</v>
      </c>
      <c r="AC60" s="35" t="s">
        <v>14691</v>
      </c>
      <c r="AD60" s="35" t="s">
        <v>14691</v>
      </c>
      <c r="AE60">
        <v>276083453</v>
      </c>
      <c r="AF60">
        <v>10</v>
      </c>
      <c r="AG60" s="35" t="s">
        <v>1692</v>
      </c>
      <c r="AH60">
        <v>3300000000</v>
      </c>
      <c r="AI60">
        <v>13800000</v>
      </c>
      <c r="AJ60" s="20">
        <v>44208</v>
      </c>
      <c r="AK60" s="20">
        <v>44530</v>
      </c>
      <c r="AL60">
        <v>7270000</v>
      </c>
      <c r="AO60">
        <v>7270000</v>
      </c>
      <c r="AP60" s="35" t="s">
        <v>14691</v>
      </c>
      <c r="AQ60" s="35" t="s">
        <v>14691</v>
      </c>
      <c r="AR60" s="35" t="s">
        <v>1691</v>
      </c>
      <c r="AS60" s="35" t="s">
        <v>6889</v>
      </c>
      <c r="AT60" s="35" t="s">
        <v>14691</v>
      </c>
      <c r="AU60">
        <v>10</v>
      </c>
      <c r="AV60">
        <v>10.045</v>
      </c>
      <c r="AW60" t="b">
        <v>1</v>
      </c>
      <c r="AX60">
        <v>27600000</v>
      </c>
      <c r="AY60" s="20">
        <v>44940</v>
      </c>
      <c r="AZ60" s="20">
        <v>44710</v>
      </c>
      <c r="BA60" s="20"/>
      <c r="BB60">
        <v>1</v>
      </c>
      <c r="BC60">
        <v>0.5</v>
      </c>
      <c r="BD60">
        <v>1</v>
      </c>
      <c r="BE60">
        <v>11.5</v>
      </c>
      <c r="BF60" s="35" t="s">
        <v>14691</v>
      </c>
      <c r="BG60" s="35" t="s">
        <v>6894</v>
      </c>
      <c r="BH60" s="35" t="s">
        <v>14703</v>
      </c>
      <c r="BI60" s="35" t="s">
        <v>2589</v>
      </c>
      <c r="BJ60" s="35" t="s">
        <v>6895</v>
      </c>
    </row>
    <row r="61" spans="1:62" x14ac:dyDescent="0.2">
      <c r="A61">
        <v>59</v>
      </c>
      <c r="B61" s="35" t="s">
        <v>3943</v>
      </c>
      <c r="C61" s="35" t="s">
        <v>3944</v>
      </c>
      <c r="D61" s="35" t="s">
        <v>3945</v>
      </c>
      <c r="E61" s="35" t="s">
        <v>3946</v>
      </c>
      <c r="F61" s="35" t="s">
        <v>3947</v>
      </c>
      <c r="G61" s="20">
        <v>44089</v>
      </c>
      <c r="H61" s="35" t="s">
        <v>1689</v>
      </c>
      <c r="I61" s="35" t="s">
        <v>158</v>
      </c>
      <c r="J61" s="35" t="s">
        <v>126</v>
      </c>
      <c r="K61">
        <v>18</v>
      </c>
      <c r="L61">
        <v>9.5</v>
      </c>
      <c r="M61" s="35" t="s">
        <v>3948</v>
      </c>
      <c r="N61" s="35" t="s">
        <v>3949</v>
      </c>
      <c r="O61" s="35" t="s">
        <v>52</v>
      </c>
      <c r="P61" s="35" t="s">
        <v>2575</v>
      </c>
      <c r="Q61" s="35" t="s">
        <v>368</v>
      </c>
      <c r="R61" s="35" t="s">
        <v>2577</v>
      </c>
      <c r="S61" s="35" t="s">
        <v>3950</v>
      </c>
      <c r="T61">
        <v>9000000</v>
      </c>
      <c r="U61">
        <v>10</v>
      </c>
      <c r="V61" s="35" t="s">
        <v>14691</v>
      </c>
      <c r="W61" s="35" t="s">
        <v>1688</v>
      </c>
      <c r="X61" s="35" t="s">
        <v>130</v>
      </c>
      <c r="Y61" s="35" t="s">
        <v>48</v>
      </c>
      <c r="Z61" s="35" t="s">
        <v>130</v>
      </c>
      <c r="AA61" s="35" t="s">
        <v>48</v>
      </c>
      <c r="AC61" s="35" t="s">
        <v>14691</v>
      </c>
      <c r="AD61" s="35" t="s">
        <v>14691</v>
      </c>
      <c r="AE61">
        <v>27454195</v>
      </c>
      <c r="AF61">
        <v>10.17</v>
      </c>
      <c r="AG61" s="35" t="s">
        <v>1687</v>
      </c>
      <c r="AH61">
        <v>449000000</v>
      </c>
      <c r="AI61">
        <v>9000000</v>
      </c>
      <c r="AJ61" s="20">
        <v>44145</v>
      </c>
      <c r="AK61" s="20">
        <v>44594</v>
      </c>
      <c r="AL61">
        <v>4790000</v>
      </c>
      <c r="AM61">
        <v>479000</v>
      </c>
      <c r="AP61" s="35" t="s">
        <v>14691</v>
      </c>
      <c r="AQ61" s="35" t="s">
        <v>14691</v>
      </c>
      <c r="AR61" s="35" t="s">
        <v>1686</v>
      </c>
      <c r="AS61" s="35" t="s">
        <v>3951</v>
      </c>
      <c r="AT61" s="35" t="s">
        <v>14691</v>
      </c>
      <c r="AU61">
        <v>10.27</v>
      </c>
      <c r="AV61">
        <v>10.302</v>
      </c>
      <c r="AW61" t="b">
        <v>1</v>
      </c>
      <c r="AX61">
        <v>2673242</v>
      </c>
      <c r="AY61" s="20">
        <v>44785</v>
      </c>
      <c r="AZ61" s="20">
        <v>44775</v>
      </c>
      <c r="BA61" s="20"/>
      <c r="BB61">
        <v>1</v>
      </c>
      <c r="BC61">
        <v>1</v>
      </c>
      <c r="BD61">
        <v>0.5</v>
      </c>
      <c r="BE61">
        <v>11.5</v>
      </c>
      <c r="BF61" s="35" t="s">
        <v>14691</v>
      </c>
      <c r="BG61" s="35" t="s">
        <v>1690</v>
      </c>
      <c r="BH61" s="35" t="s">
        <v>3952</v>
      </c>
      <c r="BI61" s="35" t="s">
        <v>2580</v>
      </c>
      <c r="BJ61" s="35" t="s">
        <v>3953</v>
      </c>
    </row>
    <row r="62" spans="1:62" x14ac:dyDescent="0.2">
      <c r="A62">
        <v>60</v>
      </c>
      <c r="B62" s="35" t="s">
        <v>3943</v>
      </c>
      <c r="C62" s="35" t="s">
        <v>3944</v>
      </c>
      <c r="D62" s="35" t="s">
        <v>3945</v>
      </c>
      <c r="E62" s="35" t="s">
        <v>3954</v>
      </c>
      <c r="F62" s="35" t="s">
        <v>3947</v>
      </c>
      <c r="G62" s="20">
        <v>44089</v>
      </c>
      <c r="H62" s="35" t="s">
        <v>1689</v>
      </c>
      <c r="I62" s="35" t="s">
        <v>158</v>
      </c>
      <c r="J62" s="35" t="s">
        <v>126</v>
      </c>
      <c r="K62">
        <v>18</v>
      </c>
      <c r="L62">
        <v>9.5</v>
      </c>
      <c r="M62" s="35" t="s">
        <v>3948</v>
      </c>
      <c r="N62" s="35" t="s">
        <v>3949</v>
      </c>
      <c r="O62" s="35" t="s">
        <v>52</v>
      </c>
      <c r="P62" s="35" t="s">
        <v>2575</v>
      </c>
      <c r="Q62" s="35" t="s">
        <v>368</v>
      </c>
      <c r="R62" s="35" t="s">
        <v>2577</v>
      </c>
      <c r="S62" s="35" t="s">
        <v>3950</v>
      </c>
      <c r="T62">
        <v>9000000</v>
      </c>
      <c r="U62">
        <v>10</v>
      </c>
      <c r="V62" s="35" t="s">
        <v>14691</v>
      </c>
      <c r="W62" s="35" t="s">
        <v>1688</v>
      </c>
      <c r="X62" s="35" t="s">
        <v>130</v>
      </c>
      <c r="Y62" s="35" t="s">
        <v>48</v>
      </c>
      <c r="Z62" s="35" t="s">
        <v>130</v>
      </c>
      <c r="AA62" s="35" t="s">
        <v>48</v>
      </c>
      <c r="AC62" s="35" t="s">
        <v>14691</v>
      </c>
      <c r="AD62" s="35" t="s">
        <v>14691</v>
      </c>
      <c r="AE62">
        <v>27454195</v>
      </c>
      <c r="AF62">
        <v>10.17</v>
      </c>
      <c r="AG62" s="35" t="s">
        <v>1687</v>
      </c>
      <c r="AH62">
        <v>449000000</v>
      </c>
      <c r="AI62">
        <v>9000000</v>
      </c>
      <c r="AJ62" s="20">
        <v>44145</v>
      </c>
      <c r="AK62" s="20">
        <v>44594</v>
      </c>
      <c r="AL62">
        <v>4790000</v>
      </c>
      <c r="AM62">
        <v>479000</v>
      </c>
      <c r="AP62" s="35" t="s">
        <v>14691</v>
      </c>
      <c r="AQ62" s="35" t="s">
        <v>14691</v>
      </c>
      <c r="AR62" s="35" t="s">
        <v>1686</v>
      </c>
      <c r="AS62" s="35" t="s">
        <v>3951</v>
      </c>
      <c r="AT62" s="35" t="s">
        <v>14691</v>
      </c>
      <c r="AU62">
        <v>10.27</v>
      </c>
      <c r="AV62">
        <v>10.302</v>
      </c>
      <c r="AW62" t="b">
        <v>1</v>
      </c>
      <c r="AX62">
        <v>2673242</v>
      </c>
      <c r="AY62" s="20">
        <v>44785</v>
      </c>
      <c r="AZ62" s="20">
        <v>44775</v>
      </c>
      <c r="BA62" s="20"/>
      <c r="BB62">
        <v>1</v>
      </c>
      <c r="BC62">
        <v>1</v>
      </c>
      <c r="BD62">
        <v>0.5</v>
      </c>
      <c r="BE62">
        <v>11.5</v>
      </c>
      <c r="BF62" s="35" t="s">
        <v>14691</v>
      </c>
      <c r="BG62" s="35" t="s">
        <v>3943</v>
      </c>
      <c r="BH62" s="35" t="s">
        <v>3955</v>
      </c>
      <c r="BI62" s="35" t="s">
        <v>2584</v>
      </c>
      <c r="BJ62" s="35" t="s">
        <v>3956</v>
      </c>
    </row>
    <row r="63" spans="1:62" x14ac:dyDescent="0.2">
      <c r="A63">
        <v>61</v>
      </c>
      <c r="B63" s="35" t="s">
        <v>3943</v>
      </c>
      <c r="C63" s="35" t="s">
        <v>3944</v>
      </c>
      <c r="D63" s="35" t="s">
        <v>3945</v>
      </c>
      <c r="E63" s="35" t="s">
        <v>3957</v>
      </c>
      <c r="F63" s="35" t="s">
        <v>3947</v>
      </c>
      <c r="G63" s="20">
        <v>44089</v>
      </c>
      <c r="H63" s="35" t="s">
        <v>1689</v>
      </c>
      <c r="I63" s="35" t="s">
        <v>158</v>
      </c>
      <c r="J63" s="35" t="s">
        <v>126</v>
      </c>
      <c r="K63">
        <v>18</v>
      </c>
      <c r="L63">
        <v>9.5</v>
      </c>
      <c r="M63" s="35" t="s">
        <v>3948</v>
      </c>
      <c r="N63" s="35" t="s">
        <v>3949</v>
      </c>
      <c r="O63" s="35" t="s">
        <v>52</v>
      </c>
      <c r="P63" s="35" t="s">
        <v>2575</v>
      </c>
      <c r="Q63" s="35" t="s">
        <v>368</v>
      </c>
      <c r="R63" s="35" t="s">
        <v>2577</v>
      </c>
      <c r="S63" s="35" t="s">
        <v>3950</v>
      </c>
      <c r="T63">
        <v>9000000</v>
      </c>
      <c r="U63">
        <v>10</v>
      </c>
      <c r="V63" s="35" t="s">
        <v>14691</v>
      </c>
      <c r="W63" s="35" t="s">
        <v>1688</v>
      </c>
      <c r="X63" s="35" t="s">
        <v>130</v>
      </c>
      <c r="Y63" s="35" t="s">
        <v>48</v>
      </c>
      <c r="Z63" s="35" t="s">
        <v>130</v>
      </c>
      <c r="AA63" s="35" t="s">
        <v>48</v>
      </c>
      <c r="AC63" s="35" t="s">
        <v>14691</v>
      </c>
      <c r="AD63" s="35" t="s">
        <v>14691</v>
      </c>
      <c r="AE63">
        <v>27454195</v>
      </c>
      <c r="AF63">
        <v>10.17</v>
      </c>
      <c r="AG63" s="35" t="s">
        <v>1687</v>
      </c>
      <c r="AH63">
        <v>449000000</v>
      </c>
      <c r="AI63">
        <v>9000000</v>
      </c>
      <c r="AJ63" s="20">
        <v>44145</v>
      </c>
      <c r="AK63" s="20">
        <v>44594</v>
      </c>
      <c r="AL63">
        <v>4790000</v>
      </c>
      <c r="AM63">
        <v>479000</v>
      </c>
      <c r="AP63" s="35" t="s">
        <v>14691</v>
      </c>
      <c r="AQ63" s="35" t="s">
        <v>14691</v>
      </c>
      <c r="AR63" s="35" t="s">
        <v>1686</v>
      </c>
      <c r="AS63" s="35" t="s">
        <v>3951</v>
      </c>
      <c r="AT63" s="35" t="s">
        <v>14691</v>
      </c>
      <c r="AU63">
        <v>10.27</v>
      </c>
      <c r="AV63">
        <v>10.302</v>
      </c>
      <c r="AW63" t="b">
        <v>1</v>
      </c>
      <c r="AX63">
        <v>2673242</v>
      </c>
      <c r="AY63" s="20">
        <v>44785</v>
      </c>
      <c r="AZ63" s="20">
        <v>44775</v>
      </c>
      <c r="BA63" s="20"/>
      <c r="BB63">
        <v>1</v>
      </c>
      <c r="BC63">
        <v>1</v>
      </c>
      <c r="BD63">
        <v>0.5</v>
      </c>
      <c r="BE63">
        <v>11.5</v>
      </c>
      <c r="BF63" s="35" t="s">
        <v>14691</v>
      </c>
      <c r="BG63" s="35" t="s">
        <v>3958</v>
      </c>
      <c r="BH63" s="35" t="s">
        <v>3959</v>
      </c>
      <c r="BI63" s="35" t="s">
        <v>2589</v>
      </c>
      <c r="BJ63" s="35" t="s">
        <v>3960</v>
      </c>
    </row>
    <row r="64" spans="1:62" x14ac:dyDescent="0.2">
      <c r="A64">
        <v>62</v>
      </c>
      <c r="B64" s="35" t="s">
        <v>3943</v>
      </c>
      <c r="C64" s="35" t="s">
        <v>3944</v>
      </c>
      <c r="D64" s="35" t="s">
        <v>3945</v>
      </c>
      <c r="E64" s="35" t="s">
        <v>3961</v>
      </c>
      <c r="F64" s="35" t="s">
        <v>3947</v>
      </c>
      <c r="G64" s="20">
        <v>44089</v>
      </c>
      <c r="H64" s="35" t="s">
        <v>1689</v>
      </c>
      <c r="I64" s="35" t="s">
        <v>158</v>
      </c>
      <c r="J64" s="35" t="s">
        <v>126</v>
      </c>
      <c r="K64">
        <v>18</v>
      </c>
      <c r="L64">
        <v>9.5</v>
      </c>
      <c r="M64" s="35" t="s">
        <v>3948</v>
      </c>
      <c r="N64" s="35" t="s">
        <v>3949</v>
      </c>
      <c r="O64" s="35" t="s">
        <v>52</v>
      </c>
      <c r="P64" s="35" t="s">
        <v>2575</v>
      </c>
      <c r="Q64" s="35" t="s">
        <v>368</v>
      </c>
      <c r="R64" s="35" t="s">
        <v>2577</v>
      </c>
      <c r="S64" s="35" t="s">
        <v>3950</v>
      </c>
      <c r="T64">
        <v>9000000</v>
      </c>
      <c r="U64">
        <v>10</v>
      </c>
      <c r="V64" s="35" t="s">
        <v>14691</v>
      </c>
      <c r="W64" s="35" t="s">
        <v>1688</v>
      </c>
      <c r="X64" s="35" t="s">
        <v>130</v>
      </c>
      <c r="Y64" s="35" t="s">
        <v>48</v>
      </c>
      <c r="Z64" s="35" t="s">
        <v>130</v>
      </c>
      <c r="AA64" s="35" t="s">
        <v>48</v>
      </c>
      <c r="AC64" s="35" t="s">
        <v>14691</v>
      </c>
      <c r="AD64" s="35" t="s">
        <v>14691</v>
      </c>
      <c r="AE64">
        <v>27454195</v>
      </c>
      <c r="AF64">
        <v>10.17</v>
      </c>
      <c r="AG64" s="35" t="s">
        <v>1687</v>
      </c>
      <c r="AH64">
        <v>449000000</v>
      </c>
      <c r="AI64">
        <v>9000000</v>
      </c>
      <c r="AJ64" s="20">
        <v>44145</v>
      </c>
      <c r="AK64" s="20">
        <v>44594</v>
      </c>
      <c r="AL64">
        <v>4790000</v>
      </c>
      <c r="AM64">
        <v>479000</v>
      </c>
      <c r="AP64" s="35" t="s">
        <v>14691</v>
      </c>
      <c r="AQ64" s="35" t="s">
        <v>14691</v>
      </c>
      <c r="AR64" s="35" t="s">
        <v>1686</v>
      </c>
      <c r="AS64" s="35" t="s">
        <v>3951</v>
      </c>
      <c r="AT64" s="35" t="s">
        <v>14691</v>
      </c>
      <c r="AU64">
        <v>10.27</v>
      </c>
      <c r="AV64">
        <v>10.302</v>
      </c>
      <c r="AW64" t="b">
        <v>1</v>
      </c>
      <c r="AX64">
        <v>2673242</v>
      </c>
      <c r="AY64" s="20">
        <v>44785</v>
      </c>
      <c r="AZ64" s="20">
        <v>44775</v>
      </c>
      <c r="BA64" s="20"/>
      <c r="BB64">
        <v>1</v>
      </c>
      <c r="BC64">
        <v>1</v>
      </c>
      <c r="BD64">
        <v>0.5</v>
      </c>
      <c r="BE64">
        <v>11.5</v>
      </c>
      <c r="BF64" s="35" t="s">
        <v>14691</v>
      </c>
      <c r="BG64" s="35" t="s">
        <v>3962</v>
      </c>
      <c r="BH64" s="35" t="s">
        <v>3963</v>
      </c>
      <c r="BI64" s="35" t="s">
        <v>2613</v>
      </c>
      <c r="BJ64" s="35" t="s">
        <v>3964</v>
      </c>
    </row>
    <row r="65" spans="1:62" x14ac:dyDescent="0.2">
      <c r="A65">
        <v>63</v>
      </c>
      <c r="B65" s="35" t="s">
        <v>8585</v>
      </c>
      <c r="C65" s="35" t="s">
        <v>8586</v>
      </c>
      <c r="D65" s="35" t="s">
        <v>8587</v>
      </c>
      <c r="E65" s="35" t="s">
        <v>8588</v>
      </c>
      <c r="F65" s="35" t="s">
        <v>8589</v>
      </c>
      <c r="G65" s="20">
        <v>44153</v>
      </c>
      <c r="H65" s="35" t="s">
        <v>3225</v>
      </c>
      <c r="I65" s="35" t="s">
        <v>54</v>
      </c>
      <c r="J65" s="35" t="s">
        <v>69</v>
      </c>
      <c r="K65">
        <v>18</v>
      </c>
      <c r="L65">
        <v>9.1999999999999993</v>
      </c>
      <c r="M65" s="35" t="s">
        <v>8590</v>
      </c>
      <c r="N65" s="35" t="s">
        <v>8591</v>
      </c>
      <c r="O65" s="35" t="s">
        <v>52</v>
      </c>
      <c r="P65" s="35" t="s">
        <v>2656</v>
      </c>
      <c r="Q65" s="35" t="s">
        <v>112</v>
      </c>
      <c r="R65" s="35" t="s">
        <v>2623</v>
      </c>
      <c r="S65" s="35" t="s">
        <v>8592</v>
      </c>
      <c r="T65">
        <v>11500000</v>
      </c>
      <c r="U65">
        <v>10</v>
      </c>
      <c r="V65" s="35" t="s">
        <v>14691</v>
      </c>
      <c r="W65" s="35" t="s">
        <v>1684</v>
      </c>
      <c r="X65" s="35" t="s">
        <v>147</v>
      </c>
      <c r="Y65" s="35" t="s">
        <v>48</v>
      </c>
      <c r="Z65" s="35" t="s">
        <v>14691</v>
      </c>
      <c r="AA65" s="35" t="s">
        <v>14691</v>
      </c>
      <c r="AC65" s="35" t="s">
        <v>14691</v>
      </c>
      <c r="AD65" s="35" t="s">
        <v>14691</v>
      </c>
      <c r="AE65">
        <v>116157352</v>
      </c>
      <c r="AF65">
        <v>10.1</v>
      </c>
      <c r="AG65" s="35" t="s">
        <v>14691</v>
      </c>
      <c r="AI65">
        <v>5750000</v>
      </c>
      <c r="AJ65" s="20">
        <v>44236</v>
      </c>
      <c r="AK65" s="20"/>
      <c r="AL65">
        <v>4120000</v>
      </c>
      <c r="AO65">
        <v>4120000</v>
      </c>
      <c r="AP65" s="35" t="s">
        <v>14691</v>
      </c>
      <c r="AQ65" s="35" t="s">
        <v>14691</v>
      </c>
      <c r="AR65" s="35" t="s">
        <v>14691</v>
      </c>
      <c r="AS65" s="35" t="s">
        <v>14691</v>
      </c>
      <c r="AT65" s="35" t="s">
        <v>14691</v>
      </c>
      <c r="AU65">
        <v>10.1</v>
      </c>
      <c r="AV65">
        <v>10.135</v>
      </c>
      <c r="AW65" t="b">
        <v>0</v>
      </c>
      <c r="AX65">
        <v>11500000</v>
      </c>
      <c r="AY65" s="20">
        <v>44968</v>
      </c>
      <c r="AZ65" s="20"/>
      <c r="BA65" s="20"/>
      <c r="BB65">
        <v>1</v>
      </c>
      <c r="BC65">
        <v>0.5</v>
      </c>
      <c r="BD65">
        <v>1</v>
      </c>
      <c r="BE65">
        <v>11.5</v>
      </c>
      <c r="BF65" s="35" t="s">
        <v>14691</v>
      </c>
      <c r="BG65" s="35" t="s">
        <v>1685</v>
      </c>
      <c r="BH65" s="35" t="s">
        <v>8593</v>
      </c>
      <c r="BI65" s="35" t="s">
        <v>2580</v>
      </c>
      <c r="BJ65" s="35" t="s">
        <v>8594</v>
      </c>
    </row>
    <row r="66" spans="1:62" x14ac:dyDescent="0.2">
      <c r="A66">
        <v>64</v>
      </c>
      <c r="B66" s="35" t="s">
        <v>8585</v>
      </c>
      <c r="C66" s="35" t="s">
        <v>8586</v>
      </c>
      <c r="D66" s="35" t="s">
        <v>8587</v>
      </c>
      <c r="E66" s="35" t="s">
        <v>8595</v>
      </c>
      <c r="F66" s="35" t="s">
        <v>8589</v>
      </c>
      <c r="G66" s="20">
        <v>44153</v>
      </c>
      <c r="H66" s="35" t="s">
        <v>3225</v>
      </c>
      <c r="I66" s="35" t="s">
        <v>54</v>
      </c>
      <c r="J66" s="35" t="s">
        <v>69</v>
      </c>
      <c r="K66">
        <v>18</v>
      </c>
      <c r="L66">
        <v>9.1999999999999993</v>
      </c>
      <c r="M66" s="35" t="s">
        <v>8590</v>
      </c>
      <c r="N66" s="35" t="s">
        <v>8591</v>
      </c>
      <c r="O66" s="35" t="s">
        <v>52</v>
      </c>
      <c r="P66" s="35" t="s">
        <v>2656</v>
      </c>
      <c r="Q66" s="35" t="s">
        <v>112</v>
      </c>
      <c r="R66" s="35" t="s">
        <v>2623</v>
      </c>
      <c r="S66" s="35" t="s">
        <v>8592</v>
      </c>
      <c r="T66">
        <v>11500000</v>
      </c>
      <c r="U66">
        <v>10</v>
      </c>
      <c r="V66" s="35" t="s">
        <v>14691</v>
      </c>
      <c r="W66" s="35" t="s">
        <v>1684</v>
      </c>
      <c r="X66" s="35" t="s">
        <v>147</v>
      </c>
      <c r="Y66" s="35" t="s">
        <v>48</v>
      </c>
      <c r="Z66" s="35" t="s">
        <v>14691</v>
      </c>
      <c r="AA66" s="35" t="s">
        <v>14691</v>
      </c>
      <c r="AC66" s="35" t="s">
        <v>14691</v>
      </c>
      <c r="AD66" s="35" t="s">
        <v>14691</v>
      </c>
      <c r="AE66">
        <v>116157352</v>
      </c>
      <c r="AF66">
        <v>10.1</v>
      </c>
      <c r="AG66" s="35" t="s">
        <v>14691</v>
      </c>
      <c r="AI66">
        <v>5750000</v>
      </c>
      <c r="AJ66" s="20">
        <v>44236</v>
      </c>
      <c r="AK66" s="20"/>
      <c r="AL66">
        <v>4120000</v>
      </c>
      <c r="AO66">
        <v>4120000</v>
      </c>
      <c r="AP66" s="35" t="s">
        <v>14691</v>
      </c>
      <c r="AQ66" s="35" t="s">
        <v>14691</v>
      </c>
      <c r="AR66" s="35" t="s">
        <v>14691</v>
      </c>
      <c r="AS66" s="35" t="s">
        <v>14691</v>
      </c>
      <c r="AT66" s="35" t="s">
        <v>14691</v>
      </c>
      <c r="AU66">
        <v>10.1</v>
      </c>
      <c r="AV66">
        <v>10.135</v>
      </c>
      <c r="AW66" t="b">
        <v>0</v>
      </c>
      <c r="AX66">
        <v>11500000</v>
      </c>
      <c r="AY66" s="20">
        <v>44968</v>
      </c>
      <c r="AZ66" s="20"/>
      <c r="BA66" s="20"/>
      <c r="BB66">
        <v>1</v>
      </c>
      <c r="BC66">
        <v>0.5</v>
      </c>
      <c r="BD66">
        <v>1</v>
      </c>
      <c r="BE66">
        <v>11.5</v>
      </c>
      <c r="BF66" s="35" t="s">
        <v>14691</v>
      </c>
      <c r="BG66" s="35" t="s">
        <v>8585</v>
      </c>
      <c r="BH66" s="35" t="s">
        <v>8596</v>
      </c>
      <c r="BI66" s="35" t="s">
        <v>2584</v>
      </c>
      <c r="BJ66" s="35" t="s">
        <v>8597</v>
      </c>
    </row>
    <row r="67" spans="1:62" x14ac:dyDescent="0.2">
      <c r="A67">
        <v>65</v>
      </c>
      <c r="B67" s="35" t="s">
        <v>8585</v>
      </c>
      <c r="C67" s="35" t="s">
        <v>8586</v>
      </c>
      <c r="D67" s="35" t="s">
        <v>8587</v>
      </c>
      <c r="E67" s="35" t="s">
        <v>8598</v>
      </c>
      <c r="F67" s="35" t="s">
        <v>8589</v>
      </c>
      <c r="G67" s="20">
        <v>44153</v>
      </c>
      <c r="H67" s="35" t="s">
        <v>3225</v>
      </c>
      <c r="I67" s="35" t="s">
        <v>54</v>
      </c>
      <c r="J67" s="35" t="s">
        <v>69</v>
      </c>
      <c r="K67">
        <v>18</v>
      </c>
      <c r="L67">
        <v>9.1999999999999993</v>
      </c>
      <c r="M67" s="35" t="s">
        <v>8590</v>
      </c>
      <c r="N67" s="35" t="s">
        <v>8591</v>
      </c>
      <c r="O67" s="35" t="s">
        <v>52</v>
      </c>
      <c r="P67" s="35" t="s">
        <v>2656</v>
      </c>
      <c r="Q67" s="35" t="s">
        <v>112</v>
      </c>
      <c r="R67" s="35" t="s">
        <v>2623</v>
      </c>
      <c r="S67" s="35" t="s">
        <v>8592</v>
      </c>
      <c r="T67">
        <v>11500000</v>
      </c>
      <c r="U67">
        <v>10</v>
      </c>
      <c r="V67" s="35" t="s">
        <v>14691</v>
      </c>
      <c r="W67" s="35" t="s">
        <v>1684</v>
      </c>
      <c r="X67" s="35" t="s">
        <v>147</v>
      </c>
      <c r="Y67" s="35" t="s">
        <v>48</v>
      </c>
      <c r="Z67" s="35" t="s">
        <v>14691</v>
      </c>
      <c r="AA67" s="35" t="s">
        <v>14691</v>
      </c>
      <c r="AC67" s="35" t="s">
        <v>14691</v>
      </c>
      <c r="AD67" s="35" t="s">
        <v>14691</v>
      </c>
      <c r="AE67">
        <v>116157352</v>
      </c>
      <c r="AF67">
        <v>10.1</v>
      </c>
      <c r="AG67" s="35" t="s">
        <v>14691</v>
      </c>
      <c r="AI67">
        <v>5750000</v>
      </c>
      <c r="AJ67" s="20">
        <v>44236</v>
      </c>
      <c r="AK67" s="20"/>
      <c r="AL67">
        <v>4120000</v>
      </c>
      <c r="AO67">
        <v>4120000</v>
      </c>
      <c r="AP67" s="35" t="s">
        <v>14691</v>
      </c>
      <c r="AQ67" s="35" t="s">
        <v>14691</v>
      </c>
      <c r="AR67" s="35" t="s">
        <v>14691</v>
      </c>
      <c r="AS67" s="35" t="s">
        <v>14691</v>
      </c>
      <c r="AT67" s="35" t="s">
        <v>14691</v>
      </c>
      <c r="AU67">
        <v>10.1</v>
      </c>
      <c r="AV67">
        <v>10.135</v>
      </c>
      <c r="AW67" t="b">
        <v>0</v>
      </c>
      <c r="AX67">
        <v>11500000</v>
      </c>
      <c r="AY67" s="20">
        <v>44968</v>
      </c>
      <c r="AZ67" s="20"/>
      <c r="BA67" s="20"/>
      <c r="BB67">
        <v>1</v>
      </c>
      <c r="BC67">
        <v>0.5</v>
      </c>
      <c r="BD67">
        <v>1</v>
      </c>
      <c r="BE67">
        <v>11.5</v>
      </c>
      <c r="BF67" s="35" t="s">
        <v>14691</v>
      </c>
      <c r="BG67" s="35" t="s">
        <v>8599</v>
      </c>
      <c r="BH67" s="35" t="s">
        <v>8600</v>
      </c>
      <c r="BI67" s="35" t="s">
        <v>2589</v>
      </c>
      <c r="BJ67" s="35" t="s">
        <v>8601</v>
      </c>
    </row>
    <row r="68" spans="1:62" x14ac:dyDescent="0.2">
      <c r="A68">
        <v>66</v>
      </c>
      <c r="B68" s="35" t="s">
        <v>6181</v>
      </c>
      <c r="C68" s="35" t="s">
        <v>6182</v>
      </c>
      <c r="D68" s="35" t="s">
        <v>6183</v>
      </c>
      <c r="E68" s="35" t="s">
        <v>6184</v>
      </c>
      <c r="F68" s="35" t="s">
        <v>6185</v>
      </c>
      <c r="G68" s="20">
        <v>44505</v>
      </c>
      <c r="H68" s="35" t="s">
        <v>138</v>
      </c>
      <c r="I68" s="35" t="s">
        <v>54</v>
      </c>
      <c r="J68" s="35" t="s">
        <v>162</v>
      </c>
      <c r="K68">
        <v>18</v>
      </c>
      <c r="L68">
        <v>9.1999999999999993</v>
      </c>
      <c r="M68" s="35" t="s">
        <v>6186</v>
      </c>
      <c r="N68" s="35" t="s">
        <v>6187</v>
      </c>
      <c r="O68" s="35" t="s">
        <v>1682</v>
      </c>
      <c r="P68" s="35" t="s">
        <v>2575</v>
      </c>
      <c r="Q68" s="35" t="s">
        <v>169</v>
      </c>
      <c r="R68" s="35" t="s">
        <v>2623</v>
      </c>
      <c r="S68" s="35" t="s">
        <v>6188</v>
      </c>
      <c r="T68">
        <v>11500000</v>
      </c>
      <c r="U68">
        <v>10</v>
      </c>
      <c r="V68" s="35" t="s">
        <v>6189</v>
      </c>
      <c r="W68" s="35" t="s">
        <v>1681</v>
      </c>
      <c r="X68" s="35" t="s">
        <v>49</v>
      </c>
      <c r="Y68" s="35" t="s">
        <v>48</v>
      </c>
      <c r="Z68" s="35" t="s">
        <v>14691</v>
      </c>
      <c r="AA68" s="35" t="s">
        <v>14691</v>
      </c>
      <c r="AC68" s="35" t="s">
        <v>14691</v>
      </c>
      <c r="AD68" s="35" t="s">
        <v>14691</v>
      </c>
      <c r="AE68">
        <v>116725000</v>
      </c>
      <c r="AF68">
        <v>10.15</v>
      </c>
      <c r="AG68" s="35" t="s">
        <v>14691</v>
      </c>
      <c r="AI68">
        <v>8625000</v>
      </c>
      <c r="AJ68" s="20">
        <v>44546</v>
      </c>
      <c r="AK68" s="20"/>
      <c r="AL68">
        <v>7100000</v>
      </c>
      <c r="AO68">
        <v>7100000</v>
      </c>
      <c r="AP68" s="35" t="s">
        <v>14691</v>
      </c>
      <c r="AQ68" s="35" t="s">
        <v>14691</v>
      </c>
      <c r="AR68" s="35" t="s">
        <v>14691</v>
      </c>
      <c r="AS68" s="35" t="s">
        <v>14691</v>
      </c>
      <c r="AT68" s="35" t="s">
        <v>14691</v>
      </c>
      <c r="AU68">
        <v>10.15</v>
      </c>
      <c r="AV68">
        <v>10.180999999999999</v>
      </c>
      <c r="AW68" t="b">
        <v>0</v>
      </c>
      <c r="AX68">
        <v>11500000</v>
      </c>
      <c r="AY68" s="20">
        <v>44915</v>
      </c>
      <c r="AZ68" s="20"/>
      <c r="BA68" s="20">
        <v>45097</v>
      </c>
      <c r="BB68">
        <v>1</v>
      </c>
      <c r="BC68">
        <v>0.75</v>
      </c>
      <c r="BD68">
        <v>1</v>
      </c>
      <c r="BE68">
        <v>11.5</v>
      </c>
      <c r="BF68" s="35" t="s">
        <v>14691</v>
      </c>
      <c r="BG68" s="35" t="s">
        <v>1683</v>
      </c>
      <c r="BH68" s="35" t="s">
        <v>6190</v>
      </c>
      <c r="BI68" s="35" t="s">
        <v>2580</v>
      </c>
      <c r="BJ68" s="35" t="s">
        <v>6191</v>
      </c>
    </row>
    <row r="69" spans="1:62" x14ac:dyDescent="0.2">
      <c r="A69">
        <v>67</v>
      </c>
      <c r="B69" s="35" t="s">
        <v>6181</v>
      </c>
      <c r="C69" s="35" t="s">
        <v>6182</v>
      </c>
      <c r="D69" s="35" t="s">
        <v>6183</v>
      </c>
      <c r="E69" s="35" t="s">
        <v>6192</v>
      </c>
      <c r="F69" s="35" t="s">
        <v>6185</v>
      </c>
      <c r="G69" s="20">
        <v>44505</v>
      </c>
      <c r="H69" s="35" t="s">
        <v>138</v>
      </c>
      <c r="I69" s="35" t="s">
        <v>54</v>
      </c>
      <c r="J69" s="35" t="s">
        <v>162</v>
      </c>
      <c r="K69">
        <v>18</v>
      </c>
      <c r="L69">
        <v>9.1999999999999993</v>
      </c>
      <c r="M69" s="35" t="s">
        <v>6186</v>
      </c>
      <c r="N69" s="35" t="s">
        <v>6187</v>
      </c>
      <c r="O69" s="35" t="s">
        <v>1682</v>
      </c>
      <c r="P69" s="35" t="s">
        <v>2575</v>
      </c>
      <c r="Q69" s="35" t="s">
        <v>169</v>
      </c>
      <c r="R69" s="35" t="s">
        <v>2623</v>
      </c>
      <c r="S69" s="35" t="s">
        <v>6188</v>
      </c>
      <c r="T69">
        <v>11500000</v>
      </c>
      <c r="U69">
        <v>10</v>
      </c>
      <c r="V69" s="35" t="s">
        <v>6189</v>
      </c>
      <c r="W69" s="35" t="s">
        <v>1681</v>
      </c>
      <c r="X69" s="35" t="s">
        <v>49</v>
      </c>
      <c r="Y69" s="35" t="s">
        <v>48</v>
      </c>
      <c r="Z69" s="35" t="s">
        <v>14691</v>
      </c>
      <c r="AA69" s="35" t="s">
        <v>14691</v>
      </c>
      <c r="AC69" s="35" t="s">
        <v>14691</v>
      </c>
      <c r="AD69" s="35" t="s">
        <v>14691</v>
      </c>
      <c r="AE69">
        <v>116725000</v>
      </c>
      <c r="AF69">
        <v>10.15</v>
      </c>
      <c r="AG69" s="35" t="s">
        <v>14691</v>
      </c>
      <c r="AI69">
        <v>8625000</v>
      </c>
      <c r="AJ69" s="20">
        <v>44546</v>
      </c>
      <c r="AK69" s="20"/>
      <c r="AL69">
        <v>7100000</v>
      </c>
      <c r="AO69">
        <v>7100000</v>
      </c>
      <c r="AP69" s="35" t="s">
        <v>14691</v>
      </c>
      <c r="AQ69" s="35" t="s">
        <v>14691</v>
      </c>
      <c r="AR69" s="35" t="s">
        <v>14691</v>
      </c>
      <c r="AS69" s="35" t="s">
        <v>14691</v>
      </c>
      <c r="AT69" s="35" t="s">
        <v>14691</v>
      </c>
      <c r="AU69">
        <v>10.15</v>
      </c>
      <c r="AV69">
        <v>10.180999999999999</v>
      </c>
      <c r="AW69" t="b">
        <v>0</v>
      </c>
      <c r="AX69">
        <v>11500000</v>
      </c>
      <c r="AY69" s="20">
        <v>44915</v>
      </c>
      <c r="AZ69" s="20"/>
      <c r="BA69" s="20">
        <v>45097</v>
      </c>
      <c r="BB69">
        <v>1</v>
      </c>
      <c r="BC69">
        <v>0.75</v>
      </c>
      <c r="BD69">
        <v>1</v>
      </c>
      <c r="BE69">
        <v>11.5</v>
      </c>
      <c r="BF69" s="35" t="s">
        <v>14691</v>
      </c>
      <c r="BG69" s="35" t="s">
        <v>6181</v>
      </c>
      <c r="BH69" s="35" t="s">
        <v>6193</v>
      </c>
      <c r="BI69" s="35" t="s">
        <v>2584</v>
      </c>
      <c r="BJ69" s="35" t="s">
        <v>6194</v>
      </c>
    </row>
    <row r="70" spans="1:62" x14ac:dyDescent="0.2">
      <c r="A70">
        <v>68</v>
      </c>
      <c r="B70" s="35" t="s">
        <v>6181</v>
      </c>
      <c r="C70" s="35" t="s">
        <v>6182</v>
      </c>
      <c r="D70" s="35" t="s">
        <v>6183</v>
      </c>
      <c r="E70" s="35" t="s">
        <v>6195</v>
      </c>
      <c r="F70" s="35" t="s">
        <v>6185</v>
      </c>
      <c r="G70" s="20">
        <v>44505</v>
      </c>
      <c r="H70" s="35" t="s">
        <v>138</v>
      </c>
      <c r="I70" s="35" t="s">
        <v>54</v>
      </c>
      <c r="J70" s="35" t="s">
        <v>162</v>
      </c>
      <c r="K70">
        <v>18</v>
      </c>
      <c r="L70">
        <v>9.1999999999999993</v>
      </c>
      <c r="M70" s="35" t="s">
        <v>6186</v>
      </c>
      <c r="N70" s="35" t="s">
        <v>6187</v>
      </c>
      <c r="O70" s="35" t="s">
        <v>1682</v>
      </c>
      <c r="P70" s="35" t="s">
        <v>2575</v>
      </c>
      <c r="Q70" s="35" t="s">
        <v>169</v>
      </c>
      <c r="R70" s="35" t="s">
        <v>2623</v>
      </c>
      <c r="S70" s="35" t="s">
        <v>6188</v>
      </c>
      <c r="T70">
        <v>11500000</v>
      </c>
      <c r="U70">
        <v>10</v>
      </c>
      <c r="V70" s="35" t="s">
        <v>6189</v>
      </c>
      <c r="W70" s="35" t="s">
        <v>1681</v>
      </c>
      <c r="X70" s="35" t="s">
        <v>49</v>
      </c>
      <c r="Y70" s="35" t="s">
        <v>48</v>
      </c>
      <c r="Z70" s="35" t="s">
        <v>14691</v>
      </c>
      <c r="AA70" s="35" t="s">
        <v>14691</v>
      </c>
      <c r="AC70" s="35" t="s">
        <v>14691</v>
      </c>
      <c r="AD70" s="35" t="s">
        <v>14691</v>
      </c>
      <c r="AE70">
        <v>116725000</v>
      </c>
      <c r="AF70">
        <v>10.15</v>
      </c>
      <c r="AG70" s="35" t="s">
        <v>14691</v>
      </c>
      <c r="AI70">
        <v>8625000</v>
      </c>
      <c r="AJ70" s="20">
        <v>44546</v>
      </c>
      <c r="AK70" s="20"/>
      <c r="AL70">
        <v>7100000</v>
      </c>
      <c r="AO70">
        <v>7100000</v>
      </c>
      <c r="AP70" s="35" t="s">
        <v>14691</v>
      </c>
      <c r="AQ70" s="35" t="s">
        <v>14691</v>
      </c>
      <c r="AR70" s="35" t="s">
        <v>14691</v>
      </c>
      <c r="AS70" s="35" t="s">
        <v>14691</v>
      </c>
      <c r="AT70" s="35" t="s">
        <v>14691</v>
      </c>
      <c r="AU70">
        <v>10.15</v>
      </c>
      <c r="AV70">
        <v>10.180999999999999</v>
      </c>
      <c r="AW70" t="b">
        <v>0</v>
      </c>
      <c r="AX70">
        <v>11500000</v>
      </c>
      <c r="AY70" s="20">
        <v>44915</v>
      </c>
      <c r="AZ70" s="20"/>
      <c r="BA70" s="20">
        <v>45097</v>
      </c>
      <c r="BB70">
        <v>1</v>
      </c>
      <c r="BC70">
        <v>0.75</v>
      </c>
      <c r="BD70">
        <v>1</v>
      </c>
      <c r="BE70">
        <v>11.5</v>
      </c>
      <c r="BF70" s="35" t="s">
        <v>14691</v>
      </c>
      <c r="BG70" s="35" t="s">
        <v>6196</v>
      </c>
      <c r="BH70" s="35" t="s">
        <v>6197</v>
      </c>
      <c r="BI70" s="35" t="s">
        <v>2589</v>
      </c>
      <c r="BJ70" s="35" t="s">
        <v>6198</v>
      </c>
    </row>
    <row r="71" spans="1:62" x14ac:dyDescent="0.2">
      <c r="A71">
        <v>69</v>
      </c>
      <c r="B71" s="35" t="s">
        <v>7191</v>
      </c>
      <c r="C71" s="35" t="s">
        <v>7192</v>
      </c>
      <c r="D71" s="35" t="s">
        <v>7193</v>
      </c>
      <c r="E71" s="35" t="s">
        <v>7194</v>
      </c>
      <c r="F71" s="35" t="s">
        <v>7195</v>
      </c>
      <c r="G71" s="20">
        <v>44187</v>
      </c>
      <c r="H71" s="35" t="s">
        <v>3225</v>
      </c>
      <c r="I71" s="35" t="s">
        <v>54</v>
      </c>
      <c r="J71" s="35" t="s">
        <v>69</v>
      </c>
      <c r="K71">
        <v>18</v>
      </c>
      <c r="L71">
        <v>9.1999999999999993</v>
      </c>
      <c r="M71" s="35" t="s">
        <v>7196</v>
      </c>
      <c r="N71" s="35" t="s">
        <v>7197</v>
      </c>
      <c r="O71" s="35" t="s">
        <v>51</v>
      </c>
      <c r="P71" s="35" t="s">
        <v>2656</v>
      </c>
      <c r="Q71" s="35" t="s">
        <v>96</v>
      </c>
      <c r="R71" s="35" t="s">
        <v>2577</v>
      </c>
      <c r="S71" s="35" t="s">
        <v>7198</v>
      </c>
      <c r="T71">
        <v>23000000</v>
      </c>
      <c r="U71">
        <v>10</v>
      </c>
      <c r="V71" s="35" t="s">
        <v>14691</v>
      </c>
      <c r="W71" s="35" t="s">
        <v>147</v>
      </c>
      <c r="X71" s="35" t="s">
        <v>147</v>
      </c>
      <c r="Y71" s="35" t="s">
        <v>48</v>
      </c>
      <c r="Z71" s="35" t="s">
        <v>14691</v>
      </c>
      <c r="AA71" s="35" t="s">
        <v>14691</v>
      </c>
      <c r="AB71">
        <v>50000000</v>
      </c>
      <c r="AC71" s="35" t="s">
        <v>7199</v>
      </c>
      <c r="AD71" s="35" t="s">
        <v>7200</v>
      </c>
      <c r="AE71">
        <v>230015944</v>
      </c>
      <c r="AF71">
        <v>10</v>
      </c>
      <c r="AG71" s="35" t="s">
        <v>14691</v>
      </c>
      <c r="AI71">
        <v>11500000</v>
      </c>
      <c r="AJ71" s="20">
        <v>44211</v>
      </c>
      <c r="AK71" s="20"/>
      <c r="AL71">
        <v>5692500</v>
      </c>
      <c r="AO71">
        <v>6600000</v>
      </c>
      <c r="AP71" s="35" t="s">
        <v>14691</v>
      </c>
      <c r="AQ71" s="35" t="s">
        <v>14691</v>
      </c>
      <c r="AR71" s="35" t="s">
        <v>14691</v>
      </c>
      <c r="AS71" s="35" t="s">
        <v>14691</v>
      </c>
      <c r="AT71" s="35" t="s">
        <v>14691</v>
      </c>
      <c r="AU71">
        <v>10.01</v>
      </c>
      <c r="AV71">
        <v>10.065</v>
      </c>
      <c r="AW71" t="b">
        <v>0</v>
      </c>
      <c r="AX71">
        <v>23000000</v>
      </c>
      <c r="AY71" s="20">
        <v>44946</v>
      </c>
      <c r="AZ71" s="20"/>
      <c r="BA71" s="20"/>
      <c r="BB71">
        <v>1</v>
      </c>
      <c r="BC71">
        <v>0.5</v>
      </c>
      <c r="BD71">
        <v>1</v>
      </c>
      <c r="BE71">
        <v>11.5</v>
      </c>
      <c r="BF71" s="35" t="s">
        <v>14691</v>
      </c>
      <c r="BG71" s="35" t="s">
        <v>1680</v>
      </c>
      <c r="BH71" s="35" t="s">
        <v>7201</v>
      </c>
      <c r="BI71" s="35" t="s">
        <v>2580</v>
      </c>
      <c r="BJ71" s="35" t="s">
        <v>7202</v>
      </c>
    </row>
    <row r="72" spans="1:62" x14ac:dyDescent="0.2">
      <c r="A72">
        <v>70</v>
      </c>
      <c r="B72" s="35" t="s">
        <v>7191</v>
      </c>
      <c r="C72" s="35" t="s">
        <v>7192</v>
      </c>
      <c r="D72" s="35" t="s">
        <v>7193</v>
      </c>
      <c r="E72" s="35" t="s">
        <v>7203</v>
      </c>
      <c r="F72" s="35" t="s">
        <v>7195</v>
      </c>
      <c r="G72" s="20">
        <v>44187</v>
      </c>
      <c r="H72" s="35" t="s">
        <v>3225</v>
      </c>
      <c r="I72" s="35" t="s">
        <v>54</v>
      </c>
      <c r="J72" s="35" t="s">
        <v>69</v>
      </c>
      <c r="K72">
        <v>18</v>
      </c>
      <c r="L72">
        <v>9.1999999999999993</v>
      </c>
      <c r="M72" s="35" t="s">
        <v>7196</v>
      </c>
      <c r="N72" s="35" t="s">
        <v>7197</v>
      </c>
      <c r="O72" s="35" t="s">
        <v>51</v>
      </c>
      <c r="P72" s="35" t="s">
        <v>2656</v>
      </c>
      <c r="Q72" s="35" t="s">
        <v>96</v>
      </c>
      <c r="R72" s="35" t="s">
        <v>2577</v>
      </c>
      <c r="S72" s="35" t="s">
        <v>7198</v>
      </c>
      <c r="T72">
        <v>23000000</v>
      </c>
      <c r="U72">
        <v>10</v>
      </c>
      <c r="V72" s="35" t="s">
        <v>14691</v>
      </c>
      <c r="W72" s="35" t="s">
        <v>147</v>
      </c>
      <c r="X72" s="35" t="s">
        <v>147</v>
      </c>
      <c r="Y72" s="35" t="s">
        <v>48</v>
      </c>
      <c r="Z72" s="35" t="s">
        <v>14691</v>
      </c>
      <c r="AA72" s="35" t="s">
        <v>14691</v>
      </c>
      <c r="AB72">
        <v>50000000</v>
      </c>
      <c r="AC72" s="35" t="s">
        <v>7199</v>
      </c>
      <c r="AD72" s="35" t="s">
        <v>7200</v>
      </c>
      <c r="AE72">
        <v>230015944</v>
      </c>
      <c r="AF72">
        <v>10</v>
      </c>
      <c r="AG72" s="35" t="s">
        <v>14691</v>
      </c>
      <c r="AI72">
        <v>11500000</v>
      </c>
      <c r="AJ72" s="20">
        <v>44211</v>
      </c>
      <c r="AK72" s="20"/>
      <c r="AL72">
        <v>5692500</v>
      </c>
      <c r="AO72">
        <v>6600000</v>
      </c>
      <c r="AP72" s="35" t="s">
        <v>14691</v>
      </c>
      <c r="AQ72" s="35" t="s">
        <v>14691</v>
      </c>
      <c r="AR72" s="35" t="s">
        <v>14691</v>
      </c>
      <c r="AS72" s="35" t="s">
        <v>14691</v>
      </c>
      <c r="AT72" s="35" t="s">
        <v>14691</v>
      </c>
      <c r="AU72">
        <v>10.01</v>
      </c>
      <c r="AV72">
        <v>10.065</v>
      </c>
      <c r="AW72" t="b">
        <v>0</v>
      </c>
      <c r="AX72">
        <v>23000000</v>
      </c>
      <c r="AY72" s="20">
        <v>44946</v>
      </c>
      <c r="AZ72" s="20"/>
      <c r="BA72" s="20"/>
      <c r="BB72">
        <v>1</v>
      </c>
      <c r="BC72">
        <v>0.5</v>
      </c>
      <c r="BD72">
        <v>1</v>
      </c>
      <c r="BE72">
        <v>11.5</v>
      </c>
      <c r="BF72" s="35" t="s">
        <v>14691</v>
      </c>
      <c r="BG72" s="35" t="s">
        <v>7191</v>
      </c>
      <c r="BH72" s="35" t="s">
        <v>7204</v>
      </c>
      <c r="BI72" s="35" t="s">
        <v>2584</v>
      </c>
      <c r="BJ72" s="35" t="s">
        <v>7205</v>
      </c>
    </row>
    <row r="73" spans="1:62" x14ac:dyDescent="0.2">
      <c r="A73">
        <v>71</v>
      </c>
      <c r="B73" s="35" t="s">
        <v>7191</v>
      </c>
      <c r="C73" s="35" t="s">
        <v>7192</v>
      </c>
      <c r="D73" s="35" t="s">
        <v>7193</v>
      </c>
      <c r="E73" s="35" t="s">
        <v>7206</v>
      </c>
      <c r="F73" s="35" t="s">
        <v>7195</v>
      </c>
      <c r="G73" s="20">
        <v>44187</v>
      </c>
      <c r="H73" s="35" t="s">
        <v>3225</v>
      </c>
      <c r="I73" s="35" t="s">
        <v>54</v>
      </c>
      <c r="J73" s="35" t="s">
        <v>69</v>
      </c>
      <c r="K73">
        <v>18</v>
      </c>
      <c r="L73">
        <v>9.1999999999999993</v>
      </c>
      <c r="M73" s="35" t="s">
        <v>7196</v>
      </c>
      <c r="N73" s="35" t="s">
        <v>7197</v>
      </c>
      <c r="O73" s="35" t="s">
        <v>51</v>
      </c>
      <c r="P73" s="35" t="s">
        <v>2656</v>
      </c>
      <c r="Q73" s="35" t="s">
        <v>96</v>
      </c>
      <c r="R73" s="35" t="s">
        <v>2577</v>
      </c>
      <c r="S73" s="35" t="s">
        <v>7198</v>
      </c>
      <c r="T73">
        <v>23000000</v>
      </c>
      <c r="U73">
        <v>10</v>
      </c>
      <c r="V73" s="35" t="s">
        <v>14691</v>
      </c>
      <c r="W73" s="35" t="s">
        <v>147</v>
      </c>
      <c r="X73" s="35" t="s">
        <v>147</v>
      </c>
      <c r="Y73" s="35" t="s">
        <v>48</v>
      </c>
      <c r="Z73" s="35" t="s">
        <v>14691</v>
      </c>
      <c r="AA73" s="35" t="s">
        <v>14691</v>
      </c>
      <c r="AB73">
        <v>50000000</v>
      </c>
      <c r="AC73" s="35" t="s">
        <v>7199</v>
      </c>
      <c r="AD73" s="35" t="s">
        <v>7200</v>
      </c>
      <c r="AE73">
        <v>230015944</v>
      </c>
      <c r="AF73">
        <v>10</v>
      </c>
      <c r="AG73" s="35" t="s">
        <v>14691</v>
      </c>
      <c r="AI73">
        <v>11500000</v>
      </c>
      <c r="AJ73" s="20">
        <v>44211</v>
      </c>
      <c r="AK73" s="20"/>
      <c r="AL73">
        <v>5692500</v>
      </c>
      <c r="AO73">
        <v>6600000</v>
      </c>
      <c r="AP73" s="35" t="s">
        <v>14691</v>
      </c>
      <c r="AQ73" s="35" t="s">
        <v>14691</v>
      </c>
      <c r="AR73" s="35" t="s">
        <v>14691</v>
      </c>
      <c r="AS73" s="35" t="s">
        <v>14691</v>
      </c>
      <c r="AT73" s="35" t="s">
        <v>14691</v>
      </c>
      <c r="AU73">
        <v>10.01</v>
      </c>
      <c r="AV73">
        <v>10.065</v>
      </c>
      <c r="AW73" t="b">
        <v>0</v>
      </c>
      <c r="AX73">
        <v>23000000</v>
      </c>
      <c r="AY73" s="20">
        <v>44946</v>
      </c>
      <c r="AZ73" s="20"/>
      <c r="BA73" s="20"/>
      <c r="BB73">
        <v>1</v>
      </c>
      <c r="BC73">
        <v>0.5</v>
      </c>
      <c r="BD73">
        <v>1</v>
      </c>
      <c r="BE73">
        <v>11.5</v>
      </c>
      <c r="BF73" s="35" t="s">
        <v>14691</v>
      </c>
      <c r="BG73" s="35" t="s">
        <v>7207</v>
      </c>
      <c r="BH73" s="35" t="s">
        <v>7208</v>
      </c>
      <c r="BI73" s="35" t="s">
        <v>2589</v>
      </c>
      <c r="BJ73" s="35" t="s">
        <v>7209</v>
      </c>
    </row>
    <row r="74" spans="1:62" x14ac:dyDescent="0.2">
      <c r="A74">
        <v>72</v>
      </c>
      <c r="B74" s="35" t="s">
        <v>12422</v>
      </c>
      <c r="C74" s="35" t="s">
        <v>12423</v>
      </c>
      <c r="D74" s="35" t="s">
        <v>12424</v>
      </c>
      <c r="E74" s="35" t="s">
        <v>12425</v>
      </c>
      <c r="F74" s="35" t="s">
        <v>12426</v>
      </c>
      <c r="G74" s="20">
        <v>44414</v>
      </c>
      <c r="H74" s="35" t="s">
        <v>2949</v>
      </c>
      <c r="I74" s="35" t="s">
        <v>61</v>
      </c>
      <c r="J74" s="35" t="s">
        <v>69</v>
      </c>
      <c r="K74">
        <v>18</v>
      </c>
      <c r="L74">
        <v>9.1999999999999993</v>
      </c>
      <c r="M74" s="35" t="s">
        <v>5891</v>
      </c>
      <c r="N74" s="35" t="s">
        <v>12427</v>
      </c>
      <c r="O74" s="35" t="s">
        <v>1678</v>
      </c>
      <c r="P74" s="35" t="s">
        <v>2575</v>
      </c>
      <c r="Q74" s="35" t="s">
        <v>209</v>
      </c>
      <c r="R74" s="35" t="s">
        <v>2623</v>
      </c>
      <c r="S74" s="35" t="s">
        <v>12428</v>
      </c>
      <c r="T74">
        <v>23000000</v>
      </c>
      <c r="U74">
        <v>10</v>
      </c>
      <c r="V74" s="35" t="s">
        <v>14691</v>
      </c>
      <c r="W74" s="35" t="s">
        <v>1677</v>
      </c>
      <c r="X74" s="35" t="s">
        <v>57</v>
      </c>
      <c r="Y74" s="35" t="s">
        <v>48</v>
      </c>
      <c r="Z74" s="35" t="s">
        <v>14691</v>
      </c>
      <c r="AA74" s="35" t="s">
        <v>14691</v>
      </c>
      <c r="AC74" s="35" t="s">
        <v>14691</v>
      </c>
      <c r="AD74" s="35" t="s">
        <v>14691</v>
      </c>
      <c r="AE74">
        <v>234600000</v>
      </c>
      <c r="AF74">
        <v>10.199999999999999</v>
      </c>
      <c r="AG74" s="35" t="s">
        <v>14691</v>
      </c>
      <c r="AI74">
        <v>11500000</v>
      </c>
      <c r="AJ74" s="20">
        <v>44498</v>
      </c>
      <c r="AK74" s="20"/>
      <c r="AL74">
        <v>12000000</v>
      </c>
      <c r="AO74">
        <v>12000000</v>
      </c>
      <c r="AP74" s="35" t="s">
        <v>14691</v>
      </c>
      <c r="AQ74" s="35" t="s">
        <v>14691</v>
      </c>
      <c r="AR74" s="35" t="s">
        <v>14691</v>
      </c>
      <c r="AS74" s="35" t="s">
        <v>14691</v>
      </c>
      <c r="AT74" s="35" t="s">
        <v>14691</v>
      </c>
      <c r="AU74">
        <v>10.199999999999999</v>
      </c>
      <c r="AV74">
        <v>10.255000000000001</v>
      </c>
      <c r="AW74" t="b">
        <v>0</v>
      </c>
      <c r="AX74">
        <v>23000000</v>
      </c>
      <c r="AY74" s="20">
        <v>45048</v>
      </c>
      <c r="AZ74" s="20"/>
      <c r="BA74" s="20"/>
      <c r="BB74">
        <v>1</v>
      </c>
      <c r="BC74">
        <v>0.5</v>
      </c>
      <c r="BD74">
        <v>1</v>
      </c>
      <c r="BE74">
        <v>11.5</v>
      </c>
      <c r="BF74" s="35" t="s">
        <v>14691</v>
      </c>
      <c r="BG74" s="35" t="s">
        <v>1679</v>
      </c>
      <c r="BH74" s="35" t="s">
        <v>12429</v>
      </c>
      <c r="BI74" s="35" t="s">
        <v>2580</v>
      </c>
      <c r="BJ74" s="35" t="s">
        <v>12430</v>
      </c>
    </row>
    <row r="75" spans="1:62" x14ac:dyDescent="0.2">
      <c r="A75">
        <v>73</v>
      </c>
      <c r="B75" s="35" t="s">
        <v>12422</v>
      </c>
      <c r="C75" s="35" t="s">
        <v>12423</v>
      </c>
      <c r="D75" s="35" t="s">
        <v>12424</v>
      </c>
      <c r="E75" s="35" t="s">
        <v>12431</v>
      </c>
      <c r="F75" s="35" t="s">
        <v>12426</v>
      </c>
      <c r="G75" s="20">
        <v>44414</v>
      </c>
      <c r="H75" s="35" t="s">
        <v>2949</v>
      </c>
      <c r="I75" s="35" t="s">
        <v>61</v>
      </c>
      <c r="J75" s="35" t="s">
        <v>69</v>
      </c>
      <c r="K75">
        <v>18</v>
      </c>
      <c r="L75">
        <v>9.1999999999999993</v>
      </c>
      <c r="M75" s="35" t="s">
        <v>5891</v>
      </c>
      <c r="N75" s="35" t="s">
        <v>12427</v>
      </c>
      <c r="O75" s="35" t="s">
        <v>1678</v>
      </c>
      <c r="P75" s="35" t="s">
        <v>2575</v>
      </c>
      <c r="Q75" s="35" t="s">
        <v>209</v>
      </c>
      <c r="R75" s="35" t="s">
        <v>2623</v>
      </c>
      <c r="S75" s="35" t="s">
        <v>12428</v>
      </c>
      <c r="T75">
        <v>23000000</v>
      </c>
      <c r="U75">
        <v>10</v>
      </c>
      <c r="V75" s="35" t="s">
        <v>14691</v>
      </c>
      <c r="W75" s="35" t="s">
        <v>1677</v>
      </c>
      <c r="X75" s="35" t="s">
        <v>57</v>
      </c>
      <c r="Y75" s="35" t="s">
        <v>48</v>
      </c>
      <c r="Z75" s="35" t="s">
        <v>14691</v>
      </c>
      <c r="AA75" s="35" t="s">
        <v>14691</v>
      </c>
      <c r="AC75" s="35" t="s">
        <v>14691</v>
      </c>
      <c r="AD75" s="35" t="s">
        <v>14691</v>
      </c>
      <c r="AE75">
        <v>234600000</v>
      </c>
      <c r="AF75">
        <v>10.199999999999999</v>
      </c>
      <c r="AG75" s="35" t="s">
        <v>14691</v>
      </c>
      <c r="AI75">
        <v>11500000</v>
      </c>
      <c r="AJ75" s="20">
        <v>44498</v>
      </c>
      <c r="AK75" s="20"/>
      <c r="AL75">
        <v>12000000</v>
      </c>
      <c r="AO75">
        <v>12000000</v>
      </c>
      <c r="AP75" s="35" t="s">
        <v>14691</v>
      </c>
      <c r="AQ75" s="35" t="s">
        <v>14691</v>
      </c>
      <c r="AR75" s="35" t="s">
        <v>14691</v>
      </c>
      <c r="AS75" s="35" t="s">
        <v>14691</v>
      </c>
      <c r="AT75" s="35" t="s">
        <v>14691</v>
      </c>
      <c r="AU75">
        <v>10.199999999999999</v>
      </c>
      <c r="AV75">
        <v>10.255000000000001</v>
      </c>
      <c r="AW75" t="b">
        <v>0</v>
      </c>
      <c r="AX75">
        <v>23000000</v>
      </c>
      <c r="AY75" s="20">
        <v>45048</v>
      </c>
      <c r="AZ75" s="20"/>
      <c r="BA75" s="20"/>
      <c r="BB75">
        <v>1</v>
      </c>
      <c r="BC75">
        <v>0.5</v>
      </c>
      <c r="BD75">
        <v>1</v>
      </c>
      <c r="BE75">
        <v>11.5</v>
      </c>
      <c r="BF75" s="35" t="s">
        <v>14691</v>
      </c>
      <c r="BG75" s="35" t="s">
        <v>12422</v>
      </c>
      <c r="BH75" s="35" t="s">
        <v>12432</v>
      </c>
      <c r="BI75" s="35" t="s">
        <v>2584</v>
      </c>
      <c r="BJ75" s="35" t="s">
        <v>12433</v>
      </c>
    </row>
    <row r="76" spans="1:62" x14ac:dyDescent="0.2">
      <c r="A76">
        <v>74</v>
      </c>
      <c r="B76" s="35" t="s">
        <v>12422</v>
      </c>
      <c r="C76" s="35" t="s">
        <v>12423</v>
      </c>
      <c r="D76" s="35" t="s">
        <v>12424</v>
      </c>
      <c r="E76" s="35" t="s">
        <v>12434</v>
      </c>
      <c r="F76" s="35" t="s">
        <v>12426</v>
      </c>
      <c r="G76" s="20">
        <v>44414</v>
      </c>
      <c r="H76" s="35" t="s">
        <v>2949</v>
      </c>
      <c r="I76" s="35" t="s">
        <v>61</v>
      </c>
      <c r="J76" s="35" t="s">
        <v>69</v>
      </c>
      <c r="K76">
        <v>18</v>
      </c>
      <c r="L76">
        <v>9.1999999999999993</v>
      </c>
      <c r="M76" s="35" t="s">
        <v>5891</v>
      </c>
      <c r="N76" s="35" t="s">
        <v>12427</v>
      </c>
      <c r="O76" s="35" t="s">
        <v>1678</v>
      </c>
      <c r="P76" s="35" t="s">
        <v>2575</v>
      </c>
      <c r="Q76" s="35" t="s">
        <v>209</v>
      </c>
      <c r="R76" s="35" t="s">
        <v>2623</v>
      </c>
      <c r="S76" s="35" t="s">
        <v>12428</v>
      </c>
      <c r="T76">
        <v>23000000</v>
      </c>
      <c r="U76">
        <v>10</v>
      </c>
      <c r="V76" s="35" t="s">
        <v>14691</v>
      </c>
      <c r="W76" s="35" t="s">
        <v>1677</v>
      </c>
      <c r="X76" s="35" t="s">
        <v>57</v>
      </c>
      <c r="Y76" s="35" t="s">
        <v>48</v>
      </c>
      <c r="Z76" s="35" t="s">
        <v>14691</v>
      </c>
      <c r="AA76" s="35" t="s">
        <v>14691</v>
      </c>
      <c r="AC76" s="35" t="s">
        <v>14691</v>
      </c>
      <c r="AD76" s="35" t="s">
        <v>14691</v>
      </c>
      <c r="AE76">
        <v>234600000</v>
      </c>
      <c r="AF76">
        <v>10.199999999999999</v>
      </c>
      <c r="AG76" s="35" t="s">
        <v>14691</v>
      </c>
      <c r="AI76">
        <v>11500000</v>
      </c>
      <c r="AJ76" s="20">
        <v>44498</v>
      </c>
      <c r="AK76" s="20"/>
      <c r="AL76">
        <v>12000000</v>
      </c>
      <c r="AO76">
        <v>12000000</v>
      </c>
      <c r="AP76" s="35" t="s">
        <v>14691</v>
      </c>
      <c r="AQ76" s="35" t="s">
        <v>14691</v>
      </c>
      <c r="AR76" s="35" t="s">
        <v>14691</v>
      </c>
      <c r="AS76" s="35" t="s">
        <v>14691</v>
      </c>
      <c r="AT76" s="35" t="s">
        <v>14691</v>
      </c>
      <c r="AU76">
        <v>10.199999999999999</v>
      </c>
      <c r="AV76">
        <v>10.255000000000001</v>
      </c>
      <c r="AW76" t="b">
        <v>0</v>
      </c>
      <c r="AX76">
        <v>23000000</v>
      </c>
      <c r="AY76" s="20">
        <v>45048</v>
      </c>
      <c r="AZ76" s="20"/>
      <c r="BA76" s="20"/>
      <c r="BB76">
        <v>1</v>
      </c>
      <c r="BC76">
        <v>0.5</v>
      </c>
      <c r="BD76">
        <v>1</v>
      </c>
      <c r="BE76">
        <v>11.5</v>
      </c>
      <c r="BF76" s="35" t="s">
        <v>14691</v>
      </c>
      <c r="BG76" s="35" t="s">
        <v>12435</v>
      </c>
      <c r="BH76" s="35" t="s">
        <v>12436</v>
      </c>
      <c r="BI76" s="35" t="s">
        <v>2589</v>
      </c>
      <c r="BJ76" s="35" t="s">
        <v>12437</v>
      </c>
    </row>
    <row r="77" spans="1:62" x14ac:dyDescent="0.2">
      <c r="A77">
        <v>75</v>
      </c>
      <c r="B77" s="35" t="s">
        <v>4439</v>
      </c>
      <c r="C77" s="35" t="s">
        <v>4440</v>
      </c>
      <c r="D77" s="35" t="s">
        <v>4441</v>
      </c>
      <c r="E77" s="35" t="s">
        <v>4442</v>
      </c>
      <c r="F77" s="35" t="s">
        <v>4443</v>
      </c>
      <c r="G77" s="20">
        <v>44396</v>
      </c>
      <c r="H77" s="35" t="s">
        <v>163</v>
      </c>
      <c r="I77" s="35" t="s">
        <v>61</v>
      </c>
      <c r="J77" s="35" t="s">
        <v>69</v>
      </c>
      <c r="K77">
        <v>18</v>
      </c>
      <c r="L77">
        <v>9.1999999999999993</v>
      </c>
      <c r="M77" s="35" t="s">
        <v>3514</v>
      </c>
      <c r="N77" s="35" t="s">
        <v>4444</v>
      </c>
      <c r="O77" s="35" t="s">
        <v>930</v>
      </c>
      <c r="P77" s="35" t="s">
        <v>3549</v>
      </c>
      <c r="Q77" s="35" t="s">
        <v>368</v>
      </c>
      <c r="R77" s="35" t="s">
        <v>2623</v>
      </c>
      <c r="S77" s="35" t="s">
        <v>4445</v>
      </c>
      <c r="T77">
        <v>10500000</v>
      </c>
      <c r="U77">
        <v>10</v>
      </c>
      <c r="V77" s="35" t="s">
        <v>14691</v>
      </c>
      <c r="W77" s="35" t="s">
        <v>1675</v>
      </c>
      <c r="X77" s="35" t="s">
        <v>130</v>
      </c>
      <c r="Y77" s="35" t="s">
        <v>48</v>
      </c>
      <c r="Z77" s="35" t="s">
        <v>14691</v>
      </c>
      <c r="AA77" s="35" t="s">
        <v>14691</v>
      </c>
      <c r="AC77" s="35" t="s">
        <v>14691</v>
      </c>
      <c r="AD77" s="35" t="s">
        <v>14691</v>
      </c>
      <c r="AE77">
        <v>107100173</v>
      </c>
      <c r="AF77">
        <v>10.199999999999999</v>
      </c>
      <c r="AG77" s="35" t="s">
        <v>14691</v>
      </c>
      <c r="AI77">
        <v>5250000</v>
      </c>
      <c r="AJ77" s="20">
        <v>44454</v>
      </c>
      <c r="AK77" s="20"/>
      <c r="AL77">
        <v>5411000</v>
      </c>
      <c r="AO77">
        <v>5411000</v>
      </c>
      <c r="AP77" s="35" t="s">
        <v>14691</v>
      </c>
      <c r="AQ77" s="35" t="s">
        <v>14691</v>
      </c>
      <c r="AR77" s="35" t="s">
        <v>14691</v>
      </c>
      <c r="AS77" s="35" t="s">
        <v>14691</v>
      </c>
      <c r="AT77" s="35" t="s">
        <v>14691</v>
      </c>
      <c r="AU77">
        <v>10.199999999999999</v>
      </c>
      <c r="AV77">
        <v>10.218</v>
      </c>
      <c r="AW77" t="b">
        <v>0</v>
      </c>
      <c r="AX77">
        <v>10500000</v>
      </c>
      <c r="AY77" s="20">
        <v>44821</v>
      </c>
      <c r="AZ77" s="20"/>
      <c r="BA77" s="20">
        <v>45002</v>
      </c>
      <c r="BB77">
        <v>1</v>
      </c>
      <c r="BC77">
        <v>0.5</v>
      </c>
      <c r="BD77">
        <v>1</v>
      </c>
      <c r="BE77">
        <v>11.5</v>
      </c>
      <c r="BF77" s="35" t="s">
        <v>14691</v>
      </c>
      <c r="BG77" s="35" t="s">
        <v>1676</v>
      </c>
      <c r="BH77" s="35" t="s">
        <v>4446</v>
      </c>
      <c r="BI77" s="35" t="s">
        <v>2580</v>
      </c>
      <c r="BJ77" s="35" t="s">
        <v>4447</v>
      </c>
    </row>
    <row r="78" spans="1:62" x14ac:dyDescent="0.2">
      <c r="A78">
        <v>76</v>
      </c>
      <c r="B78" s="35" t="s">
        <v>4439</v>
      </c>
      <c r="C78" s="35" t="s">
        <v>4440</v>
      </c>
      <c r="D78" s="35" t="s">
        <v>4441</v>
      </c>
      <c r="E78" s="35" t="s">
        <v>4448</v>
      </c>
      <c r="F78" s="35" t="s">
        <v>4443</v>
      </c>
      <c r="G78" s="20">
        <v>44396</v>
      </c>
      <c r="H78" s="35" t="s">
        <v>163</v>
      </c>
      <c r="I78" s="35" t="s">
        <v>61</v>
      </c>
      <c r="J78" s="35" t="s">
        <v>69</v>
      </c>
      <c r="K78">
        <v>18</v>
      </c>
      <c r="L78">
        <v>9.1999999999999993</v>
      </c>
      <c r="M78" s="35" t="s">
        <v>3514</v>
      </c>
      <c r="N78" s="35" t="s">
        <v>4444</v>
      </c>
      <c r="O78" s="35" t="s">
        <v>930</v>
      </c>
      <c r="P78" s="35" t="s">
        <v>3549</v>
      </c>
      <c r="Q78" s="35" t="s">
        <v>368</v>
      </c>
      <c r="R78" s="35" t="s">
        <v>2623</v>
      </c>
      <c r="S78" s="35" t="s">
        <v>4445</v>
      </c>
      <c r="T78">
        <v>10500000</v>
      </c>
      <c r="U78">
        <v>10</v>
      </c>
      <c r="V78" s="35" t="s">
        <v>14691</v>
      </c>
      <c r="W78" s="35" t="s">
        <v>1675</v>
      </c>
      <c r="X78" s="35" t="s">
        <v>130</v>
      </c>
      <c r="Y78" s="35" t="s">
        <v>48</v>
      </c>
      <c r="Z78" s="35" t="s">
        <v>14691</v>
      </c>
      <c r="AA78" s="35" t="s">
        <v>14691</v>
      </c>
      <c r="AC78" s="35" t="s">
        <v>14691</v>
      </c>
      <c r="AD78" s="35" t="s">
        <v>14691</v>
      </c>
      <c r="AE78">
        <v>107100173</v>
      </c>
      <c r="AF78">
        <v>10.199999999999999</v>
      </c>
      <c r="AG78" s="35" t="s">
        <v>14691</v>
      </c>
      <c r="AI78">
        <v>5250000</v>
      </c>
      <c r="AJ78" s="20">
        <v>44454</v>
      </c>
      <c r="AK78" s="20"/>
      <c r="AL78">
        <v>5411000</v>
      </c>
      <c r="AO78">
        <v>5411000</v>
      </c>
      <c r="AP78" s="35" t="s">
        <v>14691</v>
      </c>
      <c r="AQ78" s="35" t="s">
        <v>14691</v>
      </c>
      <c r="AR78" s="35" t="s">
        <v>14691</v>
      </c>
      <c r="AS78" s="35" t="s">
        <v>14691</v>
      </c>
      <c r="AT78" s="35" t="s">
        <v>14691</v>
      </c>
      <c r="AU78">
        <v>10.199999999999999</v>
      </c>
      <c r="AV78">
        <v>10.218</v>
      </c>
      <c r="AW78" t="b">
        <v>0</v>
      </c>
      <c r="AX78">
        <v>10500000</v>
      </c>
      <c r="AY78" s="20">
        <v>44821</v>
      </c>
      <c r="AZ78" s="20"/>
      <c r="BA78" s="20">
        <v>45002</v>
      </c>
      <c r="BB78">
        <v>1</v>
      </c>
      <c r="BC78">
        <v>0.5</v>
      </c>
      <c r="BD78">
        <v>1</v>
      </c>
      <c r="BE78">
        <v>11.5</v>
      </c>
      <c r="BF78" s="35" t="s">
        <v>14691</v>
      </c>
      <c r="BG78" s="35" t="s">
        <v>4449</v>
      </c>
      <c r="BH78" s="35" t="s">
        <v>4450</v>
      </c>
      <c r="BI78" s="35" t="s">
        <v>2584</v>
      </c>
      <c r="BJ78" s="35" t="s">
        <v>4451</v>
      </c>
    </row>
    <row r="79" spans="1:62" x14ac:dyDescent="0.2">
      <c r="A79">
        <v>77</v>
      </c>
      <c r="B79" s="35" t="s">
        <v>4439</v>
      </c>
      <c r="C79" s="35" t="s">
        <v>4440</v>
      </c>
      <c r="D79" s="35" t="s">
        <v>4441</v>
      </c>
      <c r="E79" s="35" t="s">
        <v>4452</v>
      </c>
      <c r="F79" s="35" t="s">
        <v>4443</v>
      </c>
      <c r="G79" s="20">
        <v>44396</v>
      </c>
      <c r="H79" s="35" t="s">
        <v>163</v>
      </c>
      <c r="I79" s="35" t="s">
        <v>61</v>
      </c>
      <c r="J79" s="35" t="s">
        <v>69</v>
      </c>
      <c r="K79">
        <v>18</v>
      </c>
      <c r="L79">
        <v>9.1999999999999993</v>
      </c>
      <c r="M79" s="35" t="s">
        <v>3514</v>
      </c>
      <c r="N79" s="35" t="s">
        <v>4444</v>
      </c>
      <c r="O79" s="35" t="s">
        <v>930</v>
      </c>
      <c r="P79" s="35" t="s">
        <v>3549</v>
      </c>
      <c r="Q79" s="35" t="s">
        <v>368</v>
      </c>
      <c r="R79" s="35" t="s">
        <v>2623</v>
      </c>
      <c r="S79" s="35" t="s">
        <v>4445</v>
      </c>
      <c r="T79">
        <v>10500000</v>
      </c>
      <c r="U79">
        <v>10</v>
      </c>
      <c r="V79" s="35" t="s">
        <v>14691</v>
      </c>
      <c r="W79" s="35" t="s">
        <v>1675</v>
      </c>
      <c r="X79" s="35" t="s">
        <v>130</v>
      </c>
      <c r="Y79" s="35" t="s">
        <v>48</v>
      </c>
      <c r="Z79" s="35" t="s">
        <v>14691</v>
      </c>
      <c r="AA79" s="35" t="s">
        <v>14691</v>
      </c>
      <c r="AC79" s="35" t="s">
        <v>14691</v>
      </c>
      <c r="AD79" s="35" t="s">
        <v>14691</v>
      </c>
      <c r="AE79">
        <v>107100173</v>
      </c>
      <c r="AF79">
        <v>10.199999999999999</v>
      </c>
      <c r="AG79" s="35" t="s">
        <v>14691</v>
      </c>
      <c r="AI79">
        <v>5250000</v>
      </c>
      <c r="AJ79" s="20">
        <v>44454</v>
      </c>
      <c r="AK79" s="20"/>
      <c r="AL79">
        <v>5411000</v>
      </c>
      <c r="AO79">
        <v>5411000</v>
      </c>
      <c r="AP79" s="35" t="s">
        <v>14691</v>
      </c>
      <c r="AQ79" s="35" t="s">
        <v>14691</v>
      </c>
      <c r="AR79" s="35" t="s">
        <v>14691</v>
      </c>
      <c r="AS79" s="35" t="s">
        <v>14691</v>
      </c>
      <c r="AT79" s="35" t="s">
        <v>14691</v>
      </c>
      <c r="AU79">
        <v>10.199999999999999</v>
      </c>
      <c r="AV79">
        <v>10.218</v>
      </c>
      <c r="AW79" t="b">
        <v>0</v>
      </c>
      <c r="AX79">
        <v>10500000</v>
      </c>
      <c r="AY79" s="20">
        <v>44821</v>
      </c>
      <c r="AZ79" s="20"/>
      <c r="BA79" s="20">
        <v>45002</v>
      </c>
      <c r="BB79">
        <v>1</v>
      </c>
      <c r="BC79">
        <v>0.5</v>
      </c>
      <c r="BD79">
        <v>1</v>
      </c>
      <c r="BE79">
        <v>11.5</v>
      </c>
      <c r="BF79" s="35" t="s">
        <v>14691</v>
      </c>
      <c r="BG79" s="35" t="s">
        <v>4453</v>
      </c>
      <c r="BH79" s="35" t="s">
        <v>4454</v>
      </c>
      <c r="BI79" s="35" t="s">
        <v>2589</v>
      </c>
      <c r="BJ79" s="35" t="s">
        <v>4455</v>
      </c>
    </row>
    <row r="80" spans="1:62" x14ac:dyDescent="0.2">
      <c r="A80">
        <v>78</v>
      </c>
      <c r="B80" s="35" t="s">
        <v>8889</v>
      </c>
      <c r="C80" s="35" t="s">
        <v>8890</v>
      </c>
      <c r="D80" s="35" t="s">
        <v>8891</v>
      </c>
      <c r="E80" s="35" t="s">
        <v>8892</v>
      </c>
      <c r="F80" s="35" t="s">
        <v>8893</v>
      </c>
      <c r="G80" s="20">
        <v>44274</v>
      </c>
      <c r="H80" s="35" t="s">
        <v>2755</v>
      </c>
      <c r="I80" s="35" t="s">
        <v>54</v>
      </c>
      <c r="J80" s="35" t="s">
        <v>69</v>
      </c>
      <c r="K80">
        <v>18</v>
      </c>
      <c r="L80">
        <v>9.1999999999999993</v>
      </c>
      <c r="M80" s="35" t="s">
        <v>8894</v>
      </c>
      <c r="N80" s="35" t="s">
        <v>8895</v>
      </c>
      <c r="O80" s="35" t="s">
        <v>51</v>
      </c>
      <c r="P80" s="35" t="s">
        <v>2575</v>
      </c>
      <c r="Q80" s="35" t="s">
        <v>90</v>
      </c>
      <c r="R80" s="35" t="s">
        <v>2623</v>
      </c>
      <c r="S80" s="35" t="s">
        <v>8896</v>
      </c>
      <c r="T80">
        <v>17250000</v>
      </c>
      <c r="U80">
        <v>10</v>
      </c>
      <c r="V80" s="35" t="s">
        <v>8897</v>
      </c>
      <c r="W80" s="35" t="s">
        <v>1673</v>
      </c>
      <c r="X80" s="35" t="s">
        <v>104</v>
      </c>
      <c r="Y80" s="35" t="s">
        <v>48</v>
      </c>
      <c r="Z80" s="35" t="s">
        <v>14691</v>
      </c>
      <c r="AA80" s="35" t="s">
        <v>14691</v>
      </c>
      <c r="AC80" s="35" t="s">
        <v>14691</v>
      </c>
      <c r="AD80" s="35" t="s">
        <v>14691</v>
      </c>
      <c r="AE80">
        <v>175950000</v>
      </c>
      <c r="AF80">
        <v>10.199999999999999</v>
      </c>
      <c r="AG80" s="35" t="s">
        <v>14691</v>
      </c>
      <c r="AI80">
        <v>8625000</v>
      </c>
      <c r="AJ80" s="20">
        <v>44510</v>
      </c>
      <c r="AK80" s="20"/>
      <c r="AL80">
        <v>5450000</v>
      </c>
      <c r="AO80">
        <v>5450000</v>
      </c>
      <c r="AP80" s="35" t="s">
        <v>14691</v>
      </c>
      <c r="AQ80" s="35" t="s">
        <v>14691</v>
      </c>
      <c r="AR80" s="35" t="s">
        <v>14691</v>
      </c>
      <c r="AS80" s="35" t="s">
        <v>14691</v>
      </c>
      <c r="AT80" s="35" t="s">
        <v>14691</v>
      </c>
      <c r="AU80">
        <v>10.199999999999999</v>
      </c>
      <c r="AV80">
        <v>10.242000000000001</v>
      </c>
      <c r="AW80" t="b">
        <v>0</v>
      </c>
      <c r="AX80">
        <v>17250000</v>
      </c>
      <c r="AY80" s="20">
        <v>44972</v>
      </c>
      <c r="AZ80" s="20"/>
      <c r="BA80" s="20"/>
      <c r="BB80">
        <v>1</v>
      </c>
      <c r="BC80">
        <v>0.5</v>
      </c>
      <c r="BD80">
        <v>1</v>
      </c>
      <c r="BE80">
        <v>11.5</v>
      </c>
      <c r="BF80" s="35" t="s">
        <v>14691</v>
      </c>
      <c r="BG80" s="35" t="s">
        <v>1674</v>
      </c>
      <c r="BH80" s="35" t="s">
        <v>8898</v>
      </c>
      <c r="BI80" s="35" t="s">
        <v>2580</v>
      </c>
      <c r="BJ80" s="35" t="s">
        <v>8899</v>
      </c>
    </row>
    <row r="81" spans="1:62" x14ac:dyDescent="0.2">
      <c r="A81">
        <v>79</v>
      </c>
      <c r="B81" s="35" t="s">
        <v>8889</v>
      </c>
      <c r="C81" s="35" t="s">
        <v>8890</v>
      </c>
      <c r="D81" s="35" t="s">
        <v>8891</v>
      </c>
      <c r="E81" s="35" t="s">
        <v>8900</v>
      </c>
      <c r="F81" s="35" t="s">
        <v>8893</v>
      </c>
      <c r="G81" s="20">
        <v>44274</v>
      </c>
      <c r="H81" s="35" t="s">
        <v>2755</v>
      </c>
      <c r="I81" s="35" t="s">
        <v>54</v>
      </c>
      <c r="J81" s="35" t="s">
        <v>69</v>
      </c>
      <c r="K81">
        <v>18</v>
      </c>
      <c r="L81">
        <v>9.1999999999999993</v>
      </c>
      <c r="M81" s="35" t="s">
        <v>8894</v>
      </c>
      <c r="N81" s="35" t="s">
        <v>8895</v>
      </c>
      <c r="O81" s="35" t="s">
        <v>51</v>
      </c>
      <c r="P81" s="35" t="s">
        <v>2575</v>
      </c>
      <c r="Q81" s="35" t="s">
        <v>90</v>
      </c>
      <c r="R81" s="35" t="s">
        <v>2623</v>
      </c>
      <c r="S81" s="35" t="s">
        <v>8896</v>
      </c>
      <c r="T81">
        <v>17250000</v>
      </c>
      <c r="U81">
        <v>10</v>
      </c>
      <c r="V81" s="35" t="s">
        <v>8897</v>
      </c>
      <c r="W81" s="35" t="s">
        <v>1673</v>
      </c>
      <c r="X81" s="35" t="s">
        <v>104</v>
      </c>
      <c r="Y81" s="35" t="s">
        <v>48</v>
      </c>
      <c r="Z81" s="35" t="s">
        <v>14691</v>
      </c>
      <c r="AA81" s="35" t="s">
        <v>14691</v>
      </c>
      <c r="AC81" s="35" t="s">
        <v>14691</v>
      </c>
      <c r="AD81" s="35" t="s">
        <v>14691</v>
      </c>
      <c r="AE81">
        <v>175950000</v>
      </c>
      <c r="AF81">
        <v>10.199999999999999</v>
      </c>
      <c r="AG81" s="35" t="s">
        <v>14691</v>
      </c>
      <c r="AI81">
        <v>8625000</v>
      </c>
      <c r="AJ81" s="20">
        <v>44510</v>
      </c>
      <c r="AK81" s="20"/>
      <c r="AL81">
        <v>5450000</v>
      </c>
      <c r="AO81">
        <v>5450000</v>
      </c>
      <c r="AP81" s="35" t="s">
        <v>14691</v>
      </c>
      <c r="AQ81" s="35" t="s">
        <v>14691</v>
      </c>
      <c r="AR81" s="35" t="s">
        <v>14691</v>
      </c>
      <c r="AS81" s="35" t="s">
        <v>14691</v>
      </c>
      <c r="AT81" s="35" t="s">
        <v>14691</v>
      </c>
      <c r="AU81">
        <v>10.199999999999999</v>
      </c>
      <c r="AV81">
        <v>10.242000000000001</v>
      </c>
      <c r="AW81" t="b">
        <v>0</v>
      </c>
      <c r="AX81">
        <v>17250000</v>
      </c>
      <c r="AY81" s="20">
        <v>44972</v>
      </c>
      <c r="AZ81" s="20"/>
      <c r="BA81" s="20"/>
      <c r="BB81">
        <v>1</v>
      </c>
      <c r="BC81">
        <v>0.5</v>
      </c>
      <c r="BD81">
        <v>1</v>
      </c>
      <c r="BE81">
        <v>11.5</v>
      </c>
      <c r="BF81" s="35" t="s">
        <v>14691</v>
      </c>
      <c r="BG81" s="35" t="s">
        <v>8889</v>
      </c>
      <c r="BH81" s="35" t="s">
        <v>8901</v>
      </c>
      <c r="BI81" s="35" t="s">
        <v>2584</v>
      </c>
      <c r="BJ81" s="35" t="s">
        <v>8902</v>
      </c>
    </row>
    <row r="82" spans="1:62" x14ac:dyDescent="0.2">
      <c r="A82">
        <v>80</v>
      </c>
      <c r="B82" s="35" t="s">
        <v>8889</v>
      </c>
      <c r="C82" s="35" t="s">
        <v>8890</v>
      </c>
      <c r="D82" s="35" t="s">
        <v>8891</v>
      </c>
      <c r="E82" s="35" t="s">
        <v>8903</v>
      </c>
      <c r="F82" s="35" t="s">
        <v>8893</v>
      </c>
      <c r="G82" s="20">
        <v>44274</v>
      </c>
      <c r="H82" s="35" t="s">
        <v>2755</v>
      </c>
      <c r="I82" s="35" t="s">
        <v>54</v>
      </c>
      <c r="J82" s="35" t="s">
        <v>69</v>
      </c>
      <c r="K82">
        <v>18</v>
      </c>
      <c r="L82">
        <v>9.1999999999999993</v>
      </c>
      <c r="M82" s="35" t="s">
        <v>8894</v>
      </c>
      <c r="N82" s="35" t="s">
        <v>8895</v>
      </c>
      <c r="O82" s="35" t="s">
        <v>51</v>
      </c>
      <c r="P82" s="35" t="s">
        <v>2575</v>
      </c>
      <c r="Q82" s="35" t="s">
        <v>90</v>
      </c>
      <c r="R82" s="35" t="s">
        <v>2623</v>
      </c>
      <c r="S82" s="35" t="s">
        <v>8896</v>
      </c>
      <c r="T82">
        <v>17250000</v>
      </c>
      <c r="U82">
        <v>10</v>
      </c>
      <c r="V82" s="35" t="s">
        <v>8897</v>
      </c>
      <c r="W82" s="35" t="s">
        <v>1673</v>
      </c>
      <c r="X82" s="35" t="s">
        <v>104</v>
      </c>
      <c r="Y82" s="35" t="s">
        <v>48</v>
      </c>
      <c r="Z82" s="35" t="s">
        <v>14691</v>
      </c>
      <c r="AA82" s="35" t="s">
        <v>14691</v>
      </c>
      <c r="AC82" s="35" t="s">
        <v>14691</v>
      </c>
      <c r="AD82" s="35" t="s">
        <v>14691</v>
      </c>
      <c r="AE82">
        <v>175950000</v>
      </c>
      <c r="AF82">
        <v>10.199999999999999</v>
      </c>
      <c r="AG82" s="35" t="s">
        <v>14691</v>
      </c>
      <c r="AI82">
        <v>8625000</v>
      </c>
      <c r="AJ82" s="20">
        <v>44510</v>
      </c>
      <c r="AK82" s="20"/>
      <c r="AL82">
        <v>5450000</v>
      </c>
      <c r="AO82">
        <v>5450000</v>
      </c>
      <c r="AP82" s="35" t="s">
        <v>14691</v>
      </c>
      <c r="AQ82" s="35" t="s">
        <v>14691</v>
      </c>
      <c r="AR82" s="35" t="s">
        <v>14691</v>
      </c>
      <c r="AS82" s="35" t="s">
        <v>14691</v>
      </c>
      <c r="AT82" s="35" t="s">
        <v>14691</v>
      </c>
      <c r="AU82">
        <v>10.199999999999999</v>
      </c>
      <c r="AV82">
        <v>10.242000000000001</v>
      </c>
      <c r="AW82" t="b">
        <v>0</v>
      </c>
      <c r="AX82">
        <v>17250000</v>
      </c>
      <c r="AY82" s="20">
        <v>44972</v>
      </c>
      <c r="AZ82" s="20"/>
      <c r="BA82" s="20"/>
      <c r="BB82">
        <v>1</v>
      </c>
      <c r="BC82">
        <v>0.5</v>
      </c>
      <c r="BD82">
        <v>1</v>
      </c>
      <c r="BE82">
        <v>11.5</v>
      </c>
      <c r="BF82" s="35" t="s">
        <v>14691</v>
      </c>
      <c r="BG82" s="35" t="s">
        <v>8904</v>
      </c>
      <c r="BH82" s="35" t="s">
        <v>8905</v>
      </c>
      <c r="BI82" s="35" t="s">
        <v>2589</v>
      </c>
      <c r="BJ82" s="35" t="s">
        <v>8906</v>
      </c>
    </row>
    <row r="83" spans="1:62" x14ac:dyDescent="0.2">
      <c r="A83">
        <v>81</v>
      </c>
      <c r="B83" s="35" t="s">
        <v>11362</v>
      </c>
      <c r="C83" s="35" t="s">
        <v>11363</v>
      </c>
      <c r="D83" s="35" t="s">
        <v>11364</v>
      </c>
      <c r="E83" s="35" t="s">
        <v>11365</v>
      </c>
      <c r="F83" s="35" t="s">
        <v>11366</v>
      </c>
      <c r="G83" s="20">
        <v>44252</v>
      </c>
      <c r="H83" s="35" t="s">
        <v>3225</v>
      </c>
      <c r="I83" s="35" t="s">
        <v>54</v>
      </c>
      <c r="J83" s="35" t="s">
        <v>53</v>
      </c>
      <c r="K83">
        <v>18</v>
      </c>
      <c r="L83">
        <v>9.1999999999999993</v>
      </c>
      <c r="M83" s="35" t="s">
        <v>11367</v>
      </c>
      <c r="N83" s="35" t="s">
        <v>11368</v>
      </c>
      <c r="O83" s="35" t="s">
        <v>52</v>
      </c>
      <c r="P83" s="35" t="s">
        <v>2575</v>
      </c>
      <c r="Q83" s="35" t="s">
        <v>90</v>
      </c>
      <c r="R83" s="35" t="s">
        <v>2623</v>
      </c>
      <c r="S83" s="35" t="s">
        <v>11369</v>
      </c>
      <c r="T83">
        <v>22400000</v>
      </c>
      <c r="U83">
        <v>10</v>
      </c>
      <c r="V83" s="35" t="s">
        <v>11370</v>
      </c>
      <c r="W83" s="35" t="s">
        <v>1671</v>
      </c>
      <c r="X83" s="35" t="s">
        <v>147</v>
      </c>
      <c r="Y83" s="35" t="s">
        <v>48</v>
      </c>
      <c r="Z83" s="35" t="s">
        <v>14691</v>
      </c>
      <c r="AA83" s="35" t="s">
        <v>14691</v>
      </c>
      <c r="AC83" s="35" t="s">
        <v>14691</v>
      </c>
      <c r="AD83" s="35" t="s">
        <v>14691</v>
      </c>
      <c r="AE83">
        <v>224000000</v>
      </c>
      <c r="AF83">
        <v>10</v>
      </c>
      <c r="AG83" s="35" t="s">
        <v>14691</v>
      </c>
      <c r="AI83">
        <v>7466667</v>
      </c>
      <c r="AJ83" s="20">
        <v>44274</v>
      </c>
      <c r="AK83" s="20"/>
      <c r="AL83">
        <v>6730000</v>
      </c>
      <c r="AO83">
        <v>4486667</v>
      </c>
      <c r="AP83" s="35" t="s">
        <v>14691</v>
      </c>
      <c r="AQ83" s="35" t="s">
        <v>14691</v>
      </c>
      <c r="AR83" s="35" t="s">
        <v>14691</v>
      </c>
      <c r="AS83" s="35" t="s">
        <v>14691</v>
      </c>
      <c r="AT83" s="35" t="s">
        <v>14691</v>
      </c>
      <c r="AU83">
        <v>10</v>
      </c>
      <c r="AV83">
        <v>10.042999999999999</v>
      </c>
      <c r="AW83" t="b">
        <v>0</v>
      </c>
      <c r="AX83">
        <v>22400000</v>
      </c>
      <c r="AY83" s="20">
        <v>45008</v>
      </c>
      <c r="AZ83" s="20"/>
      <c r="BA83" s="20"/>
      <c r="BB83">
        <v>1</v>
      </c>
      <c r="BC83">
        <v>0.3333333432674408</v>
      </c>
      <c r="BD83">
        <v>1</v>
      </c>
      <c r="BE83">
        <v>11.5</v>
      </c>
      <c r="BF83" s="35" t="s">
        <v>14691</v>
      </c>
      <c r="BG83" s="35" t="s">
        <v>1672</v>
      </c>
      <c r="BH83" s="35" t="s">
        <v>14704</v>
      </c>
      <c r="BI83" s="35" t="s">
        <v>2580</v>
      </c>
      <c r="BJ83" s="35" t="s">
        <v>11371</v>
      </c>
    </row>
    <row r="84" spans="1:62" x14ac:dyDescent="0.2">
      <c r="A84">
        <v>82</v>
      </c>
      <c r="B84" s="35" t="s">
        <v>11362</v>
      </c>
      <c r="C84" s="35" t="s">
        <v>11363</v>
      </c>
      <c r="D84" s="35" t="s">
        <v>11364</v>
      </c>
      <c r="E84" s="35" t="s">
        <v>11372</v>
      </c>
      <c r="F84" s="35" t="s">
        <v>11366</v>
      </c>
      <c r="G84" s="20">
        <v>44252</v>
      </c>
      <c r="H84" s="35" t="s">
        <v>3225</v>
      </c>
      <c r="I84" s="35" t="s">
        <v>54</v>
      </c>
      <c r="J84" s="35" t="s">
        <v>53</v>
      </c>
      <c r="K84">
        <v>18</v>
      </c>
      <c r="L84">
        <v>9.1999999999999993</v>
      </c>
      <c r="M84" s="35" t="s">
        <v>11367</v>
      </c>
      <c r="N84" s="35" t="s">
        <v>11368</v>
      </c>
      <c r="O84" s="35" t="s">
        <v>52</v>
      </c>
      <c r="P84" s="35" t="s">
        <v>2575</v>
      </c>
      <c r="Q84" s="35" t="s">
        <v>90</v>
      </c>
      <c r="R84" s="35" t="s">
        <v>2623</v>
      </c>
      <c r="S84" s="35" t="s">
        <v>11369</v>
      </c>
      <c r="T84">
        <v>22400000</v>
      </c>
      <c r="U84">
        <v>10</v>
      </c>
      <c r="V84" s="35" t="s">
        <v>11370</v>
      </c>
      <c r="W84" s="35" t="s">
        <v>1671</v>
      </c>
      <c r="X84" s="35" t="s">
        <v>147</v>
      </c>
      <c r="Y84" s="35" t="s">
        <v>48</v>
      </c>
      <c r="Z84" s="35" t="s">
        <v>14691</v>
      </c>
      <c r="AA84" s="35" t="s">
        <v>14691</v>
      </c>
      <c r="AC84" s="35" t="s">
        <v>14691</v>
      </c>
      <c r="AD84" s="35" t="s">
        <v>14691</v>
      </c>
      <c r="AE84">
        <v>224000000</v>
      </c>
      <c r="AF84">
        <v>10</v>
      </c>
      <c r="AG84" s="35" t="s">
        <v>14691</v>
      </c>
      <c r="AI84">
        <v>7466667</v>
      </c>
      <c r="AJ84" s="20">
        <v>44274</v>
      </c>
      <c r="AK84" s="20"/>
      <c r="AL84">
        <v>6730000</v>
      </c>
      <c r="AO84">
        <v>4486667</v>
      </c>
      <c r="AP84" s="35" t="s">
        <v>14691</v>
      </c>
      <c r="AQ84" s="35" t="s">
        <v>14691</v>
      </c>
      <c r="AR84" s="35" t="s">
        <v>14691</v>
      </c>
      <c r="AS84" s="35" t="s">
        <v>14691</v>
      </c>
      <c r="AT84" s="35" t="s">
        <v>14691</v>
      </c>
      <c r="AU84">
        <v>10</v>
      </c>
      <c r="AV84">
        <v>10.042999999999999</v>
      </c>
      <c r="AW84" t="b">
        <v>0</v>
      </c>
      <c r="AX84">
        <v>22400000</v>
      </c>
      <c r="AY84" s="20">
        <v>45008</v>
      </c>
      <c r="AZ84" s="20"/>
      <c r="BA84" s="20"/>
      <c r="BB84">
        <v>1</v>
      </c>
      <c r="BC84">
        <v>0.3333333432674408</v>
      </c>
      <c r="BD84">
        <v>1</v>
      </c>
      <c r="BE84">
        <v>11.5</v>
      </c>
      <c r="BF84" s="35" t="s">
        <v>14691</v>
      </c>
      <c r="BG84" s="35" t="s">
        <v>11362</v>
      </c>
      <c r="BH84" s="35" t="s">
        <v>14705</v>
      </c>
      <c r="BI84" s="35" t="s">
        <v>2584</v>
      </c>
      <c r="BJ84" s="35" t="s">
        <v>11373</v>
      </c>
    </row>
    <row r="85" spans="1:62" x14ac:dyDescent="0.2">
      <c r="A85">
        <v>83</v>
      </c>
      <c r="B85" s="35" t="s">
        <v>11362</v>
      </c>
      <c r="C85" s="35" t="s">
        <v>11363</v>
      </c>
      <c r="D85" s="35" t="s">
        <v>11364</v>
      </c>
      <c r="E85" s="35" t="s">
        <v>11374</v>
      </c>
      <c r="F85" s="35" t="s">
        <v>11366</v>
      </c>
      <c r="G85" s="20">
        <v>44252</v>
      </c>
      <c r="H85" s="35" t="s">
        <v>3225</v>
      </c>
      <c r="I85" s="35" t="s">
        <v>54</v>
      </c>
      <c r="J85" s="35" t="s">
        <v>53</v>
      </c>
      <c r="K85">
        <v>18</v>
      </c>
      <c r="L85">
        <v>9.1999999999999993</v>
      </c>
      <c r="M85" s="35" t="s">
        <v>11367</v>
      </c>
      <c r="N85" s="35" t="s">
        <v>11368</v>
      </c>
      <c r="O85" s="35" t="s">
        <v>52</v>
      </c>
      <c r="P85" s="35" t="s">
        <v>2575</v>
      </c>
      <c r="Q85" s="35" t="s">
        <v>90</v>
      </c>
      <c r="R85" s="35" t="s">
        <v>2623</v>
      </c>
      <c r="S85" s="35" t="s">
        <v>11369</v>
      </c>
      <c r="T85">
        <v>22400000</v>
      </c>
      <c r="U85">
        <v>10</v>
      </c>
      <c r="V85" s="35" t="s">
        <v>11370</v>
      </c>
      <c r="W85" s="35" t="s">
        <v>1671</v>
      </c>
      <c r="X85" s="35" t="s">
        <v>147</v>
      </c>
      <c r="Y85" s="35" t="s">
        <v>48</v>
      </c>
      <c r="Z85" s="35" t="s">
        <v>14691</v>
      </c>
      <c r="AA85" s="35" t="s">
        <v>14691</v>
      </c>
      <c r="AC85" s="35" t="s">
        <v>14691</v>
      </c>
      <c r="AD85" s="35" t="s">
        <v>14691</v>
      </c>
      <c r="AE85">
        <v>224000000</v>
      </c>
      <c r="AF85">
        <v>10</v>
      </c>
      <c r="AG85" s="35" t="s">
        <v>14691</v>
      </c>
      <c r="AI85">
        <v>7466667</v>
      </c>
      <c r="AJ85" s="20">
        <v>44274</v>
      </c>
      <c r="AK85" s="20"/>
      <c r="AL85">
        <v>6730000</v>
      </c>
      <c r="AO85">
        <v>4486667</v>
      </c>
      <c r="AP85" s="35" t="s">
        <v>14691</v>
      </c>
      <c r="AQ85" s="35" t="s">
        <v>14691</v>
      </c>
      <c r="AR85" s="35" t="s">
        <v>14691</v>
      </c>
      <c r="AS85" s="35" t="s">
        <v>14691</v>
      </c>
      <c r="AT85" s="35" t="s">
        <v>14691</v>
      </c>
      <c r="AU85">
        <v>10</v>
      </c>
      <c r="AV85">
        <v>10.042999999999999</v>
      </c>
      <c r="AW85" t="b">
        <v>0</v>
      </c>
      <c r="AX85">
        <v>22400000</v>
      </c>
      <c r="AY85" s="20">
        <v>45008</v>
      </c>
      <c r="AZ85" s="20"/>
      <c r="BA85" s="20"/>
      <c r="BB85">
        <v>1</v>
      </c>
      <c r="BC85">
        <v>0.3333333432674408</v>
      </c>
      <c r="BD85">
        <v>1</v>
      </c>
      <c r="BE85">
        <v>11.5</v>
      </c>
      <c r="BF85" s="35" t="s">
        <v>14691</v>
      </c>
      <c r="BG85" s="35" t="s">
        <v>11375</v>
      </c>
      <c r="BH85" s="35" t="s">
        <v>14706</v>
      </c>
      <c r="BI85" s="35" t="s">
        <v>2589</v>
      </c>
      <c r="BJ85" s="35" t="s">
        <v>11376</v>
      </c>
    </row>
    <row r="86" spans="1:62" x14ac:dyDescent="0.2">
      <c r="A86">
        <v>84</v>
      </c>
      <c r="B86" s="35" t="s">
        <v>14397</v>
      </c>
      <c r="C86" s="35" t="s">
        <v>14398</v>
      </c>
      <c r="D86" s="35" t="s">
        <v>14399</v>
      </c>
      <c r="E86" s="35" t="s">
        <v>14400</v>
      </c>
      <c r="F86" s="35" t="s">
        <v>14401</v>
      </c>
      <c r="G86" s="20">
        <v>44386</v>
      </c>
      <c r="H86" s="35" t="s">
        <v>3225</v>
      </c>
      <c r="I86" s="35" t="s">
        <v>61</v>
      </c>
      <c r="J86" s="35" t="s">
        <v>53</v>
      </c>
      <c r="K86">
        <v>18</v>
      </c>
      <c r="L86">
        <v>9.1999999999999993</v>
      </c>
      <c r="M86" s="35" t="s">
        <v>14402</v>
      </c>
      <c r="N86" s="35" t="s">
        <v>14403</v>
      </c>
      <c r="O86" s="35" t="s">
        <v>74</v>
      </c>
      <c r="P86" s="35" t="s">
        <v>4768</v>
      </c>
      <c r="Q86" s="35" t="s">
        <v>81</v>
      </c>
      <c r="R86" s="35" t="s">
        <v>2577</v>
      </c>
      <c r="S86" s="35" t="s">
        <v>14404</v>
      </c>
      <c r="T86">
        <v>25000000</v>
      </c>
      <c r="U86">
        <v>10</v>
      </c>
      <c r="V86" s="35" t="s">
        <v>4770</v>
      </c>
      <c r="W86" s="35" t="s">
        <v>1669</v>
      </c>
      <c r="X86" s="35" t="s">
        <v>130</v>
      </c>
      <c r="Y86" s="35" t="s">
        <v>48</v>
      </c>
      <c r="Z86" s="35" t="s">
        <v>14691</v>
      </c>
      <c r="AA86" s="35" t="s">
        <v>14691</v>
      </c>
      <c r="AC86" s="35" t="s">
        <v>14691</v>
      </c>
      <c r="AD86" s="35" t="s">
        <v>14691</v>
      </c>
      <c r="AE86">
        <v>250000000</v>
      </c>
      <c r="AF86">
        <v>10</v>
      </c>
      <c r="AG86" s="35" t="s">
        <v>14691</v>
      </c>
      <c r="AI86">
        <v>8333333</v>
      </c>
      <c r="AJ86" s="20">
        <v>44420</v>
      </c>
      <c r="AK86" s="20"/>
      <c r="AL86">
        <v>7000000</v>
      </c>
      <c r="AO86">
        <v>4666667</v>
      </c>
      <c r="AP86" s="35" t="s">
        <v>14691</v>
      </c>
      <c r="AQ86" s="35" t="s">
        <v>14691</v>
      </c>
      <c r="AR86" s="35" t="s">
        <v>14691</v>
      </c>
      <c r="AS86" s="35" t="s">
        <v>14691</v>
      </c>
      <c r="AT86" s="35" t="s">
        <v>14691</v>
      </c>
      <c r="AU86">
        <v>10.01</v>
      </c>
      <c r="AV86">
        <v>10.101000000000001</v>
      </c>
      <c r="AW86" t="b">
        <v>0</v>
      </c>
      <c r="AX86">
        <v>25000000</v>
      </c>
      <c r="AY86" s="20">
        <v>45154</v>
      </c>
      <c r="AZ86" s="20"/>
      <c r="BA86" s="20"/>
      <c r="BB86">
        <v>1</v>
      </c>
      <c r="BC86">
        <v>0.3333333432674408</v>
      </c>
      <c r="BD86">
        <v>1</v>
      </c>
      <c r="BE86">
        <v>11.5</v>
      </c>
      <c r="BF86" s="35" t="s">
        <v>14691</v>
      </c>
      <c r="BG86" s="35" t="s">
        <v>1670</v>
      </c>
      <c r="BH86" s="35" t="s">
        <v>14405</v>
      </c>
      <c r="BI86" s="35" t="s">
        <v>2580</v>
      </c>
      <c r="BJ86" s="35" t="s">
        <v>14406</v>
      </c>
    </row>
    <row r="87" spans="1:62" x14ac:dyDescent="0.2">
      <c r="A87">
        <v>85</v>
      </c>
      <c r="B87" s="35" t="s">
        <v>14397</v>
      </c>
      <c r="C87" s="35" t="s">
        <v>14398</v>
      </c>
      <c r="D87" s="35" t="s">
        <v>14399</v>
      </c>
      <c r="E87" s="35" t="s">
        <v>14407</v>
      </c>
      <c r="F87" s="35" t="s">
        <v>14401</v>
      </c>
      <c r="G87" s="20">
        <v>44386</v>
      </c>
      <c r="H87" s="35" t="s">
        <v>3225</v>
      </c>
      <c r="I87" s="35" t="s">
        <v>61</v>
      </c>
      <c r="J87" s="35" t="s">
        <v>53</v>
      </c>
      <c r="K87">
        <v>18</v>
      </c>
      <c r="L87">
        <v>9.1999999999999993</v>
      </c>
      <c r="M87" s="35" t="s">
        <v>14402</v>
      </c>
      <c r="N87" s="35" t="s">
        <v>14403</v>
      </c>
      <c r="O87" s="35" t="s">
        <v>74</v>
      </c>
      <c r="P87" s="35" t="s">
        <v>4768</v>
      </c>
      <c r="Q87" s="35" t="s">
        <v>81</v>
      </c>
      <c r="R87" s="35" t="s">
        <v>2577</v>
      </c>
      <c r="S87" s="35" t="s">
        <v>14404</v>
      </c>
      <c r="T87">
        <v>25000000</v>
      </c>
      <c r="U87">
        <v>10</v>
      </c>
      <c r="V87" s="35" t="s">
        <v>4770</v>
      </c>
      <c r="W87" s="35" t="s">
        <v>1669</v>
      </c>
      <c r="X87" s="35" t="s">
        <v>130</v>
      </c>
      <c r="Y87" s="35" t="s">
        <v>48</v>
      </c>
      <c r="Z87" s="35" t="s">
        <v>14691</v>
      </c>
      <c r="AA87" s="35" t="s">
        <v>14691</v>
      </c>
      <c r="AC87" s="35" t="s">
        <v>14691</v>
      </c>
      <c r="AD87" s="35" t="s">
        <v>14691</v>
      </c>
      <c r="AE87">
        <v>250000000</v>
      </c>
      <c r="AF87">
        <v>10</v>
      </c>
      <c r="AG87" s="35" t="s">
        <v>14691</v>
      </c>
      <c r="AI87">
        <v>8333333</v>
      </c>
      <c r="AJ87" s="20">
        <v>44420</v>
      </c>
      <c r="AK87" s="20"/>
      <c r="AL87">
        <v>7000000</v>
      </c>
      <c r="AO87">
        <v>4666667</v>
      </c>
      <c r="AP87" s="35" t="s">
        <v>14691</v>
      </c>
      <c r="AQ87" s="35" t="s">
        <v>14691</v>
      </c>
      <c r="AR87" s="35" t="s">
        <v>14691</v>
      </c>
      <c r="AS87" s="35" t="s">
        <v>14691</v>
      </c>
      <c r="AT87" s="35" t="s">
        <v>14691</v>
      </c>
      <c r="AU87">
        <v>10.01</v>
      </c>
      <c r="AV87">
        <v>10.101000000000001</v>
      </c>
      <c r="AW87" t="b">
        <v>0</v>
      </c>
      <c r="AX87">
        <v>25000000</v>
      </c>
      <c r="AY87" s="20">
        <v>45154</v>
      </c>
      <c r="AZ87" s="20"/>
      <c r="BA87" s="20"/>
      <c r="BB87">
        <v>1</v>
      </c>
      <c r="BC87">
        <v>0.3333333432674408</v>
      </c>
      <c r="BD87">
        <v>1</v>
      </c>
      <c r="BE87">
        <v>11.5</v>
      </c>
      <c r="BF87" s="35" t="s">
        <v>14691</v>
      </c>
      <c r="BG87" s="35" t="s">
        <v>14397</v>
      </c>
      <c r="BH87" s="35" t="s">
        <v>14408</v>
      </c>
      <c r="BI87" s="35" t="s">
        <v>2584</v>
      </c>
      <c r="BJ87" s="35" t="s">
        <v>14409</v>
      </c>
    </row>
    <row r="88" spans="1:62" x14ac:dyDescent="0.2">
      <c r="A88">
        <v>86</v>
      </c>
      <c r="B88" s="35" t="s">
        <v>14397</v>
      </c>
      <c r="C88" s="35" t="s">
        <v>14398</v>
      </c>
      <c r="D88" s="35" t="s">
        <v>14399</v>
      </c>
      <c r="E88" s="35" t="s">
        <v>14410</v>
      </c>
      <c r="F88" s="35" t="s">
        <v>14401</v>
      </c>
      <c r="G88" s="20">
        <v>44386</v>
      </c>
      <c r="H88" s="35" t="s">
        <v>3225</v>
      </c>
      <c r="I88" s="35" t="s">
        <v>61</v>
      </c>
      <c r="J88" s="35" t="s">
        <v>53</v>
      </c>
      <c r="K88">
        <v>18</v>
      </c>
      <c r="L88">
        <v>9.1999999999999993</v>
      </c>
      <c r="M88" s="35" t="s">
        <v>14402</v>
      </c>
      <c r="N88" s="35" t="s">
        <v>14403</v>
      </c>
      <c r="O88" s="35" t="s">
        <v>74</v>
      </c>
      <c r="P88" s="35" t="s">
        <v>4768</v>
      </c>
      <c r="Q88" s="35" t="s">
        <v>81</v>
      </c>
      <c r="R88" s="35" t="s">
        <v>2577</v>
      </c>
      <c r="S88" s="35" t="s">
        <v>14404</v>
      </c>
      <c r="T88">
        <v>25000000</v>
      </c>
      <c r="U88">
        <v>10</v>
      </c>
      <c r="V88" s="35" t="s">
        <v>4770</v>
      </c>
      <c r="W88" s="35" t="s">
        <v>1669</v>
      </c>
      <c r="X88" s="35" t="s">
        <v>130</v>
      </c>
      <c r="Y88" s="35" t="s">
        <v>48</v>
      </c>
      <c r="Z88" s="35" t="s">
        <v>14691</v>
      </c>
      <c r="AA88" s="35" t="s">
        <v>14691</v>
      </c>
      <c r="AC88" s="35" t="s">
        <v>14691</v>
      </c>
      <c r="AD88" s="35" t="s">
        <v>14691</v>
      </c>
      <c r="AE88">
        <v>250000000</v>
      </c>
      <c r="AF88">
        <v>10</v>
      </c>
      <c r="AG88" s="35" t="s">
        <v>14691</v>
      </c>
      <c r="AI88">
        <v>8333333</v>
      </c>
      <c r="AJ88" s="20">
        <v>44420</v>
      </c>
      <c r="AK88" s="20"/>
      <c r="AL88">
        <v>7000000</v>
      </c>
      <c r="AO88">
        <v>4666667</v>
      </c>
      <c r="AP88" s="35" t="s">
        <v>14691</v>
      </c>
      <c r="AQ88" s="35" t="s">
        <v>14691</v>
      </c>
      <c r="AR88" s="35" t="s">
        <v>14691</v>
      </c>
      <c r="AS88" s="35" t="s">
        <v>14691</v>
      </c>
      <c r="AT88" s="35" t="s">
        <v>14691</v>
      </c>
      <c r="AU88">
        <v>10.01</v>
      </c>
      <c r="AV88">
        <v>10.101000000000001</v>
      </c>
      <c r="AW88" t="b">
        <v>0</v>
      </c>
      <c r="AX88">
        <v>25000000</v>
      </c>
      <c r="AY88" s="20">
        <v>45154</v>
      </c>
      <c r="AZ88" s="20"/>
      <c r="BA88" s="20"/>
      <c r="BB88">
        <v>1</v>
      </c>
      <c r="BC88">
        <v>0.3333333432674408</v>
      </c>
      <c r="BD88">
        <v>1</v>
      </c>
      <c r="BE88">
        <v>11.5</v>
      </c>
      <c r="BF88" s="35" t="s">
        <v>14691</v>
      </c>
      <c r="BG88" s="35" t="s">
        <v>14411</v>
      </c>
      <c r="BH88" s="35" t="s">
        <v>14412</v>
      </c>
      <c r="BI88" s="35" t="s">
        <v>2589</v>
      </c>
      <c r="BJ88" s="35" t="s">
        <v>14413</v>
      </c>
    </row>
    <row r="89" spans="1:62" x14ac:dyDescent="0.2">
      <c r="A89">
        <v>87</v>
      </c>
      <c r="B89" s="35" t="s">
        <v>9759</v>
      </c>
      <c r="C89" s="35" t="s">
        <v>9760</v>
      </c>
      <c r="D89" s="35" t="s">
        <v>9761</v>
      </c>
      <c r="E89" s="35" t="s">
        <v>9762</v>
      </c>
      <c r="F89" s="35" t="s">
        <v>9763</v>
      </c>
      <c r="G89" s="20">
        <v>44203</v>
      </c>
      <c r="H89" s="35" t="s">
        <v>3225</v>
      </c>
      <c r="I89" s="35" t="s">
        <v>54</v>
      </c>
      <c r="J89" s="35" t="s">
        <v>162</v>
      </c>
      <c r="K89">
        <v>18</v>
      </c>
      <c r="L89">
        <v>9.1999999999999993</v>
      </c>
      <c r="M89" s="35" t="s">
        <v>9764</v>
      </c>
      <c r="N89" s="35" t="s">
        <v>9765</v>
      </c>
      <c r="O89" s="35" t="s">
        <v>52</v>
      </c>
      <c r="P89" s="35" t="s">
        <v>2575</v>
      </c>
      <c r="Q89" s="35" t="s">
        <v>136</v>
      </c>
      <c r="R89" s="35" t="s">
        <v>2577</v>
      </c>
      <c r="S89" s="35" t="s">
        <v>9766</v>
      </c>
      <c r="T89">
        <v>41400000</v>
      </c>
      <c r="U89">
        <v>10</v>
      </c>
      <c r="V89" s="35" t="s">
        <v>14691</v>
      </c>
      <c r="W89" s="35" t="s">
        <v>1667</v>
      </c>
      <c r="X89" s="35" t="s">
        <v>104</v>
      </c>
      <c r="Y89" s="35" t="s">
        <v>216</v>
      </c>
      <c r="Z89" s="35" t="s">
        <v>14691</v>
      </c>
      <c r="AA89" s="35" t="s">
        <v>14691</v>
      </c>
      <c r="AC89" s="35" t="s">
        <v>14691</v>
      </c>
      <c r="AD89" s="35" t="s">
        <v>14691</v>
      </c>
      <c r="AE89">
        <v>414027846</v>
      </c>
      <c r="AF89">
        <v>10</v>
      </c>
      <c r="AG89" s="35" t="s">
        <v>14691</v>
      </c>
      <c r="AI89">
        <v>31050000</v>
      </c>
      <c r="AJ89" s="20">
        <v>44253</v>
      </c>
      <c r="AK89" s="20"/>
      <c r="AL89">
        <v>11380000</v>
      </c>
      <c r="AO89">
        <v>11380000</v>
      </c>
      <c r="AP89" s="35" t="s">
        <v>14691</v>
      </c>
      <c r="AQ89" s="35" t="s">
        <v>14691</v>
      </c>
      <c r="AR89" s="35" t="s">
        <v>14691</v>
      </c>
      <c r="AS89" s="35" t="s">
        <v>14691</v>
      </c>
      <c r="AT89" s="35" t="s">
        <v>14691</v>
      </c>
      <c r="AU89">
        <v>10.01</v>
      </c>
      <c r="AV89">
        <v>10.071999999999999</v>
      </c>
      <c r="AW89" t="b">
        <v>0</v>
      </c>
      <c r="AX89">
        <v>41400000</v>
      </c>
      <c r="AY89" s="20">
        <v>44987</v>
      </c>
      <c r="AZ89" s="20"/>
      <c r="BA89" s="20"/>
      <c r="BB89">
        <v>1</v>
      </c>
      <c r="BC89">
        <v>0.75</v>
      </c>
      <c r="BD89">
        <v>1</v>
      </c>
      <c r="BE89">
        <v>11.5</v>
      </c>
      <c r="BF89" s="35" t="s">
        <v>14691</v>
      </c>
      <c r="BG89" s="35" t="s">
        <v>1668</v>
      </c>
      <c r="BH89" s="35" t="s">
        <v>9767</v>
      </c>
      <c r="BI89" s="35" t="s">
        <v>2580</v>
      </c>
      <c r="BJ89" s="35" t="s">
        <v>9768</v>
      </c>
    </row>
    <row r="90" spans="1:62" x14ac:dyDescent="0.2">
      <c r="A90">
        <v>88</v>
      </c>
      <c r="B90" s="35" t="s">
        <v>9759</v>
      </c>
      <c r="C90" s="35" t="s">
        <v>9760</v>
      </c>
      <c r="D90" s="35" t="s">
        <v>9761</v>
      </c>
      <c r="E90" s="35" t="s">
        <v>9769</v>
      </c>
      <c r="F90" s="35" t="s">
        <v>9763</v>
      </c>
      <c r="G90" s="20">
        <v>44203</v>
      </c>
      <c r="H90" s="35" t="s">
        <v>3225</v>
      </c>
      <c r="I90" s="35" t="s">
        <v>54</v>
      </c>
      <c r="J90" s="35" t="s">
        <v>162</v>
      </c>
      <c r="K90">
        <v>18</v>
      </c>
      <c r="L90">
        <v>9.1999999999999993</v>
      </c>
      <c r="M90" s="35" t="s">
        <v>9764</v>
      </c>
      <c r="N90" s="35" t="s">
        <v>9765</v>
      </c>
      <c r="O90" s="35" t="s">
        <v>52</v>
      </c>
      <c r="P90" s="35" t="s">
        <v>2575</v>
      </c>
      <c r="Q90" s="35" t="s">
        <v>136</v>
      </c>
      <c r="R90" s="35" t="s">
        <v>2577</v>
      </c>
      <c r="S90" s="35" t="s">
        <v>9766</v>
      </c>
      <c r="T90">
        <v>41400000</v>
      </c>
      <c r="U90">
        <v>10</v>
      </c>
      <c r="V90" s="35" t="s">
        <v>14691</v>
      </c>
      <c r="W90" s="35" t="s">
        <v>1667</v>
      </c>
      <c r="X90" s="35" t="s">
        <v>104</v>
      </c>
      <c r="Y90" s="35" t="s">
        <v>216</v>
      </c>
      <c r="Z90" s="35" t="s">
        <v>14691</v>
      </c>
      <c r="AA90" s="35" t="s">
        <v>14691</v>
      </c>
      <c r="AC90" s="35" t="s">
        <v>14691</v>
      </c>
      <c r="AD90" s="35" t="s">
        <v>14691</v>
      </c>
      <c r="AE90">
        <v>414027846</v>
      </c>
      <c r="AF90">
        <v>10</v>
      </c>
      <c r="AG90" s="35" t="s">
        <v>14691</v>
      </c>
      <c r="AI90">
        <v>31050000</v>
      </c>
      <c r="AJ90" s="20">
        <v>44253</v>
      </c>
      <c r="AK90" s="20"/>
      <c r="AL90">
        <v>11380000</v>
      </c>
      <c r="AO90">
        <v>11380000</v>
      </c>
      <c r="AP90" s="35" t="s">
        <v>14691</v>
      </c>
      <c r="AQ90" s="35" t="s">
        <v>14691</v>
      </c>
      <c r="AR90" s="35" t="s">
        <v>14691</v>
      </c>
      <c r="AS90" s="35" t="s">
        <v>14691</v>
      </c>
      <c r="AT90" s="35" t="s">
        <v>14691</v>
      </c>
      <c r="AU90">
        <v>10.01</v>
      </c>
      <c r="AV90">
        <v>10.071999999999999</v>
      </c>
      <c r="AW90" t="b">
        <v>0</v>
      </c>
      <c r="AX90">
        <v>41400000</v>
      </c>
      <c r="AY90" s="20">
        <v>44987</v>
      </c>
      <c r="AZ90" s="20"/>
      <c r="BA90" s="20"/>
      <c r="BB90">
        <v>1</v>
      </c>
      <c r="BC90">
        <v>0.75</v>
      </c>
      <c r="BD90">
        <v>1</v>
      </c>
      <c r="BE90">
        <v>11.5</v>
      </c>
      <c r="BF90" s="35" t="s">
        <v>14691</v>
      </c>
      <c r="BG90" s="35" t="s">
        <v>9759</v>
      </c>
      <c r="BH90" s="35" t="s">
        <v>9770</v>
      </c>
      <c r="BI90" s="35" t="s">
        <v>2584</v>
      </c>
      <c r="BJ90" s="35" t="s">
        <v>9771</v>
      </c>
    </row>
    <row r="91" spans="1:62" x14ac:dyDescent="0.2">
      <c r="A91">
        <v>89</v>
      </c>
      <c r="B91" s="35" t="s">
        <v>9759</v>
      </c>
      <c r="C91" s="35" t="s">
        <v>9760</v>
      </c>
      <c r="D91" s="35" t="s">
        <v>9761</v>
      </c>
      <c r="E91" s="35" t="s">
        <v>9772</v>
      </c>
      <c r="F91" s="35" t="s">
        <v>9763</v>
      </c>
      <c r="G91" s="20">
        <v>44203</v>
      </c>
      <c r="H91" s="35" t="s">
        <v>3225</v>
      </c>
      <c r="I91" s="35" t="s">
        <v>54</v>
      </c>
      <c r="J91" s="35" t="s">
        <v>162</v>
      </c>
      <c r="K91">
        <v>18</v>
      </c>
      <c r="L91">
        <v>9.1999999999999993</v>
      </c>
      <c r="M91" s="35" t="s">
        <v>9764</v>
      </c>
      <c r="N91" s="35" t="s">
        <v>9765</v>
      </c>
      <c r="O91" s="35" t="s">
        <v>52</v>
      </c>
      <c r="P91" s="35" t="s">
        <v>2575</v>
      </c>
      <c r="Q91" s="35" t="s">
        <v>136</v>
      </c>
      <c r="R91" s="35" t="s">
        <v>2577</v>
      </c>
      <c r="S91" s="35" t="s">
        <v>9766</v>
      </c>
      <c r="T91">
        <v>41400000</v>
      </c>
      <c r="U91">
        <v>10</v>
      </c>
      <c r="V91" s="35" t="s">
        <v>14691</v>
      </c>
      <c r="W91" s="35" t="s">
        <v>1667</v>
      </c>
      <c r="X91" s="35" t="s">
        <v>104</v>
      </c>
      <c r="Y91" s="35" t="s">
        <v>216</v>
      </c>
      <c r="Z91" s="35" t="s">
        <v>14691</v>
      </c>
      <c r="AA91" s="35" t="s">
        <v>14691</v>
      </c>
      <c r="AC91" s="35" t="s">
        <v>14691</v>
      </c>
      <c r="AD91" s="35" t="s">
        <v>14691</v>
      </c>
      <c r="AE91">
        <v>414027846</v>
      </c>
      <c r="AF91">
        <v>10</v>
      </c>
      <c r="AG91" s="35" t="s">
        <v>14691</v>
      </c>
      <c r="AI91">
        <v>31050000</v>
      </c>
      <c r="AJ91" s="20">
        <v>44253</v>
      </c>
      <c r="AK91" s="20"/>
      <c r="AL91">
        <v>11380000</v>
      </c>
      <c r="AO91">
        <v>11380000</v>
      </c>
      <c r="AP91" s="35" t="s">
        <v>14691</v>
      </c>
      <c r="AQ91" s="35" t="s">
        <v>14691</v>
      </c>
      <c r="AR91" s="35" t="s">
        <v>14691</v>
      </c>
      <c r="AS91" s="35" t="s">
        <v>14691</v>
      </c>
      <c r="AT91" s="35" t="s">
        <v>14691</v>
      </c>
      <c r="AU91">
        <v>10.01</v>
      </c>
      <c r="AV91">
        <v>10.071999999999999</v>
      </c>
      <c r="AW91" t="b">
        <v>0</v>
      </c>
      <c r="AX91">
        <v>41400000</v>
      </c>
      <c r="AY91" s="20">
        <v>44987</v>
      </c>
      <c r="AZ91" s="20"/>
      <c r="BA91" s="20"/>
      <c r="BB91">
        <v>1</v>
      </c>
      <c r="BC91">
        <v>0.75</v>
      </c>
      <c r="BD91">
        <v>1</v>
      </c>
      <c r="BE91">
        <v>11.5</v>
      </c>
      <c r="BF91" s="35" t="s">
        <v>14691</v>
      </c>
      <c r="BG91" s="35" t="s">
        <v>9773</v>
      </c>
      <c r="BH91" s="35" t="s">
        <v>9774</v>
      </c>
      <c r="BI91" s="35" t="s">
        <v>2589</v>
      </c>
      <c r="BJ91" s="35" t="s">
        <v>9775</v>
      </c>
    </row>
    <row r="92" spans="1:62" x14ac:dyDescent="0.2">
      <c r="A92">
        <v>90</v>
      </c>
      <c r="B92" s="35" t="s">
        <v>3023</v>
      </c>
      <c r="C92" s="35" t="s">
        <v>3024</v>
      </c>
      <c r="D92" s="35" t="s">
        <v>3025</v>
      </c>
      <c r="E92" s="35" t="s">
        <v>3026</v>
      </c>
      <c r="F92" s="35" t="s">
        <v>3027</v>
      </c>
      <c r="G92" s="20">
        <v>43566</v>
      </c>
      <c r="H92" s="35" t="s">
        <v>1665</v>
      </c>
      <c r="I92" s="35" t="s">
        <v>158</v>
      </c>
      <c r="J92" s="35" t="s">
        <v>126</v>
      </c>
      <c r="K92">
        <v>16.5</v>
      </c>
      <c r="M92" s="35" t="s">
        <v>3028</v>
      </c>
      <c r="N92" s="35" t="s">
        <v>3029</v>
      </c>
      <c r="O92" s="35" t="s">
        <v>112</v>
      </c>
      <c r="P92" s="35" t="s">
        <v>2575</v>
      </c>
      <c r="Q92" s="35" t="s">
        <v>106</v>
      </c>
      <c r="R92" s="35" t="s">
        <v>2733</v>
      </c>
      <c r="S92" s="35" t="s">
        <v>3030</v>
      </c>
      <c r="T92">
        <v>4600000</v>
      </c>
      <c r="U92">
        <v>10</v>
      </c>
      <c r="V92" s="35" t="s">
        <v>14691</v>
      </c>
      <c r="W92" s="35" t="s">
        <v>1664</v>
      </c>
      <c r="X92" s="35" t="s">
        <v>79</v>
      </c>
      <c r="Y92" s="35" t="s">
        <v>167</v>
      </c>
      <c r="Z92" s="35" t="s">
        <v>72</v>
      </c>
      <c r="AA92" s="35" t="s">
        <v>167</v>
      </c>
      <c r="AC92" s="35" t="s">
        <v>14691</v>
      </c>
      <c r="AD92" s="35" t="s">
        <v>14691</v>
      </c>
      <c r="AE92">
        <v>43355977</v>
      </c>
      <c r="AF92">
        <v>10.94</v>
      </c>
      <c r="AG92" s="35" t="s">
        <v>1663</v>
      </c>
      <c r="AH92">
        <v>555000000</v>
      </c>
      <c r="AI92">
        <v>4600000</v>
      </c>
      <c r="AJ92" s="20">
        <v>43599</v>
      </c>
      <c r="AK92" s="20">
        <v>44504</v>
      </c>
      <c r="AL92">
        <v>2250000</v>
      </c>
      <c r="AM92">
        <v>225000</v>
      </c>
      <c r="AP92" s="35" t="s">
        <v>14691</v>
      </c>
      <c r="AQ92" s="35" t="s">
        <v>14691</v>
      </c>
      <c r="AR92" s="35" t="s">
        <v>14691</v>
      </c>
      <c r="AS92" s="35" t="s">
        <v>14691</v>
      </c>
      <c r="AT92" s="35" t="s">
        <v>14691</v>
      </c>
      <c r="AU92">
        <v>11.24</v>
      </c>
      <c r="AV92">
        <v>11.244</v>
      </c>
      <c r="AW92" t="b">
        <v>1</v>
      </c>
      <c r="AX92">
        <v>3963110</v>
      </c>
      <c r="AY92" s="20">
        <v>44697</v>
      </c>
      <c r="AZ92" s="20">
        <v>44681</v>
      </c>
      <c r="BA92" s="20"/>
      <c r="BB92">
        <v>1</v>
      </c>
      <c r="BC92">
        <v>1</v>
      </c>
      <c r="BD92">
        <v>0.5</v>
      </c>
      <c r="BE92">
        <v>11.5</v>
      </c>
      <c r="BF92" s="35" t="s">
        <v>14691</v>
      </c>
      <c r="BG92" s="35" t="s">
        <v>1666</v>
      </c>
      <c r="BH92" s="35" t="s">
        <v>3031</v>
      </c>
      <c r="BI92" s="35" t="s">
        <v>2580</v>
      </c>
      <c r="BJ92" s="35" t="s">
        <v>3032</v>
      </c>
    </row>
    <row r="93" spans="1:62" x14ac:dyDescent="0.2">
      <c r="A93">
        <v>91</v>
      </c>
      <c r="B93" s="35" t="s">
        <v>3023</v>
      </c>
      <c r="C93" s="35" t="s">
        <v>3024</v>
      </c>
      <c r="D93" s="35" t="s">
        <v>3025</v>
      </c>
      <c r="E93" s="35" t="s">
        <v>3033</v>
      </c>
      <c r="F93" s="35" t="s">
        <v>3027</v>
      </c>
      <c r="G93" s="20">
        <v>43566</v>
      </c>
      <c r="H93" s="35" t="s">
        <v>1665</v>
      </c>
      <c r="I93" s="35" t="s">
        <v>158</v>
      </c>
      <c r="J93" s="35" t="s">
        <v>126</v>
      </c>
      <c r="K93">
        <v>16.5</v>
      </c>
      <c r="M93" s="35" t="s">
        <v>3028</v>
      </c>
      <c r="N93" s="35" t="s">
        <v>3029</v>
      </c>
      <c r="O93" s="35" t="s">
        <v>112</v>
      </c>
      <c r="P93" s="35" t="s">
        <v>2575</v>
      </c>
      <c r="Q93" s="35" t="s">
        <v>106</v>
      </c>
      <c r="R93" s="35" t="s">
        <v>2733</v>
      </c>
      <c r="S93" s="35" t="s">
        <v>3030</v>
      </c>
      <c r="T93">
        <v>4600000</v>
      </c>
      <c r="U93">
        <v>10</v>
      </c>
      <c r="V93" s="35" t="s">
        <v>14691</v>
      </c>
      <c r="W93" s="35" t="s">
        <v>1664</v>
      </c>
      <c r="X93" s="35" t="s">
        <v>79</v>
      </c>
      <c r="Y93" s="35" t="s">
        <v>167</v>
      </c>
      <c r="Z93" s="35" t="s">
        <v>72</v>
      </c>
      <c r="AA93" s="35" t="s">
        <v>167</v>
      </c>
      <c r="AC93" s="35" t="s">
        <v>14691</v>
      </c>
      <c r="AD93" s="35" t="s">
        <v>14691</v>
      </c>
      <c r="AE93">
        <v>43355977</v>
      </c>
      <c r="AF93">
        <v>10.94</v>
      </c>
      <c r="AG93" s="35" t="s">
        <v>1663</v>
      </c>
      <c r="AH93">
        <v>555000000</v>
      </c>
      <c r="AI93">
        <v>4600000</v>
      </c>
      <c r="AJ93" s="20">
        <v>43599</v>
      </c>
      <c r="AK93" s="20">
        <v>44504</v>
      </c>
      <c r="AL93">
        <v>2250000</v>
      </c>
      <c r="AM93">
        <v>225000</v>
      </c>
      <c r="AP93" s="35" t="s">
        <v>14691</v>
      </c>
      <c r="AQ93" s="35" t="s">
        <v>14691</v>
      </c>
      <c r="AR93" s="35" t="s">
        <v>14691</v>
      </c>
      <c r="AS93" s="35" t="s">
        <v>14691</v>
      </c>
      <c r="AT93" s="35" t="s">
        <v>14691</v>
      </c>
      <c r="AU93">
        <v>11.24</v>
      </c>
      <c r="AV93">
        <v>11.244</v>
      </c>
      <c r="AW93" t="b">
        <v>1</v>
      </c>
      <c r="AX93">
        <v>3963110</v>
      </c>
      <c r="AY93" s="20">
        <v>44697</v>
      </c>
      <c r="AZ93" s="20">
        <v>44681</v>
      </c>
      <c r="BA93" s="20"/>
      <c r="BB93">
        <v>1</v>
      </c>
      <c r="BC93">
        <v>1</v>
      </c>
      <c r="BD93">
        <v>0.5</v>
      </c>
      <c r="BE93">
        <v>11.5</v>
      </c>
      <c r="BF93" s="35" t="s">
        <v>14691</v>
      </c>
      <c r="BG93" s="35" t="s">
        <v>3023</v>
      </c>
      <c r="BH93" s="35" t="s">
        <v>3034</v>
      </c>
      <c r="BI93" s="35" t="s">
        <v>2584</v>
      </c>
      <c r="BJ93" s="35" t="s">
        <v>3035</v>
      </c>
    </row>
    <row r="94" spans="1:62" x14ac:dyDescent="0.2">
      <c r="A94">
        <v>92</v>
      </c>
      <c r="B94" s="35" t="s">
        <v>3023</v>
      </c>
      <c r="C94" s="35" t="s">
        <v>3024</v>
      </c>
      <c r="D94" s="35" t="s">
        <v>3025</v>
      </c>
      <c r="E94" s="35" t="s">
        <v>3036</v>
      </c>
      <c r="F94" s="35" t="s">
        <v>3027</v>
      </c>
      <c r="G94" s="20">
        <v>43566</v>
      </c>
      <c r="H94" s="35" t="s">
        <v>1665</v>
      </c>
      <c r="I94" s="35" t="s">
        <v>158</v>
      </c>
      <c r="J94" s="35" t="s">
        <v>126</v>
      </c>
      <c r="K94">
        <v>16.5</v>
      </c>
      <c r="M94" s="35" t="s">
        <v>3028</v>
      </c>
      <c r="N94" s="35" t="s">
        <v>3029</v>
      </c>
      <c r="O94" s="35" t="s">
        <v>112</v>
      </c>
      <c r="P94" s="35" t="s">
        <v>2575</v>
      </c>
      <c r="Q94" s="35" t="s">
        <v>106</v>
      </c>
      <c r="R94" s="35" t="s">
        <v>2733</v>
      </c>
      <c r="S94" s="35" t="s">
        <v>3030</v>
      </c>
      <c r="T94">
        <v>4600000</v>
      </c>
      <c r="U94">
        <v>10</v>
      </c>
      <c r="V94" s="35" t="s">
        <v>14691</v>
      </c>
      <c r="W94" s="35" t="s">
        <v>1664</v>
      </c>
      <c r="X94" s="35" t="s">
        <v>79</v>
      </c>
      <c r="Y94" s="35" t="s">
        <v>167</v>
      </c>
      <c r="Z94" s="35" t="s">
        <v>72</v>
      </c>
      <c r="AA94" s="35" t="s">
        <v>167</v>
      </c>
      <c r="AC94" s="35" t="s">
        <v>14691</v>
      </c>
      <c r="AD94" s="35" t="s">
        <v>14691</v>
      </c>
      <c r="AE94">
        <v>43355977</v>
      </c>
      <c r="AF94">
        <v>10.94</v>
      </c>
      <c r="AG94" s="35" t="s">
        <v>1663</v>
      </c>
      <c r="AH94">
        <v>555000000</v>
      </c>
      <c r="AI94">
        <v>4600000</v>
      </c>
      <c r="AJ94" s="20">
        <v>43599</v>
      </c>
      <c r="AK94" s="20">
        <v>44504</v>
      </c>
      <c r="AL94">
        <v>2250000</v>
      </c>
      <c r="AM94">
        <v>225000</v>
      </c>
      <c r="AP94" s="35" t="s">
        <v>14691</v>
      </c>
      <c r="AQ94" s="35" t="s">
        <v>14691</v>
      </c>
      <c r="AR94" s="35" t="s">
        <v>14691</v>
      </c>
      <c r="AS94" s="35" t="s">
        <v>14691</v>
      </c>
      <c r="AT94" s="35" t="s">
        <v>14691</v>
      </c>
      <c r="AU94">
        <v>11.24</v>
      </c>
      <c r="AV94">
        <v>11.244</v>
      </c>
      <c r="AW94" t="b">
        <v>1</v>
      </c>
      <c r="AX94">
        <v>3963110</v>
      </c>
      <c r="AY94" s="20">
        <v>44697</v>
      </c>
      <c r="AZ94" s="20">
        <v>44681</v>
      </c>
      <c r="BA94" s="20"/>
      <c r="BB94">
        <v>1</v>
      </c>
      <c r="BC94">
        <v>1</v>
      </c>
      <c r="BD94">
        <v>0.5</v>
      </c>
      <c r="BE94">
        <v>11.5</v>
      </c>
      <c r="BF94" s="35" t="s">
        <v>14691</v>
      </c>
      <c r="BG94" s="35" t="s">
        <v>3037</v>
      </c>
      <c r="BH94" s="35" t="s">
        <v>3038</v>
      </c>
      <c r="BI94" s="35" t="s">
        <v>2589</v>
      </c>
      <c r="BJ94" s="35" t="s">
        <v>3039</v>
      </c>
    </row>
    <row r="95" spans="1:62" x14ac:dyDescent="0.2">
      <c r="A95">
        <v>93</v>
      </c>
      <c r="B95" s="35" t="s">
        <v>3023</v>
      </c>
      <c r="C95" s="35" t="s">
        <v>3024</v>
      </c>
      <c r="D95" s="35" t="s">
        <v>3025</v>
      </c>
      <c r="E95" s="35" t="s">
        <v>3040</v>
      </c>
      <c r="F95" s="35" t="s">
        <v>3027</v>
      </c>
      <c r="G95" s="20">
        <v>43566</v>
      </c>
      <c r="H95" s="35" t="s">
        <v>1665</v>
      </c>
      <c r="I95" s="35" t="s">
        <v>158</v>
      </c>
      <c r="J95" s="35" t="s">
        <v>126</v>
      </c>
      <c r="K95">
        <v>16.5</v>
      </c>
      <c r="M95" s="35" t="s">
        <v>3028</v>
      </c>
      <c r="N95" s="35" t="s">
        <v>3029</v>
      </c>
      <c r="O95" s="35" t="s">
        <v>112</v>
      </c>
      <c r="P95" s="35" t="s">
        <v>2575</v>
      </c>
      <c r="Q95" s="35" t="s">
        <v>106</v>
      </c>
      <c r="R95" s="35" t="s">
        <v>2733</v>
      </c>
      <c r="S95" s="35" t="s">
        <v>3030</v>
      </c>
      <c r="T95">
        <v>4600000</v>
      </c>
      <c r="U95">
        <v>10</v>
      </c>
      <c r="V95" s="35" t="s">
        <v>14691</v>
      </c>
      <c r="W95" s="35" t="s">
        <v>1664</v>
      </c>
      <c r="X95" s="35" t="s">
        <v>79</v>
      </c>
      <c r="Y95" s="35" t="s">
        <v>167</v>
      </c>
      <c r="Z95" s="35" t="s">
        <v>72</v>
      </c>
      <c r="AA95" s="35" t="s">
        <v>167</v>
      </c>
      <c r="AC95" s="35" t="s">
        <v>14691</v>
      </c>
      <c r="AD95" s="35" t="s">
        <v>14691</v>
      </c>
      <c r="AE95">
        <v>43355977</v>
      </c>
      <c r="AF95">
        <v>10.94</v>
      </c>
      <c r="AG95" s="35" t="s">
        <v>1663</v>
      </c>
      <c r="AH95">
        <v>555000000</v>
      </c>
      <c r="AI95">
        <v>4600000</v>
      </c>
      <c r="AJ95" s="20">
        <v>43599</v>
      </c>
      <c r="AK95" s="20">
        <v>44504</v>
      </c>
      <c r="AL95">
        <v>2250000</v>
      </c>
      <c r="AM95">
        <v>225000</v>
      </c>
      <c r="AP95" s="35" t="s">
        <v>14691</v>
      </c>
      <c r="AQ95" s="35" t="s">
        <v>14691</v>
      </c>
      <c r="AR95" s="35" t="s">
        <v>14691</v>
      </c>
      <c r="AS95" s="35" t="s">
        <v>14691</v>
      </c>
      <c r="AT95" s="35" t="s">
        <v>14691</v>
      </c>
      <c r="AU95">
        <v>11.24</v>
      </c>
      <c r="AV95">
        <v>11.244</v>
      </c>
      <c r="AW95" t="b">
        <v>1</v>
      </c>
      <c r="AX95">
        <v>3963110</v>
      </c>
      <c r="AY95" s="20">
        <v>44697</v>
      </c>
      <c r="AZ95" s="20">
        <v>44681</v>
      </c>
      <c r="BA95" s="20"/>
      <c r="BB95">
        <v>1</v>
      </c>
      <c r="BC95">
        <v>1</v>
      </c>
      <c r="BD95">
        <v>0.5</v>
      </c>
      <c r="BE95">
        <v>11.5</v>
      </c>
      <c r="BF95" s="35" t="s">
        <v>14691</v>
      </c>
      <c r="BG95" s="35" t="s">
        <v>3041</v>
      </c>
      <c r="BH95" s="35" t="s">
        <v>3042</v>
      </c>
      <c r="BI95" s="35" t="s">
        <v>2613</v>
      </c>
      <c r="BJ95" s="35" t="s">
        <v>3043</v>
      </c>
    </row>
    <row r="96" spans="1:62" x14ac:dyDescent="0.2">
      <c r="A96">
        <v>94</v>
      </c>
      <c r="B96" s="35" t="s">
        <v>10676</v>
      </c>
      <c r="C96" s="35" t="s">
        <v>10677</v>
      </c>
      <c r="D96" s="35" t="s">
        <v>10678</v>
      </c>
      <c r="E96" s="35" t="s">
        <v>10679</v>
      </c>
      <c r="F96" s="35" t="s">
        <v>10680</v>
      </c>
      <c r="G96" s="20">
        <v>44229</v>
      </c>
      <c r="H96" s="35" t="s">
        <v>3225</v>
      </c>
      <c r="I96" s="35" t="s">
        <v>54</v>
      </c>
      <c r="J96" s="35" t="s">
        <v>53</v>
      </c>
      <c r="K96">
        <v>18</v>
      </c>
      <c r="L96">
        <v>9.1999999999999993</v>
      </c>
      <c r="M96" s="35" t="s">
        <v>10681</v>
      </c>
      <c r="N96" s="35" t="s">
        <v>10682</v>
      </c>
      <c r="O96" s="35" t="s">
        <v>51</v>
      </c>
      <c r="P96" s="35" t="s">
        <v>2575</v>
      </c>
      <c r="Q96" s="35" t="s">
        <v>96</v>
      </c>
      <c r="R96" s="35" t="s">
        <v>2623</v>
      </c>
      <c r="S96" s="35" t="s">
        <v>7463</v>
      </c>
      <c r="T96">
        <v>31000000</v>
      </c>
      <c r="U96">
        <v>10</v>
      </c>
      <c r="V96" s="35" t="s">
        <v>14691</v>
      </c>
      <c r="W96" s="35" t="s">
        <v>1661</v>
      </c>
      <c r="X96" s="35" t="s">
        <v>49</v>
      </c>
      <c r="Y96" s="35" t="s">
        <v>48</v>
      </c>
      <c r="Z96" s="35" t="s">
        <v>14691</v>
      </c>
      <c r="AA96" s="35" t="s">
        <v>14691</v>
      </c>
      <c r="AC96" s="35" t="s">
        <v>14691</v>
      </c>
      <c r="AD96" s="35" t="s">
        <v>14691</v>
      </c>
      <c r="AE96">
        <v>310010115</v>
      </c>
      <c r="AF96">
        <v>10</v>
      </c>
      <c r="AG96" s="35" t="s">
        <v>14691</v>
      </c>
      <c r="AI96">
        <v>10333333</v>
      </c>
      <c r="AJ96" s="20">
        <v>44265</v>
      </c>
      <c r="AK96" s="20"/>
      <c r="AL96">
        <v>9300000</v>
      </c>
      <c r="AO96">
        <v>6200000</v>
      </c>
      <c r="AP96" s="35" t="s">
        <v>14691</v>
      </c>
      <c r="AQ96" s="35" t="s">
        <v>14691</v>
      </c>
      <c r="AR96" s="35" t="s">
        <v>14691</v>
      </c>
      <c r="AS96" s="35" t="s">
        <v>14691</v>
      </c>
      <c r="AT96" s="35" t="s">
        <v>14691</v>
      </c>
      <c r="AU96">
        <v>10</v>
      </c>
      <c r="AV96">
        <v>10.050000000000001</v>
      </c>
      <c r="AW96" t="b">
        <v>0</v>
      </c>
      <c r="AX96">
        <v>31000000</v>
      </c>
      <c r="AY96" s="20">
        <v>44997</v>
      </c>
      <c r="AZ96" s="20"/>
      <c r="BA96" s="20"/>
      <c r="BB96">
        <v>1</v>
      </c>
      <c r="BC96">
        <v>0.3333333432674408</v>
      </c>
      <c r="BD96">
        <v>1</v>
      </c>
      <c r="BE96">
        <v>11.5</v>
      </c>
      <c r="BF96" s="35" t="s">
        <v>14691</v>
      </c>
      <c r="BG96" s="35" t="s">
        <v>1662</v>
      </c>
      <c r="BH96" s="35" t="s">
        <v>10683</v>
      </c>
      <c r="BI96" s="35" t="s">
        <v>2580</v>
      </c>
      <c r="BJ96" s="35" t="s">
        <v>10684</v>
      </c>
    </row>
    <row r="97" spans="1:62" x14ac:dyDescent="0.2">
      <c r="A97">
        <v>95</v>
      </c>
      <c r="B97" s="35" t="s">
        <v>10676</v>
      </c>
      <c r="C97" s="35" t="s">
        <v>10677</v>
      </c>
      <c r="D97" s="35" t="s">
        <v>10678</v>
      </c>
      <c r="E97" s="35" t="s">
        <v>10685</v>
      </c>
      <c r="F97" s="35" t="s">
        <v>10680</v>
      </c>
      <c r="G97" s="20">
        <v>44229</v>
      </c>
      <c r="H97" s="35" t="s">
        <v>3225</v>
      </c>
      <c r="I97" s="35" t="s">
        <v>54</v>
      </c>
      <c r="J97" s="35" t="s">
        <v>53</v>
      </c>
      <c r="K97">
        <v>18</v>
      </c>
      <c r="L97">
        <v>9.1999999999999993</v>
      </c>
      <c r="M97" s="35" t="s">
        <v>10681</v>
      </c>
      <c r="N97" s="35" t="s">
        <v>10682</v>
      </c>
      <c r="O97" s="35" t="s">
        <v>51</v>
      </c>
      <c r="P97" s="35" t="s">
        <v>2575</v>
      </c>
      <c r="Q97" s="35" t="s">
        <v>96</v>
      </c>
      <c r="R97" s="35" t="s">
        <v>2623</v>
      </c>
      <c r="S97" s="35" t="s">
        <v>7463</v>
      </c>
      <c r="T97">
        <v>31000000</v>
      </c>
      <c r="U97">
        <v>10</v>
      </c>
      <c r="V97" s="35" t="s">
        <v>14691</v>
      </c>
      <c r="W97" s="35" t="s">
        <v>1661</v>
      </c>
      <c r="X97" s="35" t="s">
        <v>49</v>
      </c>
      <c r="Y97" s="35" t="s">
        <v>48</v>
      </c>
      <c r="Z97" s="35" t="s">
        <v>14691</v>
      </c>
      <c r="AA97" s="35" t="s">
        <v>14691</v>
      </c>
      <c r="AC97" s="35" t="s">
        <v>14691</v>
      </c>
      <c r="AD97" s="35" t="s">
        <v>14691</v>
      </c>
      <c r="AE97">
        <v>310010115</v>
      </c>
      <c r="AF97">
        <v>10</v>
      </c>
      <c r="AG97" s="35" t="s">
        <v>14691</v>
      </c>
      <c r="AI97">
        <v>10333333</v>
      </c>
      <c r="AJ97" s="20">
        <v>44265</v>
      </c>
      <c r="AK97" s="20"/>
      <c r="AL97">
        <v>9300000</v>
      </c>
      <c r="AO97">
        <v>6200000</v>
      </c>
      <c r="AP97" s="35" t="s">
        <v>14691</v>
      </c>
      <c r="AQ97" s="35" t="s">
        <v>14691</v>
      </c>
      <c r="AR97" s="35" t="s">
        <v>14691</v>
      </c>
      <c r="AS97" s="35" t="s">
        <v>14691</v>
      </c>
      <c r="AT97" s="35" t="s">
        <v>14691</v>
      </c>
      <c r="AU97">
        <v>10</v>
      </c>
      <c r="AV97">
        <v>10.050000000000001</v>
      </c>
      <c r="AW97" t="b">
        <v>0</v>
      </c>
      <c r="AX97">
        <v>31000000</v>
      </c>
      <c r="AY97" s="20">
        <v>44997</v>
      </c>
      <c r="AZ97" s="20"/>
      <c r="BA97" s="20"/>
      <c r="BB97">
        <v>1</v>
      </c>
      <c r="BC97">
        <v>0.3333333432674408</v>
      </c>
      <c r="BD97">
        <v>1</v>
      </c>
      <c r="BE97">
        <v>11.5</v>
      </c>
      <c r="BF97" s="35" t="s">
        <v>14691</v>
      </c>
      <c r="BG97" s="35" t="s">
        <v>10686</v>
      </c>
      <c r="BH97" s="35" t="s">
        <v>10687</v>
      </c>
      <c r="BI97" s="35" t="s">
        <v>2584</v>
      </c>
      <c r="BJ97" s="35" t="s">
        <v>10688</v>
      </c>
    </row>
    <row r="98" spans="1:62" x14ac:dyDescent="0.2">
      <c r="A98">
        <v>96</v>
      </c>
      <c r="B98" s="35" t="s">
        <v>10676</v>
      </c>
      <c r="C98" s="35" t="s">
        <v>10677</v>
      </c>
      <c r="D98" s="35" t="s">
        <v>10678</v>
      </c>
      <c r="E98" s="35" t="s">
        <v>10689</v>
      </c>
      <c r="F98" s="35" t="s">
        <v>10680</v>
      </c>
      <c r="G98" s="20">
        <v>44229</v>
      </c>
      <c r="H98" s="35" t="s">
        <v>3225</v>
      </c>
      <c r="I98" s="35" t="s">
        <v>54</v>
      </c>
      <c r="J98" s="35" t="s">
        <v>53</v>
      </c>
      <c r="K98">
        <v>18</v>
      </c>
      <c r="L98">
        <v>9.1999999999999993</v>
      </c>
      <c r="M98" s="35" t="s">
        <v>10681</v>
      </c>
      <c r="N98" s="35" t="s">
        <v>10682</v>
      </c>
      <c r="O98" s="35" t="s">
        <v>51</v>
      </c>
      <c r="P98" s="35" t="s">
        <v>2575</v>
      </c>
      <c r="Q98" s="35" t="s">
        <v>96</v>
      </c>
      <c r="R98" s="35" t="s">
        <v>2623</v>
      </c>
      <c r="S98" s="35" t="s">
        <v>7463</v>
      </c>
      <c r="T98">
        <v>31000000</v>
      </c>
      <c r="U98">
        <v>10</v>
      </c>
      <c r="V98" s="35" t="s">
        <v>14691</v>
      </c>
      <c r="W98" s="35" t="s">
        <v>1661</v>
      </c>
      <c r="X98" s="35" t="s">
        <v>49</v>
      </c>
      <c r="Y98" s="35" t="s">
        <v>48</v>
      </c>
      <c r="Z98" s="35" t="s">
        <v>14691</v>
      </c>
      <c r="AA98" s="35" t="s">
        <v>14691</v>
      </c>
      <c r="AC98" s="35" t="s">
        <v>14691</v>
      </c>
      <c r="AD98" s="35" t="s">
        <v>14691</v>
      </c>
      <c r="AE98">
        <v>310010115</v>
      </c>
      <c r="AF98">
        <v>10</v>
      </c>
      <c r="AG98" s="35" t="s">
        <v>14691</v>
      </c>
      <c r="AI98">
        <v>10333333</v>
      </c>
      <c r="AJ98" s="20">
        <v>44265</v>
      </c>
      <c r="AK98" s="20"/>
      <c r="AL98">
        <v>9300000</v>
      </c>
      <c r="AO98">
        <v>6200000</v>
      </c>
      <c r="AP98" s="35" t="s">
        <v>14691</v>
      </c>
      <c r="AQ98" s="35" t="s">
        <v>14691</v>
      </c>
      <c r="AR98" s="35" t="s">
        <v>14691</v>
      </c>
      <c r="AS98" s="35" t="s">
        <v>14691</v>
      </c>
      <c r="AT98" s="35" t="s">
        <v>14691</v>
      </c>
      <c r="AU98">
        <v>10</v>
      </c>
      <c r="AV98">
        <v>10.050000000000001</v>
      </c>
      <c r="AW98" t="b">
        <v>0</v>
      </c>
      <c r="AX98">
        <v>31000000</v>
      </c>
      <c r="AY98" s="20">
        <v>44997</v>
      </c>
      <c r="AZ98" s="20"/>
      <c r="BA98" s="20"/>
      <c r="BB98">
        <v>1</v>
      </c>
      <c r="BC98">
        <v>0.3333333432674408</v>
      </c>
      <c r="BD98">
        <v>1</v>
      </c>
      <c r="BE98">
        <v>11.5</v>
      </c>
      <c r="BF98" s="35" t="s">
        <v>14691</v>
      </c>
      <c r="BG98" s="35" t="s">
        <v>10690</v>
      </c>
      <c r="BH98" s="35" t="s">
        <v>10691</v>
      </c>
      <c r="BI98" s="35" t="s">
        <v>2589</v>
      </c>
      <c r="BJ98" s="35" t="s">
        <v>10692</v>
      </c>
    </row>
    <row r="99" spans="1:62" x14ac:dyDescent="0.2">
      <c r="A99">
        <v>97</v>
      </c>
      <c r="B99" s="35" t="s">
        <v>1660</v>
      </c>
      <c r="C99" s="35" t="s">
        <v>6628</v>
      </c>
      <c r="D99" s="35" t="s">
        <v>6629</v>
      </c>
      <c r="E99" s="35" t="s">
        <v>6630</v>
      </c>
      <c r="F99" s="35" t="s">
        <v>6631</v>
      </c>
      <c r="G99" s="20">
        <v>44182</v>
      </c>
      <c r="H99" s="35" t="s">
        <v>150</v>
      </c>
      <c r="I99" s="35" t="s">
        <v>14691</v>
      </c>
      <c r="J99" s="35" t="s">
        <v>83</v>
      </c>
      <c r="M99" s="35" t="s">
        <v>6632</v>
      </c>
      <c r="N99" s="35" t="s">
        <v>6633</v>
      </c>
      <c r="O99" s="35" t="s">
        <v>81</v>
      </c>
      <c r="P99" s="35" t="s">
        <v>2656</v>
      </c>
      <c r="Q99" s="35" t="s">
        <v>51</v>
      </c>
      <c r="R99" s="35" t="s">
        <v>2577</v>
      </c>
      <c r="S99" s="35" t="s">
        <v>6634</v>
      </c>
      <c r="T99">
        <v>45000000</v>
      </c>
      <c r="U99">
        <v>10</v>
      </c>
      <c r="V99" s="35" t="s">
        <v>6635</v>
      </c>
      <c r="W99" s="35" t="s">
        <v>49</v>
      </c>
      <c r="X99" s="35" t="s">
        <v>49</v>
      </c>
      <c r="Y99" s="35" t="s">
        <v>48</v>
      </c>
      <c r="Z99" s="35" t="s">
        <v>14691</v>
      </c>
      <c r="AA99" s="35" t="s">
        <v>14691</v>
      </c>
      <c r="AB99">
        <v>50000000</v>
      </c>
      <c r="AC99" s="35" t="s">
        <v>6636</v>
      </c>
      <c r="AD99" s="35" t="s">
        <v>6637</v>
      </c>
      <c r="AE99">
        <v>450019615</v>
      </c>
      <c r="AF99">
        <v>10</v>
      </c>
      <c r="AG99" s="35" t="s">
        <v>14691</v>
      </c>
      <c r="AI99">
        <v>0</v>
      </c>
      <c r="AJ99" s="20">
        <v>44203</v>
      </c>
      <c r="AK99" s="20"/>
      <c r="AL99">
        <v>11000000</v>
      </c>
      <c r="AN99">
        <v>1100000</v>
      </c>
      <c r="AP99" s="35" t="s">
        <v>14691</v>
      </c>
      <c r="AQ99" s="35" t="s">
        <v>14691</v>
      </c>
      <c r="AR99" s="35" t="s">
        <v>14691</v>
      </c>
      <c r="AS99" s="35" t="s">
        <v>14691</v>
      </c>
      <c r="AT99" s="35" t="s">
        <v>14691</v>
      </c>
      <c r="AU99">
        <v>10.01</v>
      </c>
      <c r="AV99">
        <v>10.063000000000001</v>
      </c>
      <c r="AW99" t="b">
        <v>0</v>
      </c>
      <c r="AX99">
        <v>45000000</v>
      </c>
      <c r="AY99" s="20">
        <v>44937</v>
      </c>
      <c r="AZ99" s="20"/>
      <c r="BA99" s="20">
        <v>45027</v>
      </c>
      <c r="BB99">
        <v>1</v>
      </c>
      <c r="BF99" s="35" t="s">
        <v>14691</v>
      </c>
      <c r="BG99" s="35" t="s">
        <v>1660</v>
      </c>
      <c r="BH99" s="35" t="s">
        <v>6638</v>
      </c>
      <c r="BI99" s="35" t="s">
        <v>2580</v>
      </c>
      <c r="BJ99" s="35" t="s">
        <v>6639</v>
      </c>
    </row>
    <row r="100" spans="1:62" x14ac:dyDescent="0.2">
      <c r="A100">
        <v>98</v>
      </c>
      <c r="B100" s="35" t="s">
        <v>12931</v>
      </c>
      <c r="C100" s="35" t="s">
        <v>12932</v>
      </c>
      <c r="D100" s="35" t="s">
        <v>1658</v>
      </c>
      <c r="E100" s="35" t="s">
        <v>12933</v>
      </c>
      <c r="F100" s="35" t="s">
        <v>12934</v>
      </c>
      <c r="G100" s="20">
        <v>44263</v>
      </c>
      <c r="H100" s="35" t="s">
        <v>3225</v>
      </c>
      <c r="I100" s="35" t="s">
        <v>54</v>
      </c>
      <c r="J100" s="35" t="s">
        <v>53</v>
      </c>
      <c r="K100">
        <v>18</v>
      </c>
      <c r="L100">
        <v>9.1999999999999993</v>
      </c>
      <c r="M100" s="35" t="s">
        <v>12935</v>
      </c>
      <c r="N100" s="35" t="s">
        <v>12936</v>
      </c>
      <c r="O100" s="35" t="s">
        <v>263</v>
      </c>
      <c r="P100" s="35" t="s">
        <v>3549</v>
      </c>
      <c r="Q100" s="35" t="s">
        <v>96</v>
      </c>
      <c r="R100" s="35" t="s">
        <v>2577</v>
      </c>
      <c r="S100" s="35" t="s">
        <v>12937</v>
      </c>
      <c r="T100">
        <v>26551482</v>
      </c>
      <c r="U100">
        <v>10</v>
      </c>
      <c r="V100" s="35" t="s">
        <v>14691</v>
      </c>
      <c r="W100" s="35" t="s">
        <v>1657</v>
      </c>
      <c r="X100" s="35" t="s">
        <v>49</v>
      </c>
      <c r="Y100" s="35" t="s">
        <v>167</v>
      </c>
      <c r="Z100" s="35" t="s">
        <v>49</v>
      </c>
      <c r="AA100" s="35" t="s">
        <v>48</v>
      </c>
      <c r="AC100" s="35" t="s">
        <v>14691</v>
      </c>
      <c r="AD100" s="35" t="s">
        <v>14691</v>
      </c>
      <c r="AE100">
        <v>265519025</v>
      </c>
      <c r="AF100">
        <v>10</v>
      </c>
      <c r="AG100" s="35" t="s">
        <v>1656</v>
      </c>
      <c r="AH100">
        <v>672100000</v>
      </c>
      <c r="AI100">
        <v>8850494</v>
      </c>
      <c r="AJ100" s="20">
        <v>44334</v>
      </c>
      <c r="AK100" s="20">
        <v>44593</v>
      </c>
      <c r="AL100">
        <v>7310297</v>
      </c>
      <c r="AO100">
        <v>7310297</v>
      </c>
      <c r="AP100" s="35" t="s">
        <v>14691</v>
      </c>
      <c r="AQ100" s="35" t="s">
        <v>14691</v>
      </c>
      <c r="AR100" s="35" t="s">
        <v>14691</v>
      </c>
      <c r="AS100" s="35" t="s">
        <v>14691</v>
      </c>
      <c r="AT100" s="35" t="s">
        <v>14691</v>
      </c>
      <c r="AU100">
        <v>10.01</v>
      </c>
      <c r="AV100">
        <v>10.085000000000001</v>
      </c>
      <c r="AW100" t="b">
        <v>1</v>
      </c>
      <c r="AX100">
        <v>26551482</v>
      </c>
      <c r="AY100" s="20">
        <v>45066</v>
      </c>
      <c r="AZ100" s="20">
        <v>44926</v>
      </c>
      <c r="BA100" s="20"/>
      <c r="BB100">
        <v>1</v>
      </c>
      <c r="BC100">
        <v>0.3333333432674408</v>
      </c>
      <c r="BD100">
        <v>1</v>
      </c>
      <c r="BE100">
        <v>11.5</v>
      </c>
      <c r="BF100" s="35" t="s">
        <v>14691</v>
      </c>
      <c r="BG100" s="35" t="s">
        <v>1659</v>
      </c>
      <c r="BH100" s="35" t="s">
        <v>12938</v>
      </c>
      <c r="BI100" s="35" t="s">
        <v>2580</v>
      </c>
      <c r="BJ100" s="35" t="s">
        <v>12939</v>
      </c>
    </row>
    <row r="101" spans="1:62" x14ac:dyDescent="0.2">
      <c r="A101">
        <v>99</v>
      </c>
      <c r="B101" s="35" t="s">
        <v>12931</v>
      </c>
      <c r="C101" s="35" t="s">
        <v>12932</v>
      </c>
      <c r="D101" s="35" t="s">
        <v>1658</v>
      </c>
      <c r="E101" s="35" t="s">
        <v>12940</v>
      </c>
      <c r="F101" s="35" t="s">
        <v>12934</v>
      </c>
      <c r="G101" s="20">
        <v>44263</v>
      </c>
      <c r="H101" s="35" t="s">
        <v>3225</v>
      </c>
      <c r="I101" s="35" t="s">
        <v>54</v>
      </c>
      <c r="J101" s="35" t="s">
        <v>53</v>
      </c>
      <c r="K101">
        <v>18</v>
      </c>
      <c r="L101">
        <v>9.1999999999999993</v>
      </c>
      <c r="M101" s="35" t="s">
        <v>12935</v>
      </c>
      <c r="N101" s="35" t="s">
        <v>12936</v>
      </c>
      <c r="O101" s="35" t="s">
        <v>263</v>
      </c>
      <c r="P101" s="35" t="s">
        <v>3549</v>
      </c>
      <c r="Q101" s="35" t="s">
        <v>96</v>
      </c>
      <c r="R101" s="35" t="s">
        <v>2577</v>
      </c>
      <c r="S101" s="35" t="s">
        <v>12937</v>
      </c>
      <c r="T101">
        <v>26551482</v>
      </c>
      <c r="U101">
        <v>10</v>
      </c>
      <c r="V101" s="35" t="s">
        <v>14691</v>
      </c>
      <c r="W101" s="35" t="s">
        <v>1657</v>
      </c>
      <c r="X101" s="35" t="s">
        <v>49</v>
      </c>
      <c r="Y101" s="35" t="s">
        <v>167</v>
      </c>
      <c r="Z101" s="35" t="s">
        <v>49</v>
      </c>
      <c r="AA101" s="35" t="s">
        <v>48</v>
      </c>
      <c r="AC101" s="35" t="s">
        <v>14691</v>
      </c>
      <c r="AD101" s="35" t="s">
        <v>14691</v>
      </c>
      <c r="AE101">
        <v>265519025</v>
      </c>
      <c r="AF101">
        <v>10</v>
      </c>
      <c r="AG101" s="35" t="s">
        <v>1656</v>
      </c>
      <c r="AH101">
        <v>672100000</v>
      </c>
      <c r="AI101">
        <v>8850494</v>
      </c>
      <c r="AJ101" s="20">
        <v>44334</v>
      </c>
      <c r="AK101" s="20">
        <v>44593</v>
      </c>
      <c r="AL101">
        <v>7310297</v>
      </c>
      <c r="AO101">
        <v>7310297</v>
      </c>
      <c r="AP101" s="35" t="s">
        <v>14691</v>
      </c>
      <c r="AQ101" s="35" t="s">
        <v>14691</v>
      </c>
      <c r="AR101" s="35" t="s">
        <v>14691</v>
      </c>
      <c r="AS101" s="35" t="s">
        <v>14691</v>
      </c>
      <c r="AT101" s="35" t="s">
        <v>14691</v>
      </c>
      <c r="AU101">
        <v>10.01</v>
      </c>
      <c r="AV101">
        <v>10.085000000000001</v>
      </c>
      <c r="AW101" t="b">
        <v>1</v>
      </c>
      <c r="AX101">
        <v>26551482</v>
      </c>
      <c r="AY101" s="20">
        <v>45066</v>
      </c>
      <c r="AZ101" s="20">
        <v>44926</v>
      </c>
      <c r="BA101" s="20"/>
      <c r="BB101">
        <v>1</v>
      </c>
      <c r="BC101">
        <v>0.3333333432674408</v>
      </c>
      <c r="BD101">
        <v>1</v>
      </c>
      <c r="BE101">
        <v>11.5</v>
      </c>
      <c r="BF101" s="35" t="s">
        <v>14691</v>
      </c>
      <c r="BG101" s="35" t="s">
        <v>12941</v>
      </c>
      <c r="BH101" s="35" t="s">
        <v>12942</v>
      </c>
      <c r="BI101" s="35" t="s">
        <v>2584</v>
      </c>
      <c r="BJ101" s="35" t="s">
        <v>12943</v>
      </c>
    </row>
    <row r="102" spans="1:62" x14ac:dyDescent="0.2">
      <c r="A102">
        <v>100</v>
      </c>
      <c r="B102" s="35" t="s">
        <v>12931</v>
      </c>
      <c r="C102" s="35" t="s">
        <v>12932</v>
      </c>
      <c r="D102" s="35" t="s">
        <v>1658</v>
      </c>
      <c r="E102" s="35" t="s">
        <v>12944</v>
      </c>
      <c r="F102" s="35" t="s">
        <v>12934</v>
      </c>
      <c r="G102" s="20">
        <v>44263</v>
      </c>
      <c r="H102" s="35" t="s">
        <v>3225</v>
      </c>
      <c r="I102" s="35" t="s">
        <v>54</v>
      </c>
      <c r="J102" s="35" t="s">
        <v>53</v>
      </c>
      <c r="K102">
        <v>18</v>
      </c>
      <c r="L102">
        <v>9.1999999999999993</v>
      </c>
      <c r="M102" s="35" t="s">
        <v>12935</v>
      </c>
      <c r="N102" s="35" t="s">
        <v>12936</v>
      </c>
      <c r="O102" s="35" t="s">
        <v>263</v>
      </c>
      <c r="P102" s="35" t="s">
        <v>3549</v>
      </c>
      <c r="Q102" s="35" t="s">
        <v>96</v>
      </c>
      <c r="R102" s="35" t="s">
        <v>2577</v>
      </c>
      <c r="S102" s="35" t="s">
        <v>12937</v>
      </c>
      <c r="T102">
        <v>26551482</v>
      </c>
      <c r="U102">
        <v>10</v>
      </c>
      <c r="V102" s="35" t="s">
        <v>14691</v>
      </c>
      <c r="W102" s="35" t="s">
        <v>1657</v>
      </c>
      <c r="X102" s="35" t="s">
        <v>49</v>
      </c>
      <c r="Y102" s="35" t="s">
        <v>167</v>
      </c>
      <c r="Z102" s="35" t="s">
        <v>49</v>
      </c>
      <c r="AA102" s="35" t="s">
        <v>48</v>
      </c>
      <c r="AC102" s="35" t="s">
        <v>14691</v>
      </c>
      <c r="AD102" s="35" t="s">
        <v>14691</v>
      </c>
      <c r="AE102">
        <v>265519025</v>
      </c>
      <c r="AF102">
        <v>10</v>
      </c>
      <c r="AG102" s="35" t="s">
        <v>1656</v>
      </c>
      <c r="AH102">
        <v>672100000</v>
      </c>
      <c r="AI102">
        <v>8850494</v>
      </c>
      <c r="AJ102" s="20">
        <v>44334</v>
      </c>
      <c r="AK102" s="20">
        <v>44593</v>
      </c>
      <c r="AL102">
        <v>7310297</v>
      </c>
      <c r="AO102">
        <v>7310297</v>
      </c>
      <c r="AP102" s="35" t="s">
        <v>14691</v>
      </c>
      <c r="AQ102" s="35" t="s">
        <v>14691</v>
      </c>
      <c r="AR102" s="35" t="s">
        <v>14691</v>
      </c>
      <c r="AS102" s="35" t="s">
        <v>14691</v>
      </c>
      <c r="AT102" s="35" t="s">
        <v>14691</v>
      </c>
      <c r="AU102">
        <v>10.01</v>
      </c>
      <c r="AV102">
        <v>10.085000000000001</v>
      </c>
      <c r="AW102" t="b">
        <v>1</v>
      </c>
      <c r="AX102">
        <v>26551482</v>
      </c>
      <c r="AY102" s="20">
        <v>45066</v>
      </c>
      <c r="AZ102" s="20">
        <v>44926</v>
      </c>
      <c r="BA102" s="20"/>
      <c r="BB102">
        <v>1</v>
      </c>
      <c r="BC102">
        <v>0.3333333432674408</v>
      </c>
      <c r="BD102">
        <v>1</v>
      </c>
      <c r="BE102">
        <v>11.5</v>
      </c>
      <c r="BF102" s="35" t="s">
        <v>14691</v>
      </c>
      <c r="BG102" s="35" t="s">
        <v>12945</v>
      </c>
      <c r="BH102" s="35" t="s">
        <v>12946</v>
      </c>
      <c r="BI102" s="35" t="s">
        <v>2589</v>
      </c>
      <c r="BJ102" s="35" t="s">
        <v>12947</v>
      </c>
    </row>
    <row r="103" spans="1:62" x14ac:dyDescent="0.2">
      <c r="A103">
        <v>101</v>
      </c>
      <c r="B103" s="35" t="s">
        <v>8716</v>
      </c>
      <c r="C103" s="35" t="s">
        <v>8717</v>
      </c>
      <c r="D103" s="35" t="s">
        <v>8718</v>
      </c>
      <c r="E103" s="35" t="s">
        <v>8719</v>
      </c>
      <c r="F103" s="35" t="s">
        <v>8720</v>
      </c>
      <c r="G103" s="20">
        <v>44364</v>
      </c>
      <c r="H103" s="35" t="s">
        <v>2949</v>
      </c>
      <c r="I103" s="35" t="s">
        <v>54</v>
      </c>
      <c r="J103" s="35" t="s">
        <v>53</v>
      </c>
      <c r="K103">
        <v>18</v>
      </c>
      <c r="L103">
        <v>9.1999999999999993</v>
      </c>
      <c r="M103" s="35" t="s">
        <v>3319</v>
      </c>
      <c r="N103" s="35" t="s">
        <v>8721</v>
      </c>
      <c r="O103" s="35" t="s">
        <v>82</v>
      </c>
      <c r="P103" s="35" t="s">
        <v>2575</v>
      </c>
      <c r="Q103" s="35" t="s">
        <v>96</v>
      </c>
      <c r="R103" s="35" t="s">
        <v>2577</v>
      </c>
      <c r="S103" s="35" t="s">
        <v>8722</v>
      </c>
      <c r="T103">
        <v>23000000</v>
      </c>
      <c r="U103">
        <v>10</v>
      </c>
      <c r="V103" s="35" t="s">
        <v>8723</v>
      </c>
      <c r="W103" s="35" t="s">
        <v>130</v>
      </c>
      <c r="X103" s="35" t="s">
        <v>130</v>
      </c>
      <c r="Y103" s="35" t="s">
        <v>48</v>
      </c>
      <c r="Z103" s="35" t="s">
        <v>14691</v>
      </c>
      <c r="AA103" s="35" t="s">
        <v>14691</v>
      </c>
      <c r="AB103">
        <v>100000000</v>
      </c>
      <c r="AC103" s="35" t="s">
        <v>8724</v>
      </c>
      <c r="AD103" s="35" t="s">
        <v>8725</v>
      </c>
      <c r="AE103">
        <v>235750000</v>
      </c>
      <c r="AF103">
        <v>10.25</v>
      </c>
      <c r="AG103" s="35" t="s">
        <v>14691</v>
      </c>
      <c r="AI103">
        <v>7666667</v>
      </c>
      <c r="AJ103" s="20">
        <v>44418</v>
      </c>
      <c r="AK103" s="20"/>
      <c r="AL103">
        <v>12345000</v>
      </c>
      <c r="AO103">
        <v>8233333</v>
      </c>
      <c r="AP103" s="35" t="s">
        <v>14691</v>
      </c>
      <c r="AQ103" s="35" t="s">
        <v>14691</v>
      </c>
      <c r="AR103" s="35" t="s">
        <v>14691</v>
      </c>
      <c r="AS103" s="35" t="s">
        <v>14691</v>
      </c>
      <c r="AT103" s="35" t="s">
        <v>14691</v>
      </c>
      <c r="AU103">
        <v>10.26</v>
      </c>
      <c r="AV103">
        <v>10.32</v>
      </c>
      <c r="AW103" t="b">
        <v>0</v>
      </c>
      <c r="AX103">
        <v>23000000</v>
      </c>
      <c r="AY103" s="20">
        <v>44969</v>
      </c>
      <c r="AZ103" s="20"/>
      <c r="BA103" s="20"/>
      <c r="BB103">
        <v>1</v>
      </c>
      <c r="BC103">
        <v>0.3333333432674408</v>
      </c>
      <c r="BD103">
        <v>1</v>
      </c>
      <c r="BE103">
        <v>11.5</v>
      </c>
      <c r="BF103" s="35" t="s">
        <v>14691</v>
      </c>
      <c r="BG103" s="35" t="s">
        <v>1655</v>
      </c>
      <c r="BH103" s="35" t="s">
        <v>8726</v>
      </c>
      <c r="BI103" s="35" t="s">
        <v>2580</v>
      </c>
      <c r="BJ103" s="35" t="s">
        <v>8727</v>
      </c>
    </row>
    <row r="104" spans="1:62" x14ac:dyDescent="0.2">
      <c r="A104">
        <v>102</v>
      </c>
      <c r="B104" s="35" t="s">
        <v>8716</v>
      </c>
      <c r="C104" s="35" t="s">
        <v>8717</v>
      </c>
      <c r="D104" s="35" t="s">
        <v>8718</v>
      </c>
      <c r="E104" s="35" t="s">
        <v>8728</v>
      </c>
      <c r="F104" s="35" t="s">
        <v>8720</v>
      </c>
      <c r="G104" s="20">
        <v>44364</v>
      </c>
      <c r="H104" s="35" t="s">
        <v>2949</v>
      </c>
      <c r="I104" s="35" t="s">
        <v>54</v>
      </c>
      <c r="J104" s="35" t="s">
        <v>53</v>
      </c>
      <c r="K104">
        <v>18</v>
      </c>
      <c r="L104">
        <v>9.1999999999999993</v>
      </c>
      <c r="M104" s="35" t="s">
        <v>3319</v>
      </c>
      <c r="N104" s="35" t="s">
        <v>8721</v>
      </c>
      <c r="O104" s="35" t="s">
        <v>82</v>
      </c>
      <c r="P104" s="35" t="s">
        <v>2575</v>
      </c>
      <c r="Q104" s="35" t="s">
        <v>96</v>
      </c>
      <c r="R104" s="35" t="s">
        <v>2577</v>
      </c>
      <c r="S104" s="35" t="s">
        <v>8722</v>
      </c>
      <c r="T104">
        <v>23000000</v>
      </c>
      <c r="U104">
        <v>10</v>
      </c>
      <c r="V104" s="35" t="s">
        <v>8723</v>
      </c>
      <c r="W104" s="35" t="s">
        <v>130</v>
      </c>
      <c r="X104" s="35" t="s">
        <v>130</v>
      </c>
      <c r="Y104" s="35" t="s">
        <v>48</v>
      </c>
      <c r="Z104" s="35" t="s">
        <v>14691</v>
      </c>
      <c r="AA104" s="35" t="s">
        <v>14691</v>
      </c>
      <c r="AB104">
        <v>100000000</v>
      </c>
      <c r="AC104" s="35" t="s">
        <v>8724</v>
      </c>
      <c r="AD104" s="35" t="s">
        <v>8725</v>
      </c>
      <c r="AE104">
        <v>235750000</v>
      </c>
      <c r="AF104">
        <v>10.25</v>
      </c>
      <c r="AG104" s="35" t="s">
        <v>14691</v>
      </c>
      <c r="AI104">
        <v>7666667</v>
      </c>
      <c r="AJ104" s="20">
        <v>44418</v>
      </c>
      <c r="AK104" s="20"/>
      <c r="AL104">
        <v>12345000</v>
      </c>
      <c r="AO104">
        <v>8233333</v>
      </c>
      <c r="AP104" s="35" t="s">
        <v>14691</v>
      </c>
      <c r="AQ104" s="35" t="s">
        <v>14691</v>
      </c>
      <c r="AR104" s="35" t="s">
        <v>14691</v>
      </c>
      <c r="AS104" s="35" t="s">
        <v>14691</v>
      </c>
      <c r="AT104" s="35" t="s">
        <v>14691</v>
      </c>
      <c r="AU104">
        <v>10.26</v>
      </c>
      <c r="AV104">
        <v>10.32</v>
      </c>
      <c r="AW104" t="b">
        <v>0</v>
      </c>
      <c r="AX104">
        <v>23000000</v>
      </c>
      <c r="AY104" s="20">
        <v>44969</v>
      </c>
      <c r="AZ104" s="20"/>
      <c r="BA104" s="20"/>
      <c r="BB104">
        <v>1</v>
      </c>
      <c r="BC104">
        <v>0.3333333432674408</v>
      </c>
      <c r="BD104">
        <v>1</v>
      </c>
      <c r="BE104">
        <v>11.5</v>
      </c>
      <c r="BF104" s="35" t="s">
        <v>14691</v>
      </c>
      <c r="BG104" s="35" t="s">
        <v>8729</v>
      </c>
      <c r="BH104" s="35" t="s">
        <v>8730</v>
      </c>
      <c r="BI104" s="35" t="s">
        <v>2584</v>
      </c>
      <c r="BJ104" s="35" t="s">
        <v>8731</v>
      </c>
    </row>
    <row r="105" spans="1:62" x14ac:dyDescent="0.2">
      <c r="A105">
        <v>103</v>
      </c>
      <c r="B105" s="35" t="s">
        <v>8716</v>
      </c>
      <c r="C105" s="35" t="s">
        <v>8717</v>
      </c>
      <c r="D105" s="35" t="s">
        <v>8718</v>
      </c>
      <c r="E105" s="35" t="s">
        <v>8732</v>
      </c>
      <c r="F105" s="35" t="s">
        <v>8720</v>
      </c>
      <c r="G105" s="20">
        <v>44364</v>
      </c>
      <c r="H105" s="35" t="s">
        <v>2949</v>
      </c>
      <c r="I105" s="35" t="s">
        <v>54</v>
      </c>
      <c r="J105" s="35" t="s">
        <v>53</v>
      </c>
      <c r="K105">
        <v>18</v>
      </c>
      <c r="L105">
        <v>9.1999999999999993</v>
      </c>
      <c r="M105" s="35" t="s">
        <v>3319</v>
      </c>
      <c r="N105" s="35" t="s">
        <v>8721</v>
      </c>
      <c r="O105" s="35" t="s">
        <v>82</v>
      </c>
      <c r="P105" s="35" t="s">
        <v>2575</v>
      </c>
      <c r="Q105" s="35" t="s">
        <v>96</v>
      </c>
      <c r="R105" s="35" t="s">
        <v>2577</v>
      </c>
      <c r="S105" s="35" t="s">
        <v>8722</v>
      </c>
      <c r="T105">
        <v>23000000</v>
      </c>
      <c r="U105">
        <v>10</v>
      </c>
      <c r="V105" s="35" t="s">
        <v>8723</v>
      </c>
      <c r="W105" s="35" t="s">
        <v>130</v>
      </c>
      <c r="X105" s="35" t="s">
        <v>130</v>
      </c>
      <c r="Y105" s="35" t="s">
        <v>48</v>
      </c>
      <c r="Z105" s="35" t="s">
        <v>14691</v>
      </c>
      <c r="AA105" s="35" t="s">
        <v>14691</v>
      </c>
      <c r="AB105">
        <v>100000000</v>
      </c>
      <c r="AC105" s="35" t="s">
        <v>8724</v>
      </c>
      <c r="AD105" s="35" t="s">
        <v>8725</v>
      </c>
      <c r="AE105">
        <v>235750000</v>
      </c>
      <c r="AF105">
        <v>10.25</v>
      </c>
      <c r="AG105" s="35" t="s">
        <v>14691</v>
      </c>
      <c r="AI105">
        <v>7666667</v>
      </c>
      <c r="AJ105" s="20">
        <v>44418</v>
      </c>
      <c r="AK105" s="20"/>
      <c r="AL105">
        <v>12345000</v>
      </c>
      <c r="AO105">
        <v>8233333</v>
      </c>
      <c r="AP105" s="35" t="s">
        <v>14691</v>
      </c>
      <c r="AQ105" s="35" t="s">
        <v>14691</v>
      </c>
      <c r="AR105" s="35" t="s">
        <v>14691</v>
      </c>
      <c r="AS105" s="35" t="s">
        <v>14691</v>
      </c>
      <c r="AT105" s="35" t="s">
        <v>14691</v>
      </c>
      <c r="AU105">
        <v>10.26</v>
      </c>
      <c r="AV105">
        <v>10.32</v>
      </c>
      <c r="AW105" t="b">
        <v>0</v>
      </c>
      <c r="AX105">
        <v>23000000</v>
      </c>
      <c r="AY105" s="20">
        <v>44969</v>
      </c>
      <c r="AZ105" s="20"/>
      <c r="BA105" s="20"/>
      <c r="BB105">
        <v>1</v>
      </c>
      <c r="BC105">
        <v>0.3333333432674408</v>
      </c>
      <c r="BD105">
        <v>1</v>
      </c>
      <c r="BE105">
        <v>11.5</v>
      </c>
      <c r="BF105" s="35" t="s">
        <v>14691</v>
      </c>
      <c r="BG105" s="35" t="s">
        <v>8733</v>
      </c>
      <c r="BH105" s="35" t="s">
        <v>8734</v>
      </c>
      <c r="BI105" s="35" t="s">
        <v>2589</v>
      </c>
      <c r="BJ105" s="35" t="s">
        <v>8735</v>
      </c>
    </row>
    <row r="106" spans="1:62" x14ac:dyDescent="0.2">
      <c r="A106">
        <v>104</v>
      </c>
      <c r="B106" s="35" t="s">
        <v>13605</v>
      </c>
      <c r="C106" s="35" t="s">
        <v>13606</v>
      </c>
      <c r="D106" s="35" t="s">
        <v>13607</v>
      </c>
      <c r="E106" s="35" t="s">
        <v>13608</v>
      </c>
      <c r="F106" s="35" t="s">
        <v>13609</v>
      </c>
      <c r="G106" s="20">
        <v>44524</v>
      </c>
      <c r="H106" s="35" t="s">
        <v>2949</v>
      </c>
      <c r="I106" s="35" t="s">
        <v>54</v>
      </c>
      <c r="J106" s="35" t="s">
        <v>69</v>
      </c>
      <c r="K106">
        <v>18</v>
      </c>
      <c r="L106">
        <v>9.1999999999999993</v>
      </c>
      <c r="M106" s="35" t="s">
        <v>9509</v>
      </c>
      <c r="N106" s="35" t="s">
        <v>13610</v>
      </c>
      <c r="O106" s="35" t="s">
        <v>68</v>
      </c>
      <c r="P106" s="35" t="s">
        <v>3730</v>
      </c>
      <c r="Q106" s="35" t="s">
        <v>209</v>
      </c>
      <c r="R106" s="35" t="s">
        <v>2577</v>
      </c>
      <c r="S106" s="35" t="s">
        <v>13611</v>
      </c>
      <c r="T106">
        <v>30000000</v>
      </c>
      <c r="U106">
        <v>10</v>
      </c>
      <c r="V106" s="35" t="s">
        <v>13612</v>
      </c>
      <c r="W106" s="35" t="s">
        <v>118</v>
      </c>
      <c r="X106" s="35" t="s">
        <v>79</v>
      </c>
      <c r="Y106" s="35" t="s">
        <v>48</v>
      </c>
      <c r="Z106" s="35" t="s">
        <v>14691</v>
      </c>
      <c r="AA106" s="35" t="s">
        <v>14691</v>
      </c>
      <c r="AC106" s="35" t="s">
        <v>14691</v>
      </c>
      <c r="AD106" s="35" t="s">
        <v>14691</v>
      </c>
      <c r="AE106">
        <v>306000000</v>
      </c>
      <c r="AF106">
        <v>10.199999999999999</v>
      </c>
      <c r="AG106" s="35" t="s">
        <v>14691</v>
      </c>
      <c r="AI106">
        <v>15000000</v>
      </c>
      <c r="AJ106" s="20">
        <v>44545</v>
      </c>
      <c r="AK106" s="20"/>
      <c r="AL106">
        <v>15250000</v>
      </c>
      <c r="AO106">
        <v>15250000</v>
      </c>
      <c r="AP106" s="35" t="s">
        <v>14691</v>
      </c>
      <c r="AQ106" s="35" t="s">
        <v>14691</v>
      </c>
      <c r="AR106" s="35" t="s">
        <v>14691</v>
      </c>
      <c r="AS106" s="35" t="s">
        <v>14691</v>
      </c>
      <c r="AT106" s="35" t="s">
        <v>14691</v>
      </c>
      <c r="AU106">
        <v>10.199999999999999</v>
      </c>
      <c r="AV106">
        <v>10.29</v>
      </c>
      <c r="AW106" t="b">
        <v>0</v>
      </c>
      <c r="AX106">
        <v>30000000</v>
      </c>
      <c r="AY106" s="20">
        <v>45094</v>
      </c>
      <c r="AZ106" s="20"/>
      <c r="BA106" s="20"/>
      <c r="BB106">
        <v>1</v>
      </c>
      <c r="BC106">
        <v>0.5</v>
      </c>
      <c r="BD106">
        <v>1</v>
      </c>
      <c r="BE106">
        <v>11.5</v>
      </c>
      <c r="BF106" s="35" t="s">
        <v>14691</v>
      </c>
      <c r="BG106" s="35" t="s">
        <v>1654</v>
      </c>
      <c r="BH106" s="35" t="s">
        <v>13613</v>
      </c>
      <c r="BI106" s="35" t="s">
        <v>2580</v>
      </c>
      <c r="BJ106" s="35" t="s">
        <v>13614</v>
      </c>
    </row>
    <row r="107" spans="1:62" x14ac:dyDescent="0.2">
      <c r="A107">
        <v>105</v>
      </c>
      <c r="B107" s="35" t="s">
        <v>13605</v>
      </c>
      <c r="C107" s="35" t="s">
        <v>13606</v>
      </c>
      <c r="D107" s="35" t="s">
        <v>13607</v>
      </c>
      <c r="E107" s="35" t="s">
        <v>13615</v>
      </c>
      <c r="F107" s="35" t="s">
        <v>13609</v>
      </c>
      <c r="G107" s="20">
        <v>44524</v>
      </c>
      <c r="H107" s="35" t="s">
        <v>2949</v>
      </c>
      <c r="I107" s="35" t="s">
        <v>54</v>
      </c>
      <c r="J107" s="35" t="s">
        <v>69</v>
      </c>
      <c r="K107">
        <v>18</v>
      </c>
      <c r="L107">
        <v>9.1999999999999993</v>
      </c>
      <c r="M107" s="35" t="s">
        <v>9509</v>
      </c>
      <c r="N107" s="35" t="s">
        <v>13610</v>
      </c>
      <c r="O107" s="35" t="s">
        <v>68</v>
      </c>
      <c r="P107" s="35" t="s">
        <v>3730</v>
      </c>
      <c r="Q107" s="35" t="s">
        <v>209</v>
      </c>
      <c r="R107" s="35" t="s">
        <v>2577</v>
      </c>
      <c r="S107" s="35" t="s">
        <v>13611</v>
      </c>
      <c r="T107">
        <v>30000000</v>
      </c>
      <c r="U107">
        <v>10</v>
      </c>
      <c r="V107" s="35" t="s">
        <v>13612</v>
      </c>
      <c r="W107" s="35" t="s">
        <v>118</v>
      </c>
      <c r="X107" s="35" t="s">
        <v>79</v>
      </c>
      <c r="Y107" s="35" t="s">
        <v>48</v>
      </c>
      <c r="Z107" s="35" t="s">
        <v>14691</v>
      </c>
      <c r="AA107" s="35" t="s">
        <v>14691</v>
      </c>
      <c r="AC107" s="35" t="s">
        <v>14691</v>
      </c>
      <c r="AD107" s="35" t="s">
        <v>14691</v>
      </c>
      <c r="AE107">
        <v>306000000</v>
      </c>
      <c r="AF107">
        <v>10.199999999999999</v>
      </c>
      <c r="AG107" s="35" t="s">
        <v>14691</v>
      </c>
      <c r="AI107">
        <v>15000000</v>
      </c>
      <c r="AJ107" s="20">
        <v>44545</v>
      </c>
      <c r="AK107" s="20"/>
      <c r="AL107">
        <v>15250000</v>
      </c>
      <c r="AO107">
        <v>15250000</v>
      </c>
      <c r="AP107" s="35" t="s">
        <v>14691</v>
      </c>
      <c r="AQ107" s="35" t="s">
        <v>14691</v>
      </c>
      <c r="AR107" s="35" t="s">
        <v>14691</v>
      </c>
      <c r="AS107" s="35" t="s">
        <v>14691</v>
      </c>
      <c r="AT107" s="35" t="s">
        <v>14691</v>
      </c>
      <c r="AU107">
        <v>10.199999999999999</v>
      </c>
      <c r="AV107">
        <v>10.29</v>
      </c>
      <c r="AW107" t="b">
        <v>0</v>
      </c>
      <c r="AX107">
        <v>30000000</v>
      </c>
      <c r="AY107" s="20">
        <v>45094</v>
      </c>
      <c r="AZ107" s="20"/>
      <c r="BA107" s="20"/>
      <c r="BB107">
        <v>1</v>
      </c>
      <c r="BC107">
        <v>0.5</v>
      </c>
      <c r="BD107">
        <v>1</v>
      </c>
      <c r="BE107">
        <v>11.5</v>
      </c>
      <c r="BF107" s="35" t="s">
        <v>14691</v>
      </c>
      <c r="BG107" s="35" t="s">
        <v>13605</v>
      </c>
      <c r="BH107" s="35" t="s">
        <v>13616</v>
      </c>
      <c r="BI107" s="35" t="s">
        <v>2584</v>
      </c>
      <c r="BJ107" s="35" t="s">
        <v>13617</v>
      </c>
    </row>
    <row r="108" spans="1:62" x14ac:dyDescent="0.2">
      <c r="A108">
        <v>106</v>
      </c>
      <c r="B108" s="35" t="s">
        <v>13605</v>
      </c>
      <c r="C108" s="35" t="s">
        <v>13606</v>
      </c>
      <c r="D108" s="35" t="s">
        <v>13607</v>
      </c>
      <c r="E108" s="35" t="s">
        <v>13618</v>
      </c>
      <c r="F108" s="35" t="s">
        <v>13609</v>
      </c>
      <c r="G108" s="20">
        <v>44524</v>
      </c>
      <c r="H108" s="35" t="s">
        <v>2949</v>
      </c>
      <c r="I108" s="35" t="s">
        <v>54</v>
      </c>
      <c r="J108" s="35" t="s">
        <v>69</v>
      </c>
      <c r="K108">
        <v>18</v>
      </c>
      <c r="L108">
        <v>9.1999999999999993</v>
      </c>
      <c r="M108" s="35" t="s">
        <v>9509</v>
      </c>
      <c r="N108" s="35" t="s">
        <v>13610</v>
      </c>
      <c r="O108" s="35" t="s">
        <v>68</v>
      </c>
      <c r="P108" s="35" t="s">
        <v>3730</v>
      </c>
      <c r="Q108" s="35" t="s">
        <v>209</v>
      </c>
      <c r="R108" s="35" t="s">
        <v>2577</v>
      </c>
      <c r="S108" s="35" t="s">
        <v>13611</v>
      </c>
      <c r="T108">
        <v>30000000</v>
      </c>
      <c r="U108">
        <v>10</v>
      </c>
      <c r="V108" s="35" t="s">
        <v>13612</v>
      </c>
      <c r="W108" s="35" t="s">
        <v>118</v>
      </c>
      <c r="X108" s="35" t="s">
        <v>79</v>
      </c>
      <c r="Y108" s="35" t="s">
        <v>48</v>
      </c>
      <c r="Z108" s="35" t="s">
        <v>14691</v>
      </c>
      <c r="AA108" s="35" t="s">
        <v>14691</v>
      </c>
      <c r="AC108" s="35" t="s">
        <v>14691</v>
      </c>
      <c r="AD108" s="35" t="s">
        <v>14691</v>
      </c>
      <c r="AE108">
        <v>306000000</v>
      </c>
      <c r="AF108">
        <v>10.199999999999999</v>
      </c>
      <c r="AG108" s="35" t="s">
        <v>14691</v>
      </c>
      <c r="AI108">
        <v>15000000</v>
      </c>
      <c r="AJ108" s="20">
        <v>44545</v>
      </c>
      <c r="AK108" s="20"/>
      <c r="AL108">
        <v>15250000</v>
      </c>
      <c r="AO108">
        <v>15250000</v>
      </c>
      <c r="AP108" s="35" t="s">
        <v>14691</v>
      </c>
      <c r="AQ108" s="35" t="s">
        <v>14691</v>
      </c>
      <c r="AR108" s="35" t="s">
        <v>14691</v>
      </c>
      <c r="AS108" s="35" t="s">
        <v>14691</v>
      </c>
      <c r="AT108" s="35" t="s">
        <v>14691</v>
      </c>
      <c r="AU108">
        <v>10.199999999999999</v>
      </c>
      <c r="AV108">
        <v>10.29</v>
      </c>
      <c r="AW108" t="b">
        <v>0</v>
      </c>
      <c r="AX108">
        <v>30000000</v>
      </c>
      <c r="AY108" s="20">
        <v>45094</v>
      </c>
      <c r="AZ108" s="20"/>
      <c r="BA108" s="20"/>
      <c r="BB108">
        <v>1</v>
      </c>
      <c r="BC108">
        <v>0.5</v>
      </c>
      <c r="BD108">
        <v>1</v>
      </c>
      <c r="BE108">
        <v>11.5</v>
      </c>
      <c r="BF108" s="35" t="s">
        <v>14691</v>
      </c>
      <c r="BG108" s="35" t="s">
        <v>13619</v>
      </c>
      <c r="BH108" s="35" t="s">
        <v>13620</v>
      </c>
      <c r="BI108" s="35" t="s">
        <v>2589</v>
      </c>
      <c r="BJ108" s="35" t="s">
        <v>13621</v>
      </c>
    </row>
    <row r="109" spans="1:62" x14ac:dyDescent="0.2">
      <c r="A109">
        <v>107</v>
      </c>
      <c r="B109" s="35" t="s">
        <v>7316</v>
      </c>
      <c r="C109" s="35" t="s">
        <v>7317</v>
      </c>
      <c r="D109" s="35" t="s">
        <v>7318</v>
      </c>
      <c r="E109" s="35" t="s">
        <v>7319</v>
      </c>
      <c r="F109" s="35" t="s">
        <v>7320</v>
      </c>
      <c r="G109" s="20">
        <v>44498</v>
      </c>
      <c r="H109" s="35" t="s">
        <v>463</v>
      </c>
      <c r="I109" s="35" t="s">
        <v>14691</v>
      </c>
      <c r="J109" s="35" t="s">
        <v>107</v>
      </c>
      <c r="M109" s="35" t="s">
        <v>5731</v>
      </c>
      <c r="N109" s="35" t="s">
        <v>7321</v>
      </c>
      <c r="O109" s="35" t="s">
        <v>52</v>
      </c>
      <c r="P109" s="35" t="s">
        <v>2622</v>
      </c>
      <c r="Q109" s="35" t="s">
        <v>112</v>
      </c>
      <c r="R109" s="35" t="s">
        <v>2577</v>
      </c>
      <c r="S109" s="35" t="s">
        <v>7322</v>
      </c>
      <c r="T109">
        <v>8625000</v>
      </c>
      <c r="U109">
        <v>10</v>
      </c>
      <c r="V109" s="35" t="s">
        <v>14691</v>
      </c>
      <c r="W109" s="35" t="s">
        <v>288</v>
      </c>
      <c r="X109" s="35" t="s">
        <v>72</v>
      </c>
      <c r="Y109" s="35" t="s">
        <v>48</v>
      </c>
      <c r="Z109" s="35" t="s">
        <v>14691</v>
      </c>
      <c r="AA109" s="35" t="s">
        <v>14691</v>
      </c>
      <c r="AC109" s="35" t="s">
        <v>14691</v>
      </c>
      <c r="AD109" s="35" t="s">
        <v>14691</v>
      </c>
      <c r="AE109">
        <v>87112500</v>
      </c>
      <c r="AF109">
        <v>10.1</v>
      </c>
      <c r="AG109" s="35" t="s">
        <v>14691</v>
      </c>
      <c r="AJ109" s="20">
        <v>44580</v>
      </c>
      <c r="AK109" s="20"/>
      <c r="AL109">
        <v>3887500</v>
      </c>
      <c r="AM109">
        <v>388750</v>
      </c>
      <c r="AP109" s="35" t="s">
        <v>14691</v>
      </c>
      <c r="AQ109" s="35" t="s">
        <v>14691</v>
      </c>
      <c r="AR109" s="35" t="s">
        <v>14691</v>
      </c>
      <c r="AS109" s="35" t="s">
        <v>14691</v>
      </c>
      <c r="AT109" s="35" t="s">
        <v>14691</v>
      </c>
      <c r="AU109">
        <v>10.1</v>
      </c>
      <c r="AV109">
        <v>10.162000000000001</v>
      </c>
      <c r="AW109" t="b">
        <v>0</v>
      </c>
      <c r="AX109">
        <v>8625000</v>
      </c>
      <c r="AY109" s="20">
        <v>44947</v>
      </c>
      <c r="AZ109" s="20"/>
      <c r="BA109" s="20">
        <v>45220</v>
      </c>
      <c r="BB109">
        <v>1</v>
      </c>
      <c r="BF109" s="35" t="s">
        <v>14691</v>
      </c>
      <c r="BG109" s="35" t="s">
        <v>1653</v>
      </c>
      <c r="BH109" s="35" t="s">
        <v>7323</v>
      </c>
      <c r="BI109" s="35" t="s">
        <v>2580</v>
      </c>
      <c r="BJ109" s="35" t="s">
        <v>7324</v>
      </c>
    </row>
    <row r="110" spans="1:62" x14ac:dyDescent="0.2">
      <c r="A110">
        <v>108</v>
      </c>
      <c r="B110" s="35" t="s">
        <v>7316</v>
      </c>
      <c r="C110" s="35" t="s">
        <v>7317</v>
      </c>
      <c r="D110" s="35" t="s">
        <v>7318</v>
      </c>
      <c r="E110" s="35" t="s">
        <v>7325</v>
      </c>
      <c r="F110" s="35" t="s">
        <v>7320</v>
      </c>
      <c r="G110" s="20">
        <v>44498</v>
      </c>
      <c r="H110" s="35" t="s">
        <v>463</v>
      </c>
      <c r="I110" s="35" t="s">
        <v>14691</v>
      </c>
      <c r="J110" s="35" t="s">
        <v>107</v>
      </c>
      <c r="M110" s="35" t="s">
        <v>5731</v>
      </c>
      <c r="N110" s="35" t="s">
        <v>7321</v>
      </c>
      <c r="O110" s="35" t="s">
        <v>52</v>
      </c>
      <c r="P110" s="35" t="s">
        <v>2622</v>
      </c>
      <c r="Q110" s="35" t="s">
        <v>112</v>
      </c>
      <c r="R110" s="35" t="s">
        <v>2577</v>
      </c>
      <c r="S110" s="35" t="s">
        <v>7322</v>
      </c>
      <c r="T110">
        <v>8625000</v>
      </c>
      <c r="U110">
        <v>10</v>
      </c>
      <c r="V110" s="35" t="s">
        <v>14691</v>
      </c>
      <c r="W110" s="35" t="s">
        <v>288</v>
      </c>
      <c r="X110" s="35" t="s">
        <v>72</v>
      </c>
      <c r="Y110" s="35" t="s">
        <v>48</v>
      </c>
      <c r="Z110" s="35" t="s">
        <v>14691</v>
      </c>
      <c r="AA110" s="35" t="s">
        <v>14691</v>
      </c>
      <c r="AC110" s="35" t="s">
        <v>14691</v>
      </c>
      <c r="AD110" s="35" t="s">
        <v>14691</v>
      </c>
      <c r="AE110">
        <v>87112500</v>
      </c>
      <c r="AF110">
        <v>10.1</v>
      </c>
      <c r="AG110" s="35" t="s">
        <v>14691</v>
      </c>
      <c r="AJ110" s="20">
        <v>44580</v>
      </c>
      <c r="AK110" s="20"/>
      <c r="AL110">
        <v>3887500</v>
      </c>
      <c r="AM110">
        <v>388750</v>
      </c>
      <c r="AP110" s="35" t="s">
        <v>14691</v>
      </c>
      <c r="AQ110" s="35" t="s">
        <v>14691</v>
      </c>
      <c r="AR110" s="35" t="s">
        <v>14691</v>
      </c>
      <c r="AS110" s="35" t="s">
        <v>14691</v>
      </c>
      <c r="AT110" s="35" t="s">
        <v>14691</v>
      </c>
      <c r="AU110">
        <v>10.1</v>
      </c>
      <c r="AV110">
        <v>10.162000000000001</v>
      </c>
      <c r="AW110" t="b">
        <v>0</v>
      </c>
      <c r="AX110">
        <v>8625000</v>
      </c>
      <c r="AY110" s="20">
        <v>44947</v>
      </c>
      <c r="AZ110" s="20"/>
      <c r="BA110" s="20">
        <v>45220</v>
      </c>
      <c r="BB110">
        <v>1</v>
      </c>
      <c r="BF110" s="35" t="s">
        <v>14691</v>
      </c>
      <c r="BG110" s="35" t="s">
        <v>7326</v>
      </c>
      <c r="BH110" s="35" t="s">
        <v>7327</v>
      </c>
      <c r="BI110" s="35" t="s">
        <v>2584</v>
      </c>
      <c r="BJ110" s="35" t="s">
        <v>7328</v>
      </c>
    </row>
    <row r="111" spans="1:62" x14ac:dyDescent="0.2">
      <c r="A111">
        <v>109</v>
      </c>
      <c r="B111" s="35" t="s">
        <v>7316</v>
      </c>
      <c r="C111" s="35" t="s">
        <v>7317</v>
      </c>
      <c r="D111" s="35" t="s">
        <v>7318</v>
      </c>
      <c r="E111" s="35" t="s">
        <v>7329</v>
      </c>
      <c r="F111" s="35" t="s">
        <v>7320</v>
      </c>
      <c r="G111" s="20">
        <v>44498</v>
      </c>
      <c r="H111" s="35" t="s">
        <v>463</v>
      </c>
      <c r="I111" s="35" t="s">
        <v>14691</v>
      </c>
      <c r="J111" s="35" t="s">
        <v>107</v>
      </c>
      <c r="M111" s="35" t="s">
        <v>5731</v>
      </c>
      <c r="N111" s="35" t="s">
        <v>7321</v>
      </c>
      <c r="O111" s="35" t="s">
        <v>52</v>
      </c>
      <c r="P111" s="35" t="s">
        <v>2622</v>
      </c>
      <c r="Q111" s="35" t="s">
        <v>112</v>
      </c>
      <c r="R111" s="35" t="s">
        <v>2577</v>
      </c>
      <c r="S111" s="35" t="s">
        <v>7322</v>
      </c>
      <c r="T111">
        <v>8625000</v>
      </c>
      <c r="U111">
        <v>10</v>
      </c>
      <c r="V111" s="35" t="s">
        <v>14691</v>
      </c>
      <c r="W111" s="35" t="s">
        <v>288</v>
      </c>
      <c r="X111" s="35" t="s">
        <v>72</v>
      </c>
      <c r="Y111" s="35" t="s">
        <v>48</v>
      </c>
      <c r="Z111" s="35" t="s">
        <v>14691</v>
      </c>
      <c r="AA111" s="35" t="s">
        <v>14691</v>
      </c>
      <c r="AC111" s="35" t="s">
        <v>14691</v>
      </c>
      <c r="AD111" s="35" t="s">
        <v>14691</v>
      </c>
      <c r="AE111">
        <v>87112500</v>
      </c>
      <c r="AF111">
        <v>10.1</v>
      </c>
      <c r="AG111" s="35" t="s">
        <v>14691</v>
      </c>
      <c r="AJ111" s="20">
        <v>44580</v>
      </c>
      <c r="AK111" s="20"/>
      <c r="AL111">
        <v>3887500</v>
      </c>
      <c r="AM111">
        <v>388750</v>
      </c>
      <c r="AP111" s="35" t="s">
        <v>14691</v>
      </c>
      <c r="AQ111" s="35" t="s">
        <v>14691</v>
      </c>
      <c r="AR111" s="35" t="s">
        <v>14691</v>
      </c>
      <c r="AS111" s="35" t="s">
        <v>14691</v>
      </c>
      <c r="AT111" s="35" t="s">
        <v>14691</v>
      </c>
      <c r="AU111">
        <v>10.1</v>
      </c>
      <c r="AV111">
        <v>10.162000000000001</v>
      </c>
      <c r="AW111" t="b">
        <v>0</v>
      </c>
      <c r="AX111">
        <v>8625000</v>
      </c>
      <c r="AY111" s="20">
        <v>44947</v>
      </c>
      <c r="AZ111" s="20"/>
      <c r="BA111" s="20">
        <v>45220</v>
      </c>
      <c r="BB111">
        <v>1</v>
      </c>
      <c r="BF111" s="35" t="s">
        <v>14691</v>
      </c>
      <c r="BG111" s="35" t="s">
        <v>7330</v>
      </c>
      <c r="BH111" s="35" t="s">
        <v>7331</v>
      </c>
      <c r="BI111" s="35" t="s">
        <v>2613</v>
      </c>
      <c r="BJ111" s="35" t="s">
        <v>7332</v>
      </c>
    </row>
    <row r="112" spans="1:62" x14ac:dyDescent="0.2">
      <c r="A112">
        <v>110</v>
      </c>
      <c r="B112" s="35" t="s">
        <v>6543</v>
      </c>
      <c r="C112" s="35" t="s">
        <v>6544</v>
      </c>
      <c r="D112" s="35" t="s">
        <v>6545</v>
      </c>
      <c r="E112" s="35" t="s">
        <v>6546</v>
      </c>
      <c r="F112" s="35" t="s">
        <v>6547</v>
      </c>
      <c r="G112" s="20">
        <v>44113</v>
      </c>
      <c r="H112" s="35" t="s">
        <v>3225</v>
      </c>
      <c r="I112" s="35" t="s">
        <v>54</v>
      </c>
      <c r="J112" s="35" t="s">
        <v>53</v>
      </c>
      <c r="K112">
        <v>18</v>
      </c>
      <c r="L112">
        <v>9.1999999999999993</v>
      </c>
      <c r="M112" s="35" t="s">
        <v>6548</v>
      </c>
      <c r="N112" s="35" t="s">
        <v>6549</v>
      </c>
      <c r="O112" s="35" t="s">
        <v>52</v>
      </c>
      <c r="P112" s="35" t="s">
        <v>2656</v>
      </c>
      <c r="Q112" s="35" t="s">
        <v>81</v>
      </c>
      <c r="R112" s="35" t="s">
        <v>2577</v>
      </c>
      <c r="S112" s="35" t="s">
        <v>6550</v>
      </c>
      <c r="T112">
        <v>23000000</v>
      </c>
      <c r="U112">
        <v>10</v>
      </c>
      <c r="V112" s="35" t="s">
        <v>14691</v>
      </c>
      <c r="W112" s="35" t="s">
        <v>1651</v>
      </c>
      <c r="X112" s="35" t="s">
        <v>140</v>
      </c>
      <c r="Y112" s="35" t="s">
        <v>48</v>
      </c>
      <c r="Z112" s="35" t="s">
        <v>140</v>
      </c>
      <c r="AA112" s="35" t="s">
        <v>48</v>
      </c>
      <c r="AC112" s="35" t="s">
        <v>14691</v>
      </c>
      <c r="AD112" s="35" t="s">
        <v>14691</v>
      </c>
      <c r="AE112">
        <v>230026577</v>
      </c>
      <c r="AF112">
        <v>10</v>
      </c>
      <c r="AG112" s="35" t="s">
        <v>1650</v>
      </c>
      <c r="AH112">
        <v>1706000000</v>
      </c>
      <c r="AI112">
        <v>7666667</v>
      </c>
      <c r="AJ112" s="20">
        <v>44202</v>
      </c>
      <c r="AK112" s="20">
        <v>44586</v>
      </c>
      <c r="AL112">
        <v>6600000</v>
      </c>
      <c r="AM112">
        <v>660000</v>
      </c>
      <c r="AP112" s="35" t="s">
        <v>14691</v>
      </c>
      <c r="AQ112" s="35" t="s">
        <v>14691</v>
      </c>
      <c r="AR112" s="35" t="s">
        <v>14691</v>
      </c>
      <c r="AS112" s="35" t="s">
        <v>14691</v>
      </c>
      <c r="AT112" s="35" t="s">
        <v>14691</v>
      </c>
      <c r="AU112">
        <v>10.01</v>
      </c>
      <c r="AV112">
        <v>10.063000000000001</v>
      </c>
      <c r="AW112" t="b">
        <v>1</v>
      </c>
      <c r="AX112">
        <v>23000000</v>
      </c>
      <c r="AY112" s="20">
        <v>44934</v>
      </c>
      <c r="AZ112" s="20">
        <v>44804</v>
      </c>
      <c r="BA112" s="20"/>
      <c r="BB112">
        <v>1</v>
      </c>
      <c r="BC112">
        <v>0.3333333432674408</v>
      </c>
      <c r="BD112">
        <v>1</v>
      </c>
      <c r="BE112">
        <v>11.5</v>
      </c>
      <c r="BF112" s="35" t="s">
        <v>14691</v>
      </c>
      <c r="BG112" s="35" t="s">
        <v>1652</v>
      </c>
      <c r="BH112" s="35" t="s">
        <v>6551</v>
      </c>
      <c r="BI112" s="35" t="s">
        <v>2580</v>
      </c>
      <c r="BJ112" s="35" t="s">
        <v>6552</v>
      </c>
    </row>
    <row r="113" spans="1:62" x14ac:dyDescent="0.2">
      <c r="A113">
        <v>111</v>
      </c>
      <c r="B113" s="35" t="s">
        <v>6543</v>
      </c>
      <c r="C113" s="35" t="s">
        <v>6544</v>
      </c>
      <c r="D113" s="35" t="s">
        <v>6545</v>
      </c>
      <c r="E113" s="35" t="s">
        <v>6553</v>
      </c>
      <c r="F113" s="35" t="s">
        <v>6547</v>
      </c>
      <c r="G113" s="20">
        <v>44113</v>
      </c>
      <c r="H113" s="35" t="s">
        <v>3225</v>
      </c>
      <c r="I113" s="35" t="s">
        <v>54</v>
      </c>
      <c r="J113" s="35" t="s">
        <v>53</v>
      </c>
      <c r="K113">
        <v>18</v>
      </c>
      <c r="L113">
        <v>9.1999999999999993</v>
      </c>
      <c r="M113" s="35" t="s">
        <v>6548</v>
      </c>
      <c r="N113" s="35" t="s">
        <v>6549</v>
      </c>
      <c r="O113" s="35" t="s">
        <v>52</v>
      </c>
      <c r="P113" s="35" t="s">
        <v>2656</v>
      </c>
      <c r="Q113" s="35" t="s">
        <v>81</v>
      </c>
      <c r="R113" s="35" t="s">
        <v>2577</v>
      </c>
      <c r="S113" s="35" t="s">
        <v>6550</v>
      </c>
      <c r="T113">
        <v>23000000</v>
      </c>
      <c r="U113">
        <v>10</v>
      </c>
      <c r="V113" s="35" t="s">
        <v>14691</v>
      </c>
      <c r="W113" s="35" t="s">
        <v>1651</v>
      </c>
      <c r="X113" s="35" t="s">
        <v>140</v>
      </c>
      <c r="Y113" s="35" t="s">
        <v>48</v>
      </c>
      <c r="Z113" s="35" t="s">
        <v>140</v>
      </c>
      <c r="AA113" s="35" t="s">
        <v>48</v>
      </c>
      <c r="AC113" s="35" t="s">
        <v>14691</v>
      </c>
      <c r="AD113" s="35" t="s">
        <v>14691</v>
      </c>
      <c r="AE113">
        <v>230026577</v>
      </c>
      <c r="AF113">
        <v>10</v>
      </c>
      <c r="AG113" s="35" t="s">
        <v>1650</v>
      </c>
      <c r="AH113">
        <v>1706000000</v>
      </c>
      <c r="AI113">
        <v>7666667</v>
      </c>
      <c r="AJ113" s="20">
        <v>44202</v>
      </c>
      <c r="AK113" s="20">
        <v>44586</v>
      </c>
      <c r="AL113">
        <v>6600000</v>
      </c>
      <c r="AM113">
        <v>660000</v>
      </c>
      <c r="AP113" s="35" t="s">
        <v>14691</v>
      </c>
      <c r="AQ113" s="35" t="s">
        <v>14691</v>
      </c>
      <c r="AR113" s="35" t="s">
        <v>14691</v>
      </c>
      <c r="AS113" s="35" t="s">
        <v>14691</v>
      </c>
      <c r="AT113" s="35" t="s">
        <v>14691</v>
      </c>
      <c r="AU113">
        <v>10.01</v>
      </c>
      <c r="AV113">
        <v>10.063000000000001</v>
      </c>
      <c r="AW113" t="b">
        <v>1</v>
      </c>
      <c r="AX113">
        <v>23000000</v>
      </c>
      <c r="AY113" s="20">
        <v>44934</v>
      </c>
      <c r="AZ113" s="20">
        <v>44804</v>
      </c>
      <c r="BA113" s="20"/>
      <c r="BB113">
        <v>1</v>
      </c>
      <c r="BC113">
        <v>0.3333333432674408</v>
      </c>
      <c r="BD113">
        <v>1</v>
      </c>
      <c r="BE113">
        <v>11.5</v>
      </c>
      <c r="BF113" s="35" t="s">
        <v>14691</v>
      </c>
      <c r="BG113" s="35" t="s">
        <v>6543</v>
      </c>
      <c r="BH113" s="35" t="s">
        <v>6554</v>
      </c>
      <c r="BI113" s="35" t="s">
        <v>2584</v>
      </c>
      <c r="BJ113" s="35" t="s">
        <v>6555</v>
      </c>
    </row>
    <row r="114" spans="1:62" x14ac:dyDescent="0.2">
      <c r="A114">
        <v>112</v>
      </c>
      <c r="B114" s="35" t="s">
        <v>6543</v>
      </c>
      <c r="C114" s="35" t="s">
        <v>6544</v>
      </c>
      <c r="D114" s="35" t="s">
        <v>6545</v>
      </c>
      <c r="E114" s="35" t="s">
        <v>6556</v>
      </c>
      <c r="F114" s="35" t="s">
        <v>6547</v>
      </c>
      <c r="G114" s="20">
        <v>44113</v>
      </c>
      <c r="H114" s="35" t="s">
        <v>3225</v>
      </c>
      <c r="I114" s="35" t="s">
        <v>54</v>
      </c>
      <c r="J114" s="35" t="s">
        <v>53</v>
      </c>
      <c r="K114">
        <v>18</v>
      </c>
      <c r="L114">
        <v>9.1999999999999993</v>
      </c>
      <c r="M114" s="35" t="s">
        <v>6548</v>
      </c>
      <c r="N114" s="35" t="s">
        <v>6549</v>
      </c>
      <c r="O114" s="35" t="s">
        <v>52</v>
      </c>
      <c r="P114" s="35" t="s">
        <v>2656</v>
      </c>
      <c r="Q114" s="35" t="s">
        <v>81</v>
      </c>
      <c r="R114" s="35" t="s">
        <v>2577</v>
      </c>
      <c r="S114" s="35" t="s">
        <v>6550</v>
      </c>
      <c r="T114">
        <v>23000000</v>
      </c>
      <c r="U114">
        <v>10</v>
      </c>
      <c r="V114" s="35" t="s">
        <v>14691</v>
      </c>
      <c r="W114" s="35" t="s">
        <v>1651</v>
      </c>
      <c r="X114" s="35" t="s">
        <v>140</v>
      </c>
      <c r="Y114" s="35" t="s">
        <v>48</v>
      </c>
      <c r="Z114" s="35" t="s">
        <v>140</v>
      </c>
      <c r="AA114" s="35" t="s">
        <v>48</v>
      </c>
      <c r="AC114" s="35" t="s">
        <v>14691</v>
      </c>
      <c r="AD114" s="35" t="s">
        <v>14691</v>
      </c>
      <c r="AE114">
        <v>230026577</v>
      </c>
      <c r="AF114">
        <v>10</v>
      </c>
      <c r="AG114" s="35" t="s">
        <v>1650</v>
      </c>
      <c r="AH114">
        <v>1706000000</v>
      </c>
      <c r="AI114">
        <v>7666667</v>
      </c>
      <c r="AJ114" s="20">
        <v>44202</v>
      </c>
      <c r="AK114" s="20">
        <v>44586</v>
      </c>
      <c r="AL114">
        <v>6600000</v>
      </c>
      <c r="AM114">
        <v>660000</v>
      </c>
      <c r="AP114" s="35" t="s">
        <v>14691</v>
      </c>
      <c r="AQ114" s="35" t="s">
        <v>14691</v>
      </c>
      <c r="AR114" s="35" t="s">
        <v>14691</v>
      </c>
      <c r="AS114" s="35" t="s">
        <v>14691</v>
      </c>
      <c r="AT114" s="35" t="s">
        <v>14691</v>
      </c>
      <c r="AU114">
        <v>10.01</v>
      </c>
      <c r="AV114">
        <v>10.063000000000001</v>
      </c>
      <c r="AW114" t="b">
        <v>1</v>
      </c>
      <c r="AX114">
        <v>23000000</v>
      </c>
      <c r="AY114" s="20">
        <v>44934</v>
      </c>
      <c r="AZ114" s="20">
        <v>44804</v>
      </c>
      <c r="BA114" s="20"/>
      <c r="BB114">
        <v>1</v>
      </c>
      <c r="BC114">
        <v>0.3333333432674408</v>
      </c>
      <c r="BD114">
        <v>1</v>
      </c>
      <c r="BE114">
        <v>11.5</v>
      </c>
      <c r="BF114" s="35" t="s">
        <v>14691</v>
      </c>
      <c r="BG114" s="35" t="s">
        <v>6557</v>
      </c>
      <c r="BH114" s="35" t="s">
        <v>6558</v>
      </c>
      <c r="BI114" s="35" t="s">
        <v>2589</v>
      </c>
      <c r="BJ114" s="35" t="s">
        <v>6559</v>
      </c>
    </row>
    <row r="115" spans="1:62" x14ac:dyDescent="0.2">
      <c r="A115">
        <v>113</v>
      </c>
      <c r="B115" s="35" t="s">
        <v>2922</v>
      </c>
      <c r="C115" s="35" t="s">
        <v>2923</v>
      </c>
      <c r="D115" s="35" t="s">
        <v>2924</v>
      </c>
      <c r="E115" s="35" t="s">
        <v>2925</v>
      </c>
      <c r="F115" s="35" t="s">
        <v>2926</v>
      </c>
      <c r="G115" s="20">
        <v>43375</v>
      </c>
      <c r="H115" s="35" t="s">
        <v>2927</v>
      </c>
      <c r="I115" s="35" t="s">
        <v>158</v>
      </c>
      <c r="J115" s="35" t="s">
        <v>126</v>
      </c>
      <c r="K115">
        <v>16</v>
      </c>
      <c r="M115" s="35" t="s">
        <v>2928</v>
      </c>
      <c r="N115" s="35" t="s">
        <v>2929</v>
      </c>
      <c r="O115" s="35" t="s">
        <v>186</v>
      </c>
      <c r="P115" s="35" t="s">
        <v>2598</v>
      </c>
      <c r="Q115" s="35" t="s">
        <v>112</v>
      </c>
      <c r="R115" s="35" t="s">
        <v>2733</v>
      </c>
      <c r="S115" s="35" t="s">
        <v>2930</v>
      </c>
      <c r="T115">
        <v>11487992</v>
      </c>
      <c r="U115">
        <v>10</v>
      </c>
      <c r="V115" s="35" t="s">
        <v>14691</v>
      </c>
      <c r="W115" s="35" t="s">
        <v>118</v>
      </c>
      <c r="X115" s="35" t="s">
        <v>79</v>
      </c>
      <c r="Y115" s="35" t="s">
        <v>48</v>
      </c>
      <c r="Z115" s="35" t="s">
        <v>57</v>
      </c>
      <c r="AA115" s="35" t="s">
        <v>48</v>
      </c>
      <c r="AC115" s="35" t="s">
        <v>14691</v>
      </c>
      <c r="AD115" s="35" t="s">
        <v>14691</v>
      </c>
      <c r="AE115">
        <v>14537012</v>
      </c>
      <c r="AF115">
        <v>11.37</v>
      </c>
      <c r="AG115" s="35" t="s">
        <v>1648</v>
      </c>
      <c r="AH115">
        <v>300000000</v>
      </c>
      <c r="AI115">
        <v>11487992</v>
      </c>
      <c r="AJ115" s="20">
        <v>43397</v>
      </c>
      <c r="AK115" s="20">
        <v>44132</v>
      </c>
      <c r="AL115">
        <v>3297600</v>
      </c>
      <c r="AM115">
        <v>329760</v>
      </c>
      <c r="AP115" s="35" t="s">
        <v>14691</v>
      </c>
      <c r="AQ115" s="35" t="s">
        <v>14691</v>
      </c>
      <c r="AR115" s="35" t="s">
        <v>14691</v>
      </c>
      <c r="AS115" s="35" t="s">
        <v>14691</v>
      </c>
      <c r="AT115" s="35" t="s">
        <v>14691</v>
      </c>
      <c r="AU115">
        <v>11.77</v>
      </c>
      <c r="AV115">
        <v>11.975</v>
      </c>
      <c r="AW115" t="b">
        <v>1</v>
      </c>
      <c r="AX115">
        <v>1278361</v>
      </c>
      <c r="AY115" s="20">
        <v>44677</v>
      </c>
      <c r="AZ115" s="20">
        <v>44677</v>
      </c>
      <c r="BA115" s="20"/>
      <c r="BB115">
        <v>1</v>
      </c>
      <c r="BC115">
        <v>1</v>
      </c>
      <c r="BD115">
        <v>0.5</v>
      </c>
      <c r="BE115">
        <v>11.5</v>
      </c>
      <c r="BF115" s="35" t="s">
        <v>14691</v>
      </c>
      <c r="BG115" s="35" t="s">
        <v>1649</v>
      </c>
      <c r="BH115" s="35" t="s">
        <v>2931</v>
      </c>
      <c r="BI115" s="35" t="s">
        <v>2580</v>
      </c>
      <c r="BJ115" s="35" t="s">
        <v>2932</v>
      </c>
    </row>
    <row r="116" spans="1:62" x14ac:dyDescent="0.2">
      <c r="A116">
        <v>114</v>
      </c>
      <c r="B116" s="35" t="s">
        <v>2922</v>
      </c>
      <c r="C116" s="35" t="s">
        <v>2923</v>
      </c>
      <c r="D116" s="35" t="s">
        <v>2924</v>
      </c>
      <c r="E116" s="35" t="s">
        <v>2933</v>
      </c>
      <c r="F116" s="35" t="s">
        <v>2926</v>
      </c>
      <c r="G116" s="20">
        <v>43375</v>
      </c>
      <c r="H116" s="35" t="s">
        <v>2927</v>
      </c>
      <c r="I116" s="35" t="s">
        <v>158</v>
      </c>
      <c r="J116" s="35" t="s">
        <v>126</v>
      </c>
      <c r="K116">
        <v>16</v>
      </c>
      <c r="M116" s="35" t="s">
        <v>2928</v>
      </c>
      <c r="N116" s="35" t="s">
        <v>2929</v>
      </c>
      <c r="O116" s="35" t="s">
        <v>186</v>
      </c>
      <c r="P116" s="35" t="s">
        <v>2598</v>
      </c>
      <c r="Q116" s="35" t="s">
        <v>112</v>
      </c>
      <c r="R116" s="35" t="s">
        <v>2733</v>
      </c>
      <c r="S116" s="35" t="s">
        <v>2930</v>
      </c>
      <c r="T116">
        <v>11487992</v>
      </c>
      <c r="U116">
        <v>10</v>
      </c>
      <c r="V116" s="35" t="s">
        <v>14691</v>
      </c>
      <c r="W116" s="35" t="s">
        <v>118</v>
      </c>
      <c r="X116" s="35" t="s">
        <v>79</v>
      </c>
      <c r="Y116" s="35" t="s">
        <v>48</v>
      </c>
      <c r="Z116" s="35" t="s">
        <v>57</v>
      </c>
      <c r="AA116" s="35" t="s">
        <v>48</v>
      </c>
      <c r="AC116" s="35" t="s">
        <v>14691</v>
      </c>
      <c r="AD116" s="35" t="s">
        <v>14691</v>
      </c>
      <c r="AE116">
        <v>14537012</v>
      </c>
      <c r="AF116">
        <v>11.37</v>
      </c>
      <c r="AG116" s="35" t="s">
        <v>1648</v>
      </c>
      <c r="AH116">
        <v>300000000</v>
      </c>
      <c r="AI116">
        <v>11487992</v>
      </c>
      <c r="AJ116" s="20">
        <v>43397</v>
      </c>
      <c r="AK116" s="20">
        <v>44132</v>
      </c>
      <c r="AL116">
        <v>3297600</v>
      </c>
      <c r="AM116">
        <v>329760</v>
      </c>
      <c r="AP116" s="35" t="s">
        <v>14691</v>
      </c>
      <c r="AQ116" s="35" t="s">
        <v>14691</v>
      </c>
      <c r="AR116" s="35" t="s">
        <v>14691</v>
      </c>
      <c r="AS116" s="35" t="s">
        <v>14691</v>
      </c>
      <c r="AT116" s="35" t="s">
        <v>14691</v>
      </c>
      <c r="AU116">
        <v>11.77</v>
      </c>
      <c r="AV116">
        <v>11.975</v>
      </c>
      <c r="AW116" t="b">
        <v>1</v>
      </c>
      <c r="AX116">
        <v>1278361</v>
      </c>
      <c r="AY116" s="20">
        <v>44677</v>
      </c>
      <c r="AZ116" s="20">
        <v>44677</v>
      </c>
      <c r="BA116" s="20"/>
      <c r="BB116">
        <v>1</v>
      </c>
      <c r="BC116">
        <v>1</v>
      </c>
      <c r="BD116">
        <v>0.5</v>
      </c>
      <c r="BE116">
        <v>11.5</v>
      </c>
      <c r="BF116" s="35" t="s">
        <v>14691</v>
      </c>
      <c r="BG116" s="35" t="s">
        <v>2922</v>
      </c>
      <c r="BH116" s="35" t="s">
        <v>2934</v>
      </c>
      <c r="BI116" s="35" t="s">
        <v>2584</v>
      </c>
      <c r="BJ116" s="35" t="s">
        <v>2935</v>
      </c>
    </row>
    <row r="117" spans="1:62" x14ac:dyDescent="0.2">
      <c r="A117">
        <v>115</v>
      </c>
      <c r="B117" s="35" t="s">
        <v>2922</v>
      </c>
      <c r="C117" s="35" t="s">
        <v>2923</v>
      </c>
      <c r="D117" s="35" t="s">
        <v>2924</v>
      </c>
      <c r="E117" s="35" t="s">
        <v>2936</v>
      </c>
      <c r="F117" s="35" t="s">
        <v>2926</v>
      </c>
      <c r="G117" s="20">
        <v>43375</v>
      </c>
      <c r="H117" s="35" t="s">
        <v>2927</v>
      </c>
      <c r="I117" s="35" t="s">
        <v>158</v>
      </c>
      <c r="J117" s="35" t="s">
        <v>126</v>
      </c>
      <c r="K117">
        <v>16</v>
      </c>
      <c r="M117" s="35" t="s">
        <v>2928</v>
      </c>
      <c r="N117" s="35" t="s">
        <v>2929</v>
      </c>
      <c r="O117" s="35" t="s">
        <v>186</v>
      </c>
      <c r="P117" s="35" t="s">
        <v>2598</v>
      </c>
      <c r="Q117" s="35" t="s">
        <v>112</v>
      </c>
      <c r="R117" s="35" t="s">
        <v>2733</v>
      </c>
      <c r="S117" s="35" t="s">
        <v>2930</v>
      </c>
      <c r="T117">
        <v>11487992</v>
      </c>
      <c r="U117">
        <v>10</v>
      </c>
      <c r="V117" s="35" t="s">
        <v>14691</v>
      </c>
      <c r="W117" s="35" t="s">
        <v>118</v>
      </c>
      <c r="X117" s="35" t="s">
        <v>79</v>
      </c>
      <c r="Y117" s="35" t="s">
        <v>48</v>
      </c>
      <c r="Z117" s="35" t="s">
        <v>57</v>
      </c>
      <c r="AA117" s="35" t="s">
        <v>48</v>
      </c>
      <c r="AC117" s="35" t="s">
        <v>14691</v>
      </c>
      <c r="AD117" s="35" t="s">
        <v>14691</v>
      </c>
      <c r="AE117">
        <v>14537012</v>
      </c>
      <c r="AF117">
        <v>11.37</v>
      </c>
      <c r="AG117" s="35" t="s">
        <v>1648</v>
      </c>
      <c r="AH117">
        <v>300000000</v>
      </c>
      <c r="AI117">
        <v>11487992</v>
      </c>
      <c r="AJ117" s="20">
        <v>43397</v>
      </c>
      <c r="AK117" s="20">
        <v>44132</v>
      </c>
      <c r="AL117">
        <v>3297600</v>
      </c>
      <c r="AM117">
        <v>329760</v>
      </c>
      <c r="AP117" s="35" t="s">
        <v>14691</v>
      </c>
      <c r="AQ117" s="35" t="s">
        <v>14691</v>
      </c>
      <c r="AR117" s="35" t="s">
        <v>14691</v>
      </c>
      <c r="AS117" s="35" t="s">
        <v>14691</v>
      </c>
      <c r="AT117" s="35" t="s">
        <v>14691</v>
      </c>
      <c r="AU117">
        <v>11.77</v>
      </c>
      <c r="AV117">
        <v>11.975</v>
      </c>
      <c r="AW117" t="b">
        <v>1</v>
      </c>
      <c r="AX117">
        <v>1278361</v>
      </c>
      <c r="AY117" s="20">
        <v>44677</v>
      </c>
      <c r="AZ117" s="20">
        <v>44677</v>
      </c>
      <c r="BA117" s="20"/>
      <c r="BB117">
        <v>1</v>
      </c>
      <c r="BC117">
        <v>1</v>
      </c>
      <c r="BD117">
        <v>0.5</v>
      </c>
      <c r="BE117">
        <v>11.5</v>
      </c>
      <c r="BF117" s="35" t="s">
        <v>14691</v>
      </c>
      <c r="BG117" s="35" t="s">
        <v>2937</v>
      </c>
      <c r="BH117" s="35" t="s">
        <v>2938</v>
      </c>
      <c r="BI117" s="35" t="s">
        <v>2589</v>
      </c>
      <c r="BJ117" s="35" t="s">
        <v>2939</v>
      </c>
    </row>
    <row r="118" spans="1:62" x14ac:dyDescent="0.2">
      <c r="A118">
        <v>116</v>
      </c>
      <c r="B118" s="35" t="s">
        <v>2922</v>
      </c>
      <c r="C118" s="35" t="s">
        <v>2923</v>
      </c>
      <c r="D118" s="35" t="s">
        <v>2924</v>
      </c>
      <c r="E118" s="35" t="s">
        <v>2940</v>
      </c>
      <c r="F118" s="35" t="s">
        <v>2926</v>
      </c>
      <c r="G118" s="20">
        <v>43375</v>
      </c>
      <c r="H118" s="35" t="s">
        <v>2927</v>
      </c>
      <c r="I118" s="35" t="s">
        <v>158</v>
      </c>
      <c r="J118" s="35" t="s">
        <v>126</v>
      </c>
      <c r="K118">
        <v>16</v>
      </c>
      <c r="M118" s="35" t="s">
        <v>2928</v>
      </c>
      <c r="N118" s="35" t="s">
        <v>2929</v>
      </c>
      <c r="O118" s="35" t="s">
        <v>186</v>
      </c>
      <c r="P118" s="35" t="s">
        <v>2598</v>
      </c>
      <c r="Q118" s="35" t="s">
        <v>112</v>
      </c>
      <c r="R118" s="35" t="s">
        <v>2733</v>
      </c>
      <c r="S118" s="35" t="s">
        <v>2930</v>
      </c>
      <c r="T118">
        <v>11487992</v>
      </c>
      <c r="U118">
        <v>10</v>
      </c>
      <c r="V118" s="35" t="s">
        <v>14691</v>
      </c>
      <c r="W118" s="35" t="s">
        <v>118</v>
      </c>
      <c r="X118" s="35" t="s">
        <v>79</v>
      </c>
      <c r="Y118" s="35" t="s">
        <v>48</v>
      </c>
      <c r="Z118" s="35" t="s">
        <v>57</v>
      </c>
      <c r="AA118" s="35" t="s">
        <v>48</v>
      </c>
      <c r="AC118" s="35" t="s">
        <v>14691</v>
      </c>
      <c r="AD118" s="35" t="s">
        <v>14691</v>
      </c>
      <c r="AE118">
        <v>14537012</v>
      </c>
      <c r="AF118">
        <v>11.37</v>
      </c>
      <c r="AG118" s="35" t="s">
        <v>1648</v>
      </c>
      <c r="AH118">
        <v>300000000</v>
      </c>
      <c r="AI118">
        <v>11487992</v>
      </c>
      <c r="AJ118" s="20">
        <v>43397</v>
      </c>
      <c r="AK118" s="20">
        <v>44132</v>
      </c>
      <c r="AL118">
        <v>3297600</v>
      </c>
      <c r="AM118">
        <v>329760</v>
      </c>
      <c r="AP118" s="35" t="s">
        <v>14691</v>
      </c>
      <c r="AQ118" s="35" t="s">
        <v>14691</v>
      </c>
      <c r="AR118" s="35" t="s">
        <v>14691</v>
      </c>
      <c r="AS118" s="35" t="s">
        <v>14691</v>
      </c>
      <c r="AT118" s="35" t="s">
        <v>14691</v>
      </c>
      <c r="AU118">
        <v>11.77</v>
      </c>
      <c r="AV118">
        <v>11.975</v>
      </c>
      <c r="AW118" t="b">
        <v>1</v>
      </c>
      <c r="AX118">
        <v>1278361</v>
      </c>
      <c r="AY118" s="20">
        <v>44677</v>
      </c>
      <c r="AZ118" s="20">
        <v>44677</v>
      </c>
      <c r="BA118" s="20"/>
      <c r="BB118">
        <v>1</v>
      </c>
      <c r="BC118">
        <v>1</v>
      </c>
      <c r="BD118">
        <v>0.5</v>
      </c>
      <c r="BE118">
        <v>11.5</v>
      </c>
      <c r="BF118" s="35" t="s">
        <v>14691</v>
      </c>
      <c r="BG118" s="35" t="s">
        <v>2941</v>
      </c>
      <c r="BH118" s="35" t="s">
        <v>2942</v>
      </c>
      <c r="BI118" s="35" t="s">
        <v>2613</v>
      </c>
      <c r="BJ118" s="35" t="s">
        <v>2943</v>
      </c>
    </row>
    <row r="119" spans="1:62" x14ac:dyDescent="0.2">
      <c r="A119">
        <v>117</v>
      </c>
      <c r="B119" s="35" t="s">
        <v>14002</v>
      </c>
      <c r="C119" s="35" t="s">
        <v>14003</v>
      </c>
      <c r="D119" s="35" t="s">
        <v>14004</v>
      </c>
      <c r="E119" s="35" t="s">
        <v>14005</v>
      </c>
      <c r="F119" s="35" t="s">
        <v>14006</v>
      </c>
      <c r="G119" s="20">
        <v>44270</v>
      </c>
      <c r="H119" s="35" t="s">
        <v>594</v>
      </c>
      <c r="I119" s="35" t="s">
        <v>14691</v>
      </c>
      <c r="J119" s="35" t="s">
        <v>83</v>
      </c>
      <c r="M119" s="35" t="s">
        <v>14007</v>
      </c>
      <c r="N119" s="35" t="s">
        <v>14008</v>
      </c>
      <c r="O119" s="35" t="s">
        <v>82</v>
      </c>
      <c r="P119" s="35" t="s">
        <v>2575</v>
      </c>
      <c r="Q119" s="35" t="s">
        <v>68</v>
      </c>
      <c r="R119" s="35" t="s">
        <v>2623</v>
      </c>
      <c r="S119" s="35" t="s">
        <v>14009</v>
      </c>
      <c r="T119">
        <v>50000000</v>
      </c>
      <c r="U119">
        <v>10</v>
      </c>
      <c r="V119" s="35" t="s">
        <v>6171</v>
      </c>
      <c r="W119" s="35" t="s">
        <v>118</v>
      </c>
      <c r="X119" s="35" t="s">
        <v>79</v>
      </c>
      <c r="Y119" s="35" t="s">
        <v>48</v>
      </c>
      <c r="Z119" s="35" t="s">
        <v>14691</v>
      </c>
      <c r="AA119" s="35" t="s">
        <v>14691</v>
      </c>
      <c r="AC119" s="35" t="s">
        <v>14691</v>
      </c>
      <c r="AD119" s="35" t="s">
        <v>14691</v>
      </c>
      <c r="AE119">
        <v>500033844</v>
      </c>
      <c r="AF119">
        <v>10</v>
      </c>
      <c r="AG119" s="35" t="s">
        <v>14691</v>
      </c>
      <c r="AJ119" s="20">
        <v>44385</v>
      </c>
      <c r="AK119" s="20"/>
      <c r="AL119">
        <v>14500000</v>
      </c>
      <c r="AN119">
        <v>1450000</v>
      </c>
      <c r="AP119" s="35" t="s">
        <v>14691</v>
      </c>
      <c r="AQ119" s="35" t="s">
        <v>14691</v>
      </c>
      <c r="AR119" s="35" t="s">
        <v>14691</v>
      </c>
      <c r="AS119" s="35" t="s">
        <v>14691</v>
      </c>
      <c r="AT119" s="35" t="s">
        <v>14691</v>
      </c>
      <c r="AU119">
        <v>10</v>
      </c>
      <c r="AV119">
        <v>10.07</v>
      </c>
      <c r="AW119" t="b">
        <v>0</v>
      </c>
      <c r="AX119">
        <v>50000000</v>
      </c>
      <c r="AY119" s="20">
        <v>45119</v>
      </c>
      <c r="AZ119" s="20"/>
      <c r="BA119" s="20">
        <v>45211</v>
      </c>
      <c r="BB119">
        <v>1</v>
      </c>
      <c r="BF119" s="35" t="s">
        <v>14691</v>
      </c>
      <c r="BG119" s="35" t="s">
        <v>1647</v>
      </c>
      <c r="BH119" s="35" t="s">
        <v>14010</v>
      </c>
      <c r="BI119" s="35" t="s">
        <v>2580</v>
      </c>
      <c r="BJ119" s="35" t="s">
        <v>14011</v>
      </c>
    </row>
    <row r="120" spans="1:62" x14ac:dyDescent="0.2">
      <c r="A120">
        <v>118</v>
      </c>
      <c r="B120" s="35" t="s">
        <v>9365</v>
      </c>
      <c r="C120" s="35" t="s">
        <v>9366</v>
      </c>
      <c r="D120" s="35" t="s">
        <v>9367</v>
      </c>
      <c r="E120" s="35" t="s">
        <v>9368</v>
      </c>
      <c r="F120" s="35" t="s">
        <v>9369</v>
      </c>
      <c r="G120" s="20">
        <v>44503</v>
      </c>
      <c r="H120" s="35" t="s">
        <v>1645</v>
      </c>
      <c r="I120" s="35" t="s">
        <v>54</v>
      </c>
      <c r="J120" s="35" t="s">
        <v>69</v>
      </c>
      <c r="K120">
        <v>18</v>
      </c>
      <c r="L120">
        <v>9.1999999999999993</v>
      </c>
      <c r="M120" s="35" t="s">
        <v>9370</v>
      </c>
      <c r="N120" s="35" t="s">
        <v>9371</v>
      </c>
      <c r="O120" s="35" t="s">
        <v>251</v>
      </c>
      <c r="P120" s="35" t="s">
        <v>3406</v>
      </c>
      <c r="Q120" s="35" t="s">
        <v>609</v>
      </c>
      <c r="R120" s="35" t="s">
        <v>2577</v>
      </c>
      <c r="S120" s="35" t="s">
        <v>9372</v>
      </c>
      <c r="T120">
        <v>17250000</v>
      </c>
      <c r="U120">
        <v>10</v>
      </c>
      <c r="V120" s="35" t="s">
        <v>9373</v>
      </c>
      <c r="W120" s="35" t="s">
        <v>1644</v>
      </c>
      <c r="X120" s="35" t="s">
        <v>130</v>
      </c>
      <c r="Y120" s="35" t="s">
        <v>48</v>
      </c>
      <c r="Z120" s="35" t="s">
        <v>14691</v>
      </c>
      <c r="AA120" s="35" t="s">
        <v>14691</v>
      </c>
      <c r="AC120" s="35" t="s">
        <v>14691</v>
      </c>
      <c r="AD120" s="35" t="s">
        <v>14691</v>
      </c>
      <c r="AE120">
        <v>175950000</v>
      </c>
      <c r="AF120">
        <v>10.199999999999999</v>
      </c>
      <c r="AG120" s="35" t="s">
        <v>14691</v>
      </c>
      <c r="AI120">
        <v>8625000</v>
      </c>
      <c r="AJ120" s="20">
        <v>44519</v>
      </c>
      <c r="AK120" s="20"/>
      <c r="AL120">
        <v>9100000</v>
      </c>
      <c r="AM120">
        <v>910000</v>
      </c>
      <c r="AP120" s="35" t="s">
        <v>14691</v>
      </c>
      <c r="AQ120" s="35" t="s">
        <v>14691</v>
      </c>
      <c r="AR120" s="35" t="s">
        <v>14691</v>
      </c>
      <c r="AS120" s="35" t="s">
        <v>14691</v>
      </c>
      <c r="AT120" s="35" t="s">
        <v>14691</v>
      </c>
      <c r="AU120">
        <v>10.199999999999999</v>
      </c>
      <c r="AV120">
        <v>10.27</v>
      </c>
      <c r="AW120" t="b">
        <v>0</v>
      </c>
      <c r="AX120">
        <v>17250000</v>
      </c>
      <c r="AY120" s="20">
        <v>44980</v>
      </c>
      <c r="AZ120" s="20"/>
      <c r="BA120" s="20">
        <v>45253</v>
      </c>
      <c r="BB120">
        <v>1</v>
      </c>
      <c r="BC120">
        <v>0.5</v>
      </c>
      <c r="BD120">
        <v>1</v>
      </c>
      <c r="BE120">
        <v>11.5</v>
      </c>
      <c r="BF120" s="35" t="s">
        <v>14691</v>
      </c>
      <c r="BG120" s="35" t="s">
        <v>1646</v>
      </c>
      <c r="BH120" s="35" t="s">
        <v>9374</v>
      </c>
      <c r="BI120" s="35" t="s">
        <v>2580</v>
      </c>
      <c r="BJ120" s="35" t="s">
        <v>9375</v>
      </c>
    </row>
    <row r="121" spans="1:62" x14ac:dyDescent="0.2">
      <c r="A121">
        <v>119</v>
      </c>
      <c r="B121" s="35" t="s">
        <v>9365</v>
      </c>
      <c r="C121" s="35" t="s">
        <v>9366</v>
      </c>
      <c r="D121" s="35" t="s">
        <v>9367</v>
      </c>
      <c r="E121" s="35" t="s">
        <v>9376</v>
      </c>
      <c r="F121" s="35" t="s">
        <v>9369</v>
      </c>
      <c r="G121" s="20">
        <v>44503</v>
      </c>
      <c r="H121" s="35" t="s">
        <v>1645</v>
      </c>
      <c r="I121" s="35" t="s">
        <v>54</v>
      </c>
      <c r="J121" s="35" t="s">
        <v>69</v>
      </c>
      <c r="K121">
        <v>18</v>
      </c>
      <c r="L121">
        <v>9.1999999999999993</v>
      </c>
      <c r="M121" s="35" t="s">
        <v>9370</v>
      </c>
      <c r="N121" s="35" t="s">
        <v>9371</v>
      </c>
      <c r="O121" s="35" t="s">
        <v>251</v>
      </c>
      <c r="P121" s="35" t="s">
        <v>3406</v>
      </c>
      <c r="Q121" s="35" t="s">
        <v>609</v>
      </c>
      <c r="R121" s="35" t="s">
        <v>2577</v>
      </c>
      <c r="S121" s="35" t="s">
        <v>9372</v>
      </c>
      <c r="T121">
        <v>17250000</v>
      </c>
      <c r="U121">
        <v>10</v>
      </c>
      <c r="V121" s="35" t="s">
        <v>9373</v>
      </c>
      <c r="W121" s="35" t="s">
        <v>1644</v>
      </c>
      <c r="X121" s="35" t="s">
        <v>130</v>
      </c>
      <c r="Y121" s="35" t="s">
        <v>48</v>
      </c>
      <c r="Z121" s="35" t="s">
        <v>14691</v>
      </c>
      <c r="AA121" s="35" t="s">
        <v>14691</v>
      </c>
      <c r="AC121" s="35" t="s">
        <v>14691</v>
      </c>
      <c r="AD121" s="35" t="s">
        <v>14691</v>
      </c>
      <c r="AE121">
        <v>175950000</v>
      </c>
      <c r="AF121">
        <v>10.199999999999999</v>
      </c>
      <c r="AG121" s="35" t="s">
        <v>14691</v>
      </c>
      <c r="AI121">
        <v>8625000</v>
      </c>
      <c r="AJ121" s="20">
        <v>44519</v>
      </c>
      <c r="AK121" s="20"/>
      <c r="AL121">
        <v>9100000</v>
      </c>
      <c r="AM121">
        <v>910000</v>
      </c>
      <c r="AP121" s="35" t="s">
        <v>14691</v>
      </c>
      <c r="AQ121" s="35" t="s">
        <v>14691</v>
      </c>
      <c r="AR121" s="35" t="s">
        <v>14691</v>
      </c>
      <c r="AS121" s="35" t="s">
        <v>14691</v>
      </c>
      <c r="AT121" s="35" t="s">
        <v>14691</v>
      </c>
      <c r="AU121">
        <v>10.199999999999999</v>
      </c>
      <c r="AV121">
        <v>10.27</v>
      </c>
      <c r="AW121" t="b">
        <v>0</v>
      </c>
      <c r="AX121">
        <v>17250000</v>
      </c>
      <c r="AY121" s="20">
        <v>44980</v>
      </c>
      <c r="AZ121" s="20"/>
      <c r="BA121" s="20">
        <v>45253</v>
      </c>
      <c r="BB121">
        <v>1</v>
      </c>
      <c r="BC121">
        <v>0.5</v>
      </c>
      <c r="BD121">
        <v>1</v>
      </c>
      <c r="BE121">
        <v>11.5</v>
      </c>
      <c r="BF121" s="35" t="s">
        <v>14691</v>
      </c>
      <c r="BG121" s="35" t="s">
        <v>9365</v>
      </c>
      <c r="BH121" s="35" t="s">
        <v>9377</v>
      </c>
      <c r="BI121" s="35" t="s">
        <v>2584</v>
      </c>
      <c r="BJ121" s="35" t="s">
        <v>9378</v>
      </c>
    </row>
    <row r="122" spans="1:62" x14ac:dyDescent="0.2">
      <c r="A122">
        <v>120</v>
      </c>
      <c r="B122" s="35" t="s">
        <v>9365</v>
      </c>
      <c r="C122" s="35" t="s">
        <v>9366</v>
      </c>
      <c r="D122" s="35" t="s">
        <v>9367</v>
      </c>
      <c r="E122" s="35" t="s">
        <v>9379</v>
      </c>
      <c r="F122" s="35" t="s">
        <v>9369</v>
      </c>
      <c r="G122" s="20">
        <v>44503</v>
      </c>
      <c r="H122" s="35" t="s">
        <v>1645</v>
      </c>
      <c r="I122" s="35" t="s">
        <v>54</v>
      </c>
      <c r="J122" s="35" t="s">
        <v>69</v>
      </c>
      <c r="K122">
        <v>18</v>
      </c>
      <c r="L122">
        <v>9.1999999999999993</v>
      </c>
      <c r="M122" s="35" t="s">
        <v>9370</v>
      </c>
      <c r="N122" s="35" t="s">
        <v>9371</v>
      </c>
      <c r="O122" s="35" t="s">
        <v>251</v>
      </c>
      <c r="P122" s="35" t="s">
        <v>3406</v>
      </c>
      <c r="Q122" s="35" t="s">
        <v>609</v>
      </c>
      <c r="R122" s="35" t="s">
        <v>2577</v>
      </c>
      <c r="S122" s="35" t="s">
        <v>9372</v>
      </c>
      <c r="T122">
        <v>17250000</v>
      </c>
      <c r="U122">
        <v>10</v>
      </c>
      <c r="V122" s="35" t="s">
        <v>9373</v>
      </c>
      <c r="W122" s="35" t="s">
        <v>1644</v>
      </c>
      <c r="X122" s="35" t="s">
        <v>130</v>
      </c>
      <c r="Y122" s="35" t="s">
        <v>48</v>
      </c>
      <c r="Z122" s="35" t="s">
        <v>14691</v>
      </c>
      <c r="AA122" s="35" t="s">
        <v>14691</v>
      </c>
      <c r="AC122" s="35" t="s">
        <v>14691</v>
      </c>
      <c r="AD122" s="35" t="s">
        <v>14691</v>
      </c>
      <c r="AE122">
        <v>175950000</v>
      </c>
      <c r="AF122">
        <v>10.199999999999999</v>
      </c>
      <c r="AG122" s="35" t="s">
        <v>14691</v>
      </c>
      <c r="AI122">
        <v>8625000</v>
      </c>
      <c r="AJ122" s="20">
        <v>44519</v>
      </c>
      <c r="AK122" s="20"/>
      <c r="AL122">
        <v>9100000</v>
      </c>
      <c r="AM122">
        <v>910000</v>
      </c>
      <c r="AP122" s="35" t="s">
        <v>14691</v>
      </c>
      <c r="AQ122" s="35" t="s">
        <v>14691</v>
      </c>
      <c r="AR122" s="35" t="s">
        <v>14691</v>
      </c>
      <c r="AS122" s="35" t="s">
        <v>14691</v>
      </c>
      <c r="AT122" s="35" t="s">
        <v>14691</v>
      </c>
      <c r="AU122">
        <v>10.199999999999999</v>
      </c>
      <c r="AV122">
        <v>10.27</v>
      </c>
      <c r="AW122" t="b">
        <v>0</v>
      </c>
      <c r="AX122">
        <v>17250000</v>
      </c>
      <c r="AY122" s="20">
        <v>44980</v>
      </c>
      <c r="AZ122" s="20"/>
      <c r="BA122" s="20">
        <v>45253</v>
      </c>
      <c r="BB122">
        <v>1</v>
      </c>
      <c r="BC122">
        <v>0.5</v>
      </c>
      <c r="BD122">
        <v>1</v>
      </c>
      <c r="BE122">
        <v>11.5</v>
      </c>
      <c r="BF122" s="35" t="s">
        <v>14691</v>
      </c>
      <c r="BG122" s="35" t="s">
        <v>9380</v>
      </c>
      <c r="BH122" s="35" t="s">
        <v>9381</v>
      </c>
      <c r="BI122" s="35" t="s">
        <v>2589</v>
      </c>
      <c r="BJ122" s="35" t="s">
        <v>9382</v>
      </c>
    </row>
    <row r="123" spans="1:62" x14ac:dyDescent="0.2">
      <c r="A123">
        <v>121</v>
      </c>
      <c r="B123" s="35" t="s">
        <v>14212</v>
      </c>
      <c r="C123" s="35" t="s">
        <v>14213</v>
      </c>
      <c r="D123" s="35" t="s">
        <v>14214</v>
      </c>
      <c r="E123" s="35" t="s">
        <v>14215</v>
      </c>
      <c r="F123" s="35" t="s">
        <v>14216</v>
      </c>
      <c r="G123" s="20">
        <v>44259</v>
      </c>
      <c r="H123" s="35" t="s">
        <v>3225</v>
      </c>
      <c r="I123" s="35" t="s">
        <v>61</v>
      </c>
      <c r="J123" s="35" t="s">
        <v>176</v>
      </c>
      <c r="K123">
        <v>18</v>
      </c>
      <c r="L123">
        <v>9.1999999999999993</v>
      </c>
      <c r="M123" s="35" t="s">
        <v>14217</v>
      </c>
      <c r="N123" s="35" t="s">
        <v>14218</v>
      </c>
      <c r="O123" s="35" t="s">
        <v>149</v>
      </c>
      <c r="P123" s="35" t="s">
        <v>2575</v>
      </c>
      <c r="Q123" s="35" t="s">
        <v>74</v>
      </c>
      <c r="R123" s="35" t="s">
        <v>2623</v>
      </c>
      <c r="S123" s="35" t="s">
        <v>10771</v>
      </c>
      <c r="T123">
        <v>15444103</v>
      </c>
      <c r="U123">
        <v>10</v>
      </c>
      <c r="V123" s="35" t="s">
        <v>14691</v>
      </c>
      <c r="W123" s="35" t="s">
        <v>130</v>
      </c>
      <c r="X123" s="35" t="s">
        <v>130</v>
      </c>
      <c r="Y123" s="35" t="s">
        <v>56</v>
      </c>
      <c r="Z123" s="35" t="s">
        <v>14691</v>
      </c>
      <c r="AA123" s="35" t="s">
        <v>14691</v>
      </c>
      <c r="AC123" s="35" t="s">
        <v>14691</v>
      </c>
      <c r="AD123" s="35" t="s">
        <v>14691</v>
      </c>
      <c r="AE123">
        <v>154443683</v>
      </c>
      <c r="AF123">
        <v>10</v>
      </c>
      <c r="AG123" s="35" t="s">
        <v>14691</v>
      </c>
      <c r="AI123">
        <v>3861026</v>
      </c>
      <c r="AJ123" s="20">
        <v>44404</v>
      </c>
      <c r="AK123" s="20"/>
      <c r="AL123">
        <v>4638821</v>
      </c>
      <c r="AM123">
        <v>463882</v>
      </c>
      <c r="AP123" s="35" t="s">
        <v>14691</v>
      </c>
      <c r="AQ123" s="35" t="s">
        <v>14691</v>
      </c>
      <c r="AR123" s="35" t="s">
        <v>14691</v>
      </c>
      <c r="AS123" s="35" t="s">
        <v>14691</v>
      </c>
      <c r="AT123" s="35" t="s">
        <v>14691</v>
      </c>
      <c r="AU123">
        <v>10</v>
      </c>
      <c r="AV123">
        <v>10.058</v>
      </c>
      <c r="AW123" t="b">
        <v>0</v>
      </c>
      <c r="AX123">
        <v>15444103</v>
      </c>
      <c r="AY123" s="20">
        <v>45136</v>
      </c>
      <c r="AZ123" s="20"/>
      <c r="BA123" s="20"/>
      <c r="BB123">
        <v>1</v>
      </c>
      <c r="BC123">
        <v>0.25</v>
      </c>
      <c r="BD123">
        <v>1</v>
      </c>
      <c r="BE123">
        <v>11.5</v>
      </c>
      <c r="BF123" s="35" t="s">
        <v>14691</v>
      </c>
      <c r="BG123" s="35" t="s">
        <v>1643</v>
      </c>
      <c r="BH123" s="35" t="s">
        <v>14219</v>
      </c>
      <c r="BI123" s="35" t="s">
        <v>2580</v>
      </c>
      <c r="BJ123" s="35" t="s">
        <v>14220</v>
      </c>
    </row>
    <row r="124" spans="1:62" x14ac:dyDescent="0.2">
      <c r="A124">
        <v>122</v>
      </c>
      <c r="B124" s="35" t="s">
        <v>14212</v>
      </c>
      <c r="C124" s="35" t="s">
        <v>14213</v>
      </c>
      <c r="D124" s="35" t="s">
        <v>14214</v>
      </c>
      <c r="E124" s="35" t="s">
        <v>14221</v>
      </c>
      <c r="F124" s="35" t="s">
        <v>14216</v>
      </c>
      <c r="G124" s="20">
        <v>44259</v>
      </c>
      <c r="H124" s="35" t="s">
        <v>3225</v>
      </c>
      <c r="I124" s="35" t="s">
        <v>61</v>
      </c>
      <c r="J124" s="35" t="s">
        <v>176</v>
      </c>
      <c r="K124">
        <v>18</v>
      </c>
      <c r="L124">
        <v>9.1999999999999993</v>
      </c>
      <c r="M124" s="35" t="s">
        <v>14217</v>
      </c>
      <c r="N124" s="35" t="s">
        <v>14218</v>
      </c>
      <c r="O124" s="35" t="s">
        <v>149</v>
      </c>
      <c r="P124" s="35" t="s">
        <v>2575</v>
      </c>
      <c r="Q124" s="35" t="s">
        <v>74</v>
      </c>
      <c r="R124" s="35" t="s">
        <v>2623</v>
      </c>
      <c r="S124" s="35" t="s">
        <v>10771</v>
      </c>
      <c r="T124">
        <v>15444103</v>
      </c>
      <c r="U124">
        <v>10</v>
      </c>
      <c r="V124" s="35" t="s">
        <v>14691</v>
      </c>
      <c r="W124" s="35" t="s">
        <v>130</v>
      </c>
      <c r="X124" s="35" t="s">
        <v>130</v>
      </c>
      <c r="Y124" s="35" t="s">
        <v>56</v>
      </c>
      <c r="Z124" s="35" t="s">
        <v>14691</v>
      </c>
      <c r="AA124" s="35" t="s">
        <v>14691</v>
      </c>
      <c r="AC124" s="35" t="s">
        <v>14691</v>
      </c>
      <c r="AD124" s="35" t="s">
        <v>14691</v>
      </c>
      <c r="AE124">
        <v>154443683</v>
      </c>
      <c r="AF124">
        <v>10</v>
      </c>
      <c r="AG124" s="35" t="s">
        <v>14691</v>
      </c>
      <c r="AI124">
        <v>3861026</v>
      </c>
      <c r="AJ124" s="20">
        <v>44404</v>
      </c>
      <c r="AK124" s="20"/>
      <c r="AL124">
        <v>4638821</v>
      </c>
      <c r="AM124">
        <v>463882</v>
      </c>
      <c r="AP124" s="35" t="s">
        <v>14691</v>
      </c>
      <c r="AQ124" s="35" t="s">
        <v>14691</v>
      </c>
      <c r="AR124" s="35" t="s">
        <v>14691</v>
      </c>
      <c r="AS124" s="35" t="s">
        <v>14691</v>
      </c>
      <c r="AT124" s="35" t="s">
        <v>14691</v>
      </c>
      <c r="AU124">
        <v>10</v>
      </c>
      <c r="AV124">
        <v>10.058</v>
      </c>
      <c r="AW124" t="b">
        <v>0</v>
      </c>
      <c r="AX124">
        <v>15444103</v>
      </c>
      <c r="AY124" s="20">
        <v>45136</v>
      </c>
      <c r="AZ124" s="20"/>
      <c r="BA124" s="20"/>
      <c r="BB124">
        <v>1</v>
      </c>
      <c r="BC124">
        <v>0.25</v>
      </c>
      <c r="BD124">
        <v>1</v>
      </c>
      <c r="BE124">
        <v>11.5</v>
      </c>
      <c r="BF124" s="35" t="s">
        <v>14691</v>
      </c>
      <c r="BG124" s="35" t="s">
        <v>14212</v>
      </c>
      <c r="BH124" s="35" t="s">
        <v>14222</v>
      </c>
      <c r="BI124" s="35" t="s">
        <v>2584</v>
      </c>
      <c r="BJ124" s="35" t="s">
        <v>14223</v>
      </c>
    </row>
    <row r="125" spans="1:62" x14ac:dyDescent="0.2">
      <c r="A125">
        <v>123</v>
      </c>
      <c r="B125" s="35" t="s">
        <v>14212</v>
      </c>
      <c r="C125" s="35" t="s">
        <v>14213</v>
      </c>
      <c r="D125" s="35" t="s">
        <v>14214</v>
      </c>
      <c r="E125" s="35" t="s">
        <v>14224</v>
      </c>
      <c r="F125" s="35" t="s">
        <v>14216</v>
      </c>
      <c r="G125" s="20">
        <v>44259</v>
      </c>
      <c r="H125" s="35" t="s">
        <v>3225</v>
      </c>
      <c r="I125" s="35" t="s">
        <v>61</v>
      </c>
      <c r="J125" s="35" t="s">
        <v>176</v>
      </c>
      <c r="K125">
        <v>18</v>
      </c>
      <c r="L125">
        <v>9.1999999999999993</v>
      </c>
      <c r="M125" s="35" t="s">
        <v>14217</v>
      </c>
      <c r="N125" s="35" t="s">
        <v>14218</v>
      </c>
      <c r="O125" s="35" t="s">
        <v>149</v>
      </c>
      <c r="P125" s="35" t="s">
        <v>2575</v>
      </c>
      <c r="Q125" s="35" t="s">
        <v>74</v>
      </c>
      <c r="R125" s="35" t="s">
        <v>2623</v>
      </c>
      <c r="S125" s="35" t="s">
        <v>10771</v>
      </c>
      <c r="T125">
        <v>15444103</v>
      </c>
      <c r="U125">
        <v>10</v>
      </c>
      <c r="V125" s="35" t="s">
        <v>14691</v>
      </c>
      <c r="W125" s="35" t="s">
        <v>130</v>
      </c>
      <c r="X125" s="35" t="s">
        <v>130</v>
      </c>
      <c r="Y125" s="35" t="s">
        <v>56</v>
      </c>
      <c r="Z125" s="35" t="s">
        <v>14691</v>
      </c>
      <c r="AA125" s="35" t="s">
        <v>14691</v>
      </c>
      <c r="AC125" s="35" t="s">
        <v>14691</v>
      </c>
      <c r="AD125" s="35" t="s">
        <v>14691</v>
      </c>
      <c r="AE125">
        <v>154443683</v>
      </c>
      <c r="AF125">
        <v>10</v>
      </c>
      <c r="AG125" s="35" t="s">
        <v>14691</v>
      </c>
      <c r="AI125">
        <v>3861026</v>
      </c>
      <c r="AJ125" s="20">
        <v>44404</v>
      </c>
      <c r="AK125" s="20"/>
      <c r="AL125">
        <v>4638821</v>
      </c>
      <c r="AM125">
        <v>463882</v>
      </c>
      <c r="AP125" s="35" t="s">
        <v>14691</v>
      </c>
      <c r="AQ125" s="35" t="s">
        <v>14691</v>
      </c>
      <c r="AR125" s="35" t="s">
        <v>14691</v>
      </c>
      <c r="AS125" s="35" t="s">
        <v>14691</v>
      </c>
      <c r="AT125" s="35" t="s">
        <v>14691</v>
      </c>
      <c r="AU125">
        <v>10</v>
      </c>
      <c r="AV125">
        <v>10.058</v>
      </c>
      <c r="AW125" t="b">
        <v>0</v>
      </c>
      <c r="AX125">
        <v>15444103</v>
      </c>
      <c r="AY125" s="20">
        <v>45136</v>
      </c>
      <c r="AZ125" s="20"/>
      <c r="BA125" s="20"/>
      <c r="BB125">
        <v>1</v>
      </c>
      <c r="BC125">
        <v>0.25</v>
      </c>
      <c r="BD125">
        <v>1</v>
      </c>
      <c r="BE125">
        <v>11.5</v>
      </c>
      <c r="BF125" s="35" t="s">
        <v>14691</v>
      </c>
      <c r="BG125" s="35" t="s">
        <v>14225</v>
      </c>
      <c r="BH125" s="35" t="s">
        <v>14226</v>
      </c>
      <c r="BI125" s="35" t="s">
        <v>2589</v>
      </c>
      <c r="BJ125" s="35" t="s">
        <v>14227</v>
      </c>
    </row>
    <row r="126" spans="1:62" x14ac:dyDescent="0.2">
      <c r="A126">
        <v>124</v>
      </c>
      <c r="B126" s="35" t="s">
        <v>3347</v>
      </c>
      <c r="C126" s="35" t="s">
        <v>3348</v>
      </c>
      <c r="D126" s="35" t="s">
        <v>3349</v>
      </c>
      <c r="E126" s="35" t="s">
        <v>3350</v>
      </c>
      <c r="F126" s="35" t="s">
        <v>3351</v>
      </c>
      <c r="G126" s="20">
        <v>44099</v>
      </c>
      <c r="H126" s="35" t="s">
        <v>2949</v>
      </c>
      <c r="I126" s="35" t="s">
        <v>54</v>
      </c>
      <c r="J126" s="35" t="s">
        <v>69</v>
      </c>
      <c r="K126">
        <v>18</v>
      </c>
      <c r="L126">
        <v>9.1999999999999993</v>
      </c>
      <c r="M126" s="35" t="s">
        <v>3352</v>
      </c>
      <c r="N126" s="35" t="s">
        <v>3353</v>
      </c>
      <c r="O126" s="35" t="s">
        <v>68</v>
      </c>
      <c r="P126" s="35" t="s">
        <v>2656</v>
      </c>
      <c r="Q126" s="35" t="s">
        <v>52</v>
      </c>
      <c r="R126" s="35" t="s">
        <v>2623</v>
      </c>
      <c r="S126" s="35" t="s">
        <v>3354</v>
      </c>
      <c r="T126">
        <v>30000000</v>
      </c>
      <c r="U126">
        <v>10</v>
      </c>
      <c r="V126" s="35" t="s">
        <v>14691</v>
      </c>
      <c r="W126" s="35" t="s">
        <v>1641</v>
      </c>
      <c r="X126" s="35" t="s">
        <v>156</v>
      </c>
      <c r="Y126" s="35" t="s">
        <v>48</v>
      </c>
      <c r="Z126" s="35" t="s">
        <v>14691</v>
      </c>
      <c r="AA126" s="35" t="s">
        <v>14691</v>
      </c>
      <c r="AC126" s="35" t="s">
        <v>14691</v>
      </c>
      <c r="AD126" s="35" t="s">
        <v>14691</v>
      </c>
      <c r="AE126">
        <v>300019322</v>
      </c>
      <c r="AF126">
        <v>10</v>
      </c>
      <c r="AG126" s="35" t="s">
        <v>14691</v>
      </c>
      <c r="AI126">
        <v>15000000</v>
      </c>
      <c r="AJ126" s="20">
        <v>44174</v>
      </c>
      <c r="AK126" s="20"/>
      <c r="AL126">
        <v>8000000</v>
      </c>
      <c r="AO126">
        <v>8000000</v>
      </c>
      <c r="AP126" s="35" t="s">
        <v>14691</v>
      </c>
      <c r="AQ126" s="35" t="s">
        <v>14691</v>
      </c>
      <c r="AR126" s="35" t="s">
        <v>14691</v>
      </c>
      <c r="AS126" s="35" t="s">
        <v>14691</v>
      </c>
      <c r="AT126" s="35" t="s">
        <v>14691</v>
      </c>
      <c r="AU126">
        <v>10</v>
      </c>
      <c r="AV126">
        <v>10.016</v>
      </c>
      <c r="AW126" t="b">
        <v>0</v>
      </c>
      <c r="AX126">
        <v>30000000</v>
      </c>
      <c r="AY126" s="20">
        <v>44723</v>
      </c>
      <c r="AZ126" s="20"/>
      <c r="BA126" s="20"/>
      <c r="BB126">
        <v>1</v>
      </c>
      <c r="BC126">
        <v>0.5</v>
      </c>
      <c r="BD126">
        <v>1</v>
      </c>
      <c r="BE126">
        <v>11.5</v>
      </c>
      <c r="BF126" s="35" t="s">
        <v>14691</v>
      </c>
      <c r="BG126" s="35" t="s">
        <v>1642</v>
      </c>
      <c r="BH126" s="35" t="s">
        <v>3355</v>
      </c>
      <c r="BI126" s="35" t="s">
        <v>2580</v>
      </c>
      <c r="BJ126" s="35" t="s">
        <v>3356</v>
      </c>
    </row>
    <row r="127" spans="1:62" x14ac:dyDescent="0.2">
      <c r="A127">
        <v>125</v>
      </c>
      <c r="B127" s="35" t="s">
        <v>3347</v>
      </c>
      <c r="C127" s="35" t="s">
        <v>3348</v>
      </c>
      <c r="D127" s="35" t="s">
        <v>3349</v>
      </c>
      <c r="E127" s="35" t="s">
        <v>3357</v>
      </c>
      <c r="F127" s="35" t="s">
        <v>3351</v>
      </c>
      <c r="G127" s="20">
        <v>44099</v>
      </c>
      <c r="H127" s="35" t="s">
        <v>2949</v>
      </c>
      <c r="I127" s="35" t="s">
        <v>54</v>
      </c>
      <c r="J127" s="35" t="s">
        <v>69</v>
      </c>
      <c r="K127">
        <v>18</v>
      </c>
      <c r="L127">
        <v>9.1999999999999993</v>
      </c>
      <c r="M127" s="35" t="s">
        <v>3352</v>
      </c>
      <c r="N127" s="35" t="s">
        <v>3353</v>
      </c>
      <c r="O127" s="35" t="s">
        <v>68</v>
      </c>
      <c r="P127" s="35" t="s">
        <v>2656</v>
      </c>
      <c r="Q127" s="35" t="s">
        <v>52</v>
      </c>
      <c r="R127" s="35" t="s">
        <v>2623</v>
      </c>
      <c r="S127" s="35" t="s">
        <v>3354</v>
      </c>
      <c r="T127">
        <v>30000000</v>
      </c>
      <c r="U127">
        <v>10</v>
      </c>
      <c r="V127" s="35" t="s">
        <v>14691</v>
      </c>
      <c r="W127" s="35" t="s">
        <v>1641</v>
      </c>
      <c r="X127" s="35" t="s">
        <v>156</v>
      </c>
      <c r="Y127" s="35" t="s">
        <v>48</v>
      </c>
      <c r="Z127" s="35" t="s">
        <v>14691</v>
      </c>
      <c r="AA127" s="35" t="s">
        <v>14691</v>
      </c>
      <c r="AC127" s="35" t="s">
        <v>14691</v>
      </c>
      <c r="AD127" s="35" t="s">
        <v>14691</v>
      </c>
      <c r="AE127">
        <v>300019322</v>
      </c>
      <c r="AF127">
        <v>10</v>
      </c>
      <c r="AG127" s="35" t="s">
        <v>14691</v>
      </c>
      <c r="AI127">
        <v>15000000</v>
      </c>
      <c r="AJ127" s="20">
        <v>44174</v>
      </c>
      <c r="AK127" s="20"/>
      <c r="AL127">
        <v>8000000</v>
      </c>
      <c r="AO127">
        <v>8000000</v>
      </c>
      <c r="AP127" s="35" t="s">
        <v>14691</v>
      </c>
      <c r="AQ127" s="35" t="s">
        <v>14691</v>
      </c>
      <c r="AR127" s="35" t="s">
        <v>14691</v>
      </c>
      <c r="AS127" s="35" t="s">
        <v>14691</v>
      </c>
      <c r="AT127" s="35" t="s">
        <v>14691</v>
      </c>
      <c r="AU127">
        <v>10</v>
      </c>
      <c r="AV127">
        <v>10.016</v>
      </c>
      <c r="AW127" t="b">
        <v>0</v>
      </c>
      <c r="AX127">
        <v>30000000</v>
      </c>
      <c r="AY127" s="20">
        <v>44723</v>
      </c>
      <c r="AZ127" s="20"/>
      <c r="BA127" s="20"/>
      <c r="BB127">
        <v>1</v>
      </c>
      <c r="BC127">
        <v>0.5</v>
      </c>
      <c r="BD127">
        <v>1</v>
      </c>
      <c r="BE127">
        <v>11.5</v>
      </c>
      <c r="BF127" s="35" t="s">
        <v>14691</v>
      </c>
      <c r="BG127" s="35" t="s">
        <v>3347</v>
      </c>
      <c r="BH127" s="35" t="s">
        <v>3358</v>
      </c>
      <c r="BI127" s="35" t="s">
        <v>2584</v>
      </c>
      <c r="BJ127" s="35" t="s">
        <v>3359</v>
      </c>
    </row>
    <row r="128" spans="1:62" x14ac:dyDescent="0.2">
      <c r="A128">
        <v>126</v>
      </c>
      <c r="B128" s="35" t="s">
        <v>3347</v>
      </c>
      <c r="C128" s="35" t="s">
        <v>3348</v>
      </c>
      <c r="D128" s="35" t="s">
        <v>3349</v>
      </c>
      <c r="E128" s="35" t="s">
        <v>3360</v>
      </c>
      <c r="F128" s="35" t="s">
        <v>3351</v>
      </c>
      <c r="G128" s="20">
        <v>44099</v>
      </c>
      <c r="H128" s="35" t="s">
        <v>2949</v>
      </c>
      <c r="I128" s="35" t="s">
        <v>54</v>
      </c>
      <c r="J128" s="35" t="s">
        <v>69</v>
      </c>
      <c r="K128">
        <v>18</v>
      </c>
      <c r="L128">
        <v>9.1999999999999993</v>
      </c>
      <c r="M128" s="35" t="s">
        <v>3352</v>
      </c>
      <c r="N128" s="35" t="s">
        <v>3353</v>
      </c>
      <c r="O128" s="35" t="s">
        <v>68</v>
      </c>
      <c r="P128" s="35" t="s">
        <v>2656</v>
      </c>
      <c r="Q128" s="35" t="s">
        <v>52</v>
      </c>
      <c r="R128" s="35" t="s">
        <v>2623</v>
      </c>
      <c r="S128" s="35" t="s">
        <v>3354</v>
      </c>
      <c r="T128">
        <v>30000000</v>
      </c>
      <c r="U128">
        <v>10</v>
      </c>
      <c r="V128" s="35" t="s">
        <v>14691</v>
      </c>
      <c r="W128" s="35" t="s">
        <v>1641</v>
      </c>
      <c r="X128" s="35" t="s">
        <v>156</v>
      </c>
      <c r="Y128" s="35" t="s">
        <v>48</v>
      </c>
      <c r="Z128" s="35" t="s">
        <v>14691</v>
      </c>
      <c r="AA128" s="35" t="s">
        <v>14691</v>
      </c>
      <c r="AC128" s="35" t="s">
        <v>14691</v>
      </c>
      <c r="AD128" s="35" t="s">
        <v>14691</v>
      </c>
      <c r="AE128">
        <v>300019322</v>
      </c>
      <c r="AF128">
        <v>10</v>
      </c>
      <c r="AG128" s="35" t="s">
        <v>14691</v>
      </c>
      <c r="AI128">
        <v>15000000</v>
      </c>
      <c r="AJ128" s="20">
        <v>44174</v>
      </c>
      <c r="AK128" s="20"/>
      <c r="AL128">
        <v>8000000</v>
      </c>
      <c r="AO128">
        <v>8000000</v>
      </c>
      <c r="AP128" s="35" t="s">
        <v>14691</v>
      </c>
      <c r="AQ128" s="35" t="s">
        <v>14691</v>
      </c>
      <c r="AR128" s="35" t="s">
        <v>14691</v>
      </c>
      <c r="AS128" s="35" t="s">
        <v>14691</v>
      </c>
      <c r="AT128" s="35" t="s">
        <v>14691</v>
      </c>
      <c r="AU128">
        <v>10</v>
      </c>
      <c r="AV128">
        <v>10.016</v>
      </c>
      <c r="AW128" t="b">
        <v>0</v>
      </c>
      <c r="AX128">
        <v>30000000</v>
      </c>
      <c r="AY128" s="20">
        <v>44723</v>
      </c>
      <c r="AZ128" s="20"/>
      <c r="BA128" s="20"/>
      <c r="BB128">
        <v>1</v>
      </c>
      <c r="BC128">
        <v>0.5</v>
      </c>
      <c r="BD128">
        <v>1</v>
      </c>
      <c r="BE128">
        <v>11.5</v>
      </c>
      <c r="BF128" s="35" t="s">
        <v>14691</v>
      </c>
      <c r="BG128" s="35" t="s">
        <v>3361</v>
      </c>
      <c r="BH128" s="35" t="s">
        <v>3362</v>
      </c>
      <c r="BI128" s="35" t="s">
        <v>2589</v>
      </c>
      <c r="BJ128" s="35" t="s">
        <v>3363</v>
      </c>
    </row>
    <row r="129" spans="1:62" x14ac:dyDescent="0.2">
      <c r="A129">
        <v>127</v>
      </c>
      <c r="B129" s="35" t="s">
        <v>14304</v>
      </c>
      <c r="C129" s="35" t="s">
        <v>14305</v>
      </c>
      <c r="D129" s="35" t="s">
        <v>14306</v>
      </c>
      <c r="E129" s="35" t="s">
        <v>14307</v>
      </c>
      <c r="F129" s="35" t="s">
        <v>14308</v>
      </c>
      <c r="G129" s="20">
        <v>44239</v>
      </c>
      <c r="H129" s="35" t="s">
        <v>3225</v>
      </c>
      <c r="I129" s="35" t="s">
        <v>54</v>
      </c>
      <c r="J129" s="35" t="s">
        <v>69</v>
      </c>
      <c r="K129">
        <v>18</v>
      </c>
      <c r="L129">
        <v>9.1999999999999993</v>
      </c>
      <c r="M129" s="35" t="s">
        <v>14309</v>
      </c>
      <c r="N129" s="35" t="s">
        <v>14310</v>
      </c>
      <c r="O129" s="35" t="s">
        <v>68</v>
      </c>
      <c r="P129" s="35" t="s">
        <v>2575</v>
      </c>
      <c r="Q129" s="35" t="s">
        <v>115</v>
      </c>
      <c r="R129" s="35" t="s">
        <v>2623</v>
      </c>
      <c r="S129" s="35" t="s">
        <v>14311</v>
      </c>
      <c r="T129">
        <v>17250000</v>
      </c>
      <c r="U129">
        <v>10</v>
      </c>
      <c r="V129" s="35" t="s">
        <v>14312</v>
      </c>
      <c r="W129" s="35" t="s">
        <v>1639</v>
      </c>
      <c r="X129" s="35" t="s">
        <v>66</v>
      </c>
      <c r="Y129" s="35" t="s">
        <v>48</v>
      </c>
      <c r="Z129" s="35" t="s">
        <v>14691</v>
      </c>
      <c r="AA129" s="35" t="s">
        <v>14691</v>
      </c>
      <c r="AC129" s="35" t="s">
        <v>14691</v>
      </c>
      <c r="AD129" s="35" t="s">
        <v>14691</v>
      </c>
      <c r="AE129">
        <v>172500000</v>
      </c>
      <c r="AF129">
        <v>10</v>
      </c>
      <c r="AG129" s="35" t="s">
        <v>14691</v>
      </c>
      <c r="AI129">
        <v>8625000</v>
      </c>
      <c r="AJ129" s="20">
        <v>44412</v>
      </c>
      <c r="AK129" s="20"/>
      <c r="AL129">
        <v>3725000</v>
      </c>
      <c r="AO129">
        <v>3725000</v>
      </c>
      <c r="AP129" s="35" t="s">
        <v>14691</v>
      </c>
      <c r="AQ129" s="35" t="s">
        <v>14691</v>
      </c>
      <c r="AR129" s="35" t="s">
        <v>14691</v>
      </c>
      <c r="AS129" s="35" t="s">
        <v>14691</v>
      </c>
      <c r="AT129" s="35" t="s">
        <v>14691</v>
      </c>
      <c r="AU129">
        <v>10</v>
      </c>
      <c r="AV129">
        <v>10.061</v>
      </c>
      <c r="AW129" t="b">
        <v>0</v>
      </c>
      <c r="AX129">
        <v>17250000</v>
      </c>
      <c r="AY129" s="20">
        <v>45144</v>
      </c>
      <c r="AZ129" s="20"/>
      <c r="BA129" s="20"/>
      <c r="BB129">
        <v>1</v>
      </c>
      <c r="BC129">
        <v>0.5</v>
      </c>
      <c r="BD129">
        <v>1</v>
      </c>
      <c r="BE129">
        <v>11.5</v>
      </c>
      <c r="BF129" s="35" t="s">
        <v>14691</v>
      </c>
      <c r="BG129" s="35" t="s">
        <v>1640</v>
      </c>
      <c r="BH129" s="35" t="s">
        <v>14313</v>
      </c>
      <c r="BI129" s="35" t="s">
        <v>2580</v>
      </c>
      <c r="BJ129" s="35" t="s">
        <v>14314</v>
      </c>
    </row>
    <row r="130" spans="1:62" x14ac:dyDescent="0.2">
      <c r="A130">
        <v>128</v>
      </c>
      <c r="B130" s="35" t="s">
        <v>14304</v>
      </c>
      <c r="C130" s="35" t="s">
        <v>14305</v>
      </c>
      <c r="D130" s="35" t="s">
        <v>14306</v>
      </c>
      <c r="E130" s="35" t="s">
        <v>14315</v>
      </c>
      <c r="F130" s="35" t="s">
        <v>14308</v>
      </c>
      <c r="G130" s="20">
        <v>44239</v>
      </c>
      <c r="H130" s="35" t="s">
        <v>3225</v>
      </c>
      <c r="I130" s="35" t="s">
        <v>54</v>
      </c>
      <c r="J130" s="35" t="s">
        <v>69</v>
      </c>
      <c r="K130">
        <v>18</v>
      </c>
      <c r="L130">
        <v>9.1999999999999993</v>
      </c>
      <c r="M130" s="35" t="s">
        <v>14309</v>
      </c>
      <c r="N130" s="35" t="s">
        <v>14310</v>
      </c>
      <c r="O130" s="35" t="s">
        <v>68</v>
      </c>
      <c r="P130" s="35" t="s">
        <v>2575</v>
      </c>
      <c r="Q130" s="35" t="s">
        <v>115</v>
      </c>
      <c r="R130" s="35" t="s">
        <v>2623</v>
      </c>
      <c r="S130" s="35" t="s">
        <v>14311</v>
      </c>
      <c r="T130">
        <v>17250000</v>
      </c>
      <c r="U130">
        <v>10</v>
      </c>
      <c r="V130" s="35" t="s">
        <v>14312</v>
      </c>
      <c r="W130" s="35" t="s">
        <v>1639</v>
      </c>
      <c r="X130" s="35" t="s">
        <v>66</v>
      </c>
      <c r="Y130" s="35" t="s">
        <v>48</v>
      </c>
      <c r="Z130" s="35" t="s">
        <v>14691</v>
      </c>
      <c r="AA130" s="35" t="s">
        <v>14691</v>
      </c>
      <c r="AC130" s="35" t="s">
        <v>14691</v>
      </c>
      <c r="AD130" s="35" t="s">
        <v>14691</v>
      </c>
      <c r="AE130">
        <v>172500000</v>
      </c>
      <c r="AF130">
        <v>10</v>
      </c>
      <c r="AG130" s="35" t="s">
        <v>14691</v>
      </c>
      <c r="AI130">
        <v>8625000</v>
      </c>
      <c r="AJ130" s="20">
        <v>44412</v>
      </c>
      <c r="AK130" s="20"/>
      <c r="AL130">
        <v>3725000</v>
      </c>
      <c r="AO130">
        <v>3725000</v>
      </c>
      <c r="AP130" s="35" t="s">
        <v>14691</v>
      </c>
      <c r="AQ130" s="35" t="s">
        <v>14691</v>
      </c>
      <c r="AR130" s="35" t="s">
        <v>14691</v>
      </c>
      <c r="AS130" s="35" t="s">
        <v>14691</v>
      </c>
      <c r="AT130" s="35" t="s">
        <v>14691</v>
      </c>
      <c r="AU130">
        <v>10</v>
      </c>
      <c r="AV130">
        <v>10.061</v>
      </c>
      <c r="AW130" t="b">
        <v>0</v>
      </c>
      <c r="AX130">
        <v>17250000</v>
      </c>
      <c r="AY130" s="20">
        <v>45144</v>
      </c>
      <c r="AZ130" s="20"/>
      <c r="BA130" s="20"/>
      <c r="BB130">
        <v>1</v>
      </c>
      <c r="BC130">
        <v>0.5</v>
      </c>
      <c r="BD130">
        <v>1</v>
      </c>
      <c r="BE130">
        <v>11.5</v>
      </c>
      <c r="BF130" s="35" t="s">
        <v>14691</v>
      </c>
      <c r="BG130" s="35" t="s">
        <v>14316</v>
      </c>
      <c r="BH130" s="35" t="s">
        <v>14317</v>
      </c>
      <c r="BI130" s="35" t="s">
        <v>2584</v>
      </c>
      <c r="BJ130" s="35" t="s">
        <v>14318</v>
      </c>
    </row>
    <row r="131" spans="1:62" x14ac:dyDescent="0.2">
      <c r="A131">
        <v>129</v>
      </c>
      <c r="B131" s="35" t="s">
        <v>14304</v>
      </c>
      <c r="C131" s="35" t="s">
        <v>14305</v>
      </c>
      <c r="D131" s="35" t="s">
        <v>14306</v>
      </c>
      <c r="E131" s="35" t="s">
        <v>14319</v>
      </c>
      <c r="F131" s="35" t="s">
        <v>14308</v>
      </c>
      <c r="G131" s="20">
        <v>44239</v>
      </c>
      <c r="H131" s="35" t="s">
        <v>3225</v>
      </c>
      <c r="I131" s="35" t="s">
        <v>54</v>
      </c>
      <c r="J131" s="35" t="s">
        <v>69</v>
      </c>
      <c r="K131">
        <v>18</v>
      </c>
      <c r="L131">
        <v>9.1999999999999993</v>
      </c>
      <c r="M131" s="35" t="s">
        <v>14309</v>
      </c>
      <c r="N131" s="35" t="s">
        <v>14310</v>
      </c>
      <c r="O131" s="35" t="s">
        <v>68</v>
      </c>
      <c r="P131" s="35" t="s">
        <v>2575</v>
      </c>
      <c r="Q131" s="35" t="s">
        <v>115</v>
      </c>
      <c r="R131" s="35" t="s">
        <v>2623</v>
      </c>
      <c r="S131" s="35" t="s">
        <v>14311</v>
      </c>
      <c r="T131">
        <v>17250000</v>
      </c>
      <c r="U131">
        <v>10</v>
      </c>
      <c r="V131" s="35" t="s">
        <v>14312</v>
      </c>
      <c r="W131" s="35" t="s">
        <v>1639</v>
      </c>
      <c r="X131" s="35" t="s">
        <v>66</v>
      </c>
      <c r="Y131" s="35" t="s">
        <v>48</v>
      </c>
      <c r="Z131" s="35" t="s">
        <v>14691</v>
      </c>
      <c r="AA131" s="35" t="s">
        <v>14691</v>
      </c>
      <c r="AC131" s="35" t="s">
        <v>14691</v>
      </c>
      <c r="AD131" s="35" t="s">
        <v>14691</v>
      </c>
      <c r="AE131">
        <v>172500000</v>
      </c>
      <c r="AF131">
        <v>10</v>
      </c>
      <c r="AG131" s="35" t="s">
        <v>14691</v>
      </c>
      <c r="AI131">
        <v>8625000</v>
      </c>
      <c r="AJ131" s="20">
        <v>44412</v>
      </c>
      <c r="AK131" s="20"/>
      <c r="AL131">
        <v>3725000</v>
      </c>
      <c r="AO131">
        <v>3725000</v>
      </c>
      <c r="AP131" s="35" t="s">
        <v>14691</v>
      </c>
      <c r="AQ131" s="35" t="s">
        <v>14691</v>
      </c>
      <c r="AR131" s="35" t="s">
        <v>14691</v>
      </c>
      <c r="AS131" s="35" t="s">
        <v>14691</v>
      </c>
      <c r="AT131" s="35" t="s">
        <v>14691</v>
      </c>
      <c r="AU131">
        <v>10</v>
      </c>
      <c r="AV131">
        <v>10.061</v>
      </c>
      <c r="AW131" t="b">
        <v>0</v>
      </c>
      <c r="AX131">
        <v>17250000</v>
      </c>
      <c r="AY131" s="20">
        <v>45144</v>
      </c>
      <c r="AZ131" s="20"/>
      <c r="BA131" s="20"/>
      <c r="BB131">
        <v>1</v>
      </c>
      <c r="BC131">
        <v>0.5</v>
      </c>
      <c r="BD131">
        <v>1</v>
      </c>
      <c r="BE131">
        <v>11.5</v>
      </c>
      <c r="BF131" s="35" t="s">
        <v>14691</v>
      </c>
      <c r="BG131" s="35" t="s">
        <v>14320</v>
      </c>
      <c r="BH131" s="35" t="s">
        <v>14321</v>
      </c>
      <c r="BI131" s="35" t="s">
        <v>2589</v>
      </c>
      <c r="BJ131" s="35" t="s">
        <v>14322</v>
      </c>
    </row>
    <row r="132" spans="1:62" x14ac:dyDescent="0.2">
      <c r="A132">
        <v>130</v>
      </c>
      <c r="B132" s="35" t="s">
        <v>9968</v>
      </c>
      <c r="C132" s="35" t="s">
        <v>9969</v>
      </c>
      <c r="D132" s="35" t="s">
        <v>9970</v>
      </c>
      <c r="E132" s="35" t="s">
        <v>9971</v>
      </c>
      <c r="F132" s="35" t="s">
        <v>9972</v>
      </c>
      <c r="G132" s="20">
        <v>44228</v>
      </c>
      <c r="H132" s="35" t="s">
        <v>3225</v>
      </c>
      <c r="I132" s="35" t="s">
        <v>54</v>
      </c>
      <c r="J132" s="35" t="s">
        <v>649</v>
      </c>
      <c r="K132">
        <v>18</v>
      </c>
      <c r="L132">
        <v>9.1999999999999993</v>
      </c>
      <c r="M132" s="35" t="s">
        <v>9973</v>
      </c>
      <c r="N132" s="35" t="s">
        <v>9974</v>
      </c>
      <c r="O132" s="35" t="s">
        <v>87</v>
      </c>
      <c r="P132" s="35" t="s">
        <v>2656</v>
      </c>
      <c r="Q132" s="35" t="s">
        <v>81</v>
      </c>
      <c r="R132" s="35" t="s">
        <v>2623</v>
      </c>
      <c r="S132" s="35" t="s">
        <v>9975</v>
      </c>
      <c r="T132">
        <v>28750000</v>
      </c>
      <c r="U132">
        <v>10</v>
      </c>
      <c r="V132" s="35" t="s">
        <v>9976</v>
      </c>
      <c r="W132" s="35" t="s">
        <v>118</v>
      </c>
      <c r="X132" s="35" t="s">
        <v>79</v>
      </c>
      <c r="Y132" s="35" t="s">
        <v>48</v>
      </c>
      <c r="Z132" s="35" t="s">
        <v>14691</v>
      </c>
      <c r="AA132" s="35" t="s">
        <v>14691</v>
      </c>
      <c r="AC132" s="35" t="s">
        <v>14691</v>
      </c>
      <c r="AD132" s="35" t="s">
        <v>14691</v>
      </c>
      <c r="AE132">
        <v>287519343</v>
      </c>
      <c r="AF132">
        <v>10</v>
      </c>
      <c r="AG132" s="35" t="s">
        <v>14691</v>
      </c>
      <c r="AI132">
        <v>4791667</v>
      </c>
      <c r="AJ132" s="20">
        <v>44257</v>
      </c>
      <c r="AK132" s="20"/>
      <c r="AL132">
        <v>8400000</v>
      </c>
      <c r="AO132">
        <v>5600000</v>
      </c>
      <c r="AP132" s="35" t="s">
        <v>14691</v>
      </c>
      <c r="AQ132" s="35" t="s">
        <v>14691</v>
      </c>
      <c r="AR132" s="35" t="s">
        <v>14691</v>
      </c>
      <c r="AS132" s="35" t="s">
        <v>14691</v>
      </c>
      <c r="AT132" s="35" t="s">
        <v>14691</v>
      </c>
      <c r="AU132">
        <v>10</v>
      </c>
      <c r="AV132">
        <v>10.048999999999999</v>
      </c>
      <c r="AW132" t="b">
        <v>0</v>
      </c>
      <c r="AX132">
        <v>28750000</v>
      </c>
      <c r="AY132" s="20">
        <v>44989</v>
      </c>
      <c r="AZ132" s="20"/>
      <c r="BA132" s="20"/>
      <c r="BB132">
        <v>1</v>
      </c>
      <c r="BC132">
        <v>0.1666666716337204</v>
      </c>
      <c r="BD132">
        <v>1</v>
      </c>
      <c r="BE132">
        <v>11.5</v>
      </c>
      <c r="BF132" s="35" t="s">
        <v>14691</v>
      </c>
      <c r="BG132" s="35" t="s">
        <v>1638</v>
      </c>
      <c r="BH132" s="35" t="s">
        <v>9977</v>
      </c>
      <c r="BI132" s="35" t="s">
        <v>2580</v>
      </c>
      <c r="BJ132" s="35" t="s">
        <v>9978</v>
      </c>
    </row>
    <row r="133" spans="1:62" x14ac:dyDescent="0.2">
      <c r="A133">
        <v>131</v>
      </c>
      <c r="B133" s="35" t="s">
        <v>9968</v>
      </c>
      <c r="C133" s="35" t="s">
        <v>9969</v>
      </c>
      <c r="D133" s="35" t="s">
        <v>9970</v>
      </c>
      <c r="E133" s="35" t="s">
        <v>9979</v>
      </c>
      <c r="F133" s="35" t="s">
        <v>9972</v>
      </c>
      <c r="G133" s="20">
        <v>44228</v>
      </c>
      <c r="H133" s="35" t="s">
        <v>3225</v>
      </c>
      <c r="I133" s="35" t="s">
        <v>54</v>
      </c>
      <c r="J133" s="35" t="s">
        <v>649</v>
      </c>
      <c r="K133">
        <v>18</v>
      </c>
      <c r="L133">
        <v>9.1999999999999993</v>
      </c>
      <c r="M133" s="35" t="s">
        <v>9973</v>
      </c>
      <c r="N133" s="35" t="s">
        <v>9974</v>
      </c>
      <c r="O133" s="35" t="s">
        <v>87</v>
      </c>
      <c r="P133" s="35" t="s">
        <v>2656</v>
      </c>
      <c r="Q133" s="35" t="s">
        <v>81</v>
      </c>
      <c r="R133" s="35" t="s">
        <v>2623</v>
      </c>
      <c r="S133" s="35" t="s">
        <v>9975</v>
      </c>
      <c r="T133">
        <v>28750000</v>
      </c>
      <c r="U133">
        <v>10</v>
      </c>
      <c r="V133" s="35" t="s">
        <v>9976</v>
      </c>
      <c r="W133" s="35" t="s">
        <v>118</v>
      </c>
      <c r="X133" s="35" t="s">
        <v>79</v>
      </c>
      <c r="Y133" s="35" t="s">
        <v>48</v>
      </c>
      <c r="Z133" s="35" t="s">
        <v>14691</v>
      </c>
      <c r="AA133" s="35" t="s">
        <v>14691</v>
      </c>
      <c r="AC133" s="35" t="s">
        <v>14691</v>
      </c>
      <c r="AD133" s="35" t="s">
        <v>14691</v>
      </c>
      <c r="AE133">
        <v>287519343</v>
      </c>
      <c r="AF133">
        <v>10</v>
      </c>
      <c r="AG133" s="35" t="s">
        <v>14691</v>
      </c>
      <c r="AI133">
        <v>4791667</v>
      </c>
      <c r="AJ133" s="20">
        <v>44257</v>
      </c>
      <c r="AK133" s="20"/>
      <c r="AL133">
        <v>8400000</v>
      </c>
      <c r="AO133">
        <v>5600000</v>
      </c>
      <c r="AP133" s="35" t="s">
        <v>14691</v>
      </c>
      <c r="AQ133" s="35" t="s">
        <v>14691</v>
      </c>
      <c r="AR133" s="35" t="s">
        <v>14691</v>
      </c>
      <c r="AS133" s="35" t="s">
        <v>14691</v>
      </c>
      <c r="AT133" s="35" t="s">
        <v>14691</v>
      </c>
      <c r="AU133">
        <v>10</v>
      </c>
      <c r="AV133">
        <v>10.048999999999999</v>
      </c>
      <c r="AW133" t="b">
        <v>0</v>
      </c>
      <c r="AX133">
        <v>28750000</v>
      </c>
      <c r="AY133" s="20">
        <v>44989</v>
      </c>
      <c r="AZ133" s="20"/>
      <c r="BA133" s="20"/>
      <c r="BB133">
        <v>1</v>
      </c>
      <c r="BC133">
        <v>0.1666666716337204</v>
      </c>
      <c r="BD133">
        <v>1</v>
      </c>
      <c r="BE133">
        <v>11.5</v>
      </c>
      <c r="BF133" s="35" t="s">
        <v>14691</v>
      </c>
      <c r="BG133" s="35" t="s">
        <v>9968</v>
      </c>
      <c r="BH133" s="35" t="s">
        <v>9980</v>
      </c>
      <c r="BI133" s="35" t="s">
        <v>2584</v>
      </c>
      <c r="BJ133" s="35" t="s">
        <v>9981</v>
      </c>
    </row>
    <row r="134" spans="1:62" x14ac:dyDescent="0.2">
      <c r="A134">
        <v>132</v>
      </c>
      <c r="B134" s="35" t="s">
        <v>9968</v>
      </c>
      <c r="C134" s="35" t="s">
        <v>9969</v>
      </c>
      <c r="D134" s="35" t="s">
        <v>9970</v>
      </c>
      <c r="E134" s="35" t="s">
        <v>9982</v>
      </c>
      <c r="F134" s="35" t="s">
        <v>9972</v>
      </c>
      <c r="G134" s="20">
        <v>44228</v>
      </c>
      <c r="H134" s="35" t="s">
        <v>3225</v>
      </c>
      <c r="I134" s="35" t="s">
        <v>54</v>
      </c>
      <c r="J134" s="35" t="s">
        <v>649</v>
      </c>
      <c r="K134">
        <v>18</v>
      </c>
      <c r="L134">
        <v>9.1999999999999993</v>
      </c>
      <c r="M134" s="35" t="s">
        <v>9973</v>
      </c>
      <c r="N134" s="35" t="s">
        <v>9974</v>
      </c>
      <c r="O134" s="35" t="s">
        <v>87</v>
      </c>
      <c r="P134" s="35" t="s">
        <v>2656</v>
      </c>
      <c r="Q134" s="35" t="s">
        <v>81</v>
      </c>
      <c r="R134" s="35" t="s">
        <v>2623</v>
      </c>
      <c r="S134" s="35" t="s">
        <v>9975</v>
      </c>
      <c r="T134">
        <v>28750000</v>
      </c>
      <c r="U134">
        <v>10</v>
      </c>
      <c r="V134" s="35" t="s">
        <v>9976</v>
      </c>
      <c r="W134" s="35" t="s">
        <v>118</v>
      </c>
      <c r="X134" s="35" t="s">
        <v>79</v>
      </c>
      <c r="Y134" s="35" t="s">
        <v>48</v>
      </c>
      <c r="Z134" s="35" t="s">
        <v>14691</v>
      </c>
      <c r="AA134" s="35" t="s">
        <v>14691</v>
      </c>
      <c r="AC134" s="35" t="s">
        <v>14691</v>
      </c>
      <c r="AD134" s="35" t="s">
        <v>14691</v>
      </c>
      <c r="AE134">
        <v>287519343</v>
      </c>
      <c r="AF134">
        <v>10</v>
      </c>
      <c r="AG134" s="35" t="s">
        <v>14691</v>
      </c>
      <c r="AI134">
        <v>4791667</v>
      </c>
      <c r="AJ134" s="20">
        <v>44257</v>
      </c>
      <c r="AK134" s="20"/>
      <c r="AL134">
        <v>8400000</v>
      </c>
      <c r="AO134">
        <v>5600000</v>
      </c>
      <c r="AP134" s="35" t="s">
        <v>14691</v>
      </c>
      <c r="AQ134" s="35" t="s">
        <v>14691</v>
      </c>
      <c r="AR134" s="35" t="s">
        <v>14691</v>
      </c>
      <c r="AS134" s="35" t="s">
        <v>14691</v>
      </c>
      <c r="AT134" s="35" t="s">
        <v>14691</v>
      </c>
      <c r="AU134">
        <v>10</v>
      </c>
      <c r="AV134">
        <v>10.048999999999999</v>
      </c>
      <c r="AW134" t="b">
        <v>0</v>
      </c>
      <c r="AX134">
        <v>28750000</v>
      </c>
      <c r="AY134" s="20">
        <v>44989</v>
      </c>
      <c r="AZ134" s="20"/>
      <c r="BA134" s="20"/>
      <c r="BB134">
        <v>1</v>
      </c>
      <c r="BC134">
        <v>0.1666666716337204</v>
      </c>
      <c r="BD134">
        <v>1</v>
      </c>
      <c r="BE134">
        <v>11.5</v>
      </c>
      <c r="BF134" s="35" t="s">
        <v>14691</v>
      </c>
      <c r="BG134" s="35" t="s">
        <v>9983</v>
      </c>
      <c r="BH134" s="35" t="s">
        <v>9984</v>
      </c>
      <c r="BI134" s="35" t="s">
        <v>2589</v>
      </c>
      <c r="BJ134" s="35" t="s">
        <v>9985</v>
      </c>
    </row>
    <row r="135" spans="1:62" x14ac:dyDescent="0.2">
      <c r="A135">
        <v>133</v>
      </c>
      <c r="B135" s="35" t="s">
        <v>9504</v>
      </c>
      <c r="C135" s="35" t="s">
        <v>9505</v>
      </c>
      <c r="D135" s="35" t="s">
        <v>9506</v>
      </c>
      <c r="E135" s="35" t="s">
        <v>9507</v>
      </c>
      <c r="F135" s="35" t="s">
        <v>9508</v>
      </c>
      <c r="G135" s="20">
        <v>44232</v>
      </c>
      <c r="H135" s="35" t="s">
        <v>3225</v>
      </c>
      <c r="I135" s="35" t="s">
        <v>54</v>
      </c>
      <c r="J135" s="35" t="s">
        <v>176</v>
      </c>
      <c r="K135">
        <v>18</v>
      </c>
      <c r="L135">
        <v>9.1999999999999993</v>
      </c>
      <c r="M135" s="35" t="s">
        <v>9509</v>
      </c>
      <c r="N135" s="35" t="s">
        <v>9510</v>
      </c>
      <c r="O135" s="35" t="s">
        <v>51</v>
      </c>
      <c r="P135" s="35" t="s">
        <v>2656</v>
      </c>
      <c r="Q135" s="35" t="s">
        <v>95</v>
      </c>
      <c r="R135" s="35" t="s">
        <v>2577</v>
      </c>
      <c r="S135" s="35" t="s">
        <v>9511</v>
      </c>
      <c r="T135">
        <v>31625000</v>
      </c>
      <c r="U135">
        <v>10</v>
      </c>
      <c r="V135" s="35" t="s">
        <v>9512</v>
      </c>
      <c r="W135" s="35" t="s">
        <v>1636</v>
      </c>
      <c r="X135" s="35" t="s">
        <v>140</v>
      </c>
      <c r="Y135" s="35" t="s">
        <v>48</v>
      </c>
      <c r="Z135" s="35" t="s">
        <v>14691</v>
      </c>
      <c r="AA135" s="35" t="s">
        <v>14691</v>
      </c>
      <c r="AB135">
        <v>75000000</v>
      </c>
      <c r="AC135" s="35" t="s">
        <v>9513</v>
      </c>
      <c r="AD135" s="35" t="s">
        <v>9514</v>
      </c>
      <c r="AE135">
        <v>316261460</v>
      </c>
      <c r="AF135">
        <v>10</v>
      </c>
      <c r="AG135" s="35" t="s">
        <v>14691</v>
      </c>
      <c r="AI135">
        <v>7906250</v>
      </c>
      <c r="AJ135" s="20">
        <v>44250</v>
      </c>
      <c r="AK135" s="20"/>
      <c r="AL135">
        <v>8325000</v>
      </c>
      <c r="AO135">
        <v>5550000</v>
      </c>
      <c r="AP135" s="35" t="s">
        <v>14691</v>
      </c>
      <c r="AQ135" s="35" t="s">
        <v>14691</v>
      </c>
      <c r="AR135" s="35" t="s">
        <v>14691</v>
      </c>
      <c r="AS135" s="35" t="s">
        <v>14691</v>
      </c>
      <c r="AT135" s="35" t="s">
        <v>14691</v>
      </c>
      <c r="AU135">
        <v>10.01</v>
      </c>
      <c r="AV135">
        <v>10.071</v>
      </c>
      <c r="AW135" t="b">
        <v>0</v>
      </c>
      <c r="AX135">
        <v>31625000</v>
      </c>
      <c r="AY135" s="20">
        <v>44982</v>
      </c>
      <c r="AZ135" s="20"/>
      <c r="BA135" s="20"/>
      <c r="BB135">
        <v>1</v>
      </c>
      <c r="BC135">
        <v>0.25</v>
      </c>
      <c r="BD135">
        <v>1</v>
      </c>
      <c r="BE135">
        <v>11.5</v>
      </c>
      <c r="BF135" s="35" t="s">
        <v>14691</v>
      </c>
      <c r="BG135" s="35" t="s">
        <v>1637</v>
      </c>
      <c r="BH135" s="35" t="s">
        <v>9515</v>
      </c>
      <c r="BI135" s="35" t="s">
        <v>2580</v>
      </c>
      <c r="BJ135" s="35" t="s">
        <v>9516</v>
      </c>
    </row>
    <row r="136" spans="1:62" x14ac:dyDescent="0.2">
      <c r="A136">
        <v>134</v>
      </c>
      <c r="B136" s="35" t="s">
        <v>9504</v>
      </c>
      <c r="C136" s="35" t="s">
        <v>9505</v>
      </c>
      <c r="D136" s="35" t="s">
        <v>9506</v>
      </c>
      <c r="E136" s="35" t="s">
        <v>9517</v>
      </c>
      <c r="F136" s="35" t="s">
        <v>9508</v>
      </c>
      <c r="G136" s="20">
        <v>44232</v>
      </c>
      <c r="H136" s="35" t="s">
        <v>3225</v>
      </c>
      <c r="I136" s="35" t="s">
        <v>54</v>
      </c>
      <c r="J136" s="35" t="s">
        <v>176</v>
      </c>
      <c r="K136">
        <v>18</v>
      </c>
      <c r="L136">
        <v>9.1999999999999993</v>
      </c>
      <c r="M136" s="35" t="s">
        <v>9509</v>
      </c>
      <c r="N136" s="35" t="s">
        <v>9510</v>
      </c>
      <c r="O136" s="35" t="s">
        <v>51</v>
      </c>
      <c r="P136" s="35" t="s">
        <v>2656</v>
      </c>
      <c r="Q136" s="35" t="s">
        <v>95</v>
      </c>
      <c r="R136" s="35" t="s">
        <v>2577</v>
      </c>
      <c r="S136" s="35" t="s">
        <v>9511</v>
      </c>
      <c r="T136">
        <v>31625000</v>
      </c>
      <c r="U136">
        <v>10</v>
      </c>
      <c r="V136" s="35" t="s">
        <v>9512</v>
      </c>
      <c r="W136" s="35" t="s">
        <v>1636</v>
      </c>
      <c r="X136" s="35" t="s">
        <v>140</v>
      </c>
      <c r="Y136" s="35" t="s">
        <v>48</v>
      </c>
      <c r="Z136" s="35" t="s">
        <v>14691</v>
      </c>
      <c r="AA136" s="35" t="s">
        <v>14691</v>
      </c>
      <c r="AB136">
        <v>75000000</v>
      </c>
      <c r="AC136" s="35" t="s">
        <v>9513</v>
      </c>
      <c r="AD136" s="35" t="s">
        <v>9514</v>
      </c>
      <c r="AE136">
        <v>316261460</v>
      </c>
      <c r="AF136">
        <v>10</v>
      </c>
      <c r="AG136" s="35" t="s">
        <v>14691</v>
      </c>
      <c r="AI136">
        <v>7906250</v>
      </c>
      <c r="AJ136" s="20">
        <v>44250</v>
      </c>
      <c r="AK136" s="20"/>
      <c r="AL136">
        <v>8325000</v>
      </c>
      <c r="AO136">
        <v>5550000</v>
      </c>
      <c r="AP136" s="35" t="s">
        <v>14691</v>
      </c>
      <c r="AQ136" s="35" t="s">
        <v>14691</v>
      </c>
      <c r="AR136" s="35" t="s">
        <v>14691</v>
      </c>
      <c r="AS136" s="35" t="s">
        <v>14691</v>
      </c>
      <c r="AT136" s="35" t="s">
        <v>14691</v>
      </c>
      <c r="AU136">
        <v>10.01</v>
      </c>
      <c r="AV136">
        <v>10.071</v>
      </c>
      <c r="AW136" t="b">
        <v>0</v>
      </c>
      <c r="AX136">
        <v>31625000</v>
      </c>
      <c r="AY136" s="20">
        <v>44982</v>
      </c>
      <c r="AZ136" s="20"/>
      <c r="BA136" s="20"/>
      <c r="BB136">
        <v>1</v>
      </c>
      <c r="BC136">
        <v>0.25</v>
      </c>
      <c r="BD136">
        <v>1</v>
      </c>
      <c r="BE136">
        <v>11.5</v>
      </c>
      <c r="BF136" s="35" t="s">
        <v>14691</v>
      </c>
      <c r="BG136" s="35" t="s">
        <v>9504</v>
      </c>
      <c r="BH136" s="35" t="s">
        <v>9518</v>
      </c>
      <c r="BI136" s="35" t="s">
        <v>2584</v>
      </c>
      <c r="BJ136" s="35" t="s">
        <v>9519</v>
      </c>
    </row>
    <row r="137" spans="1:62" x14ac:dyDescent="0.2">
      <c r="A137">
        <v>135</v>
      </c>
      <c r="B137" s="35" t="s">
        <v>9504</v>
      </c>
      <c r="C137" s="35" t="s">
        <v>9505</v>
      </c>
      <c r="D137" s="35" t="s">
        <v>9506</v>
      </c>
      <c r="E137" s="35" t="s">
        <v>9520</v>
      </c>
      <c r="F137" s="35" t="s">
        <v>9508</v>
      </c>
      <c r="G137" s="20">
        <v>44232</v>
      </c>
      <c r="H137" s="35" t="s">
        <v>3225</v>
      </c>
      <c r="I137" s="35" t="s">
        <v>54</v>
      </c>
      <c r="J137" s="35" t="s">
        <v>176</v>
      </c>
      <c r="K137">
        <v>18</v>
      </c>
      <c r="L137">
        <v>9.1999999999999993</v>
      </c>
      <c r="M137" s="35" t="s">
        <v>9509</v>
      </c>
      <c r="N137" s="35" t="s">
        <v>9510</v>
      </c>
      <c r="O137" s="35" t="s">
        <v>51</v>
      </c>
      <c r="P137" s="35" t="s">
        <v>2656</v>
      </c>
      <c r="Q137" s="35" t="s">
        <v>95</v>
      </c>
      <c r="R137" s="35" t="s">
        <v>2577</v>
      </c>
      <c r="S137" s="35" t="s">
        <v>9511</v>
      </c>
      <c r="T137">
        <v>31625000</v>
      </c>
      <c r="U137">
        <v>10</v>
      </c>
      <c r="V137" s="35" t="s">
        <v>9512</v>
      </c>
      <c r="W137" s="35" t="s">
        <v>1636</v>
      </c>
      <c r="X137" s="35" t="s">
        <v>140</v>
      </c>
      <c r="Y137" s="35" t="s">
        <v>48</v>
      </c>
      <c r="Z137" s="35" t="s">
        <v>14691</v>
      </c>
      <c r="AA137" s="35" t="s">
        <v>14691</v>
      </c>
      <c r="AB137">
        <v>75000000</v>
      </c>
      <c r="AC137" s="35" t="s">
        <v>9513</v>
      </c>
      <c r="AD137" s="35" t="s">
        <v>9514</v>
      </c>
      <c r="AE137">
        <v>316261460</v>
      </c>
      <c r="AF137">
        <v>10</v>
      </c>
      <c r="AG137" s="35" t="s">
        <v>14691</v>
      </c>
      <c r="AI137">
        <v>7906250</v>
      </c>
      <c r="AJ137" s="20">
        <v>44250</v>
      </c>
      <c r="AK137" s="20"/>
      <c r="AL137">
        <v>8325000</v>
      </c>
      <c r="AO137">
        <v>5550000</v>
      </c>
      <c r="AP137" s="35" t="s">
        <v>14691</v>
      </c>
      <c r="AQ137" s="35" t="s">
        <v>14691</v>
      </c>
      <c r="AR137" s="35" t="s">
        <v>14691</v>
      </c>
      <c r="AS137" s="35" t="s">
        <v>14691</v>
      </c>
      <c r="AT137" s="35" t="s">
        <v>14691</v>
      </c>
      <c r="AU137">
        <v>10.01</v>
      </c>
      <c r="AV137">
        <v>10.071</v>
      </c>
      <c r="AW137" t="b">
        <v>0</v>
      </c>
      <c r="AX137">
        <v>31625000</v>
      </c>
      <c r="AY137" s="20">
        <v>44982</v>
      </c>
      <c r="AZ137" s="20"/>
      <c r="BA137" s="20"/>
      <c r="BB137">
        <v>1</v>
      </c>
      <c r="BC137">
        <v>0.25</v>
      </c>
      <c r="BD137">
        <v>1</v>
      </c>
      <c r="BE137">
        <v>11.5</v>
      </c>
      <c r="BF137" s="35" t="s">
        <v>14691</v>
      </c>
      <c r="BG137" s="35" t="s">
        <v>9521</v>
      </c>
      <c r="BH137" s="35" t="s">
        <v>9522</v>
      </c>
      <c r="BI137" s="35" t="s">
        <v>2589</v>
      </c>
      <c r="BJ137" s="35" t="s">
        <v>9523</v>
      </c>
    </row>
    <row r="138" spans="1:62" x14ac:dyDescent="0.2">
      <c r="A138">
        <v>136</v>
      </c>
      <c r="B138" s="35" t="s">
        <v>9986</v>
      </c>
      <c r="C138" s="35" t="s">
        <v>9987</v>
      </c>
      <c r="D138" s="35" t="s">
        <v>9988</v>
      </c>
      <c r="E138" s="35" t="s">
        <v>9989</v>
      </c>
      <c r="F138" s="35" t="s">
        <v>9990</v>
      </c>
      <c r="G138" s="20">
        <v>44235</v>
      </c>
      <c r="H138" s="35" t="s">
        <v>3225</v>
      </c>
      <c r="I138" s="35" t="s">
        <v>54</v>
      </c>
      <c r="J138" s="35" t="s">
        <v>53</v>
      </c>
      <c r="K138">
        <v>18</v>
      </c>
      <c r="L138">
        <v>9.1999999999999993</v>
      </c>
      <c r="M138" s="35" t="s">
        <v>8505</v>
      </c>
      <c r="N138" s="35" t="s">
        <v>9991</v>
      </c>
      <c r="O138" s="35" t="s">
        <v>341</v>
      </c>
      <c r="P138" s="35" t="s">
        <v>2656</v>
      </c>
      <c r="Q138" s="35" t="s">
        <v>59</v>
      </c>
      <c r="R138" s="35" t="s">
        <v>2623</v>
      </c>
      <c r="S138" s="35" t="s">
        <v>9992</v>
      </c>
      <c r="T138">
        <v>42500000</v>
      </c>
      <c r="U138">
        <v>10</v>
      </c>
      <c r="V138" s="35" t="s">
        <v>9993</v>
      </c>
      <c r="W138" s="35" t="s">
        <v>1634</v>
      </c>
      <c r="X138" s="35" t="s">
        <v>66</v>
      </c>
      <c r="Y138" s="35" t="s">
        <v>48</v>
      </c>
      <c r="Z138" s="35" t="s">
        <v>14691</v>
      </c>
      <c r="AA138" s="35" t="s">
        <v>14691</v>
      </c>
      <c r="AB138">
        <v>120000000</v>
      </c>
      <c r="AC138" s="35" t="s">
        <v>9994</v>
      </c>
      <c r="AD138" s="35" t="s">
        <v>9995</v>
      </c>
      <c r="AE138">
        <v>425028686</v>
      </c>
      <c r="AF138">
        <v>10</v>
      </c>
      <c r="AG138" s="35" t="s">
        <v>14691</v>
      </c>
      <c r="AI138">
        <v>14166667</v>
      </c>
      <c r="AJ138" s="20">
        <v>44257</v>
      </c>
      <c r="AK138" s="20"/>
      <c r="AL138">
        <v>12500000</v>
      </c>
      <c r="AO138">
        <v>12500000</v>
      </c>
      <c r="AP138" s="35" t="s">
        <v>14691</v>
      </c>
      <c r="AQ138" s="35" t="s">
        <v>14691</v>
      </c>
      <c r="AR138" s="35" t="s">
        <v>14691</v>
      </c>
      <c r="AS138" s="35" t="s">
        <v>14691</v>
      </c>
      <c r="AT138" s="35" t="s">
        <v>14691</v>
      </c>
      <c r="AU138">
        <v>10</v>
      </c>
      <c r="AV138">
        <v>10.052</v>
      </c>
      <c r="AW138" t="b">
        <v>0</v>
      </c>
      <c r="AX138">
        <v>42500000</v>
      </c>
      <c r="AY138" s="20">
        <v>44989</v>
      </c>
      <c r="AZ138" s="20"/>
      <c r="BA138" s="20"/>
      <c r="BB138">
        <v>1</v>
      </c>
      <c r="BC138">
        <v>0.3333333432674408</v>
      </c>
      <c r="BD138">
        <v>1</v>
      </c>
      <c r="BE138">
        <v>11.5</v>
      </c>
      <c r="BF138" s="35" t="s">
        <v>14691</v>
      </c>
      <c r="BG138" s="35" t="s">
        <v>1635</v>
      </c>
      <c r="BH138" s="35" t="s">
        <v>9996</v>
      </c>
      <c r="BI138" s="35" t="s">
        <v>2580</v>
      </c>
      <c r="BJ138" s="35" t="s">
        <v>9997</v>
      </c>
    </row>
    <row r="139" spans="1:62" x14ac:dyDescent="0.2">
      <c r="A139">
        <v>137</v>
      </c>
      <c r="B139" s="35" t="s">
        <v>9986</v>
      </c>
      <c r="C139" s="35" t="s">
        <v>9987</v>
      </c>
      <c r="D139" s="35" t="s">
        <v>9988</v>
      </c>
      <c r="E139" s="35" t="s">
        <v>9998</v>
      </c>
      <c r="F139" s="35" t="s">
        <v>9990</v>
      </c>
      <c r="G139" s="20">
        <v>44235</v>
      </c>
      <c r="H139" s="35" t="s">
        <v>3225</v>
      </c>
      <c r="I139" s="35" t="s">
        <v>54</v>
      </c>
      <c r="J139" s="35" t="s">
        <v>53</v>
      </c>
      <c r="K139">
        <v>18</v>
      </c>
      <c r="L139">
        <v>9.1999999999999993</v>
      </c>
      <c r="M139" s="35" t="s">
        <v>8505</v>
      </c>
      <c r="N139" s="35" t="s">
        <v>9991</v>
      </c>
      <c r="O139" s="35" t="s">
        <v>341</v>
      </c>
      <c r="P139" s="35" t="s">
        <v>2656</v>
      </c>
      <c r="Q139" s="35" t="s">
        <v>59</v>
      </c>
      <c r="R139" s="35" t="s">
        <v>2623</v>
      </c>
      <c r="S139" s="35" t="s">
        <v>9992</v>
      </c>
      <c r="T139">
        <v>42500000</v>
      </c>
      <c r="U139">
        <v>10</v>
      </c>
      <c r="V139" s="35" t="s">
        <v>9993</v>
      </c>
      <c r="W139" s="35" t="s">
        <v>1634</v>
      </c>
      <c r="X139" s="35" t="s">
        <v>66</v>
      </c>
      <c r="Y139" s="35" t="s">
        <v>48</v>
      </c>
      <c r="Z139" s="35" t="s">
        <v>14691</v>
      </c>
      <c r="AA139" s="35" t="s">
        <v>14691</v>
      </c>
      <c r="AB139">
        <v>120000000</v>
      </c>
      <c r="AC139" s="35" t="s">
        <v>9994</v>
      </c>
      <c r="AD139" s="35" t="s">
        <v>9995</v>
      </c>
      <c r="AE139">
        <v>425028686</v>
      </c>
      <c r="AF139">
        <v>10</v>
      </c>
      <c r="AG139" s="35" t="s">
        <v>14691</v>
      </c>
      <c r="AI139">
        <v>14166667</v>
      </c>
      <c r="AJ139" s="20">
        <v>44257</v>
      </c>
      <c r="AK139" s="20"/>
      <c r="AL139">
        <v>12500000</v>
      </c>
      <c r="AO139">
        <v>12500000</v>
      </c>
      <c r="AP139" s="35" t="s">
        <v>14691</v>
      </c>
      <c r="AQ139" s="35" t="s">
        <v>14691</v>
      </c>
      <c r="AR139" s="35" t="s">
        <v>14691</v>
      </c>
      <c r="AS139" s="35" t="s">
        <v>14691</v>
      </c>
      <c r="AT139" s="35" t="s">
        <v>14691</v>
      </c>
      <c r="AU139">
        <v>10</v>
      </c>
      <c r="AV139">
        <v>10.052</v>
      </c>
      <c r="AW139" t="b">
        <v>0</v>
      </c>
      <c r="AX139">
        <v>42500000</v>
      </c>
      <c r="AY139" s="20">
        <v>44989</v>
      </c>
      <c r="AZ139" s="20"/>
      <c r="BA139" s="20"/>
      <c r="BB139">
        <v>1</v>
      </c>
      <c r="BC139">
        <v>0.3333333432674408</v>
      </c>
      <c r="BD139">
        <v>1</v>
      </c>
      <c r="BE139">
        <v>11.5</v>
      </c>
      <c r="BF139" s="35" t="s">
        <v>14691</v>
      </c>
      <c r="BG139" s="35" t="s">
        <v>9986</v>
      </c>
      <c r="BH139" s="35" t="s">
        <v>9999</v>
      </c>
      <c r="BI139" s="35" t="s">
        <v>2584</v>
      </c>
      <c r="BJ139" s="35" t="s">
        <v>10000</v>
      </c>
    </row>
    <row r="140" spans="1:62" x14ac:dyDescent="0.2">
      <c r="A140">
        <v>138</v>
      </c>
      <c r="B140" s="35" t="s">
        <v>9986</v>
      </c>
      <c r="C140" s="35" t="s">
        <v>9987</v>
      </c>
      <c r="D140" s="35" t="s">
        <v>9988</v>
      </c>
      <c r="E140" s="35" t="s">
        <v>10001</v>
      </c>
      <c r="F140" s="35" t="s">
        <v>9990</v>
      </c>
      <c r="G140" s="20">
        <v>44235</v>
      </c>
      <c r="H140" s="35" t="s">
        <v>3225</v>
      </c>
      <c r="I140" s="35" t="s">
        <v>54</v>
      </c>
      <c r="J140" s="35" t="s">
        <v>53</v>
      </c>
      <c r="K140">
        <v>18</v>
      </c>
      <c r="L140">
        <v>9.1999999999999993</v>
      </c>
      <c r="M140" s="35" t="s">
        <v>8505</v>
      </c>
      <c r="N140" s="35" t="s">
        <v>9991</v>
      </c>
      <c r="O140" s="35" t="s">
        <v>341</v>
      </c>
      <c r="P140" s="35" t="s">
        <v>2656</v>
      </c>
      <c r="Q140" s="35" t="s">
        <v>59</v>
      </c>
      <c r="R140" s="35" t="s">
        <v>2623</v>
      </c>
      <c r="S140" s="35" t="s">
        <v>9992</v>
      </c>
      <c r="T140">
        <v>42500000</v>
      </c>
      <c r="U140">
        <v>10</v>
      </c>
      <c r="V140" s="35" t="s">
        <v>9993</v>
      </c>
      <c r="W140" s="35" t="s">
        <v>1634</v>
      </c>
      <c r="X140" s="35" t="s">
        <v>66</v>
      </c>
      <c r="Y140" s="35" t="s">
        <v>48</v>
      </c>
      <c r="Z140" s="35" t="s">
        <v>14691</v>
      </c>
      <c r="AA140" s="35" t="s">
        <v>14691</v>
      </c>
      <c r="AB140">
        <v>120000000</v>
      </c>
      <c r="AC140" s="35" t="s">
        <v>9994</v>
      </c>
      <c r="AD140" s="35" t="s">
        <v>9995</v>
      </c>
      <c r="AE140">
        <v>425028686</v>
      </c>
      <c r="AF140">
        <v>10</v>
      </c>
      <c r="AG140" s="35" t="s">
        <v>14691</v>
      </c>
      <c r="AI140">
        <v>14166667</v>
      </c>
      <c r="AJ140" s="20">
        <v>44257</v>
      </c>
      <c r="AK140" s="20"/>
      <c r="AL140">
        <v>12500000</v>
      </c>
      <c r="AO140">
        <v>12500000</v>
      </c>
      <c r="AP140" s="35" t="s">
        <v>14691</v>
      </c>
      <c r="AQ140" s="35" t="s">
        <v>14691</v>
      </c>
      <c r="AR140" s="35" t="s">
        <v>14691</v>
      </c>
      <c r="AS140" s="35" t="s">
        <v>14691</v>
      </c>
      <c r="AT140" s="35" t="s">
        <v>14691</v>
      </c>
      <c r="AU140">
        <v>10</v>
      </c>
      <c r="AV140">
        <v>10.052</v>
      </c>
      <c r="AW140" t="b">
        <v>0</v>
      </c>
      <c r="AX140">
        <v>42500000</v>
      </c>
      <c r="AY140" s="20">
        <v>44989</v>
      </c>
      <c r="AZ140" s="20"/>
      <c r="BA140" s="20"/>
      <c r="BB140">
        <v>1</v>
      </c>
      <c r="BC140">
        <v>0.3333333432674408</v>
      </c>
      <c r="BD140">
        <v>1</v>
      </c>
      <c r="BE140">
        <v>11.5</v>
      </c>
      <c r="BF140" s="35" t="s">
        <v>14691</v>
      </c>
      <c r="BG140" s="35" t="s">
        <v>10002</v>
      </c>
      <c r="BH140" s="35" t="s">
        <v>10003</v>
      </c>
      <c r="BI140" s="35" t="s">
        <v>2589</v>
      </c>
      <c r="BJ140" s="35" t="s">
        <v>10004</v>
      </c>
    </row>
    <row r="141" spans="1:62" x14ac:dyDescent="0.2">
      <c r="A141">
        <v>139</v>
      </c>
      <c r="B141" s="35" t="s">
        <v>6431</v>
      </c>
      <c r="C141" s="35" t="s">
        <v>6432</v>
      </c>
      <c r="D141" s="35" t="s">
        <v>6433</v>
      </c>
      <c r="E141" s="35" t="s">
        <v>6434</v>
      </c>
      <c r="F141" s="35" t="s">
        <v>6435</v>
      </c>
      <c r="G141" s="20">
        <v>44442</v>
      </c>
      <c r="H141" s="35" t="s">
        <v>994</v>
      </c>
      <c r="I141" s="35" t="s">
        <v>61</v>
      </c>
      <c r="J141" s="35" t="s">
        <v>137</v>
      </c>
      <c r="K141">
        <v>18</v>
      </c>
      <c r="L141">
        <v>9.1999999999999993</v>
      </c>
      <c r="M141" s="35" t="s">
        <v>6436</v>
      </c>
      <c r="N141" s="35" t="s">
        <v>6437</v>
      </c>
      <c r="O141" s="35" t="s">
        <v>524</v>
      </c>
      <c r="P141" s="35" t="s">
        <v>5345</v>
      </c>
      <c r="Q141" s="35" t="s">
        <v>930</v>
      </c>
      <c r="R141" s="35" t="s">
        <v>2623</v>
      </c>
      <c r="S141" s="35" t="s">
        <v>6438</v>
      </c>
      <c r="T141">
        <v>10350000</v>
      </c>
      <c r="U141">
        <v>10</v>
      </c>
      <c r="V141" s="35" t="s">
        <v>14691</v>
      </c>
      <c r="W141" s="35" t="s">
        <v>1632</v>
      </c>
      <c r="X141" s="35" t="s">
        <v>65</v>
      </c>
      <c r="Y141" s="35" t="s">
        <v>167</v>
      </c>
      <c r="Z141" s="35" t="s">
        <v>14691</v>
      </c>
      <c r="AA141" s="35" t="s">
        <v>14691</v>
      </c>
      <c r="AC141" s="35" t="s">
        <v>14691</v>
      </c>
      <c r="AD141" s="35" t="s">
        <v>14691</v>
      </c>
      <c r="AE141">
        <v>105052500</v>
      </c>
      <c r="AF141">
        <v>10.15</v>
      </c>
      <c r="AG141" s="35" t="s">
        <v>14691</v>
      </c>
      <c r="AI141">
        <v>10350000</v>
      </c>
      <c r="AJ141" s="20">
        <v>44557</v>
      </c>
      <c r="AK141" s="20"/>
      <c r="AL141">
        <v>4661500</v>
      </c>
      <c r="AM141">
        <v>466150</v>
      </c>
      <c r="AP141" s="35" t="s">
        <v>14691</v>
      </c>
      <c r="AQ141" s="35" t="s">
        <v>14691</v>
      </c>
      <c r="AR141" s="35" t="s">
        <v>14691</v>
      </c>
      <c r="AS141" s="35" t="s">
        <v>14691</v>
      </c>
      <c r="AT141" s="35" t="s">
        <v>14691</v>
      </c>
      <c r="AU141">
        <v>10.15</v>
      </c>
      <c r="AV141">
        <v>10.180999999999999</v>
      </c>
      <c r="AW141" t="b">
        <v>0</v>
      </c>
      <c r="AX141">
        <v>10350000</v>
      </c>
      <c r="AY141" s="20">
        <v>44924</v>
      </c>
      <c r="AZ141" s="20"/>
      <c r="BA141" s="20">
        <v>45198</v>
      </c>
      <c r="BB141">
        <v>1</v>
      </c>
      <c r="BC141">
        <v>1</v>
      </c>
      <c r="BD141">
        <v>1</v>
      </c>
      <c r="BE141">
        <v>11.5</v>
      </c>
      <c r="BF141" s="35" t="s">
        <v>14691</v>
      </c>
      <c r="BG141" s="35" t="s">
        <v>1633</v>
      </c>
      <c r="BH141" s="35" t="s">
        <v>14707</v>
      </c>
      <c r="BI141" s="35" t="s">
        <v>2580</v>
      </c>
      <c r="BJ141" s="35" t="s">
        <v>6439</v>
      </c>
    </row>
    <row r="142" spans="1:62" x14ac:dyDescent="0.2">
      <c r="A142">
        <v>140</v>
      </c>
      <c r="B142" s="35" t="s">
        <v>6431</v>
      </c>
      <c r="C142" s="35" t="s">
        <v>6432</v>
      </c>
      <c r="D142" s="35" t="s">
        <v>6433</v>
      </c>
      <c r="E142" s="35" t="s">
        <v>6440</v>
      </c>
      <c r="F142" s="35" t="s">
        <v>6435</v>
      </c>
      <c r="G142" s="20">
        <v>44442</v>
      </c>
      <c r="H142" s="35" t="s">
        <v>994</v>
      </c>
      <c r="I142" s="35" t="s">
        <v>61</v>
      </c>
      <c r="J142" s="35" t="s">
        <v>137</v>
      </c>
      <c r="K142">
        <v>18</v>
      </c>
      <c r="L142">
        <v>9.1999999999999993</v>
      </c>
      <c r="M142" s="35" t="s">
        <v>6436</v>
      </c>
      <c r="N142" s="35" t="s">
        <v>6437</v>
      </c>
      <c r="O142" s="35" t="s">
        <v>524</v>
      </c>
      <c r="P142" s="35" t="s">
        <v>5345</v>
      </c>
      <c r="Q142" s="35" t="s">
        <v>930</v>
      </c>
      <c r="R142" s="35" t="s">
        <v>2623</v>
      </c>
      <c r="S142" s="35" t="s">
        <v>6438</v>
      </c>
      <c r="T142">
        <v>10350000</v>
      </c>
      <c r="U142">
        <v>10</v>
      </c>
      <c r="V142" s="35" t="s">
        <v>14691</v>
      </c>
      <c r="W142" s="35" t="s">
        <v>1632</v>
      </c>
      <c r="X142" s="35" t="s">
        <v>65</v>
      </c>
      <c r="Y142" s="35" t="s">
        <v>167</v>
      </c>
      <c r="Z142" s="35" t="s">
        <v>14691</v>
      </c>
      <c r="AA142" s="35" t="s">
        <v>14691</v>
      </c>
      <c r="AC142" s="35" t="s">
        <v>14691</v>
      </c>
      <c r="AD142" s="35" t="s">
        <v>14691</v>
      </c>
      <c r="AE142">
        <v>105052500</v>
      </c>
      <c r="AF142">
        <v>10.15</v>
      </c>
      <c r="AG142" s="35" t="s">
        <v>14691</v>
      </c>
      <c r="AI142">
        <v>10350000</v>
      </c>
      <c r="AJ142" s="20">
        <v>44557</v>
      </c>
      <c r="AK142" s="20"/>
      <c r="AL142">
        <v>4661500</v>
      </c>
      <c r="AM142">
        <v>466150</v>
      </c>
      <c r="AP142" s="35" t="s">
        <v>14691</v>
      </c>
      <c r="AQ142" s="35" t="s">
        <v>14691</v>
      </c>
      <c r="AR142" s="35" t="s">
        <v>14691</v>
      </c>
      <c r="AS142" s="35" t="s">
        <v>14691</v>
      </c>
      <c r="AT142" s="35" t="s">
        <v>14691</v>
      </c>
      <c r="AU142">
        <v>10.15</v>
      </c>
      <c r="AV142">
        <v>10.180999999999999</v>
      </c>
      <c r="AW142" t="b">
        <v>0</v>
      </c>
      <c r="AX142">
        <v>10350000</v>
      </c>
      <c r="AY142" s="20">
        <v>44924</v>
      </c>
      <c r="AZ142" s="20"/>
      <c r="BA142" s="20">
        <v>45198</v>
      </c>
      <c r="BB142">
        <v>1</v>
      </c>
      <c r="BC142">
        <v>1</v>
      </c>
      <c r="BD142">
        <v>1</v>
      </c>
      <c r="BE142">
        <v>11.5</v>
      </c>
      <c r="BF142" s="35" t="s">
        <v>14691</v>
      </c>
      <c r="BG142" s="35" t="s">
        <v>6431</v>
      </c>
      <c r="BH142" s="35" t="s">
        <v>14708</v>
      </c>
      <c r="BI142" s="35" t="s">
        <v>2584</v>
      </c>
      <c r="BJ142" s="35" t="s">
        <v>6441</v>
      </c>
    </row>
    <row r="143" spans="1:62" x14ac:dyDescent="0.2">
      <c r="A143">
        <v>141</v>
      </c>
      <c r="B143" s="35" t="s">
        <v>6431</v>
      </c>
      <c r="C143" s="35" t="s">
        <v>6432</v>
      </c>
      <c r="D143" s="35" t="s">
        <v>6433</v>
      </c>
      <c r="E143" s="35" t="s">
        <v>6442</v>
      </c>
      <c r="F143" s="35" t="s">
        <v>6435</v>
      </c>
      <c r="G143" s="20">
        <v>44442</v>
      </c>
      <c r="H143" s="35" t="s">
        <v>994</v>
      </c>
      <c r="I143" s="35" t="s">
        <v>61</v>
      </c>
      <c r="J143" s="35" t="s">
        <v>137</v>
      </c>
      <c r="K143">
        <v>18</v>
      </c>
      <c r="L143">
        <v>9.1999999999999993</v>
      </c>
      <c r="M143" s="35" t="s">
        <v>6436</v>
      </c>
      <c r="N143" s="35" t="s">
        <v>6437</v>
      </c>
      <c r="O143" s="35" t="s">
        <v>524</v>
      </c>
      <c r="P143" s="35" t="s">
        <v>5345</v>
      </c>
      <c r="Q143" s="35" t="s">
        <v>930</v>
      </c>
      <c r="R143" s="35" t="s">
        <v>2623</v>
      </c>
      <c r="S143" s="35" t="s">
        <v>6438</v>
      </c>
      <c r="T143">
        <v>10350000</v>
      </c>
      <c r="U143">
        <v>10</v>
      </c>
      <c r="V143" s="35" t="s">
        <v>14691</v>
      </c>
      <c r="W143" s="35" t="s">
        <v>1632</v>
      </c>
      <c r="X143" s="35" t="s">
        <v>65</v>
      </c>
      <c r="Y143" s="35" t="s">
        <v>167</v>
      </c>
      <c r="Z143" s="35" t="s">
        <v>14691</v>
      </c>
      <c r="AA143" s="35" t="s">
        <v>14691</v>
      </c>
      <c r="AC143" s="35" t="s">
        <v>14691</v>
      </c>
      <c r="AD143" s="35" t="s">
        <v>14691</v>
      </c>
      <c r="AE143">
        <v>105052500</v>
      </c>
      <c r="AF143">
        <v>10.15</v>
      </c>
      <c r="AG143" s="35" t="s">
        <v>14691</v>
      </c>
      <c r="AI143">
        <v>10350000</v>
      </c>
      <c r="AJ143" s="20">
        <v>44557</v>
      </c>
      <c r="AK143" s="20"/>
      <c r="AL143">
        <v>4661500</v>
      </c>
      <c r="AM143">
        <v>466150</v>
      </c>
      <c r="AP143" s="35" t="s">
        <v>14691</v>
      </c>
      <c r="AQ143" s="35" t="s">
        <v>14691</v>
      </c>
      <c r="AR143" s="35" t="s">
        <v>14691</v>
      </c>
      <c r="AS143" s="35" t="s">
        <v>14691</v>
      </c>
      <c r="AT143" s="35" t="s">
        <v>14691</v>
      </c>
      <c r="AU143">
        <v>10.15</v>
      </c>
      <c r="AV143">
        <v>10.180999999999999</v>
      </c>
      <c r="AW143" t="b">
        <v>0</v>
      </c>
      <c r="AX143">
        <v>10350000</v>
      </c>
      <c r="AY143" s="20">
        <v>44924</v>
      </c>
      <c r="AZ143" s="20"/>
      <c r="BA143" s="20">
        <v>45198</v>
      </c>
      <c r="BB143">
        <v>1</v>
      </c>
      <c r="BC143">
        <v>1</v>
      </c>
      <c r="BD143">
        <v>1</v>
      </c>
      <c r="BE143">
        <v>11.5</v>
      </c>
      <c r="BF143" s="35" t="s">
        <v>14691</v>
      </c>
      <c r="BG143" s="35" t="s">
        <v>6443</v>
      </c>
      <c r="BH143" s="35" t="s">
        <v>14709</v>
      </c>
      <c r="BI143" s="35" t="s">
        <v>2589</v>
      </c>
      <c r="BJ143" s="35" t="s">
        <v>6444</v>
      </c>
    </row>
    <row r="144" spans="1:62" x14ac:dyDescent="0.2">
      <c r="A144">
        <v>142</v>
      </c>
      <c r="B144" s="35" t="s">
        <v>4916</v>
      </c>
      <c r="C144" s="35" t="s">
        <v>4917</v>
      </c>
      <c r="D144" s="35" t="s">
        <v>4918</v>
      </c>
      <c r="E144" s="35" t="s">
        <v>4919</v>
      </c>
      <c r="F144" s="35" t="s">
        <v>4920</v>
      </c>
      <c r="G144" s="20">
        <v>44253</v>
      </c>
      <c r="H144" s="35" t="s">
        <v>128</v>
      </c>
      <c r="I144" s="35" t="s">
        <v>61</v>
      </c>
      <c r="J144" s="35" t="s">
        <v>69</v>
      </c>
      <c r="K144">
        <v>18</v>
      </c>
      <c r="L144">
        <v>9.1999999999999993</v>
      </c>
      <c r="M144" s="35" t="s">
        <v>4921</v>
      </c>
      <c r="N144" s="35" t="s">
        <v>4922</v>
      </c>
      <c r="O144" s="35" t="s">
        <v>136</v>
      </c>
      <c r="P144" s="35" t="s">
        <v>2575</v>
      </c>
      <c r="Q144" s="35" t="s">
        <v>52</v>
      </c>
      <c r="R144" s="35" t="s">
        <v>2577</v>
      </c>
      <c r="S144" s="35" t="s">
        <v>4923</v>
      </c>
      <c r="T144">
        <v>20000000</v>
      </c>
      <c r="U144">
        <v>10</v>
      </c>
      <c r="V144" s="35" t="s">
        <v>14691</v>
      </c>
      <c r="W144" s="35" t="s">
        <v>1630</v>
      </c>
      <c r="X144" s="35" t="s">
        <v>49</v>
      </c>
      <c r="Y144" s="35" t="s">
        <v>48</v>
      </c>
      <c r="Z144" s="35" t="s">
        <v>14691</v>
      </c>
      <c r="AA144" s="35" t="s">
        <v>14691</v>
      </c>
      <c r="AC144" s="35" t="s">
        <v>14691</v>
      </c>
      <c r="AD144" s="35" t="s">
        <v>14691</v>
      </c>
      <c r="AE144">
        <v>202002034</v>
      </c>
      <c r="AF144">
        <v>10.1</v>
      </c>
      <c r="AG144" s="35" t="s">
        <v>14691</v>
      </c>
      <c r="AI144">
        <v>10000000</v>
      </c>
      <c r="AJ144" s="20">
        <v>44393</v>
      </c>
      <c r="AK144" s="20"/>
      <c r="AL144">
        <v>8000000</v>
      </c>
      <c r="AO144">
        <v>8000000</v>
      </c>
      <c r="AP144" s="35" t="s">
        <v>14691</v>
      </c>
      <c r="AQ144" s="35" t="s">
        <v>14691</v>
      </c>
      <c r="AR144" s="35" t="s">
        <v>14691</v>
      </c>
      <c r="AS144" s="35" t="s">
        <v>14691</v>
      </c>
      <c r="AT144" s="35" t="s">
        <v>14691</v>
      </c>
      <c r="AU144">
        <v>10.11</v>
      </c>
      <c r="AV144">
        <v>10.148</v>
      </c>
      <c r="AW144" t="b">
        <v>0</v>
      </c>
      <c r="AX144">
        <v>20000000</v>
      </c>
      <c r="AY144" s="20">
        <v>44854</v>
      </c>
      <c r="AZ144" s="20"/>
      <c r="BA144" s="20">
        <v>45036</v>
      </c>
      <c r="BB144">
        <v>1</v>
      </c>
      <c r="BC144">
        <v>0.5</v>
      </c>
      <c r="BD144">
        <v>1</v>
      </c>
      <c r="BE144">
        <v>11.5</v>
      </c>
      <c r="BF144" s="35" t="s">
        <v>14691</v>
      </c>
      <c r="BG144" s="35" t="s">
        <v>1631</v>
      </c>
      <c r="BH144" s="35" t="s">
        <v>4924</v>
      </c>
      <c r="BI144" s="35" t="s">
        <v>2580</v>
      </c>
      <c r="BJ144" s="35" t="s">
        <v>4925</v>
      </c>
    </row>
    <row r="145" spans="1:62" x14ac:dyDescent="0.2">
      <c r="A145">
        <v>143</v>
      </c>
      <c r="B145" s="35" t="s">
        <v>4916</v>
      </c>
      <c r="C145" s="35" t="s">
        <v>4917</v>
      </c>
      <c r="D145" s="35" t="s">
        <v>4918</v>
      </c>
      <c r="E145" s="35" t="s">
        <v>4926</v>
      </c>
      <c r="F145" s="35" t="s">
        <v>4920</v>
      </c>
      <c r="G145" s="20">
        <v>44253</v>
      </c>
      <c r="H145" s="35" t="s">
        <v>128</v>
      </c>
      <c r="I145" s="35" t="s">
        <v>61</v>
      </c>
      <c r="J145" s="35" t="s">
        <v>69</v>
      </c>
      <c r="K145">
        <v>18</v>
      </c>
      <c r="L145">
        <v>9.1999999999999993</v>
      </c>
      <c r="M145" s="35" t="s">
        <v>4921</v>
      </c>
      <c r="N145" s="35" t="s">
        <v>4922</v>
      </c>
      <c r="O145" s="35" t="s">
        <v>136</v>
      </c>
      <c r="P145" s="35" t="s">
        <v>2575</v>
      </c>
      <c r="Q145" s="35" t="s">
        <v>52</v>
      </c>
      <c r="R145" s="35" t="s">
        <v>2577</v>
      </c>
      <c r="S145" s="35" t="s">
        <v>4923</v>
      </c>
      <c r="T145">
        <v>20000000</v>
      </c>
      <c r="U145">
        <v>10</v>
      </c>
      <c r="V145" s="35" t="s">
        <v>14691</v>
      </c>
      <c r="W145" s="35" t="s">
        <v>1630</v>
      </c>
      <c r="X145" s="35" t="s">
        <v>49</v>
      </c>
      <c r="Y145" s="35" t="s">
        <v>48</v>
      </c>
      <c r="Z145" s="35" t="s">
        <v>14691</v>
      </c>
      <c r="AA145" s="35" t="s">
        <v>14691</v>
      </c>
      <c r="AC145" s="35" t="s">
        <v>14691</v>
      </c>
      <c r="AD145" s="35" t="s">
        <v>14691</v>
      </c>
      <c r="AE145">
        <v>202002034</v>
      </c>
      <c r="AF145">
        <v>10.1</v>
      </c>
      <c r="AG145" s="35" t="s">
        <v>14691</v>
      </c>
      <c r="AI145">
        <v>10000000</v>
      </c>
      <c r="AJ145" s="20">
        <v>44393</v>
      </c>
      <c r="AK145" s="20"/>
      <c r="AL145">
        <v>8000000</v>
      </c>
      <c r="AO145">
        <v>8000000</v>
      </c>
      <c r="AP145" s="35" t="s">
        <v>14691</v>
      </c>
      <c r="AQ145" s="35" t="s">
        <v>14691</v>
      </c>
      <c r="AR145" s="35" t="s">
        <v>14691</v>
      </c>
      <c r="AS145" s="35" t="s">
        <v>14691</v>
      </c>
      <c r="AT145" s="35" t="s">
        <v>14691</v>
      </c>
      <c r="AU145">
        <v>10.11</v>
      </c>
      <c r="AV145">
        <v>10.148</v>
      </c>
      <c r="AW145" t="b">
        <v>0</v>
      </c>
      <c r="AX145">
        <v>20000000</v>
      </c>
      <c r="AY145" s="20">
        <v>44854</v>
      </c>
      <c r="AZ145" s="20"/>
      <c r="BA145" s="20">
        <v>45036</v>
      </c>
      <c r="BB145">
        <v>1</v>
      </c>
      <c r="BC145">
        <v>0.5</v>
      </c>
      <c r="BD145">
        <v>1</v>
      </c>
      <c r="BE145">
        <v>11.5</v>
      </c>
      <c r="BF145" s="35" t="s">
        <v>14691</v>
      </c>
      <c r="BG145" s="35" t="s">
        <v>4916</v>
      </c>
      <c r="BH145" s="35" t="s">
        <v>4927</v>
      </c>
      <c r="BI145" s="35" t="s">
        <v>2584</v>
      </c>
      <c r="BJ145" s="35" t="s">
        <v>4928</v>
      </c>
    </row>
    <row r="146" spans="1:62" x14ac:dyDescent="0.2">
      <c r="A146">
        <v>144</v>
      </c>
      <c r="B146" s="35" t="s">
        <v>4916</v>
      </c>
      <c r="C146" s="35" t="s">
        <v>4917</v>
      </c>
      <c r="D146" s="35" t="s">
        <v>4918</v>
      </c>
      <c r="E146" s="35" t="s">
        <v>4929</v>
      </c>
      <c r="F146" s="35" t="s">
        <v>4920</v>
      </c>
      <c r="G146" s="20">
        <v>44253</v>
      </c>
      <c r="H146" s="35" t="s">
        <v>128</v>
      </c>
      <c r="I146" s="35" t="s">
        <v>61</v>
      </c>
      <c r="J146" s="35" t="s">
        <v>69</v>
      </c>
      <c r="K146">
        <v>18</v>
      </c>
      <c r="L146">
        <v>9.1999999999999993</v>
      </c>
      <c r="M146" s="35" t="s">
        <v>4921</v>
      </c>
      <c r="N146" s="35" t="s">
        <v>4922</v>
      </c>
      <c r="O146" s="35" t="s">
        <v>136</v>
      </c>
      <c r="P146" s="35" t="s">
        <v>2575</v>
      </c>
      <c r="Q146" s="35" t="s">
        <v>52</v>
      </c>
      <c r="R146" s="35" t="s">
        <v>2577</v>
      </c>
      <c r="S146" s="35" t="s">
        <v>4923</v>
      </c>
      <c r="T146">
        <v>20000000</v>
      </c>
      <c r="U146">
        <v>10</v>
      </c>
      <c r="V146" s="35" t="s">
        <v>14691</v>
      </c>
      <c r="W146" s="35" t="s">
        <v>1630</v>
      </c>
      <c r="X146" s="35" t="s">
        <v>49</v>
      </c>
      <c r="Y146" s="35" t="s">
        <v>48</v>
      </c>
      <c r="Z146" s="35" t="s">
        <v>14691</v>
      </c>
      <c r="AA146" s="35" t="s">
        <v>14691</v>
      </c>
      <c r="AC146" s="35" t="s">
        <v>14691</v>
      </c>
      <c r="AD146" s="35" t="s">
        <v>14691</v>
      </c>
      <c r="AE146">
        <v>202002034</v>
      </c>
      <c r="AF146">
        <v>10.1</v>
      </c>
      <c r="AG146" s="35" t="s">
        <v>14691</v>
      </c>
      <c r="AI146">
        <v>10000000</v>
      </c>
      <c r="AJ146" s="20">
        <v>44393</v>
      </c>
      <c r="AK146" s="20"/>
      <c r="AL146">
        <v>8000000</v>
      </c>
      <c r="AO146">
        <v>8000000</v>
      </c>
      <c r="AP146" s="35" t="s">
        <v>14691</v>
      </c>
      <c r="AQ146" s="35" t="s">
        <v>14691</v>
      </c>
      <c r="AR146" s="35" t="s">
        <v>14691</v>
      </c>
      <c r="AS146" s="35" t="s">
        <v>14691</v>
      </c>
      <c r="AT146" s="35" t="s">
        <v>14691</v>
      </c>
      <c r="AU146">
        <v>10.11</v>
      </c>
      <c r="AV146">
        <v>10.148</v>
      </c>
      <c r="AW146" t="b">
        <v>0</v>
      </c>
      <c r="AX146">
        <v>20000000</v>
      </c>
      <c r="AY146" s="20">
        <v>44854</v>
      </c>
      <c r="AZ146" s="20"/>
      <c r="BA146" s="20">
        <v>45036</v>
      </c>
      <c r="BB146">
        <v>1</v>
      </c>
      <c r="BC146">
        <v>0.5</v>
      </c>
      <c r="BD146">
        <v>1</v>
      </c>
      <c r="BE146">
        <v>11.5</v>
      </c>
      <c r="BF146" s="35" t="s">
        <v>14691</v>
      </c>
      <c r="BG146" s="35" t="s">
        <v>4930</v>
      </c>
      <c r="BH146" s="35" t="s">
        <v>4931</v>
      </c>
      <c r="BI146" s="35" t="s">
        <v>2589</v>
      </c>
      <c r="BJ146" s="35" t="s">
        <v>4932</v>
      </c>
    </row>
    <row r="147" spans="1:62" x14ac:dyDescent="0.2">
      <c r="A147">
        <v>145</v>
      </c>
      <c r="B147" s="35" t="s">
        <v>13782</v>
      </c>
      <c r="C147" s="35" t="s">
        <v>13783</v>
      </c>
      <c r="D147" s="35" t="s">
        <v>13784</v>
      </c>
      <c r="E147" s="35" t="s">
        <v>13785</v>
      </c>
      <c r="F147" s="35" t="s">
        <v>13786</v>
      </c>
      <c r="G147" s="20">
        <v>44531</v>
      </c>
      <c r="H147" s="35" t="s">
        <v>91</v>
      </c>
      <c r="I147" s="35" t="s">
        <v>61</v>
      </c>
      <c r="J147" s="35" t="s">
        <v>69</v>
      </c>
      <c r="K147">
        <v>18</v>
      </c>
      <c r="L147">
        <v>9.1999999999999993</v>
      </c>
      <c r="M147" s="35" t="s">
        <v>13787</v>
      </c>
      <c r="N147" s="35" t="s">
        <v>13788</v>
      </c>
      <c r="O147" s="35" t="s">
        <v>51</v>
      </c>
      <c r="P147" s="35" t="s">
        <v>2575</v>
      </c>
      <c r="Q147" s="35" t="s">
        <v>96</v>
      </c>
      <c r="R147" s="35" t="s">
        <v>2577</v>
      </c>
      <c r="S147" s="35" t="s">
        <v>13789</v>
      </c>
      <c r="T147">
        <v>17250000</v>
      </c>
      <c r="U147">
        <v>10</v>
      </c>
      <c r="V147" s="35" t="s">
        <v>13790</v>
      </c>
      <c r="W147" s="35" t="s">
        <v>1628</v>
      </c>
      <c r="X147" s="35" t="s">
        <v>57</v>
      </c>
      <c r="Y147" s="35" t="s">
        <v>48</v>
      </c>
      <c r="Z147" s="35" t="s">
        <v>14691</v>
      </c>
      <c r="AA147" s="35" t="s">
        <v>14691</v>
      </c>
      <c r="AC147" s="35" t="s">
        <v>14691</v>
      </c>
      <c r="AD147" s="35" t="s">
        <v>14691</v>
      </c>
      <c r="AE147">
        <v>177675000</v>
      </c>
      <c r="AF147">
        <v>10.3</v>
      </c>
      <c r="AG147" s="35" t="s">
        <v>14691</v>
      </c>
      <c r="AI147">
        <v>8625000</v>
      </c>
      <c r="AJ147" s="20">
        <v>44547</v>
      </c>
      <c r="AK147" s="20"/>
      <c r="AL147">
        <v>10625000</v>
      </c>
      <c r="AO147">
        <v>10625000</v>
      </c>
      <c r="AP147" s="35" t="s">
        <v>14691</v>
      </c>
      <c r="AQ147" s="35" t="s">
        <v>14691</v>
      </c>
      <c r="AR147" s="35" t="s">
        <v>14691</v>
      </c>
      <c r="AS147" s="35" t="s">
        <v>14691</v>
      </c>
      <c r="AT147" s="35" t="s">
        <v>14691</v>
      </c>
      <c r="AU147">
        <v>10.3</v>
      </c>
      <c r="AV147">
        <v>10.391999999999999</v>
      </c>
      <c r="AW147" t="b">
        <v>0</v>
      </c>
      <c r="AX147">
        <v>17250000</v>
      </c>
      <c r="AY147" s="20">
        <v>45098</v>
      </c>
      <c r="AZ147" s="20"/>
      <c r="BA147" s="20">
        <v>45281</v>
      </c>
      <c r="BB147">
        <v>1</v>
      </c>
      <c r="BC147">
        <v>0.5</v>
      </c>
      <c r="BD147">
        <v>1</v>
      </c>
      <c r="BE147">
        <v>11.5</v>
      </c>
      <c r="BF147" s="35" t="s">
        <v>14691</v>
      </c>
      <c r="BG147" s="35" t="s">
        <v>1629</v>
      </c>
      <c r="BH147" s="35" t="s">
        <v>13791</v>
      </c>
      <c r="BI147" s="35" t="s">
        <v>2580</v>
      </c>
      <c r="BJ147" s="35" t="s">
        <v>13792</v>
      </c>
    </row>
    <row r="148" spans="1:62" x14ac:dyDescent="0.2">
      <c r="A148">
        <v>146</v>
      </c>
      <c r="B148" s="35" t="s">
        <v>13782</v>
      </c>
      <c r="C148" s="35" t="s">
        <v>13783</v>
      </c>
      <c r="D148" s="35" t="s">
        <v>13784</v>
      </c>
      <c r="E148" s="35" t="s">
        <v>13793</v>
      </c>
      <c r="F148" s="35" t="s">
        <v>13786</v>
      </c>
      <c r="G148" s="20">
        <v>44531</v>
      </c>
      <c r="H148" s="35" t="s">
        <v>91</v>
      </c>
      <c r="I148" s="35" t="s">
        <v>61</v>
      </c>
      <c r="J148" s="35" t="s">
        <v>69</v>
      </c>
      <c r="K148">
        <v>18</v>
      </c>
      <c r="L148">
        <v>9.1999999999999993</v>
      </c>
      <c r="M148" s="35" t="s">
        <v>13787</v>
      </c>
      <c r="N148" s="35" t="s">
        <v>13788</v>
      </c>
      <c r="O148" s="35" t="s">
        <v>51</v>
      </c>
      <c r="P148" s="35" t="s">
        <v>2575</v>
      </c>
      <c r="Q148" s="35" t="s">
        <v>96</v>
      </c>
      <c r="R148" s="35" t="s">
        <v>2577</v>
      </c>
      <c r="S148" s="35" t="s">
        <v>13789</v>
      </c>
      <c r="T148">
        <v>17250000</v>
      </c>
      <c r="U148">
        <v>10</v>
      </c>
      <c r="V148" s="35" t="s">
        <v>13790</v>
      </c>
      <c r="W148" s="35" t="s">
        <v>1628</v>
      </c>
      <c r="X148" s="35" t="s">
        <v>57</v>
      </c>
      <c r="Y148" s="35" t="s">
        <v>48</v>
      </c>
      <c r="Z148" s="35" t="s">
        <v>14691</v>
      </c>
      <c r="AA148" s="35" t="s">
        <v>14691</v>
      </c>
      <c r="AC148" s="35" t="s">
        <v>14691</v>
      </c>
      <c r="AD148" s="35" t="s">
        <v>14691</v>
      </c>
      <c r="AE148">
        <v>177675000</v>
      </c>
      <c r="AF148">
        <v>10.3</v>
      </c>
      <c r="AG148" s="35" t="s">
        <v>14691</v>
      </c>
      <c r="AI148">
        <v>8625000</v>
      </c>
      <c r="AJ148" s="20">
        <v>44547</v>
      </c>
      <c r="AK148" s="20"/>
      <c r="AL148">
        <v>10625000</v>
      </c>
      <c r="AO148">
        <v>10625000</v>
      </c>
      <c r="AP148" s="35" t="s">
        <v>14691</v>
      </c>
      <c r="AQ148" s="35" t="s">
        <v>14691</v>
      </c>
      <c r="AR148" s="35" t="s">
        <v>14691</v>
      </c>
      <c r="AS148" s="35" t="s">
        <v>14691</v>
      </c>
      <c r="AT148" s="35" t="s">
        <v>14691</v>
      </c>
      <c r="AU148">
        <v>10.3</v>
      </c>
      <c r="AV148">
        <v>10.391999999999999</v>
      </c>
      <c r="AW148" t="b">
        <v>0</v>
      </c>
      <c r="AX148">
        <v>17250000</v>
      </c>
      <c r="AY148" s="20">
        <v>45098</v>
      </c>
      <c r="AZ148" s="20"/>
      <c r="BA148" s="20">
        <v>45281</v>
      </c>
      <c r="BB148">
        <v>1</v>
      </c>
      <c r="BC148">
        <v>0.5</v>
      </c>
      <c r="BD148">
        <v>1</v>
      </c>
      <c r="BE148">
        <v>11.5</v>
      </c>
      <c r="BF148" s="35" t="s">
        <v>14691</v>
      </c>
      <c r="BG148" s="35" t="s">
        <v>13782</v>
      </c>
      <c r="BH148" s="35" t="s">
        <v>13794</v>
      </c>
      <c r="BI148" s="35" t="s">
        <v>2584</v>
      </c>
      <c r="BJ148" s="35" t="s">
        <v>13795</v>
      </c>
    </row>
    <row r="149" spans="1:62" x14ac:dyDescent="0.2">
      <c r="A149">
        <v>147</v>
      </c>
      <c r="B149" s="35" t="s">
        <v>13782</v>
      </c>
      <c r="C149" s="35" t="s">
        <v>13783</v>
      </c>
      <c r="D149" s="35" t="s">
        <v>13784</v>
      </c>
      <c r="E149" s="35" t="s">
        <v>13796</v>
      </c>
      <c r="F149" s="35" t="s">
        <v>13786</v>
      </c>
      <c r="G149" s="20">
        <v>44531</v>
      </c>
      <c r="H149" s="35" t="s">
        <v>91</v>
      </c>
      <c r="I149" s="35" t="s">
        <v>61</v>
      </c>
      <c r="J149" s="35" t="s">
        <v>69</v>
      </c>
      <c r="K149">
        <v>18</v>
      </c>
      <c r="L149">
        <v>9.1999999999999993</v>
      </c>
      <c r="M149" s="35" t="s">
        <v>13787</v>
      </c>
      <c r="N149" s="35" t="s">
        <v>13788</v>
      </c>
      <c r="O149" s="35" t="s">
        <v>51</v>
      </c>
      <c r="P149" s="35" t="s">
        <v>2575</v>
      </c>
      <c r="Q149" s="35" t="s">
        <v>96</v>
      </c>
      <c r="R149" s="35" t="s">
        <v>2577</v>
      </c>
      <c r="S149" s="35" t="s">
        <v>13789</v>
      </c>
      <c r="T149">
        <v>17250000</v>
      </c>
      <c r="U149">
        <v>10</v>
      </c>
      <c r="V149" s="35" t="s">
        <v>13790</v>
      </c>
      <c r="W149" s="35" t="s">
        <v>1628</v>
      </c>
      <c r="X149" s="35" t="s">
        <v>57</v>
      </c>
      <c r="Y149" s="35" t="s">
        <v>48</v>
      </c>
      <c r="Z149" s="35" t="s">
        <v>14691</v>
      </c>
      <c r="AA149" s="35" t="s">
        <v>14691</v>
      </c>
      <c r="AC149" s="35" t="s">
        <v>14691</v>
      </c>
      <c r="AD149" s="35" t="s">
        <v>14691</v>
      </c>
      <c r="AE149">
        <v>177675000</v>
      </c>
      <c r="AF149">
        <v>10.3</v>
      </c>
      <c r="AG149" s="35" t="s">
        <v>14691</v>
      </c>
      <c r="AI149">
        <v>8625000</v>
      </c>
      <c r="AJ149" s="20">
        <v>44547</v>
      </c>
      <c r="AK149" s="20"/>
      <c r="AL149">
        <v>10625000</v>
      </c>
      <c r="AO149">
        <v>10625000</v>
      </c>
      <c r="AP149" s="35" t="s">
        <v>14691</v>
      </c>
      <c r="AQ149" s="35" t="s">
        <v>14691</v>
      </c>
      <c r="AR149" s="35" t="s">
        <v>14691</v>
      </c>
      <c r="AS149" s="35" t="s">
        <v>14691</v>
      </c>
      <c r="AT149" s="35" t="s">
        <v>14691</v>
      </c>
      <c r="AU149">
        <v>10.3</v>
      </c>
      <c r="AV149">
        <v>10.391999999999999</v>
      </c>
      <c r="AW149" t="b">
        <v>0</v>
      </c>
      <c r="AX149">
        <v>17250000</v>
      </c>
      <c r="AY149" s="20">
        <v>45098</v>
      </c>
      <c r="AZ149" s="20"/>
      <c r="BA149" s="20">
        <v>45281</v>
      </c>
      <c r="BB149">
        <v>1</v>
      </c>
      <c r="BC149">
        <v>0.5</v>
      </c>
      <c r="BD149">
        <v>1</v>
      </c>
      <c r="BE149">
        <v>11.5</v>
      </c>
      <c r="BF149" s="35" t="s">
        <v>14691</v>
      </c>
      <c r="BG149" s="35" t="s">
        <v>13797</v>
      </c>
      <c r="BH149" s="35" t="s">
        <v>13798</v>
      </c>
      <c r="BI149" s="35" t="s">
        <v>2589</v>
      </c>
      <c r="BJ149" s="35" t="s">
        <v>13799</v>
      </c>
    </row>
    <row r="150" spans="1:62" x14ac:dyDescent="0.2">
      <c r="A150">
        <v>148</v>
      </c>
      <c r="B150" s="35" t="s">
        <v>8736</v>
      </c>
      <c r="C150" s="35" t="s">
        <v>8737</v>
      </c>
      <c r="D150" s="35" t="s">
        <v>8738</v>
      </c>
      <c r="E150" s="35" t="s">
        <v>8739</v>
      </c>
      <c r="F150" s="35" t="s">
        <v>8740</v>
      </c>
      <c r="G150" s="20">
        <v>44202</v>
      </c>
      <c r="H150" s="35" t="s">
        <v>150</v>
      </c>
      <c r="I150" s="35" t="s">
        <v>54</v>
      </c>
      <c r="J150" s="35" t="s">
        <v>119</v>
      </c>
      <c r="K150">
        <v>18</v>
      </c>
      <c r="M150" s="35" t="s">
        <v>8741</v>
      </c>
      <c r="N150" s="35" t="s">
        <v>8742</v>
      </c>
      <c r="O150" s="35" t="s">
        <v>122</v>
      </c>
      <c r="P150" s="35" t="s">
        <v>2656</v>
      </c>
      <c r="Q150" s="35" t="s">
        <v>68</v>
      </c>
      <c r="R150" s="35" t="s">
        <v>2577</v>
      </c>
      <c r="S150" s="35" t="s">
        <v>4658</v>
      </c>
      <c r="T150">
        <v>69000000</v>
      </c>
      <c r="U150">
        <v>10</v>
      </c>
      <c r="V150" s="35" t="s">
        <v>8743</v>
      </c>
      <c r="W150" s="35" t="s">
        <v>118</v>
      </c>
      <c r="X150" s="35" t="s">
        <v>79</v>
      </c>
      <c r="Y150" s="35" t="s">
        <v>48</v>
      </c>
      <c r="Z150" s="35" t="s">
        <v>14691</v>
      </c>
      <c r="AA150" s="35" t="s">
        <v>14691</v>
      </c>
      <c r="AC150" s="35" t="s">
        <v>14691</v>
      </c>
      <c r="AD150" s="35" t="s">
        <v>14691</v>
      </c>
      <c r="AE150">
        <v>690063006</v>
      </c>
      <c r="AF150">
        <v>10</v>
      </c>
      <c r="AG150" s="35" t="s">
        <v>14691</v>
      </c>
      <c r="AI150">
        <v>13800000</v>
      </c>
      <c r="AJ150" s="20">
        <v>44237</v>
      </c>
      <c r="AK150" s="20"/>
      <c r="AL150">
        <v>15600000</v>
      </c>
      <c r="AO150">
        <v>10400000</v>
      </c>
      <c r="AP150" s="35" t="s">
        <v>14691</v>
      </c>
      <c r="AQ150" s="35" t="s">
        <v>14691</v>
      </c>
      <c r="AR150" s="35" t="s">
        <v>14691</v>
      </c>
      <c r="AS150" s="35" t="s">
        <v>14691</v>
      </c>
      <c r="AT150" s="35" t="s">
        <v>14691</v>
      </c>
      <c r="AU150">
        <v>10.01</v>
      </c>
      <c r="AV150">
        <v>10.069000000000001</v>
      </c>
      <c r="AW150" t="b">
        <v>0</v>
      </c>
      <c r="AX150">
        <v>69000000</v>
      </c>
      <c r="AY150" s="20">
        <v>44969</v>
      </c>
      <c r="AZ150" s="20"/>
      <c r="BA150" s="20">
        <v>45058</v>
      </c>
      <c r="BB150">
        <v>1</v>
      </c>
      <c r="BC150">
        <v>0.20000000298023224</v>
      </c>
      <c r="BD150">
        <v>1</v>
      </c>
      <c r="BE150">
        <v>11.5</v>
      </c>
      <c r="BF150" s="35" t="s">
        <v>14691</v>
      </c>
      <c r="BG150" s="35" t="s">
        <v>1627</v>
      </c>
      <c r="BH150" s="35" t="s">
        <v>8744</v>
      </c>
      <c r="BI150" s="35" t="s">
        <v>2580</v>
      </c>
      <c r="BJ150" s="35" t="s">
        <v>8745</v>
      </c>
    </row>
    <row r="151" spans="1:62" x14ac:dyDescent="0.2">
      <c r="A151">
        <v>149</v>
      </c>
      <c r="B151" s="35" t="s">
        <v>8736</v>
      </c>
      <c r="C151" s="35" t="s">
        <v>8737</v>
      </c>
      <c r="D151" s="35" t="s">
        <v>8738</v>
      </c>
      <c r="E151" s="35" t="s">
        <v>8746</v>
      </c>
      <c r="F151" s="35" t="s">
        <v>8740</v>
      </c>
      <c r="G151" s="20">
        <v>44202</v>
      </c>
      <c r="H151" s="35" t="s">
        <v>150</v>
      </c>
      <c r="I151" s="35" t="s">
        <v>54</v>
      </c>
      <c r="J151" s="35" t="s">
        <v>119</v>
      </c>
      <c r="K151">
        <v>18</v>
      </c>
      <c r="M151" s="35" t="s">
        <v>8741</v>
      </c>
      <c r="N151" s="35" t="s">
        <v>8742</v>
      </c>
      <c r="O151" s="35" t="s">
        <v>122</v>
      </c>
      <c r="P151" s="35" t="s">
        <v>2656</v>
      </c>
      <c r="Q151" s="35" t="s">
        <v>68</v>
      </c>
      <c r="R151" s="35" t="s">
        <v>2577</v>
      </c>
      <c r="S151" s="35" t="s">
        <v>4658</v>
      </c>
      <c r="T151">
        <v>69000000</v>
      </c>
      <c r="U151">
        <v>10</v>
      </c>
      <c r="V151" s="35" t="s">
        <v>8743</v>
      </c>
      <c r="W151" s="35" t="s">
        <v>118</v>
      </c>
      <c r="X151" s="35" t="s">
        <v>79</v>
      </c>
      <c r="Y151" s="35" t="s">
        <v>48</v>
      </c>
      <c r="Z151" s="35" t="s">
        <v>14691</v>
      </c>
      <c r="AA151" s="35" t="s">
        <v>14691</v>
      </c>
      <c r="AC151" s="35" t="s">
        <v>14691</v>
      </c>
      <c r="AD151" s="35" t="s">
        <v>14691</v>
      </c>
      <c r="AE151">
        <v>690063006</v>
      </c>
      <c r="AF151">
        <v>10</v>
      </c>
      <c r="AG151" s="35" t="s">
        <v>14691</v>
      </c>
      <c r="AI151">
        <v>13800000</v>
      </c>
      <c r="AJ151" s="20">
        <v>44237</v>
      </c>
      <c r="AK151" s="20"/>
      <c r="AL151">
        <v>15600000</v>
      </c>
      <c r="AO151">
        <v>10400000</v>
      </c>
      <c r="AP151" s="35" t="s">
        <v>14691</v>
      </c>
      <c r="AQ151" s="35" t="s">
        <v>14691</v>
      </c>
      <c r="AR151" s="35" t="s">
        <v>14691</v>
      </c>
      <c r="AS151" s="35" t="s">
        <v>14691</v>
      </c>
      <c r="AT151" s="35" t="s">
        <v>14691</v>
      </c>
      <c r="AU151">
        <v>10.01</v>
      </c>
      <c r="AV151">
        <v>10.069000000000001</v>
      </c>
      <c r="AW151" t="b">
        <v>0</v>
      </c>
      <c r="AX151">
        <v>69000000</v>
      </c>
      <c r="AY151" s="20">
        <v>44969</v>
      </c>
      <c r="AZ151" s="20"/>
      <c r="BA151" s="20">
        <v>45058</v>
      </c>
      <c r="BB151">
        <v>1</v>
      </c>
      <c r="BC151">
        <v>0.20000000298023224</v>
      </c>
      <c r="BD151">
        <v>1</v>
      </c>
      <c r="BE151">
        <v>11.5</v>
      </c>
      <c r="BF151" s="35" t="s">
        <v>14691</v>
      </c>
      <c r="BG151" s="35" t="s">
        <v>8736</v>
      </c>
      <c r="BH151" s="35" t="s">
        <v>8747</v>
      </c>
      <c r="BI151" s="35" t="s">
        <v>2584</v>
      </c>
      <c r="BJ151" s="35" t="s">
        <v>8748</v>
      </c>
    </row>
    <row r="152" spans="1:62" x14ac:dyDescent="0.2">
      <c r="A152">
        <v>150</v>
      </c>
      <c r="B152" s="35" t="s">
        <v>8736</v>
      </c>
      <c r="C152" s="35" t="s">
        <v>8737</v>
      </c>
      <c r="D152" s="35" t="s">
        <v>8738</v>
      </c>
      <c r="E152" s="35" t="s">
        <v>8749</v>
      </c>
      <c r="F152" s="35" t="s">
        <v>8740</v>
      </c>
      <c r="G152" s="20">
        <v>44202</v>
      </c>
      <c r="H152" s="35" t="s">
        <v>150</v>
      </c>
      <c r="I152" s="35" t="s">
        <v>54</v>
      </c>
      <c r="J152" s="35" t="s">
        <v>119</v>
      </c>
      <c r="K152">
        <v>18</v>
      </c>
      <c r="M152" s="35" t="s">
        <v>8741</v>
      </c>
      <c r="N152" s="35" t="s">
        <v>8742</v>
      </c>
      <c r="O152" s="35" t="s">
        <v>122</v>
      </c>
      <c r="P152" s="35" t="s">
        <v>2656</v>
      </c>
      <c r="Q152" s="35" t="s">
        <v>68</v>
      </c>
      <c r="R152" s="35" t="s">
        <v>2577</v>
      </c>
      <c r="S152" s="35" t="s">
        <v>4658</v>
      </c>
      <c r="T152">
        <v>69000000</v>
      </c>
      <c r="U152">
        <v>10</v>
      </c>
      <c r="V152" s="35" t="s">
        <v>8743</v>
      </c>
      <c r="W152" s="35" t="s">
        <v>118</v>
      </c>
      <c r="X152" s="35" t="s">
        <v>79</v>
      </c>
      <c r="Y152" s="35" t="s">
        <v>48</v>
      </c>
      <c r="Z152" s="35" t="s">
        <v>14691</v>
      </c>
      <c r="AA152" s="35" t="s">
        <v>14691</v>
      </c>
      <c r="AC152" s="35" t="s">
        <v>14691</v>
      </c>
      <c r="AD152" s="35" t="s">
        <v>14691</v>
      </c>
      <c r="AE152">
        <v>690063006</v>
      </c>
      <c r="AF152">
        <v>10</v>
      </c>
      <c r="AG152" s="35" t="s">
        <v>14691</v>
      </c>
      <c r="AI152">
        <v>13800000</v>
      </c>
      <c r="AJ152" s="20">
        <v>44237</v>
      </c>
      <c r="AK152" s="20"/>
      <c r="AL152">
        <v>15600000</v>
      </c>
      <c r="AO152">
        <v>10400000</v>
      </c>
      <c r="AP152" s="35" t="s">
        <v>14691</v>
      </c>
      <c r="AQ152" s="35" t="s">
        <v>14691</v>
      </c>
      <c r="AR152" s="35" t="s">
        <v>14691</v>
      </c>
      <c r="AS152" s="35" t="s">
        <v>14691</v>
      </c>
      <c r="AT152" s="35" t="s">
        <v>14691</v>
      </c>
      <c r="AU152">
        <v>10.01</v>
      </c>
      <c r="AV152">
        <v>10.069000000000001</v>
      </c>
      <c r="AW152" t="b">
        <v>0</v>
      </c>
      <c r="AX152">
        <v>69000000</v>
      </c>
      <c r="AY152" s="20">
        <v>44969</v>
      </c>
      <c r="AZ152" s="20"/>
      <c r="BA152" s="20">
        <v>45058</v>
      </c>
      <c r="BB152">
        <v>1</v>
      </c>
      <c r="BC152">
        <v>0.20000000298023224</v>
      </c>
      <c r="BD152">
        <v>1</v>
      </c>
      <c r="BE152">
        <v>11.5</v>
      </c>
      <c r="BF152" s="35" t="s">
        <v>14691</v>
      </c>
      <c r="BG152" s="35" t="s">
        <v>8750</v>
      </c>
      <c r="BH152" s="35" t="s">
        <v>8751</v>
      </c>
      <c r="BI152" s="35" t="s">
        <v>2589</v>
      </c>
      <c r="BJ152" s="35" t="s">
        <v>8752</v>
      </c>
    </row>
    <row r="153" spans="1:62" x14ac:dyDescent="0.2">
      <c r="A153">
        <v>151</v>
      </c>
      <c r="B153" s="35" t="s">
        <v>14414</v>
      </c>
      <c r="C153" s="35" t="s">
        <v>14415</v>
      </c>
      <c r="D153" s="35" t="s">
        <v>14416</v>
      </c>
      <c r="E153" s="35" t="s">
        <v>14417</v>
      </c>
      <c r="F153" s="35" t="s">
        <v>14418</v>
      </c>
      <c r="G153" s="20">
        <v>44385</v>
      </c>
      <c r="H153" s="35" t="s">
        <v>3225</v>
      </c>
      <c r="I153" s="35" t="s">
        <v>61</v>
      </c>
      <c r="J153" s="35" t="s">
        <v>53</v>
      </c>
      <c r="K153">
        <v>18</v>
      </c>
      <c r="L153">
        <v>9.1999999999999993</v>
      </c>
      <c r="M153" s="35" t="s">
        <v>13369</v>
      </c>
      <c r="N153" s="35" t="s">
        <v>14419</v>
      </c>
      <c r="O153" s="35" t="s">
        <v>523</v>
      </c>
      <c r="P153" s="35" t="s">
        <v>2656</v>
      </c>
      <c r="Q153" s="35" t="s">
        <v>81</v>
      </c>
      <c r="R153" s="35" t="s">
        <v>2623</v>
      </c>
      <c r="S153" s="35" t="s">
        <v>14420</v>
      </c>
      <c r="T153">
        <v>15000000</v>
      </c>
      <c r="U153">
        <v>10</v>
      </c>
      <c r="V153" s="35" t="s">
        <v>14421</v>
      </c>
      <c r="W153" s="35" t="s">
        <v>1625</v>
      </c>
      <c r="X153" s="35" t="s">
        <v>66</v>
      </c>
      <c r="Y153" s="35" t="s">
        <v>48</v>
      </c>
      <c r="Z153" s="35" t="s">
        <v>14691</v>
      </c>
      <c r="AA153" s="35" t="s">
        <v>14691</v>
      </c>
      <c r="AC153" s="35" t="s">
        <v>14691</v>
      </c>
      <c r="AD153" s="35" t="s">
        <v>14691</v>
      </c>
      <c r="AE153">
        <v>150000000</v>
      </c>
      <c r="AF153">
        <v>10</v>
      </c>
      <c r="AG153" s="35" t="s">
        <v>14691</v>
      </c>
      <c r="AI153">
        <v>5000000</v>
      </c>
      <c r="AJ153" s="20">
        <v>44421</v>
      </c>
      <c r="AK153" s="20"/>
      <c r="AL153">
        <v>5000000</v>
      </c>
      <c r="AO153">
        <v>3333333</v>
      </c>
      <c r="AP153" s="35" t="s">
        <v>14691</v>
      </c>
      <c r="AQ153" s="35" t="s">
        <v>14691</v>
      </c>
      <c r="AR153" s="35" t="s">
        <v>14691</v>
      </c>
      <c r="AS153" s="35" t="s">
        <v>14691</v>
      </c>
      <c r="AT153" s="35" t="s">
        <v>14691</v>
      </c>
      <c r="AU153">
        <v>10</v>
      </c>
      <c r="AV153">
        <v>10.06</v>
      </c>
      <c r="AW153" t="b">
        <v>0</v>
      </c>
      <c r="AX153">
        <v>15000000</v>
      </c>
      <c r="AY153" s="20">
        <v>45155</v>
      </c>
      <c r="AZ153" s="20"/>
      <c r="BA153" s="20"/>
      <c r="BB153">
        <v>1</v>
      </c>
      <c r="BC153">
        <v>0.3333333432674408</v>
      </c>
      <c r="BD153">
        <v>1</v>
      </c>
      <c r="BE153">
        <v>11.5</v>
      </c>
      <c r="BF153" s="35" t="s">
        <v>14691</v>
      </c>
      <c r="BG153" s="35" t="s">
        <v>1626</v>
      </c>
      <c r="BH153" s="35" t="s">
        <v>14422</v>
      </c>
      <c r="BI153" s="35" t="s">
        <v>2580</v>
      </c>
      <c r="BJ153" s="35" t="s">
        <v>14423</v>
      </c>
    </row>
    <row r="154" spans="1:62" x14ac:dyDescent="0.2">
      <c r="A154">
        <v>152</v>
      </c>
      <c r="B154" s="35" t="s">
        <v>14414</v>
      </c>
      <c r="C154" s="35" t="s">
        <v>14415</v>
      </c>
      <c r="D154" s="35" t="s">
        <v>14416</v>
      </c>
      <c r="E154" s="35" t="s">
        <v>14424</v>
      </c>
      <c r="F154" s="35" t="s">
        <v>14418</v>
      </c>
      <c r="G154" s="20">
        <v>44385</v>
      </c>
      <c r="H154" s="35" t="s">
        <v>3225</v>
      </c>
      <c r="I154" s="35" t="s">
        <v>61</v>
      </c>
      <c r="J154" s="35" t="s">
        <v>53</v>
      </c>
      <c r="K154">
        <v>18</v>
      </c>
      <c r="L154">
        <v>9.1999999999999993</v>
      </c>
      <c r="M154" s="35" t="s">
        <v>13369</v>
      </c>
      <c r="N154" s="35" t="s">
        <v>14419</v>
      </c>
      <c r="O154" s="35" t="s">
        <v>523</v>
      </c>
      <c r="P154" s="35" t="s">
        <v>2656</v>
      </c>
      <c r="Q154" s="35" t="s">
        <v>81</v>
      </c>
      <c r="R154" s="35" t="s">
        <v>2623</v>
      </c>
      <c r="S154" s="35" t="s">
        <v>14420</v>
      </c>
      <c r="T154">
        <v>15000000</v>
      </c>
      <c r="U154">
        <v>10</v>
      </c>
      <c r="V154" s="35" t="s">
        <v>14421</v>
      </c>
      <c r="W154" s="35" t="s">
        <v>1625</v>
      </c>
      <c r="X154" s="35" t="s">
        <v>66</v>
      </c>
      <c r="Y154" s="35" t="s">
        <v>48</v>
      </c>
      <c r="Z154" s="35" t="s">
        <v>14691</v>
      </c>
      <c r="AA154" s="35" t="s">
        <v>14691</v>
      </c>
      <c r="AC154" s="35" t="s">
        <v>14691</v>
      </c>
      <c r="AD154" s="35" t="s">
        <v>14691</v>
      </c>
      <c r="AE154">
        <v>150000000</v>
      </c>
      <c r="AF154">
        <v>10</v>
      </c>
      <c r="AG154" s="35" t="s">
        <v>14691</v>
      </c>
      <c r="AI154">
        <v>5000000</v>
      </c>
      <c r="AJ154" s="20">
        <v>44421</v>
      </c>
      <c r="AK154" s="20"/>
      <c r="AL154">
        <v>5000000</v>
      </c>
      <c r="AO154">
        <v>3333333</v>
      </c>
      <c r="AP154" s="35" t="s">
        <v>14691</v>
      </c>
      <c r="AQ154" s="35" t="s">
        <v>14691</v>
      </c>
      <c r="AR154" s="35" t="s">
        <v>14691</v>
      </c>
      <c r="AS154" s="35" t="s">
        <v>14691</v>
      </c>
      <c r="AT154" s="35" t="s">
        <v>14691</v>
      </c>
      <c r="AU154">
        <v>10</v>
      </c>
      <c r="AV154">
        <v>10.06</v>
      </c>
      <c r="AW154" t="b">
        <v>0</v>
      </c>
      <c r="AX154">
        <v>15000000</v>
      </c>
      <c r="AY154" s="20">
        <v>45155</v>
      </c>
      <c r="AZ154" s="20"/>
      <c r="BA154" s="20"/>
      <c r="BB154">
        <v>1</v>
      </c>
      <c r="BC154">
        <v>0.3333333432674408</v>
      </c>
      <c r="BD154">
        <v>1</v>
      </c>
      <c r="BE154">
        <v>11.5</v>
      </c>
      <c r="BF154" s="35" t="s">
        <v>14691</v>
      </c>
      <c r="BG154" s="35" t="s">
        <v>14414</v>
      </c>
      <c r="BH154" s="35" t="s">
        <v>14425</v>
      </c>
      <c r="BI154" s="35" t="s">
        <v>2584</v>
      </c>
      <c r="BJ154" s="35" t="s">
        <v>14426</v>
      </c>
    </row>
    <row r="155" spans="1:62" x14ac:dyDescent="0.2">
      <c r="A155">
        <v>153</v>
      </c>
      <c r="B155" s="35" t="s">
        <v>14414</v>
      </c>
      <c r="C155" s="35" t="s">
        <v>14415</v>
      </c>
      <c r="D155" s="35" t="s">
        <v>14416</v>
      </c>
      <c r="E155" s="35" t="s">
        <v>14427</v>
      </c>
      <c r="F155" s="35" t="s">
        <v>14418</v>
      </c>
      <c r="G155" s="20">
        <v>44385</v>
      </c>
      <c r="H155" s="35" t="s">
        <v>3225</v>
      </c>
      <c r="I155" s="35" t="s">
        <v>61</v>
      </c>
      <c r="J155" s="35" t="s">
        <v>53</v>
      </c>
      <c r="K155">
        <v>18</v>
      </c>
      <c r="L155">
        <v>9.1999999999999993</v>
      </c>
      <c r="M155" s="35" t="s">
        <v>13369</v>
      </c>
      <c r="N155" s="35" t="s">
        <v>14419</v>
      </c>
      <c r="O155" s="35" t="s">
        <v>523</v>
      </c>
      <c r="P155" s="35" t="s">
        <v>2656</v>
      </c>
      <c r="Q155" s="35" t="s">
        <v>81</v>
      </c>
      <c r="R155" s="35" t="s">
        <v>2623</v>
      </c>
      <c r="S155" s="35" t="s">
        <v>14420</v>
      </c>
      <c r="T155">
        <v>15000000</v>
      </c>
      <c r="U155">
        <v>10</v>
      </c>
      <c r="V155" s="35" t="s">
        <v>14421</v>
      </c>
      <c r="W155" s="35" t="s">
        <v>1625</v>
      </c>
      <c r="X155" s="35" t="s">
        <v>66</v>
      </c>
      <c r="Y155" s="35" t="s">
        <v>48</v>
      </c>
      <c r="Z155" s="35" t="s">
        <v>14691</v>
      </c>
      <c r="AA155" s="35" t="s">
        <v>14691</v>
      </c>
      <c r="AC155" s="35" t="s">
        <v>14691</v>
      </c>
      <c r="AD155" s="35" t="s">
        <v>14691</v>
      </c>
      <c r="AE155">
        <v>150000000</v>
      </c>
      <c r="AF155">
        <v>10</v>
      </c>
      <c r="AG155" s="35" t="s">
        <v>14691</v>
      </c>
      <c r="AI155">
        <v>5000000</v>
      </c>
      <c r="AJ155" s="20">
        <v>44421</v>
      </c>
      <c r="AK155" s="20"/>
      <c r="AL155">
        <v>5000000</v>
      </c>
      <c r="AO155">
        <v>3333333</v>
      </c>
      <c r="AP155" s="35" t="s">
        <v>14691</v>
      </c>
      <c r="AQ155" s="35" t="s">
        <v>14691</v>
      </c>
      <c r="AR155" s="35" t="s">
        <v>14691</v>
      </c>
      <c r="AS155" s="35" t="s">
        <v>14691</v>
      </c>
      <c r="AT155" s="35" t="s">
        <v>14691</v>
      </c>
      <c r="AU155">
        <v>10</v>
      </c>
      <c r="AV155">
        <v>10.06</v>
      </c>
      <c r="AW155" t="b">
        <v>0</v>
      </c>
      <c r="AX155">
        <v>15000000</v>
      </c>
      <c r="AY155" s="20">
        <v>45155</v>
      </c>
      <c r="AZ155" s="20"/>
      <c r="BA155" s="20"/>
      <c r="BB155">
        <v>1</v>
      </c>
      <c r="BC155">
        <v>0.3333333432674408</v>
      </c>
      <c r="BD155">
        <v>1</v>
      </c>
      <c r="BE155">
        <v>11.5</v>
      </c>
      <c r="BF155" s="35" t="s">
        <v>14691</v>
      </c>
      <c r="BG155" s="35" t="s">
        <v>14428</v>
      </c>
      <c r="BH155" s="35" t="s">
        <v>14429</v>
      </c>
      <c r="BI155" s="35" t="s">
        <v>2589</v>
      </c>
      <c r="BJ155" s="35" t="s">
        <v>14430</v>
      </c>
    </row>
    <row r="156" spans="1:62" x14ac:dyDescent="0.2">
      <c r="A156">
        <v>154</v>
      </c>
      <c r="B156" s="35" t="s">
        <v>8753</v>
      </c>
      <c r="C156" s="35" t="s">
        <v>8754</v>
      </c>
      <c r="D156" s="35" t="s">
        <v>8755</v>
      </c>
      <c r="E156" s="35" t="s">
        <v>8756</v>
      </c>
      <c r="F156" s="35" t="s">
        <v>8757</v>
      </c>
      <c r="G156" s="20">
        <v>44371</v>
      </c>
      <c r="H156" s="35" t="s">
        <v>2755</v>
      </c>
      <c r="I156" s="35" t="s">
        <v>61</v>
      </c>
      <c r="J156" s="35" t="s">
        <v>69</v>
      </c>
      <c r="K156">
        <v>18</v>
      </c>
      <c r="L156">
        <v>9.1999999999999993</v>
      </c>
      <c r="M156" s="35" t="s">
        <v>7900</v>
      </c>
      <c r="N156" s="35" t="s">
        <v>8758</v>
      </c>
      <c r="O156" s="35" t="s">
        <v>52</v>
      </c>
      <c r="P156" s="35" t="s">
        <v>2575</v>
      </c>
      <c r="Q156" s="35" t="s">
        <v>435</v>
      </c>
      <c r="R156" s="35" t="s">
        <v>2623</v>
      </c>
      <c r="S156" s="35" t="s">
        <v>8759</v>
      </c>
      <c r="T156">
        <v>17250000</v>
      </c>
      <c r="U156">
        <v>10</v>
      </c>
      <c r="V156" s="35" t="s">
        <v>14691</v>
      </c>
      <c r="W156" s="35" t="s">
        <v>1623</v>
      </c>
      <c r="X156" s="35" t="s">
        <v>72</v>
      </c>
      <c r="Y156" s="35" t="s">
        <v>48</v>
      </c>
      <c r="Z156" s="35" t="s">
        <v>14691</v>
      </c>
      <c r="AA156" s="35" t="s">
        <v>14691</v>
      </c>
      <c r="AC156" s="35" t="s">
        <v>14691</v>
      </c>
      <c r="AD156" s="35" t="s">
        <v>14691</v>
      </c>
      <c r="AE156">
        <v>175950000</v>
      </c>
      <c r="AF156">
        <v>10.199999999999999</v>
      </c>
      <c r="AG156" s="35" t="s">
        <v>14691</v>
      </c>
      <c r="AI156">
        <v>8625000</v>
      </c>
      <c r="AJ156" s="20">
        <v>44509</v>
      </c>
      <c r="AK156" s="20"/>
      <c r="AL156">
        <v>8200000</v>
      </c>
      <c r="AO156">
        <v>8200000</v>
      </c>
      <c r="AP156" s="35" t="s">
        <v>14691</v>
      </c>
      <c r="AQ156" s="35" t="s">
        <v>14691</v>
      </c>
      <c r="AR156" s="35" t="s">
        <v>14691</v>
      </c>
      <c r="AS156" s="35" t="s">
        <v>14691</v>
      </c>
      <c r="AT156" s="35" t="s">
        <v>14691</v>
      </c>
      <c r="AU156">
        <v>10.199999999999999</v>
      </c>
      <c r="AV156">
        <v>10.242000000000001</v>
      </c>
      <c r="AW156" t="b">
        <v>0</v>
      </c>
      <c r="AX156">
        <v>17250000</v>
      </c>
      <c r="AY156" s="20">
        <v>44969</v>
      </c>
      <c r="AZ156" s="20"/>
      <c r="BA156" s="20"/>
      <c r="BB156">
        <v>1</v>
      </c>
      <c r="BC156">
        <v>0.5</v>
      </c>
      <c r="BD156">
        <v>1</v>
      </c>
      <c r="BE156">
        <v>11.5</v>
      </c>
      <c r="BF156" s="35" t="s">
        <v>14691</v>
      </c>
      <c r="BG156" s="35" t="s">
        <v>1624</v>
      </c>
      <c r="BH156" s="35" t="s">
        <v>8760</v>
      </c>
      <c r="BI156" s="35" t="s">
        <v>2580</v>
      </c>
      <c r="BJ156" s="35" t="s">
        <v>8761</v>
      </c>
    </row>
    <row r="157" spans="1:62" x14ac:dyDescent="0.2">
      <c r="A157">
        <v>155</v>
      </c>
      <c r="B157" s="35" t="s">
        <v>8753</v>
      </c>
      <c r="C157" s="35" t="s">
        <v>8754</v>
      </c>
      <c r="D157" s="35" t="s">
        <v>8755</v>
      </c>
      <c r="E157" s="35" t="s">
        <v>8762</v>
      </c>
      <c r="F157" s="35" t="s">
        <v>8757</v>
      </c>
      <c r="G157" s="20">
        <v>44371</v>
      </c>
      <c r="H157" s="35" t="s">
        <v>2755</v>
      </c>
      <c r="I157" s="35" t="s">
        <v>61</v>
      </c>
      <c r="J157" s="35" t="s">
        <v>69</v>
      </c>
      <c r="K157">
        <v>18</v>
      </c>
      <c r="L157">
        <v>9.1999999999999993</v>
      </c>
      <c r="M157" s="35" t="s">
        <v>7900</v>
      </c>
      <c r="N157" s="35" t="s">
        <v>8758</v>
      </c>
      <c r="O157" s="35" t="s">
        <v>52</v>
      </c>
      <c r="P157" s="35" t="s">
        <v>2575</v>
      </c>
      <c r="Q157" s="35" t="s">
        <v>435</v>
      </c>
      <c r="R157" s="35" t="s">
        <v>2623</v>
      </c>
      <c r="S157" s="35" t="s">
        <v>8759</v>
      </c>
      <c r="T157">
        <v>17250000</v>
      </c>
      <c r="U157">
        <v>10</v>
      </c>
      <c r="V157" s="35" t="s">
        <v>14691</v>
      </c>
      <c r="W157" s="35" t="s">
        <v>1623</v>
      </c>
      <c r="X157" s="35" t="s">
        <v>72</v>
      </c>
      <c r="Y157" s="35" t="s">
        <v>48</v>
      </c>
      <c r="Z157" s="35" t="s">
        <v>14691</v>
      </c>
      <c r="AA157" s="35" t="s">
        <v>14691</v>
      </c>
      <c r="AC157" s="35" t="s">
        <v>14691</v>
      </c>
      <c r="AD157" s="35" t="s">
        <v>14691</v>
      </c>
      <c r="AE157">
        <v>175950000</v>
      </c>
      <c r="AF157">
        <v>10.199999999999999</v>
      </c>
      <c r="AG157" s="35" t="s">
        <v>14691</v>
      </c>
      <c r="AI157">
        <v>8625000</v>
      </c>
      <c r="AJ157" s="20">
        <v>44509</v>
      </c>
      <c r="AK157" s="20"/>
      <c r="AL157">
        <v>8200000</v>
      </c>
      <c r="AO157">
        <v>8200000</v>
      </c>
      <c r="AP157" s="35" t="s">
        <v>14691</v>
      </c>
      <c r="AQ157" s="35" t="s">
        <v>14691</v>
      </c>
      <c r="AR157" s="35" t="s">
        <v>14691</v>
      </c>
      <c r="AS157" s="35" t="s">
        <v>14691</v>
      </c>
      <c r="AT157" s="35" t="s">
        <v>14691</v>
      </c>
      <c r="AU157">
        <v>10.199999999999999</v>
      </c>
      <c r="AV157">
        <v>10.242000000000001</v>
      </c>
      <c r="AW157" t="b">
        <v>0</v>
      </c>
      <c r="AX157">
        <v>17250000</v>
      </c>
      <c r="AY157" s="20">
        <v>44969</v>
      </c>
      <c r="AZ157" s="20"/>
      <c r="BA157" s="20"/>
      <c r="BB157">
        <v>1</v>
      </c>
      <c r="BC157">
        <v>0.5</v>
      </c>
      <c r="BD157">
        <v>1</v>
      </c>
      <c r="BE157">
        <v>11.5</v>
      </c>
      <c r="BF157" s="35" t="s">
        <v>14691</v>
      </c>
      <c r="BG157" s="35" t="s">
        <v>8753</v>
      </c>
      <c r="BH157" s="35" t="s">
        <v>8763</v>
      </c>
      <c r="BI157" s="35" t="s">
        <v>2584</v>
      </c>
      <c r="BJ157" s="35" t="s">
        <v>8764</v>
      </c>
    </row>
    <row r="158" spans="1:62" x14ac:dyDescent="0.2">
      <c r="A158">
        <v>156</v>
      </c>
      <c r="B158" s="35" t="s">
        <v>8753</v>
      </c>
      <c r="C158" s="35" t="s">
        <v>8754</v>
      </c>
      <c r="D158" s="35" t="s">
        <v>8755</v>
      </c>
      <c r="E158" s="35" t="s">
        <v>8765</v>
      </c>
      <c r="F158" s="35" t="s">
        <v>8757</v>
      </c>
      <c r="G158" s="20">
        <v>44371</v>
      </c>
      <c r="H158" s="35" t="s">
        <v>2755</v>
      </c>
      <c r="I158" s="35" t="s">
        <v>61</v>
      </c>
      <c r="J158" s="35" t="s">
        <v>69</v>
      </c>
      <c r="K158">
        <v>18</v>
      </c>
      <c r="L158">
        <v>9.1999999999999993</v>
      </c>
      <c r="M158" s="35" t="s">
        <v>7900</v>
      </c>
      <c r="N158" s="35" t="s">
        <v>8758</v>
      </c>
      <c r="O158" s="35" t="s">
        <v>52</v>
      </c>
      <c r="P158" s="35" t="s">
        <v>2575</v>
      </c>
      <c r="Q158" s="35" t="s">
        <v>435</v>
      </c>
      <c r="R158" s="35" t="s">
        <v>2623</v>
      </c>
      <c r="S158" s="35" t="s">
        <v>8759</v>
      </c>
      <c r="T158">
        <v>17250000</v>
      </c>
      <c r="U158">
        <v>10</v>
      </c>
      <c r="V158" s="35" t="s">
        <v>14691</v>
      </c>
      <c r="W158" s="35" t="s">
        <v>1623</v>
      </c>
      <c r="X158" s="35" t="s">
        <v>72</v>
      </c>
      <c r="Y158" s="35" t="s">
        <v>48</v>
      </c>
      <c r="Z158" s="35" t="s">
        <v>14691</v>
      </c>
      <c r="AA158" s="35" t="s">
        <v>14691</v>
      </c>
      <c r="AC158" s="35" t="s">
        <v>14691</v>
      </c>
      <c r="AD158" s="35" t="s">
        <v>14691</v>
      </c>
      <c r="AE158">
        <v>175950000</v>
      </c>
      <c r="AF158">
        <v>10.199999999999999</v>
      </c>
      <c r="AG158" s="35" t="s">
        <v>14691</v>
      </c>
      <c r="AI158">
        <v>8625000</v>
      </c>
      <c r="AJ158" s="20">
        <v>44509</v>
      </c>
      <c r="AK158" s="20"/>
      <c r="AL158">
        <v>8200000</v>
      </c>
      <c r="AO158">
        <v>8200000</v>
      </c>
      <c r="AP158" s="35" t="s">
        <v>14691</v>
      </c>
      <c r="AQ158" s="35" t="s">
        <v>14691</v>
      </c>
      <c r="AR158" s="35" t="s">
        <v>14691</v>
      </c>
      <c r="AS158" s="35" t="s">
        <v>14691</v>
      </c>
      <c r="AT158" s="35" t="s">
        <v>14691</v>
      </c>
      <c r="AU158">
        <v>10.199999999999999</v>
      </c>
      <c r="AV158">
        <v>10.242000000000001</v>
      </c>
      <c r="AW158" t="b">
        <v>0</v>
      </c>
      <c r="AX158">
        <v>17250000</v>
      </c>
      <c r="AY158" s="20">
        <v>44969</v>
      </c>
      <c r="AZ158" s="20"/>
      <c r="BA158" s="20"/>
      <c r="BB158">
        <v>1</v>
      </c>
      <c r="BC158">
        <v>0.5</v>
      </c>
      <c r="BD158">
        <v>1</v>
      </c>
      <c r="BE158">
        <v>11.5</v>
      </c>
      <c r="BF158" s="35" t="s">
        <v>14691</v>
      </c>
      <c r="BG158" s="35" t="s">
        <v>8766</v>
      </c>
      <c r="BH158" s="35" t="s">
        <v>8767</v>
      </c>
      <c r="BI158" s="35" t="s">
        <v>2589</v>
      </c>
      <c r="BJ158" s="35" t="s">
        <v>8768</v>
      </c>
    </row>
    <row r="159" spans="1:62" x14ac:dyDescent="0.2">
      <c r="A159">
        <v>157</v>
      </c>
      <c r="B159" s="35" t="s">
        <v>4651</v>
      </c>
      <c r="C159" s="35" t="s">
        <v>4652</v>
      </c>
      <c r="D159" s="35" t="s">
        <v>4653</v>
      </c>
      <c r="E159" s="35" t="s">
        <v>4654</v>
      </c>
      <c r="F159" s="35" t="s">
        <v>4655</v>
      </c>
      <c r="G159" s="20">
        <v>44090</v>
      </c>
      <c r="H159" s="35" t="s">
        <v>150</v>
      </c>
      <c r="I159" s="35" t="s">
        <v>54</v>
      </c>
      <c r="J159" s="35" t="s">
        <v>53</v>
      </c>
      <c r="K159">
        <v>18</v>
      </c>
      <c r="M159" s="35" t="s">
        <v>4656</v>
      </c>
      <c r="N159" s="35" t="s">
        <v>4657</v>
      </c>
      <c r="O159" s="35" t="s">
        <v>122</v>
      </c>
      <c r="P159" s="35" t="s">
        <v>2656</v>
      </c>
      <c r="Q159" s="35" t="s">
        <v>68</v>
      </c>
      <c r="R159" s="35" t="s">
        <v>2577</v>
      </c>
      <c r="S159" s="35" t="s">
        <v>4658</v>
      </c>
      <c r="T159">
        <v>81681000</v>
      </c>
      <c r="U159">
        <v>10</v>
      </c>
      <c r="V159" s="35" t="s">
        <v>4659</v>
      </c>
      <c r="W159" s="35" t="s">
        <v>118</v>
      </c>
      <c r="X159" s="35" t="s">
        <v>79</v>
      </c>
      <c r="Y159" s="35" t="s">
        <v>48</v>
      </c>
      <c r="Z159" s="35" t="s">
        <v>156</v>
      </c>
      <c r="AA159" s="35" t="s">
        <v>48</v>
      </c>
      <c r="AC159" s="35" t="s">
        <v>14691</v>
      </c>
      <c r="AD159" s="35" t="s">
        <v>14691</v>
      </c>
      <c r="AE159">
        <v>817356537</v>
      </c>
      <c r="AF159">
        <v>10.01</v>
      </c>
      <c r="AG159" s="35" t="s">
        <v>1621</v>
      </c>
      <c r="AH159">
        <v>4984000000</v>
      </c>
      <c r="AI159">
        <v>27227000</v>
      </c>
      <c r="AJ159" s="20">
        <v>44106</v>
      </c>
      <c r="AK159" s="20">
        <v>44533</v>
      </c>
      <c r="AL159">
        <v>18336201</v>
      </c>
      <c r="AO159">
        <v>12224134</v>
      </c>
      <c r="AP159" s="35" t="s">
        <v>14691</v>
      </c>
      <c r="AQ159" s="35" t="s">
        <v>14691</v>
      </c>
      <c r="AR159" s="35" t="s">
        <v>1620</v>
      </c>
      <c r="AS159" s="35" t="s">
        <v>4660</v>
      </c>
      <c r="AT159" s="35" t="s">
        <v>14691</v>
      </c>
      <c r="AU159">
        <v>10.01</v>
      </c>
      <c r="AV159">
        <v>10.050000000000001</v>
      </c>
      <c r="AW159" t="b">
        <v>1</v>
      </c>
      <c r="AX159">
        <v>81681000</v>
      </c>
      <c r="AY159" s="20">
        <v>44840</v>
      </c>
      <c r="AZ159" s="20">
        <v>44775</v>
      </c>
      <c r="BA159" s="20">
        <v>44932</v>
      </c>
      <c r="BB159">
        <v>1</v>
      </c>
      <c r="BC159">
        <v>0.3333333432674408</v>
      </c>
      <c r="BD159">
        <v>1</v>
      </c>
      <c r="BE159">
        <v>11.5</v>
      </c>
      <c r="BF159" s="35" t="s">
        <v>14691</v>
      </c>
      <c r="BG159" s="35" t="s">
        <v>1622</v>
      </c>
      <c r="BH159" s="35" t="s">
        <v>4661</v>
      </c>
      <c r="BI159" s="35" t="s">
        <v>2580</v>
      </c>
      <c r="BJ159" s="35" t="s">
        <v>4662</v>
      </c>
    </row>
    <row r="160" spans="1:62" x14ac:dyDescent="0.2">
      <c r="A160">
        <v>158</v>
      </c>
      <c r="B160" s="35" t="s">
        <v>4651</v>
      </c>
      <c r="C160" s="35" t="s">
        <v>4652</v>
      </c>
      <c r="D160" s="35" t="s">
        <v>4653</v>
      </c>
      <c r="E160" s="35" t="s">
        <v>4663</v>
      </c>
      <c r="F160" s="35" t="s">
        <v>4655</v>
      </c>
      <c r="G160" s="20">
        <v>44090</v>
      </c>
      <c r="H160" s="35" t="s">
        <v>150</v>
      </c>
      <c r="I160" s="35" t="s">
        <v>54</v>
      </c>
      <c r="J160" s="35" t="s">
        <v>53</v>
      </c>
      <c r="K160">
        <v>18</v>
      </c>
      <c r="M160" s="35" t="s">
        <v>4656</v>
      </c>
      <c r="N160" s="35" t="s">
        <v>4657</v>
      </c>
      <c r="O160" s="35" t="s">
        <v>122</v>
      </c>
      <c r="P160" s="35" t="s">
        <v>2656</v>
      </c>
      <c r="Q160" s="35" t="s">
        <v>68</v>
      </c>
      <c r="R160" s="35" t="s">
        <v>2577</v>
      </c>
      <c r="S160" s="35" t="s">
        <v>4658</v>
      </c>
      <c r="T160">
        <v>81681000</v>
      </c>
      <c r="U160">
        <v>10</v>
      </c>
      <c r="V160" s="35" t="s">
        <v>4659</v>
      </c>
      <c r="W160" s="35" t="s">
        <v>118</v>
      </c>
      <c r="X160" s="35" t="s">
        <v>79</v>
      </c>
      <c r="Y160" s="35" t="s">
        <v>48</v>
      </c>
      <c r="Z160" s="35" t="s">
        <v>156</v>
      </c>
      <c r="AA160" s="35" t="s">
        <v>48</v>
      </c>
      <c r="AC160" s="35" t="s">
        <v>14691</v>
      </c>
      <c r="AD160" s="35" t="s">
        <v>14691</v>
      </c>
      <c r="AE160">
        <v>817356537</v>
      </c>
      <c r="AF160">
        <v>10.01</v>
      </c>
      <c r="AG160" s="35" t="s">
        <v>1621</v>
      </c>
      <c r="AH160">
        <v>4984000000</v>
      </c>
      <c r="AI160">
        <v>27227000</v>
      </c>
      <c r="AJ160" s="20">
        <v>44106</v>
      </c>
      <c r="AK160" s="20">
        <v>44533</v>
      </c>
      <c r="AL160">
        <v>18336201</v>
      </c>
      <c r="AO160">
        <v>12224134</v>
      </c>
      <c r="AP160" s="35" t="s">
        <v>14691</v>
      </c>
      <c r="AQ160" s="35" t="s">
        <v>14691</v>
      </c>
      <c r="AR160" s="35" t="s">
        <v>1620</v>
      </c>
      <c r="AS160" s="35" t="s">
        <v>4660</v>
      </c>
      <c r="AT160" s="35" t="s">
        <v>14691</v>
      </c>
      <c r="AU160">
        <v>10.01</v>
      </c>
      <c r="AV160">
        <v>10.050000000000001</v>
      </c>
      <c r="AW160" t="b">
        <v>1</v>
      </c>
      <c r="AX160">
        <v>81681000</v>
      </c>
      <c r="AY160" s="20">
        <v>44840</v>
      </c>
      <c r="AZ160" s="20">
        <v>44775</v>
      </c>
      <c r="BA160" s="20">
        <v>44932</v>
      </c>
      <c r="BB160">
        <v>1</v>
      </c>
      <c r="BC160">
        <v>0.3333333432674408</v>
      </c>
      <c r="BD160">
        <v>1</v>
      </c>
      <c r="BE160">
        <v>11.5</v>
      </c>
      <c r="BF160" s="35" t="s">
        <v>14691</v>
      </c>
      <c r="BG160" s="35" t="s">
        <v>4651</v>
      </c>
      <c r="BH160" s="35" t="s">
        <v>4664</v>
      </c>
      <c r="BI160" s="35" t="s">
        <v>2584</v>
      </c>
      <c r="BJ160" s="35" t="s">
        <v>4665</v>
      </c>
    </row>
    <row r="161" spans="1:62" x14ac:dyDescent="0.2">
      <c r="A161">
        <v>159</v>
      </c>
      <c r="B161" s="35" t="s">
        <v>4651</v>
      </c>
      <c r="C161" s="35" t="s">
        <v>4652</v>
      </c>
      <c r="D161" s="35" t="s">
        <v>4653</v>
      </c>
      <c r="E161" s="35" t="s">
        <v>4666</v>
      </c>
      <c r="F161" s="35" t="s">
        <v>4655</v>
      </c>
      <c r="G161" s="20">
        <v>44090</v>
      </c>
      <c r="H161" s="35" t="s">
        <v>150</v>
      </c>
      <c r="I161" s="35" t="s">
        <v>54</v>
      </c>
      <c r="J161" s="35" t="s">
        <v>53</v>
      </c>
      <c r="K161">
        <v>18</v>
      </c>
      <c r="M161" s="35" t="s">
        <v>4656</v>
      </c>
      <c r="N161" s="35" t="s">
        <v>4657</v>
      </c>
      <c r="O161" s="35" t="s">
        <v>122</v>
      </c>
      <c r="P161" s="35" t="s">
        <v>2656</v>
      </c>
      <c r="Q161" s="35" t="s">
        <v>68</v>
      </c>
      <c r="R161" s="35" t="s">
        <v>2577</v>
      </c>
      <c r="S161" s="35" t="s">
        <v>4658</v>
      </c>
      <c r="T161">
        <v>81681000</v>
      </c>
      <c r="U161">
        <v>10</v>
      </c>
      <c r="V161" s="35" t="s">
        <v>4659</v>
      </c>
      <c r="W161" s="35" t="s">
        <v>118</v>
      </c>
      <c r="X161" s="35" t="s">
        <v>79</v>
      </c>
      <c r="Y161" s="35" t="s">
        <v>48</v>
      </c>
      <c r="Z161" s="35" t="s">
        <v>156</v>
      </c>
      <c r="AA161" s="35" t="s">
        <v>48</v>
      </c>
      <c r="AC161" s="35" t="s">
        <v>14691</v>
      </c>
      <c r="AD161" s="35" t="s">
        <v>14691</v>
      </c>
      <c r="AE161">
        <v>817356537</v>
      </c>
      <c r="AF161">
        <v>10.01</v>
      </c>
      <c r="AG161" s="35" t="s">
        <v>1621</v>
      </c>
      <c r="AH161">
        <v>4984000000</v>
      </c>
      <c r="AI161">
        <v>27227000</v>
      </c>
      <c r="AJ161" s="20">
        <v>44106</v>
      </c>
      <c r="AK161" s="20">
        <v>44533</v>
      </c>
      <c r="AL161">
        <v>18336201</v>
      </c>
      <c r="AO161">
        <v>12224134</v>
      </c>
      <c r="AP161" s="35" t="s">
        <v>14691</v>
      </c>
      <c r="AQ161" s="35" t="s">
        <v>14691</v>
      </c>
      <c r="AR161" s="35" t="s">
        <v>1620</v>
      </c>
      <c r="AS161" s="35" t="s">
        <v>4660</v>
      </c>
      <c r="AT161" s="35" t="s">
        <v>14691</v>
      </c>
      <c r="AU161">
        <v>10.01</v>
      </c>
      <c r="AV161">
        <v>10.050000000000001</v>
      </c>
      <c r="AW161" t="b">
        <v>1</v>
      </c>
      <c r="AX161">
        <v>81681000</v>
      </c>
      <c r="AY161" s="20">
        <v>44840</v>
      </c>
      <c r="AZ161" s="20">
        <v>44775</v>
      </c>
      <c r="BA161" s="20">
        <v>44932</v>
      </c>
      <c r="BB161">
        <v>1</v>
      </c>
      <c r="BC161">
        <v>0.3333333432674408</v>
      </c>
      <c r="BD161">
        <v>1</v>
      </c>
      <c r="BE161">
        <v>11.5</v>
      </c>
      <c r="BF161" s="35" t="s">
        <v>14691</v>
      </c>
      <c r="BG161" s="35" t="s">
        <v>4667</v>
      </c>
      <c r="BH161" s="35" t="s">
        <v>4668</v>
      </c>
      <c r="BI161" s="35" t="s">
        <v>2589</v>
      </c>
      <c r="BJ161" s="35" t="s">
        <v>4669</v>
      </c>
    </row>
    <row r="162" spans="1:62" x14ac:dyDescent="0.2">
      <c r="A162">
        <v>160</v>
      </c>
      <c r="B162" s="35" t="s">
        <v>14228</v>
      </c>
      <c r="C162" s="35" t="s">
        <v>14229</v>
      </c>
      <c r="D162" s="35" t="s">
        <v>14230</v>
      </c>
      <c r="E162" s="35" t="s">
        <v>14231</v>
      </c>
      <c r="F162" s="35" t="s">
        <v>14232</v>
      </c>
      <c r="G162" s="20">
        <v>44244</v>
      </c>
      <c r="H162" s="35" t="s">
        <v>3225</v>
      </c>
      <c r="I162" s="35" t="s">
        <v>61</v>
      </c>
      <c r="J162" s="35" t="s">
        <v>53</v>
      </c>
      <c r="K162">
        <v>18</v>
      </c>
      <c r="L162">
        <v>9.1999999999999993</v>
      </c>
      <c r="M162" s="35" t="s">
        <v>14233</v>
      </c>
      <c r="N162" s="35" t="s">
        <v>14234</v>
      </c>
      <c r="O162" s="35" t="s">
        <v>59</v>
      </c>
      <c r="P162" s="35" t="s">
        <v>2575</v>
      </c>
      <c r="Q162" s="35" t="s">
        <v>209</v>
      </c>
      <c r="R162" s="35" t="s">
        <v>2577</v>
      </c>
      <c r="S162" s="35" t="s">
        <v>14235</v>
      </c>
      <c r="T162">
        <v>28250000</v>
      </c>
      <c r="U162">
        <v>10</v>
      </c>
      <c r="V162" s="35" t="s">
        <v>14691</v>
      </c>
      <c r="W162" s="35" t="s">
        <v>1618</v>
      </c>
      <c r="X162" s="35" t="s">
        <v>49</v>
      </c>
      <c r="Y162" s="35" t="s">
        <v>48</v>
      </c>
      <c r="Z162" s="35" t="s">
        <v>14691</v>
      </c>
      <c r="AA162" s="35" t="s">
        <v>14691</v>
      </c>
      <c r="AC162" s="35" t="s">
        <v>14691</v>
      </c>
      <c r="AD162" s="35" t="s">
        <v>14691</v>
      </c>
      <c r="AE162">
        <v>282502353</v>
      </c>
      <c r="AF162">
        <v>10</v>
      </c>
      <c r="AG162" s="35" t="s">
        <v>14691</v>
      </c>
      <c r="AI162">
        <v>9416667</v>
      </c>
      <c r="AJ162" s="20">
        <v>44405</v>
      </c>
      <c r="AK162" s="20"/>
      <c r="AL162">
        <v>8650000</v>
      </c>
      <c r="AM162">
        <v>865000</v>
      </c>
      <c r="AP162" s="35" t="s">
        <v>14691</v>
      </c>
      <c r="AQ162" s="35" t="s">
        <v>14691</v>
      </c>
      <c r="AR162" s="35" t="s">
        <v>14691</v>
      </c>
      <c r="AS162" s="35" t="s">
        <v>14691</v>
      </c>
      <c r="AT162" s="35" t="s">
        <v>14691</v>
      </c>
      <c r="AU162">
        <v>10.01</v>
      </c>
      <c r="AV162">
        <v>10.098000000000001</v>
      </c>
      <c r="AW162" t="b">
        <v>0</v>
      </c>
      <c r="AX162">
        <v>28250000</v>
      </c>
      <c r="AY162" s="20">
        <v>45137</v>
      </c>
      <c r="AZ162" s="20"/>
      <c r="BA162" s="20"/>
      <c r="BB162">
        <v>1</v>
      </c>
      <c r="BC162">
        <v>0.3333333432674408</v>
      </c>
      <c r="BD162">
        <v>1</v>
      </c>
      <c r="BE162">
        <v>11.5</v>
      </c>
      <c r="BF162" s="35" t="s">
        <v>14691</v>
      </c>
      <c r="BG162" s="35" t="s">
        <v>1619</v>
      </c>
      <c r="BH162" s="35" t="s">
        <v>14236</v>
      </c>
      <c r="BI162" s="35" t="s">
        <v>2580</v>
      </c>
      <c r="BJ162" s="35" t="s">
        <v>14237</v>
      </c>
    </row>
    <row r="163" spans="1:62" x14ac:dyDescent="0.2">
      <c r="A163">
        <v>161</v>
      </c>
      <c r="B163" s="35" t="s">
        <v>14228</v>
      </c>
      <c r="C163" s="35" t="s">
        <v>14229</v>
      </c>
      <c r="D163" s="35" t="s">
        <v>14230</v>
      </c>
      <c r="E163" s="35" t="s">
        <v>14238</v>
      </c>
      <c r="F163" s="35" t="s">
        <v>14232</v>
      </c>
      <c r="G163" s="20">
        <v>44244</v>
      </c>
      <c r="H163" s="35" t="s">
        <v>3225</v>
      </c>
      <c r="I163" s="35" t="s">
        <v>61</v>
      </c>
      <c r="J163" s="35" t="s">
        <v>53</v>
      </c>
      <c r="K163">
        <v>18</v>
      </c>
      <c r="L163">
        <v>9.1999999999999993</v>
      </c>
      <c r="M163" s="35" t="s">
        <v>14233</v>
      </c>
      <c r="N163" s="35" t="s">
        <v>14234</v>
      </c>
      <c r="O163" s="35" t="s">
        <v>59</v>
      </c>
      <c r="P163" s="35" t="s">
        <v>2575</v>
      </c>
      <c r="Q163" s="35" t="s">
        <v>209</v>
      </c>
      <c r="R163" s="35" t="s">
        <v>2577</v>
      </c>
      <c r="S163" s="35" t="s">
        <v>14235</v>
      </c>
      <c r="T163">
        <v>28250000</v>
      </c>
      <c r="U163">
        <v>10</v>
      </c>
      <c r="V163" s="35" t="s">
        <v>14691</v>
      </c>
      <c r="W163" s="35" t="s">
        <v>1618</v>
      </c>
      <c r="X163" s="35" t="s">
        <v>49</v>
      </c>
      <c r="Y163" s="35" t="s">
        <v>48</v>
      </c>
      <c r="Z163" s="35" t="s">
        <v>14691</v>
      </c>
      <c r="AA163" s="35" t="s">
        <v>14691</v>
      </c>
      <c r="AC163" s="35" t="s">
        <v>14691</v>
      </c>
      <c r="AD163" s="35" t="s">
        <v>14691</v>
      </c>
      <c r="AE163">
        <v>282502353</v>
      </c>
      <c r="AF163">
        <v>10</v>
      </c>
      <c r="AG163" s="35" t="s">
        <v>14691</v>
      </c>
      <c r="AI163">
        <v>9416667</v>
      </c>
      <c r="AJ163" s="20">
        <v>44405</v>
      </c>
      <c r="AK163" s="20"/>
      <c r="AL163">
        <v>8650000</v>
      </c>
      <c r="AM163">
        <v>865000</v>
      </c>
      <c r="AP163" s="35" t="s">
        <v>14691</v>
      </c>
      <c r="AQ163" s="35" t="s">
        <v>14691</v>
      </c>
      <c r="AR163" s="35" t="s">
        <v>14691</v>
      </c>
      <c r="AS163" s="35" t="s">
        <v>14691</v>
      </c>
      <c r="AT163" s="35" t="s">
        <v>14691</v>
      </c>
      <c r="AU163">
        <v>10.01</v>
      </c>
      <c r="AV163">
        <v>10.098000000000001</v>
      </c>
      <c r="AW163" t="b">
        <v>0</v>
      </c>
      <c r="AX163">
        <v>28250000</v>
      </c>
      <c r="AY163" s="20">
        <v>45137</v>
      </c>
      <c r="AZ163" s="20"/>
      <c r="BA163" s="20"/>
      <c r="BB163">
        <v>1</v>
      </c>
      <c r="BC163">
        <v>0.3333333432674408</v>
      </c>
      <c r="BD163">
        <v>1</v>
      </c>
      <c r="BE163">
        <v>11.5</v>
      </c>
      <c r="BF163" s="35" t="s">
        <v>14691</v>
      </c>
      <c r="BG163" s="35" t="s">
        <v>14228</v>
      </c>
      <c r="BH163" s="35" t="s">
        <v>14239</v>
      </c>
      <c r="BI163" s="35" t="s">
        <v>2584</v>
      </c>
      <c r="BJ163" s="35" t="s">
        <v>14240</v>
      </c>
    </row>
    <row r="164" spans="1:62" x14ac:dyDescent="0.2">
      <c r="A164">
        <v>162</v>
      </c>
      <c r="B164" s="35" t="s">
        <v>14228</v>
      </c>
      <c r="C164" s="35" t="s">
        <v>14229</v>
      </c>
      <c r="D164" s="35" t="s">
        <v>14230</v>
      </c>
      <c r="E164" s="35" t="s">
        <v>14241</v>
      </c>
      <c r="F164" s="35" t="s">
        <v>14232</v>
      </c>
      <c r="G164" s="20">
        <v>44244</v>
      </c>
      <c r="H164" s="35" t="s">
        <v>3225</v>
      </c>
      <c r="I164" s="35" t="s">
        <v>61</v>
      </c>
      <c r="J164" s="35" t="s">
        <v>53</v>
      </c>
      <c r="K164">
        <v>18</v>
      </c>
      <c r="L164">
        <v>9.1999999999999993</v>
      </c>
      <c r="M164" s="35" t="s">
        <v>14233</v>
      </c>
      <c r="N164" s="35" t="s">
        <v>14234</v>
      </c>
      <c r="O164" s="35" t="s">
        <v>59</v>
      </c>
      <c r="P164" s="35" t="s">
        <v>2575</v>
      </c>
      <c r="Q164" s="35" t="s">
        <v>209</v>
      </c>
      <c r="R164" s="35" t="s">
        <v>2577</v>
      </c>
      <c r="S164" s="35" t="s">
        <v>14235</v>
      </c>
      <c r="T164">
        <v>28250000</v>
      </c>
      <c r="U164">
        <v>10</v>
      </c>
      <c r="V164" s="35" t="s">
        <v>14691</v>
      </c>
      <c r="W164" s="35" t="s">
        <v>1618</v>
      </c>
      <c r="X164" s="35" t="s">
        <v>49</v>
      </c>
      <c r="Y164" s="35" t="s">
        <v>48</v>
      </c>
      <c r="Z164" s="35" t="s">
        <v>14691</v>
      </c>
      <c r="AA164" s="35" t="s">
        <v>14691</v>
      </c>
      <c r="AC164" s="35" t="s">
        <v>14691</v>
      </c>
      <c r="AD164" s="35" t="s">
        <v>14691</v>
      </c>
      <c r="AE164">
        <v>282502353</v>
      </c>
      <c r="AF164">
        <v>10</v>
      </c>
      <c r="AG164" s="35" t="s">
        <v>14691</v>
      </c>
      <c r="AI164">
        <v>9416667</v>
      </c>
      <c r="AJ164" s="20">
        <v>44405</v>
      </c>
      <c r="AK164" s="20"/>
      <c r="AL164">
        <v>8650000</v>
      </c>
      <c r="AM164">
        <v>865000</v>
      </c>
      <c r="AP164" s="35" t="s">
        <v>14691</v>
      </c>
      <c r="AQ164" s="35" t="s">
        <v>14691</v>
      </c>
      <c r="AR164" s="35" t="s">
        <v>14691</v>
      </c>
      <c r="AS164" s="35" t="s">
        <v>14691</v>
      </c>
      <c r="AT164" s="35" t="s">
        <v>14691</v>
      </c>
      <c r="AU164">
        <v>10.01</v>
      </c>
      <c r="AV164">
        <v>10.098000000000001</v>
      </c>
      <c r="AW164" t="b">
        <v>0</v>
      </c>
      <c r="AX164">
        <v>28250000</v>
      </c>
      <c r="AY164" s="20">
        <v>45137</v>
      </c>
      <c r="AZ164" s="20"/>
      <c r="BA164" s="20"/>
      <c r="BB164">
        <v>1</v>
      </c>
      <c r="BC164">
        <v>0.3333333432674408</v>
      </c>
      <c r="BD164">
        <v>1</v>
      </c>
      <c r="BE164">
        <v>11.5</v>
      </c>
      <c r="BF164" s="35" t="s">
        <v>14691</v>
      </c>
      <c r="BG164" s="35" t="s">
        <v>14242</v>
      </c>
      <c r="BH164" s="35" t="s">
        <v>14243</v>
      </c>
      <c r="BI164" s="35" t="s">
        <v>2589</v>
      </c>
      <c r="BJ164" s="35" t="s">
        <v>14244</v>
      </c>
    </row>
    <row r="165" spans="1:62" x14ac:dyDescent="0.2">
      <c r="A165">
        <v>163</v>
      </c>
      <c r="B165" s="35" t="s">
        <v>10403</v>
      </c>
      <c r="C165" s="35" t="s">
        <v>10404</v>
      </c>
      <c r="D165" s="35" t="s">
        <v>10405</v>
      </c>
      <c r="E165" s="35" t="s">
        <v>10406</v>
      </c>
      <c r="F165" s="35" t="s">
        <v>10407</v>
      </c>
      <c r="G165" s="20">
        <v>44519</v>
      </c>
      <c r="H165" s="35" t="s">
        <v>386</v>
      </c>
      <c r="I165" s="35" t="s">
        <v>54</v>
      </c>
      <c r="J165" s="35" t="s">
        <v>69</v>
      </c>
      <c r="K165">
        <v>18</v>
      </c>
      <c r="L165">
        <v>9.1999999999999993</v>
      </c>
      <c r="M165" s="35" t="s">
        <v>9746</v>
      </c>
      <c r="N165" s="35" t="s">
        <v>10408</v>
      </c>
      <c r="O165" s="35" t="s">
        <v>59</v>
      </c>
      <c r="P165" s="35" t="s">
        <v>2575</v>
      </c>
      <c r="Q165" s="35" t="s">
        <v>95</v>
      </c>
      <c r="R165" s="35" t="s">
        <v>2577</v>
      </c>
      <c r="S165" s="35" t="s">
        <v>10409</v>
      </c>
      <c r="T165">
        <v>17250000</v>
      </c>
      <c r="U165">
        <v>10</v>
      </c>
      <c r="V165" s="35" t="s">
        <v>10410</v>
      </c>
      <c r="W165" s="35" t="s">
        <v>1616</v>
      </c>
      <c r="X165" s="35" t="s">
        <v>79</v>
      </c>
      <c r="Y165" s="35" t="s">
        <v>93</v>
      </c>
      <c r="Z165" s="35" t="s">
        <v>14691</v>
      </c>
      <c r="AA165" s="35" t="s">
        <v>14691</v>
      </c>
      <c r="AC165" s="35" t="s">
        <v>14691</v>
      </c>
      <c r="AD165" s="35" t="s">
        <v>14691</v>
      </c>
      <c r="AE165">
        <v>175950000</v>
      </c>
      <c r="AF165">
        <v>10.199999999999999</v>
      </c>
      <c r="AG165" s="35" t="s">
        <v>14691</v>
      </c>
      <c r="AI165">
        <v>8625000</v>
      </c>
      <c r="AJ165" s="20">
        <v>44537</v>
      </c>
      <c r="AK165" s="20"/>
      <c r="AL165">
        <v>8950000</v>
      </c>
      <c r="AO165">
        <v>8950000</v>
      </c>
      <c r="AP165" s="35" t="s">
        <v>14691</v>
      </c>
      <c r="AQ165" s="35" t="s">
        <v>14691</v>
      </c>
      <c r="AR165" s="35" t="s">
        <v>14691</v>
      </c>
      <c r="AS165" s="35" t="s">
        <v>14691</v>
      </c>
      <c r="AT165" s="35" t="s">
        <v>14691</v>
      </c>
      <c r="AU165">
        <v>10.199999999999999</v>
      </c>
      <c r="AV165">
        <v>10.272</v>
      </c>
      <c r="AW165" t="b">
        <v>0</v>
      </c>
      <c r="AX165">
        <v>17250000</v>
      </c>
      <c r="AY165" s="20">
        <v>44994</v>
      </c>
      <c r="AZ165" s="20"/>
      <c r="BA165" s="20">
        <v>45178</v>
      </c>
      <c r="BB165">
        <v>1</v>
      </c>
      <c r="BC165">
        <v>0.5</v>
      </c>
      <c r="BD165">
        <v>1</v>
      </c>
      <c r="BE165">
        <v>11.5</v>
      </c>
      <c r="BF165" s="35" t="s">
        <v>14691</v>
      </c>
      <c r="BG165" s="35" t="s">
        <v>1617</v>
      </c>
      <c r="BH165" s="35" t="s">
        <v>10411</v>
      </c>
      <c r="BI165" s="35" t="s">
        <v>2580</v>
      </c>
      <c r="BJ165" s="35" t="s">
        <v>10412</v>
      </c>
    </row>
    <row r="166" spans="1:62" x14ac:dyDescent="0.2">
      <c r="A166">
        <v>164</v>
      </c>
      <c r="B166" s="35" t="s">
        <v>10403</v>
      </c>
      <c r="C166" s="35" t="s">
        <v>10404</v>
      </c>
      <c r="D166" s="35" t="s">
        <v>10405</v>
      </c>
      <c r="E166" s="35" t="s">
        <v>10413</v>
      </c>
      <c r="F166" s="35" t="s">
        <v>10407</v>
      </c>
      <c r="G166" s="20">
        <v>44519</v>
      </c>
      <c r="H166" s="35" t="s">
        <v>386</v>
      </c>
      <c r="I166" s="35" t="s">
        <v>54</v>
      </c>
      <c r="J166" s="35" t="s">
        <v>69</v>
      </c>
      <c r="K166">
        <v>18</v>
      </c>
      <c r="L166">
        <v>9.1999999999999993</v>
      </c>
      <c r="M166" s="35" t="s">
        <v>9746</v>
      </c>
      <c r="N166" s="35" t="s">
        <v>10408</v>
      </c>
      <c r="O166" s="35" t="s">
        <v>59</v>
      </c>
      <c r="P166" s="35" t="s">
        <v>2575</v>
      </c>
      <c r="Q166" s="35" t="s">
        <v>95</v>
      </c>
      <c r="R166" s="35" t="s">
        <v>2577</v>
      </c>
      <c r="S166" s="35" t="s">
        <v>10409</v>
      </c>
      <c r="T166">
        <v>17250000</v>
      </c>
      <c r="U166">
        <v>10</v>
      </c>
      <c r="V166" s="35" t="s">
        <v>10410</v>
      </c>
      <c r="W166" s="35" t="s">
        <v>1616</v>
      </c>
      <c r="X166" s="35" t="s">
        <v>79</v>
      </c>
      <c r="Y166" s="35" t="s">
        <v>93</v>
      </c>
      <c r="Z166" s="35" t="s">
        <v>14691</v>
      </c>
      <c r="AA166" s="35" t="s">
        <v>14691</v>
      </c>
      <c r="AC166" s="35" t="s">
        <v>14691</v>
      </c>
      <c r="AD166" s="35" t="s">
        <v>14691</v>
      </c>
      <c r="AE166">
        <v>175950000</v>
      </c>
      <c r="AF166">
        <v>10.199999999999999</v>
      </c>
      <c r="AG166" s="35" t="s">
        <v>14691</v>
      </c>
      <c r="AI166">
        <v>8625000</v>
      </c>
      <c r="AJ166" s="20">
        <v>44537</v>
      </c>
      <c r="AK166" s="20"/>
      <c r="AL166">
        <v>8950000</v>
      </c>
      <c r="AO166">
        <v>8950000</v>
      </c>
      <c r="AP166" s="35" t="s">
        <v>14691</v>
      </c>
      <c r="AQ166" s="35" t="s">
        <v>14691</v>
      </c>
      <c r="AR166" s="35" t="s">
        <v>14691</v>
      </c>
      <c r="AS166" s="35" t="s">
        <v>14691</v>
      </c>
      <c r="AT166" s="35" t="s">
        <v>14691</v>
      </c>
      <c r="AU166">
        <v>10.199999999999999</v>
      </c>
      <c r="AV166">
        <v>10.272</v>
      </c>
      <c r="AW166" t="b">
        <v>0</v>
      </c>
      <c r="AX166">
        <v>17250000</v>
      </c>
      <c r="AY166" s="20">
        <v>44994</v>
      </c>
      <c r="AZ166" s="20"/>
      <c r="BA166" s="20">
        <v>45178</v>
      </c>
      <c r="BB166">
        <v>1</v>
      </c>
      <c r="BC166">
        <v>0.5</v>
      </c>
      <c r="BD166">
        <v>1</v>
      </c>
      <c r="BE166">
        <v>11.5</v>
      </c>
      <c r="BF166" s="35" t="s">
        <v>14691</v>
      </c>
      <c r="BG166" s="35" t="s">
        <v>10403</v>
      </c>
      <c r="BH166" s="35" t="s">
        <v>10414</v>
      </c>
      <c r="BI166" s="35" t="s">
        <v>2584</v>
      </c>
      <c r="BJ166" s="35" t="s">
        <v>10415</v>
      </c>
    </row>
    <row r="167" spans="1:62" x14ac:dyDescent="0.2">
      <c r="A167">
        <v>165</v>
      </c>
      <c r="B167" s="35" t="s">
        <v>10403</v>
      </c>
      <c r="C167" s="35" t="s">
        <v>10404</v>
      </c>
      <c r="D167" s="35" t="s">
        <v>10405</v>
      </c>
      <c r="E167" s="35" t="s">
        <v>10416</v>
      </c>
      <c r="F167" s="35" t="s">
        <v>10407</v>
      </c>
      <c r="G167" s="20">
        <v>44519</v>
      </c>
      <c r="H167" s="35" t="s">
        <v>386</v>
      </c>
      <c r="I167" s="35" t="s">
        <v>54</v>
      </c>
      <c r="J167" s="35" t="s">
        <v>69</v>
      </c>
      <c r="K167">
        <v>18</v>
      </c>
      <c r="L167">
        <v>9.1999999999999993</v>
      </c>
      <c r="M167" s="35" t="s">
        <v>9746</v>
      </c>
      <c r="N167" s="35" t="s">
        <v>10408</v>
      </c>
      <c r="O167" s="35" t="s">
        <v>59</v>
      </c>
      <c r="P167" s="35" t="s">
        <v>2575</v>
      </c>
      <c r="Q167" s="35" t="s">
        <v>95</v>
      </c>
      <c r="R167" s="35" t="s">
        <v>2577</v>
      </c>
      <c r="S167" s="35" t="s">
        <v>10409</v>
      </c>
      <c r="T167">
        <v>17250000</v>
      </c>
      <c r="U167">
        <v>10</v>
      </c>
      <c r="V167" s="35" t="s">
        <v>10410</v>
      </c>
      <c r="W167" s="35" t="s">
        <v>1616</v>
      </c>
      <c r="X167" s="35" t="s">
        <v>79</v>
      </c>
      <c r="Y167" s="35" t="s">
        <v>93</v>
      </c>
      <c r="Z167" s="35" t="s">
        <v>14691</v>
      </c>
      <c r="AA167" s="35" t="s">
        <v>14691</v>
      </c>
      <c r="AC167" s="35" t="s">
        <v>14691</v>
      </c>
      <c r="AD167" s="35" t="s">
        <v>14691</v>
      </c>
      <c r="AE167">
        <v>175950000</v>
      </c>
      <c r="AF167">
        <v>10.199999999999999</v>
      </c>
      <c r="AG167" s="35" t="s">
        <v>14691</v>
      </c>
      <c r="AI167">
        <v>8625000</v>
      </c>
      <c r="AJ167" s="20">
        <v>44537</v>
      </c>
      <c r="AK167" s="20"/>
      <c r="AL167">
        <v>8950000</v>
      </c>
      <c r="AO167">
        <v>8950000</v>
      </c>
      <c r="AP167" s="35" t="s">
        <v>14691</v>
      </c>
      <c r="AQ167" s="35" t="s">
        <v>14691</v>
      </c>
      <c r="AR167" s="35" t="s">
        <v>14691</v>
      </c>
      <c r="AS167" s="35" t="s">
        <v>14691</v>
      </c>
      <c r="AT167" s="35" t="s">
        <v>14691</v>
      </c>
      <c r="AU167">
        <v>10.199999999999999</v>
      </c>
      <c r="AV167">
        <v>10.272</v>
      </c>
      <c r="AW167" t="b">
        <v>0</v>
      </c>
      <c r="AX167">
        <v>17250000</v>
      </c>
      <c r="AY167" s="20">
        <v>44994</v>
      </c>
      <c r="AZ167" s="20"/>
      <c r="BA167" s="20">
        <v>45178</v>
      </c>
      <c r="BB167">
        <v>1</v>
      </c>
      <c r="BC167">
        <v>0.5</v>
      </c>
      <c r="BD167">
        <v>1</v>
      </c>
      <c r="BE167">
        <v>11.5</v>
      </c>
      <c r="BF167" s="35" t="s">
        <v>14691</v>
      </c>
      <c r="BG167" s="35" t="s">
        <v>10417</v>
      </c>
      <c r="BH167" s="35" t="s">
        <v>10418</v>
      </c>
      <c r="BI167" s="35" t="s">
        <v>2589</v>
      </c>
      <c r="BJ167" s="35" t="s">
        <v>10419</v>
      </c>
    </row>
    <row r="168" spans="1:62" x14ac:dyDescent="0.2">
      <c r="A168">
        <v>166</v>
      </c>
      <c r="B168" s="35" t="s">
        <v>5708</v>
      </c>
      <c r="C168" s="35" t="s">
        <v>5709</v>
      </c>
      <c r="D168" s="35" t="s">
        <v>5710</v>
      </c>
      <c r="E168" s="35" t="s">
        <v>5711</v>
      </c>
      <c r="F168" s="35" t="s">
        <v>5712</v>
      </c>
      <c r="G168" s="20">
        <v>44110</v>
      </c>
      <c r="H168" s="35" t="s">
        <v>3225</v>
      </c>
      <c r="I168" s="35" t="s">
        <v>54</v>
      </c>
      <c r="J168" s="35" t="s">
        <v>53</v>
      </c>
      <c r="K168">
        <v>18</v>
      </c>
      <c r="L168">
        <v>9.1999999999999993</v>
      </c>
      <c r="M168" s="35" t="s">
        <v>5713</v>
      </c>
      <c r="N168" s="35" t="s">
        <v>5714</v>
      </c>
      <c r="O168" s="35" t="s">
        <v>52</v>
      </c>
      <c r="P168" s="35" t="s">
        <v>2656</v>
      </c>
      <c r="Q168" s="35" t="s">
        <v>96</v>
      </c>
      <c r="R168" s="35" t="s">
        <v>2623</v>
      </c>
      <c r="S168" s="35" t="s">
        <v>5715</v>
      </c>
      <c r="T168">
        <v>23000000</v>
      </c>
      <c r="U168">
        <v>10</v>
      </c>
      <c r="V168" s="35" t="s">
        <v>14691</v>
      </c>
      <c r="W168" s="35" t="s">
        <v>1614</v>
      </c>
      <c r="X168" s="35" t="s">
        <v>49</v>
      </c>
      <c r="Y168" s="35" t="s">
        <v>48</v>
      </c>
      <c r="Z168" s="35" t="s">
        <v>14691</v>
      </c>
      <c r="AA168" s="35" t="s">
        <v>14691</v>
      </c>
      <c r="AC168" s="35" t="s">
        <v>14691</v>
      </c>
      <c r="AD168" s="35" t="s">
        <v>14691</v>
      </c>
      <c r="AE168">
        <v>230124709</v>
      </c>
      <c r="AF168">
        <v>10.01</v>
      </c>
      <c r="AG168" s="35" t="s">
        <v>14691</v>
      </c>
      <c r="AI168">
        <v>7666667</v>
      </c>
      <c r="AJ168" s="20">
        <v>44155</v>
      </c>
      <c r="AK168" s="20"/>
      <c r="AL168">
        <v>6600000</v>
      </c>
      <c r="AO168">
        <v>4400000</v>
      </c>
      <c r="AP168" s="35" t="s">
        <v>14691</v>
      </c>
      <c r="AQ168" s="35" t="s">
        <v>14691</v>
      </c>
      <c r="AR168" s="35" t="s">
        <v>14691</v>
      </c>
      <c r="AS168" s="35" t="s">
        <v>14691</v>
      </c>
      <c r="AT168" s="35" t="s">
        <v>14691</v>
      </c>
      <c r="AU168">
        <v>10.01</v>
      </c>
      <c r="AV168">
        <v>10.039999999999999</v>
      </c>
      <c r="AW168" t="b">
        <v>0</v>
      </c>
      <c r="AX168">
        <v>23000000</v>
      </c>
      <c r="AY168" s="20">
        <v>44889</v>
      </c>
      <c r="AZ168" s="20"/>
      <c r="BA168" s="20"/>
      <c r="BB168">
        <v>1</v>
      </c>
      <c r="BC168">
        <v>0.3333333432674408</v>
      </c>
      <c r="BD168">
        <v>1</v>
      </c>
      <c r="BE168">
        <v>11.5</v>
      </c>
      <c r="BF168" s="35" t="s">
        <v>14691</v>
      </c>
      <c r="BG168" s="35" t="s">
        <v>1615</v>
      </c>
      <c r="BH168" s="35" t="s">
        <v>5716</v>
      </c>
      <c r="BI168" s="35" t="s">
        <v>2580</v>
      </c>
      <c r="BJ168" s="35" t="s">
        <v>5717</v>
      </c>
    </row>
    <row r="169" spans="1:62" x14ac:dyDescent="0.2">
      <c r="A169">
        <v>167</v>
      </c>
      <c r="B169" s="35" t="s">
        <v>5708</v>
      </c>
      <c r="C169" s="35" t="s">
        <v>5709</v>
      </c>
      <c r="D169" s="35" t="s">
        <v>5710</v>
      </c>
      <c r="E169" s="35" t="s">
        <v>5718</v>
      </c>
      <c r="F169" s="35" t="s">
        <v>5712</v>
      </c>
      <c r="G169" s="20">
        <v>44110</v>
      </c>
      <c r="H169" s="35" t="s">
        <v>3225</v>
      </c>
      <c r="I169" s="35" t="s">
        <v>54</v>
      </c>
      <c r="J169" s="35" t="s">
        <v>53</v>
      </c>
      <c r="K169">
        <v>18</v>
      </c>
      <c r="L169">
        <v>9.1999999999999993</v>
      </c>
      <c r="M169" s="35" t="s">
        <v>5713</v>
      </c>
      <c r="N169" s="35" t="s">
        <v>5714</v>
      </c>
      <c r="O169" s="35" t="s">
        <v>52</v>
      </c>
      <c r="P169" s="35" t="s">
        <v>2656</v>
      </c>
      <c r="Q169" s="35" t="s">
        <v>96</v>
      </c>
      <c r="R169" s="35" t="s">
        <v>2623</v>
      </c>
      <c r="S169" s="35" t="s">
        <v>5715</v>
      </c>
      <c r="T169">
        <v>23000000</v>
      </c>
      <c r="U169">
        <v>10</v>
      </c>
      <c r="V169" s="35" t="s">
        <v>14691</v>
      </c>
      <c r="W169" s="35" t="s">
        <v>1614</v>
      </c>
      <c r="X169" s="35" t="s">
        <v>49</v>
      </c>
      <c r="Y169" s="35" t="s">
        <v>48</v>
      </c>
      <c r="Z169" s="35" t="s">
        <v>14691</v>
      </c>
      <c r="AA169" s="35" t="s">
        <v>14691</v>
      </c>
      <c r="AC169" s="35" t="s">
        <v>14691</v>
      </c>
      <c r="AD169" s="35" t="s">
        <v>14691</v>
      </c>
      <c r="AE169">
        <v>230124709</v>
      </c>
      <c r="AF169">
        <v>10.01</v>
      </c>
      <c r="AG169" s="35" t="s">
        <v>14691</v>
      </c>
      <c r="AI169">
        <v>7666667</v>
      </c>
      <c r="AJ169" s="20">
        <v>44155</v>
      </c>
      <c r="AK169" s="20"/>
      <c r="AL169">
        <v>6600000</v>
      </c>
      <c r="AO169">
        <v>4400000</v>
      </c>
      <c r="AP169" s="35" t="s">
        <v>14691</v>
      </c>
      <c r="AQ169" s="35" t="s">
        <v>14691</v>
      </c>
      <c r="AR169" s="35" t="s">
        <v>14691</v>
      </c>
      <c r="AS169" s="35" t="s">
        <v>14691</v>
      </c>
      <c r="AT169" s="35" t="s">
        <v>14691</v>
      </c>
      <c r="AU169">
        <v>10.01</v>
      </c>
      <c r="AV169">
        <v>10.039999999999999</v>
      </c>
      <c r="AW169" t="b">
        <v>0</v>
      </c>
      <c r="AX169">
        <v>23000000</v>
      </c>
      <c r="AY169" s="20">
        <v>44889</v>
      </c>
      <c r="AZ169" s="20"/>
      <c r="BA169" s="20"/>
      <c r="BB169">
        <v>1</v>
      </c>
      <c r="BC169">
        <v>0.3333333432674408</v>
      </c>
      <c r="BD169">
        <v>1</v>
      </c>
      <c r="BE169">
        <v>11.5</v>
      </c>
      <c r="BF169" s="35" t="s">
        <v>14691</v>
      </c>
      <c r="BG169" s="35" t="s">
        <v>5719</v>
      </c>
      <c r="BH169" s="35" t="s">
        <v>5720</v>
      </c>
      <c r="BI169" s="35" t="s">
        <v>2584</v>
      </c>
      <c r="BJ169" s="35" t="s">
        <v>5721</v>
      </c>
    </row>
    <row r="170" spans="1:62" x14ac:dyDescent="0.2">
      <c r="A170">
        <v>168</v>
      </c>
      <c r="B170" s="35" t="s">
        <v>5708</v>
      </c>
      <c r="C170" s="35" t="s">
        <v>5709</v>
      </c>
      <c r="D170" s="35" t="s">
        <v>5710</v>
      </c>
      <c r="E170" s="35" t="s">
        <v>5722</v>
      </c>
      <c r="F170" s="35" t="s">
        <v>5712</v>
      </c>
      <c r="G170" s="20">
        <v>44110</v>
      </c>
      <c r="H170" s="35" t="s">
        <v>3225</v>
      </c>
      <c r="I170" s="35" t="s">
        <v>54</v>
      </c>
      <c r="J170" s="35" t="s">
        <v>53</v>
      </c>
      <c r="K170">
        <v>18</v>
      </c>
      <c r="L170">
        <v>9.1999999999999993</v>
      </c>
      <c r="M170" s="35" t="s">
        <v>5713</v>
      </c>
      <c r="N170" s="35" t="s">
        <v>5714</v>
      </c>
      <c r="O170" s="35" t="s">
        <v>52</v>
      </c>
      <c r="P170" s="35" t="s">
        <v>2656</v>
      </c>
      <c r="Q170" s="35" t="s">
        <v>96</v>
      </c>
      <c r="R170" s="35" t="s">
        <v>2623</v>
      </c>
      <c r="S170" s="35" t="s">
        <v>5715</v>
      </c>
      <c r="T170">
        <v>23000000</v>
      </c>
      <c r="U170">
        <v>10</v>
      </c>
      <c r="V170" s="35" t="s">
        <v>14691</v>
      </c>
      <c r="W170" s="35" t="s">
        <v>1614</v>
      </c>
      <c r="X170" s="35" t="s">
        <v>49</v>
      </c>
      <c r="Y170" s="35" t="s">
        <v>48</v>
      </c>
      <c r="Z170" s="35" t="s">
        <v>14691</v>
      </c>
      <c r="AA170" s="35" t="s">
        <v>14691</v>
      </c>
      <c r="AC170" s="35" t="s">
        <v>14691</v>
      </c>
      <c r="AD170" s="35" t="s">
        <v>14691</v>
      </c>
      <c r="AE170">
        <v>230124709</v>
      </c>
      <c r="AF170">
        <v>10.01</v>
      </c>
      <c r="AG170" s="35" t="s">
        <v>14691</v>
      </c>
      <c r="AI170">
        <v>7666667</v>
      </c>
      <c r="AJ170" s="20">
        <v>44155</v>
      </c>
      <c r="AK170" s="20"/>
      <c r="AL170">
        <v>6600000</v>
      </c>
      <c r="AO170">
        <v>4400000</v>
      </c>
      <c r="AP170" s="35" t="s">
        <v>14691</v>
      </c>
      <c r="AQ170" s="35" t="s">
        <v>14691</v>
      </c>
      <c r="AR170" s="35" t="s">
        <v>14691</v>
      </c>
      <c r="AS170" s="35" t="s">
        <v>14691</v>
      </c>
      <c r="AT170" s="35" t="s">
        <v>14691</v>
      </c>
      <c r="AU170">
        <v>10.01</v>
      </c>
      <c r="AV170">
        <v>10.039999999999999</v>
      </c>
      <c r="AW170" t="b">
        <v>0</v>
      </c>
      <c r="AX170">
        <v>23000000</v>
      </c>
      <c r="AY170" s="20">
        <v>44889</v>
      </c>
      <c r="AZ170" s="20"/>
      <c r="BA170" s="20"/>
      <c r="BB170">
        <v>1</v>
      </c>
      <c r="BC170">
        <v>0.3333333432674408</v>
      </c>
      <c r="BD170">
        <v>1</v>
      </c>
      <c r="BE170">
        <v>11.5</v>
      </c>
      <c r="BF170" s="35" t="s">
        <v>14691</v>
      </c>
      <c r="BG170" s="35" t="s">
        <v>5723</v>
      </c>
      <c r="BH170" s="35" t="s">
        <v>5724</v>
      </c>
      <c r="BI170" s="35" t="s">
        <v>2589</v>
      </c>
      <c r="BJ170" s="35" t="s">
        <v>5725</v>
      </c>
    </row>
    <row r="171" spans="1:62" x14ac:dyDescent="0.2">
      <c r="A171">
        <v>169</v>
      </c>
      <c r="B171" s="35" t="s">
        <v>7895</v>
      </c>
      <c r="C171" s="35" t="s">
        <v>7896</v>
      </c>
      <c r="D171" s="35" t="s">
        <v>7897</v>
      </c>
      <c r="E171" s="35" t="s">
        <v>7898</v>
      </c>
      <c r="F171" s="35" t="s">
        <v>7899</v>
      </c>
      <c r="G171" s="20">
        <v>44453</v>
      </c>
      <c r="H171" s="35" t="s">
        <v>2755</v>
      </c>
      <c r="I171" s="35" t="s">
        <v>61</v>
      </c>
      <c r="J171" s="35" t="s">
        <v>53</v>
      </c>
      <c r="K171">
        <v>18</v>
      </c>
      <c r="L171">
        <v>9.1999999999999993</v>
      </c>
      <c r="M171" s="35" t="s">
        <v>7900</v>
      </c>
      <c r="N171" s="35" t="s">
        <v>7901</v>
      </c>
      <c r="O171" s="35" t="s">
        <v>96</v>
      </c>
      <c r="P171" s="35" t="s">
        <v>2575</v>
      </c>
      <c r="Q171" s="35" t="s">
        <v>52</v>
      </c>
      <c r="R171" s="35" t="s">
        <v>2623</v>
      </c>
      <c r="S171" s="35" t="s">
        <v>7902</v>
      </c>
      <c r="T171">
        <v>17250000</v>
      </c>
      <c r="U171">
        <v>10</v>
      </c>
      <c r="V171" s="35" t="s">
        <v>7903</v>
      </c>
      <c r="W171" s="35" t="s">
        <v>1612</v>
      </c>
      <c r="X171" s="35" t="s">
        <v>130</v>
      </c>
      <c r="Y171" s="35" t="s">
        <v>48</v>
      </c>
      <c r="Z171" s="35" t="s">
        <v>14691</v>
      </c>
      <c r="AA171" s="35" t="s">
        <v>14691</v>
      </c>
      <c r="AC171" s="35" t="s">
        <v>14691</v>
      </c>
      <c r="AD171" s="35" t="s">
        <v>14691</v>
      </c>
      <c r="AE171">
        <v>176812500</v>
      </c>
      <c r="AF171">
        <v>10.25</v>
      </c>
      <c r="AG171" s="35" t="s">
        <v>14691</v>
      </c>
      <c r="AI171">
        <v>5750000</v>
      </c>
      <c r="AJ171" s="20">
        <v>44498</v>
      </c>
      <c r="AK171" s="20"/>
      <c r="AL171">
        <v>6200000</v>
      </c>
      <c r="AO171">
        <v>4133333</v>
      </c>
      <c r="AP171" s="35" t="s">
        <v>14691</v>
      </c>
      <c r="AQ171" s="35" t="s">
        <v>14691</v>
      </c>
      <c r="AR171" s="35" t="s">
        <v>14691</v>
      </c>
      <c r="AS171" s="35" t="s">
        <v>14691</v>
      </c>
      <c r="AT171" s="35" t="s">
        <v>14691</v>
      </c>
      <c r="AU171">
        <v>10.25</v>
      </c>
      <c r="AV171">
        <v>10.291</v>
      </c>
      <c r="AW171" t="b">
        <v>0</v>
      </c>
      <c r="AX171">
        <v>17250000</v>
      </c>
      <c r="AY171" s="20">
        <v>44959</v>
      </c>
      <c r="AZ171" s="20"/>
      <c r="BA171" s="20"/>
      <c r="BB171">
        <v>1</v>
      </c>
      <c r="BC171">
        <v>0.3333333432674408</v>
      </c>
      <c r="BD171">
        <v>1</v>
      </c>
      <c r="BE171">
        <v>11.5</v>
      </c>
      <c r="BF171" s="35" t="s">
        <v>14691</v>
      </c>
      <c r="BG171" s="35" t="s">
        <v>1613</v>
      </c>
      <c r="BH171" s="35" t="s">
        <v>7904</v>
      </c>
      <c r="BI171" s="35" t="s">
        <v>2580</v>
      </c>
      <c r="BJ171" s="35" t="s">
        <v>7905</v>
      </c>
    </row>
    <row r="172" spans="1:62" x14ac:dyDescent="0.2">
      <c r="A172">
        <v>170</v>
      </c>
      <c r="B172" s="35" t="s">
        <v>7895</v>
      </c>
      <c r="C172" s="35" t="s">
        <v>7896</v>
      </c>
      <c r="D172" s="35" t="s">
        <v>7897</v>
      </c>
      <c r="E172" s="35" t="s">
        <v>7906</v>
      </c>
      <c r="F172" s="35" t="s">
        <v>7899</v>
      </c>
      <c r="G172" s="20">
        <v>44453</v>
      </c>
      <c r="H172" s="35" t="s">
        <v>2755</v>
      </c>
      <c r="I172" s="35" t="s">
        <v>61</v>
      </c>
      <c r="J172" s="35" t="s">
        <v>53</v>
      </c>
      <c r="K172">
        <v>18</v>
      </c>
      <c r="L172">
        <v>9.1999999999999993</v>
      </c>
      <c r="M172" s="35" t="s">
        <v>7900</v>
      </c>
      <c r="N172" s="35" t="s">
        <v>7901</v>
      </c>
      <c r="O172" s="35" t="s">
        <v>96</v>
      </c>
      <c r="P172" s="35" t="s">
        <v>2575</v>
      </c>
      <c r="Q172" s="35" t="s">
        <v>52</v>
      </c>
      <c r="R172" s="35" t="s">
        <v>2623</v>
      </c>
      <c r="S172" s="35" t="s">
        <v>7902</v>
      </c>
      <c r="T172">
        <v>17250000</v>
      </c>
      <c r="U172">
        <v>10</v>
      </c>
      <c r="V172" s="35" t="s">
        <v>7903</v>
      </c>
      <c r="W172" s="35" t="s">
        <v>1612</v>
      </c>
      <c r="X172" s="35" t="s">
        <v>130</v>
      </c>
      <c r="Y172" s="35" t="s">
        <v>48</v>
      </c>
      <c r="Z172" s="35" t="s">
        <v>14691</v>
      </c>
      <c r="AA172" s="35" t="s">
        <v>14691</v>
      </c>
      <c r="AC172" s="35" t="s">
        <v>14691</v>
      </c>
      <c r="AD172" s="35" t="s">
        <v>14691</v>
      </c>
      <c r="AE172">
        <v>176812500</v>
      </c>
      <c r="AF172">
        <v>10.25</v>
      </c>
      <c r="AG172" s="35" t="s">
        <v>14691</v>
      </c>
      <c r="AI172">
        <v>5750000</v>
      </c>
      <c r="AJ172" s="20">
        <v>44498</v>
      </c>
      <c r="AK172" s="20"/>
      <c r="AL172">
        <v>6200000</v>
      </c>
      <c r="AO172">
        <v>4133333</v>
      </c>
      <c r="AP172" s="35" t="s">
        <v>14691</v>
      </c>
      <c r="AQ172" s="35" t="s">
        <v>14691</v>
      </c>
      <c r="AR172" s="35" t="s">
        <v>14691</v>
      </c>
      <c r="AS172" s="35" t="s">
        <v>14691</v>
      </c>
      <c r="AT172" s="35" t="s">
        <v>14691</v>
      </c>
      <c r="AU172">
        <v>10.25</v>
      </c>
      <c r="AV172">
        <v>10.291</v>
      </c>
      <c r="AW172" t="b">
        <v>0</v>
      </c>
      <c r="AX172">
        <v>17250000</v>
      </c>
      <c r="AY172" s="20">
        <v>44959</v>
      </c>
      <c r="AZ172" s="20"/>
      <c r="BA172" s="20"/>
      <c r="BB172">
        <v>1</v>
      </c>
      <c r="BC172">
        <v>0.3333333432674408</v>
      </c>
      <c r="BD172">
        <v>1</v>
      </c>
      <c r="BE172">
        <v>11.5</v>
      </c>
      <c r="BF172" s="35" t="s">
        <v>14691</v>
      </c>
      <c r="BG172" s="35" t="s">
        <v>7895</v>
      </c>
      <c r="BH172" s="35" t="s">
        <v>7907</v>
      </c>
      <c r="BI172" s="35" t="s">
        <v>2584</v>
      </c>
      <c r="BJ172" s="35" t="s">
        <v>7908</v>
      </c>
    </row>
    <row r="173" spans="1:62" x14ac:dyDescent="0.2">
      <c r="A173">
        <v>171</v>
      </c>
      <c r="B173" s="35" t="s">
        <v>7895</v>
      </c>
      <c r="C173" s="35" t="s">
        <v>7896</v>
      </c>
      <c r="D173" s="35" t="s">
        <v>7897</v>
      </c>
      <c r="E173" s="35" t="s">
        <v>7909</v>
      </c>
      <c r="F173" s="35" t="s">
        <v>7899</v>
      </c>
      <c r="G173" s="20">
        <v>44453</v>
      </c>
      <c r="H173" s="35" t="s">
        <v>2755</v>
      </c>
      <c r="I173" s="35" t="s">
        <v>61</v>
      </c>
      <c r="J173" s="35" t="s">
        <v>53</v>
      </c>
      <c r="K173">
        <v>18</v>
      </c>
      <c r="L173">
        <v>9.1999999999999993</v>
      </c>
      <c r="M173" s="35" t="s">
        <v>7900</v>
      </c>
      <c r="N173" s="35" t="s">
        <v>7901</v>
      </c>
      <c r="O173" s="35" t="s">
        <v>96</v>
      </c>
      <c r="P173" s="35" t="s">
        <v>2575</v>
      </c>
      <c r="Q173" s="35" t="s">
        <v>52</v>
      </c>
      <c r="R173" s="35" t="s">
        <v>2623</v>
      </c>
      <c r="S173" s="35" t="s">
        <v>7902</v>
      </c>
      <c r="T173">
        <v>17250000</v>
      </c>
      <c r="U173">
        <v>10</v>
      </c>
      <c r="V173" s="35" t="s">
        <v>7903</v>
      </c>
      <c r="W173" s="35" t="s">
        <v>1612</v>
      </c>
      <c r="X173" s="35" t="s">
        <v>130</v>
      </c>
      <c r="Y173" s="35" t="s">
        <v>48</v>
      </c>
      <c r="Z173" s="35" t="s">
        <v>14691</v>
      </c>
      <c r="AA173" s="35" t="s">
        <v>14691</v>
      </c>
      <c r="AC173" s="35" t="s">
        <v>14691</v>
      </c>
      <c r="AD173" s="35" t="s">
        <v>14691</v>
      </c>
      <c r="AE173">
        <v>176812500</v>
      </c>
      <c r="AF173">
        <v>10.25</v>
      </c>
      <c r="AG173" s="35" t="s">
        <v>14691</v>
      </c>
      <c r="AI173">
        <v>5750000</v>
      </c>
      <c r="AJ173" s="20">
        <v>44498</v>
      </c>
      <c r="AK173" s="20"/>
      <c r="AL173">
        <v>6200000</v>
      </c>
      <c r="AO173">
        <v>4133333</v>
      </c>
      <c r="AP173" s="35" t="s">
        <v>14691</v>
      </c>
      <c r="AQ173" s="35" t="s">
        <v>14691</v>
      </c>
      <c r="AR173" s="35" t="s">
        <v>14691</v>
      </c>
      <c r="AS173" s="35" t="s">
        <v>14691</v>
      </c>
      <c r="AT173" s="35" t="s">
        <v>14691</v>
      </c>
      <c r="AU173">
        <v>10.25</v>
      </c>
      <c r="AV173">
        <v>10.291</v>
      </c>
      <c r="AW173" t="b">
        <v>0</v>
      </c>
      <c r="AX173">
        <v>17250000</v>
      </c>
      <c r="AY173" s="20">
        <v>44959</v>
      </c>
      <c r="AZ173" s="20"/>
      <c r="BA173" s="20"/>
      <c r="BB173">
        <v>1</v>
      </c>
      <c r="BC173">
        <v>0.3333333432674408</v>
      </c>
      <c r="BD173">
        <v>1</v>
      </c>
      <c r="BE173">
        <v>11.5</v>
      </c>
      <c r="BF173" s="35" t="s">
        <v>14691</v>
      </c>
      <c r="BG173" s="35" t="s">
        <v>7910</v>
      </c>
      <c r="BH173" s="35" t="s">
        <v>7911</v>
      </c>
      <c r="BI173" s="35" t="s">
        <v>2589</v>
      </c>
      <c r="BJ173" s="35" t="s">
        <v>7912</v>
      </c>
    </row>
    <row r="174" spans="1:62" x14ac:dyDescent="0.2">
      <c r="A174">
        <v>172</v>
      </c>
      <c r="B174" s="35" t="s">
        <v>11461</v>
      </c>
      <c r="C174" s="35" t="s">
        <v>11462</v>
      </c>
      <c r="D174" s="35" t="s">
        <v>11463</v>
      </c>
      <c r="E174" s="35" t="s">
        <v>11464</v>
      </c>
      <c r="F174" s="35" t="s">
        <v>11465</v>
      </c>
      <c r="G174" s="20">
        <v>44399</v>
      </c>
      <c r="H174" s="35" t="s">
        <v>2949</v>
      </c>
      <c r="I174" s="35" t="s">
        <v>54</v>
      </c>
      <c r="J174" s="35" t="s">
        <v>69</v>
      </c>
      <c r="K174">
        <v>18</v>
      </c>
      <c r="L174">
        <v>9.1999999999999993</v>
      </c>
      <c r="M174" s="35" t="s">
        <v>11466</v>
      </c>
      <c r="N174" s="35" t="s">
        <v>11467</v>
      </c>
      <c r="O174" s="35" t="s">
        <v>862</v>
      </c>
      <c r="P174" s="35" t="s">
        <v>2656</v>
      </c>
      <c r="Q174" s="35" t="s">
        <v>111</v>
      </c>
      <c r="R174" s="35" t="s">
        <v>2623</v>
      </c>
      <c r="S174" s="35" t="s">
        <v>11468</v>
      </c>
      <c r="T174">
        <v>30475000</v>
      </c>
      <c r="U174">
        <v>10</v>
      </c>
      <c r="V174" s="35" t="s">
        <v>11469</v>
      </c>
      <c r="W174" s="35" t="s">
        <v>1610</v>
      </c>
      <c r="X174" s="35" t="s">
        <v>140</v>
      </c>
      <c r="Y174" s="35" t="s">
        <v>48</v>
      </c>
      <c r="Z174" s="35" t="s">
        <v>14691</v>
      </c>
      <c r="AA174" s="35" t="s">
        <v>14691</v>
      </c>
      <c r="AC174" s="35" t="s">
        <v>14691</v>
      </c>
      <c r="AD174" s="35" t="s">
        <v>14691</v>
      </c>
      <c r="AE174">
        <v>310847015</v>
      </c>
      <c r="AF174">
        <v>10.199999999999999</v>
      </c>
      <c r="AG174" s="35" t="s">
        <v>14691</v>
      </c>
      <c r="AI174">
        <v>15237500</v>
      </c>
      <c r="AJ174" s="20">
        <v>44461</v>
      </c>
      <c r="AK174" s="20"/>
      <c r="AL174">
        <v>14440000</v>
      </c>
      <c r="AO174">
        <v>9626667</v>
      </c>
      <c r="AP174" s="35" t="s">
        <v>14691</v>
      </c>
      <c r="AQ174" s="35" t="s">
        <v>14691</v>
      </c>
      <c r="AR174" s="35" t="s">
        <v>14691</v>
      </c>
      <c r="AS174" s="35" t="s">
        <v>14691</v>
      </c>
      <c r="AT174" s="35" t="s">
        <v>14691</v>
      </c>
      <c r="AU174">
        <v>10.199999999999999</v>
      </c>
      <c r="AV174">
        <v>10.253</v>
      </c>
      <c r="AW174" t="b">
        <v>0</v>
      </c>
      <c r="AX174">
        <v>30475000</v>
      </c>
      <c r="AY174" s="20">
        <v>45009</v>
      </c>
      <c r="AZ174" s="20"/>
      <c r="BA174" s="20"/>
      <c r="BB174">
        <v>1</v>
      </c>
      <c r="BC174">
        <v>0.5</v>
      </c>
      <c r="BD174">
        <v>1</v>
      </c>
      <c r="BE174">
        <v>11.5</v>
      </c>
      <c r="BF174" s="35" t="s">
        <v>14691</v>
      </c>
      <c r="BG174" s="35" t="s">
        <v>1611</v>
      </c>
      <c r="BH174" s="35" t="s">
        <v>11470</v>
      </c>
      <c r="BI174" s="35" t="s">
        <v>2580</v>
      </c>
      <c r="BJ174" s="35" t="s">
        <v>11471</v>
      </c>
    </row>
    <row r="175" spans="1:62" x14ac:dyDescent="0.2">
      <c r="A175">
        <v>173</v>
      </c>
      <c r="B175" s="35" t="s">
        <v>11461</v>
      </c>
      <c r="C175" s="35" t="s">
        <v>11462</v>
      </c>
      <c r="D175" s="35" t="s">
        <v>11463</v>
      </c>
      <c r="E175" s="35" t="s">
        <v>11472</v>
      </c>
      <c r="F175" s="35" t="s">
        <v>11465</v>
      </c>
      <c r="G175" s="20">
        <v>44399</v>
      </c>
      <c r="H175" s="35" t="s">
        <v>2949</v>
      </c>
      <c r="I175" s="35" t="s">
        <v>54</v>
      </c>
      <c r="J175" s="35" t="s">
        <v>69</v>
      </c>
      <c r="K175">
        <v>18</v>
      </c>
      <c r="L175">
        <v>9.1999999999999993</v>
      </c>
      <c r="M175" s="35" t="s">
        <v>11466</v>
      </c>
      <c r="N175" s="35" t="s">
        <v>11467</v>
      </c>
      <c r="O175" s="35" t="s">
        <v>862</v>
      </c>
      <c r="P175" s="35" t="s">
        <v>2656</v>
      </c>
      <c r="Q175" s="35" t="s">
        <v>111</v>
      </c>
      <c r="R175" s="35" t="s">
        <v>2623</v>
      </c>
      <c r="S175" s="35" t="s">
        <v>11468</v>
      </c>
      <c r="T175">
        <v>30475000</v>
      </c>
      <c r="U175">
        <v>10</v>
      </c>
      <c r="V175" s="35" t="s">
        <v>11469</v>
      </c>
      <c r="W175" s="35" t="s">
        <v>1610</v>
      </c>
      <c r="X175" s="35" t="s">
        <v>140</v>
      </c>
      <c r="Y175" s="35" t="s">
        <v>48</v>
      </c>
      <c r="Z175" s="35" t="s">
        <v>14691</v>
      </c>
      <c r="AA175" s="35" t="s">
        <v>14691</v>
      </c>
      <c r="AC175" s="35" t="s">
        <v>14691</v>
      </c>
      <c r="AD175" s="35" t="s">
        <v>14691</v>
      </c>
      <c r="AE175">
        <v>310847015</v>
      </c>
      <c r="AF175">
        <v>10.199999999999999</v>
      </c>
      <c r="AG175" s="35" t="s">
        <v>14691</v>
      </c>
      <c r="AI175">
        <v>15237500</v>
      </c>
      <c r="AJ175" s="20">
        <v>44461</v>
      </c>
      <c r="AK175" s="20"/>
      <c r="AL175">
        <v>14440000</v>
      </c>
      <c r="AO175">
        <v>9626667</v>
      </c>
      <c r="AP175" s="35" t="s">
        <v>14691</v>
      </c>
      <c r="AQ175" s="35" t="s">
        <v>14691</v>
      </c>
      <c r="AR175" s="35" t="s">
        <v>14691</v>
      </c>
      <c r="AS175" s="35" t="s">
        <v>14691</v>
      </c>
      <c r="AT175" s="35" t="s">
        <v>14691</v>
      </c>
      <c r="AU175">
        <v>10.199999999999999</v>
      </c>
      <c r="AV175">
        <v>10.253</v>
      </c>
      <c r="AW175" t="b">
        <v>0</v>
      </c>
      <c r="AX175">
        <v>30475000</v>
      </c>
      <c r="AY175" s="20">
        <v>45009</v>
      </c>
      <c r="AZ175" s="20"/>
      <c r="BA175" s="20"/>
      <c r="BB175">
        <v>1</v>
      </c>
      <c r="BC175">
        <v>0.5</v>
      </c>
      <c r="BD175">
        <v>1</v>
      </c>
      <c r="BE175">
        <v>11.5</v>
      </c>
      <c r="BF175" s="35" t="s">
        <v>14691</v>
      </c>
      <c r="BG175" s="35" t="s">
        <v>11461</v>
      </c>
      <c r="BH175" s="35" t="s">
        <v>11473</v>
      </c>
      <c r="BI175" s="35" t="s">
        <v>2584</v>
      </c>
      <c r="BJ175" s="35" t="s">
        <v>11474</v>
      </c>
    </row>
    <row r="176" spans="1:62" x14ac:dyDescent="0.2">
      <c r="A176">
        <v>174</v>
      </c>
      <c r="B176" s="35" t="s">
        <v>11461</v>
      </c>
      <c r="C176" s="35" t="s">
        <v>11462</v>
      </c>
      <c r="D176" s="35" t="s">
        <v>11463</v>
      </c>
      <c r="E176" s="35" t="s">
        <v>11475</v>
      </c>
      <c r="F176" s="35" t="s">
        <v>11465</v>
      </c>
      <c r="G176" s="20">
        <v>44399</v>
      </c>
      <c r="H176" s="35" t="s">
        <v>2949</v>
      </c>
      <c r="I176" s="35" t="s">
        <v>54</v>
      </c>
      <c r="J176" s="35" t="s">
        <v>69</v>
      </c>
      <c r="K176">
        <v>18</v>
      </c>
      <c r="L176">
        <v>9.1999999999999993</v>
      </c>
      <c r="M176" s="35" t="s">
        <v>11466</v>
      </c>
      <c r="N176" s="35" t="s">
        <v>11467</v>
      </c>
      <c r="O176" s="35" t="s">
        <v>862</v>
      </c>
      <c r="P176" s="35" t="s">
        <v>2656</v>
      </c>
      <c r="Q176" s="35" t="s">
        <v>111</v>
      </c>
      <c r="R176" s="35" t="s">
        <v>2623</v>
      </c>
      <c r="S176" s="35" t="s">
        <v>11468</v>
      </c>
      <c r="T176">
        <v>30475000</v>
      </c>
      <c r="U176">
        <v>10</v>
      </c>
      <c r="V176" s="35" t="s">
        <v>11469</v>
      </c>
      <c r="W176" s="35" t="s">
        <v>1610</v>
      </c>
      <c r="X176" s="35" t="s">
        <v>140</v>
      </c>
      <c r="Y176" s="35" t="s">
        <v>48</v>
      </c>
      <c r="Z176" s="35" t="s">
        <v>14691</v>
      </c>
      <c r="AA176" s="35" t="s">
        <v>14691</v>
      </c>
      <c r="AC176" s="35" t="s">
        <v>14691</v>
      </c>
      <c r="AD176" s="35" t="s">
        <v>14691</v>
      </c>
      <c r="AE176">
        <v>310847015</v>
      </c>
      <c r="AF176">
        <v>10.199999999999999</v>
      </c>
      <c r="AG176" s="35" t="s">
        <v>14691</v>
      </c>
      <c r="AI176">
        <v>15237500</v>
      </c>
      <c r="AJ176" s="20">
        <v>44461</v>
      </c>
      <c r="AK176" s="20"/>
      <c r="AL176">
        <v>14440000</v>
      </c>
      <c r="AO176">
        <v>9626667</v>
      </c>
      <c r="AP176" s="35" t="s">
        <v>14691</v>
      </c>
      <c r="AQ176" s="35" t="s">
        <v>14691</v>
      </c>
      <c r="AR176" s="35" t="s">
        <v>14691</v>
      </c>
      <c r="AS176" s="35" t="s">
        <v>14691</v>
      </c>
      <c r="AT176" s="35" t="s">
        <v>14691</v>
      </c>
      <c r="AU176">
        <v>10.199999999999999</v>
      </c>
      <c r="AV176">
        <v>10.253</v>
      </c>
      <c r="AW176" t="b">
        <v>0</v>
      </c>
      <c r="AX176">
        <v>30475000</v>
      </c>
      <c r="AY176" s="20">
        <v>45009</v>
      </c>
      <c r="AZ176" s="20"/>
      <c r="BA176" s="20"/>
      <c r="BB176">
        <v>1</v>
      </c>
      <c r="BC176">
        <v>0.5</v>
      </c>
      <c r="BD176">
        <v>1</v>
      </c>
      <c r="BE176">
        <v>11.5</v>
      </c>
      <c r="BF176" s="35" t="s">
        <v>14691</v>
      </c>
      <c r="BG176" s="35" t="s">
        <v>11476</v>
      </c>
      <c r="BH176" s="35" t="s">
        <v>11477</v>
      </c>
      <c r="BI176" s="35" t="s">
        <v>2589</v>
      </c>
      <c r="BJ176" s="35" t="s">
        <v>11478</v>
      </c>
    </row>
    <row r="177" spans="1:62" x14ac:dyDescent="0.2">
      <c r="A177">
        <v>175</v>
      </c>
      <c r="B177" s="35" t="s">
        <v>10005</v>
      </c>
      <c r="C177" s="35" t="s">
        <v>10006</v>
      </c>
      <c r="D177" s="35" t="s">
        <v>10007</v>
      </c>
      <c r="E177" s="35" t="s">
        <v>10008</v>
      </c>
      <c r="F177" s="35" t="s">
        <v>10009</v>
      </c>
      <c r="G177" s="20">
        <v>44238</v>
      </c>
      <c r="H177" s="35" t="s">
        <v>3225</v>
      </c>
      <c r="I177" s="35" t="s">
        <v>54</v>
      </c>
      <c r="J177" s="35" t="s">
        <v>69</v>
      </c>
      <c r="K177">
        <v>18</v>
      </c>
      <c r="L177">
        <v>9.1999999999999993</v>
      </c>
      <c r="M177" s="35" t="s">
        <v>10010</v>
      </c>
      <c r="N177" s="35" t="s">
        <v>10011</v>
      </c>
      <c r="O177" s="35" t="s">
        <v>251</v>
      </c>
      <c r="P177" s="35" t="s">
        <v>2656</v>
      </c>
      <c r="Q177" s="35" t="s">
        <v>52</v>
      </c>
      <c r="R177" s="35" t="s">
        <v>2623</v>
      </c>
      <c r="S177" s="35" t="s">
        <v>10012</v>
      </c>
      <c r="T177">
        <v>28750000</v>
      </c>
      <c r="U177">
        <v>10</v>
      </c>
      <c r="V177" s="35" t="s">
        <v>10013</v>
      </c>
      <c r="W177" s="35" t="s">
        <v>1360</v>
      </c>
      <c r="X177" s="35" t="s">
        <v>49</v>
      </c>
      <c r="Y177" s="35" t="s">
        <v>48</v>
      </c>
      <c r="Z177" s="35" t="s">
        <v>14691</v>
      </c>
      <c r="AA177" s="35" t="s">
        <v>14691</v>
      </c>
      <c r="AC177" s="35" t="s">
        <v>14691</v>
      </c>
      <c r="AD177" s="35" t="s">
        <v>14691</v>
      </c>
      <c r="AE177">
        <v>287516386</v>
      </c>
      <c r="AF177">
        <v>10</v>
      </c>
      <c r="AG177" s="35" t="s">
        <v>14691</v>
      </c>
      <c r="AI177">
        <v>14375000</v>
      </c>
      <c r="AJ177" s="20">
        <v>44257</v>
      </c>
      <c r="AK177" s="20"/>
      <c r="AL177">
        <v>8250000</v>
      </c>
      <c r="AO177">
        <v>8250000</v>
      </c>
      <c r="AP177" s="35" t="s">
        <v>14691</v>
      </c>
      <c r="AQ177" s="35" t="s">
        <v>14691</v>
      </c>
      <c r="AR177" s="35" t="s">
        <v>14691</v>
      </c>
      <c r="AS177" s="35" t="s">
        <v>14691</v>
      </c>
      <c r="AT177" s="35" t="s">
        <v>14691</v>
      </c>
      <c r="AU177">
        <v>10</v>
      </c>
      <c r="AV177">
        <v>10.048999999999999</v>
      </c>
      <c r="AW177" t="b">
        <v>0</v>
      </c>
      <c r="AX177">
        <v>28750000</v>
      </c>
      <c r="AY177" s="20">
        <v>44989</v>
      </c>
      <c r="AZ177" s="20"/>
      <c r="BA177" s="20"/>
      <c r="BB177">
        <v>1</v>
      </c>
      <c r="BC177">
        <v>0.5</v>
      </c>
      <c r="BD177">
        <v>1</v>
      </c>
      <c r="BE177">
        <v>11.5</v>
      </c>
      <c r="BF177" s="35" t="s">
        <v>14691</v>
      </c>
      <c r="BG177" s="35" t="s">
        <v>1609</v>
      </c>
      <c r="BH177" s="35" t="s">
        <v>10014</v>
      </c>
      <c r="BI177" s="35" t="s">
        <v>2580</v>
      </c>
      <c r="BJ177" s="35" t="s">
        <v>10015</v>
      </c>
    </row>
    <row r="178" spans="1:62" x14ac:dyDescent="0.2">
      <c r="A178">
        <v>176</v>
      </c>
      <c r="B178" s="35" t="s">
        <v>10005</v>
      </c>
      <c r="C178" s="35" t="s">
        <v>10006</v>
      </c>
      <c r="D178" s="35" t="s">
        <v>10007</v>
      </c>
      <c r="E178" s="35" t="s">
        <v>10016</v>
      </c>
      <c r="F178" s="35" t="s">
        <v>10009</v>
      </c>
      <c r="G178" s="20">
        <v>44238</v>
      </c>
      <c r="H178" s="35" t="s">
        <v>3225</v>
      </c>
      <c r="I178" s="35" t="s">
        <v>54</v>
      </c>
      <c r="J178" s="35" t="s">
        <v>69</v>
      </c>
      <c r="K178">
        <v>18</v>
      </c>
      <c r="L178">
        <v>9.1999999999999993</v>
      </c>
      <c r="M178" s="35" t="s">
        <v>10010</v>
      </c>
      <c r="N178" s="35" t="s">
        <v>10011</v>
      </c>
      <c r="O178" s="35" t="s">
        <v>251</v>
      </c>
      <c r="P178" s="35" t="s">
        <v>2656</v>
      </c>
      <c r="Q178" s="35" t="s">
        <v>52</v>
      </c>
      <c r="R178" s="35" t="s">
        <v>2623</v>
      </c>
      <c r="S178" s="35" t="s">
        <v>10012</v>
      </c>
      <c r="T178">
        <v>28750000</v>
      </c>
      <c r="U178">
        <v>10</v>
      </c>
      <c r="V178" s="35" t="s">
        <v>10013</v>
      </c>
      <c r="W178" s="35" t="s">
        <v>1360</v>
      </c>
      <c r="X178" s="35" t="s">
        <v>49</v>
      </c>
      <c r="Y178" s="35" t="s">
        <v>48</v>
      </c>
      <c r="Z178" s="35" t="s">
        <v>14691</v>
      </c>
      <c r="AA178" s="35" t="s">
        <v>14691</v>
      </c>
      <c r="AC178" s="35" t="s">
        <v>14691</v>
      </c>
      <c r="AD178" s="35" t="s">
        <v>14691</v>
      </c>
      <c r="AE178">
        <v>287516386</v>
      </c>
      <c r="AF178">
        <v>10</v>
      </c>
      <c r="AG178" s="35" t="s">
        <v>14691</v>
      </c>
      <c r="AI178">
        <v>14375000</v>
      </c>
      <c r="AJ178" s="20">
        <v>44257</v>
      </c>
      <c r="AK178" s="20"/>
      <c r="AL178">
        <v>8250000</v>
      </c>
      <c r="AO178">
        <v>8250000</v>
      </c>
      <c r="AP178" s="35" t="s">
        <v>14691</v>
      </c>
      <c r="AQ178" s="35" t="s">
        <v>14691</v>
      </c>
      <c r="AR178" s="35" t="s">
        <v>14691</v>
      </c>
      <c r="AS178" s="35" t="s">
        <v>14691</v>
      </c>
      <c r="AT178" s="35" t="s">
        <v>14691</v>
      </c>
      <c r="AU178">
        <v>10</v>
      </c>
      <c r="AV178">
        <v>10.048999999999999</v>
      </c>
      <c r="AW178" t="b">
        <v>0</v>
      </c>
      <c r="AX178">
        <v>28750000</v>
      </c>
      <c r="AY178" s="20">
        <v>44989</v>
      </c>
      <c r="AZ178" s="20"/>
      <c r="BA178" s="20"/>
      <c r="BB178">
        <v>1</v>
      </c>
      <c r="BC178">
        <v>0.5</v>
      </c>
      <c r="BD178">
        <v>1</v>
      </c>
      <c r="BE178">
        <v>11.5</v>
      </c>
      <c r="BF178" s="35" t="s">
        <v>14691</v>
      </c>
      <c r="BG178" s="35" t="s">
        <v>10005</v>
      </c>
      <c r="BH178" s="35" t="s">
        <v>10017</v>
      </c>
      <c r="BI178" s="35" t="s">
        <v>2584</v>
      </c>
      <c r="BJ178" s="35" t="s">
        <v>10018</v>
      </c>
    </row>
    <row r="179" spans="1:62" x14ac:dyDescent="0.2">
      <c r="A179">
        <v>177</v>
      </c>
      <c r="B179" s="35" t="s">
        <v>10005</v>
      </c>
      <c r="C179" s="35" t="s">
        <v>10006</v>
      </c>
      <c r="D179" s="35" t="s">
        <v>10007</v>
      </c>
      <c r="E179" s="35" t="s">
        <v>10019</v>
      </c>
      <c r="F179" s="35" t="s">
        <v>10009</v>
      </c>
      <c r="G179" s="20">
        <v>44238</v>
      </c>
      <c r="H179" s="35" t="s">
        <v>3225</v>
      </c>
      <c r="I179" s="35" t="s">
        <v>54</v>
      </c>
      <c r="J179" s="35" t="s">
        <v>69</v>
      </c>
      <c r="K179">
        <v>18</v>
      </c>
      <c r="L179">
        <v>9.1999999999999993</v>
      </c>
      <c r="M179" s="35" t="s">
        <v>10010</v>
      </c>
      <c r="N179" s="35" t="s">
        <v>10011</v>
      </c>
      <c r="O179" s="35" t="s">
        <v>251</v>
      </c>
      <c r="P179" s="35" t="s">
        <v>2656</v>
      </c>
      <c r="Q179" s="35" t="s">
        <v>52</v>
      </c>
      <c r="R179" s="35" t="s">
        <v>2623</v>
      </c>
      <c r="S179" s="35" t="s">
        <v>10012</v>
      </c>
      <c r="T179">
        <v>28750000</v>
      </c>
      <c r="U179">
        <v>10</v>
      </c>
      <c r="V179" s="35" t="s">
        <v>10013</v>
      </c>
      <c r="W179" s="35" t="s">
        <v>1360</v>
      </c>
      <c r="X179" s="35" t="s">
        <v>49</v>
      </c>
      <c r="Y179" s="35" t="s">
        <v>48</v>
      </c>
      <c r="Z179" s="35" t="s">
        <v>14691</v>
      </c>
      <c r="AA179" s="35" t="s">
        <v>14691</v>
      </c>
      <c r="AC179" s="35" t="s">
        <v>14691</v>
      </c>
      <c r="AD179" s="35" t="s">
        <v>14691</v>
      </c>
      <c r="AE179">
        <v>287516386</v>
      </c>
      <c r="AF179">
        <v>10</v>
      </c>
      <c r="AG179" s="35" t="s">
        <v>14691</v>
      </c>
      <c r="AI179">
        <v>14375000</v>
      </c>
      <c r="AJ179" s="20">
        <v>44257</v>
      </c>
      <c r="AK179" s="20"/>
      <c r="AL179">
        <v>8250000</v>
      </c>
      <c r="AO179">
        <v>8250000</v>
      </c>
      <c r="AP179" s="35" t="s">
        <v>14691</v>
      </c>
      <c r="AQ179" s="35" t="s">
        <v>14691</v>
      </c>
      <c r="AR179" s="35" t="s">
        <v>14691</v>
      </c>
      <c r="AS179" s="35" t="s">
        <v>14691</v>
      </c>
      <c r="AT179" s="35" t="s">
        <v>14691</v>
      </c>
      <c r="AU179">
        <v>10</v>
      </c>
      <c r="AV179">
        <v>10.048999999999999</v>
      </c>
      <c r="AW179" t="b">
        <v>0</v>
      </c>
      <c r="AX179">
        <v>28750000</v>
      </c>
      <c r="AY179" s="20">
        <v>44989</v>
      </c>
      <c r="AZ179" s="20"/>
      <c r="BA179" s="20"/>
      <c r="BB179">
        <v>1</v>
      </c>
      <c r="BC179">
        <v>0.5</v>
      </c>
      <c r="BD179">
        <v>1</v>
      </c>
      <c r="BE179">
        <v>11.5</v>
      </c>
      <c r="BF179" s="35" t="s">
        <v>14691</v>
      </c>
      <c r="BG179" s="35" t="s">
        <v>10020</v>
      </c>
      <c r="BH179" s="35" t="s">
        <v>10021</v>
      </c>
      <c r="BI179" s="35" t="s">
        <v>2589</v>
      </c>
      <c r="BJ179" s="35" t="s">
        <v>10022</v>
      </c>
    </row>
    <row r="180" spans="1:62" x14ac:dyDescent="0.2">
      <c r="A180">
        <v>178</v>
      </c>
      <c r="B180" s="35" t="s">
        <v>12875</v>
      </c>
      <c r="C180" s="35" t="s">
        <v>12876</v>
      </c>
      <c r="D180" s="35" t="s">
        <v>12877</v>
      </c>
      <c r="E180" s="35" t="s">
        <v>12878</v>
      </c>
      <c r="F180" s="35" t="s">
        <v>12879</v>
      </c>
      <c r="G180" s="20">
        <v>44279</v>
      </c>
      <c r="H180" s="35" t="s">
        <v>3225</v>
      </c>
      <c r="I180" s="35" t="s">
        <v>54</v>
      </c>
      <c r="J180" s="35" t="s">
        <v>53</v>
      </c>
      <c r="K180">
        <v>18</v>
      </c>
      <c r="L180">
        <v>9.1999999999999993</v>
      </c>
      <c r="M180" s="35" t="s">
        <v>12880</v>
      </c>
      <c r="N180" s="35" t="s">
        <v>12881</v>
      </c>
      <c r="O180" s="35" t="s">
        <v>51</v>
      </c>
      <c r="P180" s="35" t="s">
        <v>2575</v>
      </c>
      <c r="Q180" s="35" t="s">
        <v>209</v>
      </c>
      <c r="R180" s="35" t="s">
        <v>2577</v>
      </c>
      <c r="S180" s="35" t="s">
        <v>12882</v>
      </c>
      <c r="T180">
        <v>33934235</v>
      </c>
      <c r="U180">
        <v>10</v>
      </c>
      <c r="V180" s="35" t="s">
        <v>14691</v>
      </c>
      <c r="W180" s="35" t="s">
        <v>1607</v>
      </c>
      <c r="X180" s="35" t="s">
        <v>79</v>
      </c>
      <c r="Y180" s="35" t="s">
        <v>167</v>
      </c>
      <c r="Z180" s="35" t="s">
        <v>130</v>
      </c>
      <c r="AA180" s="35" t="s">
        <v>48</v>
      </c>
      <c r="AB180">
        <v>60000000</v>
      </c>
      <c r="AC180" s="35" t="s">
        <v>12883</v>
      </c>
      <c r="AD180" s="35" t="s">
        <v>12884</v>
      </c>
      <c r="AE180">
        <v>339362925</v>
      </c>
      <c r="AF180">
        <v>10</v>
      </c>
      <c r="AG180" s="35" t="s">
        <v>1606</v>
      </c>
      <c r="AH180">
        <v>1254000000</v>
      </c>
      <c r="AI180">
        <v>11311412</v>
      </c>
      <c r="AJ180" s="20">
        <v>44330</v>
      </c>
      <c r="AK180" s="20">
        <v>44454</v>
      </c>
      <c r="AL180">
        <v>8786847</v>
      </c>
      <c r="AO180">
        <v>5857898</v>
      </c>
      <c r="AP180" s="35" t="s">
        <v>14691</v>
      </c>
      <c r="AQ180" s="35" t="s">
        <v>14691</v>
      </c>
      <c r="AR180" s="35" t="s">
        <v>14691</v>
      </c>
      <c r="AS180" s="35" t="s">
        <v>14691</v>
      </c>
      <c r="AT180" s="35" t="s">
        <v>14691</v>
      </c>
      <c r="AU180">
        <v>10.01</v>
      </c>
      <c r="AV180">
        <v>10.086</v>
      </c>
      <c r="AW180" t="b">
        <v>1</v>
      </c>
      <c r="AX180">
        <v>33934235</v>
      </c>
      <c r="AY180" s="20">
        <v>45064</v>
      </c>
      <c r="AZ180" s="20">
        <v>44725</v>
      </c>
      <c r="BA180" s="20"/>
      <c r="BB180">
        <v>1</v>
      </c>
      <c r="BC180">
        <v>0.3333333432674408</v>
      </c>
      <c r="BD180">
        <v>1</v>
      </c>
      <c r="BE180">
        <v>11.5</v>
      </c>
      <c r="BF180" s="35" t="s">
        <v>14691</v>
      </c>
      <c r="BG180" s="35" t="s">
        <v>1608</v>
      </c>
      <c r="BH180" s="35" t="s">
        <v>12885</v>
      </c>
      <c r="BI180" s="35" t="s">
        <v>2580</v>
      </c>
      <c r="BJ180" s="35" t="s">
        <v>12886</v>
      </c>
    </row>
    <row r="181" spans="1:62" x14ac:dyDescent="0.2">
      <c r="A181">
        <v>179</v>
      </c>
      <c r="B181" s="35" t="s">
        <v>12875</v>
      </c>
      <c r="C181" s="35" t="s">
        <v>12876</v>
      </c>
      <c r="D181" s="35" t="s">
        <v>12877</v>
      </c>
      <c r="E181" s="35" t="s">
        <v>12887</v>
      </c>
      <c r="F181" s="35" t="s">
        <v>12879</v>
      </c>
      <c r="G181" s="20">
        <v>44279</v>
      </c>
      <c r="H181" s="35" t="s">
        <v>3225</v>
      </c>
      <c r="I181" s="35" t="s">
        <v>54</v>
      </c>
      <c r="J181" s="35" t="s">
        <v>53</v>
      </c>
      <c r="K181">
        <v>18</v>
      </c>
      <c r="L181">
        <v>9.1999999999999993</v>
      </c>
      <c r="M181" s="35" t="s">
        <v>12880</v>
      </c>
      <c r="N181" s="35" t="s">
        <v>12881</v>
      </c>
      <c r="O181" s="35" t="s">
        <v>51</v>
      </c>
      <c r="P181" s="35" t="s">
        <v>2575</v>
      </c>
      <c r="Q181" s="35" t="s">
        <v>209</v>
      </c>
      <c r="R181" s="35" t="s">
        <v>2577</v>
      </c>
      <c r="S181" s="35" t="s">
        <v>12882</v>
      </c>
      <c r="T181">
        <v>33934235</v>
      </c>
      <c r="U181">
        <v>10</v>
      </c>
      <c r="V181" s="35" t="s">
        <v>14691</v>
      </c>
      <c r="W181" s="35" t="s">
        <v>1607</v>
      </c>
      <c r="X181" s="35" t="s">
        <v>79</v>
      </c>
      <c r="Y181" s="35" t="s">
        <v>167</v>
      </c>
      <c r="Z181" s="35" t="s">
        <v>130</v>
      </c>
      <c r="AA181" s="35" t="s">
        <v>48</v>
      </c>
      <c r="AB181">
        <v>60000000</v>
      </c>
      <c r="AC181" s="35" t="s">
        <v>12883</v>
      </c>
      <c r="AD181" s="35" t="s">
        <v>12884</v>
      </c>
      <c r="AE181">
        <v>339362925</v>
      </c>
      <c r="AF181">
        <v>10</v>
      </c>
      <c r="AG181" s="35" t="s">
        <v>1606</v>
      </c>
      <c r="AH181">
        <v>1254000000</v>
      </c>
      <c r="AI181">
        <v>11311412</v>
      </c>
      <c r="AJ181" s="20">
        <v>44330</v>
      </c>
      <c r="AK181" s="20">
        <v>44454</v>
      </c>
      <c r="AL181">
        <v>8786847</v>
      </c>
      <c r="AO181">
        <v>5857898</v>
      </c>
      <c r="AP181" s="35" t="s">
        <v>14691</v>
      </c>
      <c r="AQ181" s="35" t="s">
        <v>14691</v>
      </c>
      <c r="AR181" s="35" t="s">
        <v>14691</v>
      </c>
      <c r="AS181" s="35" t="s">
        <v>14691</v>
      </c>
      <c r="AT181" s="35" t="s">
        <v>14691</v>
      </c>
      <c r="AU181">
        <v>10.01</v>
      </c>
      <c r="AV181">
        <v>10.086</v>
      </c>
      <c r="AW181" t="b">
        <v>1</v>
      </c>
      <c r="AX181">
        <v>33934235</v>
      </c>
      <c r="AY181" s="20">
        <v>45064</v>
      </c>
      <c r="AZ181" s="20">
        <v>44725</v>
      </c>
      <c r="BA181" s="20"/>
      <c r="BB181">
        <v>1</v>
      </c>
      <c r="BC181">
        <v>0.3333333432674408</v>
      </c>
      <c r="BD181">
        <v>1</v>
      </c>
      <c r="BE181">
        <v>11.5</v>
      </c>
      <c r="BF181" s="35" t="s">
        <v>14691</v>
      </c>
      <c r="BG181" s="35" t="s">
        <v>12875</v>
      </c>
      <c r="BH181" s="35" t="s">
        <v>12888</v>
      </c>
      <c r="BI181" s="35" t="s">
        <v>2584</v>
      </c>
      <c r="BJ181" s="35" t="s">
        <v>12889</v>
      </c>
    </row>
    <row r="182" spans="1:62" x14ac:dyDescent="0.2">
      <c r="A182">
        <v>180</v>
      </c>
      <c r="B182" s="35" t="s">
        <v>12875</v>
      </c>
      <c r="C182" s="35" t="s">
        <v>12876</v>
      </c>
      <c r="D182" s="35" t="s">
        <v>12877</v>
      </c>
      <c r="E182" s="35" t="s">
        <v>12890</v>
      </c>
      <c r="F182" s="35" t="s">
        <v>12879</v>
      </c>
      <c r="G182" s="20">
        <v>44279</v>
      </c>
      <c r="H182" s="35" t="s">
        <v>3225</v>
      </c>
      <c r="I182" s="35" t="s">
        <v>54</v>
      </c>
      <c r="J182" s="35" t="s">
        <v>53</v>
      </c>
      <c r="K182">
        <v>18</v>
      </c>
      <c r="L182">
        <v>9.1999999999999993</v>
      </c>
      <c r="M182" s="35" t="s">
        <v>12880</v>
      </c>
      <c r="N182" s="35" t="s">
        <v>12881</v>
      </c>
      <c r="O182" s="35" t="s">
        <v>51</v>
      </c>
      <c r="P182" s="35" t="s">
        <v>2575</v>
      </c>
      <c r="Q182" s="35" t="s">
        <v>209</v>
      </c>
      <c r="R182" s="35" t="s">
        <v>2577</v>
      </c>
      <c r="S182" s="35" t="s">
        <v>12882</v>
      </c>
      <c r="T182">
        <v>33934235</v>
      </c>
      <c r="U182">
        <v>10</v>
      </c>
      <c r="V182" s="35" t="s">
        <v>14691</v>
      </c>
      <c r="W182" s="35" t="s">
        <v>1607</v>
      </c>
      <c r="X182" s="35" t="s">
        <v>79</v>
      </c>
      <c r="Y182" s="35" t="s">
        <v>167</v>
      </c>
      <c r="Z182" s="35" t="s">
        <v>130</v>
      </c>
      <c r="AA182" s="35" t="s">
        <v>48</v>
      </c>
      <c r="AB182">
        <v>60000000</v>
      </c>
      <c r="AC182" s="35" t="s">
        <v>12883</v>
      </c>
      <c r="AD182" s="35" t="s">
        <v>12884</v>
      </c>
      <c r="AE182">
        <v>339362925</v>
      </c>
      <c r="AF182">
        <v>10</v>
      </c>
      <c r="AG182" s="35" t="s">
        <v>1606</v>
      </c>
      <c r="AH182">
        <v>1254000000</v>
      </c>
      <c r="AI182">
        <v>11311412</v>
      </c>
      <c r="AJ182" s="20">
        <v>44330</v>
      </c>
      <c r="AK182" s="20">
        <v>44454</v>
      </c>
      <c r="AL182">
        <v>8786847</v>
      </c>
      <c r="AO182">
        <v>5857898</v>
      </c>
      <c r="AP182" s="35" t="s">
        <v>14691</v>
      </c>
      <c r="AQ182" s="35" t="s">
        <v>14691</v>
      </c>
      <c r="AR182" s="35" t="s">
        <v>14691</v>
      </c>
      <c r="AS182" s="35" t="s">
        <v>14691</v>
      </c>
      <c r="AT182" s="35" t="s">
        <v>14691</v>
      </c>
      <c r="AU182">
        <v>10.01</v>
      </c>
      <c r="AV182">
        <v>10.086</v>
      </c>
      <c r="AW182" t="b">
        <v>1</v>
      </c>
      <c r="AX182">
        <v>33934235</v>
      </c>
      <c r="AY182" s="20">
        <v>45064</v>
      </c>
      <c r="AZ182" s="20">
        <v>44725</v>
      </c>
      <c r="BA182" s="20"/>
      <c r="BB182">
        <v>1</v>
      </c>
      <c r="BC182">
        <v>0.3333333432674408</v>
      </c>
      <c r="BD182">
        <v>1</v>
      </c>
      <c r="BE182">
        <v>11.5</v>
      </c>
      <c r="BF182" s="35" t="s">
        <v>14691</v>
      </c>
      <c r="BG182" s="35" t="s">
        <v>12891</v>
      </c>
      <c r="BH182" s="35" t="s">
        <v>12892</v>
      </c>
      <c r="BI182" s="35" t="s">
        <v>2589</v>
      </c>
      <c r="BJ182" s="35" t="s">
        <v>12893</v>
      </c>
    </row>
    <row r="183" spans="1:62" x14ac:dyDescent="0.2">
      <c r="A183">
        <v>181</v>
      </c>
      <c r="B183" s="35" t="s">
        <v>11832</v>
      </c>
      <c r="C183" s="35" t="s">
        <v>11833</v>
      </c>
      <c r="D183" s="35" t="s">
        <v>11834</v>
      </c>
      <c r="E183" s="35" t="s">
        <v>11835</v>
      </c>
      <c r="F183" s="35" t="s">
        <v>11836</v>
      </c>
      <c r="G183" s="20">
        <v>44239</v>
      </c>
      <c r="H183" s="35" t="s">
        <v>76</v>
      </c>
      <c r="I183" s="35" t="s">
        <v>54</v>
      </c>
      <c r="J183" s="35" t="s">
        <v>69</v>
      </c>
      <c r="K183">
        <v>18</v>
      </c>
      <c r="L183">
        <v>9.1999999999999993</v>
      </c>
      <c r="M183" s="35" t="s">
        <v>11837</v>
      </c>
      <c r="N183" s="35" t="s">
        <v>11838</v>
      </c>
      <c r="O183" s="35" t="s">
        <v>68</v>
      </c>
      <c r="P183" s="35" t="s">
        <v>2656</v>
      </c>
      <c r="Q183" s="35" t="s">
        <v>59</v>
      </c>
      <c r="R183" s="35" t="s">
        <v>2623</v>
      </c>
      <c r="S183" s="35" t="s">
        <v>11839</v>
      </c>
      <c r="T183">
        <v>20125000</v>
      </c>
      <c r="U183">
        <v>10</v>
      </c>
      <c r="V183" s="35" t="s">
        <v>14691</v>
      </c>
      <c r="W183" s="35" t="s">
        <v>1604</v>
      </c>
      <c r="X183" s="35" t="s">
        <v>156</v>
      </c>
      <c r="Y183" s="35" t="s">
        <v>48</v>
      </c>
      <c r="Z183" s="35" t="s">
        <v>14691</v>
      </c>
      <c r="AA183" s="35" t="s">
        <v>14691</v>
      </c>
      <c r="AC183" s="35" t="s">
        <v>14691</v>
      </c>
      <c r="AD183" s="35" t="s">
        <v>14691</v>
      </c>
      <c r="AE183">
        <v>205275000</v>
      </c>
      <c r="AF183">
        <v>10.199999999999999</v>
      </c>
      <c r="AG183" s="35" t="s">
        <v>14691</v>
      </c>
      <c r="AI183">
        <v>10062500</v>
      </c>
      <c r="AJ183" s="20">
        <v>44469</v>
      </c>
      <c r="AK183" s="20"/>
      <c r="AL183">
        <v>10000000</v>
      </c>
      <c r="AO183">
        <v>10000000</v>
      </c>
      <c r="AP183" s="35" t="s">
        <v>14691</v>
      </c>
      <c r="AQ183" s="35" t="s">
        <v>14691</v>
      </c>
      <c r="AR183" s="35" t="s">
        <v>14691</v>
      </c>
      <c r="AS183" s="35" t="s">
        <v>14691</v>
      </c>
      <c r="AT183" s="35" t="s">
        <v>14691</v>
      </c>
      <c r="AU183">
        <v>10.199999999999999</v>
      </c>
      <c r="AV183">
        <v>10.25</v>
      </c>
      <c r="AW183" t="b">
        <v>0</v>
      </c>
      <c r="AX183">
        <v>20125000</v>
      </c>
      <c r="AY183" s="20">
        <v>45020</v>
      </c>
      <c r="AZ183" s="20"/>
      <c r="BA183" s="20">
        <v>45111</v>
      </c>
      <c r="BB183">
        <v>1</v>
      </c>
      <c r="BC183">
        <v>0.5</v>
      </c>
      <c r="BD183">
        <v>1</v>
      </c>
      <c r="BE183">
        <v>11.5</v>
      </c>
      <c r="BF183" s="35" t="s">
        <v>14691</v>
      </c>
      <c r="BG183" s="35" t="s">
        <v>1605</v>
      </c>
      <c r="BH183" s="35" t="s">
        <v>11840</v>
      </c>
      <c r="BI183" s="35" t="s">
        <v>2580</v>
      </c>
      <c r="BJ183" s="35" t="s">
        <v>11841</v>
      </c>
    </row>
    <row r="184" spans="1:62" x14ac:dyDescent="0.2">
      <c r="A184">
        <v>182</v>
      </c>
      <c r="B184" s="35" t="s">
        <v>11832</v>
      </c>
      <c r="C184" s="35" t="s">
        <v>11833</v>
      </c>
      <c r="D184" s="35" t="s">
        <v>11834</v>
      </c>
      <c r="E184" s="35" t="s">
        <v>11842</v>
      </c>
      <c r="F184" s="35" t="s">
        <v>11836</v>
      </c>
      <c r="G184" s="20">
        <v>44239</v>
      </c>
      <c r="H184" s="35" t="s">
        <v>76</v>
      </c>
      <c r="I184" s="35" t="s">
        <v>54</v>
      </c>
      <c r="J184" s="35" t="s">
        <v>69</v>
      </c>
      <c r="K184">
        <v>18</v>
      </c>
      <c r="L184">
        <v>9.1999999999999993</v>
      </c>
      <c r="M184" s="35" t="s">
        <v>11837</v>
      </c>
      <c r="N184" s="35" t="s">
        <v>11838</v>
      </c>
      <c r="O184" s="35" t="s">
        <v>68</v>
      </c>
      <c r="P184" s="35" t="s">
        <v>2656</v>
      </c>
      <c r="Q184" s="35" t="s">
        <v>59</v>
      </c>
      <c r="R184" s="35" t="s">
        <v>2623</v>
      </c>
      <c r="S184" s="35" t="s">
        <v>11839</v>
      </c>
      <c r="T184">
        <v>20125000</v>
      </c>
      <c r="U184">
        <v>10</v>
      </c>
      <c r="V184" s="35" t="s">
        <v>14691</v>
      </c>
      <c r="W184" s="35" t="s">
        <v>1604</v>
      </c>
      <c r="X184" s="35" t="s">
        <v>156</v>
      </c>
      <c r="Y184" s="35" t="s">
        <v>48</v>
      </c>
      <c r="Z184" s="35" t="s">
        <v>14691</v>
      </c>
      <c r="AA184" s="35" t="s">
        <v>14691</v>
      </c>
      <c r="AC184" s="35" t="s">
        <v>14691</v>
      </c>
      <c r="AD184" s="35" t="s">
        <v>14691</v>
      </c>
      <c r="AE184">
        <v>205275000</v>
      </c>
      <c r="AF184">
        <v>10.199999999999999</v>
      </c>
      <c r="AG184" s="35" t="s">
        <v>14691</v>
      </c>
      <c r="AI184">
        <v>10062500</v>
      </c>
      <c r="AJ184" s="20">
        <v>44469</v>
      </c>
      <c r="AK184" s="20"/>
      <c r="AL184">
        <v>10000000</v>
      </c>
      <c r="AO184">
        <v>10000000</v>
      </c>
      <c r="AP184" s="35" t="s">
        <v>14691</v>
      </c>
      <c r="AQ184" s="35" t="s">
        <v>14691</v>
      </c>
      <c r="AR184" s="35" t="s">
        <v>14691</v>
      </c>
      <c r="AS184" s="35" t="s">
        <v>14691</v>
      </c>
      <c r="AT184" s="35" t="s">
        <v>14691</v>
      </c>
      <c r="AU184">
        <v>10.199999999999999</v>
      </c>
      <c r="AV184">
        <v>10.25</v>
      </c>
      <c r="AW184" t="b">
        <v>0</v>
      </c>
      <c r="AX184">
        <v>20125000</v>
      </c>
      <c r="AY184" s="20">
        <v>45020</v>
      </c>
      <c r="AZ184" s="20"/>
      <c r="BA184" s="20">
        <v>45111</v>
      </c>
      <c r="BB184">
        <v>1</v>
      </c>
      <c r="BC184">
        <v>0.5</v>
      </c>
      <c r="BD184">
        <v>1</v>
      </c>
      <c r="BE184">
        <v>11.5</v>
      </c>
      <c r="BF184" s="35" t="s">
        <v>14691</v>
      </c>
      <c r="BG184" s="35" t="s">
        <v>11832</v>
      </c>
      <c r="BH184" s="35" t="s">
        <v>11843</v>
      </c>
      <c r="BI184" s="35" t="s">
        <v>2584</v>
      </c>
      <c r="BJ184" s="35" t="s">
        <v>11844</v>
      </c>
    </row>
    <row r="185" spans="1:62" x14ac:dyDescent="0.2">
      <c r="A185">
        <v>183</v>
      </c>
      <c r="B185" s="35" t="s">
        <v>11832</v>
      </c>
      <c r="C185" s="35" t="s">
        <v>11833</v>
      </c>
      <c r="D185" s="35" t="s">
        <v>11834</v>
      </c>
      <c r="E185" s="35" t="s">
        <v>11845</v>
      </c>
      <c r="F185" s="35" t="s">
        <v>11836</v>
      </c>
      <c r="G185" s="20">
        <v>44239</v>
      </c>
      <c r="H185" s="35" t="s">
        <v>76</v>
      </c>
      <c r="I185" s="35" t="s">
        <v>54</v>
      </c>
      <c r="J185" s="35" t="s">
        <v>69</v>
      </c>
      <c r="K185">
        <v>18</v>
      </c>
      <c r="L185">
        <v>9.1999999999999993</v>
      </c>
      <c r="M185" s="35" t="s">
        <v>11837</v>
      </c>
      <c r="N185" s="35" t="s">
        <v>11838</v>
      </c>
      <c r="O185" s="35" t="s">
        <v>68</v>
      </c>
      <c r="P185" s="35" t="s">
        <v>2656</v>
      </c>
      <c r="Q185" s="35" t="s">
        <v>59</v>
      </c>
      <c r="R185" s="35" t="s">
        <v>2623</v>
      </c>
      <c r="S185" s="35" t="s">
        <v>11839</v>
      </c>
      <c r="T185">
        <v>20125000</v>
      </c>
      <c r="U185">
        <v>10</v>
      </c>
      <c r="V185" s="35" t="s">
        <v>14691</v>
      </c>
      <c r="W185" s="35" t="s">
        <v>1604</v>
      </c>
      <c r="X185" s="35" t="s">
        <v>156</v>
      </c>
      <c r="Y185" s="35" t="s">
        <v>48</v>
      </c>
      <c r="Z185" s="35" t="s">
        <v>14691</v>
      </c>
      <c r="AA185" s="35" t="s">
        <v>14691</v>
      </c>
      <c r="AC185" s="35" t="s">
        <v>14691</v>
      </c>
      <c r="AD185" s="35" t="s">
        <v>14691</v>
      </c>
      <c r="AE185">
        <v>205275000</v>
      </c>
      <c r="AF185">
        <v>10.199999999999999</v>
      </c>
      <c r="AG185" s="35" t="s">
        <v>14691</v>
      </c>
      <c r="AI185">
        <v>10062500</v>
      </c>
      <c r="AJ185" s="20">
        <v>44469</v>
      </c>
      <c r="AK185" s="20"/>
      <c r="AL185">
        <v>10000000</v>
      </c>
      <c r="AO185">
        <v>10000000</v>
      </c>
      <c r="AP185" s="35" t="s">
        <v>14691</v>
      </c>
      <c r="AQ185" s="35" t="s">
        <v>14691</v>
      </c>
      <c r="AR185" s="35" t="s">
        <v>14691</v>
      </c>
      <c r="AS185" s="35" t="s">
        <v>14691</v>
      </c>
      <c r="AT185" s="35" t="s">
        <v>14691</v>
      </c>
      <c r="AU185">
        <v>10.199999999999999</v>
      </c>
      <c r="AV185">
        <v>10.25</v>
      </c>
      <c r="AW185" t="b">
        <v>0</v>
      </c>
      <c r="AX185">
        <v>20125000</v>
      </c>
      <c r="AY185" s="20">
        <v>45020</v>
      </c>
      <c r="AZ185" s="20"/>
      <c r="BA185" s="20">
        <v>45111</v>
      </c>
      <c r="BB185">
        <v>1</v>
      </c>
      <c r="BC185">
        <v>0.5</v>
      </c>
      <c r="BD185">
        <v>1</v>
      </c>
      <c r="BE185">
        <v>11.5</v>
      </c>
      <c r="BF185" s="35" t="s">
        <v>14691</v>
      </c>
      <c r="BG185" s="35" t="s">
        <v>11846</v>
      </c>
      <c r="BH185" s="35" t="s">
        <v>11847</v>
      </c>
      <c r="BI185" s="35" t="s">
        <v>2589</v>
      </c>
      <c r="BJ185" s="35" t="s">
        <v>11848</v>
      </c>
    </row>
    <row r="186" spans="1:62" x14ac:dyDescent="0.2">
      <c r="A186">
        <v>184</v>
      </c>
      <c r="B186" s="35" t="s">
        <v>1602</v>
      </c>
      <c r="C186" s="35" t="s">
        <v>9776</v>
      </c>
      <c r="D186" s="35" t="s">
        <v>9777</v>
      </c>
      <c r="E186" s="35" t="s">
        <v>9778</v>
      </c>
      <c r="F186" s="35" t="s">
        <v>9779</v>
      </c>
      <c r="G186" s="20">
        <v>44237</v>
      </c>
      <c r="H186" s="35" t="s">
        <v>3225</v>
      </c>
      <c r="I186" s="35" t="s">
        <v>14691</v>
      </c>
      <c r="J186" s="35" t="s">
        <v>83</v>
      </c>
      <c r="M186" s="35" t="s">
        <v>9780</v>
      </c>
      <c r="N186" s="35" t="s">
        <v>9781</v>
      </c>
      <c r="O186" s="35" t="s">
        <v>51</v>
      </c>
      <c r="P186" s="35" t="s">
        <v>2656</v>
      </c>
      <c r="Q186" s="35" t="s">
        <v>96</v>
      </c>
      <c r="R186" s="35" t="s">
        <v>2577</v>
      </c>
      <c r="S186" s="35" t="s">
        <v>9782</v>
      </c>
      <c r="T186">
        <v>14950000</v>
      </c>
      <c r="U186">
        <v>10</v>
      </c>
      <c r="V186" s="35" t="s">
        <v>9783</v>
      </c>
      <c r="W186" s="35" t="s">
        <v>1603</v>
      </c>
      <c r="X186" s="35" t="s">
        <v>130</v>
      </c>
      <c r="Y186" s="35" t="s">
        <v>48</v>
      </c>
      <c r="Z186" s="35" t="s">
        <v>14691</v>
      </c>
      <c r="AA186" s="35" t="s">
        <v>14691</v>
      </c>
      <c r="AC186" s="35" t="s">
        <v>14691</v>
      </c>
      <c r="AD186" s="35" t="s">
        <v>14691</v>
      </c>
      <c r="AE186">
        <v>149532334</v>
      </c>
      <c r="AF186">
        <v>10</v>
      </c>
      <c r="AG186" s="35" t="s">
        <v>14691</v>
      </c>
      <c r="AI186">
        <v>0</v>
      </c>
      <c r="AJ186" s="20">
        <v>44253</v>
      </c>
      <c r="AK186" s="20"/>
      <c r="AL186">
        <v>4990000</v>
      </c>
      <c r="AN186">
        <v>499000</v>
      </c>
      <c r="AP186" s="35" t="s">
        <v>14691</v>
      </c>
      <c r="AQ186" s="35" t="s">
        <v>14691</v>
      </c>
      <c r="AR186" s="35" t="s">
        <v>14691</v>
      </c>
      <c r="AS186" s="35" t="s">
        <v>14691</v>
      </c>
      <c r="AT186" s="35" t="s">
        <v>14691</v>
      </c>
      <c r="AU186">
        <v>10.01</v>
      </c>
      <c r="AV186">
        <v>10.073</v>
      </c>
      <c r="AW186" t="b">
        <v>0</v>
      </c>
      <c r="AX186">
        <v>14950000</v>
      </c>
      <c r="AY186" s="20">
        <v>44987</v>
      </c>
      <c r="AZ186" s="20"/>
      <c r="BA186" s="20"/>
      <c r="BB186">
        <v>1</v>
      </c>
      <c r="BF186" s="35" t="s">
        <v>14691</v>
      </c>
      <c r="BG186" s="35" t="s">
        <v>1602</v>
      </c>
      <c r="BH186" s="35" t="s">
        <v>9784</v>
      </c>
      <c r="BI186" s="35" t="s">
        <v>2580</v>
      </c>
      <c r="BJ186" s="35" t="s">
        <v>9785</v>
      </c>
    </row>
    <row r="187" spans="1:62" x14ac:dyDescent="0.2">
      <c r="A187">
        <v>185</v>
      </c>
      <c r="B187" s="35" t="s">
        <v>1600</v>
      </c>
      <c r="C187" s="35" t="s">
        <v>14041</v>
      </c>
      <c r="D187" s="35" t="s">
        <v>14042</v>
      </c>
      <c r="E187" s="35" t="s">
        <v>14043</v>
      </c>
      <c r="F187" s="35" t="s">
        <v>14044</v>
      </c>
      <c r="G187" s="20">
        <v>44371</v>
      </c>
      <c r="H187" s="35" t="s">
        <v>3225</v>
      </c>
      <c r="I187" s="35" t="s">
        <v>14691</v>
      </c>
      <c r="J187" s="35" t="s">
        <v>83</v>
      </c>
      <c r="M187" s="35" t="s">
        <v>14045</v>
      </c>
      <c r="N187" s="35" t="s">
        <v>14046</v>
      </c>
      <c r="O187" s="35" t="s">
        <v>51</v>
      </c>
      <c r="P187" s="35" t="s">
        <v>2656</v>
      </c>
      <c r="Q187" s="35" t="s">
        <v>96</v>
      </c>
      <c r="R187" s="35" t="s">
        <v>2577</v>
      </c>
      <c r="S187" s="35" t="s">
        <v>9782</v>
      </c>
      <c r="T187">
        <v>14950000</v>
      </c>
      <c r="U187">
        <v>10</v>
      </c>
      <c r="V187" s="35" t="s">
        <v>9783</v>
      </c>
      <c r="W187" s="35" t="s">
        <v>1601</v>
      </c>
      <c r="X187" s="35" t="s">
        <v>130</v>
      </c>
      <c r="Y187" s="35" t="s">
        <v>48</v>
      </c>
      <c r="Z187" s="35" t="s">
        <v>14691</v>
      </c>
      <c r="AA187" s="35" t="s">
        <v>14691</v>
      </c>
      <c r="AC187" s="35" t="s">
        <v>14691</v>
      </c>
      <c r="AD187" s="35" t="s">
        <v>14691</v>
      </c>
      <c r="AE187">
        <v>149514533</v>
      </c>
      <c r="AF187">
        <v>10</v>
      </c>
      <c r="AG187" s="35" t="s">
        <v>14691</v>
      </c>
      <c r="AJ187" s="20">
        <v>44390</v>
      </c>
      <c r="AK187" s="20"/>
      <c r="AL187">
        <v>4990000</v>
      </c>
      <c r="AN187">
        <v>499000</v>
      </c>
      <c r="AP187" s="35" t="s">
        <v>14691</v>
      </c>
      <c r="AQ187" s="35" t="s">
        <v>14691</v>
      </c>
      <c r="AR187" s="35" t="s">
        <v>14691</v>
      </c>
      <c r="AS187" s="35" t="s">
        <v>14691</v>
      </c>
      <c r="AT187" s="35" t="s">
        <v>14691</v>
      </c>
      <c r="AU187">
        <v>10.01</v>
      </c>
      <c r="AV187">
        <v>10.096</v>
      </c>
      <c r="AW187" t="b">
        <v>0</v>
      </c>
      <c r="AX187">
        <v>14950000</v>
      </c>
      <c r="AY187" s="20">
        <v>45122</v>
      </c>
      <c r="AZ187" s="20"/>
      <c r="BA187" s="20"/>
      <c r="BB187">
        <v>1</v>
      </c>
      <c r="BF187" s="35" t="s">
        <v>14691</v>
      </c>
      <c r="BG187" s="35" t="s">
        <v>1600</v>
      </c>
      <c r="BH187" s="35" t="s">
        <v>14047</v>
      </c>
      <c r="BI187" s="35" t="s">
        <v>2580</v>
      </c>
      <c r="BJ187" s="35" t="s">
        <v>14048</v>
      </c>
    </row>
    <row r="188" spans="1:62" x14ac:dyDescent="0.2">
      <c r="A188">
        <v>186</v>
      </c>
      <c r="B188" s="35" t="s">
        <v>4670</v>
      </c>
      <c r="C188" s="35" t="s">
        <v>4671</v>
      </c>
      <c r="D188" s="35" t="s">
        <v>4672</v>
      </c>
      <c r="E188" s="35" t="s">
        <v>4673</v>
      </c>
      <c r="F188" s="35" t="s">
        <v>4674</v>
      </c>
      <c r="G188" s="20">
        <v>44088</v>
      </c>
      <c r="H188" s="35" t="s">
        <v>3225</v>
      </c>
      <c r="I188" s="35" t="s">
        <v>54</v>
      </c>
      <c r="J188" s="35" t="s">
        <v>69</v>
      </c>
      <c r="K188">
        <v>18</v>
      </c>
      <c r="L188">
        <v>9.1999999999999993</v>
      </c>
      <c r="M188" s="35" t="s">
        <v>4675</v>
      </c>
      <c r="N188" s="35" t="s">
        <v>4676</v>
      </c>
      <c r="O188" s="35" t="s">
        <v>82</v>
      </c>
      <c r="P188" s="35" t="s">
        <v>2656</v>
      </c>
      <c r="Q188" s="35" t="s">
        <v>52</v>
      </c>
      <c r="R188" s="35" t="s">
        <v>2623</v>
      </c>
      <c r="S188" s="35" t="s">
        <v>4677</v>
      </c>
      <c r="T188">
        <v>25000000</v>
      </c>
      <c r="U188">
        <v>10</v>
      </c>
      <c r="V188" s="35" t="s">
        <v>4678</v>
      </c>
      <c r="W188" s="35" t="s">
        <v>1598</v>
      </c>
      <c r="X188" s="35" t="s">
        <v>79</v>
      </c>
      <c r="Y188" s="35" t="s">
        <v>48</v>
      </c>
      <c r="Z188" s="35" t="s">
        <v>14691</v>
      </c>
      <c r="AA188" s="35" t="s">
        <v>14691</v>
      </c>
      <c r="AC188" s="35" t="s">
        <v>14691</v>
      </c>
      <c r="AD188" s="35" t="s">
        <v>14691</v>
      </c>
      <c r="AE188">
        <v>250015752</v>
      </c>
      <c r="AF188">
        <v>10</v>
      </c>
      <c r="AG188" s="35" t="s">
        <v>14691</v>
      </c>
      <c r="AI188">
        <v>12500000</v>
      </c>
      <c r="AJ188" s="20">
        <v>44106</v>
      </c>
      <c r="AK188" s="20"/>
      <c r="AL188">
        <v>7000000</v>
      </c>
      <c r="AO188">
        <v>7000000</v>
      </c>
      <c r="AP188" s="35" t="s">
        <v>14691</v>
      </c>
      <c r="AQ188" s="35" t="s">
        <v>14691</v>
      </c>
      <c r="AR188" s="35" t="s">
        <v>14691</v>
      </c>
      <c r="AS188" s="35" t="s">
        <v>14691</v>
      </c>
      <c r="AT188" s="35" t="s">
        <v>14691</v>
      </c>
      <c r="AU188">
        <v>10</v>
      </c>
      <c r="AV188">
        <v>10.029999999999999</v>
      </c>
      <c r="AW188" t="b">
        <v>0</v>
      </c>
      <c r="AX188">
        <v>25000000</v>
      </c>
      <c r="AY188" s="20">
        <v>44840</v>
      </c>
      <c r="AZ188" s="20"/>
      <c r="BA188" s="20"/>
      <c r="BB188">
        <v>1</v>
      </c>
      <c r="BC188">
        <v>0.5</v>
      </c>
      <c r="BD188">
        <v>1</v>
      </c>
      <c r="BE188">
        <v>11.5</v>
      </c>
      <c r="BF188" s="35" t="s">
        <v>14691</v>
      </c>
      <c r="BG188" s="35" t="s">
        <v>1599</v>
      </c>
      <c r="BH188" s="35" t="s">
        <v>4679</v>
      </c>
      <c r="BI188" s="35" t="s">
        <v>2580</v>
      </c>
      <c r="BJ188" s="35" t="s">
        <v>4680</v>
      </c>
    </row>
    <row r="189" spans="1:62" x14ac:dyDescent="0.2">
      <c r="A189">
        <v>187</v>
      </c>
      <c r="B189" s="35" t="s">
        <v>4670</v>
      </c>
      <c r="C189" s="35" t="s">
        <v>4671</v>
      </c>
      <c r="D189" s="35" t="s">
        <v>4672</v>
      </c>
      <c r="E189" s="35" t="s">
        <v>4681</v>
      </c>
      <c r="F189" s="35" t="s">
        <v>4674</v>
      </c>
      <c r="G189" s="20">
        <v>44088</v>
      </c>
      <c r="H189" s="35" t="s">
        <v>3225</v>
      </c>
      <c r="I189" s="35" t="s">
        <v>54</v>
      </c>
      <c r="J189" s="35" t="s">
        <v>69</v>
      </c>
      <c r="K189">
        <v>18</v>
      </c>
      <c r="L189">
        <v>9.1999999999999993</v>
      </c>
      <c r="M189" s="35" t="s">
        <v>4675</v>
      </c>
      <c r="N189" s="35" t="s">
        <v>4676</v>
      </c>
      <c r="O189" s="35" t="s">
        <v>82</v>
      </c>
      <c r="P189" s="35" t="s">
        <v>2656</v>
      </c>
      <c r="Q189" s="35" t="s">
        <v>52</v>
      </c>
      <c r="R189" s="35" t="s">
        <v>2623</v>
      </c>
      <c r="S189" s="35" t="s">
        <v>4677</v>
      </c>
      <c r="T189">
        <v>25000000</v>
      </c>
      <c r="U189">
        <v>10</v>
      </c>
      <c r="V189" s="35" t="s">
        <v>4678</v>
      </c>
      <c r="W189" s="35" t="s">
        <v>1598</v>
      </c>
      <c r="X189" s="35" t="s">
        <v>79</v>
      </c>
      <c r="Y189" s="35" t="s">
        <v>48</v>
      </c>
      <c r="Z189" s="35" t="s">
        <v>14691</v>
      </c>
      <c r="AA189" s="35" t="s">
        <v>14691</v>
      </c>
      <c r="AC189" s="35" t="s">
        <v>14691</v>
      </c>
      <c r="AD189" s="35" t="s">
        <v>14691</v>
      </c>
      <c r="AE189">
        <v>250015752</v>
      </c>
      <c r="AF189">
        <v>10</v>
      </c>
      <c r="AG189" s="35" t="s">
        <v>14691</v>
      </c>
      <c r="AI189">
        <v>12500000</v>
      </c>
      <c r="AJ189" s="20">
        <v>44106</v>
      </c>
      <c r="AK189" s="20"/>
      <c r="AL189">
        <v>7000000</v>
      </c>
      <c r="AO189">
        <v>7000000</v>
      </c>
      <c r="AP189" s="35" t="s">
        <v>14691</v>
      </c>
      <c r="AQ189" s="35" t="s">
        <v>14691</v>
      </c>
      <c r="AR189" s="35" t="s">
        <v>14691</v>
      </c>
      <c r="AS189" s="35" t="s">
        <v>14691</v>
      </c>
      <c r="AT189" s="35" t="s">
        <v>14691</v>
      </c>
      <c r="AU189">
        <v>10</v>
      </c>
      <c r="AV189">
        <v>10.029999999999999</v>
      </c>
      <c r="AW189" t="b">
        <v>0</v>
      </c>
      <c r="AX189">
        <v>25000000</v>
      </c>
      <c r="AY189" s="20">
        <v>44840</v>
      </c>
      <c r="AZ189" s="20"/>
      <c r="BA189" s="20"/>
      <c r="BB189">
        <v>1</v>
      </c>
      <c r="BC189">
        <v>0.5</v>
      </c>
      <c r="BD189">
        <v>1</v>
      </c>
      <c r="BE189">
        <v>11.5</v>
      </c>
      <c r="BF189" s="35" t="s">
        <v>14691</v>
      </c>
      <c r="BG189" s="35" t="s">
        <v>4670</v>
      </c>
      <c r="BH189" s="35" t="s">
        <v>4682</v>
      </c>
      <c r="BI189" s="35" t="s">
        <v>2584</v>
      </c>
      <c r="BJ189" s="35" t="s">
        <v>4683</v>
      </c>
    </row>
    <row r="190" spans="1:62" x14ac:dyDescent="0.2">
      <c r="A190">
        <v>188</v>
      </c>
      <c r="B190" s="35" t="s">
        <v>4670</v>
      </c>
      <c r="C190" s="35" t="s">
        <v>4671</v>
      </c>
      <c r="D190" s="35" t="s">
        <v>4672</v>
      </c>
      <c r="E190" s="35" t="s">
        <v>4684</v>
      </c>
      <c r="F190" s="35" t="s">
        <v>4674</v>
      </c>
      <c r="G190" s="20">
        <v>44088</v>
      </c>
      <c r="H190" s="35" t="s">
        <v>3225</v>
      </c>
      <c r="I190" s="35" t="s">
        <v>54</v>
      </c>
      <c r="J190" s="35" t="s">
        <v>69</v>
      </c>
      <c r="K190">
        <v>18</v>
      </c>
      <c r="L190">
        <v>9.1999999999999993</v>
      </c>
      <c r="M190" s="35" t="s">
        <v>4675</v>
      </c>
      <c r="N190" s="35" t="s">
        <v>4676</v>
      </c>
      <c r="O190" s="35" t="s">
        <v>82</v>
      </c>
      <c r="P190" s="35" t="s">
        <v>2656</v>
      </c>
      <c r="Q190" s="35" t="s">
        <v>52</v>
      </c>
      <c r="R190" s="35" t="s">
        <v>2623</v>
      </c>
      <c r="S190" s="35" t="s">
        <v>4677</v>
      </c>
      <c r="T190">
        <v>25000000</v>
      </c>
      <c r="U190">
        <v>10</v>
      </c>
      <c r="V190" s="35" t="s">
        <v>4678</v>
      </c>
      <c r="W190" s="35" t="s">
        <v>1598</v>
      </c>
      <c r="X190" s="35" t="s">
        <v>79</v>
      </c>
      <c r="Y190" s="35" t="s">
        <v>48</v>
      </c>
      <c r="Z190" s="35" t="s">
        <v>14691</v>
      </c>
      <c r="AA190" s="35" t="s">
        <v>14691</v>
      </c>
      <c r="AC190" s="35" t="s">
        <v>14691</v>
      </c>
      <c r="AD190" s="35" t="s">
        <v>14691</v>
      </c>
      <c r="AE190">
        <v>250015752</v>
      </c>
      <c r="AF190">
        <v>10</v>
      </c>
      <c r="AG190" s="35" t="s">
        <v>14691</v>
      </c>
      <c r="AI190">
        <v>12500000</v>
      </c>
      <c r="AJ190" s="20">
        <v>44106</v>
      </c>
      <c r="AK190" s="20"/>
      <c r="AL190">
        <v>7000000</v>
      </c>
      <c r="AO190">
        <v>7000000</v>
      </c>
      <c r="AP190" s="35" t="s">
        <v>14691</v>
      </c>
      <c r="AQ190" s="35" t="s">
        <v>14691</v>
      </c>
      <c r="AR190" s="35" t="s">
        <v>14691</v>
      </c>
      <c r="AS190" s="35" t="s">
        <v>14691</v>
      </c>
      <c r="AT190" s="35" t="s">
        <v>14691</v>
      </c>
      <c r="AU190">
        <v>10</v>
      </c>
      <c r="AV190">
        <v>10.029999999999999</v>
      </c>
      <c r="AW190" t="b">
        <v>0</v>
      </c>
      <c r="AX190">
        <v>25000000</v>
      </c>
      <c r="AY190" s="20">
        <v>44840</v>
      </c>
      <c r="AZ190" s="20"/>
      <c r="BA190" s="20"/>
      <c r="BB190">
        <v>1</v>
      </c>
      <c r="BC190">
        <v>0.5</v>
      </c>
      <c r="BD190">
        <v>1</v>
      </c>
      <c r="BE190">
        <v>11.5</v>
      </c>
      <c r="BF190" s="35" t="s">
        <v>14691</v>
      </c>
      <c r="BG190" s="35" t="s">
        <v>4685</v>
      </c>
      <c r="BH190" s="35" t="s">
        <v>4686</v>
      </c>
      <c r="BI190" s="35" t="s">
        <v>2589</v>
      </c>
      <c r="BJ190" s="35" t="s">
        <v>4687</v>
      </c>
    </row>
    <row r="191" spans="1:62" x14ac:dyDescent="0.2">
      <c r="A191">
        <v>189</v>
      </c>
      <c r="B191" s="35" t="s">
        <v>8248</v>
      </c>
      <c r="C191" s="35" t="s">
        <v>8249</v>
      </c>
      <c r="D191" s="35" t="s">
        <v>8250</v>
      </c>
      <c r="E191" s="35" t="s">
        <v>8251</v>
      </c>
      <c r="F191" s="35" t="s">
        <v>8252</v>
      </c>
      <c r="G191" s="20">
        <v>44207</v>
      </c>
      <c r="H191" s="35" t="s">
        <v>3225</v>
      </c>
      <c r="I191" s="35" t="s">
        <v>54</v>
      </c>
      <c r="J191" s="35" t="s">
        <v>69</v>
      </c>
      <c r="K191">
        <v>18</v>
      </c>
      <c r="L191">
        <v>9.1999999999999993</v>
      </c>
      <c r="M191" s="35" t="s">
        <v>8253</v>
      </c>
      <c r="N191" s="35" t="s">
        <v>8254</v>
      </c>
      <c r="O191" s="35" t="s">
        <v>200</v>
      </c>
      <c r="P191" s="35" t="s">
        <v>2575</v>
      </c>
      <c r="Q191" s="35" t="s">
        <v>52</v>
      </c>
      <c r="R191" s="35" t="s">
        <v>2623</v>
      </c>
      <c r="S191" s="35" t="s">
        <v>8255</v>
      </c>
      <c r="T191">
        <v>17250000</v>
      </c>
      <c r="U191">
        <v>10</v>
      </c>
      <c r="V191" s="35" t="s">
        <v>14691</v>
      </c>
      <c r="W191" s="35" t="s">
        <v>1596</v>
      </c>
      <c r="X191" s="35" t="s">
        <v>79</v>
      </c>
      <c r="Y191" s="35" t="s">
        <v>48</v>
      </c>
      <c r="Z191" s="35" t="s">
        <v>14691</v>
      </c>
      <c r="AA191" s="35" t="s">
        <v>14691</v>
      </c>
      <c r="AC191" s="35" t="s">
        <v>14691</v>
      </c>
      <c r="AD191" s="35" t="s">
        <v>14691</v>
      </c>
      <c r="AE191">
        <v>172550024</v>
      </c>
      <c r="AF191">
        <v>10</v>
      </c>
      <c r="AG191" s="35" t="s">
        <v>14691</v>
      </c>
      <c r="AI191">
        <v>8625000</v>
      </c>
      <c r="AJ191" s="20">
        <v>44231</v>
      </c>
      <c r="AK191" s="20"/>
      <c r="AL191">
        <v>4750000</v>
      </c>
      <c r="AM191">
        <v>475000</v>
      </c>
      <c r="AP191" s="35" t="s">
        <v>14691</v>
      </c>
      <c r="AQ191" s="35" t="s">
        <v>14691</v>
      </c>
      <c r="AR191" s="35" t="s">
        <v>14691</v>
      </c>
      <c r="AS191" s="35" t="s">
        <v>14691</v>
      </c>
      <c r="AT191" s="35" t="s">
        <v>14691</v>
      </c>
      <c r="AU191">
        <v>10</v>
      </c>
      <c r="AV191">
        <v>10.042999999999999</v>
      </c>
      <c r="AW191" t="b">
        <v>0</v>
      </c>
      <c r="AX191">
        <v>17250000</v>
      </c>
      <c r="AY191" s="20">
        <v>44965</v>
      </c>
      <c r="AZ191" s="20"/>
      <c r="BA191" s="20"/>
      <c r="BB191">
        <v>1</v>
      </c>
      <c r="BC191">
        <v>0.5</v>
      </c>
      <c r="BD191">
        <v>1</v>
      </c>
      <c r="BE191">
        <v>11.5</v>
      </c>
      <c r="BF191" s="35" t="s">
        <v>14691</v>
      </c>
      <c r="BG191" s="35" t="s">
        <v>1597</v>
      </c>
      <c r="BH191" s="35" t="s">
        <v>8256</v>
      </c>
      <c r="BI191" s="35" t="s">
        <v>2580</v>
      </c>
      <c r="BJ191" s="35" t="s">
        <v>8257</v>
      </c>
    </row>
    <row r="192" spans="1:62" x14ac:dyDescent="0.2">
      <c r="A192">
        <v>190</v>
      </c>
      <c r="B192" s="35" t="s">
        <v>8248</v>
      </c>
      <c r="C192" s="35" t="s">
        <v>8249</v>
      </c>
      <c r="D192" s="35" t="s">
        <v>8250</v>
      </c>
      <c r="E192" s="35" t="s">
        <v>8258</v>
      </c>
      <c r="F192" s="35" t="s">
        <v>8252</v>
      </c>
      <c r="G192" s="20">
        <v>44207</v>
      </c>
      <c r="H192" s="35" t="s">
        <v>3225</v>
      </c>
      <c r="I192" s="35" t="s">
        <v>54</v>
      </c>
      <c r="J192" s="35" t="s">
        <v>69</v>
      </c>
      <c r="K192">
        <v>18</v>
      </c>
      <c r="L192">
        <v>9.1999999999999993</v>
      </c>
      <c r="M192" s="35" t="s">
        <v>8253</v>
      </c>
      <c r="N192" s="35" t="s">
        <v>8254</v>
      </c>
      <c r="O192" s="35" t="s">
        <v>200</v>
      </c>
      <c r="P192" s="35" t="s">
        <v>2575</v>
      </c>
      <c r="Q192" s="35" t="s">
        <v>52</v>
      </c>
      <c r="R192" s="35" t="s">
        <v>2623</v>
      </c>
      <c r="S192" s="35" t="s">
        <v>8255</v>
      </c>
      <c r="T192">
        <v>17250000</v>
      </c>
      <c r="U192">
        <v>10</v>
      </c>
      <c r="V192" s="35" t="s">
        <v>14691</v>
      </c>
      <c r="W192" s="35" t="s">
        <v>1596</v>
      </c>
      <c r="X192" s="35" t="s">
        <v>79</v>
      </c>
      <c r="Y192" s="35" t="s">
        <v>48</v>
      </c>
      <c r="Z192" s="35" t="s">
        <v>14691</v>
      </c>
      <c r="AA192" s="35" t="s">
        <v>14691</v>
      </c>
      <c r="AC192" s="35" t="s">
        <v>14691</v>
      </c>
      <c r="AD192" s="35" t="s">
        <v>14691</v>
      </c>
      <c r="AE192">
        <v>172550024</v>
      </c>
      <c r="AF192">
        <v>10</v>
      </c>
      <c r="AG192" s="35" t="s">
        <v>14691</v>
      </c>
      <c r="AI192">
        <v>8625000</v>
      </c>
      <c r="AJ192" s="20">
        <v>44231</v>
      </c>
      <c r="AK192" s="20"/>
      <c r="AL192">
        <v>4750000</v>
      </c>
      <c r="AM192">
        <v>475000</v>
      </c>
      <c r="AP192" s="35" t="s">
        <v>14691</v>
      </c>
      <c r="AQ192" s="35" t="s">
        <v>14691</v>
      </c>
      <c r="AR192" s="35" t="s">
        <v>14691</v>
      </c>
      <c r="AS192" s="35" t="s">
        <v>14691</v>
      </c>
      <c r="AT192" s="35" t="s">
        <v>14691</v>
      </c>
      <c r="AU192">
        <v>10</v>
      </c>
      <c r="AV192">
        <v>10.042999999999999</v>
      </c>
      <c r="AW192" t="b">
        <v>0</v>
      </c>
      <c r="AX192">
        <v>17250000</v>
      </c>
      <c r="AY192" s="20">
        <v>44965</v>
      </c>
      <c r="AZ192" s="20"/>
      <c r="BA192" s="20"/>
      <c r="BB192">
        <v>1</v>
      </c>
      <c r="BC192">
        <v>0.5</v>
      </c>
      <c r="BD192">
        <v>1</v>
      </c>
      <c r="BE192">
        <v>11.5</v>
      </c>
      <c r="BF192" s="35" t="s">
        <v>14691</v>
      </c>
      <c r="BG192" s="35" t="s">
        <v>8248</v>
      </c>
      <c r="BH192" s="35" t="s">
        <v>8259</v>
      </c>
      <c r="BI192" s="35" t="s">
        <v>2584</v>
      </c>
      <c r="BJ192" s="35" t="s">
        <v>8260</v>
      </c>
    </row>
    <row r="193" spans="1:62" x14ac:dyDescent="0.2">
      <c r="A193">
        <v>191</v>
      </c>
      <c r="B193" s="35" t="s">
        <v>8248</v>
      </c>
      <c r="C193" s="35" t="s">
        <v>8249</v>
      </c>
      <c r="D193" s="35" t="s">
        <v>8250</v>
      </c>
      <c r="E193" s="35" t="s">
        <v>8261</v>
      </c>
      <c r="F193" s="35" t="s">
        <v>8252</v>
      </c>
      <c r="G193" s="20">
        <v>44207</v>
      </c>
      <c r="H193" s="35" t="s">
        <v>3225</v>
      </c>
      <c r="I193" s="35" t="s">
        <v>54</v>
      </c>
      <c r="J193" s="35" t="s">
        <v>69</v>
      </c>
      <c r="K193">
        <v>18</v>
      </c>
      <c r="L193">
        <v>9.1999999999999993</v>
      </c>
      <c r="M193" s="35" t="s">
        <v>8253</v>
      </c>
      <c r="N193" s="35" t="s">
        <v>8254</v>
      </c>
      <c r="O193" s="35" t="s">
        <v>200</v>
      </c>
      <c r="P193" s="35" t="s">
        <v>2575</v>
      </c>
      <c r="Q193" s="35" t="s">
        <v>52</v>
      </c>
      <c r="R193" s="35" t="s">
        <v>2623</v>
      </c>
      <c r="S193" s="35" t="s">
        <v>8255</v>
      </c>
      <c r="T193">
        <v>17250000</v>
      </c>
      <c r="U193">
        <v>10</v>
      </c>
      <c r="V193" s="35" t="s">
        <v>14691</v>
      </c>
      <c r="W193" s="35" t="s">
        <v>1596</v>
      </c>
      <c r="X193" s="35" t="s">
        <v>79</v>
      </c>
      <c r="Y193" s="35" t="s">
        <v>48</v>
      </c>
      <c r="Z193" s="35" t="s">
        <v>14691</v>
      </c>
      <c r="AA193" s="35" t="s">
        <v>14691</v>
      </c>
      <c r="AC193" s="35" t="s">
        <v>14691</v>
      </c>
      <c r="AD193" s="35" t="s">
        <v>14691</v>
      </c>
      <c r="AE193">
        <v>172550024</v>
      </c>
      <c r="AF193">
        <v>10</v>
      </c>
      <c r="AG193" s="35" t="s">
        <v>14691</v>
      </c>
      <c r="AI193">
        <v>8625000</v>
      </c>
      <c r="AJ193" s="20">
        <v>44231</v>
      </c>
      <c r="AK193" s="20"/>
      <c r="AL193">
        <v>4750000</v>
      </c>
      <c r="AM193">
        <v>475000</v>
      </c>
      <c r="AP193" s="35" t="s">
        <v>14691</v>
      </c>
      <c r="AQ193" s="35" t="s">
        <v>14691</v>
      </c>
      <c r="AR193" s="35" t="s">
        <v>14691</v>
      </c>
      <c r="AS193" s="35" t="s">
        <v>14691</v>
      </c>
      <c r="AT193" s="35" t="s">
        <v>14691</v>
      </c>
      <c r="AU193">
        <v>10</v>
      </c>
      <c r="AV193">
        <v>10.042999999999999</v>
      </c>
      <c r="AW193" t="b">
        <v>0</v>
      </c>
      <c r="AX193">
        <v>17250000</v>
      </c>
      <c r="AY193" s="20">
        <v>44965</v>
      </c>
      <c r="AZ193" s="20"/>
      <c r="BA193" s="20"/>
      <c r="BB193">
        <v>1</v>
      </c>
      <c r="BC193">
        <v>0.5</v>
      </c>
      <c r="BD193">
        <v>1</v>
      </c>
      <c r="BE193">
        <v>11.5</v>
      </c>
      <c r="BF193" s="35" t="s">
        <v>14691</v>
      </c>
      <c r="BG193" s="35" t="s">
        <v>8262</v>
      </c>
      <c r="BH193" s="35" t="s">
        <v>8263</v>
      </c>
      <c r="BI193" s="35" t="s">
        <v>2589</v>
      </c>
      <c r="BJ193" s="35" t="s">
        <v>8264</v>
      </c>
    </row>
    <row r="194" spans="1:62" x14ac:dyDescent="0.2">
      <c r="A194">
        <v>192</v>
      </c>
      <c r="B194" s="35" t="s">
        <v>5662</v>
      </c>
      <c r="C194" s="35" t="s">
        <v>5663</v>
      </c>
      <c r="D194" s="35" t="s">
        <v>5664</v>
      </c>
      <c r="E194" s="35" t="s">
        <v>5665</v>
      </c>
      <c r="F194" s="35" t="s">
        <v>5666</v>
      </c>
      <c r="G194" s="20">
        <v>44501</v>
      </c>
      <c r="H194" s="35" t="s">
        <v>138</v>
      </c>
      <c r="I194" s="35" t="s">
        <v>938</v>
      </c>
      <c r="J194" s="35" t="s">
        <v>126</v>
      </c>
      <c r="K194">
        <v>16.5</v>
      </c>
      <c r="L194">
        <v>9.5</v>
      </c>
      <c r="M194" s="35" t="s">
        <v>5548</v>
      </c>
      <c r="N194" s="35" t="s">
        <v>5667</v>
      </c>
      <c r="O194" s="35" t="s">
        <v>112</v>
      </c>
      <c r="P194" s="35" t="s">
        <v>2598</v>
      </c>
      <c r="Q194" s="35" t="s">
        <v>52</v>
      </c>
      <c r="R194" s="35" t="s">
        <v>2623</v>
      </c>
      <c r="S194" s="35" t="s">
        <v>5668</v>
      </c>
      <c r="T194">
        <v>6900000</v>
      </c>
      <c r="U194">
        <v>10</v>
      </c>
      <c r="V194" s="35" t="s">
        <v>14691</v>
      </c>
      <c r="W194" s="35" t="s">
        <v>130</v>
      </c>
      <c r="X194" s="35" t="s">
        <v>130</v>
      </c>
      <c r="Y194" s="35" t="s">
        <v>48</v>
      </c>
      <c r="Z194" s="35" t="s">
        <v>72</v>
      </c>
      <c r="AA194" s="35" t="s">
        <v>167</v>
      </c>
      <c r="AC194" s="35" t="s">
        <v>14691</v>
      </c>
      <c r="AD194" s="35" t="s">
        <v>14691</v>
      </c>
      <c r="AE194">
        <v>69000000</v>
      </c>
      <c r="AF194">
        <v>10</v>
      </c>
      <c r="AG194" s="35" t="s">
        <v>1594</v>
      </c>
      <c r="AH194">
        <v>1510500000</v>
      </c>
      <c r="AI194">
        <v>6900000</v>
      </c>
      <c r="AJ194" s="20">
        <v>44518</v>
      </c>
      <c r="AK194" s="20">
        <v>44586</v>
      </c>
      <c r="AL194">
        <v>2763890</v>
      </c>
      <c r="AM194">
        <v>276389</v>
      </c>
      <c r="AP194" s="35" t="s">
        <v>14691</v>
      </c>
      <c r="AQ194" s="35" t="s">
        <v>14691</v>
      </c>
      <c r="AR194" s="35" t="s">
        <v>1593</v>
      </c>
      <c r="AS194" s="35" t="s">
        <v>5669</v>
      </c>
      <c r="AT194" s="35" t="s">
        <v>14691</v>
      </c>
      <c r="AU194">
        <v>10</v>
      </c>
      <c r="AV194">
        <v>10.016999999999999</v>
      </c>
      <c r="AW194" t="b">
        <v>1</v>
      </c>
      <c r="AX194">
        <v>6900000</v>
      </c>
      <c r="AY194" s="20">
        <v>44887</v>
      </c>
      <c r="AZ194" s="20">
        <v>44773</v>
      </c>
      <c r="BA194" s="20">
        <v>45068</v>
      </c>
      <c r="BB194">
        <v>1</v>
      </c>
      <c r="BC194">
        <v>1</v>
      </c>
      <c r="BD194">
        <v>0.75</v>
      </c>
      <c r="BE194">
        <v>11.5</v>
      </c>
      <c r="BF194" s="35" t="s">
        <v>14691</v>
      </c>
      <c r="BG194" s="35" t="s">
        <v>1595</v>
      </c>
      <c r="BH194" s="35" t="s">
        <v>14710</v>
      </c>
      <c r="BI194" s="35" t="s">
        <v>2580</v>
      </c>
      <c r="BJ194" s="35" t="s">
        <v>5670</v>
      </c>
    </row>
    <row r="195" spans="1:62" x14ac:dyDescent="0.2">
      <c r="A195">
        <v>193</v>
      </c>
      <c r="B195" s="35" t="s">
        <v>5662</v>
      </c>
      <c r="C195" s="35" t="s">
        <v>5663</v>
      </c>
      <c r="D195" s="35" t="s">
        <v>5664</v>
      </c>
      <c r="E195" s="35" t="s">
        <v>5671</v>
      </c>
      <c r="F195" s="35" t="s">
        <v>5666</v>
      </c>
      <c r="G195" s="20">
        <v>44501</v>
      </c>
      <c r="H195" s="35" t="s">
        <v>138</v>
      </c>
      <c r="I195" s="35" t="s">
        <v>938</v>
      </c>
      <c r="J195" s="35" t="s">
        <v>126</v>
      </c>
      <c r="K195">
        <v>16.5</v>
      </c>
      <c r="L195">
        <v>9.5</v>
      </c>
      <c r="M195" s="35" t="s">
        <v>5548</v>
      </c>
      <c r="N195" s="35" t="s">
        <v>5667</v>
      </c>
      <c r="O195" s="35" t="s">
        <v>112</v>
      </c>
      <c r="P195" s="35" t="s">
        <v>2598</v>
      </c>
      <c r="Q195" s="35" t="s">
        <v>52</v>
      </c>
      <c r="R195" s="35" t="s">
        <v>2623</v>
      </c>
      <c r="S195" s="35" t="s">
        <v>5668</v>
      </c>
      <c r="T195">
        <v>6900000</v>
      </c>
      <c r="U195">
        <v>10</v>
      </c>
      <c r="V195" s="35" t="s">
        <v>14691</v>
      </c>
      <c r="W195" s="35" t="s">
        <v>130</v>
      </c>
      <c r="X195" s="35" t="s">
        <v>130</v>
      </c>
      <c r="Y195" s="35" t="s">
        <v>48</v>
      </c>
      <c r="Z195" s="35" t="s">
        <v>72</v>
      </c>
      <c r="AA195" s="35" t="s">
        <v>167</v>
      </c>
      <c r="AC195" s="35" t="s">
        <v>14691</v>
      </c>
      <c r="AD195" s="35" t="s">
        <v>14691</v>
      </c>
      <c r="AE195">
        <v>69000000</v>
      </c>
      <c r="AF195">
        <v>10</v>
      </c>
      <c r="AG195" s="35" t="s">
        <v>1594</v>
      </c>
      <c r="AH195">
        <v>1510500000</v>
      </c>
      <c r="AI195">
        <v>6900000</v>
      </c>
      <c r="AJ195" s="20">
        <v>44518</v>
      </c>
      <c r="AK195" s="20">
        <v>44586</v>
      </c>
      <c r="AL195">
        <v>2763890</v>
      </c>
      <c r="AM195">
        <v>276389</v>
      </c>
      <c r="AP195" s="35" t="s">
        <v>14691</v>
      </c>
      <c r="AQ195" s="35" t="s">
        <v>14691</v>
      </c>
      <c r="AR195" s="35" t="s">
        <v>1593</v>
      </c>
      <c r="AS195" s="35" t="s">
        <v>5669</v>
      </c>
      <c r="AT195" s="35" t="s">
        <v>14691</v>
      </c>
      <c r="AU195">
        <v>10</v>
      </c>
      <c r="AV195">
        <v>10.016999999999999</v>
      </c>
      <c r="AW195" t="b">
        <v>1</v>
      </c>
      <c r="AX195">
        <v>6900000</v>
      </c>
      <c r="AY195" s="20">
        <v>44887</v>
      </c>
      <c r="AZ195" s="20">
        <v>44773</v>
      </c>
      <c r="BA195" s="20">
        <v>45068</v>
      </c>
      <c r="BB195">
        <v>1</v>
      </c>
      <c r="BC195">
        <v>1</v>
      </c>
      <c r="BD195">
        <v>0.75</v>
      </c>
      <c r="BE195">
        <v>11.5</v>
      </c>
      <c r="BF195" s="35" t="s">
        <v>14691</v>
      </c>
      <c r="BG195" s="35" t="s">
        <v>5672</v>
      </c>
      <c r="BH195" s="35" t="s">
        <v>14711</v>
      </c>
      <c r="BI195" s="35" t="s">
        <v>2584</v>
      </c>
      <c r="BJ195" s="35" t="s">
        <v>5673</v>
      </c>
    </row>
    <row r="196" spans="1:62" x14ac:dyDescent="0.2">
      <c r="A196">
        <v>194</v>
      </c>
      <c r="B196" s="35" t="s">
        <v>5662</v>
      </c>
      <c r="C196" s="35" t="s">
        <v>5663</v>
      </c>
      <c r="D196" s="35" t="s">
        <v>5664</v>
      </c>
      <c r="E196" s="35" t="s">
        <v>5674</v>
      </c>
      <c r="F196" s="35" t="s">
        <v>5666</v>
      </c>
      <c r="G196" s="20">
        <v>44501</v>
      </c>
      <c r="H196" s="35" t="s">
        <v>138</v>
      </c>
      <c r="I196" s="35" t="s">
        <v>938</v>
      </c>
      <c r="J196" s="35" t="s">
        <v>126</v>
      </c>
      <c r="K196">
        <v>16.5</v>
      </c>
      <c r="L196">
        <v>9.5</v>
      </c>
      <c r="M196" s="35" t="s">
        <v>5548</v>
      </c>
      <c r="N196" s="35" t="s">
        <v>5667</v>
      </c>
      <c r="O196" s="35" t="s">
        <v>112</v>
      </c>
      <c r="P196" s="35" t="s">
        <v>2598</v>
      </c>
      <c r="Q196" s="35" t="s">
        <v>52</v>
      </c>
      <c r="R196" s="35" t="s">
        <v>2623</v>
      </c>
      <c r="S196" s="35" t="s">
        <v>5668</v>
      </c>
      <c r="T196">
        <v>6900000</v>
      </c>
      <c r="U196">
        <v>10</v>
      </c>
      <c r="V196" s="35" t="s">
        <v>14691</v>
      </c>
      <c r="W196" s="35" t="s">
        <v>130</v>
      </c>
      <c r="X196" s="35" t="s">
        <v>130</v>
      </c>
      <c r="Y196" s="35" t="s">
        <v>48</v>
      </c>
      <c r="Z196" s="35" t="s">
        <v>72</v>
      </c>
      <c r="AA196" s="35" t="s">
        <v>167</v>
      </c>
      <c r="AC196" s="35" t="s">
        <v>14691</v>
      </c>
      <c r="AD196" s="35" t="s">
        <v>14691</v>
      </c>
      <c r="AE196">
        <v>69000000</v>
      </c>
      <c r="AF196">
        <v>10</v>
      </c>
      <c r="AG196" s="35" t="s">
        <v>1594</v>
      </c>
      <c r="AH196">
        <v>1510500000</v>
      </c>
      <c r="AI196">
        <v>6900000</v>
      </c>
      <c r="AJ196" s="20">
        <v>44518</v>
      </c>
      <c r="AK196" s="20">
        <v>44586</v>
      </c>
      <c r="AL196">
        <v>2763890</v>
      </c>
      <c r="AM196">
        <v>276389</v>
      </c>
      <c r="AP196" s="35" t="s">
        <v>14691</v>
      </c>
      <c r="AQ196" s="35" t="s">
        <v>14691</v>
      </c>
      <c r="AR196" s="35" t="s">
        <v>1593</v>
      </c>
      <c r="AS196" s="35" t="s">
        <v>5669</v>
      </c>
      <c r="AT196" s="35" t="s">
        <v>14691</v>
      </c>
      <c r="AU196">
        <v>10</v>
      </c>
      <c r="AV196">
        <v>10.016999999999999</v>
      </c>
      <c r="AW196" t="b">
        <v>1</v>
      </c>
      <c r="AX196">
        <v>6900000</v>
      </c>
      <c r="AY196" s="20">
        <v>44887</v>
      </c>
      <c r="AZ196" s="20">
        <v>44773</v>
      </c>
      <c r="BA196" s="20">
        <v>45068</v>
      </c>
      <c r="BB196">
        <v>1</v>
      </c>
      <c r="BC196">
        <v>1</v>
      </c>
      <c r="BD196">
        <v>0.75</v>
      </c>
      <c r="BE196">
        <v>11.5</v>
      </c>
      <c r="BF196" s="35" t="s">
        <v>14691</v>
      </c>
      <c r="BG196" s="35" t="s">
        <v>5675</v>
      </c>
      <c r="BH196" s="35" t="s">
        <v>14712</v>
      </c>
      <c r="BI196" s="35" t="s">
        <v>2589</v>
      </c>
      <c r="BJ196" s="35" t="s">
        <v>5676</v>
      </c>
    </row>
    <row r="197" spans="1:62" x14ac:dyDescent="0.2">
      <c r="A197">
        <v>195</v>
      </c>
      <c r="B197" s="35" t="s">
        <v>5662</v>
      </c>
      <c r="C197" s="35" t="s">
        <v>5663</v>
      </c>
      <c r="D197" s="35" t="s">
        <v>5664</v>
      </c>
      <c r="E197" s="35" t="s">
        <v>5677</v>
      </c>
      <c r="F197" s="35" t="s">
        <v>5666</v>
      </c>
      <c r="G197" s="20">
        <v>44501</v>
      </c>
      <c r="H197" s="35" t="s">
        <v>138</v>
      </c>
      <c r="I197" s="35" t="s">
        <v>938</v>
      </c>
      <c r="J197" s="35" t="s">
        <v>126</v>
      </c>
      <c r="K197">
        <v>16.5</v>
      </c>
      <c r="L197">
        <v>9.5</v>
      </c>
      <c r="M197" s="35" t="s">
        <v>5548</v>
      </c>
      <c r="N197" s="35" t="s">
        <v>5667</v>
      </c>
      <c r="O197" s="35" t="s">
        <v>112</v>
      </c>
      <c r="P197" s="35" t="s">
        <v>2598</v>
      </c>
      <c r="Q197" s="35" t="s">
        <v>52</v>
      </c>
      <c r="R197" s="35" t="s">
        <v>2623</v>
      </c>
      <c r="S197" s="35" t="s">
        <v>5668</v>
      </c>
      <c r="T197">
        <v>6900000</v>
      </c>
      <c r="U197">
        <v>10</v>
      </c>
      <c r="V197" s="35" t="s">
        <v>14691</v>
      </c>
      <c r="W197" s="35" t="s">
        <v>130</v>
      </c>
      <c r="X197" s="35" t="s">
        <v>130</v>
      </c>
      <c r="Y197" s="35" t="s">
        <v>48</v>
      </c>
      <c r="Z197" s="35" t="s">
        <v>72</v>
      </c>
      <c r="AA197" s="35" t="s">
        <v>167</v>
      </c>
      <c r="AC197" s="35" t="s">
        <v>14691</v>
      </c>
      <c r="AD197" s="35" t="s">
        <v>14691</v>
      </c>
      <c r="AE197">
        <v>69000000</v>
      </c>
      <c r="AF197">
        <v>10</v>
      </c>
      <c r="AG197" s="35" t="s">
        <v>1594</v>
      </c>
      <c r="AH197">
        <v>1510500000</v>
      </c>
      <c r="AI197">
        <v>6900000</v>
      </c>
      <c r="AJ197" s="20">
        <v>44518</v>
      </c>
      <c r="AK197" s="20">
        <v>44586</v>
      </c>
      <c r="AL197">
        <v>2763890</v>
      </c>
      <c r="AM197">
        <v>276389</v>
      </c>
      <c r="AP197" s="35" t="s">
        <v>14691</v>
      </c>
      <c r="AQ197" s="35" t="s">
        <v>14691</v>
      </c>
      <c r="AR197" s="35" t="s">
        <v>1593</v>
      </c>
      <c r="AS197" s="35" t="s">
        <v>5669</v>
      </c>
      <c r="AT197" s="35" t="s">
        <v>14691</v>
      </c>
      <c r="AU197">
        <v>10</v>
      </c>
      <c r="AV197">
        <v>10.016999999999999</v>
      </c>
      <c r="AW197" t="b">
        <v>1</v>
      </c>
      <c r="AX197">
        <v>6900000</v>
      </c>
      <c r="AY197" s="20">
        <v>44887</v>
      </c>
      <c r="AZ197" s="20">
        <v>44773</v>
      </c>
      <c r="BA197" s="20">
        <v>45068</v>
      </c>
      <c r="BB197">
        <v>1</v>
      </c>
      <c r="BC197">
        <v>1</v>
      </c>
      <c r="BD197">
        <v>0.75</v>
      </c>
      <c r="BE197">
        <v>11.5</v>
      </c>
      <c r="BF197" s="35" t="s">
        <v>14691</v>
      </c>
      <c r="BG197" s="35" t="s">
        <v>5678</v>
      </c>
      <c r="BH197" s="35" t="s">
        <v>14713</v>
      </c>
      <c r="BI197" s="35" t="s">
        <v>2613</v>
      </c>
      <c r="BJ197" s="35" t="s">
        <v>5679</v>
      </c>
    </row>
    <row r="198" spans="1:62" x14ac:dyDescent="0.2">
      <c r="A198">
        <v>196</v>
      </c>
      <c r="B198" s="35" t="s">
        <v>1592</v>
      </c>
      <c r="C198" s="35" t="s">
        <v>3965</v>
      </c>
      <c r="D198" s="35" t="s">
        <v>3966</v>
      </c>
      <c r="E198" s="35" t="s">
        <v>3967</v>
      </c>
      <c r="F198" s="35" t="s">
        <v>3968</v>
      </c>
      <c r="G198" s="20">
        <v>44392</v>
      </c>
      <c r="H198" s="35" t="s">
        <v>138</v>
      </c>
      <c r="I198" s="35" t="s">
        <v>61</v>
      </c>
      <c r="J198" s="35" t="s">
        <v>575</v>
      </c>
      <c r="K198">
        <v>16.5</v>
      </c>
      <c r="L198">
        <v>9.5</v>
      </c>
      <c r="M198" s="35" t="s">
        <v>3969</v>
      </c>
      <c r="N198" s="35" t="s">
        <v>3970</v>
      </c>
      <c r="O198" s="35" t="s">
        <v>112</v>
      </c>
      <c r="P198" s="35" t="s">
        <v>3730</v>
      </c>
      <c r="Q198" s="35" t="s">
        <v>186</v>
      </c>
      <c r="R198" s="35" t="s">
        <v>2623</v>
      </c>
      <c r="S198" s="35" t="s">
        <v>3971</v>
      </c>
      <c r="T198">
        <v>5733920</v>
      </c>
      <c r="U198">
        <v>10</v>
      </c>
      <c r="V198" s="35" t="s">
        <v>14691</v>
      </c>
      <c r="W198" s="35" t="s">
        <v>1591</v>
      </c>
      <c r="X198" s="35" t="s">
        <v>72</v>
      </c>
      <c r="Y198" s="35" t="s">
        <v>48</v>
      </c>
      <c r="Z198" s="35" t="s">
        <v>72</v>
      </c>
      <c r="AA198" s="35" t="s">
        <v>48</v>
      </c>
      <c r="AC198" s="35" t="s">
        <v>14691</v>
      </c>
      <c r="AD198" s="35" t="s">
        <v>14691</v>
      </c>
      <c r="AE198">
        <v>57339341</v>
      </c>
      <c r="AF198">
        <v>10</v>
      </c>
      <c r="AG198" s="35" t="s">
        <v>1590</v>
      </c>
      <c r="AH198">
        <v>480300000</v>
      </c>
      <c r="AI198">
        <v>5733920</v>
      </c>
      <c r="AJ198" s="20">
        <v>44418</v>
      </c>
      <c r="AK198" s="20">
        <v>44588</v>
      </c>
      <c r="AL198">
        <v>2945980</v>
      </c>
      <c r="AM198">
        <v>294598</v>
      </c>
      <c r="AP198" s="35" t="s">
        <v>14691</v>
      </c>
      <c r="AQ198" s="35" t="s">
        <v>14691</v>
      </c>
      <c r="AR198" s="35" t="s">
        <v>14691</v>
      </c>
      <c r="AS198" s="35" t="s">
        <v>14691</v>
      </c>
      <c r="AT198" s="35" t="s">
        <v>14691</v>
      </c>
      <c r="AU198">
        <v>10</v>
      </c>
      <c r="AV198">
        <v>10.002000000000001</v>
      </c>
      <c r="AW198" t="b">
        <v>1</v>
      </c>
      <c r="AX198">
        <v>5733920</v>
      </c>
      <c r="AY198" s="20">
        <v>44785</v>
      </c>
      <c r="AZ198" s="20">
        <v>45134</v>
      </c>
      <c r="BA198" s="20">
        <v>44969</v>
      </c>
      <c r="BB198">
        <v>1</v>
      </c>
      <c r="BC198">
        <v>1</v>
      </c>
      <c r="BD198">
        <v>1</v>
      </c>
      <c r="BE198">
        <v>11.5</v>
      </c>
      <c r="BF198" s="35" t="s">
        <v>14691</v>
      </c>
      <c r="BG198" s="35" t="s">
        <v>1592</v>
      </c>
      <c r="BH198" s="35" t="s">
        <v>3972</v>
      </c>
      <c r="BI198" s="35" t="s">
        <v>2580</v>
      </c>
      <c r="BJ198" s="35" t="s">
        <v>3973</v>
      </c>
    </row>
    <row r="199" spans="1:62" x14ac:dyDescent="0.2">
      <c r="A199">
        <v>197</v>
      </c>
      <c r="B199" s="35" t="s">
        <v>1592</v>
      </c>
      <c r="C199" s="35" t="s">
        <v>3965</v>
      </c>
      <c r="D199" s="35" t="s">
        <v>3966</v>
      </c>
      <c r="E199" s="35" t="s">
        <v>3974</v>
      </c>
      <c r="F199" s="35" t="s">
        <v>3968</v>
      </c>
      <c r="G199" s="20">
        <v>44392</v>
      </c>
      <c r="H199" s="35" t="s">
        <v>138</v>
      </c>
      <c r="I199" s="35" t="s">
        <v>61</v>
      </c>
      <c r="J199" s="35" t="s">
        <v>575</v>
      </c>
      <c r="K199">
        <v>16.5</v>
      </c>
      <c r="L199">
        <v>9.5</v>
      </c>
      <c r="M199" s="35" t="s">
        <v>3969</v>
      </c>
      <c r="N199" s="35" t="s">
        <v>3970</v>
      </c>
      <c r="O199" s="35" t="s">
        <v>112</v>
      </c>
      <c r="P199" s="35" t="s">
        <v>3730</v>
      </c>
      <c r="Q199" s="35" t="s">
        <v>186</v>
      </c>
      <c r="R199" s="35" t="s">
        <v>2623</v>
      </c>
      <c r="S199" s="35" t="s">
        <v>3971</v>
      </c>
      <c r="T199">
        <v>5733920</v>
      </c>
      <c r="U199">
        <v>10</v>
      </c>
      <c r="V199" s="35" t="s">
        <v>14691</v>
      </c>
      <c r="W199" s="35" t="s">
        <v>1591</v>
      </c>
      <c r="X199" s="35" t="s">
        <v>72</v>
      </c>
      <c r="Y199" s="35" t="s">
        <v>48</v>
      </c>
      <c r="Z199" s="35" t="s">
        <v>72</v>
      </c>
      <c r="AA199" s="35" t="s">
        <v>48</v>
      </c>
      <c r="AC199" s="35" t="s">
        <v>14691</v>
      </c>
      <c r="AD199" s="35" t="s">
        <v>14691</v>
      </c>
      <c r="AE199">
        <v>57339341</v>
      </c>
      <c r="AF199">
        <v>10</v>
      </c>
      <c r="AG199" s="35" t="s">
        <v>1590</v>
      </c>
      <c r="AH199">
        <v>480300000</v>
      </c>
      <c r="AI199">
        <v>5733920</v>
      </c>
      <c r="AJ199" s="20">
        <v>44418</v>
      </c>
      <c r="AK199" s="20">
        <v>44588</v>
      </c>
      <c r="AL199">
        <v>2945980</v>
      </c>
      <c r="AM199">
        <v>294598</v>
      </c>
      <c r="AP199" s="35" t="s">
        <v>14691</v>
      </c>
      <c r="AQ199" s="35" t="s">
        <v>14691</v>
      </c>
      <c r="AR199" s="35" t="s">
        <v>14691</v>
      </c>
      <c r="AS199" s="35" t="s">
        <v>14691</v>
      </c>
      <c r="AT199" s="35" t="s">
        <v>14691</v>
      </c>
      <c r="AU199">
        <v>10</v>
      </c>
      <c r="AV199">
        <v>10.002000000000001</v>
      </c>
      <c r="AW199" t="b">
        <v>1</v>
      </c>
      <c r="AX199">
        <v>5733920</v>
      </c>
      <c r="AY199" s="20">
        <v>44785</v>
      </c>
      <c r="AZ199" s="20">
        <v>45134</v>
      </c>
      <c r="BA199" s="20">
        <v>44969</v>
      </c>
      <c r="BB199">
        <v>1</v>
      </c>
      <c r="BC199">
        <v>1</v>
      </c>
      <c r="BD199">
        <v>1</v>
      </c>
      <c r="BE199">
        <v>11.5</v>
      </c>
      <c r="BF199" s="35" t="s">
        <v>14691</v>
      </c>
      <c r="BG199" s="35" t="s">
        <v>3975</v>
      </c>
      <c r="BH199" s="35" t="s">
        <v>3976</v>
      </c>
      <c r="BI199" s="35" t="s">
        <v>2584</v>
      </c>
      <c r="BJ199" s="35" t="s">
        <v>3977</v>
      </c>
    </row>
    <row r="200" spans="1:62" x14ac:dyDescent="0.2">
      <c r="A200">
        <v>198</v>
      </c>
      <c r="B200" s="35" t="s">
        <v>1592</v>
      </c>
      <c r="C200" s="35" t="s">
        <v>3965</v>
      </c>
      <c r="D200" s="35" t="s">
        <v>3966</v>
      </c>
      <c r="E200" s="35" t="s">
        <v>3978</v>
      </c>
      <c r="F200" s="35" t="s">
        <v>3968</v>
      </c>
      <c r="G200" s="20">
        <v>44392</v>
      </c>
      <c r="H200" s="35" t="s">
        <v>138</v>
      </c>
      <c r="I200" s="35" t="s">
        <v>61</v>
      </c>
      <c r="J200" s="35" t="s">
        <v>575</v>
      </c>
      <c r="K200">
        <v>16.5</v>
      </c>
      <c r="L200">
        <v>9.5</v>
      </c>
      <c r="M200" s="35" t="s">
        <v>3969</v>
      </c>
      <c r="N200" s="35" t="s">
        <v>3970</v>
      </c>
      <c r="O200" s="35" t="s">
        <v>112</v>
      </c>
      <c r="P200" s="35" t="s">
        <v>3730</v>
      </c>
      <c r="Q200" s="35" t="s">
        <v>186</v>
      </c>
      <c r="R200" s="35" t="s">
        <v>2623</v>
      </c>
      <c r="S200" s="35" t="s">
        <v>3971</v>
      </c>
      <c r="T200">
        <v>5733920</v>
      </c>
      <c r="U200">
        <v>10</v>
      </c>
      <c r="V200" s="35" t="s">
        <v>14691</v>
      </c>
      <c r="W200" s="35" t="s">
        <v>1591</v>
      </c>
      <c r="X200" s="35" t="s">
        <v>72</v>
      </c>
      <c r="Y200" s="35" t="s">
        <v>48</v>
      </c>
      <c r="Z200" s="35" t="s">
        <v>72</v>
      </c>
      <c r="AA200" s="35" t="s">
        <v>48</v>
      </c>
      <c r="AC200" s="35" t="s">
        <v>14691</v>
      </c>
      <c r="AD200" s="35" t="s">
        <v>14691</v>
      </c>
      <c r="AE200">
        <v>57339341</v>
      </c>
      <c r="AF200">
        <v>10</v>
      </c>
      <c r="AG200" s="35" t="s">
        <v>1590</v>
      </c>
      <c r="AH200">
        <v>480300000</v>
      </c>
      <c r="AI200">
        <v>5733920</v>
      </c>
      <c r="AJ200" s="20">
        <v>44418</v>
      </c>
      <c r="AK200" s="20">
        <v>44588</v>
      </c>
      <c r="AL200">
        <v>2945980</v>
      </c>
      <c r="AM200">
        <v>294598</v>
      </c>
      <c r="AP200" s="35" t="s">
        <v>14691</v>
      </c>
      <c r="AQ200" s="35" t="s">
        <v>14691</v>
      </c>
      <c r="AR200" s="35" t="s">
        <v>14691</v>
      </c>
      <c r="AS200" s="35" t="s">
        <v>14691</v>
      </c>
      <c r="AT200" s="35" t="s">
        <v>14691</v>
      </c>
      <c r="AU200">
        <v>10</v>
      </c>
      <c r="AV200">
        <v>10.002000000000001</v>
      </c>
      <c r="AW200" t="b">
        <v>1</v>
      </c>
      <c r="AX200">
        <v>5733920</v>
      </c>
      <c r="AY200" s="20">
        <v>44785</v>
      </c>
      <c r="AZ200" s="20">
        <v>45134</v>
      </c>
      <c r="BA200" s="20">
        <v>44969</v>
      </c>
      <c r="BB200">
        <v>1</v>
      </c>
      <c r="BC200">
        <v>1</v>
      </c>
      <c r="BD200">
        <v>1</v>
      </c>
      <c r="BE200">
        <v>11.5</v>
      </c>
      <c r="BF200" s="35" t="s">
        <v>14691</v>
      </c>
      <c r="BG200" s="35" t="s">
        <v>3979</v>
      </c>
      <c r="BH200" s="35" t="s">
        <v>3980</v>
      </c>
      <c r="BI200" s="35" t="s">
        <v>2589</v>
      </c>
      <c r="BJ200" s="35" t="s">
        <v>3981</v>
      </c>
    </row>
    <row r="201" spans="1:62" x14ac:dyDescent="0.2">
      <c r="A201">
        <v>199</v>
      </c>
      <c r="B201" s="35" t="s">
        <v>3975</v>
      </c>
      <c r="C201" s="35" t="s">
        <v>8950</v>
      </c>
      <c r="D201" s="35" t="s">
        <v>8951</v>
      </c>
      <c r="E201" s="35" t="s">
        <v>8952</v>
      </c>
      <c r="F201" s="35" t="s">
        <v>8953</v>
      </c>
      <c r="G201" s="20">
        <v>44404</v>
      </c>
      <c r="H201" s="35" t="s">
        <v>138</v>
      </c>
      <c r="I201" s="35" t="s">
        <v>61</v>
      </c>
      <c r="J201" s="35" t="s">
        <v>1536</v>
      </c>
      <c r="M201" s="35" t="s">
        <v>5548</v>
      </c>
      <c r="N201" s="35" t="s">
        <v>8954</v>
      </c>
      <c r="O201" s="35" t="s">
        <v>112</v>
      </c>
      <c r="P201" s="35" t="s">
        <v>8955</v>
      </c>
      <c r="Q201" s="35" t="s">
        <v>106</v>
      </c>
      <c r="R201" s="35" t="s">
        <v>2733</v>
      </c>
      <c r="S201" s="35" t="s">
        <v>8956</v>
      </c>
      <c r="T201">
        <v>6900000</v>
      </c>
      <c r="U201">
        <v>10</v>
      </c>
      <c r="V201" s="35" t="s">
        <v>14691</v>
      </c>
      <c r="W201" s="35" t="s">
        <v>1588</v>
      </c>
      <c r="X201" s="35" t="s">
        <v>49</v>
      </c>
      <c r="Y201" s="35" t="s">
        <v>167</v>
      </c>
      <c r="Z201" s="35" t="s">
        <v>14691</v>
      </c>
      <c r="AA201" s="35" t="s">
        <v>14691</v>
      </c>
      <c r="AC201" s="35" t="s">
        <v>14691</v>
      </c>
      <c r="AD201" s="35" t="s">
        <v>14691</v>
      </c>
      <c r="AE201">
        <v>69690000</v>
      </c>
      <c r="AF201">
        <v>10.1</v>
      </c>
      <c r="AG201" s="35" t="s">
        <v>14691</v>
      </c>
      <c r="AI201">
        <v>5175000</v>
      </c>
      <c r="AJ201" s="20">
        <v>44607</v>
      </c>
      <c r="AK201" s="20"/>
      <c r="AL201">
        <v>3145000</v>
      </c>
      <c r="AO201">
        <v>3145000</v>
      </c>
      <c r="AP201" s="35" t="s">
        <v>14691</v>
      </c>
      <c r="AQ201" s="35" t="s">
        <v>14691</v>
      </c>
      <c r="AR201" s="35" t="s">
        <v>14691</v>
      </c>
      <c r="AS201" s="35" t="s">
        <v>14691</v>
      </c>
      <c r="AT201" s="35" t="s">
        <v>14691</v>
      </c>
      <c r="AU201">
        <v>10.1</v>
      </c>
      <c r="AV201">
        <v>10.166</v>
      </c>
      <c r="AW201" t="b">
        <v>0</v>
      </c>
      <c r="AX201">
        <v>6900000</v>
      </c>
      <c r="AY201" s="20">
        <v>44974</v>
      </c>
      <c r="AZ201" s="20"/>
      <c r="BA201" s="20">
        <v>45155</v>
      </c>
      <c r="BB201">
        <v>1</v>
      </c>
      <c r="BC201">
        <v>0.75</v>
      </c>
      <c r="BD201">
        <v>1</v>
      </c>
      <c r="BE201">
        <v>11.5</v>
      </c>
      <c r="BF201" s="35" t="s">
        <v>14691</v>
      </c>
      <c r="BG201" s="35" t="s">
        <v>1589</v>
      </c>
      <c r="BH201" s="35" t="s">
        <v>6937</v>
      </c>
      <c r="BI201" s="35" t="s">
        <v>2580</v>
      </c>
      <c r="BJ201" s="35" t="s">
        <v>6938</v>
      </c>
    </row>
    <row r="202" spans="1:62" x14ac:dyDescent="0.2">
      <c r="A202">
        <v>200</v>
      </c>
      <c r="B202" s="35" t="s">
        <v>3975</v>
      </c>
      <c r="C202" s="35" t="s">
        <v>8950</v>
      </c>
      <c r="D202" s="35" t="s">
        <v>8951</v>
      </c>
      <c r="E202" s="35" t="s">
        <v>8957</v>
      </c>
      <c r="F202" s="35" t="s">
        <v>8953</v>
      </c>
      <c r="G202" s="20">
        <v>44404</v>
      </c>
      <c r="H202" s="35" t="s">
        <v>138</v>
      </c>
      <c r="I202" s="35" t="s">
        <v>61</v>
      </c>
      <c r="J202" s="35" t="s">
        <v>1536</v>
      </c>
      <c r="M202" s="35" t="s">
        <v>5548</v>
      </c>
      <c r="N202" s="35" t="s">
        <v>8954</v>
      </c>
      <c r="O202" s="35" t="s">
        <v>112</v>
      </c>
      <c r="P202" s="35" t="s">
        <v>8955</v>
      </c>
      <c r="Q202" s="35" t="s">
        <v>106</v>
      </c>
      <c r="R202" s="35" t="s">
        <v>2733</v>
      </c>
      <c r="S202" s="35" t="s">
        <v>8956</v>
      </c>
      <c r="T202">
        <v>6900000</v>
      </c>
      <c r="U202">
        <v>10</v>
      </c>
      <c r="V202" s="35" t="s">
        <v>14691</v>
      </c>
      <c r="W202" s="35" t="s">
        <v>1588</v>
      </c>
      <c r="X202" s="35" t="s">
        <v>49</v>
      </c>
      <c r="Y202" s="35" t="s">
        <v>167</v>
      </c>
      <c r="Z202" s="35" t="s">
        <v>14691</v>
      </c>
      <c r="AA202" s="35" t="s">
        <v>14691</v>
      </c>
      <c r="AC202" s="35" t="s">
        <v>14691</v>
      </c>
      <c r="AD202" s="35" t="s">
        <v>14691</v>
      </c>
      <c r="AE202">
        <v>69690000</v>
      </c>
      <c r="AF202">
        <v>10.1</v>
      </c>
      <c r="AG202" s="35" t="s">
        <v>14691</v>
      </c>
      <c r="AI202">
        <v>5175000</v>
      </c>
      <c r="AJ202" s="20">
        <v>44607</v>
      </c>
      <c r="AK202" s="20"/>
      <c r="AL202">
        <v>3145000</v>
      </c>
      <c r="AO202">
        <v>3145000</v>
      </c>
      <c r="AP202" s="35" t="s">
        <v>14691</v>
      </c>
      <c r="AQ202" s="35" t="s">
        <v>14691</v>
      </c>
      <c r="AR202" s="35" t="s">
        <v>14691</v>
      </c>
      <c r="AS202" s="35" t="s">
        <v>14691</v>
      </c>
      <c r="AT202" s="35" t="s">
        <v>14691</v>
      </c>
      <c r="AU202">
        <v>10.1</v>
      </c>
      <c r="AV202">
        <v>10.166</v>
      </c>
      <c r="AW202" t="b">
        <v>0</v>
      </c>
      <c r="AX202">
        <v>6900000</v>
      </c>
      <c r="AY202" s="20">
        <v>44974</v>
      </c>
      <c r="AZ202" s="20"/>
      <c r="BA202" s="20">
        <v>45155</v>
      </c>
      <c r="BB202">
        <v>1</v>
      </c>
      <c r="BC202">
        <v>0.75</v>
      </c>
      <c r="BD202">
        <v>1</v>
      </c>
      <c r="BE202">
        <v>11.5</v>
      </c>
      <c r="BF202" s="35" t="s">
        <v>14691</v>
      </c>
      <c r="BG202" s="35" t="s">
        <v>8958</v>
      </c>
      <c r="BH202" s="35" t="s">
        <v>8959</v>
      </c>
      <c r="BI202" s="35" t="s">
        <v>2584</v>
      </c>
      <c r="BJ202" s="35" t="s">
        <v>8960</v>
      </c>
    </row>
    <row r="203" spans="1:62" x14ac:dyDescent="0.2">
      <c r="A203">
        <v>201</v>
      </c>
      <c r="B203" s="35" t="s">
        <v>3975</v>
      </c>
      <c r="C203" s="35" t="s">
        <v>8950</v>
      </c>
      <c r="D203" s="35" t="s">
        <v>8951</v>
      </c>
      <c r="E203" s="35" t="s">
        <v>8961</v>
      </c>
      <c r="F203" s="35" t="s">
        <v>8953</v>
      </c>
      <c r="G203" s="20">
        <v>44404</v>
      </c>
      <c r="H203" s="35" t="s">
        <v>138</v>
      </c>
      <c r="I203" s="35" t="s">
        <v>61</v>
      </c>
      <c r="J203" s="35" t="s">
        <v>1536</v>
      </c>
      <c r="M203" s="35" t="s">
        <v>5548</v>
      </c>
      <c r="N203" s="35" t="s">
        <v>8954</v>
      </c>
      <c r="O203" s="35" t="s">
        <v>112</v>
      </c>
      <c r="P203" s="35" t="s">
        <v>8955</v>
      </c>
      <c r="Q203" s="35" t="s">
        <v>106</v>
      </c>
      <c r="R203" s="35" t="s">
        <v>2733</v>
      </c>
      <c r="S203" s="35" t="s">
        <v>8956</v>
      </c>
      <c r="T203">
        <v>6900000</v>
      </c>
      <c r="U203">
        <v>10</v>
      </c>
      <c r="V203" s="35" t="s">
        <v>14691</v>
      </c>
      <c r="W203" s="35" t="s">
        <v>1588</v>
      </c>
      <c r="X203" s="35" t="s">
        <v>49</v>
      </c>
      <c r="Y203" s="35" t="s">
        <v>167</v>
      </c>
      <c r="Z203" s="35" t="s">
        <v>14691</v>
      </c>
      <c r="AA203" s="35" t="s">
        <v>14691</v>
      </c>
      <c r="AC203" s="35" t="s">
        <v>14691</v>
      </c>
      <c r="AD203" s="35" t="s">
        <v>14691</v>
      </c>
      <c r="AE203">
        <v>69690000</v>
      </c>
      <c r="AF203">
        <v>10.1</v>
      </c>
      <c r="AG203" s="35" t="s">
        <v>14691</v>
      </c>
      <c r="AI203">
        <v>5175000</v>
      </c>
      <c r="AJ203" s="20">
        <v>44607</v>
      </c>
      <c r="AK203" s="20"/>
      <c r="AL203">
        <v>3145000</v>
      </c>
      <c r="AO203">
        <v>3145000</v>
      </c>
      <c r="AP203" s="35" t="s">
        <v>14691</v>
      </c>
      <c r="AQ203" s="35" t="s">
        <v>14691</v>
      </c>
      <c r="AR203" s="35" t="s">
        <v>14691</v>
      </c>
      <c r="AS203" s="35" t="s">
        <v>14691</v>
      </c>
      <c r="AT203" s="35" t="s">
        <v>14691</v>
      </c>
      <c r="AU203">
        <v>10.1</v>
      </c>
      <c r="AV203">
        <v>10.166</v>
      </c>
      <c r="AW203" t="b">
        <v>0</v>
      </c>
      <c r="AX203">
        <v>6900000</v>
      </c>
      <c r="AY203" s="20">
        <v>44974</v>
      </c>
      <c r="AZ203" s="20"/>
      <c r="BA203" s="20">
        <v>45155</v>
      </c>
      <c r="BB203">
        <v>1</v>
      </c>
      <c r="BC203">
        <v>0.75</v>
      </c>
      <c r="BD203">
        <v>1</v>
      </c>
      <c r="BE203">
        <v>11.5</v>
      </c>
      <c r="BF203" s="35" t="s">
        <v>14691</v>
      </c>
      <c r="BG203" s="35" t="s">
        <v>8962</v>
      </c>
      <c r="BH203" s="35" t="s">
        <v>6937</v>
      </c>
      <c r="BI203" s="35" t="s">
        <v>2589</v>
      </c>
      <c r="BJ203" s="35" t="s">
        <v>6938</v>
      </c>
    </row>
    <row r="204" spans="1:62" x14ac:dyDescent="0.2">
      <c r="A204">
        <v>202</v>
      </c>
      <c r="B204" s="35" t="s">
        <v>3975</v>
      </c>
      <c r="C204" s="35" t="s">
        <v>8950</v>
      </c>
      <c r="D204" s="35" t="s">
        <v>8951</v>
      </c>
      <c r="E204" s="35" t="s">
        <v>8963</v>
      </c>
      <c r="F204" s="35" t="s">
        <v>8953</v>
      </c>
      <c r="G204" s="20">
        <v>44404</v>
      </c>
      <c r="H204" s="35" t="s">
        <v>138</v>
      </c>
      <c r="I204" s="35" t="s">
        <v>61</v>
      </c>
      <c r="J204" s="35" t="s">
        <v>1536</v>
      </c>
      <c r="M204" s="35" t="s">
        <v>5548</v>
      </c>
      <c r="N204" s="35" t="s">
        <v>8954</v>
      </c>
      <c r="O204" s="35" t="s">
        <v>112</v>
      </c>
      <c r="P204" s="35" t="s">
        <v>8955</v>
      </c>
      <c r="Q204" s="35" t="s">
        <v>106</v>
      </c>
      <c r="R204" s="35" t="s">
        <v>2733</v>
      </c>
      <c r="S204" s="35" t="s">
        <v>8956</v>
      </c>
      <c r="T204">
        <v>6900000</v>
      </c>
      <c r="U204">
        <v>10</v>
      </c>
      <c r="V204" s="35" t="s">
        <v>14691</v>
      </c>
      <c r="W204" s="35" t="s">
        <v>1588</v>
      </c>
      <c r="X204" s="35" t="s">
        <v>49</v>
      </c>
      <c r="Y204" s="35" t="s">
        <v>167</v>
      </c>
      <c r="Z204" s="35" t="s">
        <v>14691</v>
      </c>
      <c r="AA204" s="35" t="s">
        <v>14691</v>
      </c>
      <c r="AC204" s="35" t="s">
        <v>14691</v>
      </c>
      <c r="AD204" s="35" t="s">
        <v>14691</v>
      </c>
      <c r="AE204">
        <v>69690000</v>
      </c>
      <c r="AF204">
        <v>10.1</v>
      </c>
      <c r="AG204" s="35" t="s">
        <v>14691</v>
      </c>
      <c r="AI204">
        <v>5175000</v>
      </c>
      <c r="AJ204" s="20">
        <v>44607</v>
      </c>
      <c r="AK204" s="20"/>
      <c r="AL204">
        <v>3145000</v>
      </c>
      <c r="AO204">
        <v>3145000</v>
      </c>
      <c r="AP204" s="35" t="s">
        <v>14691</v>
      </c>
      <c r="AQ204" s="35" t="s">
        <v>14691</v>
      </c>
      <c r="AR204" s="35" t="s">
        <v>14691</v>
      </c>
      <c r="AS204" s="35" t="s">
        <v>14691</v>
      </c>
      <c r="AT204" s="35" t="s">
        <v>14691</v>
      </c>
      <c r="AU204">
        <v>10.1</v>
      </c>
      <c r="AV204">
        <v>10.166</v>
      </c>
      <c r="AW204" t="b">
        <v>0</v>
      </c>
      <c r="AX204">
        <v>6900000</v>
      </c>
      <c r="AY204" s="20">
        <v>44974</v>
      </c>
      <c r="AZ204" s="20"/>
      <c r="BA204" s="20">
        <v>45155</v>
      </c>
      <c r="BB204">
        <v>1</v>
      </c>
      <c r="BC204">
        <v>0.75</v>
      </c>
      <c r="BD204">
        <v>1</v>
      </c>
      <c r="BE204">
        <v>11.5</v>
      </c>
      <c r="BF204" s="35" t="s">
        <v>14691</v>
      </c>
      <c r="BG204" s="35" t="s">
        <v>8964</v>
      </c>
      <c r="BH204" s="35" t="s">
        <v>6937</v>
      </c>
      <c r="BI204" s="35" t="s">
        <v>2613</v>
      </c>
      <c r="BJ204" s="35" t="s">
        <v>6938</v>
      </c>
    </row>
    <row r="205" spans="1:62" x14ac:dyDescent="0.2">
      <c r="A205">
        <v>203</v>
      </c>
      <c r="B205" s="35" t="s">
        <v>9383</v>
      </c>
      <c r="C205" s="35" t="s">
        <v>9384</v>
      </c>
      <c r="D205" s="35" t="s">
        <v>9385</v>
      </c>
      <c r="E205" s="35" t="s">
        <v>9386</v>
      </c>
      <c r="F205" s="35" t="s">
        <v>9387</v>
      </c>
      <c r="G205" s="20">
        <v>44225</v>
      </c>
      <c r="H205" s="35" t="s">
        <v>3225</v>
      </c>
      <c r="I205" s="35" t="s">
        <v>54</v>
      </c>
      <c r="J205" s="35" t="s">
        <v>69</v>
      </c>
      <c r="K205">
        <v>18</v>
      </c>
      <c r="L205">
        <v>9.1999999999999993</v>
      </c>
      <c r="M205" s="35" t="s">
        <v>9388</v>
      </c>
      <c r="N205" s="35" t="s">
        <v>9389</v>
      </c>
      <c r="O205" s="35" t="s">
        <v>59</v>
      </c>
      <c r="P205" s="35" t="s">
        <v>2656</v>
      </c>
      <c r="Q205" s="35" t="s">
        <v>95</v>
      </c>
      <c r="R205" s="35" t="s">
        <v>2577</v>
      </c>
      <c r="S205" s="35" t="s">
        <v>9390</v>
      </c>
      <c r="T205">
        <v>23000000</v>
      </c>
      <c r="U205">
        <v>10</v>
      </c>
      <c r="V205" s="35" t="s">
        <v>9391</v>
      </c>
      <c r="W205" s="35" t="s">
        <v>1586</v>
      </c>
      <c r="X205" s="35" t="s">
        <v>49</v>
      </c>
      <c r="Y205" s="35" t="s">
        <v>93</v>
      </c>
      <c r="Z205" s="35" t="s">
        <v>49</v>
      </c>
      <c r="AA205" s="35" t="s">
        <v>48</v>
      </c>
      <c r="AC205" s="35" t="s">
        <v>14691</v>
      </c>
      <c r="AD205" s="35" t="s">
        <v>14691</v>
      </c>
      <c r="AE205">
        <v>230038825</v>
      </c>
      <c r="AF205">
        <v>10</v>
      </c>
      <c r="AG205" s="35" t="s">
        <v>1585</v>
      </c>
      <c r="AH205">
        <v>693000000</v>
      </c>
      <c r="AI205">
        <v>11500000</v>
      </c>
      <c r="AJ205" s="20">
        <v>44246</v>
      </c>
      <c r="AK205" s="20">
        <v>44517</v>
      </c>
      <c r="AL205">
        <v>7000000</v>
      </c>
      <c r="AO205">
        <v>7000000</v>
      </c>
      <c r="AP205" s="35" t="s">
        <v>14691</v>
      </c>
      <c r="AQ205" s="35" t="s">
        <v>14691</v>
      </c>
      <c r="AR205" s="35" t="s">
        <v>1584</v>
      </c>
      <c r="AS205" s="35" t="s">
        <v>9392</v>
      </c>
      <c r="AT205" s="35" t="s">
        <v>14691</v>
      </c>
      <c r="AU205">
        <v>10.01</v>
      </c>
      <c r="AV205">
        <v>10.071999999999999</v>
      </c>
      <c r="AW205" t="b">
        <v>1</v>
      </c>
      <c r="AX205">
        <v>23000000</v>
      </c>
      <c r="AY205" s="20">
        <v>44980</v>
      </c>
      <c r="AZ205" s="20">
        <v>44790</v>
      </c>
      <c r="BA205" s="20"/>
      <c r="BB205">
        <v>1</v>
      </c>
      <c r="BC205">
        <v>0.5</v>
      </c>
      <c r="BD205">
        <v>1</v>
      </c>
      <c r="BE205">
        <v>11.5</v>
      </c>
      <c r="BF205" s="35" t="s">
        <v>14691</v>
      </c>
      <c r="BG205" s="35" t="s">
        <v>1587</v>
      </c>
      <c r="BH205" s="35" t="s">
        <v>9393</v>
      </c>
      <c r="BI205" s="35" t="s">
        <v>2580</v>
      </c>
      <c r="BJ205" s="35" t="s">
        <v>9394</v>
      </c>
    </row>
    <row r="206" spans="1:62" x14ac:dyDescent="0.2">
      <c r="A206">
        <v>204</v>
      </c>
      <c r="B206" s="35" t="s">
        <v>9383</v>
      </c>
      <c r="C206" s="35" t="s">
        <v>9384</v>
      </c>
      <c r="D206" s="35" t="s">
        <v>9385</v>
      </c>
      <c r="E206" s="35" t="s">
        <v>9395</v>
      </c>
      <c r="F206" s="35" t="s">
        <v>9387</v>
      </c>
      <c r="G206" s="20">
        <v>44225</v>
      </c>
      <c r="H206" s="35" t="s">
        <v>3225</v>
      </c>
      <c r="I206" s="35" t="s">
        <v>54</v>
      </c>
      <c r="J206" s="35" t="s">
        <v>69</v>
      </c>
      <c r="K206">
        <v>18</v>
      </c>
      <c r="L206">
        <v>9.1999999999999993</v>
      </c>
      <c r="M206" s="35" t="s">
        <v>9388</v>
      </c>
      <c r="N206" s="35" t="s">
        <v>9389</v>
      </c>
      <c r="O206" s="35" t="s">
        <v>59</v>
      </c>
      <c r="P206" s="35" t="s">
        <v>2656</v>
      </c>
      <c r="Q206" s="35" t="s">
        <v>95</v>
      </c>
      <c r="R206" s="35" t="s">
        <v>2577</v>
      </c>
      <c r="S206" s="35" t="s">
        <v>9390</v>
      </c>
      <c r="T206">
        <v>23000000</v>
      </c>
      <c r="U206">
        <v>10</v>
      </c>
      <c r="V206" s="35" t="s">
        <v>9391</v>
      </c>
      <c r="W206" s="35" t="s">
        <v>1586</v>
      </c>
      <c r="X206" s="35" t="s">
        <v>49</v>
      </c>
      <c r="Y206" s="35" t="s">
        <v>93</v>
      </c>
      <c r="Z206" s="35" t="s">
        <v>49</v>
      </c>
      <c r="AA206" s="35" t="s">
        <v>48</v>
      </c>
      <c r="AC206" s="35" t="s">
        <v>14691</v>
      </c>
      <c r="AD206" s="35" t="s">
        <v>14691</v>
      </c>
      <c r="AE206">
        <v>230038825</v>
      </c>
      <c r="AF206">
        <v>10</v>
      </c>
      <c r="AG206" s="35" t="s">
        <v>1585</v>
      </c>
      <c r="AH206">
        <v>693000000</v>
      </c>
      <c r="AI206">
        <v>11500000</v>
      </c>
      <c r="AJ206" s="20">
        <v>44246</v>
      </c>
      <c r="AK206" s="20">
        <v>44517</v>
      </c>
      <c r="AL206">
        <v>7000000</v>
      </c>
      <c r="AO206">
        <v>7000000</v>
      </c>
      <c r="AP206" s="35" t="s">
        <v>14691</v>
      </c>
      <c r="AQ206" s="35" t="s">
        <v>14691</v>
      </c>
      <c r="AR206" s="35" t="s">
        <v>1584</v>
      </c>
      <c r="AS206" s="35" t="s">
        <v>9392</v>
      </c>
      <c r="AT206" s="35" t="s">
        <v>14691</v>
      </c>
      <c r="AU206">
        <v>10.01</v>
      </c>
      <c r="AV206">
        <v>10.071999999999999</v>
      </c>
      <c r="AW206" t="b">
        <v>1</v>
      </c>
      <c r="AX206">
        <v>23000000</v>
      </c>
      <c r="AY206" s="20">
        <v>44980</v>
      </c>
      <c r="AZ206" s="20">
        <v>44790</v>
      </c>
      <c r="BA206" s="20"/>
      <c r="BB206">
        <v>1</v>
      </c>
      <c r="BC206">
        <v>0.5</v>
      </c>
      <c r="BD206">
        <v>1</v>
      </c>
      <c r="BE206">
        <v>11.5</v>
      </c>
      <c r="BF206" s="35" t="s">
        <v>14691</v>
      </c>
      <c r="BG206" s="35" t="s">
        <v>9383</v>
      </c>
      <c r="BH206" s="35" t="s">
        <v>9396</v>
      </c>
      <c r="BI206" s="35" t="s">
        <v>2584</v>
      </c>
      <c r="BJ206" s="35" t="s">
        <v>9397</v>
      </c>
    </row>
    <row r="207" spans="1:62" x14ac:dyDescent="0.2">
      <c r="A207">
        <v>205</v>
      </c>
      <c r="B207" s="35" t="s">
        <v>9383</v>
      </c>
      <c r="C207" s="35" t="s">
        <v>9384</v>
      </c>
      <c r="D207" s="35" t="s">
        <v>9385</v>
      </c>
      <c r="E207" s="35" t="s">
        <v>9398</v>
      </c>
      <c r="F207" s="35" t="s">
        <v>9387</v>
      </c>
      <c r="G207" s="20">
        <v>44225</v>
      </c>
      <c r="H207" s="35" t="s">
        <v>3225</v>
      </c>
      <c r="I207" s="35" t="s">
        <v>54</v>
      </c>
      <c r="J207" s="35" t="s">
        <v>69</v>
      </c>
      <c r="K207">
        <v>18</v>
      </c>
      <c r="L207">
        <v>9.1999999999999993</v>
      </c>
      <c r="M207" s="35" t="s">
        <v>9388</v>
      </c>
      <c r="N207" s="35" t="s">
        <v>9389</v>
      </c>
      <c r="O207" s="35" t="s">
        <v>59</v>
      </c>
      <c r="P207" s="35" t="s">
        <v>2656</v>
      </c>
      <c r="Q207" s="35" t="s">
        <v>95</v>
      </c>
      <c r="R207" s="35" t="s">
        <v>2577</v>
      </c>
      <c r="S207" s="35" t="s">
        <v>9390</v>
      </c>
      <c r="T207">
        <v>23000000</v>
      </c>
      <c r="U207">
        <v>10</v>
      </c>
      <c r="V207" s="35" t="s">
        <v>9391</v>
      </c>
      <c r="W207" s="35" t="s">
        <v>1586</v>
      </c>
      <c r="X207" s="35" t="s">
        <v>49</v>
      </c>
      <c r="Y207" s="35" t="s">
        <v>93</v>
      </c>
      <c r="Z207" s="35" t="s">
        <v>49</v>
      </c>
      <c r="AA207" s="35" t="s">
        <v>48</v>
      </c>
      <c r="AC207" s="35" t="s">
        <v>14691</v>
      </c>
      <c r="AD207" s="35" t="s">
        <v>14691</v>
      </c>
      <c r="AE207">
        <v>230038825</v>
      </c>
      <c r="AF207">
        <v>10</v>
      </c>
      <c r="AG207" s="35" t="s">
        <v>1585</v>
      </c>
      <c r="AH207">
        <v>693000000</v>
      </c>
      <c r="AI207">
        <v>11500000</v>
      </c>
      <c r="AJ207" s="20">
        <v>44246</v>
      </c>
      <c r="AK207" s="20">
        <v>44517</v>
      </c>
      <c r="AL207">
        <v>7000000</v>
      </c>
      <c r="AO207">
        <v>7000000</v>
      </c>
      <c r="AP207" s="35" t="s">
        <v>14691</v>
      </c>
      <c r="AQ207" s="35" t="s">
        <v>14691</v>
      </c>
      <c r="AR207" s="35" t="s">
        <v>1584</v>
      </c>
      <c r="AS207" s="35" t="s">
        <v>9392</v>
      </c>
      <c r="AT207" s="35" t="s">
        <v>14691</v>
      </c>
      <c r="AU207">
        <v>10.01</v>
      </c>
      <c r="AV207">
        <v>10.071999999999999</v>
      </c>
      <c r="AW207" t="b">
        <v>1</v>
      </c>
      <c r="AX207">
        <v>23000000</v>
      </c>
      <c r="AY207" s="20">
        <v>44980</v>
      </c>
      <c r="AZ207" s="20">
        <v>44790</v>
      </c>
      <c r="BA207" s="20"/>
      <c r="BB207">
        <v>1</v>
      </c>
      <c r="BC207">
        <v>0.5</v>
      </c>
      <c r="BD207">
        <v>1</v>
      </c>
      <c r="BE207">
        <v>11.5</v>
      </c>
      <c r="BF207" s="35" t="s">
        <v>14691</v>
      </c>
      <c r="BG207" s="35" t="s">
        <v>9399</v>
      </c>
      <c r="BH207" s="35" t="s">
        <v>9400</v>
      </c>
      <c r="BI207" s="35" t="s">
        <v>2589</v>
      </c>
      <c r="BJ207" s="35" t="s">
        <v>9401</v>
      </c>
    </row>
    <row r="208" spans="1:62" x14ac:dyDescent="0.2">
      <c r="A208">
        <v>206</v>
      </c>
      <c r="B208" s="35" t="s">
        <v>4350</v>
      </c>
      <c r="C208" s="35" t="s">
        <v>4351</v>
      </c>
      <c r="D208" s="35" t="s">
        <v>4352</v>
      </c>
      <c r="E208" s="35" t="s">
        <v>4353</v>
      </c>
      <c r="F208" s="35" t="s">
        <v>4354</v>
      </c>
      <c r="G208" s="20">
        <v>44376</v>
      </c>
      <c r="H208" s="35" t="s">
        <v>1582</v>
      </c>
      <c r="I208" s="35" t="s">
        <v>158</v>
      </c>
      <c r="J208" s="35" t="s">
        <v>126</v>
      </c>
      <c r="K208">
        <v>18</v>
      </c>
      <c r="L208">
        <v>9.1999999999999993</v>
      </c>
      <c r="M208" s="35" t="s">
        <v>4355</v>
      </c>
      <c r="N208" s="35" t="s">
        <v>4356</v>
      </c>
      <c r="O208" s="35" t="s">
        <v>192</v>
      </c>
      <c r="P208" s="35" t="s">
        <v>2622</v>
      </c>
      <c r="Q208" s="35" t="s">
        <v>2576</v>
      </c>
      <c r="R208" s="35" t="s">
        <v>2577</v>
      </c>
      <c r="S208" s="35" t="s">
        <v>4357</v>
      </c>
      <c r="T208">
        <v>11500000</v>
      </c>
      <c r="U208">
        <v>10</v>
      </c>
      <c r="V208" s="35" t="s">
        <v>14691</v>
      </c>
      <c r="W208" s="35" t="s">
        <v>1581</v>
      </c>
      <c r="X208" s="35" t="s">
        <v>79</v>
      </c>
      <c r="Y208" s="35" t="s">
        <v>167</v>
      </c>
      <c r="Z208" s="35" t="s">
        <v>14691</v>
      </c>
      <c r="AA208" s="35" t="s">
        <v>14691</v>
      </c>
      <c r="AC208" s="35" t="s">
        <v>14691</v>
      </c>
      <c r="AD208" s="35" t="s">
        <v>14691</v>
      </c>
      <c r="AE208">
        <v>115000000</v>
      </c>
      <c r="AF208">
        <v>10</v>
      </c>
      <c r="AG208" s="35" t="s">
        <v>14691</v>
      </c>
      <c r="AI208">
        <v>11500000</v>
      </c>
      <c r="AJ208" s="20">
        <v>44543</v>
      </c>
      <c r="AK208" s="20"/>
      <c r="AL208">
        <v>3300000</v>
      </c>
      <c r="AM208">
        <v>330000</v>
      </c>
      <c r="AP208" s="35" t="s">
        <v>14691</v>
      </c>
      <c r="AQ208" s="35" t="s">
        <v>14691</v>
      </c>
      <c r="AR208" s="35" t="s">
        <v>14691</v>
      </c>
      <c r="AS208" s="35" t="s">
        <v>14691</v>
      </c>
      <c r="AT208" s="35" t="s">
        <v>14691</v>
      </c>
      <c r="AU208">
        <v>10</v>
      </c>
      <c r="AV208">
        <v>10.039</v>
      </c>
      <c r="AW208" t="b">
        <v>0</v>
      </c>
      <c r="AX208">
        <v>11500000</v>
      </c>
      <c r="AY208" s="20">
        <v>44819</v>
      </c>
      <c r="AZ208" s="20"/>
      <c r="BA208" s="20">
        <v>45184</v>
      </c>
      <c r="BB208">
        <v>1</v>
      </c>
      <c r="BC208">
        <v>1</v>
      </c>
      <c r="BD208">
        <v>0.5</v>
      </c>
      <c r="BE208">
        <v>11.5</v>
      </c>
      <c r="BF208" s="35" t="s">
        <v>14691</v>
      </c>
      <c r="BG208" s="35" t="s">
        <v>1583</v>
      </c>
      <c r="BH208" s="35" t="s">
        <v>4358</v>
      </c>
      <c r="BI208" s="35" t="s">
        <v>2580</v>
      </c>
      <c r="BJ208" s="35" t="s">
        <v>4359</v>
      </c>
    </row>
    <row r="209" spans="1:62" x14ac:dyDescent="0.2">
      <c r="A209">
        <v>207</v>
      </c>
      <c r="B209" s="35" t="s">
        <v>4350</v>
      </c>
      <c r="C209" s="35" t="s">
        <v>4351</v>
      </c>
      <c r="D209" s="35" t="s">
        <v>4352</v>
      </c>
      <c r="E209" s="35" t="s">
        <v>4360</v>
      </c>
      <c r="F209" s="35" t="s">
        <v>4354</v>
      </c>
      <c r="G209" s="20">
        <v>44376</v>
      </c>
      <c r="H209" s="35" t="s">
        <v>1582</v>
      </c>
      <c r="I209" s="35" t="s">
        <v>158</v>
      </c>
      <c r="J209" s="35" t="s">
        <v>126</v>
      </c>
      <c r="K209">
        <v>18</v>
      </c>
      <c r="L209">
        <v>9.1999999999999993</v>
      </c>
      <c r="M209" s="35" t="s">
        <v>4355</v>
      </c>
      <c r="N209" s="35" t="s">
        <v>4356</v>
      </c>
      <c r="O209" s="35" t="s">
        <v>192</v>
      </c>
      <c r="P209" s="35" t="s">
        <v>2622</v>
      </c>
      <c r="Q209" s="35" t="s">
        <v>2576</v>
      </c>
      <c r="R209" s="35" t="s">
        <v>2577</v>
      </c>
      <c r="S209" s="35" t="s">
        <v>4357</v>
      </c>
      <c r="T209">
        <v>11500000</v>
      </c>
      <c r="U209">
        <v>10</v>
      </c>
      <c r="V209" s="35" t="s">
        <v>14691</v>
      </c>
      <c r="W209" s="35" t="s">
        <v>1581</v>
      </c>
      <c r="X209" s="35" t="s">
        <v>79</v>
      </c>
      <c r="Y209" s="35" t="s">
        <v>167</v>
      </c>
      <c r="Z209" s="35" t="s">
        <v>14691</v>
      </c>
      <c r="AA209" s="35" t="s">
        <v>14691</v>
      </c>
      <c r="AC209" s="35" t="s">
        <v>14691</v>
      </c>
      <c r="AD209" s="35" t="s">
        <v>14691</v>
      </c>
      <c r="AE209">
        <v>115000000</v>
      </c>
      <c r="AF209">
        <v>10</v>
      </c>
      <c r="AG209" s="35" t="s">
        <v>14691</v>
      </c>
      <c r="AI209">
        <v>11500000</v>
      </c>
      <c r="AJ209" s="20">
        <v>44543</v>
      </c>
      <c r="AK209" s="20"/>
      <c r="AL209">
        <v>3300000</v>
      </c>
      <c r="AM209">
        <v>330000</v>
      </c>
      <c r="AP209" s="35" t="s">
        <v>14691</v>
      </c>
      <c r="AQ209" s="35" t="s">
        <v>14691</v>
      </c>
      <c r="AR209" s="35" t="s">
        <v>14691</v>
      </c>
      <c r="AS209" s="35" t="s">
        <v>14691</v>
      </c>
      <c r="AT209" s="35" t="s">
        <v>14691</v>
      </c>
      <c r="AU209">
        <v>10</v>
      </c>
      <c r="AV209">
        <v>10.039</v>
      </c>
      <c r="AW209" t="b">
        <v>0</v>
      </c>
      <c r="AX209">
        <v>11500000</v>
      </c>
      <c r="AY209" s="20">
        <v>44819</v>
      </c>
      <c r="AZ209" s="20"/>
      <c r="BA209" s="20">
        <v>45184</v>
      </c>
      <c r="BB209">
        <v>1</v>
      </c>
      <c r="BC209">
        <v>1</v>
      </c>
      <c r="BD209">
        <v>0.5</v>
      </c>
      <c r="BE209">
        <v>11.5</v>
      </c>
      <c r="BF209" s="35" t="s">
        <v>14691</v>
      </c>
      <c r="BG209" s="35" t="s">
        <v>4361</v>
      </c>
      <c r="BH209" s="35" t="s">
        <v>4362</v>
      </c>
      <c r="BI209" s="35" t="s">
        <v>2584</v>
      </c>
      <c r="BJ209" s="35" t="s">
        <v>4363</v>
      </c>
    </row>
    <row r="210" spans="1:62" x14ac:dyDescent="0.2">
      <c r="A210">
        <v>208</v>
      </c>
      <c r="B210" s="35" t="s">
        <v>4350</v>
      </c>
      <c r="C210" s="35" t="s">
        <v>4351</v>
      </c>
      <c r="D210" s="35" t="s">
        <v>4352</v>
      </c>
      <c r="E210" s="35" t="s">
        <v>4364</v>
      </c>
      <c r="F210" s="35" t="s">
        <v>4354</v>
      </c>
      <c r="G210" s="20">
        <v>44376</v>
      </c>
      <c r="H210" s="35" t="s">
        <v>1582</v>
      </c>
      <c r="I210" s="35" t="s">
        <v>158</v>
      </c>
      <c r="J210" s="35" t="s">
        <v>126</v>
      </c>
      <c r="K210">
        <v>18</v>
      </c>
      <c r="L210">
        <v>9.1999999999999993</v>
      </c>
      <c r="M210" s="35" t="s">
        <v>4355</v>
      </c>
      <c r="N210" s="35" t="s">
        <v>4356</v>
      </c>
      <c r="O210" s="35" t="s">
        <v>192</v>
      </c>
      <c r="P210" s="35" t="s">
        <v>2622</v>
      </c>
      <c r="Q210" s="35" t="s">
        <v>2576</v>
      </c>
      <c r="R210" s="35" t="s">
        <v>2577</v>
      </c>
      <c r="S210" s="35" t="s">
        <v>4357</v>
      </c>
      <c r="T210">
        <v>11500000</v>
      </c>
      <c r="U210">
        <v>10</v>
      </c>
      <c r="V210" s="35" t="s">
        <v>14691</v>
      </c>
      <c r="W210" s="35" t="s">
        <v>1581</v>
      </c>
      <c r="X210" s="35" t="s">
        <v>79</v>
      </c>
      <c r="Y210" s="35" t="s">
        <v>167</v>
      </c>
      <c r="Z210" s="35" t="s">
        <v>14691</v>
      </c>
      <c r="AA210" s="35" t="s">
        <v>14691</v>
      </c>
      <c r="AC210" s="35" t="s">
        <v>14691</v>
      </c>
      <c r="AD210" s="35" t="s">
        <v>14691</v>
      </c>
      <c r="AE210">
        <v>115000000</v>
      </c>
      <c r="AF210">
        <v>10</v>
      </c>
      <c r="AG210" s="35" t="s">
        <v>14691</v>
      </c>
      <c r="AI210">
        <v>11500000</v>
      </c>
      <c r="AJ210" s="20">
        <v>44543</v>
      </c>
      <c r="AK210" s="20"/>
      <c r="AL210">
        <v>3300000</v>
      </c>
      <c r="AM210">
        <v>330000</v>
      </c>
      <c r="AP210" s="35" t="s">
        <v>14691</v>
      </c>
      <c r="AQ210" s="35" t="s">
        <v>14691</v>
      </c>
      <c r="AR210" s="35" t="s">
        <v>14691</v>
      </c>
      <c r="AS210" s="35" t="s">
        <v>14691</v>
      </c>
      <c r="AT210" s="35" t="s">
        <v>14691</v>
      </c>
      <c r="AU210">
        <v>10</v>
      </c>
      <c r="AV210">
        <v>10.039</v>
      </c>
      <c r="AW210" t="b">
        <v>0</v>
      </c>
      <c r="AX210">
        <v>11500000</v>
      </c>
      <c r="AY210" s="20">
        <v>44819</v>
      </c>
      <c r="AZ210" s="20"/>
      <c r="BA210" s="20">
        <v>45184</v>
      </c>
      <c r="BB210">
        <v>1</v>
      </c>
      <c r="BC210">
        <v>1</v>
      </c>
      <c r="BD210">
        <v>0.5</v>
      </c>
      <c r="BE210">
        <v>11.5</v>
      </c>
      <c r="BF210" s="35" t="s">
        <v>14691</v>
      </c>
      <c r="BG210" s="35" t="s">
        <v>4365</v>
      </c>
      <c r="BH210" s="35" t="s">
        <v>4366</v>
      </c>
      <c r="BI210" s="35" t="s">
        <v>2589</v>
      </c>
      <c r="BJ210" s="35" t="s">
        <v>4367</v>
      </c>
    </row>
    <row r="211" spans="1:62" x14ac:dyDescent="0.2">
      <c r="A211">
        <v>209</v>
      </c>
      <c r="B211" s="35" t="s">
        <v>4350</v>
      </c>
      <c r="C211" s="35" t="s">
        <v>4351</v>
      </c>
      <c r="D211" s="35" t="s">
        <v>4352</v>
      </c>
      <c r="E211" s="35" t="s">
        <v>4368</v>
      </c>
      <c r="F211" s="35" t="s">
        <v>4354</v>
      </c>
      <c r="G211" s="20">
        <v>44376</v>
      </c>
      <c r="H211" s="35" t="s">
        <v>1582</v>
      </c>
      <c r="I211" s="35" t="s">
        <v>158</v>
      </c>
      <c r="J211" s="35" t="s">
        <v>126</v>
      </c>
      <c r="K211">
        <v>18</v>
      </c>
      <c r="L211">
        <v>9.1999999999999993</v>
      </c>
      <c r="M211" s="35" t="s">
        <v>4355</v>
      </c>
      <c r="N211" s="35" t="s">
        <v>4356</v>
      </c>
      <c r="O211" s="35" t="s">
        <v>192</v>
      </c>
      <c r="P211" s="35" t="s">
        <v>2622</v>
      </c>
      <c r="Q211" s="35" t="s">
        <v>2576</v>
      </c>
      <c r="R211" s="35" t="s">
        <v>2577</v>
      </c>
      <c r="S211" s="35" t="s">
        <v>4357</v>
      </c>
      <c r="T211">
        <v>11500000</v>
      </c>
      <c r="U211">
        <v>10</v>
      </c>
      <c r="V211" s="35" t="s">
        <v>14691</v>
      </c>
      <c r="W211" s="35" t="s">
        <v>1581</v>
      </c>
      <c r="X211" s="35" t="s">
        <v>79</v>
      </c>
      <c r="Y211" s="35" t="s">
        <v>167</v>
      </c>
      <c r="Z211" s="35" t="s">
        <v>14691</v>
      </c>
      <c r="AA211" s="35" t="s">
        <v>14691</v>
      </c>
      <c r="AC211" s="35" t="s">
        <v>14691</v>
      </c>
      <c r="AD211" s="35" t="s">
        <v>14691</v>
      </c>
      <c r="AE211">
        <v>115000000</v>
      </c>
      <c r="AF211">
        <v>10</v>
      </c>
      <c r="AG211" s="35" t="s">
        <v>14691</v>
      </c>
      <c r="AI211">
        <v>11500000</v>
      </c>
      <c r="AJ211" s="20">
        <v>44543</v>
      </c>
      <c r="AK211" s="20"/>
      <c r="AL211">
        <v>3300000</v>
      </c>
      <c r="AM211">
        <v>330000</v>
      </c>
      <c r="AP211" s="35" t="s">
        <v>14691</v>
      </c>
      <c r="AQ211" s="35" t="s">
        <v>14691</v>
      </c>
      <c r="AR211" s="35" t="s">
        <v>14691</v>
      </c>
      <c r="AS211" s="35" t="s">
        <v>14691</v>
      </c>
      <c r="AT211" s="35" t="s">
        <v>14691</v>
      </c>
      <c r="AU211">
        <v>10</v>
      </c>
      <c r="AV211">
        <v>10.039</v>
      </c>
      <c r="AW211" t="b">
        <v>0</v>
      </c>
      <c r="AX211">
        <v>11500000</v>
      </c>
      <c r="AY211" s="20">
        <v>44819</v>
      </c>
      <c r="AZ211" s="20"/>
      <c r="BA211" s="20">
        <v>45184</v>
      </c>
      <c r="BB211">
        <v>1</v>
      </c>
      <c r="BC211">
        <v>1</v>
      </c>
      <c r="BD211">
        <v>0.5</v>
      </c>
      <c r="BE211">
        <v>11.5</v>
      </c>
      <c r="BF211" s="35" t="s">
        <v>14691</v>
      </c>
      <c r="BG211" s="35" t="s">
        <v>4369</v>
      </c>
      <c r="BH211" s="35" t="s">
        <v>4370</v>
      </c>
      <c r="BI211" s="35" t="s">
        <v>2613</v>
      </c>
      <c r="BJ211" s="35" t="s">
        <v>4371</v>
      </c>
    </row>
    <row r="212" spans="1:62" x14ac:dyDescent="0.2">
      <c r="A212">
        <v>210</v>
      </c>
      <c r="B212" s="35" t="s">
        <v>9786</v>
      </c>
      <c r="C212" s="35" t="s">
        <v>9787</v>
      </c>
      <c r="D212" s="35" t="s">
        <v>9788</v>
      </c>
      <c r="E212" s="35" t="s">
        <v>9789</v>
      </c>
      <c r="F212" s="35" t="s">
        <v>9790</v>
      </c>
      <c r="G212" s="20">
        <v>44237</v>
      </c>
      <c r="H212" s="35" t="s">
        <v>3225</v>
      </c>
      <c r="I212" s="35" t="s">
        <v>54</v>
      </c>
      <c r="J212" s="35" t="s">
        <v>176</v>
      </c>
      <c r="K212">
        <v>18</v>
      </c>
      <c r="L212">
        <v>9.1999999999999993</v>
      </c>
      <c r="M212" s="35" t="s">
        <v>9791</v>
      </c>
      <c r="N212" s="35" t="s">
        <v>9792</v>
      </c>
      <c r="O212" s="35" t="s">
        <v>82</v>
      </c>
      <c r="P212" s="35" t="s">
        <v>2656</v>
      </c>
      <c r="Q212" s="35" t="s">
        <v>59</v>
      </c>
      <c r="R212" s="35" t="s">
        <v>2577</v>
      </c>
      <c r="S212" s="35" t="s">
        <v>9793</v>
      </c>
      <c r="T212">
        <v>138000000</v>
      </c>
      <c r="U212">
        <v>10</v>
      </c>
      <c r="V212" s="35" t="s">
        <v>9794</v>
      </c>
      <c r="W212" s="35" t="s">
        <v>1556</v>
      </c>
      <c r="X212" s="35" t="s">
        <v>79</v>
      </c>
      <c r="Y212" s="35" t="s">
        <v>48</v>
      </c>
      <c r="Z212" s="35" t="s">
        <v>14691</v>
      </c>
      <c r="AA212" s="35" t="s">
        <v>14691</v>
      </c>
      <c r="AB212">
        <v>125000000</v>
      </c>
      <c r="AC212" s="35" t="s">
        <v>9795</v>
      </c>
      <c r="AD212" s="35" t="s">
        <v>9796</v>
      </c>
      <c r="AE212">
        <v>1380000000</v>
      </c>
      <c r="AF212">
        <v>10</v>
      </c>
      <c r="AG212" s="35" t="s">
        <v>14691</v>
      </c>
      <c r="AI212">
        <v>34500000</v>
      </c>
      <c r="AJ212" s="20">
        <v>44253</v>
      </c>
      <c r="AK212" s="20"/>
      <c r="AL212">
        <v>29600000</v>
      </c>
      <c r="AO212">
        <v>19733333</v>
      </c>
      <c r="AP212" s="35" t="s">
        <v>14691</v>
      </c>
      <c r="AQ212" s="35" t="s">
        <v>14691</v>
      </c>
      <c r="AR212" s="35" t="s">
        <v>14691</v>
      </c>
      <c r="AS212" s="35" t="s">
        <v>14691</v>
      </c>
      <c r="AT212" s="35" t="s">
        <v>14691</v>
      </c>
      <c r="AU212">
        <v>10.01</v>
      </c>
      <c r="AV212">
        <v>10.071</v>
      </c>
      <c r="AW212" t="b">
        <v>0</v>
      </c>
      <c r="AX212">
        <v>138000000</v>
      </c>
      <c r="AY212" s="20">
        <v>44987</v>
      </c>
      <c r="AZ212" s="20"/>
      <c r="BA212" s="20"/>
      <c r="BB212">
        <v>1</v>
      </c>
      <c r="BC212">
        <v>0.25</v>
      </c>
      <c r="BD212">
        <v>1</v>
      </c>
      <c r="BE212">
        <v>11.5</v>
      </c>
      <c r="BF212" s="35" t="s">
        <v>14691</v>
      </c>
      <c r="BG212" s="35" t="s">
        <v>1580</v>
      </c>
      <c r="BH212" s="35" t="s">
        <v>9797</v>
      </c>
      <c r="BI212" s="35" t="s">
        <v>2580</v>
      </c>
      <c r="BJ212" s="35" t="s">
        <v>9798</v>
      </c>
    </row>
    <row r="213" spans="1:62" x14ac:dyDescent="0.2">
      <c r="A213">
        <v>211</v>
      </c>
      <c r="B213" s="35" t="s">
        <v>9786</v>
      </c>
      <c r="C213" s="35" t="s">
        <v>9787</v>
      </c>
      <c r="D213" s="35" t="s">
        <v>9788</v>
      </c>
      <c r="E213" s="35" t="s">
        <v>9799</v>
      </c>
      <c r="F213" s="35" t="s">
        <v>9790</v>
      </c>
      <c r="G213" s="20">
        <v>44237</v>
      </c>
      <c r="H213" s="35" t="s">
        <v>3225</v>
      </c>
      <c r="I213" s="35" t="s">
        <v>54</v>
      </c>
      <c r="J213" s="35" t="s">
        <v>176</v>
      </c>
      <c r="K213">
        <v>18</v>
      </c>
      <c r="L213">
        <v>9.1999999999999993</v>
      </c>
      <c r="M213" s="35" t="s">
        <v>9791</v>
      </c>
      <c r="N213" s="35" t="s">
        <v>9792</v>
      </c>
      <c r="O213" s="35" t="s">
        <v>82</v>
      </c>
      <c r="P213" s="35" t="s">
        <v>2656</v>
      </c>
      <c r="Q213" s="35" t="s">
        <v>59</v>
      </c>
      <c r="R213" s="35" t="s">
        <v>2577</v>
      </c>
      <c r="S213" s="35" t="s">
        <v>9793</v>
      </c>
      <c r="T213">
        <v>138000000</v>
      </c>
      <c r="U213">
        <v>10</v>
      </c>
      <c r="V213" s="35" t="s">
        <v>9794</v>
      </c>
      <c r="W213" s="35" t="s">
        <v>1556</v>
      </c>
      <c r="X213" s="35" t="s">
        <v>79</v>
      </c>
      <c r="Y213" s="35" t="s">
        <v>48</v>
      </c>
      <c r="Z213" s="35" t="s">
        <v>14691</v>
      </c>
      <c r="AA213" s="35" t="s">
        <v>14691</v>
      </c>
      <c r="AB213">
        <v>125000000</v>
      </c>
      <c r="AC213" s="35" t="s">
        <v>9795</v>
      </c>
      <c r="AD213" s="35" t="s">
        <v>9796</v>
      </c>
      <c r="AE213">
        <v>1380000000</v>
      </c>
      <c r="AF213">
        <v>10</v>
      </c>
      <c r="AG213" s="35" t="s">
        <v>14691</v>
      </c>
      <c r="AI213">
        <v>34500000</v>
      </c>
      <c r="AJ213" s="20">
        <v>44253</v>
      </c>
      <c r="AK213" s="20"/>
      <c r="AL213">
        <v>29600000</v>
      </c>
      <c r="AO213">
        <v>19733333</v>
      </c>
      <c r="AP213" s="35" t="s">
        <v>14691</v>
      </c>
      <c r="AQ213" s="35" t="s">
        <v>14691</v>
      </c>
      <c r="AR213" s="35" t="s">
        <v>14691</v>
      </c>
      <c r="AS213" s="35" t="s">
        <v>14691</v>
      </c>
      <c r="AT213" s="35" t="s">
        <v>14691</v>
      </c>
      <c r="AU213">
        <v>10.01</v>
      </c>
      <c r="AV213">
        <v>10.071</v>
      </c>
      <c r="AW213" t="b">
        <v>0</v>
      </c>
      <c r="AX213">
        <v>138000000</v>
      </c>
      <c r="AY213" s="20">
        <v>44987</v>
      </c>
      <c r="AZ213" s="20"/>
      <c r="BA213" s="20"/>
      <c r="BB213">
        <v>1</v>
      </c>
      <c r="BC213">
        <v>0.25</v>
      </c>
      <c r="BD213">
        <v>1</v>
      </c>
      <c r="BE213">
        <v>11.5</v>
      </c>
      <c r="BF213" s="35" t="s">
        <v>14691</v>
      </c>
      <c r="BG213" s="35" t="s">
        <v>9786</v>
      </c>
      <c r="BH213" s="35" t="s">
        <v>9800</v>
      </c>
      <c r="BI213" s="35" t="s">
        <v>2584</v>
      </c>
      <c r="BJ213" s="35" t="s">
        <v>9801</v>
      </c>
    </row>
    <row r="214" spans="1:62" x14ac:dyDescent="0.2">
      <c r="A214">
        <v>212</v>
      </c>
      <c r="B214" s="35" t="s">
        <v>9786</v>
      </c>
      <c r="C214" s="35" t="s">
        <v>9787</v>
      </c>
      <c r="D214" s="35" t="s">
        <v>9788</v>
      </c>
      <c r="E214" s="35" t="s">
        <v>9802</v>
      </c>
      <c r="F214" s="35" t="s">
        <v>9790</v>
      </c>
      <c r="G214" s="20">
        <v>44237</v>
      </c>
      <c r="H214" s="35" t="s">
        <v>3225</v>
      </c>
      <c r="I214" s="35" t="s">
        <v>54</v>
      </c>
      <c r="J214" s="35" t="s">
        <v>176</v>
      </c>
      <c r="K214">
        <v>18</v>
      </c>
      <c r="L214">
        <v>9.1999999999999993</v>
      </c>
      <c r="M214" s="35" t="s">
        <v>9791</v>
      </c>
      <c r="N214" s="35" t="s">
        <v>9792</v>
      </c>
      <c r="O214" s="35" t="s">
        <v>82</v>
      </c>
      <c r="P214" s="35" t="s">
        <v>2656</v>
      </c>
      <c r="Q214" s="35" t="s">
        <v>59</v>
      </c>
      <c r="R214" s="35" t="s">
        <v>2577</v>
      </c>
      <c r="S214" s="35" t="s">
        <v>9793</v>
      </c>
      <c r="T214">
        <v>138000000</v>
      </c>
      <c r="U214">
        <v>10</v>
      </c>
      <c r="V214" s="35" t="s">
        <v>9794</v>
      </c>
      <c r="W214" s="35" t="s">
        <v>1556</v>
      </c>
      <c r="X214" s="35" t="s">
        <v>79</v>
      </c>
      <c r="Y214" s="35" t="s">
        <v>48</v>
      </c>
      <c r="Z214" s="35" t="s">
        <v>14691</v>
      </c>
      <c r="AA214" s="35" t="s">
        <v>14691</v>
      </c>
      <c r="AB214">
        <v>125000000</v>
      </c>
      <c r="AC214" s="35" t="s">
        <v>9795</v>
      </c>
      <c r="AD214" s="35" t="s">
        <v>9796</v>
      </c>
      <c r="AE214">
        <v>1380000000</v>
      </c>
      <c r="AF214">
        <v>10</v>
      </c>
      <c r="AG214" s="35" t="s">
        <v>14691</v>
      </c>
      <c r="AI214">
        <v>34500000</v>
      </c>
      <c r="AJ214" s="20">
        <v>44253</v>
      </c>
      <c r="AK214" s="20"/>
      <c r="AL214">
        <v>29600000</v>
      </c>
      <c r="AO214">
        <v>19733333</v>
      </c>
      <c r="AP214" s="35" t="s">
        <v>14691</v>
      </c>
      <c r="AQ214" s="35" t="s">
        <v>14691</v>
      </c>
      <c r="AR214" s="35" t="s">
        <v>14691</v>
      </c>
      <c r="AS214" s="35" t="s">
        <v>14691</v>
      </c>
      <c r="AT214" s="35" t="s">
        <v>14691</v>
      </c>
      <c r="AU214">
        <v>10.01</v>
      </c>
      <c r="AV214">
        <v>10.071</v>
      </c>
      <c r="AW214" t="b">
        <v>0</v>
      </c>
      <c r="AX214">
        <v>138000000</v>
      </c>
      <c r="AY214" s="20">
        <v>44987</v>
      </c>
      <c r="AZ214" s="20"/>
      <c r="BA214" s="20"/>
      <c r="BB214">
        <v>1</v>
      </c>
      <c r="BC214">
        <v>0.25</v>
      </c>
      <c r="BD214">
        <v>1</v>
      </c>
      <c r="BE214">
        <v>11.5</v>
      </c>
      <c r="BF214" s="35" t="s">
        <v>14691</v>
      </c>
      <c r="BG214" s="35" t="s">
        <v>9803</v>
      </c>
      <c r="BH214" s="35" t="s">
        <v>9804</v>
      </c>
      <c r="BI214" s="35" t="s">
        <v>2589</v>
      </c>
      <c r="BJ214" s="35" t="s">
        <v>9805</v>
      </c>
    </row>
    <row r="215" spans="1:62" x14ac:dyDescent="0.2">
      <c r="A215">
        <v>213</v>
      </c>
      <c r="B215" s="35" t="s">
        <v>2669</v>
      </c>
      <c r="C215" s="35" t="s">
        <v>2670</v>
      </c>
      <c r="D215" s="35" t="s">
        <v>2671</v>
      </c>
      <c r="E215" s="35" t="s">
        <v>2672</v>
      </c>
      <c r="F215" s="35" t="s">
        <v>2673</v>
      </c>
      <c r="G215" s="20">
        <v>44155</v>
      </c>
      <c r="H215" s="35" t="s">
        <v>1578</v>
      </c>
      <c r="I215" s="35" t="s">
        <v>54</v>
      </c>
      <c r="J215" s="35" t="s">
        <v>69</v>
      </c>
      <c r="K215">
        <v>18</v>
      </c>
      <c r="L215">
        <v>9.1999999999999993</v>
      </c>
      <c r="M215" s="35" t="s">
        <v>2674</v>
      </c>
      <c r="N215" s="35" t="s">
        <v>2675</v>
      </c>
      <c r="O215" s="35" t="s">
        <v>52</v>
      </c>
      <c r="P215" s="35" t="s">
        <v>2656</v>
      </c>
      <c r="Q215" s="35" t="s">
        <v>200</v>
      </c>
      <c r="R215" s="35" t="s">
        <v>2577</v>
      </c>
      <c r="S215" s="35" t="s">
        <v>2676</v>
      </c>
      <c r="T215">
        <v>11500000</v>
      </c>
      <c r="U215">
        <v>10</v>
      </c>
      <c r="V215" s="35" t="s">
        <v>2677</v>
      </c>
      <c r="W215" s="35" t="s">
        <v>246</v>
      </c>
      <c r="X215" s="35" t="s">
        <v>49</v>
      </c>
      <c r="Y215" s="35" t="s">
        <v>48</v>
      </c>
      <c r="Z215" s="35" t="s">
        <v>14691</v>
      </c>
      <c r="AA215" s="35" t="s">
        <v>14691</v>
      </c>
      <c r="AC215" s="35" t="s">
        <v>14691</v>
      </c>
      <c r="AD215" s="35" t="s">
        <v>14691</v>
      </c>
      <c r="AE215">
        <v>116169750</v>
      </c>
      <c r="AF215">
        <v>10.1</v>
      </c>
      <c r="AG215" s="35" t="s">
        <v>14691</v>
      </c>
      <c r="AI215">
        <v>5750000</v>
      </c>
      <c r="AJ215" s="20">
        <v>44180</v>
      </c>
      <c r="AK215" s="20"/>
      <c r="AL215">
        <v>5450000</v>
      </c>
      <c r="AO215">
        <v>5450000</v>
      </c>
      <c r="AP215" s="35" t="s">
        <v>14691</v>
      </c>
      <c r="AQ215" s="35" t="s">
        <v>14691</v>
      </c>
      <c r="AR215" s="35" t="s">
        <v>14691</v>
      </c>
      <c r="AS215" s="35" t="s">
        <v>14691</v>
      </c>
      <c r="AT215" s="35" t="s">
        <v>14691</v>
      </c>
      <c r="AU215">
        <v>10.210000000000001</v>
      </c>
      <c r="AV215">
        <v>10.211</v>
      </c>
      <c r="AW215" t="b">
        <v>0</v>
      </c>
      <c r="AX215">
        <v>11500000</v>
      </c>
      <c r="AY215" s="20">
        <v>44637</v>
      </c>
      <c r="AZ215" s="20"/>
      <c r="BA215" s="20">
        <v>44729</v>
      </c>
      <c r="BB215">
        <v>1</v>
      </c>
      <c r="BC215">
        <v>0.5</v>
      </c>
      <c r="BD215">
        <v>1</v>
      </c>
      <c r="BE215">
        <v>11.5</v>
      </c>
      <c r="BF215" s="35" t="s">
        <v>14691</v>
      </c>
      <c r="BG215" s="35" t="s">
        <v>1579</v>
      </c>
      <c r="BH215" s="35" t="s">
        <v>2678</v>
      </c>
      <c r="BI215" s="35" t="s">
        <v>2580</v>
      </c>
      <c r="BJ215" s="35" t="s">
        <v>2679</v>
      </c>
    </row>
    <row r="216" spans="1:62" x14ac:dyDescent="0.2">
      <c r="A216">
        <v>214</v>
      </c>
      <c r="B216" s="35" t="s">
        <v>2669</v>
      </c>
      <c r="C216" s="35" t="s">
        <v>2670</v>
      </c>
      <c r="D216" s="35" t="s">
        <v>2671</v>
      </c>
      <c r="E216" s="35" t="s">
        <v>2680</v>
      </c>
      <c r="F216" s="35" t="s">
        <v>2673</v>
      </c>
      <c r="G216" s="20">
        <v>44155</v>
      </c>
      <c r="H216" s="35" t="s">
        <v>1578</v>
      </c>
      <c r="I216" s="35" t="s">
        <v>54</v>
      </c>
      <c r="J216" s="35" t="s">
        <v>69</v>
      </c>
      <c r="K216">
        <v>18</v>
      </c>
      <c r="L216">
        <v>9.1999999999999993</v>
      </c>
      <c r="M216" s="35" t="s">
        <v>2674</v>
      </c>
      <c r="N216" s="35" t="s">
        <v>2675</v>
      </c>
      <c r="O216" s="35" t="s">
        <v>52</v>
      </c>
      <c r="P216" s="35" t="s">
        <v>2656</v>
      </c>
      <c r="Q216" s="35" t="s">
        <v>200</v>
      </c>
      <c r="R216" s="35" t="s">
        <v>2577</v>
      </c>
      <c r="S216" s="35" t="s">
        <v>2676</v>
      </c>
      <c r="T216">
        <v>11500000</v>
      </c>
      <c r="U216">
        <v>10</v>
      </c>
      <c r="V216" s="35" t="s">
        <v>2677</v>
      </c>
      <c r="W216" s="35" t="s">
        <v>246</v>
      </c>
      <c r="X216" s="35" t="s">
        <v>49</v>
      </c>
      <c r="Y216" s="35" t="s">
        <v>48</v>
      </c>
      <c r="Z216" s="35" t="s">
        <v>14691</v>
      </c>
      <c r="AA216" s="35" t="s">
        <v>14691</v>
      </c>
      <c r="AC216" s="35" t="s">
        <v>14691</v>
      </c>
      <c r="AD216" s="35" t="s">
        <v>14691</v>
      </c>
      <c r="AE216">
        <v>116169750</v>
      </c>
      <c r="AF216">
        <v>10.1</v>
      </c>
      <c r="AG216" s="35" t="s">
        <v>14691</v>
      </c>
      <c r="AI216">
        <v>5750000</v>
      </c>
      <c r="AJ216" s="20">
        <v>44180</v>
      </c>
      <c r="AK216" s="20"/>
      <c r="AL216">
        <v>5450000</v>
      </c>
      <c r="AO216">
        <v>5450000</v>
      </c>
      <c r="AP216" s="35" t="s">
        <v>14691</v>
      </c>
      <c r="AQ216" s="35" t="s">
        <v>14691</v>
      </c>
      <c r="AR216" s="35" t="s">
        <v>14691</v>
      </c>
      <c r="AS216" s="35" t="s">
        <v>14691</v>
      </c>
      <c r="AT216" s="35" t="s">
        <v>14691</v>
      </c>
      <c r="AU216">
        <v>10.210000000000001</v>
      </c>
      <c r="AV216">
        <v>10.211</v>
      </c>
      <c r="AW216" t="b">
        <v>0</v>
      </c>
      <c r="AX216">
        <v>11500000</v>
      </c>
      <c r="AY216" s="20">
        <v>44637</v>
      </c>
      <c r="AZ216" s="20"/>
      <c r="BA216" s="20">
        <v>44729</v>
      </c>
      <c r="BB216">
        <v>1</v>
      </c>
      <c r="BC216">
        <v>0.5</v>
      </c>
      <c r="BD216">
        <v>1</v>
      </c>
      <c r="BE216">
        <v>11.5</v>
      </c>
      <c r="BF216" s="35" t="s">
        <v>14691</v>
      </c>
      <c r="BG216" s="35" t="s">
        <v>2669</v>
      </c>
      <c r="BH216" s="35" t="s">
        <v>2681</v>
      </c>
      <c r="BI216" s="35" t="s">
        <v>2584</v>
      </c>
      <c r="BJ216" s="35" t="s">
        <v>2682</v>
      </c>
    </row>
    <row r="217" spans="1:62" x14ac:dyDescent="0.2">
      <c r="A217">
        <v>215</v>
      </c>
      <c r="B217" s="35" t="s">
        <v>2669</v>
      </c>
      <c r="C217" s="35" t="s">
        <v>2670</v>
      </c>
      <c r="D217" s="35" t="s">
        <v>2671</v>
      </c>
      <c r="E217" s="35" t="s">
        <v>2683</v>
      </c>
      <c r="F217" s="35" t="s">
        <v>2673</v>
      </c>
      <c r="G217" s="20">
        <v>44155</v>
      </c>
      <c r="H217" s="35" t="s">
        <v>1578</v>
      </c>
      <c r="I217" s="35" t="s">
        <v>54</v>
      </c>
      <c r="J217" s="35" t="s">
        <v>69</v>
      </c>
      <c r="K217">
        <v>18</v>
      </c>
      <c r="L217">
        <v>9.1999999999999993</v>
      </c>
      <c r="M217" s="35" t="s">
        <v>2674</v>
      </c>
      <c r="N217" s="35" t="s">
        <v>2675</v>
      </c>
      <c r="O217" s="35" t="s">
        <v>52</v>
      </c>
      <c r="P217" s="35" t="s">
        <v>2656</v>
      </c>
      <c r="Q217" s="35" t="s">
        <v>200</v>
      </c>
      <c r="R217" s="35" t="s">
        <v>2577</v>
      </c>
      <c r="S217" s="35" t="s">
        <v>2676</v>
      </c>
      <c r="T217">
        <v>11500000</v>
      </c>
      <c r="U217">
        <v>10</v>
      </c>
      <c r="V217" s="35" t="s">
        <v>2677</v>
      </c>
      <c r="W217" s="35" t="s">
        <v>246</v>
      </c>
      <c r="X217" s="35" t="s">
        <v>49</v>
      </c>
      <c r="Y217" s="35" t="s">
        <v>48</v>
      </c>
      <c r="Z217" s="35" t="s">
        <v>14691</v>
      </c>
      <c r="AA217" s="35" t="s">
        <v>14691</v>
      </c>
      <c r="AC217" s="35" t="s">
        <v>14691</v>
      </c>
      <c r="AD217" s="35" t="s">
        <v>14691</v>
      </c>
      <c r="AE217">
        <v>116169750</v>
      </c>
      <c r="AF217">
        <v>10.1</v>
      </c>
      <c r="AG217" s="35" t="s">
        <v>14691</v>
      </c>
      <c r="AI217">
        <v>5750000</v>
      </c>
      <c r="AJ217" s="20">
        <v>44180</v>
      </c>
      <c r="AK217" s="20"/>
      <c r="AL217">
        <v>5450000</v>
      </c>
      <c r="AO217">
        <v>5450000</v>
      </c>
      <c r="AP217" s="35" t="s">
        <v>14691</v>
      </c>
      <c r="AQ217" s="35" t="s">
        <v>14691</v>
      </c>
      <c r="AR217" s="35" t="s">
        <v>14691</v>
      </c>
      <c r="AS217" s="35" t="s">
        <v>14691</v>
      </c>
      <c r="AT217" s="35" t="s">
        <v>14691</v>
      </c>
      <c r="AU217">
        <v>10.210000000000001</v>
      </c>
      <c r="AV217">
        <v>10.211</v>
      </c>
      <c r="AW217" t="b">
        <v>0</v>
      </c>
      <c r="AX217">
        <v>11500000</v>
      </c>
      <c r="AY217" s="20">
        <v>44637</v>
      </c>
      <c r="AZ217" s="20"/>
      <c r="BA217" s="20">
        <v>44729</v>
      </c>
      <c r="BB217">
        <v>1</v>
      </c>
      <c r="BC217">
        <v>0.5</v>
      </c>
      <c r="BD217">
        <v>1</v>
      </c>
      <c r="BE217">
        <v>11.5</v>
      </c>
      <c r="BF217" s="35" t="s">
        <v>14691</v>
      </c>
      <c r="BG217" s="35" t="s">
        <v>2684</v>
      </c>
      <c r="BH217" s="35" t="s">
        <v>2685</v>
      </c>
      <c r="BI217" s="35" t="s">
        <v>2589</v>
      </c>
      <c r="BJ217" s="35" t="s">
        <v>2686</v>
      </c>
    </row>
    <row r="218" spans="1:62" x14ac:dyDescent="0.2">
      <c r="A218">
        <v>216</v>
      </c>
      <c r="B218" s="35" t="s">
        <v>8367</v>
      </c>
      <c r="C218" s="35" t="s">
        <v>8368</v>
      </c>
      <c r="D218" s="35" t="s">
        <v>8369</v>
      </c>
      <c r="E218" s="35" t="s">
        <v>8370</v>
      </c>
      <c r="F218" s="35" t="s">
        <v>8371</v>
      </c>
      <c r="G218" s="20">
        <v>44550</v>
      </c>
      <c r="H218" s="35" t="s">
        <v>138</v>
      </c>
      <c r="I218" s="35" t="s">
        <v>127</v>
      </c>
      <c r="J218" s="35" t="s">
        <v>126</v>
      </c>
      <c r="K218">
        <v>18</v>
      </c>
      <c r="L218">
        <v>9.1999999999999993</v>
      </c>
      <c r="M218" s="35" t="s">
        <v>8372</v>
      </c>
      <c r="N218" s="35" t="s">
        <v>8373</v>
      </c>
      <c r="O218" s="35" t="s">
        <v>1576</v>
      </c>
      <c r="P218" s="35" t="s">
        <v>7868</v>
      </c>
      <c r="Q218" s="35" t="s">
        <v>52</v>
      </c>
      <c r="R218" s="35" t="s">
        <v>2577</v>
      </c>
      <c r="S218" s="35" t="s">
        <v>8374</v>
      </c>
      <c r="T218">
        <v>20200000</v>
      </c>
      <c r="U218">
        <v>10</v>
      </c>
      <c r="V218" s="35" t="s">
        <v>14691</v>
      </c>
      <c r="W218" s="35" t="s">
        <v>1575</v>
      </c>
      <c r="X218" s="35" t="s">
        <v>49</v>
      </c>
      <c r="Y218" s="35" t="s">
        <v>48</v>
      </c>
      <c r="Z218" s="35" t="s">
        <v>14691</v>
      </c>
      <c r="AA218" s="35" t="s">
        <v>14691</v>
      </c>
      <c r="AC218" s="35" t="s">
        <v>14691</v>
      </c>
      <c r="AD218" s="35" t="s">
        <v>14691</v>
      </c>
      <c r="AE218">
        <v>204020000</v>
      </c>
      <c r="AF218">
        <v>10.1</v>
      </c>
      <c r="AG218" s="35" t="s">
        <v>14691</v>
      </c>
      <c r="AI218">
        <v>20200000</v>
      </c>
      <c r="AJ218" s="20">
        <v>44599</v>
      </c>
      <c r="AK218" s="20"/>
      <c r="AL218">
        <v>6470000</v>
      </c>
      <c r="AO218">
        <v>6470000</v>
      </c>
      <c r="AP218" s="35" t="s">
        <v>14691</v>
      </c>
      <c r="AQ218" s="35" t="s">
        <v>14691</v>
      </c>
      <c r="AR218" s="35" t="s">
        <v>14691</v>
      </c>
      <c r="AS218" s="35" t="s">
        <v>14691</v>
      </c>
      <c r="AT218" s="35" t="s">
        <v>14691</v>
      </c>
      <c r="AU218">
        <v>10.1</v>
      </c>
      <c r="AV218">
        <v>10.164999999999999</v>
      </c>
      <c r="AW218" t="b">
        <v>0</v>
      </c>
      <c r="AX218">
        <v>20200000</v>
      </c>
      <c r="AY218" s="20">
        <v>44966</v>
      </c>
      <c r="AZ218" s="20"/>
      <c r="BA218" s="20">
        <v>45147</v>
      </c>
      <c r="BB218">
        <v>1</v>
      </c>
      <c r="BC218">
        <v>1</v>
      </c>
      <c r="BD218">
        <v>0.5</v>
      </c>
      <c r="BE218">
        <v>11.5</v>
      </c>
      <c r="BF218" s="35" t="s">
        <v>14691</v>
      </c>
      <c r="BG218" s="35" t="s">
        <v>1577</v>
      </c>
      <c r="BH218" s="35" t="s">
        <v>6937</v>
      </c>
      <c r="BI218" s="35" t="s">
        <v>2580</v>
      </c>
      <c r="BJ218" s="35" t="s">
        <v>6938</v>
      </c>
    </row>
    <row r="219" spans="1:62" x14ac:dyDescent="0.2">
      <c r="A219">
        <v>217</v>
      </c>
      <c r="B219" s="35" t="s">
        <v>8367</v>
      </c>
      <c r="C219" s="35" t="s">
        <v>8368</v>
      </c>
      <c r="D219" s="35" t="s">
        <v>8369</v>
      </c>
      <c r="E219" s="35" t="s">
        <v>8375</v>
      </c>
      <c r="F219" s="35" t="s">
        <v>8371</v>
      </c>
      <c r="G219" s="20">
        <v>44550</v>
      </c>
      <c r="H219" s="35" t="s">
        <v>138</v>
      </c>
      <c r="I219" s="35" t="s">
        <v>127</v>
      </c>
      <c r="J219" s="35" t="s">
        <v>126</v>
      </c>
      <c r="K219">
        <v>18</v>
      </c>
      <c r="L219">
        <v>9.1999999999999993</v>
      </c>
      <c r="M219" s="35" t="s">
        <v>8372</v>
      </c>
      <c r="N219" s="35" t="s">
        <v>8373</v>
      </c>
      <c r="O219" s="35" t="s">
        <v>1576</v>
      </c>
      <c r="P219" s="35" t="s">
        <v>7868</v>
      </c>
      <c r="Q219" s="35" t="s">
        <v>52</v>
      </c>
      <c r="R219" s="35" t="s">
        <v>2577</v>
      </c>
      <c r="S219" s="35" t="s">
        <v>8374</v>
      </c>
      <c r="T219">
        <v>20200000</v>
      </c>
      <c r="U219">
        <v>10</v>
      </c>
      <c r="V219" s="35" t="s">
        <v>14691</v>
      </c>
      <c r="W219" s="35" t="s">
        <v>1575</v>
      </c>
      <c r="X219" s="35" t="s">
        <v>49</v>
      </c>
      <c r="Y219" s="35" t="s">
        <v>48</v>
      </c>
      <c r="Z219" s="35" t="s">
        <v>14691</v>
      </c>
      <c r="AA219" s="35" t="s">
        <v>14691</v>
      </c>
      <c r="AC219" s="35" t="s">
        <v>14691</v>
      </c>
      <c r="AD219" s="35" t="s">
        <v>14691</v>
      </c>
      <c r="AE219">
        <v>204020000</v>
      </c>
      <c r="AF219">
        <v>10.1</v>
      </c>
      <c r="AG219" s="35" t="s">
        <v>14691</v>
      </c>
      <c r="AI219">
        <v>20200000</v>
      </c>
      <c r="AJ219" s="20">
        <v>44599</v>
      </c>
      <c r="AK219" s="20"/>
      <c r="AL219">
        <v>6470000</v>
      </c>
      <c r="AO219">
        <v>6470000</v>
      </c>
      <c r="AP219" s="35" t="s">
        <v>14691</v>
      </c>
      <c r="AQ219" s="35" t="s">
        <v>14691</v>
      </c>
      <c r="AR219" s="35" t="s">
        <v>14691</v>
      </c>
      <c r="AS219" s="35" t="s">
        <v>14691</v>
      </c>
      <c r="AT219" s="35" t="s">
        <v>14691</v>
      </c>
      <c r="AU219">
        <v>10.1</v>
      </c>
      <c r="AV219">
        <v>10.164999999999999</v>
      </c>
      <c r="AW219" t="b">
        <v>0</v>
      </c>
      <c r="AX219">
        <v>20200000</v>
      </c>
      <c r="AY219" s="20">
        <v>44966</v>
      </c>
      <c r="AZ219" s="20"/>
      <c r="BA219" s="20">
        <v>45147</v>
      </c>
      <c r="BB219">
        <v>1</v>
      </c>
      <c r="BC219">
        <v>1</v>
      </c>
      <c r="BD219">
        <v>0.5</v>
      </c>
      <c r="BE219">
        <v>11.5</v>
      </c>
      <c r="BF219" s="35" t="s">
        <v>14691</v>
      </c>
      <c r="BG219" s="35" t="s">
        <v>8367</v>
      </c>
      <c r="BH219" s="35" t="s">
        <v>8376</v>
      </c>
      <c r="BI219" s="35" t="s">
        <v>2584</v>
      </c>
      <c r="BJ219" s="35" t="s">
        <v>8377</v>
      </c>
    </row>
    <row r="220" spans="1:62" x14ac:dyDescent="0.2">
      <c r="A220">
        <v>218</v>
      </c>
      <c r="B220" s="35" t="s">
        <v>8367</v>
      </c>
      <c r="C220" s="35" t="s">
        <v>8368</v>
      </c>
      <c r="D220" s="35" t="s">
        <v>8369</v>
      </c>
      <c r="E220" s="35" t="s">
        <v>8378</v>
      </c>
      <c r="F220" s="35" t="s">
        <v>8371</v>
      </c>
      <c r="G220" s="20">
        <v>44550</v>
      </c>
      <c r="H220" s="35" t="s">
        <v>138</v>
      </c>
      <c r="I220" s="35" t="s">
        <v>127</v>
      </c>
      <c r="J220" s="35" t="s">
        <v>126</v>
      </c>
      <c r="K220">
        <v>18</v>
      </c>
      <c r="L220">
        <v>9.1999999999999993</v>
      </c>
      <c r="M220" s="35" t="s">
        <v>8372</v>
      </c>
      <c r="N220" s="35" t="s">
        <v>8373</v>
      </c>
      <c r="O220" s="35" t="s">
        <v>1576</v>
      </c>
      <c r="P220" s="35" t="s">
        <v>7868</v>
      </c>
      <c r="Q220" s="35" t="s">
        <v>52</v>
      </c>
      <c r="R220" s="35" t="s">
        <v>2577</v>
      </c>
      <c r="S220" s="35" t="s">
        <v>8374</v>
      </c>
      <c r="T220">
        <v>20200000</v>
      </c>
      <c r="U220">
        <v>10</v>
      </c>
      <c r="V220" s="35" t="s">
        <v>14691</v>
      </c>
      <c r="W220" s="35" t="s">
        <v>1575</v>
      </c>
      <c r="X220" s="35" t="s">
        <v>49</v>
      </c>
      <c r="Y220" s="35" t="s">
        <v>48</v>
      </c>
      <c r="Z220" s="35" t="s">
        <v>14691</v>
      </c>
      <c r="AA220" s="35" t="s">
        <v>14691</v>
      </c>
      <c r="AC220" s="35" t="s">
        <v>14691</v>
      </c>
      <c r="AD220" s="35" t="s">
        <v>14691</v>
      </c>
      <c r="AE220">
        <v>204020000</v>
      </c>
      <c r="AF220">
        <v>10.1</v>
      </c>
      <c r="AG220" s="35" t="s">
        <v>14691</v>
      </c>
      <c r="AI220">
        <v>20200000</v>
      </c>
      <c r="AJ220" s="20">
        <v>44599</v>
      </c>
      <c r="AK220" s="20"/>
      <c r="AL220">
        <v>6470000</v>
      </c>
      <c r="AO220">
        <v>6470000</v>
      </c>
      <c r="AP220" s="35" t="s">
        <v>14691</v>
      </c>
      <c r="AQ220" s="35" t="s">
        <v>14691</v>
      </c>
      <c r="AR220" s="35" t="s">
        <v>14691</v>
      </c>
      <c r="AS220" s="35" t="s">
        <v>14691</v>
      </c>
      <c r="AT220" s="35" t="s">
        <v>14691</v>
      </c>
      <c r="AU220">
        <v>10.1</v>
      </c>
      <c r="AV220">
        <v>10.164999999999999</v>
      </c>
      <c r="AW220" t="b">
        <v>0</v>
      </c>
      <c r="AX220">
        <v>20200000</v>
      </c>
      <c r="AY220" s="20">
        <v>44966</v>
      </c>
      <c r="AZ220" s="20"/>
      <c r="BA220" s="20">
        <v>45147</v>
      </c>
      <c r="BB220">
        <v>1</v>
      </c>
      <c r="BC220">
        <v>1</v>
      </c>
      <c r="BD220">
        <v>0.5</v>
      </c>
      <c r="BE220">
        <v>11.5</v>
      </c>
      <c r="BF220" s="35" t="s">
        <v>14691</v>
      </c>
      <c r="BG220" s="35" t="s">
        <v>8379</v>
      </c>
      <c r="BH220" s="35" t="s">
        <v>6937</v>
      </c>
      <c r="BI220" s="35" t="s">
        <v>2589</v>
      </c>
      <c r="BJ220" s="35" t="s">
        <v>6938</v>
      </c>
    </row>
    <row r="221" spans="1:62" x14ac:dyDescent="0.2">
      <c r="A221">
        <v>219</v>
      </c>
      <c r="B221" s="35" t="s">
        <v>8367</v>
      </c>
      <c r="C221" s="35" t="s">
        <v>8368</v>
      </c>
      <c r="D221" s="35" t="s">
        <v>8369</v>
      </c>
      <c r="E221" s="35" t="s">
        <v>8380</v>
      </c>
      <c r="F221" s="35" t="s">
        <v>8371</v>
      </c>
      <c r="G221" s="20">
        <v>44550</v>
      </c>
      <c r="H221" s="35" t="s">
        <v>138</v>
      </c>
      <c r="I221" s="35" t="s">
        <v>127</v>
      </c>
      <c r="J221" s="35" t="s">
        <v>126</v>
      </c>
      <c r="K221">
        <v>18</v>
      </c>
      <c r="L221">
        <v>9.1999999999999993</v>
      </c>
      <c r="M221" s="35" t="s">
        <v>8372</v>
      </c>
      <c r="N221" s="35" t="s">
        <v>8373</v>
      </c>
      <c r="O221" s="35" t="s">
        <v>1576</v>
      </c>
      <c r="P221" s="35" t="s">
        <v>7868</v>
      </c>
      <c r="Q221" s="35" t="s">
        <v>52</v>
      </c>
      <c r="R221" s="35" t="s">
        <v>2577</v>
      </c>
      <c r="S221" s="35" t="s">
        <v>8374</v>
      </c>
      <c r="T221">
        <v>20200000</v>
      </c>
      <c r="U221">
        <v>10</v>
      </c>
      <c r="V221" s="35" t="s">
        <v>14691</v>
      </c>
      <c r="W221" s="35" t="s">
        <v>1575</v>
      </c>
      <c r="X221" s="35" t="s">
        <v>49</v>
      </c>
      <c r="Y221" s="35" t="s">
        <v>48</v>
      </c>
      <c r="Z221" s="35" t="s">
        <v>14691</v>
      </c>
      <c r="AA221" s="35" t="s">
        <v>14691</v>
      </c>
      <c r="AC221" s="35" t="s">
        <v>14691</v>
      </c>
      <c r="AD221" s="35" t="s">
        <v>14691</v>
      </c>
      <c r="AE221">
        <v>204020000</v>
      </c>
      <c r="AF221">
        <v>10.1</v>
      </c>
      <c r="AG221" s="35" t="s">
        <v>14691</v>
      </c>
      <c r="AI221">
        <v>20200000</v>
      </c>
      <c r="AJ221" s="20">
        <v>44599</v>
      </c>
      <c r="AK221" s="20"/>
      <c r="AL221">
        <v>6470000</v>
      </c>
      <c r="AO221">
        <v>6470000</v>
      </c>
      <c r="AP221" s="35" t="s">
        <v>14691</v>
      </c>
      <c r="AQ221" s="35" t="s">
        <v>14691</v>
      </c>
      <c r="AR221" s="35" t="s">
        <v>14691</v>
      </c>
      <c r="AS221" s="35" t="s">
        <v>14691</v>
      </c>
      <c r="AT221" s="35" t="s">
        <v>14691</v>
      </c>
      <c r="AU221">
        <v>10.1</v>
      </c>
      <c r="AV221">
        <v>10.164999999999999</v>
      </c>
      <c r="AW221" t="b">
        <v>0</v>
      </c>
      <c r="AX221">
        <v>20200000</v>
      </c>
      <c r="AY221" s="20">
        <v>44966</v>
      </c>
      <c r="AZ221" s="20"/>
      <c r="BA221" s="20">
        <v>45147</v>
      </c>
      <c r="BB221">
        <v>1</v>
      </c>
      <c r="BC221">
        <v>1</v>
      </c>
      <c r="BD221">
        <v>0.5</v>
      </c>
      <c r="BE221">
        <v>11.5</v>
      </c>
      <c r="BF221" s="35" t="s">
        <v>14691</v>
      </c>
      <c r="BG221" s="35" t="s">
        <v>8381</v>
      </c>
      <c r="BH221" s="35" t="s">
        <v>6937</v>
      </c>
      <c r="BI221" s="35" t="s">
        <v>2613</v>
      </c>
      <c r="BJ221" s="35" t="s">
        <v>6938</v>
      </c>
    </row>
    <row r="222" spans="1:62" x14ac:dyDescent="0.2">
      <c r="A222">
        <v>220</v>
      </c>
      <c r="B222" s="35" t="s">
        <v>10257</v>
      </c>
      <c r="C222" s="35" t="s">
        <v>10258</v>
      </c>
      <c r="D222" s="35" t="s">
        <v>10259</v>
      </c>
      <c r="E222" s="35" t="s">
        <v>10260</v>
      </c>
      <c r="F222" s="35" t="s">
        <v>10261</v>
      </c>
      <c r="G222" s="20">
        <v>44225</v>
      </c>
      <c r="H222" s="35" t="s">
        <v>3225</v>
      </c>
      <c r="I222" s="35" t="s">
        <v>54</v>
      </c>
      <c r="J222" s="35" t="s">
        <v>176</v>
      </c>
      <c r="K222">
        <v>18</v>
      </c>
      <c r="L222">
        <v>9.1999999999999993</v>
      </c>
      <c r="M222" s="35" t="s">
        <v>10262</v>
      </c>
      <c r="N222" s="35" t="s">
        <v>10263</v>
      </c>
      <c r="O222" s="35" t="s">
        <v>122</v>
      </c>
      <c r="P222" s="35" t="s">
        <v>2656</v>
      </c>
      <c r="Q222" s="35" t="s">
        <v>96</v>
      </c>
      <c r="R222" s="35" t="s">
        <v>2577</v>
      </c>
      <c r="S222" s="35" t="s">
        <v>10264</v>
      </c>
      <c r="T222">
        <v>15525000</v>
      </c>
      <c r="U222">
        <v>10</v>
      </c>
      <c r="V222" s="35" t="s">
        <v>10265</v>
      </c>
      <c r="W222" s="35" t="s">
        <v>1573</v>
      </c>
      <c r="X222" s="35" t="s">
        <v>79</v>
      </c>
      <c r="Y222" s="35" t="s">
        <v>48</v>
      </c>
      <c r="Z222" s="35" t="s">
        <v>14691</v>
      </c>
      <c r="AA222" s="35" t="s">
        <v>14691</v>
      </c>
      <c r="AC222" s="35" t="s">
        <v>14691</v>
      </c>
      <c r="AD222" s="35" t="s">
        <v>14691</v>
      </c>
      <c r="AE222">
        <v>155255316</v>
      </c>
      <c r="AF222">
        <v>10</v>
      </c>
      <c r="AG222" s="35" t="s">
        <v>14691</v>
      </c>
      <c r="AI222">
        <v>3881250</v>
      </c>
      <c r="AJ222" s="20">
        <v>44259</v>
      </c>
      <c r="AK222" s="20"/>
      <c r="AL222">
        <v>6105000</v>
      </c>
      <c r="AO222">
        <v>6105000</v>
      </c>
      <c r="AP222" s="35" t="s">
        <v>14691</v>
      </c>
      <c r="AQ222" s="35" t="s">
        <v>14691</v>
      </c>
      <c r="AR222" s="35" t="s">
        <v>14691</v>
      </c>
      <c r="AS222" s="35" t="s">
        <v>14691</v>
      </c>
      <c r="AT222" s="35" t="s">
        <v>14691</v>
      </c>
      <c r="AU222">
        <v>10.01</v>
      </c>
      <c r="AV222">
        <v>10.073</v>
      </c>
      <c r="AW222" t="b">
        <v>0</v>
      </c>
      <c r="AX222">
        <v>15525000</v>
      </c>
      <c r="AY222" s="20">
        <v>44993</v>
      </c>
      <c r="AZ222" s="20"/>
      <c r="BA222" s="20"/>
      <c r="BB222">
        <v>1</v>
      </c>
      <c r="BC222">
        <v>0.25</v>
      </c>
      <c r="BD222">
        <v>1</v>
      </c>
      <c r="BE222">
        <v>11.5</v>
      </c>
      <c r="BF222" s="35" t="s">
        <v>14691</v>
      </c>
      <c r="BG222" s="35" t="s">
        <v>1574</v>
      </c>
      <c r="BH222" s="35" t="s">
        <v>10266</v>
      </c>
      <c r="BI222" s="35" t="s">
        <v>2580</v>
      </c>
      <c r="BJ222" s="35" t="s">
        <v>10267</v>
      </c>
    </row>
    <row r="223" spans="1:62" x14ac:dyDescent="0.2">
      <c r="A223">
        <v>221</v>
      </c>
      <c r="B223" s="35" t="s">
        <v>10257</v>
      </c>
      <c r="C223" s="35" t="s">
        <v>10258</v>
      </c>
      <c r="D223" s="35" t="s">
        <v>10259</v>
      </c>
      <c r="E223" s="35" t="s">
        <v>10268</v>
      </c>
      <c r="F223" s="35" t="s">
        <v>10261</v>
      </c>
      <c r="G223" s="20">
        <v>44225</v>
      </c>
      <c r="H223" s="35" t="s">
        <v>3225</v>
      </c>
      <c r="I223" s="35" t="s">
        <v>54</v>
      </c>
      <c r="J223" s="35" t="s">
        <v>176</v>
      </c>
      <c r="K223">
        <v>18</v>
      </c>
      <c r="L223">
        <v>9.1999999999999993</v>
      </c>
      <c r="M223" s="35" t="s">
        <v>10262</v>
      </c>
      <c r="N223" s="35" t="s">
        <v>10263</v>
      </c>
      <c r="O223" s="35" t="s">
        <v>122</v>
      </c>
      <c r="P223" s="35" t="s">
        <v>2656</v>
      </c>
      <c r="Q223" s="35" t="s">
        <v>96</v>
      </c>
      <c r="R223" s="35" t="s">
        <v>2577</v>
      </c>
      <c r="S223" s="35" t="s">
        <v>10264</v>
      </c>
      <c r="T223">
        <v>15525000</v>
      </c>
      <c r="U223">
        <v>10</v>
      </c>
      <c r="V223" s="35" t="s">
        <v>10265</v>
      </c>
      <c r="W223" s="35" t="s">
        <v>1573</v>
      </c>
      <c r="X223" s="35" t="s">
        <v>79</v>
      </c>
      <c r="Y223" s="35" t="s">
        <v>48</v>
      </c>
      <c r="Z223" s="35" t="s">
        <v>14691</v>
      </c>
      <c r="AA223" s="35" t="s">
        <v>14691</v>
      </c>
      <c r="AC223" s="35" t="s">
        <v>14691</v>
      </c>
      <c r="AD223" s="35" t="s">
        <v>14691</v>
      </c>
      <c r="AE223">
        <v>155255316</v>
      </c>
      <c r="AF223">
        <v>10</v>
      </c>
      <c r="AG223" s="35" t="s">
        <v>14691</v>
      </c>
      <c r="AI223">
        <v>3881250</v>
      </c>
      <c r="AJ223" s="20">
        <v>44259</v>
      </c>
      <c r="AK223" s="20"/>
      <c r="AL223">
        <v>6105000</v>
      </c>
      <c r="AO223">
        <v>6105000</v>
      </c>
      <c r="AP223" s="35" t="s">
        <v>14691</v>
      </c>
      <c r="AQ223" s="35" t="s">
        <v>14691</v>
      </c>
      <c r="AR223" s="35" t="s">
        <v>14691</v>
      </c>
      <c r="AS223" s="35" t="s">
        <v>14691</v>
      </c>
      <c r="AT223" s="35" t="s">
        <v>14691</v>
      </c>
      <c r="AU223">
        <v>10.01</v>
      </c>
      <c r="AV223">
        <v>10.073</v>
      </c>
      <c r="AW223" t="b">
        <v>0</v>
      </c>
      <c r="AX223">
        <v>15525000</v>
      </c>
      <c r="AY223" s="20">
        <v>44993</v>
      </c>
      <c r="AZ223" s="20"/>
      <c r="BA223" s="20"/>
      <c r="BB223">
        <v>1</v>
      </c>
      <c r="BC223">
        <v>0.25</v>
      </c>
      <c r="BD223">
        <v>1</v>
      </c>
      <c r="BE223">
        <v>11.5</v>
      </c>
      <c r="BF223" s="35" t="s">
        <v>14691</v>
      </c>
      <c r="BG223" s="35" t="s">
        <v>10269</v>
      </c>
      <c r="BH223" s="35" t="s">
        <v>10270</v>
      </c>
      <c r="BI223" s="35" t="s">
        <v>2584</v>
      </c>
      <c r="BJ223" s="35" t="s">
        <v>10271</v>
      </c>
    </row>
    <row r="224" spans="1:62" x14ac:dyDescent="0.2">
      <c r="A224">
        <v>222</v>
      </c>
      <c r="B224" s="35" t="s">
        <v>10257</v>
      </c>
      <c r="C224" s="35" t="s">
        <v>10258</v>
      </c>
      <c r="D224" s="35" t="s">
        <v>10259</v>
      </c>
      <c r="E224" s="35" t="s">
        <v>10272</v>
      </c>
      <c r="F224" s="35" t="s">
        <v>10261</v>
      </c>
      <c r="G224" s="20">
        <v>44225</v>
      </c>
      <c r="H224" s="35" t="s">
        <v>3225</v>
      </c>
      <c r="I224" s="35" t="s">
        <v>54</v>
      </c>
      <c r="J224" s="35" t="s">
        <v>176</v>
      </c>
      <c r="K224">
        <v>18</v>
      </c>
      <c r="L224">
        <v>9.1999999999999993</v>
      </c>
      <c r="M224" s="35" t="s">
        <v>10262</v>
      </c>
      <c r="N224" s="35" t="s">
        <v>10263</v>
      </c>
      <c r="O224" s="35" t="s">
        <v>122</v>
      </c>
      <c r="P224" s="35" t="s">
        <v>2656</v>
      </c>
      <c r="Q224" s="35" t="s">
        <v>96</v>
      </c>
      <c r="R224" s="35" t="s">
        <v>2577</v>
      </c>
      <c r="S224" s="35" t="s">
        <v>10264</v>
      </c>
      <c r="T224">
        <v>15525000</v>
      </c>
      <c r="U224">
        <v>10</v>
      </c>
      <c r="V224" s="35" t="s">
        <v>10265</v>
      </c>
      <c r="W224" s="35" t="s">
        <v>1573</v>
      </c>
      <c r="X224" s="35" t="s">
        <v>79</v>
      </c>
      <c r="Y224" s="35" t="s">
        <v>48</v>
      </c>
      <c r="Z224" s="35" t="s">
        <v>14691</v>
      </c>
      <c r="AA224" s="35" t="s">
        <v>14691</v>
      </c>
      <c r="AC224" s="35" t="s">
        <v>14691</v>
      </c>
      <c r="AD224" s="35" t="s">
        <v>14691</v>
      </c>
      <c r="AE224">
        <v>155255316</v>
      </c>
      <c r="AF224">
        <v>10</v>
      </c>
      <c r="AG224" s="35" t="s">
        <v>14691</v>
      </c>
      <c r="AI224">
        <v>3881250</v>
      </c>
      <c r="AJ224" s="20">
        <v>44259</v>
      </c>
      <c r="AK224" s="20"/>
      <c r="AL224">
        <v>6105000</v>
      </c>
      <c r="AO224">
        <v>6105000</v>
      </c>
      <c r="AP224" s="35" t="s">
        <v>14691</v>
      </c>
      <c r="AQ224" s="35" t="s">
        <v>14691</v>
      </c>
      <c r="AR224" s="35" t="s">
        <v>14691</v>
      </c>
      <c r="AS224" s="35" t="s">
        <v>14691</v>
      </c>
      <c r="AT224" s="35" t="s">
        <v>14691</v>
      </c>
      <c r="AU224">
        <v>10.01</v>
      </c>
      <c r="AV224">
        <v>10.073</v>
      </c>
      <c r="AW224" t="b">
        <v>0</v>
      </c>
      <c r="AX224">
        <v>15525000</v>
      </c>
      <c r="AY224" s="20">
        <v>44993</v>
      </c>
      <c r="AZ224" s="20"/>
      <c r="BA224" s="20"/>
      <c r="BB224">
        <v>1</v>
      </c>
      <c r="BC224">
        <v>0.25</v>
      </c>
      <c r="BD224">
        <v>1</v>
      </c>
      <c r="BE224">
        <v>11.5</v>
      </c>
      <c r="BF224" s="35" t="s">
        <v>14691</v>
      </c>
      <c r="BG224" s="35" t="s">
        <v>10273</v>
      </c>
      <c r="BH224" s="35" t="s">
        <v>10274</v>
      </c>
      <c r="BI224" s="35" t="s">
        <v>2589</v>
      </c>
      <c r="BJ224" s="35" t="s">
        <v>10275</v>
      </c>
    </row>
    <row r="225" spans="1:62" x14ac:dyDescent="0.2">
      <c r="A225">
        <v>223</v>
      </c>
      <c r="B225" s="35" t="s">
        <v>13446</v>
      </c>
      <c r="C225" s="35" t="s">
        <v>13447</v>
      </c>
      <c r="D225" s="35" t="s">
        <v>13448</v>
      </c>
      <c r="E225" s="35" t="s">
        <v>13449</v>
      </c>
      <c r="F225" s="35" t="s">
        <v>13450</v>
      </c>
      <c r="G225" s="20">
        <v>44523</v>
      </c>
      <c r="H225" s="35" t="s">
        <v>2949</v>
      </c>
      <c r="I225" s="35" t="s">
        <v>54</v>
      </c>
      <c r="J225" s="35" t="s">
        <v>69</v>
      </c>
      <c r="L225">
        <v>9.1999999999999993</v>
      </c>
      <c r="M225" s="35" t="s">
        <v>13451</v>
      </c>
      <c r="N225" s="35" t="s">
        <v>13452</v>
      </c>
      <c r="O225" s="35" t="s">
        <v>394</v>
      </c>
      <c r="P225" s="35" t="s">
        <v>2656</v>
      </c>
      <c r="Q225" s="35" t="s">
        <v>95</v>
      </c>
      <c r="R225" s="35" t="s">
        <v>2623</v>
      </c>
      <c r="S225" s="35" t="s">
        <v>7340</v>
      </c>
      <c r="T225">
        <v>25375000</v>
      </c>
      <c r="U225">
        <v>10</v>
      </c>
      <c r="V225" s="35" t="s">
        <v>14691</v>
      </c>
      <c r="W225" s="35" t="s">
        <v>1571</v>
      </c>
      <c r="X225" s="35" t="s">
        <v>49</v>
      </c>
      <c r="Y225" s="35" t="s">
        <v>48</v>
      </c>
      <c r="Z225" s="35" t="s">
        <v>14691</v>
      </c>
      <c r="AA225" s="35" t="s">
        <v>14691</v>
      </c>
      <c r="AC225" s="35" t="s">
        <v>14691</v>
      </c>
      <c r="AD225" s="35" t="s">
        <v>14691</v>
      </c>
      <c r="AE225">
        <v>256287500</v>
      </c>
      <c r="AF225">
        <v>10.1</v>
      </c>
      <c r="AG225" s="35" t="s">
        <v>14691</v>
      </c>
      <c r="AI225">
        <v>12687500</v>
      </c>
      <c r="AJ225" s="20">
        <v>44540</v>
      </c>
      <c r="AK225" s="20"/>
      <c r="AL225">
        <v>9537500</v>
      </c>
      <c r="AM225">
        <v>953750</v>
      </c>
      <c r="AP225" s="35" t="s">
        <v>14691</v>
      </c>
      <c r="AQ225" s="35" t="s">
        <v>14691</v>
      </c>
      <c r="AR225" s="35" t="s">
        <v>14691</v>
      </c>
      <c r="AS225" s="35" t="s">
        <v>14691</v>
      </c>
      <c r="AT225" s="35" t="s">
        <v>14691</v>
      </c>
      <c r="AU225">
        <v>10.1</v>
      </c>
      <c r="AV225">
        <v>10.161</v>
      </c>
      <c r="AW225" t="b">
        <v>0</v>
      </c>
      <c r="AX225">
        <v>25375000</v>
      </c>
      <c r="AY225" s="20">
        <v>45091</v>
      </c>
      <c r="AZ225" s="20"/>
      <c r="BA225" s="20"/>
      <c r="BB225">
        <v>1</v>
      </c>
      <c r="BC225">
        <v>0.5</v>
      </c>
      <c r="BD225">
        <v>1</v>
      </c>
      <c r="BE225">
        <v>11.5</v>
      </c>
      <c r="BF225" s="35" t="s">
        <v>14691</v>
      </c>
      <c r="BG225" s="35" t="s">
        <v>1572</v>
      </c>
      <c r="BH225" s="35" t="s">
        <v>13453</v>
      </c>
      <c r="BI225" s="35" t="s">
        <v>2580</v>
      </c>
      <c r="BJ225" s="35" t="s">
        <v>13454</v>
      </c>
    </row>
    <row r="226" spans="1:62" x14ac:dyDescent="0.2">
      <c r="A226">
        <v>224</v>
      </c>
      <c r="B226" s="35" t="s">
        <v>13446</v>
      </c>
      <c r="C226" s="35" t="s">
        <v>13447</v>
      </c>
      <c r="D226" s="35" t="s">
        <v>13448</v>
      </c>
      <c r="E226" s="35" t="s">
        <v>13455</v>
      </c>
      <c r="F226" s="35" t="s">
        <v>13450</v>
      </c>
      <c r="G226" s="20">
        <v>44523</v>
      </c>
      <c r="H226" s="35" t="s">
        <v>2949</v>
      </c>
      <c r="I226" s="35" t="s">
        <v>54</v>
      </c>
      <c r="J226" s="35" t="s">
        <v>69</v>
      </c>
      <c r="L226">
        <v>9.1999999999999993</v>
      </c>
      <c r="M226" s="35" t="s">
        <v>13451</v>
      </c>
      <c r="N226" s="35" t="s">
        <v>13452</v>
      </c>
      <c r="O226" s="35" t="s">
        <v>394</v>
      </c>
      <c r="P226" s="35" t="s">
        <v>2656</v>
      </c>
      <c r="Q226" s="35" t="s">
        <v>95</v>
      </c>
      <c r="R226" s="35" t="s">
        <v>2623</v>
      </c>
      <c r="S226" s="35" t="s">
        <v>7340</v>
      </c>
      <c r="T226">
        <v>25375000</v>
      </c>
      <c r="U226">
        <v>10</v>
      </c>
      <c r="V226" s="35" t="s">
        <v>14691</v>
      </c>
      <c r="W226" s="35" t="s">
        <v>1571</v>
      </c>
      <c r="X226" s="35" t="s">
        <v>49</v>
      </c>
      <c r="Y226" s="35" t="s">
        <v>48</v>
      </c>
      <c r="Z226" s="35" t="s">
        <v>14691</v>
      </c>
      <c r="AA226" s="35" t="s">
        <v>14691</v>
      </c>
      <c r="AC226" s="35" t="s">
        <v>14691</v>
      </c>
      <c r="AD226" s="35" t="s">
        <v>14691</v>
      </c>
      <c r="AE226">
        <v>256287500</v>
      </c>
      <c r="AF226">
        <v>10.1</v>
      </c>
      <c r="AG226" s="35" t="s">
        <v>14691</v>
      </c>
      <c r="AI226">
        <v>12687500</v>
      </c>
      <c r="AJ226" s="20">
        <v>44540</v>
      </c>
      <c r="AK226" s="20"/>
      <c r="AL226">
        <v>9537500</v>
      </c>
      <c r="AM226">
        <v>953750</v>
      </c>
      <c r="AP226" s="35" t="s">
        <v>14691</v>
      </c>
      <c r="AQ226" s="35" t="s">
        <v>14691</v>
      </c>
      <c r="AR226" s="35" t="s">
        <v>14691</v>
      </c>
      <c r="AS226" s="35" t="s">
        <v>14691</v>
      </c>
      <c r="AT226" s="35" t="s">
        <v>14691</v>
      </c>
      <c r="AU226">
        <v>10.1</v>
      </c>
      <c r="AV226">
        <v>10.161</v>
      </c>
      <c r="AW226" t="b">
        <v>0</v>
      </c>
      <c r="AX226">
        <v>25375000</v>
      </c>
      <c r="AY226" s="20">
        <v>45091</v>
      </c>
      <c r="AZ226" s="20"/>
      <c r="BA226" s="20"/>
      <c r="BB226">
        <v>1</v>
      </c>
      <c r="BC226">
        <v>0.5</v>
      </c>
      <c r="BD226">
        <v>1</v>
      </c>
      <c r="BE226">
        <v>11.5</v>
      </c>
      <c r="BF226" s="35" t="s">
        <v>14691</v>
      </c>
      <c r="BG226" s="35" t="s">
        <v>13446</v>
      </c>
      <c r="BH226" s="35" t="s">
        <v>13456</v>
      </c>
      <c r="BI226" s="35" t="s">
        <v>2584</v>
      </c>
      <c r="BJ226" s="35" t="s">
        <v>13457</v>
      </c>
    </row>
    <row r="227" spans="1:62" x14ac:dyDescent="0.2">
      <c r="A227">
        <v>225</v>
      </c>
      <c r="B227" s="35" t="s">
        <v>13446</v>
      </c>
      <c r="C227" s="35" t="s">
        <v>13447</v>
      </c>
      <c r="D227" s="35" t="s">
        <v>13448</v>
      </c>
      <c r="E227" s="35" t="s">
        <v>13458</v>
      </c>
      <c r="F227" s="35" t="s">
        <v>13450</v>
      </c>
      <c r="G227" s="20">
        <v>44523</v>
      </c>
      <c r="H227" s="35" t="s">
        <v>2949</v>
      </c>
      <c r="I227" s="35" t="s">
        <v>54</v>
      </c>
      <c r="J227" s="35" t="s">
        <v>69</v>
      </c>
      <c r="L227">
        <v>9.1999999999999993</v>
      </c>
      <c r="M227" s="35" t="s">
        <v>13451</v>
      </c>
      <c r="N227" s="35" t="s">
        <v>13452</v>
      </c>
      <c r="O227" s="35" t="s">
        <v>394</v>
      </c>
      <c r="P227" s="35" t="s">
        <v>2656</v>
      </c>
      <c r="Q227" s="35" t="s">
        <v>95</v>
      </c>
      <c r="R227" s="35" t="s">
        <v>2623</v>
      </c>
      <c r="S227" s="35" t="s">
        <v>7340</v>
      </c>
      <c r="T227">
        <v>25375000</v>
      </c>
      <c r="U227">
        <v>10</v>
      </c>
      <c r="V227" s="35" t="s">
        <v>14691</v>
      </c>
      <c r="W227" s="35" t="s">
        <v>1571</v>
      </c>
      <c r="X227" s="35" t="s">
        <v>49</v>
      </c>
      <c r="Y227" s="35" t="s">
        <v>48</v>
      </c>
      <c r="Z227" s="35" t="s">
        <v>14691</v>
      </c>
      <c r="AA227" s="35" t="s">
        <v>14691</v>
      </c>
      <c r="AC227" s="35" t="s">
        <v>14691</v>
      </c>
      <c r="AD227" s="35" t="s">
        <v>14691</v>
      </c>
      <c r="AE227">
        <v>256287500</v>
      </c>
      <c r="AF227">
        <v>10.1</v>
      </c>
      <c r="AG227" s="35" t="s">
        <v>14691</v>
      </c>
      <c r="AI227">
        <v>12687500</v>
      </c>
      <c r="AJ227" s="20">
        <v>44540</v>
      </c>
      <c r="AK227" s="20"/>
      <c r="AL227">
        <v>9537500</v>
      </c>
      <c r="AM227">
        <v>953750</v>
      </c>
      <c r="AP227" s="35" t="s">
        <v>14691</v>
      </c>
      <c r="AQ227" s="35" t="s">
        <v>14691</v>
      </c>
      <c r="AR227" s="35" t="s">
        <v>14691</v>
      </c>
      <c r="AS227" s="35" t="s">
        <v>14691</v>
      </c>
      <c r="AT227" s="35" t="s">
        <v>14691</v>
      </c>
      <c r="AU227">
        <v>10.1</v>
      </c>
      <c r="AV227">
        <v>10.161</v>
      </c>
      <c r="AW227" t="b">
        <v>0</v>
      </c>
      <c r="AX227">
        <v>25375000</v>
      </c>
      <c r="AY227" s="20">
        <v>45091</v>
      </c>
      <c r="AZ227" s="20"/>
      <c r="BA227" s="20"/>
      <c r="BB227">
        <v>1</v>
      </c>
      <c r="BC227">
        <v>0.5</v>
      </c>
      <c r="BD227">
        <v>1</v>
      </c>
      <c r="BE227">
        <v>11.5</v>
      </c>
      <c r="BF227" s="35" t="s">
        <v>14691</v>
      </c>
      <c r="BG227" s="35" t="s">
        <v>13459</v>
      </c>
      <c r="BH227" s="35" t="s">
        <v>13460</v>
      </c>
      <c r="BI227" s="35" t="s">
        <v>2589</v>
      </c>
      <c r="BJ227" s="35" t="s">
        <v>13461</v>
      </c>
    </row>
    <row r="228" spans="1:62" x14ac:dyDescent="0.2">
      <c r="A228">
        <v>226</v>
      </c>
      <c r="B228" s="35" t="s">
        <v>4372</v>
      </c>
      <c r="C228" s="35" t="s">
        <v>4373</v>
      </c>
      <c r="D228" s="35" t="s">
        <v>4374</v>
      </c>
      <c r="E228" s="35" t="s">
        <v>4375</v>
      </c>
      <c r="F228" s="35" t="s">
        <v>4376</v>
      </c>
      <c r="G228" s="20">
        <v>44239</v>
      </c>
      <c r="H228" s="35" t="s">
        <v>2949</v>
      </c>
      <c r="I228" s="35" t="s">
        <v>54</v>
      </c>
      <c r="J228" s="35" t="s">
        <v>1569</v>
      </c>
      <c r="K228">
        <v>18</v>
      </c>
      <c r="L228">
        <v>9.1999999999999993</v>
      </c>
      <c r="M228" s="35" t="s">
        <v>2712</v>
      </c>
      <c r="N228" s="35" t="s">
        <v>4377</v>
      </c>
      <c r="O228" s="35" t="s">
        <v>112</v>
      </c>
      <c r="P228" s="35" t="s">
        <v>2575</v>
      </c>
      <c r="Q228" s="35" t="s">
        <v>200</v>
      </c>
      <c r="R228" s="35" t="s">
        <v>2623</v>
      </c>
      <c r="S228" s="35" t="s">
        <v>2892</v>
      </c>
      <c r="T228">
        <v>13300000</v>
      </c>
      <c r="U228">
        <v>10</v>
      </c>
      <c r="V228" s="35" t="s">
        <v>14691</v>
      </c>
      <c r="W228" s="35" t="s">
        <v>1568</v>
      </c>
      <c r="X228" s="35" t="s">
        <v>49</v>
      </c>
      <c r="Y228" s="35" t="s">
        <v>48</v>
      </c>
      <c r="Z228" s="35" t="s">
        <v>49</v>
      </c>
      <c r="AA228" s="35" t="s">
        <v>48</v>
      </c>
      <c r="AC228" s="35" t="s">
        <v>14691</v>
      </c>
      <c r="AD228" s="35" t="s">
        <v>14691</v>
      </c>
      <c r="AE228">
        <v>133007230</v>
      </c>
      <c r="AF228">
        <v>10</v>
      </c>
      <c r="AG228" s="35" t="s">
        <v>1567</v>
      </c>
      <c r="AH228">
        <v>2067000000</v>
      </c>
      <c r="AI228">
        <v>3325000</v>
      </c>
      <c r="AJ228" s="20">
        <v>44266</v>
      </c>
      <c r="AK228" s="20">
        <v>44516</v>
      </c>
      <c r="AL228">
        <v>4160000</v>
      </c>
      <c r="AM228">
        <v>416000</v>
      </c>
      <c r="AP228" s="35" t="s">
        <v>14691</v>
      </c>
      <c r="AQ228" s="35" t="s">
        <v>14691</v>
      </c>
      <c r="AR228" s="35" t="s">
        <v>1566</v>
      </c>
      <c r="AS228" s="35" t="s">
        <v>4378</v>
      </c>
      <c r="AT228" s="35" t="s">
        <v>14691</v>
      </c>
      <c r="AU228">
        <v>10</v>
      </c>
      <c r="AV228">
        <v>10.021000000000001</v>
      </c>
      <c r="AW228" t="b">
        <v>1</v>
      </c>
      <c r="AX228">
        <v>13300000</v>
      </c>
      <c r="AY228" s="20">
        <v>44819</v>
      </c>
      <c r="AZ228" s="20">
        <v>44697</v>
      </c>
      <c r="BA228" s="20"/>
      <c r="BD228">
        <v>1</v>
      </c>
      <c r="BE228">
        <v>11.5</v>
      </c>
      <c r="BF228" s="35" t="s">
        <v>14691</v>
      </c>
      <c r="BG228" s="35" t="s">
        <v>1570</v>
      </c>
      <c r="BH228" s="35" t="s">
        <v>14714</v>
      </c>
      <c r="BI228" s="35" t="s">
        <v>2580</v>
      </c>
      <c r="BJ228" s="35" t="s">
        <v>4379</v>
      </c>
    </row>
    <row r="229" spans="1:62" x14ac:dyDescent="0.2">
      <c r="A229">
        <v>227</v>
      </c>
      <c r="B229" s="35" t="s">
        <v>4372</v>
      </c>
      <c r="C229" s="35" t="s">
        <v>4373</v>
      </c>
      <c r="D229" s="35" t="s">
        <v>4374</v>
      </c>
      <c r="E229" s="35" t="s">
        <v>4380</v>
      </c>
      <c r="F229" s="35" t="s">
        <v>4376</v>
      </c>
      <c r="G229" s="20">
        <v>44239</v>
      </c>
      <c r="H229" s="35" t="s">
        <v>2949</v>
      </c>
      <c r="I229" s="35" t="s">
        <v>54</v>
      </c>
      <c r="J229" s="35" t="s">
        <v>1569</v>
      </c>
      <c r="K229">
        <v>18</v>
      </c>
      <c r="L229">
        <v>9.1999999999999993</v>
      </c>
      <c r="M229" s="35" t="s">
        <v>2712</v>
      </c>
      <c r="N229" s="35" t="s">
        <v>4377</v>
      </c>
      <c r="O229" s="35" t="s">
        <v>112</v>
      </c>
      <c r="P229" s="35" t="s">
        <v>2575</v>
      </c>
      <c r="Q229" s="35" t="s">
        <v>200</v>
      </c>
      <c r="R229" s="35" t="s">
        <v>2623</v>
      </c>
      <c r="S229" s="35" t="s">
        <v>2892</v>
      </c>
      <c r="T229">
        <v>13300000</v>
      </c>
      <c r="U229">
        <v>10</v>
      </c>
      <c r="V229" s="35" t="s">
        <v>14691</v>
      </c>
      <c r="W229" s="35" t="s">
        <v>1568</v>
      </c>
      <c r="X229" s="35" t="s">
        <v>49</v>
      </c>
      <c r="Y229" s="35" t="s">
        <v>48</v>
      </c>
      <c r="Z229" s="35" t="s">
        <v>49</v>
      </c>
      <c r="AA229" s="35" t="s">
        <v>48</v>
      </c>
      <c r="AC229" s="35" t="s">
        <v>14691</v>
      </c>
      <c r="AD229" s="35" t="s">
        <v>14691</v>
      </c>
      <c r="AE229">
        <v>133007230</v>
      </c>
      <c r="AF229">
        <v>10</v>
      </c>
      <c r="AG229" s="35" t="s">
        <v>1567</v>
      </c>
      <c r="AH229">
        <v>2067000000</v>
      </c>
      <c r="AI229">
        <v>3325000</v>
      </c>
      <c r="AJ229" s="20">
        <v>44266</v>
      </c>
      <c r="AK229" s="20">
        <v>44516</v>
      </c>
      <c r="AL229">
        <v>4160000</v>
      </c>
      <c r="AM229">
        <v>416000</v>
      </c>
      <c r="AP229" s="35" t="s">
        <v>14691</v>
      </c>
      <c r="AQ229" s="35" t="s">
        <v>14691</v>
      </c>
      <c r="AR229" s="35" t="s">
        <v>1566</v>
      </c>
      <c r="AS229" s="35" t="s">
        <v>4378</v>
      </c>
      <c r="AT229" s="35" t="s">
        <v>14691</v>
      </c>
      <c r="AU229">
        <v>10</v>
      </c>
      <c r="AV229">
        <v>10.021000000000001</v>
      </c>
      <c r="AW229" t="b">
        <v>1</v>
      </c>
      <c r="AX229">
        <v>13300000</v>
      </c>
      <c r="AY229" s="20">
        <v>44819</v>
      </c>
      <c r="AZ229" s="20">
        <v>44697</v>
      </c>
      <c r="BA229" s="20"/>
      <c r="BD229">
        <v>1</v>
      </c>
      <c r="BE229">
        <v>11.5</v>
      </c>
      <c r="BF229" s="35" t="s">
        <v>14691</v>
      </c>
      <c r="BG229" s="35" t="s">
        <v>4372</v>
      </c>
      <c r="BH229" s="35" t="s">
        <v>14715</v>
      </c>
      <c r="BI229" s="35" t="s">
        <v>2584</v>
      </c>
      <c r="BJ229" s="35" t="s">
        <v>4381</v>
      </c>
    </row>
    <row r="230" spans="1:62" x14ac:dyDescent="0.2">
      <c r="A230">
        <v>228</v>
      </c>
      <c r="B230" s="35" t="s">
        <v>4372</v>
      </c>
      <c r="C230" s="35" t="s">
        <v>4373</v>
      </c>
      <c r="D230" s="35" t="s">
        <v>4374</v>
      </c>
      <c r="E230" s="35" t="s">
        <v>4382</v>
      </c>
      <c r="F230" s="35" t="s">
        <v>4376</v>
      </c>
      <c r="G230" s="20">
        <v>44239</v>
      </c>
      <c r="H230" s="35" t="s">
        <v>2949</v>
      </c>
      <c r="I230" s="35" t="s">
        <v>54</v>
      </c>
      <c r="J230" s="35" t="s">
        <v>1569</v>
      </c>
      <c r="K230">
        <v>18</v>
      </c>
      <c r="L230">
        <v>9.1999999999999993</v>
      </c>
      <c r="M230" s="35" t="s">
        <v>2712</v>
      </c>
      <c r="N230" s="35" t="s">
        <v>4377</v>
      </c>
      <c r="O230" s="35" t="s">
        <v>112</v>
      </c>
      <c r="P230" s="35" t="s">
        <v>2575</v>
      </c>
      <c r="Q230" s="35" t="s">
        <v>200</v>
      </c>
      <c r="R230" s="35" t="s">
        <v>2623</v>
      </c>
      <c r="S230" s="35" t="s">
        <v>2892</v>
      </c>
      <c r="T230">
        <v>13300000</v>
      </c>
      <c r="U230">
        <v>10</v>
      </c>
      <c r="V230" s="35" t="s">
        <v>14691</v>
      </c>
      <c r="W230" s="35" t="s">
        <v>1568</v>
      </c>
      <c r="X230" s="35" t="s">
        <v>49</v>
      </c>
      <c r="Y230" s="35" t="s">
        <v>48</v>
      </c>
      <c r="Z230" s="35" t="s">
        <v>49</v>
      </c>
      <c r="AA230" s="35" t="s">
        <v>48</v>
      </c>
      <c r="AC230" s="35" t="s">
        <v>14691</v>
      </c>
      <c r="AD230" s="35" t="s">
        <v>14691</v>
      </c>
      <c r="AE230">
        <v>133007230</v>
      </c>
      <c r="AF230">
        <v>10</v>
      </c>
      <c r="AG230" s="35" t="s">
        <v>1567</v>
      </c>
      <c r="AH230">
        <v>2067000000</v>
      </c>
      <c r="AI230">
        <v>3325000</v>
      </c>
      <c r="AJ230" s="20">
        <v>44266</v>
      </c>
      <c r="AK230" s="20">
        <v>44516</v>
      </c>
      <c r="AL230">
        <v>4160000</v>
      </c>
      <c r="AM230">
        <v>416000</v>
      </c>
      <c r="AP230" s="35" t="s">
        <v>14691</v>
      </c>
      <c r="AQ230" s="35" t="s">
        <v>14691</v>
      </c>
      <c r="AR230" s="35" t="s">
        <v>1566</v>
      </c>
      <c r="AS230" s="35" t="s">
        <v>4378</v>
      </c>
      <c r="AT230" s="35" t="s">
        <v>14691</v>
      </c>
      <c r="AU230">
        <v>10</v>
      </c>
      <c r="AV230">
        <v>10.021000000000001</v>
      </c>
      <c r="AW230" t="b">
        <v>1</v>
      </c>
      <c r="AX230">
        <v>13300000</v>
      </c>
      <c r="AY230" s="20">
        <v>44819</v>
      </c>
      <c r="AZ230" s="20">
        <v>44697</v>
      </c>
      <c r="BA230" s="20"/>
      <c r="BD230">
        <v>1</v>
      </c>
      <c r="BE230">
        <v>11.5</v>
      </c>
      <c r="BF230" s="35" t="s">
        <v>14691</v>
      </c>
      <c r="BG230" s="35" t="s">
        <v>4383</v>
      </c>
      <c r="BH230" s="35" t="s">
        <v>14716</v>
      </c>
      <c r="BI230" s="35" t="s">
        <v>2589</v>
      </c>
      <c r="BJ230" s="35" t="s">
        <v>4384</v>
      </c>
    </row>
    <row r="231" spans="1:62" x14ac:dyDescent="0.2">
      <c r="A231">
        <v>229</v>
      </c>
      <c r="B231" s="35" t="s">
        <v>10420</v>
      </c>
      <c r="C231" s="35" t="s">
        <v>10421</v>
      </c>
      <c r="D231" s="35" t="s">
        <v>1564</v>
      </c>
      <c r="E231" s="35" t="s">
        <v>10422</v>
      </c>
      <c r="F231" s="35" t="s">
        <v>10423</v>
      </c>
      <c r="G231" s="20">
        <v>44221</v>
      </c>
      <c r="H231" s="35" t="s">
        <v>3225</v>
      </c>
      <c r="I231" s="35" t="s">
        <v>54</v>
      </c>
      <c r="J231" s="35" t="s">
        <v>176</v>
      </c>
      <c r="K231">
        <v>18</v>
      </c>
      <c r="L231">
        <v>9.1999999999999993</v>
      </c>
      <c r="M231" s="35" t="s">
        <v>7178</v>
      </c>
      <c r="N231" s="35" t="s">
        <v>10424</v>
      </c>
      <c r="O231" s="35" t="s">
        <v>52</v>
      </c>
      <c r="P231" s="35" t="s">
        <v>2575</v>
      </c>
      <c r="Q231" s="35" t="s">
        <v>200</v>
      </c>
      <c r="R231" s="35" t="s">
        <v>2623</v>
      </c>
      <c r="S231" s="35" t="s">
        <v>10425</v>
      </c>
      <c r="T231">
        <v>27600000</v>
      </c>
      <c r="U231">
        <v>10</v>
      </c>
      <c r="V231" s="35" t="s">
        <v>10426</v>
      </c>
      <c r="W231" s="35" t="s">
        <v>118</v>
      </c>
      <c r="X231" s="35" t="s">
        <v>79</v>
      </c>
      <c r="Y231" s="35" t="s">
        <v>48</v>
      </c>
      <c r="Z231" s="35" t="s">
        <v>14691</v>
      </c>
      <c r="AA231" s="35" t="s">
        <v>14691</v>
      </c>
      <c r="AC231" s="35" t="s">
        <v>14691</v>
      </c>
      <c r="AD231" s="35" t="s">
        <v>14691</v>
      </c>
      <c r="AE231">
        <v>276000000</v>
      </c>
      <c r="AF231">
        <v>10</v>
      </c>
      <c r="AG231" s="35" t="s">
        <v>14691</v>
      </c>
      <c r="AI231">
        <v>6900000</v>
      </c>
      <c r="AJ231" s="20">
        <v>44260</v>
      </c>
      <c r="AK231" s="20"/>
      <c r="AL231">
        <v>7520000</v>
      </c>
      <c r="AO231">
        <v>5013333</v>
      </c>
      <c r="AP231" s="35" t="s">
        <v>14691</v>
      </c>
      <c r="AQ231" s="35" t="s">
        <v>14691</v>
      </c>
      <c r="AR231" s="35" t="s">
        <v>14691</v>
      </c>
      <c r="AS231" s="35" t="s">
        <v>14691</v>
      </c>
      <c r="AT231" s="35" t="s">
        <v>14691</v>
      </c>
      <c r="AU231">
        <v>10</v>
      </c>
      <c r="AV231">
        <v>10.044</v>
      </c>
      <c r="AW231" t="b">
        <v>0</v>
      </c>
      <c r="AX231">
        <v>27600000</v>
      </c>
      <c r="AY231" s="20">
        <v>44994</v>
      </c>
      <c r="AZ231" s="20"/>
      <c r="BA231" s="20"/>
      <c r="BB231">
        <v>1</v>
      </c>
      <c r="BC231">
        <v>0.25</v>
      </c>
      <c r="BD231">
        <v>1</v>
      </c>
      <c r="BE231">
        <v>11.5</v>
      </c>
      <c r="BF231" s="35" t="s">
        <v>14691</v>
      </c>
      <c r="BG231" s="35" t="s">
        <v>1565</v>
      </c>
      <c r="BH231" s="35" t="s">
        <v>10427</v>
      </c>
      <c r="BI231" s="35" t="s">
        <v>2580</v>
      </c>
      <c r="BJ231" s="35" t="s">
        <v>10428</v>
      </c>
    </row>
    <row r="232" spans="1:62" x14ac:dyDescent="0.2">
      <c r="A232">
        <v>230</v>
      </c>
      <c r="B232" s="35" t="s">
        <v>10420</v>
      </c>
      <c r="C232" s="35" t="s">
        <v>10421</v>
      </c>
      <c r="D232" s="35" t="s">
        <v>1564</v>
      </c>
      <c r="E232" s="35" t="s">
        <v>10429</v>
      </c>
      <c r="F232" s="35" t="s">
        <v>10423</v>
      </c>
      <c r="G232" s="20">
        <v>44221</v>
      </c>
      <c r="H232" s="35" t="s">
        <v>3225</v>
      </c>
      <c r="I232" s="35" t="s">
        <v>54</v>
      </c>
      <c r="J232" s="35" t="s">
        <v>176</v>
      </c>
      <c r="K232">
        <v>18</v>
      </c>
      <c r="L232">
        <v>9.1999999999999993</v>
      </c>
      <c r="M232" s="35" t="s">
        <v>7178</v>
      </c>
      <c r="N232" s="35" t="s">
        <v>10424</v>
      </c>
      <c r="O232" s="35" t="s">
        <v>52</v>
      </c>
      <c r="P232" s="35" t="s">
        <v>2575</v>
      </c>
      <c r="Q232" s="35" t="s">
        <v>200</v>
      </c>
      <c r="R232" s="35" t="s">
        <v>2623</v>
      </c>
      <c r="S232" s="35" t="s">
        <v>10425</v>
      </c>
      <c r="T232">
        <v>27600000</v>
      </c>
      <c r="U232">
        <v>10</v>
      </c>
      <c r="V232" s="35" t="s">
        <v>10426</v>
      </c>
      <c r="W232" s="35" t="s">
        <v>118</v>
      </c>
      <c r="X232" s="35" t="s">
        <v>79</v>
      </c>
      <c r="Y232" s="35" t="s">
        <v>48</v>
      </c>
      <c r="Z232" s="35" t="s">
        <v>14691</v>
      </c>
      <c r="AA232" s="35" t="s">
        <v>14691</v>
      </c>
      <c r="AC232" s="35" t="s">
        <v>14691</v>
      </c>
      <c r="AD232" s="35" t="s">
        <v>14691</v>
      </c>
      <c r="AE232">
        <v>276000000</v>
      </c>
      <c r="AF232">
        <v>10</v>
      </c>
      <c r="AG232" s="35" t="s">
        <v>14691</v>
      </c>
      <c r="AI232">
        <v>6900000</v>
      </c>
      <c r="AJ232" s="20">
        <v>44260</v>
      </c>
      <c r="AK232" s="20"/>
      <c r="AL232">
        <v>7520000</v>
      </c>
      <c r="AO232">
        <v>5013333</v>
      </c>
      <c r="AP232" s="35" t="s">
        <v>14691</v>
      </c>
      <c r="AQ232" s="35" t="s">
        <v>14691</v>
      </c>
      <c r="AR232" s="35" t="s">
        <v>14691</v>
      </c>
      <c r="AS232" s="35" t="s">
        <v>14691</v>
      </c>
      <c r="AT232" s="35" t="s">
        <v>14691</v>
      </c>
      <c r="AU232">
        <v>10</v>
      </c>
      <c r="AV232">
        <v>10.044</v>
      </c>
      <c r="AW232" t="b">
        <v>0</v>
      </c>
      <c r="AX232">
        <v>27600000</v>
      </c>
      <c r="AY232" s="20">
        <v>44994</v>
      </c>
      <c r="AZ232" s="20"/>
      <c r="BA232" s="20"/>
      <c r="BB232">
        <v>1</v>
      </c>
      <c r="BC232">
        <v>0.25</v>
      </c>
      <c r="BD232">
        <v>1</v>
      </c>
      <c r="BE232">
        <v>11.5</v>
      </c>
      <c r="BF232" s="35" t="s">
        <v>14691</v>
      </c>
      <c r="BG232" s="35" t="s">
        <v>10420</v>
      </c>
      <c r="BH232" s="35" t="s">
        <v>10430</v>
      </c>
      <c r="BI232" s="35" t="s">
        <v>2584</v>
      </c>
      <c r="BJ232" s="35" t="s">
        <v>10431</v>
      </c>
    </row>
    <row r="233" spans="1:62" x14ac:dyDescent="0.2">
      <c r="A233">
        <v>231</v>
      </c>
      <c r="B233" s="35" t="s">
        <v>10420</v>
      </c>
      <c r="C233" s="35" t="s">
        <v>10421</v>
      </c>
      <c r="D233" s="35" t="s">
        <v>1564</v>
      </c>
      <c r="E233" s="35" t="s">
        <v>10432</v>
      </c>
      <c r="F233" s="35" t="s">
        <v>10423</v>
      </c>
      <c r="G233" s="20">
        <v>44221</v>
      </c>
      <c r="H233" s="35" t="s">
        <v>3225</v>
      </c>
      <c r="I233" s="35" t="s">
        <v>54</v>
      </c>
      <c r="J233" s="35" t="s">
        <v>176</v>
      </c>
      <c r="K233">
        <v>18</v>
      </c>
      <c r="L233">
        <v>9.1999999999999993</v>
      </c>
      <c r="M233" s="35" t="s">
        <v>7178</v>
      </c>
      <c r="N233" s="35" t="s">
        <v>10424</v>
      </c>
      <c r="O233" s="35" t="s">
        <v>52</v>
      </c>
      <c r="P233" s="35" t="s">
        <v>2575</v>
      </c>
      <c r="Q233" s="35" t="s">
        <v>200</v>
      </c>
      <c r="R233" s="35" t="s">
        <v>2623</v>
      </c>
      <c r="S233" s="35" t="s">
        <v>10425</v>
      </c>
      <c r="T233">
        <v>27600000</v>
      </c>
      <c r="U233">
        <v>10</v>
      </c>
      <c r="V233" s="35" t="s">
        <v>10426</v>
      </c>
      <c r="W233" s="35" t="s">
        <v>118</v>
      </c>
      <c r="X233" s="35" t="s">
        <v>79</v>
      </c>
      <c r="Y233" s="35" t="s">
        <v>48</v>
      </c>
      <c r="Z233" s="35" t="s">
        <v>14691</v>
      </c>
      <c r="AA233" s="35" t="s">
        <v>14691</v>
      </c>
      <c r="AC233" s="35" t="s">
        <v>14691</v>
      </c>
      <c r="AD233" s="35" t="s">
        <v>14691</v>
      </c>
      <c r="AE233">
        <v>276000000</v>
      </c>
      <c r="AF233">
        <v>10</v>
      </c>
      <c r="AG233" s="35" t="s">
        <v>14691</v>
      </c>
      <c r="AI233">
        <v>6900000</v>
      </c>
      <c r="AJ233" s="20">
        <v>44260</v>
      </c>
      <c r="AK233" s="20"/>
      <c r="AL233">
        <v>7520000</v>
      </c>
      <c r="AO233">
        <v>5013333</v>
      </c>
      <c r="AP233" s="35" t="s">
        <v>14691</v>
      </c>
      <c r="AQ233" s="35" t="s">
        <v>14691</v>
      </c>
      <c r="AR233" s="35" t="s">
        <v>14691</v>
      </c>
      <c r="AS233" s="35" t="s">
        <v>14691</v>
      </c>
      <c r="AT233" s="35" t="s">
        <v>14691</v>
      </c>
      <c r="AU233">
        <v>10</v>
      </c>
      <c r="AV233">
        <v>10.044</v>
      </c>
      <c r="AW233" t="b">
        <v>0</v>
      </c>
      <c r="AX233">
        <v>27600000</v>
      </c>
      <c r="AY233" s="20">
        <v>44994</v>
      </c>
      <c r="AZ233" s="20"/>
      <c r="BA233" s="20"/>
      <c r="BB233">
        <v>1</v>
      </c>
      <c r="BC233">
        <v>0.25</v>
      </c>
      <c r="BD233">
        <v>1</v>
      </c>
      <c r="BE233">
        <v>11.5</v>
      </c>
      <c r="BF233" s="35" t="s">
        <v>14691</v>
      </c>
      <c r="BG233" s="35" t="s">
        <v>10433</v>
      </c>
      <c r="BH233" s="35" t="s">
        <v>10434</v>
      </c>
      <c r="BI233" s="35" t="s">
        <v>2589</v>
      </c>
      <c r="BJ233" s="35" t="s">
        <v>10435</v>
      </c>
    </row>
    <row r="234" spans="1:62" x14ac:dyDescent="0.2">
      <c r="A234">
        <v>232</v>
      </c>
      <c r="B234" s="35" t="s">
        <v>11805</v>
      </c>
      <c r="C234" s="35" t="s">
        <v>11806</v>
      </c>
      <c r="D234" s="35" t="s">
        <v>1563</v>
      </c>
      <c r="E234" s="35" t="s">
        <v>11807</v>
      </c>
      <c r="F234" s="35" t="s">
        <v>11808</v>
      </c>
      <c r="G234" s="20">
        <v>44257</v>
      </c>
      <c r="H234" s="35" t="s">
        <v>3225</v>
      </c>
      <c r="I234" s="35" t="s">
        <v>14691</v>
      </c>
      <c r="J234" s="35" t="s">
        <v>83</v>
      </c>
      <c r="K234">
        <v>18</v>
      </c>
      <c r="L234">
        <v>9.1999999999999993</v>
      </c>
      <c r="M234" s="35" t="s">
        <v>5634</v>
      </c>
      <c r="N234" s="35" t="s">
        <v>11809</v>
      </c>
      <c r="O234" s="35" t="s">
        <v>505</v>
      </c>
      <c r="P234" s="35" t="s">
        <v>2656</v>
      </c>
      <c r="Q234" s="35" t="s">
        <v>95</v>
      </c>
      <c r="R234" s="35" t="s">
        <v>2577</v>
      </c>
      <c r="S234" s="35" t="s">
        <v>11810</v>
      </c>
      <c r="T234">
        <v>21437500</v>
      </c>
      <c r="U234">
        <v>10</v>
      </c>
      <c r="V234" s="35" t="s">
        <v>14691</v>
      </c>
      <c r="W234" s="35" t="s">
        <v>49</v>
      </c>
      <c r="X234" s="35" t="s">
        <v>49</v>
      </c>
      <c r="Y234" s="35" t="s">
        <v>48</v>
      </c>
      <c r="Z234" s="35" t="s">
        <v>14691</v>
      </c>
      <c r="AA234" s="35" t="s">
        <v>14691</v>
      </c>
      <c r="AC234" s="35" t="s">
        <v>14691</v>
      </c>
      <c r="AD234" s="35" t="s">
        <v>14691</v>
      </c>
      <c r="AE234">
        <v>214393028</v>
      </c>
      <c r="AF234">
        <v>10</v>
      </c>
      <c r="AG234" s="35" t="s">
        <v>14691</v>
      </c>
      <c r="AI234">
        <v>0</v>
      </c>
      <c r="AJ234" s="20">
        <v>44285</v>
      </c>
      <c r="AK234" s="20"/>
      <c r="AL234">
        <v>6287500</v>
      </c>
      <c r="AN234">
        <v>628750</v>
      </c>
      <c r="AP234" s="35" t="s">
        <v>14691</v>
      </c>
      <c r="AQ234" s="35" t="s">
        <v>14691</v>
      </c>
      <c r="AR234" s="35" t="s">
        <v>14691</v>
      </c>
      <c r="AS234" s="35" t="s">
        <v>14691</v>
      </c>
      <c r="AT234" s="35" t="s">
        <v>14691</v>
      </c>
      <c r="AU234">
        <v>10.01</v>
      </c>
      <c r="AV234">
        <v>10.077</v>
      </c>
      <c r="AW234" t="b">
        <v>0</v>
      </c>
      <c r="AX234">
        <v>21437500</v>
      </c>
      <c r="AY234" s="20">
        <v>45017</v>
      </c>
      <c r="AZ234" s="20"/>
      <c r="BA234" s="20"/>
      <c r="BB234">
        <v>1</v>
      </c>
      <c r="BF234" s="35" t="s">
        <v>14691</v>
      </c>
      <c r="BG234" s="35" t="s">
        <v>1562</v>
      </c>
      <c r="BH234" s="35" t="s">
        <v>11811</v>
      </c>
      <c r="BI234" s="35" t="s">
        <v>2580</v>
      </c>
      <c r="BJ234" s="35" t="s">
        <v>11812</v>
      </c>
    </row>
    <row r="235" spans="1:62" x14ac:dyDescent="0.2">
      <c r="A235">
        <v>233</v>
      </c>
      <c r="B235" s="35" t="s">
        <v>10276</v>
      </c>
      <c r="C235" s="35" t="s">
        <v>10277</v>
      </c>
      <c r="D235" s="35" t="s">
        <v>10278</v>
      </c>
      <c r="E235" s="35" t="s">
        <v>10279</v>
      </c>
      <c r="F235" s="35" t="s">
        <v>10280</v>
      </c>
      <c r="G235" s="20">
        <v>44239</v>
      </c>
      <c r="H235" s="35" t="s">
        <v>3225</v>
      </c>
      <c r="I235" s="35" t="s">
        <v>54</v>
      </c>
      <c r="J235" s="35" t="s">
        <v>176</v>
      </c>
      <c r="K235">
        <v>18</v>
      </c>
      <c r="L235">
        <v>9.1999999999999993</v>
      </c>
      <c r="M235" s="35" t="s">
        <v>10281</v>
      </c>
      <c r="N235" s="35" t="s">
        <v>10282</v>
      </c>
      <c r="O235" s="35" t="s">
        <v>1560</v>
      </c>
      <c r="P235" s="35" t="s">
        <v>2575</v>
      </c>
      <c r="Q235" s="35" t="s">
        <v>59</v>
      </c>
      <c r="R235" s="35" t="s">
        <v>2577</v>
      </c>
      <c r="S235" s="35" t="s">
        <v>10283</v>
      </c>
      <c r="T235">
        <v>24300287</v>
      </c>
      <c r="U235">
        <v>10</v>
      </c>
      <c r="V235" s="35" t="s">
        <v>10284</v>
      </c>
      <c r="W235" s="35" t="s">
        <v>1559</v>
      </c>
      <c r="X235" s="35" t="s">
        <v>49</v>
      </c>
      <c r="Y235" s="35" t="s">
        <v>216</v>
      </c>
      <c r="Z235" s="35" t="s">
        <v>72</v>
      </c>
      <c r="AA235" s="35" t="s">
        <v>56</v>
      </c>
      <c r="AC235" s="35" t="s">
        <v>14691</v>
      </c>
      <c r="AD235" s="35" t="s">
        <v>14691</v>
      </c>
      <c r="AE235">
        <v>243015286</v>
      </c>
      <c r="AF235">
        <v>10</v>
      </c>
      <c r="AG235" s="35" t="s">
        <v>1558</v>
      </c>
      <c r="AH235">
        <v>6732000000</v>
      </c>
      <c r="AI235">
        <v>6075072</v>
      </c>
      <c r="AJ235" s="20">
        <v>44259</v>
      </c>
      <c r="AK235" s="20">
        <v>44327</v>
      </c>
      <c r="AL235">
        <v>6860058</v>
      </c>
      <c r="AO235">
        <v>4573372</v>
      </c>
      <c r="AP235" s="35" t="s">
        <v>14691</v>
      </c>
      <c r="AQ235" s="35" t="s">
        <v>14691</v>
      </c>
      <c r="AR235" s="35" t="s">
        <v>14691</v>
      </c>
      <c r="AS235" s="35" t="s">
        <v>14691</v>
      </c>
      <c r="AT235" s="35" t="s">
        <v>14691</v>
      </c>
      <c r="AU235">
        <v>10.01</v>
      </c>
      <c r="AV235">
        <v>10.073</v>
      </c>
      <c r="AW235" t="b">
        <v>1</v>
      </c>
      <c r="AX235">
        <v>24300287</v>
      </c>
      <c r="AY235" s="20">
        <v>44993</v>
      </c>
      <c r="AZ235" s="20">
        <v>44834</v>
      </c>
      <c r="BA235" s="20"/>
      <c r="BB235">
        <v>1</v>
      </c>
      <c r="BC235">
        <v>0.25</v>
      </c>
      <c r="BD235">
        <v>1</v>
      </c>
      <c r="BE235">
        <v>11.5</v>
      </c>
      <c r="BF235" s="35" t="s">
        <v>14691</v>
      </c>
      <c r="BG235" s="35" t="s">
        <v>1561</v>
      </c>
      <c r="BH235" s="35" t="s">
        <v>10285</v>
      </c>
      <c r="BI235" s="35" t="s">
        <v>2580</v>
      </c>
      <c r="BJ235" s="35" t="s">
        <v>10286</v>
      </c>
    </row>
    <row r="236" spans="1:62" x14ac:dyDescent="0.2">
      <c r="A236">
        <v>234</v>
      </c>
      <c r="B236" s="35" t="s">
        <v>10276</v>
      </c>
      <c r="C236" s="35" t="s">
        <v>10277</v>
      </c>
      <c r="D236" s="35" t="s">
        <v>10278</v>
      </c>
      <c r="E236" s="35" t="s">
        <v>10287</v>
      </c>
      <c r="F236" s="35" t="s">
        <v>10280</v>
      </c>
      <c r="G236" s="20">
        <v>44239</v>
      </c>
      <c r="H236" s="35" t="s">
        <v>3225</v>
      </c>
      <c r="I236" s="35" t="s">
        <v>54</v>
      </c>
      <c r="J236" s="35" t="s">
        <v>176</v>
      </c>
      <c r="K236">
        <v>18</v>
      </c>
      <c r="L236">
        <v>9.1999999999999993</v>
      </c>
      <c r="M236" s="35" t="s">
        <v>10281</v>
      </c>
      <c r="N236" s="35" t="s">
        <v>10282</v>
      </c>
      <c r="O236" s="35" t="s">
        <v>1560</v>
      </c>
      <c r="P236" s="35" t="s">
        <v>2575</v>
      </c>
      <c r="Q236" s="35" t="s">
        <v>59</v>
      </c>
      <c r="R236" s="35" t="s">
        <v>2577</v>
      </c>
      <c r="S236" s="35" t="s">
        <v>10283</v>
      </c>
      <c r="T236">
        <v>24300287</v>
      </c>
      <c r="U236">
        <v>10</v>
      </c>
      <c r="V236" s="35" t="s">
        <v>10284</v>
      </c>
      <c r="W236" s="35" t="s">
        <v>1559</v>
      </c>
      <c r="X236" s="35" t="s">
        <v>49</v>
      </c>
      <c r="Y236" s="35" t="s">
        <v>216</v>
      </c>
      <c r="Z236" s="35" t="s">
        <v>72</v>
      </c>
      <c r="AA236" s="35" t="s">
        <v>56</v>
      </c>
      <c r="AC236" s="35" t="s">
        <v>14691</v>
      </c>
      <c r="AD236" s="35" t="s">
        <v>14691</v>
      </c>
      <c r="AE236">
        <v>243015286</v>
      </c>
      <c r="AF236">
        <v>10</v>
      </c>
      <c r="AG236" s="35" t="s">
        <v>1558</v>
      </c>
      <c r="AH236">
        <v>6732000000</v>
      </c>
      <c r="AI236">
        <v>6075072</v>
      </c>
      <c r="AJ236" s="20">
        <v>44259</v>
      </c>
      <c r="AK236" s="20">
        <v>44327</v>
      </c>
      <c r="AL236">
        <v>6860058</v>
      </c>
      <c r="AO236">
        <v>4573372</v>
      </c>
      <c r="AP236" s="35" t="s">
        <v>14691</v>
      </c>
      <c r="AQ236" s="35" t="s">
        <v>14691</v>
      </c>
      <c r="AR236" s="35" t="s">
        <v>14691</v>
      </c>
      <c r="AS236" s="35" t="s">
        <v>14691</v>
      </c>
      <c r="AT236" s="35" t="s">
        <v>14691</v>
      </c>
      <c r="AU236">
        <v>10.01</v>
      </c>
      <c r="AV236">
        <v>10.073</v>
      </c>
      <c r="AW236" t="b">
        <v>1</v>
      </c>
      <c r="AX236">
        <v>24300287</v>
      </c>
      <c r="AY236" s="20">
        <v>44993</v>
      </c>
      <c r="AZ236" s="20">
        <v>44834</v>
      </c>
      <c r="BA236" s="20"/>
      <c r="BB236">
        <v>1</v>
      </c>
      <c r="BC236">
        <v>0.25</v>
      </c>
      <c r="BD236">
        <v>1</v>
      </c>
      <c r="BE236">
        <v>11.5</v>
      </c>
      <c r="BF236" s="35" t="s">
        <v>14691</v>
      </c>
      <c r="BG236" s="35" t="s">
        <v>10288</v>
      </c>
      <c r="BH236" s="35" t="s">
        <v>10289</v>
      </c>
      <c r="BI236" s="35" t="s">
        <v>2584</v>
      </c>
      <c r="BJ236" s="35" t="s">
        <v>10290</v>
      </c>
    </row>
    <row r="237" spans="1:62" x14ac:dyDescent="0.2">
      <c r="A237">
        <v>235</v>
      </c>
      <c r="B237" s="35" t="s">
        <v>10276</v>
      </c>
      <c r="C237" s="35" t="s">
        <v>10277</v>
      </c>
      <c r="D237" s="35" t="s">
        <v>10278</v>
      </c>
      <c r="E237" s="35" t="s">
        <v>10291</v>
      </c>
      <c r="F237" s="35" t="s">
        <v>10280</v>
      </c>
      <c r="G237" s="20">
        <v>44239</v>
      </c>
      <c r="H237" s="35" t="s">
        <v>3225</v>
      </c>
      <c r="I237" s="35" t="s">
        <v>54</v>
      </c>
      <c r="J237" s="35" t="s">
        <v>176</v>
      </c>
      <c r="K237">
        <v>18</v>
      </c>
      <c r="L237">
        <v>9.1999999999999993</v>
      </c>
      <c r="M237" s="35" t="s">
        <v>10281</v>
      </c>
      <c r="N237" s="35" t="s">
        <v>10282</v>
      </c>
      <c r="O237" s="35" t="s">
        <v>1560</v>
      </c>
      <c r="P237" s="35" t="s">
        <v>2575</v>
      </c>
      <c r="Q237" s="35" t="s">
        <v>59</v>
      </c>
      <c r="R237" s="35" t="s">
        <v>2577</v>
      </c>
      <c r="S237" s="35" t="s">
        <v>10283</v>
      </c>
      <c r="T237">
        <v>24300287</v>
      </c>
      <c r="U237">
        <v>10</v>
      </c>
      <c r="V237" s="35" t="s">
        <v>10284</v>
      </c>
      <c r="W237" s="35" t="s">
        <v>1559</v>
      </c>
      <c r="X237" s="35" t="s">
        <v>49</v>
      </c>
      <c r="Y237" s="35" t="s">
        <v>216</v>
      </c>
      <c r="Z237" s="35" t="s">
        <v>72</v>
      </c>
      <c r="AA237" s="35" t="s">
        <v>56</v>
      </c>
      <c r="AC237" s="35" t="s">
        <v>14691</v>
      </c>
      <c r="AD237" s="35" t="s">
        <v>14691</v>
      </c>
      <c r="AE237">
        <v>243015286</v>
      </c>
      <c r="AF237">
        <v>10</v>
      </c>
      <c r="AG237" s="35" t="s">
        <v>1558</v>
      </c>
      <c r="AH237">
        <v>6732000000</v>
      </c>
      <c r="AI237">
        <v>6075072</v>
      </c>
      <c r="AJ237" s="20">
        <v>44259</v>
      </c>
      <c r="AK237" s="20">
        <v>44327</v>
      </c>
      <c r="AL237">
        <v>6860058</v>
      </c>
      <c r="AO237">
        <v>4573372</v>
      </c>
      <c r="AP237" s="35" t="s">
        <v>14691</v>
      </c>
      <c r="AQ237" s="35" t="s">
        <v>14691</v>
      </c>
      <c r="AR237" s="35" t="s">
        <v>14691</v>
      </c>
      <c r="AS237" s="35" t="s">
        <v>14691</v>
      </c>
      <c r="AT237" s="35" t="s">
        <v>14691</v>
      </c>
      <c r="AU237">
        <v>10.01</v>
      </c>
      <c r="AV237">
        <v>10.073</v>
      </c>
      <c r="AW237" t="b">
        <v>1</v>
      </c>
      <c r="AX237">
        <v>24300287</v>
      </c>
      <c r="AY237" s="20">
        <v>44993</v>
      </c>
      <c r="AZ237" s="20">
        <v>44834</v>
      </c>
      <c r="BA237" s="20"/>
      <c r="BB237">
        <v>1</v>
      </c>
      <c r="BC237">
        <v>0.25</v>
      </c>
      <c r="BD237">
        <v>1</v>
      </c>
      <c r="BE237">
        <v>11.5</v>
      </c>
      <c r="BF237" s="35" t="s">
        <v>14691</v>
      </c>
      <c r="BG237" s="35" t="s">
        <v>10292</v>
      </c>
      <c r="BH237" s="35" t="s">
        <v>10293</v>
      </c>
      <c r="BI237" s="35" t="s">
        <v>2589</v>
      </c>
      <c r="BJ237" s="35" t="s">
        <v>10294</v>
      </c>
    </row>
    <row r="238" spans="1:62" x14ac:dyDescent="0.2">
      <c r="A238">
        <v>236</v>
      </c>
      <c r="B238" s="35" t="s">
        <v>9806</v>
      </c>
      <c r="C238" s="35" t="s">
        <v>9807</v>
      </c>
      <c r="D238" s="35" t="s">
        <v>9808</v>
      </c>
      <c r="E238" s="35" t="s">
        <v>9809</v>
      </c>
      <c r="F238" s="35" t="s">
        <v>9810</v>
      </c>
      <c r="G238" s="20">
        <v>44237</v>
      </c>
      <c r="H238" s="35" t="s">
        <v>3225</v>
      </c>
      <c r="I238" s="35" t="s">
        <v>54</v>
      </c>
      <c r="J238" s="35" t="s">
        <v>176</v>
      </c>
      <c r="K238">
        <v>18</v>
      </c>
      <c r="L238">
        <v>9.1999999999999993</v>
      </c>
      <c r="M238" s="35" t="s">
        <v>9811</v>
      </c>
      <c r="N238" s="35" t="s">
        <v>9812</v>
      </c>
      <c r="O238" s="35" t="s">
        <v>82</v>
      </c>
      <c r="P238" s="35" t="s">
        <v>2656</v>
      </c>
      <c r="Q238" s="35" t="s">
        <v>59</v>
      </c>
      <c r="R238" s="35" t="s">
        <v>2577</v>
      </c>
      <c r="S238" s="35" t="s">
        <v>9793</v>
      </c>
      <c r="T238">
        <v>69000000</v>
      </c>
      <c r="U238">
        <v>10</v>
      </c>
      <c r="V238" s="35" t="s">
        <v>9794</v>
      </c>
      <c r="W238" s="35" t="s">
        <v>1556</v>
      </c>
      <c r="X238" s="35" t="s">
        <v>79</v>
      </c>
      <c r="Y238" s="35" t="s">
        <v>48</v>
      </c>
      <c r="Z238" s="35" t="s">
        <v>14691</v>
      </c>
      <c r="AA238" s="35" t="s">
        <v>14691</v>
      </c>
      <c r="AB238">
        <v>75000000</v>
      </c>
      <c r="AC238" s="35" t="s">
        <v>9795</v>
      </c>
      <c r="AD238" s="35" t="s">
        <v>9813</v>
      </c>
      <c r="AE238">
        <v>690000000</v>
      </c>
      <c r="AF238">
        <v>10</v>
      </c>
      <c r="AG238" s="35" t="s">
        <v>14691</v>
      </c>
      <c r="AI238">
        <v>17250000</v>
      </c>
      <c r="AJ238" s="20">
        <v>44253</v>
      </c>
      <c r="AK238" s="20"/>
      <c r="AL238">
        <v>15800000</v>
      </c>
      <c r="AO238">
        <v>10533333</v>
      </c>
      <c r="AP238" s="35" t="s">
        <v>14691</v>
      </c>
      <c r="AQ238" s="35" t="s">
        <v>14691</v>
      </c>
      <c r="AR238" s="35" t="s">
        <v>14691</v>
      </c>
      <c r="AS238" s="35" t="s">
        <v>14691</v>
      </c>
      <c r="AT238" s="35" t="s">
        <v>14691</v>
      </c>
      <c r="AU238">
        <v>10.01</v>
      </c>
      <c r="AV238">
        <v>10.071</v>
      </c>
      <c r="AW238" t="b">
        <v>0</v>
      </c>
      <c r="AX238">
        <v>69000000</v>
      </c>
      <c r="AY238" s="20">
        <v>44987</v>
      </c>
      <c r="AZ238" s="20"/>
      <c r="BA238" s="20"/>
      <c r="BB238">
        <v>1</v>
      </c>
      <c r="BC238">
        <v>0.25</v>
      </c>
      <c r="BD238">
        <v>1</v>
      </c>
      <c r="BE238">
        <v>11.5</v>
      </c>
      <c r="BF238" s="35" t="s">
        <v>14691</v>
      </c>
      <c r="BG238" s="35" t="s">
        <v>1557</v>
      </c>
      <c r="BH238" s="35" t="s">
        <v>9814</v>
      </c>
      <c r="BI238" s="35" t="s">
        <v>2580</v>
      </c>
      <c r="BJ238" s="35" t="s">
        <v>9815</v>
      </c>
    </row>
    <row r="239" spans="1:62" x14ac:dyDescent="0.2">
      <c r="A239">
        <v>237</v>
      </c>
      <c r="B239" s="35" t="s">
        <v>9806</v>
      </c>
      <c r="C239" s="35" t="s">
        <v>9807</v>
      </c>
      <c r="D239" s="35" t="s">
        <v>9808</v>
      </c>
      <c r="E239" s="35" t="s">
        <v>9816</v>
      </c>
      <c r="F239" s="35" t="s">
        <v>9810</v>
      </c>
      <c r="G239" s="20">
        <v>44237</v>
      </c>
      <c r="H239" s="35" t="s">
        <v>3225</v>
      </c>
      <c r="I239" s="35" t="s">
        <v>54</v>
      </c>
      <c r="J239" s="35" t="s">
        <v>176</v>
      </c>
      <c r="K239">
        <v>18</v>
      </c>
      <c r="L239">
        <v>9.1999999999999993</v>
      </c>
      <c r="M239" s="35" t="s">
        <v>9811</v>
      </c>
      <c r="N239" s="35" t="s">
        <v>9812</v>
      </c>
      <c r="O239" s="35" t="s">
        <v>82</v>
      </c>
      <c r="P239" s="35" t="s">
        <v>2656</v>
      </c>
      <c r="Q239" s="35" t="s">
        <v>59</v>
      </c>
      <c r="R239" s="35" t="s">
        <v>2577</v>
      </c>
      <c r="S239" s="35" t="s">
        <v>9793</v>
      </c>
      <c r="T239">
        <v>69000000</v>
      </c>
      <c r="U239">
        <v>10</v>
      </c>
      <c r="V239" s="35" t="s">
        <v>9794</v>
      </c>
      <c r="W239" s="35" t="s">
        <v>1556</v>
      </c>
      <c r="X239" s="35" t="s">
        <v>79</v>
      </c>
      <c r="Y239" s="35" t="s">
        <v>48</v>
      </c>
      <c r="Z239" s="35" t="s">
        <v>14691</v>
      </c>
      <c r="AA239" s="35" t="s">
        <v>14691</v>
      </c>
      <c r="AB239">
        <v>75000000</v>
      </c>
      <c r="AC239" s="35" t="s">
        <v>9795</v>
      </c>
      <c r="AD239" s="35" t="s">
        <v>9813</v>
      </c>
      <c r="AE239">
        <v>690000000</v>
      </c>
      <c r="AF239">
        <v>10</v>
      </c>
      <c r="AG239" s="35" t="s">
        <v>14691</v>
      </c>
      <c r="AI239">
        <v>17250000</v>
      </c>
      <c r="AJ239" s="20">
        <v>44253</v>
      </c>
      <c r="AK239" s="20"/>
      <c r="AL239">
        <v>15800000</v>
      </c>
      <c r="AO239">
        <v>10533333</v>
      </c>
      <c r="AP239" s="35" t="s">
        <v>14691</v>
      </c>
      <c r="AQ239" s="35" t="s">
        <v>14691</v>
      </c>
      <c r="AR239" s="35" t="s">
        <v>14691</v>
      </c>
      <c r="AS239" s="35" t="s">
        <v>14691</v>
      </c>
      <c r="AT239" s="35" t="s">
        <v>14691</v>
      </c>
      <c r="AU239">
        <v>10.01</v>
      </c>
      <c r="AV239">
        <v>10.071</v>
      </c>
      <c r="AW239" t="b">
        <v>0</v>
      </c>
      <c r="AX239">
        <v>69000000</v>
      </c>
      <c r="AY239" s="20">
        <v>44987</v>
      </c>
      <c r="AZ239" s="20"/>
      <c r="BA239" s="20"/>
      <c r="BB239">
        <v>1</v>
      </c>
      <c r="BC239">
        <v>0.25</v>
      </c>
      <c r="BD239">
        <v>1</v>
      </c>
      <c r="BE239">
        <v>11.5</v>
      </c>
      <c r="BF239" s="35" t="s">
        <v>14691</v>
      </c>
      <c r="BG239" s="35" t="s">
        <v>9806</v>
      </c>
      <c r="BH239" s="35" t="s">
        <v>9817</v>
      </c>
      <c r="BI239" s="35" t="s">
        <v>2584</v>
      </c>
      <c r="BJ239" s="35" t="s">
        <v>9818</v>
      </c>
    </row>
    <row r="240" spans="1:62" x14ac:dyDescent="0.2">
      <c r="A240">
        <v>238</v>
      </c>
      <c r="B240" s="35" t="s">
        <v>9806</v>
      </c>
      <c r="C240" s="35" t="s">
        <v>9807</v>
      </c>
      <c r="D240" s="35" t="s">
        <v>9808</v>
      </c>
      <c r="E240" s="35" t="s">
        <v>9819</v>
      </c>
      <c r="F240" s="35" t="s">
        <v>9810</v>
      </c>
      <c r="G240" s="20">
        <v>44237</v>
      </c>
      <c r="H240" s="35" t="s">
        <v>3225</v>
      </c>
      <c r="I240" s="35" t="s">
        <v>54</v>
      </c>
      <c r="J240" s="35" t="s">
        <v>176</v>
      </c>
      <c r="K240">
        <v>18</v>
      </c>
      <c r="L240">
        <v>9.1999999999999993</v>
      </c>
      <c r="M240" s="35" t="s">
        <v>9811</v>
      </c>
      <c r="N240" s="35" t="s">
        <v>9812</v>
      </c>
      <c r="O240" s="35" t="s">
        <v>82</v>
      </c>
      <c r="P240" s="35" t="s">
        <v>2656</v>
      </c>
      <c r="Q240" s="35" t="s">
        <v>59</v>
      </c>
      <c r="R240" s="35" t="s">
        <v>2577</v>
      </c>
      <c r="S240" s="35" t="s">
        <v>9793</v>
      </c>
      <c r="T240">
        <v>69000000</v>
      </c>
      <c r="U240">
        <v>10</v>
      </c>
      <c r="V240" s="35" t="s">
        <v>9794</v>
      </c>
      <c r="W240" s="35" t="s">
        <v>1556</v>
      </c>
      <c r="X240" s="35" t="s">
        <v>79</v>
      </c>
      <c r="Y240" s="35" t="s">
        <v>48</v>
      </c>
      <c r="Z240" s="35" t="s">
        <v>14691</v>
      </c>
      <c r="AA240" s="35" t="s">
        <v>14691</v>
      </c>
      <c r="AB240">
        <v>75000000</v>
      </c>
      <c r="AC240" s="35" t="s">
        <v>9795</v>
      </c>
      <c r="AD240" s="35" t="s">
        <v>9813</v>
      </c>
      <c r="AE240">
        <v>690000000</v>
      </c>
      <c r="AF240">
        <v>10</v>
      </c>
      <c r="AG240" s="35" t="s">
        <v>14691</v>
      </c>
      <c r="AI240">
        <v>17250000</v>
      </c>
      <c r="AJ240" s="20">
        <v>44253</v>
      </c>
      <c r="AK240" s="20"/>
      <c r="AL240">
        <v>15800000</v>
      </c>
      <c r="AO240">
        <v>10533333</v>
      </c>
      <c r="AP240" s="35" t="s">
        <v>14691</v>
      </c>
      <c r="AQ240" s="35" t="s">
        <v>14691</v>
      </c>
      <c r="AR240" s="35" t="s">
        <v>14691</v>
      </c>
      <c r="AS240" s="35" t="s">
        <v>14691</v>
      </c>
      <c r="AT240" s="35" t="s">
        <v>14691</v>
      </c>
      <c r="AU240">
        <v>10.01</v>
      </c>
      <c r="AV240">
        <v>10.071</v>
      </c>
      <c r="AW240" t="b">
        <v>0</v>
      </c>
      <c r="AX240">
        <v>69000000</v>
      </c>
      <c r="AY240" s="20">
        <v>44987</v>
      </c>
      <c r="AZ240" s="20"/>
      <c r="BA240" s="20"/>
      <c r="BB240">
        <v>1</v>
      </c>
      <c r="BC240">
        <v>0.25</v>
      </c>
      <c r="BD240">
        <v>1</v>
      </c>
      <c r="BE240">
        <v>11.5</v>
      </c>
      <c r="BF240" s="35" t="s">
        <v>14691</v>
      </c>
      <c r="BG240" s="35" t="s">
        <v>9820</v>
      </c>
      <c r="BH240" s="35" t="s">
        <v>9821</v>
      </c>
      <c r="BI240" s="35" t="s">
        <v>2589</v>
      </c>
      <c r="BJ240" s="35" t="s">
        <v>9822</v>
      </c>
    </row>
    <row r="241" spans="1:62" x14ac:dyDescent="0.2">
      <c r="A241">
        <v>239</v>
      </c>
      <c r="B241" s="35" t="s">
        <v>6560</v>
      </c>
      <c r="C241" s="35" t="s">
        <v>6561</v>
      </c>
      <c r="D241" s="35" t="s">
        <v>6562</v>
      </c>
      <c r="E241" s="35" t="s">
        <v>6563</v>
      </c>
      <c r="F241" s="35" t="s">
        <v>6564</v>
      </c>
      <c r="G241" s="20">
        <v>44253</v>
      </c>
      <c r="H241" s="35" t="s">
        <v>386</v>
      </c>
      <c r="I241" s="35" t="s">
        <v>54</v>
      </c>
      <c r="J241" s="35" t="s">
        <v>162</v>
      </c>
      <c r="K241">
        <v>18</v>
      </c>
      <c r="L241">
        <v>9.1999999999999993</v>
      </c>
      <c r="M241" s="35" t="s">
        <v>6565</v>
      </c>
      <c r="N241" s="35" t="s">
        <v>6566</v>
      </c>
      <c r="O241" s="35" t="s">
        <v>1363</v>
      </c>
      <c r="P241" s="35" t="s">
        <v>2656</v>
      </c>
      <c r="Q241" s="35" t="s">
        <v>52</v>
      </c>
      <c r="R241" s="35" t="s">
        <v>2623</v>
      </c>
      <c r="S241" s="35" t="s">
        <v>6567</v>
      </c>
      <c r="T241">
        <v>20700000</v>
      </c>
      <c r="U241">
        <v>10</v>
      </c>
      <c r="V241" s="35" t="s">
        <v>14691</v>
      </c>
      <c r="W241" s="35" t="s">
        <v>1554</v>
      </c>
      <c r="X241" s="35" t="s">
        <v>72</v>
      </c>
      <c r="Y241" s="35" t="s">
        <v>48</v>
      </c>
      <c r="Z241" s="35" t="s">
        <v>14691</v>
      </c>
      <c r="AA241" s="35" t="s">
        <v>14691</v>
      </c>
      <c r="AC241" s="35" t="s">
        <v>14691</v>
      </c>
      <c r="AD241" s="35" t="s">
        <v>14691</v>
      </c>
      <c r="AE241">
        <v>210105000</v>
      </c>
      <c r="AF241">
        <v>10.15</v>
      </c>
      <c r="AG241" s="35" t="s">
        <v>14691</v>
      </c>
      <c r="AI241">
        <v>15525000</v>
      </c>
      <c r="AJ241" s="20">
        <v>44475</v>
      </c>
      <c r="AK241" s="20"/>
      <c r="AL241">
        <v>8100000</v>
      </c>
      <c r="AO241">
        <v>8100000</v>
      </c>
      <c r="AP241" s="35" t="s">
        <v>14691</v>
      </c>
      <c r="AQ241" s="35" t="s">
        <v>14691</v>
      </c>
      <c r="AR241" s="35" t="s">
        <v>14691</v>
      </c>
      <c r="AS241" s="35" t="s">
        <v>14691</v>
      </c>
      <c r="AT241" s="35" t="s">
        <v>14691</v>
      </c>
      <c r="AU241">
        <v>10.15</v>
      </c>
      <c r="AV241">
        <v>10.19</v>
      </c>
      <c r="AW241" t="b">
        <v>0</v>
      </c>
      <c r="AX241">
        <v>20700000</v>
      </c>
      <c r="AY241" s="20">
        <v>44934</v>
      </c>
      <c r="AZ241" s="20"/>
      <c r="BA241" s="20">
        <v>45115</v>
      </c>
      <c r="BB241">
        <v>1</v>
      </c>
      <c r="BC241">
        <v>0.75</v>
      </c>
      <c r="BD241">
        <v>1</v>
      </c>
      <c r="BE241">
        <v>11.5</v>
      </c>
      <c r="BF241" s="35" t="s">
        <v>14691</v>
      </c>
      <c r="BG241" s="35" t="s">
        <v>1555</v>
      </c>
      <c r="BH241" s="35" t="s">
        <v>14717</v>
      </c>
      <c r="BI241" s="35" t="s">
        <v>2580</v>
      </c>
      <c r="BJ241" s="35" t="s">
        <v>6568</v>
      </c>
    </row>
    <row r="242" spans="1:62" x14ac:dyDescent="0.2">
      <c r="A242">
        <v>240</v>
      </c>
      <c r="B242" s="35" t="s">
        <v>6560</v>
      </c>
      <c r="C242" s="35" t="s">
        <v>6561</v>
      </c>
      <c r="D242" s="35" t="s">
        <v>6562</v>
      </c>
      <c r="E242" s="35" t="s">
        <v>6569</v>
      </c>
      <c r="F242" s="35" t="s">
        <v>6564</v>
      </c>
      <c r="G242" s="20">
        <v>44253</v>
      </c>
      <c r="H242" s="35" t="s">
        <v>386</v>
      </c>
      <c r="I242" s="35" t="s">
        <v>54</v>
      </c>
      <c r="J242" s="35" t="s">
        <v>162</v>
      </c>
      <c r="K242">
        <v>18</v>
      </c>
      <c r="L242">
        <v>9.1999999999999993</v>
      </c>
      <c r="M242" s="35" t="s">
        <v>6565</v>
      </c>
      <c r="N242" s="35" t="s">
        <v>6566</v>
      </c>
      <c r="O242" s="35" t="s">
        <v>1363</v>
      </c>
      <c r="P242" s="35" t="s">
        <v>2656</v>
      </c>
      <c r="Q242" s="35" t="s">
        <v>52</v>
      </c>
      <c r="R242" s="35" t="s">
        <v>2623</v>
      </c>
      <c r="S242" s="35" t="s">
        <v>6567</v>
      </c>
      <c r="T242">
        <v>20700000</v>
      </c>
      <c r="U242">
        <v>10</v>
      </c>
      <c r="V242" s="35" t="s">
        <v>14691</v>
      </c>
      <c r="W242" s="35" t="s">
        <v>1554</v>
      </c>
      <c r="X242" s="35" t="s">
        <v>72</v>
      </c>
      <c r="Y242" s="35" t="s">
        <v>48</v>
      </c>
      <c r="Z242" s="35" t="s">
        <v>14691</v>
      </c>
      <c r="AA242" s="35" t="s">
        <v>14691</v>
      </c>
      <c r="AC242" s="35" t="s">
        <v>14691</v>
      </c>
      <c r="AD242" s="35" t="s">
        <v>14691</v>
      </c>
      <c r="AE242">
        <v>210105000</v>
      </c>
      <c r="AF242">
        <v>10.15</v>
      </c>
      <c r="AG242" s="35" t="s">
        <v>14691</v>
      </c>
      <c r="AI242">
        <v>15525000</v>
      </c>
      <c r="AJ242" s="20">
        <v>44475</v>
      </c>
      <c r="AK242" s="20"/>
      <c r="AL242">
        <v>8100000</v>
      </c>
      <c r="AO242">
        <v>8100000</v>
      </c>
      <c r="AP242" s="35" t="s">
        <v>14691</v>
      </c>
      <c r="AQ242" s="35" t="s">
        <v>14691</v>
      </c>
      <c r="AR242" s="35" t="s">
        <v>14691</v>
      </c>
      <c r="AS242" s="35" t="s">
        <v>14691</v>
      </c>
      <c r="AT242" s="35" t="s">
        <v>14691</v>
      </c>
      <c r="AU242">
        <v>10.15</v>
      </c>
      <c r="AV242">
        <v>10.19</v>
      </c>
      <c r="AW242" t="b">
        <v>0</v>
      </c>
      <c r="AX242">
        <v>20700000</v>
      </c>
      <c r="AY242" s="20">
        <v>44934</v>
      </c>
      <c r="AZ242" s="20"/>
      <c r="BA242" s="20">
        <v>45115</v>
      </c>
      <c r="BB242">
        <v>1</v>
      </c>
      <c r="BC242">
        <v>0.75</v>
      </c>
      <c r="BD242">
        <v>1</v>
      </c>
      <c r="BE242">
        <v>11.5</v>
      </c>
      <c r="BF242" s="35" t="s">
        <v>14691</v>
      </c>
      <c r="BG242" s="35" t="s">
        <v>6560</v>
      </c>
      <c r="BH242" s="35" t="s">
        <v>14718</v>
      </c>
      <c r="BI242" s="35" t="s">
        <v>2584</v>
      </c>
      <c r="BJ242" s="35" t="s">
        <v>6570</v>
      </c>
    </row>
    <row r="243" spans="1:62" x14ac:dyDescent="0.2">
      <c r="A243">
        <v>241</v>
      </c>
      <c r="B243" s="35" t="s">
        <v>6560</v>
      </c>
      <c r="C243" s="35" t="s">
        <v>6561</v>
      </c>
      <c r="D243" s="35" t="s">
        <v>6562</v>
      </c>
      <c r="E243" s="35" t="s">
        <v>6571</v>
      </c>
      <c r="F243" s="35" t="s">
        <v>6564</v>
      </c>
      <c r="G243" s="20">
        <v>44253</v>
      </c>
      <c r="H243" s="35" t="s">
        <v>386</v>
      </c>
      <c r="I243" s="35" t="s">
        <v>54</v>
      </c>
      <c r="J243" s="35" t="s">
        <v>162</v>
      </c>
      <c r="K243">
        <v>18</v>
      </c>
      <c r="L243">
        <v>9.1999999999999993</v>
      </c>
      <c r="M243" s="35" t="s">
        <v>6565</v>
      </c>
      <c r="N243" s="35" t="s">
        <v>6566</v>
      </c>
      <c r="O243" s="35" t="s">
        <v>1363</v>
      </c>
      <c r="P243" s="35" t="s">
        <v>2656</v>
      </c>
      <c r="Q243" s="35" t="s">
        <v>52</v>
      </c>
      <c r="R243" s="35" t="s">
        <v>2623</v>
      </c>
      <c r="S243" s="35" t="s">
        <v>6567</v>
      </c>
      <c r="T243">
        <v>20700000</v>
      </c>
      <c r="U243">
        <v>10</v>
      </c>
      <c r="V243" s="35" t="s">
        <v>14691</v>
      </c>
      <c r="W243" s="35" t="s">
        <v>1554</v>
      </c>
      <c r="X243" s="35" t="s">
        <v>72</v>
      </c>
      <c r="Y243" s="35" t="s">
        <v>48</v>
      </c>
      <c r="Z243" s="35" t="s">
        <v>14691</v>
      </c>
      <c r="AA243" s="35" t="s">
        <v>14691</v>
      </c>
      <c r="AC243" s="35" t="s">
        <v>14691</v>
      </c>
      <c r="AD243" s="35" t="s">
        <v>14691</v>
      </c>
      <c r="AE243">
        <v>210105000</v>
      </c>
      <c r="AF243">
        <v>10.15</v>
      </c>
      <c r="AG243" s="35" t="s">
        <v>14691</v>
      </c>
      <c r="AI243">
        <v>15525000</v>
      </c>
      <c r="AJ243" s="20">
        <v>44475</v>
      </c>
      <c r="AK243" s="20"/>
      <c r="AL243">
        <v>8100000</v>
      </c>
      <c r="AO243">
        <v>8100000</v>
      </c>
      <c r="AP243" s="35" t="s">
        <v>14691</v>
      </c>
      <c r="AQ243" s="35" t="s">
        <v>14691</v>
      </c>
      <c r="AR243" s="35" t="s">
        <v>14691</v>
      </c>
      <c r="AS243" s="35" t="s">
        <v>14691</v>
      </c>
      <c r="AT243" s="35" t="s">
        <v>14691</v>
      </c>
      <c r="AU243">
        <v>10.15</v>
      </c>
      <c r="AV243">
        <v>10.19</v>
      </c>
      <c r="AW243" t="b">
        <v>0</v>
      </c>
      <c r="AX243">
        <v>20700000</v>
      </c>
      <c r="AY243" s="20">
        <v>44934</v>
      </c>
      <c r="AZ243" s="20"/>
      <c r="BA243" s="20">
        <v>45115</v>
      </c>
      <c r="BB243">
        <v>1</v>
      </c>
      <c r="BC243">
        <v>0.75</v>
      </c>
      <c r="BD243">
        <v>1</v>
      </c>
      <c r="BE243">
        <v>11.5</v>
      </c>
      <c r="BF243" s="35" t="s">
        <v>14691</v>
      </c>
      <c r="BG243" s="35" t="s">
        <v>6572</v>
      </c>
      <c r="BH243" s="35" t="s">
        <v>14719</v>
      </c>
      <c r="BI243" s="35" t="s">
        <v>2589</v>
      </c>
      <c r="BJ243" s="35" t="s">
        <v>6573</v>
      </c>
    </row>
    <row r="244" spans="1:62" x14ac:dyDescent="0.2">
      <c r="A244">
        <v>242</v>
      </c>
      <c r="B244" s="35" t="s">
        <v>4688</v>
      </c>
      <c r="C244" s="35" t="s">
        <v>4689</v>
      </c>
      <c r="D244" s="35" t="s">
        <v>4690</v>
      </c>
      <c r="E244" s="35" t="s">
        <v>4691</v>
      </c>
      <c r="F244" s="35" t="s">
        <v>4692</v>
      </c>
      <c r="G244" s="20">
        <v>44090</v>
      </c>
      <c r="H244" s="35" t="s">
        <v>3225</v>
      </c>
      <c r="I244" s="35" t="s">
        <v>54</v>
      </c>
      <c r="J244" s="35" t="s">
        <v>69</v>
      </c>
      <c r="K244">
        <v>18</v>
      </c>
      <c r="L244">
        <v>9.1999999999999993</v>
      </c>
      <c r="M244" s="35" t="s">
        <v>4693</v>
      </c>
      <c r="N244" s="35" t="s">
        <v>4694</v>
      </c>
      <c r="O244" s="35" t="s">
        <v>51</v>
      </c>
      <c r="P244" s="35" t="s">
        <v>2656</v>
      </c>
      <c r="Q244" s="35" t="s">
        <v>96</v>
      </c>
      <c r="R244" s="35" t="s">
        <v>2577</v>
      </c>
      <c r="S244" s="35" t="s">
        <v>4695</v>
      </c>
      <c r="T244">
        <v>60000000</v>
      </c>
      <c r="U244">
        <v>10</v>
      </c>
      <c r="V244" s="35" t="s">
        <v>4696</v>
      </c>
      <c r="W244" s="35" t="s">
        <v>1552</v>
      </c>
      <c r="X244" s="35" t="s">
        <v>79</v>
      </c>
      <c r="Y244" s="35" t="s">
        <v>219</v>
      </c>
      <c r="Z244" s="35" t="s">
        <v>14691</v>
      </c>
      <c r="AA244" s="35" t="s">
        <v>14691</v>
      </c>
      <c r="AB244">
        <v>100000000</v>
      </c>
      <c r="AC244" s="35" t="s">
        <v>4697</v>
      </c>
      <c r="AD244" s="35" t="s">
        <v>4698</v>
      </c>
      <c r="AE244">
        <v>600035972</v>
      </c>
      <c r="AF244">
        <v>10</v>
      </c>
      <c r="AG244" s="35" t="s">
        <v>14691</v>
      </c>
      <c r="AI244">
        <v>30000000</v>
      </c>
      <c r="AJ244" s="20">
        <v>44106</v>
      </c>
      <c r="AK244" s="20"/>
      <c r="AL244">
        <v>14000000</v>
      </c>
      <c r="AO244">
        <v>14000000</v>
      </c>
      <c r="AP244" s="35" t="s">
        <v>14691</v>
      </c>
      <c r="AQ244" s="35" t="s">
        <v>14691</v>
      </c>
      <c r="AR244" s="35" t="s">
        <v>14691</v>
      </c>
      <c r="AS244" s="35" t="s">
        <v>14691</v>
      </c>
      <c r="AT244" s="35" t="s">
        <v>14691</v>
      </c>
      <c r="AU244">
        <v>10.01</v>
      </c>
      <c r="AV244">
        <v>10.045999999999999</v>
      </c>
      <c r="AW244" t="b">
        <v>0</v>
      </c>
      <c r="AX244">
        <v>60000000</v>
      </c>
      <c r="AY244" s="20">
        <v>44840</v>
      </c>
      <c r="AZ244" s="20"/>
      <c r="BA244" s="20"/>
      <c r="BB244">
        <v>1</v>
      </c>
      <c r="BC244">
        <v>0.5</v>
      </c>
      <c r="BD244">
        <v>1</v>
      </c>
      <c r="BE244">
        <v>11.5</v>
      </c>
      <c r="BF244" s="35" t="s">
        <v>14691</v>
      </c>
      <c r="BG244" s="35" t="s">
        <v>1553</v>
      </c>
      <c r="BH244" s="35" t="s">
        <v>4699</v>
      </c>
      <c r="BI244" s="35" t="s">
        <v>2580</v>
      </c>
      <c r="BJ244" s="35" t="s">
        <v>4700</v>
      </c>
    </row>
    <row r="245" spans="1:62" x14ac:dyDescent="0.2">
      <c r="A245">
        <v>243</v>
      </c>
      <c r="B245" s="35" t="s">
        <v>4688</v>
      </c>
      <c r="C245" s="35" t="s">
        <v>4689</v>
      </c>
      <c r="D245" s="35" t="s">
        <v>4690</v>
      </c>
      <c r="E245" s="35" t="s">
        <v>4701</v>
      </c>
      <c r="F245" s="35" t="s">
        <v>4692</v>
      </c>
      <c r="G245" s="20">
        <v>44090</v>
      </c>
      <c r="H245" s="35" t="s">
        <v>3225</v>
      </c>
      <c r="I245" s="35" t="s">
        <v>54</v>
      </c>
      <c r="J245" s="35" t="s">
        <v>69</v>
      </c>
      <c r="K245">
        <v>18</v>
      </c>
      <c r="L245">
        <v>9.1999999999999993</v>
      </c>
      <c r="M245" s="35" t="s">
        <v>4693</v>
      </c>
      <c r="N245" s="35" t="s">
        <v>4694</v>
      </c>
      <c r="O245" s="35" t="s">
        <v>51</v>
      </c>
      <c r="P245" s="35" t="s">
        <v>2656</v>
      </c>
      <c r="Q245" s="35" t="s">
        <v>96</v>
      </c>
      <c r="R245" s="35" t="s">
        <v>2577</v>
      </c>
      <c r="S245" s="35" t="s">
        <v>4695</v>
      </c>
      <c r="T245">
        <v>60000000</v>
      </c>
      <c r="U245">
        <v>10</v>
      </c>
      <c r="V245" s="35" t="s">
        <v>4696</v>
      </c>
      <c r="W245" s="35" t="s">
        <v>1552</v>
      </c>
      <c r="X245" s="35" t="s">
        <v>79</v>
      </c>
      <c r="Y245" s="35" t="s">
        <v>219</v>
      </c>
      <c r="Z245" s="35" t="s">
        <v>14691</v>
      </c>
      <c r="AA245" s="35" t="s">
        <v>14691</v>
      </c>
      <c r="AB245">
        <v>100000000</v>
      </c>
      <c r="AC245" s="35" t="s">
        <v>4697</v>
      </c>
      <c r="AD245" s="35" t="s">
        <v>4698</v>
      </c>
      <c r="AE245">
        <v>600035972</v>
      </c>
      <c r="AF245">
        <v>10</v>
      </c>
      <c r="AG245" s="35" t="s">
        <v>14691</v>
      </c>
      <c r="AI245">
        <v>30000000</v>
      </c>
      <c r="AJ245" s="20">
        <v>44106</v>
      </c>
      <c r="AK245" s="20"/>
      <c r="AL245">
        <v>14000000</v>
      </c>
      <c r="AO245">
        <v>14000000</v>
      </c>
      <c r="AP245" s="35" t="s">
        <v>14691</v>
      </c>
      <c r="AQ245" s="35" t="s">
        <v>14691</v>
      </c>
      <c r="AR245" s="35" t="s">
        <v>14691</v>
      </c>
      <c r="AS245" s="35" t="s">
        <v>14691</v>
      </c>
      <c r="AT245" s="35" t="s">
        <v>14691</v>
      </c>
      <c r="AU245">
        <v>10.01</v>
      </c>
      <c r="AV245">
        <v>10.045999999999999</v>
      </c>
      <c r="AW245" t="b">
        <v>0</v>
      </c>
      <c r="AX245">
        <v>60000000</v>
      </c>
      <c r="AY245" s="20">
        <v>44840</v>
      </c>
      <c r="AZ245" s="20"/>
      <c r="BA245" s="20"/>
      <c r="BB245">
        <v>1</v>
      </c>
      <c r="BC245">
        <v>0.5</v>
      </c>
      <c r="BD245">
        <v>1</v>
      </c>
      <c r="BE245">
        <v>11.5</v>
      </c>
      <c r="BF245" s="35" t="s">
        <v>14691</v>
      </c>
      <c r="BG245" s="35" t="s">
        <v>4688</v>
      </c>
      <c r="BH245" s="35" t="s">
        <v>4702</v>
      </c>
      <c r="BI245" s="35" t="s">
        <v>2584</v>
      </c>
      <c r="BJ245" s="35" t="s">
        <v>4703</v>
      </c>
    </row>
    <row r="246" spans="1:62" x14ac:dyDescent="0.2">
      <c r="A246">
        <v>244</v>
      </c>
      <c r="B246" s="35" t="s">
        <v>4688</v>
      </c>
      <c r="C246" s="35" t="s">
        <v>4689</v>
      </c>
      <c r="D246" s="35" t="s">
        <v>4690</v>
      </c>
      <c r="E246" s="35" t="s">
        <v>4704</v>
      </c>
      <c r="F246" s="35" t="s">
        <v>4692</v>
      </c>
      <c r="G246" s="20">
        <v>44090</v>
      </c>
      <c r="H246" s="35" t="s">
        <v>3225</v>
      </c>
      <c r="I246" s="35" t="s">
        <v>54</v>
      </c>
      <c r="J246" s="35" t="s">
        <v>69</v>
      </c>
      <c r="K246">
        <v>18</v>
      </c>
      <c r="L246">
        <v>9.1999999999999993</v>
      </c>
      <c r="M246" s="35" t="s">
        <v>4693</v>
      </c>
      <c r="N246" s="35" t="s">
        <v>4694</v>
      </c>
      <c r="O246" s="35" t="s">
        <v>51</v>
      </c>
      <c r="P246" s="35" t="s">
        <v>2656</v>
      </c>
      <c r="Q246" s="35" t="s">
        <v>96</v>
      </c>
      <c r="R246" s="35" t="s">
        <v>2577</v>
      </c>
      <c r="S246" s="35" t="s">
        <v>4695</v>
      </c>
      <c r="T246">
        <v>60000000</v>
      </c>
      <c r="U246">
        <v>10</v>
      </c>
      <c r="V246" s="35" t="s">
        <v>4696</v>
      </c>
      <c r="W246" s="35" t="s">
        <v>1552</v>
      </c>
      <c r="X246" s="35" t="s">
        <v>79</v>
      </c>
      <c r="Y246" s="35" t="s">
        <v>219</v>
      </c>
      <c r="Z246" s="35" t="s">
        <v>14691</v>
      </c>
      <c r="AA246" s="35" t="s">
        <v>14691</v>
      </c>
      <c r="AB246">
        <v>100000000</v>
      </c>
      <c r="AC246" s="35" t="s">
        <v>4697</v>
      </c>
      <c r="AD246" s="35" t="s">
        <v>4698</v>
      </c>
      <c r="AE246">
        <v>600035972</v>
      </c>
      <c r="AF246">
        <v>10</v>
      </c>
      <c r="AG246" s="35" t="s">
        <v>14691</v>
      </c>
      <c r="AI246">
        <v>30000000</v>
      </c>
      <c r="AJ246" s="20">
        <v>44106</v>
      </c>
      <c r="AK246" s="20"/>
      <c r="AL246">
        <v>14000000</v>
      </c>
      <c r="AO246">
        <v>14000000</v>
      </c>
      <c r="AP246" s="35" t="s">
        <v>14691</v>
      </c>
      <c r="AQ246" s="35" t="s">
        <v>14691</v>
      </c>
      <c r="AR246" s="35" t="s">
        <v>14691</v>
      </c>
      <c r="AS246" s="35" t="s">
        <v>14691</v>
      </c>
      <c r="AT246" s="35" t="s">
        <v>14691</v>
      </c>
      <c r="AU246">
        <v>10.01</v>
      </c>
      <c r="AV246">
        <v>10.045999999999999</v>
      </c>
      <c r="AW246" t="b">
        <v>0</v>
      </c>
      <c r="AX246">
        <v>60000000</v>
      </c>
      <c r="AY246" s="20">
        <v>44840</v>
      </c>
      <c r="AZ246" s="20"/>
      <c r="BA246" s="20"/>
      <c r="BB246">
        <v>1</v>
      </c>
      <c r="BC246">
        <v>0.5</v>
      </c>
      <c r="BD246">
        <v>1</v>
      </c>
      <c r="BE246">
        <v>11.5</v>
      </c>
      <c r="BF246" s="35" t="s">
        <v>14691</v>
      </c>
      <c r="BG246" s="35" t="s">
        <v>4705</v>
      </c>
      <c r="BH246" s="35" t="s">
        <v>4706</v>
      </c>
      <c r="BI246" s="35" t="s">
        <v>2589</v>
      </c>
      <c r="BJ246" s="35" t="s">
        <v>4707</v>
      </c>
    </row>
    <row r="247" spans="1:62" x14ac:dyDescent="0.2">
      <c r="A247">
        <v>245</v>
      </c>
      <c r="B247" s="35" t="s">
        <v>7083</v>
      </c>
      <c r="C247" s="35" t="s">
        <v>7084</v>
      </c>
      <c r="D247" s="35" t="s">
        <v>7085</v>
      </c>
      <c r="E247" s="35" t="s">
        <v>7086</v>
      </c>
      <c r="F247" s="35" t="s">
        <v>7087</v>
      </c>
      <c r="G247" s="20">
        <v>44413</v>
      </c>
      <c r="H247" s="35" t="s">
        <v>159</v>
      </c>
      <c r="I247" s="35" t="s">
        <v>454</v>
      </c>
      <c r="J247" s="35" t="s">
        <v>137</v>
      </c>
      <c r="K247">
        <v>16.5</v>
      </c>
      <c r="L247">
        <v>9.5</v>
      </c>
      <c r="M247" s="35" t="s">
        <v>2638</v>
      </c>
      <c r="N247" s="35" t="s">
        <v>7088</v>
      </c>
      <c r="O247" s="35" t="s">
        <v>136</v>
      </c>
      <c r="P247" s="35" t="s">
        <v>2575</v>
      </c>
      <c r="Q247" s="35" t="s">
        <v>186</v>
      </c>
      <c r="R247" s="35" t="s">
        <v>2623</v>
      </c>
      <c r="S247" s="35" t="s">
        <v>7089</v>
      </c>
      <c r="T247">
        <v>10000000</v>
      </c>
      <c r="U247">
        <v>10</v>
      </c>
      <c r="V247" s="35" t="s">
        <v>7090</v>
      </c>
      <c r="W247" s="35" t="s">
        <v>276</v>
      </c>
      <c r="X247" s="35" t="s">
        <v>276</v>
      </c>
      <c r="Y247" s="35" t="s">
        <v>48</v>
      </c>
      <c r="Z247" s="35" t="s">
        <v>14691</v>
      </c>
      <c r="AA247" s="35" t="s">
        <v>14691</v>
      </c>
      <c r="AC247" s="35" t="s">
        <v>14691</v>
      </c>
      <c r="AD247" s="35" t="s">
        <v>14691</v>
      </c>
      <c r="AE247">
        <v>101500000</v>
      </c>
      <c r="AF247">
        <v>10.15</v>
      </c>
      <c r="AG247" s="35" t="s">
        <v>14691</v>
      </c>
      <c r="AI247">
        <v>7500000</v>
      </c>
      <c r="AJ247" s="20">
        <v>44484</v>
      </c>
      <c r="AK247" s="20"/>
      <c r="AP247" s="35" t="s">
        <v>14691</v>
      </c>
      <c r="AQ247" s="35" t="s">
        <v>14691</v>
      </c>
      <c r="AR247" s="35" t="s">
        <v>14691</v>
      </c>
      <c r="AS247" s="35" t="s">
        <v>14691</v>
      </c>
      <c r="AT247" s="35" t="s">
        <v>14691</v>
      </c>
      <c r="AU247">
        <v>10.15</v>
      </c>
      <c r="AV247">
        <v>10.18</v>
      </c>
      <c r="AW247" t="b">
        <v>0</v>
      </c>
      <c r="AX247">
        <v>10000000</v>
      </c>
      <c r="AY247" s="20">
        <v>44945</v>
      </c>
      <c r="AZ247" s="20"/>
      <c r="BA247" s="20">
        <v>45035</v>
      </c>
      <c r="BB247">
        <v>1</v>
      </c>
      <c r="BC247">
        <v>1</v>
      </c>
      <c r="BD247">
        <v>0.75</v>
      </c>
      <c r="BE247">
        <v>11.5</v>
      </c>
      <c r="BF247" s="35" t="s">
        <v>14691</v>
      </c>
      <c r="BG247" s="35" t="s">
        <v>1551</v>
      </c>
      <c r="BH247" s="35" t="s">
        <v>7091</v>
      </c>
      <c r="BI247" s="35" t="s">
        <v>2580</v>
      </c>
      <c r="BJ247" s="35" t="s">
        <v>7092</v>
      </c>
    </row>
    <row r="248" spans="1:62" x14ac:dyDescent="0.2">
      <c r="A248">
        <v>246</v>
      </c>
      <c r="B248" s="35" t="s">
        <v>7083</v>
      </c>
      <c r="C248" s="35" t="s">
        <v>7084</v>
      </c>
      <c r="D248" s="35" t="s">
        <v>7085</v>
      </c>
      <c r="E248" s="35" t="s">
        <v>7093</v>
      </c>
      <c r="F248" s="35" t="s">
        <v>7087</v>
      </c>
      <c r="G248" s="20">
        <v>44413</v>
      </c>
      <c r="H248" s="35" t="s">
        <v>159</v>
      </c>
      <c r="I248" s="35" t="s">
        <v>454</v>
      </c>
      <c r="J248" s="35" t="s">
        <v>137</v>
      </c>
      <c r="K248">
        <v>16.5</v>
      </c>
      <c r="L248">
        <v>9.5</v>
      </c>
      <c r="M248" s="35" t="s">
        <v>2638</v>
      </c>
      <c r="N248" s="35" t="s">
        <v>7088</v>
      </c>
      <c r="O248" s="35" t="s">
        <v>136</v>
      </c>
      <c r="P248" s="35" t="s">
        <v>2575</v>
      </c>
      <c r="Q248" s="35" t="s">
        <v>186</v>
      </c>
      <c r="R248" s="35" t="s">
        <v>2623</v>
      </c>
      <c r="S248" s="35" t="s">
        <v>7089</v>
      </c>
      <c r="T248">
        <v>10000000</v>
      </c>
      <c r="U248">
        <v>10</v>
      </c>
      <c r="V248" s="35" t="s">
        <v>7090</v>
      </c>
      <c r="W248" s="35" t="s">
        <v>276</v>
      </c>
      <c r="X248" s="35" t="s">
        <v>276</v>
      </c>
      <c r="Y248" s="35" t="s">
        <v>48</v>
      </c>
      <c r="Z248" s="35" t="s">
        <v>14691</v>
      </c>
      <c r="AA248" s="35" t="s">
        <v>14691</v>
      </c>
      <c r="AC248" s="35" t="s">
        <v>14691</v>
      </c>
      <c r="AD248" s="35" t="s">
        <v>14691</v>
      </c>
      <c r="AE248">
        <v>101500000</v>
      </c>
      <c r="AF248">
        <v>10.15</v>
      </c>
      <c r="AG248" s="35" t="s">
        <v>14691</v>
      </c>
      <c r="AI248">
        <v>7500000</v>
      </c>
      <c r="AJ248" s="20">
        <v>44484</v>
      </c>
      <c r="AK248" s="20"/>
      <c r="AP248" s="35" t="s">
        <v>14691</v>
      </c>
      <c r="AQ248" s="35" t="s">
        <v>14691</v>
      </c>
      <c r="AR248" s="35" t="s">
        <v>14691</v>
      </c>
      <c r="AS248" s="35" t="s">
        <v>14691</v>
      </c>
      <c r="AT248" s="35" t="s">
        <v>14691</v>
      </c>
      <c r="AU248">
        <v>10.15</v>
      </c>
      <c r="AV248">
        <v>10.18</v>
      </c>
      <c r="AW248" t="b">
        <v>0</v>
      </c>
      <c r="AX248">
        <v>10000000</v>
      </c>
      <c r="AY248" s="20">
        <v>44945</v>
      </c>
      <c r="AZ248" s="20"/>
      <c r="BA248" s="20">
        <v>45035</v>
      </c>
      <c r="BB248">
        <v>1</v>
      </c>
      <c r="BC248">
        <v>1</v>
      </c>
      <c r="BD248">
        <v>0.75</v>
      </c>
      <c r="BE248">
        <v>11.5</v>
      </c>
      <c r="BF248" s="35" t="s">
        <v>14691</v>
      </c>
      <c r="BG248" s="35" t="s">
        <v>7083</v>
      </c>
      <c r="BH248" s="35" t="s">
        <v>7094</v>
      </c>
      <c r="BI248" s="35" t="s">
        <v>2584</v>
      </c>
      <c r="BJ248" s="35" t="s">
        <v>7095</v>
      </c>
    </row>
    <row r="249" spans="1:62" x14ac:dyDescent="0.2">
      <c r="A249">
        <v>247</v>
      </c>
      <c r="B249" s="35" t="s">
        <v>7083</v>
      </c>
      <c r="C249" s="35" t="s">
        <v>7084</v>
      </c>
      <c r="D249" s="35" t="s">
        <v>7085</v>
      </c>
      <c r="E249" s="35" t="s">
        <v>7096</v>
      </c>
      <c r="F249" s="35" t="s">
        <v>7087</v>
      </c>
      <c r="G249" s="20">
        <v>44413</v>
      </c>
      <c r="H249" s="35" t="s">
        <v>159</v>
      </c>
      <c r="I249" s="35" t="s">
        <v>454</v>
      </c>
      <c r="J249" s="35" t="s">
        <v>137</v>
      </c>
      <c r="K249">
        <v>16.5</v>
      </c>
      <c r="L249">
        <v>9.5</v>
      </c>
      <c r="M249" s="35" t="s">
        <v>2638</v>
      </c>
      <c r="N249" s="35" t="s">
        <v>7088</v>
      </c>
      <c r="O249" s="35" t="s">
        <v>136</v>
      </c>
      <c r="P249" s="35" t="s">
        <v>2575</v>
      </c>
      <c r="Q249" s="35" t="s">
        <v>186</v>
      </c>
      <c r="R249" s="35" t="s">
        <v>2623</v>
      </c>
      <c r="S249" s="35" t="s">
        <v>7089</v>
      </c>
      <c r="T249">
        <v>10000000</v>
      </c>
      <c r="U249">
        <v>10</v>
      </c>
      <c r="V249" s="35" t="s">
        <v>7090</v>
      </c>
      <c r="W249" s="35" t="s">
        <v>276</v>
      </c>
      <c r="X249" s="35" t="s">
        <v>276</v>
      </c>
      <c r="Y249" s="35" t="s">
        <v>48</v>
      </c>
      <c r="Z249" s="35" t="s">
        <v>14691</v>
      </c>
      <c r="AA249" s="35" t="s">
        <v>14691</v>
      </c>
      <c r="AC249" s="35" t="s">
        <v>14691</v>
      </c>
      <c r="AD249" s="35" t="s">
        <v>14691</v>
      </c>
      <c r="AE249">
        <v>101500000</v>
      </c>
      <c r="AF249">
        <v>10.15</v>
      </c>
      <c r="AG249" s="35" t="s">
        <v>14691</v>
      </c>
      <c r="AI249">
        <v>7500000</v>
      </c>
      <c r="AJ249" s="20">
        <v>44484</v>
      </c>
      <c r="AK249" s="20"/>
      <c r="AP249" s="35" t="s">
        <v>14691</v>
      </c>
      <c r="AQ249" s="35" t="s">
        <v>14691</v>
      </c>
      <c r="AR249" s="35" t="s">
        <v>14691</v>
      </c>
      <c r="AS249" s="35" t="s">
        <v>14691</v>
      </c>
      <c r="AT249" s="35" t="s">
        <v>14691</v>
      </c>
      <c r="AU249">
        <v>10.15</v>
      </c>
      <c r="AV249">
        <v>10.18</v>
      </c>
      <c r="AW249" t="b">
        <v>0</v>
      </c>
      <c r="AX249">
        <v>10000000</v>
      </c>
      <c r="AY249" s="20">
        <v>44945</v>
      </c>
      <c r="AZ249" s="20"/>
      <c r="BA249" s="20">
        <v>45035</v>
      </c>
      <c r="BB249">
        <v>1</v>
      </c>
      <c r="BC249">
        <v>1</v>
      </c>
      <c r="BD249">
        <v>0.75</v>
      </c>
      <c r="BE249">
        <v>11.5</v>
      </c>
      <c r="BF249" s="35" t="s">
        <v>14691</v>
      </c>
      <c r="BG249" s="35" t="s">
        <v>7097</v>
      </c>
      <c r="BH249" s="35" t="s">
        <v>7098</v>
      </c>
      <c r="BI249" s="35" t="s">
        <v>2589</v>
      </c>
      <c r="BJ249" s="35" t="s">
        <v>7099</v>
      </c>
    </row>
    <row r="250" spans="1:62" x14ac:dyDescent="0.2">
      <c r="A250">
        <v>248</v>
      </c>
      <c r="B250" s="35" t="s">
        <v>9137</v>
      </c>
      <c r="C250" s="35" t="s">
        <v>9138</v>
      </c>
      <c r="D250" s="35" t="s">
        <v>9139</v>
      </c>
      <c r="E250" s="35" t="s">
        <v>9140</v>
      </c>
      <c r="F250" s="35" t="s">
        <v>9141</v>
      </c>
      <c r="G250" s="20">
        <v>44587</v>
      </c>
      <c r="H250" s="35" t="s">
        <v>138</v>
      </c>
      <c r="I250" s="35" t="s">
        <v>61</v>
      </c>
      <c r="J250" s="35" t="s">
        <v>126</v>
      </c>
      <c r="K250">
        <v>18</v>
      </c>
      <c r="L250">
        <v>9.1999999999999993</v>
      </c>
      <c r="M250" s="35" t="s">
        <v>9142</v>
      </c>
      <c r="N250" s="35" t="s">
        <v>9143</v>
      </c>
      <c r="O250" s="35" t="s">
        <v>96</v>
      </c>
      <c r="P250" s="35" t="s">
        <v>2575</v>
      </c>
      <c r="Q250" s="35" t="s">
        <v>368</v>
      </c>
      <c r="R250" s="35" t="s">
        <v>2577</v>
      </c>
      <c r="S250" s="35" t="s">
        <v>9144</v>
      </c>
      <c r="T250">
        <v>17250000</v>
      </c>
      <c r="U250">
        <v>10</v>
      </c>
      <c r="V250" s="35" t="s">
        <v>6027</v>
      </c>
      <c r="W250" s="35" t="s">
        <v>1549</v>
      </c>
      <c r="X250" s="35" t="s">
        <v>310</v>
      </c>
      <c r="Y250" s="35" t="s">
        <v>219</v>
      </c>
      <c r="Z250" s="35" t="s">
        <v>14691</v>
      </c>
      <c r="AA250" s="35" t="s">
        <v>14691</v>
      </c>
      <c r="AC250" s="35" t="s">
        <v>14691</v>
      </c>
      <c r="AD250" s="35" t="s">
        <v>14691</v>
      </c>
      <c r="AE250">
        <v>175950000</v>
      </c>
      <c r="AF250">
        <v>10.199999999999999</v>
      </c>
      <c r="AG250" s="35" t="s">
        <v>14691</v>
      </c>
      <c r="AI250">
        <v>17250000</v>
      </c>
      <c r="AJ250" s="20">
        <v>44608</v>
      </c>
      <c r="AK250" s="20"/>
      <c r="AL250">
        <v>9920000</v>
      </c>
      <c r="AO250">
        <v>9920000</v>
      </c>
      <c r="AP250" s="35" t="s">
        <v>14691</v>
      </c>
      <c r="AQ250" s="35" t="s">
        <v>14691</v>
      </c>
      <c r="AR250" s="35" t="s">
        <v>14691</v>
      </c>
      <c r="AS250" s="35" t="s">
        <v>14691</v>
      </c>
      <c r="AT250" s="35" t="s">
        <v>14691</v>
      </c>
      <c r="AU250">
        <v>10.199999999999999</v>
      </c>
      <c r="AV250">
        <v>10.266</v>
      </c>
      <c r="AW250" t="b">
        <v>0</v>
      </c>
      <c r="AX250">
        <v>17250000</v>
      </c>
      <c r="AY250" s="20">
        <v>44975</v>
      </c>
      <c r="AZ250" s="20"/>
      <c r="BA250" s="20">
        <v>45156</v>
      </c>
      <c r="BB250">
        <v>1</v>
      </c>
      <c r="BC250">
        <v>1</v>
      </c>
      <c r="BD250">
        <v>1</v>
      </c>
      <c r="BE250">
        <v>11.5</v>
      </c>
      <c r="BF250" s="35" t="s">
        <v>14691</v>
      </c>
      <c r="BG250" s="35" t="s">
        <v>1550</v>
      </c>
      <c r="BH250" s="35" t="s">
        <v>6937</v>
      </c>
      <c r="BI250" s="35" t="s">
        <v>2580</v>
      </c>
      <c r="BJ250" s="35" t="s">
        <v>6938</v>
      </c>
    </row>
    <row r="251" spans="1:62" x14ac:dyDescent="0.2">
      <c r="A251">
        <v>249</v>
      </c>
      <c r="B251" s="35" t="s">
        <v>9137</v>
      </c>
      <c r="C251" s="35" t="s">
        <v>9138</v>
      </c>
      <c r="D251" s="35" t="s">
        <v>9139</v>
      </c>
      <c r="E251" s="35" t="s">
        <v>9145</v>
      </c>
      <c r="F251" s="35" t="s">
        <v>9141</v>
      </c>
      <c r="G251" s="20">
        <v>44587</v>
      </c>
      <c r="H251" s="35" t="s">
        <v>138</v>
      </c>
      <c r="I251" s="35" t="s">
        <v>61</v>
      </c>
      <c r="J251" s="35" t="s">
        <v>126</v>
      </c>
      <c r="K251">
        <v>18</v>
      </c>
      <c r="L251">
        <v>9.1999999999999993</v>
      </c>
      <c r="M251" s="35" t="s">
        <v>9142</v>
      </c>
      <c r="N251" s="35" t="s">
        <v>9143</v>
      </c>
      <c r="O251" s="35" t="s">
        <v>96</v>
      </c>
      <c r="P251" s="35" t="s">
        <v>2575</v>
      </c>
      <c r="Q251" s="35" t="s">
        <v>368</v>
      </c>
      <c r="R251" s="35" t="s">
        <v>2577</v>
      </c>
      <c r="S251" s="35" t="s">
        <v>9144</v>
      </c>
      <c r="T251">
        <v>17250000</v>
      </c>
      <c r="U251">
        <v>10</v>
      </c>
      <c r="V251" s="35" t="s">
        <v>6027</v>
      </c>
      <c r="W251" s="35" t="s">
        <v>1549</v>
      </c>
      <c r="X251" s="35" t="s">
        <v>310</v>
      </c>
      <c r="Y251" s="35" t="s">
        <v>219</v>
      </c>
      <c r="Z251" s="35" t="s">
        <v>14691</v>
      </c>
      <c r="AA251" s="35" t="s">
        <v>14691</v>
      </c>
      <c r="AC251" s="35" t="s">
        <v>14691</v>
      </c>
      <c r="AD251" s="35" t="s">
        <v>14691</v>
      </c>
      <c r="AE251">
        <v>175950000</v>
      </c>
      <c r="AF251">
        <v>10.199999999999999</v>
      </c>
      <c r="AG251" s="35" t="s">
        <v>14691</v>
      </c>
      <c r="AI251">
        <v>17250000</v>
      </c>
      <c r="AJ251" s="20">
        <v>44608</v>
      </c>
      <c r="AK251" s="20"/>
      <c r="AL251">
        <v>9920000</v>
      </c>
      <c r="AO251">
        <v>9920000</v>
      </c>
      <c r="AP251" s="35" t="s">
        <v>14691</v>
      </c>
      <c r="AQ251" s="35" t="s">
        <v>14691</v>
      </c>
      <c r="AR251" s="35" t="s">
        <v>14691</v>
      </c>
      <c r="AS251" s="35" t="s">
        <v>14691</v>
      </c>
      <c r="AT251" s="35" t="s">
        <v>14691</v>
      </c>
      <c r="AU251">
        <v>10.199999999999999</v>
      </c>
      <c r="AV251">
        <v>10.266</v>
      </c>
      <c r="AW251" t="b">
        <v>0</v>
      </c>
      <c r="AX251">
        <v>17250000</v>
      </c>
      <c r="AY251" s="20">
        <v>44975</v>
      </c>
      <c r="AZ251" s="20"/>
      <c r="BA251" s="20">
        <v>45156</v>
      </c>
      <c r="BB251">
        <v>1</v>
      </c>
      <c r="BC251">
        <v>1</v>
      </c>
      <c r="BD251">
        <v>1</v>
      </c>
      <c r="BE251">
        <v>11.5</v>
      </c>
      <c r="BF251" s="35" t="s">
        <v>14691</v>
      </c>
      <c r="BG251" s="35" t="s">
        <v>9137</v>
      </c>
      <c r="BH251" s="35" t="s">
        <v>9146</v>
      </c>
      <c r="BI251" s="35" t="s">
        <v>2584</v>
      </c>
      <c r="BJ251" s="35" t="s">
        <v>9147</v>
      </c>
    </row>
    <row r="252" spans="1:62" x14ac:dyDescent="0.2">
      <c r="A252">
        <v>250</v>
      </c>
      <c r="B252" s="35" t="s">
        <v>9137</v>
      </c>
      <c r="C252" s="35" t="s">
        <v>9138</v>
      </c>
      <c r="D252" s="35" t="s">
        <v>9139</v>
      </c>
      <c r="E252" s="35" t="s">
        <v>9148</v>
      </c>
      <c r="F252" s="35" t="s">
        <v>9141</v>
      </c>
      <c r="G252" s="20">
        <v>44587</v>
      </c>
      <c r="H252" s="35" t="s">
        <v>138</v>
      </c>
      <c r="I252" s="35" t="s">
        <v>61</v>
      </c>
      <c r="J252" s="35" t="s">
        <v>126</v>
      </c>
      <c r="K252">
        <v>18</v>
      </c>
      <c r="L252">
        <v>9.1999999999999993</v>
      </c>
      <c r="M252" s="35" t="s">
        <v>9142</v>
      </c>
      <c r="N252" s="35" t="s">
        <v>9143</v>
      </c>
      <c r="O252" s="35" t="s">
        <v>96</v>
      </c>
      <c r="P252" s="35" t="s">
        <v>2575</v>
      </c>
      <c r="Q252" s="35" t="s">
        <v>368</v>
      </c>
      <c r="R252" s="35" t="s">
        <v>2577</v>
      </c>
      <c r="S252" s="35" t="s">
        <v>9144</v>
      </c>
      <c r="T252">
        <v>17250000</v>
      </c>
      <c r="U252">
        <v>10</v>
      </c>
      <c r="V252" s="35" t="s">
        <v>6027</v>
      </c>
      <c r="W252" s="35" t="s">
        <v>1549</v>
      </c>
      <c r="X252" s="35" t="s">
        <v>310</v>
      </c>
      <c r="Y252" s="35" t="s">
        <v>219</v>
      </c>
      <c r="Z252" s="35" t="s">
        <v>14691</v>
      </c>
      <c r="AA252" s="35" t="s">
        <v>14691</v>
      </c>
      <c r="AC252" s="35" t="s">
        <v>14691</v>
      </c>
      <c r="AD252" s="35" t="s">
        <v>14691</v>
      </c>
      <c r="AE252">
        <v>175950000</v>
      </c>
      <c r="AF252">
        <v>10.199999999999999</v>
      </c>
      <c r="AG252" s="35" t="s">
        <v>14691</v>
      </c>
      <c r="AI252">
        <v>17250000</v>
      </c>
      <c r="AJ252" s="20">
        <v>44608</v>
      </c>
      <c r="AK252" s="20"/>
      <c r="AL252">
        <v>9920000</v>
      </c>
      <c r="AO252">
        <v>9920000</v>
      </c>
      <c r="AP252" s="35" t="s">
        <v>14691</v>
      </c>
      <c r="AQ252" s="35" t="s">
        <v>14691</v>
      </c>
      <c r="AR252" s="35" t="s">
        <v>14691</v>
      </c>
      <c r="AS252" s="35" t="s">
        <v>14691</v>
      </c>
      <c r="AT252" s="35" t="s">
        <v>14691</v>
      </c>
      <c r="AU252">
        <v>10.199999999999999</v>
      </c>
      <c r="AV252">
        <v>10.266</v>
      </c>
      <c r="AW252" t="b">
        <v>0</v>
      </c>
      <c r="AX252">
        <v>17250000</v>
      </c>
      <c r="AY252" s="20">
        <v>44975</v>
      </c>
      <c r="AZ252" s="20"/>
      <c r="BA252" s="20">
        <v>45156</v>
      </c>
      <c r="BB252">
        <v>1</v>
      </c>
      <c r="BC252">
        <v>1</v>
      </c>
      <c r="BD252">
        <v>1</v>
      </c>
      <c r="BE252">
        <v>11.5</v>
      </c>
      <c r="BF252" s="35" t="s">
        <v>14691</v>
      </c>
      <c r="BG252" s="35" t="s">
        <v>9149</v>
      </c>
      <c r="BH252" s="35" t="s">
        <v>6937</v>
      </c>
      <c r="BI252" s="35" t="s">
        <v>2589</v>
      </c>
      <c r="BJ252" s="35" t="s">
        <v>6938</v>
      </c>
    </row>
    <row r="253" spans="1:62" x14ac:dyDescent="0.2">
      <c r="A253">
        <v>251</v>
      </c>
      <c r="B253" s="35" t="s">
        <v>9137</v>
      </c>
      <c r="C253" s="35" t="s">
        <v>9138</v>
      </c>
      <c r="D253" s="35" t="s">
        <v>9139</v>
      </c>
      <c r="E253" s="35" t="s">
        <v>9150</v>
      </c>
      <c r="F253" s="35" t="s">
        <v>9141</v>
      </c>
      <c r="G253" s="20">
        <v>44587</v>
      </c>
      <c r="H253" s="35" t="s">
        <v>138</v>
      </c>
      <c r="I253" s="35" t="s">
        <v>61</v>
      </c>
      <c r="J253" s="35" t="s">
        <v>126</v>
      </c>
      <c r="K253">
        <v>18</v>
      </c>
      <c r="L253">
        <v>9.1999999999999993</v>
      </c>
      <c r="M253" s="35" t="s">
        <v>9142</v>
      </c>
      <c r="N253" s="35" t="s">
        <v>9143</v>
      </c>
      <c r="O253" s="35" t="s">
        <v>96</v>
      </c>
      <c r="P253" s="35" t="s">
        <v>2575</v>
      </c>
      <c r="Q253" s="35" t="s">
        <v>368</v>
      </c>
      <c r="R253" s="35" t="s">
        <v>2577</v>
      </c>
      <c r="S253" s="35" t="s">
        <v>9144</v>
      </c>
      <c r="T253">
        <v>17250000</v>
      </c>
      <c r="U253">
        <v>10</v>
      </c>
      <c r="V253" s="35" t="s">
        <v>6027</v>
      </c>
      <c r="W253" s="35" t="s">
        <v>1549</v>
      </c>
      <c r="X253" s="35" t="s">
        <v>310</v>
      </c>
      <c r="Y253" s="35" t="s">
        <v>219</v>
      </c>
      <c r="Z253" s="35" t="s">
        <v>14691</v>
      </c>
      <c r="AA253" s="35" t="s">
        <v>14691</v>
      </c>
      <c r="AC253" s="35" t="s">
        <v>14691</v>
      </c>
      <c r="AD253" s="35" t="s">
        <v>14691</v>
      </c>
      <c r="AE253">
        <v>175950000</v>
      </c>
      <c r="AF253">
        <v>10.199999999999999</v>
      </c>
      <c r="AG253" s="35" t="s">
        <v>14691</v>
      </c>
      <c r="AI253">
        <v>17250000</v>
      </c>
      <c r="AJ253" s="20">
        <v>44608</v>
      </c>
      <c r="AK253" s="20"/>
      <c r="AL253">
        <v>9920000</v>
      </c>
      <c r="AO253">
        <v>9920000</v>
      </c>
      <c r="AP253" s="35" t="s">
        <v>14691</v>
      </c>
      <c r="AQ253" s="35" t="s">
        <v>14691</v>
      </c>
      <c r="AR253" s="35" t="s">
        <v>14691</v>
      </c>
      <c r="AS253" s="35" t="s">
        <v>14691</v>
      </c>
      <c r="AT253" s="35" t="s">
        <v>14691</v>
      </c>
      <c r="AU253">
        <v>10.199999999999999</v>
      </c>
      <c r="AV253">
        <v>10.266</v>
      </c>
      <c r="AW253" t="b">
        <v>0</v>
      </c>
      <c r="AX253">
        <v>17250000</v>
      </c>
      <c r="AY253" s="20">
        <v>44975</v>
      </c>
      <c r="AZ253" s="20"/>
      <c r="BA253" s="20">
        <v>45156</v>
      </c>
      <c r="BB253">
        <v>1</v>
      </c>
      <c r="BC253">
        <v>1</v>
      </c>
      <c r="BD253">
        <v>1</v>
      </c>
      <c r="BE253">
        <v>11.5</v>
      </c>
      <c r="BF253" s="35" t="s">
        <v>14691</v>
      </c>
      <c r="BG253" s="35" t="s">
        <v>9151</v>
      </c>
      <c r="BH253" s="35" t="s">
        <v>6937</v>
      </c>
      <c r="BI253" s="35" t="s">
        <v>2613</v>
      </c>
      <c r="BJ253" s="35" t="s">
        <v>6938</v>
      </c>
    </row>
    <row r="254" spans="1:62" x14ac:dyDescent="0.2">
      <c r="A254">
        <v>252</v>
      </c>
      <c r="B254" s="35" t="s">
        <v>5010</v>
      </c>
      <c r="C254" s="35" t="s">
        <v>5011</v>
      </c>
      <c r="D254" s="35" t="s">
        <v>5012</v>
      </c>
      <c r="E254" s="35" t="s">
        <v>5013</v>
      </c>
      <c r="F254" s="35" t="s">
        <v>5014</v>
      </c>
      <c r="G254" s="20">
        <v>44315</v>
      </c>
      <c r="H254" s="35" t="s">
        <v>2653</v>
      </c>
      <c r="I254" s="35" t="s">
        <v>61</v>
      </c>
      <c r="J254" s="35" t="s">
        <v>137</v>
      </c>
      <c r="K254">
        <v>18</v>
      </c>
      <c r="L254">
        <v>9.1999999999999993</v>
      </c>
      <c r="M254" s="35" t="s">
        <v>5015</v>
      </c>
      <c r="N254" s="35" t="s">
        <v>5016</v>
      </c>
      <c r="O254" s="35" t="s">
        <v>112</v>
      </c>
      <c r="P254" s="35" t="s">
        <v>2575</v>
      </c>
      <c r="Q254" s="35" t="s">
        <v>394</v>
      </c>
      <c r="R254" s="35" t="s">
        <v>2623</v>
      </c>
      <c r="S254" s="35" t="s">
        <v>5017</v>
      </c>
      <c r="T254">
        <v>11500000</v>
      </c>
      <c r="U254">
        <v>10</v>
      </c>
      <c r="V254" s="35" t="s">
        <v>5018</v>
      </c>
      <c r="W254" s="35" t="s">
        <v>1547</v>
      </c>
      <c r="X254" s="35" t="s">
        <v>79</v>
      </c>
      <c r="Y254" s="35" t="s">
        <v>56</v>
      </c>
      <c r="Z254" s="35" t="s">
        <v>14691</v>
      </c>
      <c r="AA254" s="35" t="s">
        <v>14691</v>
      </c>
      <c r="AC254" s="35" t="s">
        <v>14691</v>
      </c>
      <c r="AD254" s="35" t="s">
        <v>14691</v>
      </c>
      <c r="AE254">
        <v>116725000</v>
      </c>
      <c r="AF254">
        <v>10.15</v>
      </c>
      <c r="AG254" s="35" t="s">
        <v>14691</v>
      </c>
      <c r="AI254">
        <v>11500000</v>
      </c>
      <c r="AJ254" s="20">
        <v>44489</v>
      </c>
      <c r="AK254" s="20"/>
      <c r="AL254">
        <v>4639102</v>
      </c>
      <c r="AO254">
        <v>4639102</v>
      </c>
      <c r="AP254" s="35" t="s">
        <v>14691</v>
      </c>
      <c r="AQ254" s="35" t="s">
        <v>14691</v>
      </c>
      <c r="AR254" s="35" t="s">
        <v>14691</v>
      </c>
      <c r="AS254" s="35" t="s">
        <v>14691</v>
      </c>
      <c r="AT254" s="35" t="s">
        <v>14691</v>
      </c>
      <c r="AU254">
        <v>10.15</v>
      </c>
      <c r="AV254">
        <v>10.173999999999999</v>
      </c>
      <c r="AW254" t="b">
        <v>0</v>
      </c>
      <c r="AX254">
        <v>11500000</v>
      </c>
      <c r="AY254" s="20">
        <v>44856</v>
      </c>
      <c r="AZ254" s="20"/>
      <c r="BA254" s="20"/>
      <c r="BB254">
        <v>1</v>
      </c>
      <c r="BC254">
        <v>1</v>
      </c>
      <c r="BD254">
        <v>1</v>
      </c>
      <c r="BE254">
        <v>11.5</v>
      </c>
      <c r="BF254" s="35" t="s">
        <v>14691</v>
      </c>
      <c r="BG254" s="35" t="s">
        <v>1548</v>
      </c>
      <c r="BH254" s="35" t="s">
        <v>5019</v>
      </c>
      <c r="BI254" s="35" t="s">
        <v>2580</v>
      </c>
      <c r="BJ254" s="35" t="s">
        <v>5020</v>
      </c>
    </row>
    <row r="255" spans="1:62" x14ac:dyDescent="0.2">
      <c r="A255">
        <v>253</v>
      </c>
      <c r="B255" s="35" t="s">
        <v>5010</v>
      </c>
      <c r="C255" s="35" t="s">
        <v>5011</v>
      </c>
      <c r="D255" s="35" t="s">
        <v>5012</v>
      </c>
      <c r="E255" s="35" t="s">
        <v>5021</v>
      </c>
      <c r="F255" s="35" t="s">
        <v>5014</v>
      </c>
      <c r="G255" s="20">
        <v>44315</v>
      </c>
      <c r="H255" s="35" t="s">
        <v>2653</v>
      </c>
      <c r="I255" s="35" t="s">
        <v>61</v>
      </c>
      <c r="J255" s="35" t="s">
        <v>137</v>
      </c>
      <c r="K255">
        <v>18</v>
      </c>
      <c r="L255">
        <v>9.1999999999999993</v>
      </c>
      <c r="M255" s="35" t="s">
        <v>5015</v>
      </c>
      <c r="N255" s="35" t="s">
        <v>5016</v>
      </c>
      <c r="O255" s="35" t="s">
        <v>112</v>
      </c>
      <c r="P255" s="35" t="s">
        <v>2575</v>
      </c>
      <c r="Q255" s="35" t="s">
        <v>394</v>
      </c>
      <c r="R255" s="35" t="s">
        <v>2623</v>
      </c>
      <c r="S255" s="35" t="s">
        <v>5017</v>
      </c>
      <c r="T255">
        <v>11500000</v>
      </c>
      <c r="U255">
        <v>10</v>
      </c>
      <c r="V255" s="35" t="s">
        <v>5018</v>
      </c>
      <c r="W255" s="35" t="s">
        <v>1547</v>
      </c>
      <c r="X255" s="35" t="s">
        <v>79</v>
      </c>
      <c r="Y255" s="35" t="s">
        <v>56</v>
      </c>
      <c r="Z255" s="35" t="s">
        <v>14691</v>
      </c>
      <c r="AA255" s="35" t="s">
        <v>14691</v>
      </c>
      <c r="AC255" s="35" t="s">
        <v>14691</v>
      </c>
      <c r="AD255" s="35" t="s">
        <v>14691</v>
      </c>
      <c r="AE255">
        <v>116725000</v>
      </c>
      <c r="AF255">
        <v>10.15</v>
      </c>
      <c r="AG255" s="35" t="s">
        <v>14691</v>
      </c>
      <c r="AI255">
        <v>11500000</v>
      </c>
      <c r="AJ255" s="20">
        <v>44489</v>
      </c>
      <c r="AK255" s="20"/>
      <c r="AL255">
        <v>4639102</v>
      </c>
      <c r="AO255">
        <v>4639102</v>
      </c>
      <c r="AP255" s="35" t="s">
        <v>14691</v>
      </c>
      <c r="AQ255" s="35" t="s">
        <v>14691</v>
      </c>
      <c r="AR255" s="35" t="s">
        <v>14691</v>
      </c>
      <c r="AS255" s="35" t="s">
        <v>14691</v>
      </c>
      <c r="AT255" s="35" t="s">
        <v>14691</v>
      </c>
      <c r="AU255">
        <v>10.15</v>
      </c>
      <c r="AV255">
        <v>10.173999999999999</v>
      </c>
      <c r="AW255" t="b">
        <v>0</v>
      </c>
      <c r="AX255">
        <v>11500000</v>
      </c>
      <c r="AY255" s="20">
        <v>44856</v>
      </c>
      <c r="AZ255" s="20"/>
      <c r="BA255" s="20"/>
      <c r="BB255">
        <v>1</v>
      </c>
      <c r="BC255">
        <v>1</v>
      </c>
      <c r="BD255">
        <v>1</v>
      </c>
      <c r="BE255">
        <v>11.5</v>
      </c>
      <c r="BF255" s="35" t="s">
        <v>14691</v>
      </c>
      <c r="BG255" s="35" t="s">
        <v>5022</v>
      </c>
      <c r="BH255" s="35" t="s">
        <v>5023</v>
      </c>
      <c r="BI255" s="35" t="s">
        <v>2584</v>
      </c>
      <c r="BJ255" s="35" t="s">
        <v>5024</v>
      </c>
    </row>
    <row r="256" spans="1:62" x14ac:dyDescent="0.2">
      <c r="A256">
        <v>254</v>
      </c>
      <c r="B256" s="35" t="s">
        <v>5010</v>
      </c>
      <c r="C256" s="35" t="s">
        <v>5011</v>
      </c>
      <c r="D256" s="35" t="s">
        <v>5012</v>
      </c>
      <c r="E256" s="35" t="s">
        <v>5025</v>
      </c>
      <c r="F256" s="35" t="s">
        <v>5014</v>
      </c>
      <c r="G256" s="20">
        <v>44315</v>
      </c>
      <c r="H256" s="35" t="s">
        <v>2653</v>
      </c>
      <c r="I256" s="35" t="s">
        <v>61</v>
      </c>
      <c r="J256" s="35" t="s">
        <v>137</v>
      </c>
      <c r="K256">
        <v>18</v>
      </c>
      <c r="L256">
        <v>9.1999999999999993</v>
      </c>
      <c r="M256" s="35" t="s">
        <v>5015</v>
      </c>
      <c r="N256" s="35" t="s">
        <v>5016</v>
      </c>
      <c r="O256" s="35" t="s">
        <v>112</v>
      </c>
      <c r="P256" s="35" t="s">
        <v>2575</v>
      </c>
      <c r="Q256" s="35" t="s">
        <v>394</v>
      </c>
      <c r="R256" s="35" t="s">
        <v>2623</v>
      </c>
      <c r="S256" s="35" t="s">
        <v>5017</v>
      </c>
      <c r="T256">
        <v>11500000</v>
      </c>
      <c r="U256">
        <v>10</v>
      </c>
      <c r="V256" s="35" t="s">
        <v>5018</v>
      </c>
      <c r="W256" s="35" t="s">
        <v>1547</v>
      </c>
      <c r="X256" s="35" t="s">
        <v>79</v>
      </c>
      <c r="Y256" s="35" t="s">
        <v>56</v>
      </c>
      <c r="Z256" s="35" t="s">
        <v>14691</v>
      </c>
      <c r="AA256" s="35" t="s">
        <v>14691</v>
      </c>
      <c r="AC256" s="35" t="s">
        <v>14691</v>
      </c>
      <c r="AD256" s="35" t="s">
        <v>14691</v>
      </c>
      <c r="AE256">
        <v>116725000</v>
      </c>
      <c r="AF256">
        <v>10.15</v>
      </c>
      <c r="AG256" s="35" t="s">
        <v>14691</v>
      </c>
      <c r="AI256">
        <v>11500000</v>
      </c>
      <c r="AJ256" s="20">
        <v>44489</v>
      </c>
      <c r="AK256" s="20"/>
      <c r="AL256">
        <v>4639102</v>
      </c>
      <c r="AO256">
        <v>4639102</v>
      </c>
      <c r="AP256" s="35" t="s">
        <v>14691</v>
      </c>
      <c r="AQ256" s="35" t="s">
        <v>14691</v>
      </c>
      <c r="AR256" s="35" t="s">
        <v>14691</v>
      </c>
      <c r="AS256" s="35" t="s">
        <v>14691</v>
      </c>
      <c r="AT256" s="35" t="s">
        <v>14691</v>
      </c>
      <c r="AU256">
        <v>10.15</v>
      </c>
      <c r="AV256">
        <v>10.173999999999999</v>
      </c>
      <c r="AW256" t="b">
        <v>0</v>
      </c>
      <c r="AX256">
        <v>11500000</v>
      </c>
      <c r="AY256" s="20">
        <v>44856</v>
      </c>
      <c r="AZ256" s="20"/>
      <c r="BA256" s="20"/>
      <c r="BB256">
        <v>1</v>
      </c>
      <c r="BC256">
        <v>1</v>
      </c>
      <c r="BD256">
        <v>1</v>
      </c>
      <c r="BE256">
        <v>11.5</v>
      </c>
      <c r="BF256" s="35" t="s">
        <v>14691</v>
      </c>
      <c r="BG256" s="35" t="s">
        <v>5026</v>
      </c>
      <c r="BH256" s="35" t="s">
        <v>5027</v>
      </c>
      <c r="BI256" s="35" t="s">
        <v>2589</v>
      </c>
      <c r="BJ256" s="35" t="s">
        <v>5028</v>
      </c>
    </row>
    <row r="257" spans="1:62" x14ac:dyDescent="0.2">
      <c r="A257">
        <v>255</v>
      </c>
      <c r="B257" s="35" t="s">
        <v>11772</v>
      </c>
      <c r="C257" s="35" t="s">
        <v>11773</v>
      </c>
      <c r="D257" s="35" t="s">
        <v>11774</v>
      </c>
      <c r="E257" s="35" t="s">
        <v>11775</v>
      </c>
      <c r="F257" s="35" t="s">
        <v>11776</v>
      </c>
      <c r="G257" s="20">
        <v>44449</v>
      </c>
      <c r="H257" s="35" t="s">
        <v>2949</v>
      </c>
      <c r="I257" s="35" t="s">
        <v>61</v>
      </c>
      <c r="J257" s="35" t="s">
        <v>69</v>
      </c>
      <c r="K257">
        <v>18</v>
      </c>
      <c r="L257">
        <v>9.1999999999999993</v>
      </c>
      <c r="M257" s="35" t="s">
        <v>11777</v>
      </c>
      <c r="N257" s="35" t="s">
        <v>11778</v>
      </c>
      <c r="O257" s="35" t="s">
        <v>87</v>
      </c>
      <c r="P257" s="35" t="s">
        <v>3406</v>
      </c>
      <c r="Q257" s="35" t="s">
        <v>111</v>
      </c>
      <c r="R257" s="35" t="s">
        <v>2623</v>
      </c>
      <c r="S257" s="35" t="s">
        <v>11779</v>
      </c>
      <c r="T257">
        <v>27510000</v>
      </c>
      <c r="U257">
        <v>10</v>
      </c>
      <c r="V257" s="35" t="s">
        <v>11780</v>
      </c>
      <c r="W257" s="35" t="s">
        <v>1545</v>
      </c>
      <c r="X257" s="35" t="s">
        <v>49</v>
      </c>
      <c r="Y257" s="35" t="s">
        <v>48</v>
      </c>
      <c r="Z257" s="35" t="s">
        <v>14691</v>
      </c>
      <c r="AA257" s="35" t="s">
        <v>14691</v>
      </c>
      <c r="AB257">
        <v>50000000</v>
      </c>
      <c r="AC257" s="35" t="s">
        <v>7107</v>
      </c>
      <c r="AD257" s="35" t="s">
        <v>11781</v>
      </c>
      <c r="AE257">
        <v>275100000</v>
      </c>
      <c r="AF257">
        <v>10</v>
      </c>
      <c r="AG257" s="35" t="s">
        <v>14691</v>
      </c>
      <c r="AI257">
        <v>13755000</v>
      </c>
      <c r="AJ257" s="20">
        <v>44467</v>
      </c>
      <c r="AK257" s="20"/>
      <c r="AL257">
        <v>7502000</v>
      </c>
      <c r="AO257">
        <v>7502000</v>
      </c>
      <c r="AP257" s="35" t="s">
        <v>14691</v>
      </c>
      <c r="AQ257" s="35" t="s">
        <v>14691</v>
      </c>
      <c r="AR257" s="35" t="s">
        <v>14691</v>
      </c>
      <c r="AS257" s="35" t="s">
        <v>14691</v>
      </c>
      <c r="AT257" s="35" t="s">
        <v>14691</v>
      </c>
      <c r="AU257">
        <v>10</v>
      </c>
      <c r="AV257">
        <v>10.051</v>
      </c>
      <c r="AW257" t="b">
        <v>0</v>
      </c>
      <c r="AX257">
        <v>27510000</v>
      </c>
      <c r="AY257" s="20">
        <v>45015</v>
      </c>
      <c r="AZ257" s="20"/>
      <c r="BA257" s="20"/>
      <c r="BB257">
        <v>1</v>
      </c>
      <c r="BC257">
        <v>0.5</v>
      </c>
      <c r="BD257">
        <v>1</v>
      </c>
      <c r="BE257">
        <v>11.5</v>
      </c>
      <c r="BF257" s="35" t="s">
        <v>14691</v>
      </c>
      <c r="BG257" s="35" t="s">
        <v>1546</v>
      </c>
      <c r="BH257" s="35" t="s">
        <v>14720</v>
      </c>
      <c r="BI257" s="35" t="s">
        <v>2580</v>
      </c>
      <c r="BJ257" s="35" t="s">
        <v>11782</v>
      </c>
    </row>
    <row r="258" spans="1:62" x14ac:dyDescent="0.2">
      <c r="A258">
        <v>256</v>
      </c>
      <c r="B258" s="35" t="s">
        <v>11772</v>
      </c>
      <c r="C258" s="35" t="s">
        <v>11773</v>
      </c>
      <c r="D258" s="35" t="s">
        <v>11774</v>
      </c>
      <c r="E258" s="35" t="s">
        <v>11783</v>
      </c>
      <c r="F258" s="35" t="s">
        <v>11776</v>
      </c>
      <c r="G258" s="20">
        <v>44449</v>
      </c>
      <c r="H258" s="35" t="s">
        <v>2949</v>
      </c>
      <c r="I258" s="35" t="s">
        <v>61</v>
      </c>
      <c r="J258" s="35" t="s">
        <v>69</v>
      </c>
      <c r="K258">
        <v>18</v>
      </c>
      <c r="L258">
        <v>9.1999999999999993</v>
      </c>
      <c r="M258" s="35" t="s">
        <v>11777</v>
      </c>
      <c r="N258" s="35" t="s">
        <v>11778</v>
      </c>
      <c r="O258" s="35" t="s">
        <v>87</v>
      </c>
      <c r="P258" s="35" t="s">
        <v>3406</v>
      </c>
      <c r="Q258" s="35" t="s">
        <v>111</v>
      </c>
      <c r="R258" s="35" t="s">
        <v>2623</v>
      </c>
      <c r="S258" s="35" t="s">
        <v>11779</v>
      </c>
      <c r="T258">
        <v>27510000</v>
      </c>
      <c r="U258">
        <v>10</v>
      </c>
      <c r="V258" s="35" t="s">
        <v>11780</v>
      </c>
      <c r="W258" s="35" t="s">
        <v>1545</v>
      </c>
      <c r="X258" s="35" t="s">
        <v>49</v>
      </c>
      <c r="Y258" s="35" t="s">
        <v>48</v>
      </c>
      <c r="Z258" s="35" t="s">
        <v>14691</v>
      </c>
      <c r="AA258" s="35" t="s">
        <v>14691</v>
      </c>
      <c r="AB258">
        <v>50000000</v>
      </c>
      <c r="AC258" s="35" t="s">
        <v>7107</v>
      </c>
      <c r="AD258" s="35" t="s">
        <v>11781</v>
      </c>
      <c r="AE258">
        <v>275100000</v>
      </c>
      <c r="AF258">
        <v>10</v>
      </c>
      <c r="AG258" s="35" t="s">
        <v>14691</v>
      </c>
      <c r="AI258">
        <v>13755000</v>
      </c>
      <c r="AJ258" s="20">
        <v>44467</v>
      </c>
      <c r="AK258" s="20"/>
      <c r="AL258">
        <v>7502000</v>
      </c>
      <c r="AO258">
        <v>7502000</v>
      </c>
      <c r="AP258" s="35" t="s">
        <v>14691</v>
      </c>
      <c r="AQ258" s="35" t="s">
        <v>14691</v>
      </c>
      <c r="AR258" s="35" t="s">
        <v>14691</v>
      </c>
      <c r="AS258" s="35" t="s">
        <v>14691</v>
      </c>
      <c r="AT258" s="35" t="s">
        <v>14691</v>
      </c>
      <c r="AU258">
        <v>10</v>
      </c>
      <c r="AV258">
        <v>10.051</v>
      </c>
      <c r="AW258" t="b">
        <v>0</v>
      </c>
      <c r="AX258">
        <v>27510000</v>
      </c>
      <c r="AY258" s="20">
        <v>45015</v>
      </c>
      <c r="AZ258" s="20"/>
      <c r="BA258" s="20"/>
      <c r="BB258">
        <v>1</v>
      </c>
      <c r="BC258">
        <v>0.5</v>
      </c>
      <c r="BD258">
        <v>1</v>
      </c>
      <c r="BE258">
        <v>11.5</v>
      </c>
      <c r="BF258" s="35" t="s">
        <v>14691</v>
      </c>
      <c r="BG258" s="35" t="s">
        <v>11772</v>
      </c>
      <c r="BH258" s="35" t="s">
        <v>14721</v>
      </c>
      <c r="BI258" s="35" t="s">
        <v>2584</v>
      </c>
      <c r="BJ258" s="35" t="s">
        <v>11784</v>
      </c>
    </row>
    <row r="259" spans="1:62" x14ac:dyDescent="0.2">
      <c r="A259">
        <v>257</v>
      </c>
      <c r="B259" s="35" t="s">
        <v>11772</v>
      </c>
      <c r="C259" s="35" t="s">
        <v>11773</v>
      </c>
      <c r="D259" s="35" t="s">
        <v>11774</v>
      </c>
      <c r="E259" s="35" t="s">
        <v>11785</v>
      </c>
      <c r="F259" s="35" t="s">
        <v>11776</v>
      </c>
      <c r="G259" s="20">
        <v>44449</v>
      </c>
      <c r="H259" s="35" t="s">
        <v>2949</v>
      </c>
      <c r="I259" s="35" t="s">
        <v>61</v>
      </c>
      <c r="J259" s="35" t="s">
        <v>69</v>
      </c>
      <c r="K259">
        <v>18</v>
      </c>
      <c r="L259">
        <v>9.1999999999999993</v>
      </c>
      <c r="M259" s="35" t="s">
        <v>11777</v>
      </c>
      <c r="N259" s="35" t="s">
        <v>11778</v>
      </c>
      <c r="O259" s="35" t="s">
        <v>87</v>
      </c>
      <c r="P259" s="35" t="s">
        <v>3406</v>
      </c>
      <c r="Q259" s="35" t="s">
        <v>111</v>
      </c>
      <c r="R259" s="35" t="s">
        <v>2623</v>
      </c>
      <c r="S259" s="35" t="s">
        <v>11779</v>
      </c>
      <c r="T259">
        <v>27510000</v>
      </c>
      <c r="U259">
        <v>10</v>
      </c>
      <c r="V259" s="35" t="s">
        <v>11780</v>
      </c>
      <c r="W259" s="35" t="s">
        <v>1545</v>
      </c>
      <c r="X259" s="35" t="s">
        <v>49</v>
      </c>
      <c r="Y259" s="35" t="s">
        <v>48</v>
      </c>
      <c r="Z259" s="35" t="s">
        <v>14691</v>
      </c>
      <c r="AA259" s="35" t="s">
        <v>14691</v>
      </c>
      <c r="AB259">
        <v>50000000</v>
      </c>
      <c r="AC259" s="35" t="s">
        <v>7107</v>
      </c>
      <c r="AD259" s="35" t="s">
        <v>11781</v>
      </c>
      <c r="AE259">
        <v>275100000</v>
      </c>
      <c r="AF259">
        <v>10</v>
      </c>
      <c r="AG259" s="35" t="s">
        <v>14691</v>
      </c>
      <c r="AI259">
        <v>13755000</v>
      </c>
      <c r="AJ259" s="20">
        <v>44467</v>
      </c>
      <c r="AK259" s="20"/>
      <c r="AL259">
        <v>7502000</v>
      </c>
      <c r="AO259">
        <v>7502000</v>
      </c>
      <c r="AP259" s="35" t="s">
        <v>14691</v>
      </c>
      <c r="AQ259" s="35" t="s">
        <v>14691</v>
      </c>
      <c r="AR259" s="35" t="s">
        <v>14691</v>
      </c>
      <c r="AS259" s="35" t="s">
        <v>14691</v>
      </c>
      <c r="AT259" s="35" t="s">
        <v>14691</v>
      </c>
      <c r="AU259">
        <v>10</v>
      </c>
      <c r="AV259">
        <v>10.051</v>
      </c>
      <c r="AW259" t="b">
        <v>0</v>
      </c>
      <c r="AX259">
        <v>27510000</v>
      </c>
      <c r="AY259" s="20">
        <v>45015</v>
      </c>
      <c r="AZ259" s="20"/>
      <c r="BA259" s="20"/>
      <c r="BB259">
        <v>1</v>
      </c>
      <c r="BC259">
        <v>0.5</v>
      </c>
      <c r="BD259">
        <v>1</v>
      </c>
      <c r="BE259">
        <v>11.5</v>
      </c>
      <c r="BF259" s="35" t="s">
        <v>14691</v>
      </c>
      <c r="BG259" s="35" t="s">
        <v>11786</v>
      </c>
      <c r="BH259" s="35" t="s">
        <v>14722</v>
      </c>
      <c r="BI259" s="35" t="s">
        <v>2589</v>
      </c>
      <c r="BJ259" s="35" t="s">
        <v>11787</v>
      </c>
    </row>
    <row r="260" spans="1:62" x14ac:dyDescent="0.2">
      <c r="A260">
        <v>258</v>
      </c>
      <c r="B260" s="35" t="s">
        <v>5971</v>
      </c>
      <c r="C260" s="35" t="s">
        <v>5972</v>
      </c>
      <c r="D260" s="35" t="s">
        <v>5973</v>
      </c>
      <c r="E260" s="35" t="s">
        <v>5974</v>
      </c>
      <c r="F260" s="35" t="s">
        <v>5975</v>
      </c>
      <c r="G260" s="20">
        <v>44246</v>
      </c>
      <c r="H260" s="35" t="s">
        <v>386</v>
      </c>
      <c r="I260" s="35" t="s">
        <v>54</v>
      </c>
      <c r="J260" s="35" t="s">
        <v>126</v>
      </c>
      <c r="K260">
        <v>18</v>
      </c>
      <c r="L260">
        <v>9.1999999999999993</v>
      </c>
      <c r="M260" s="35" t="s">
        <v>5976</v>
      </c>
      <c r="N260" s="35" t="s">
        <v>5977</v>
      </c>
      <c r="O260" s="35" t="s">
        <v>112</v>
      </c>
      <c r="P260" s="35" t="s">
        <v>5978</v>
      </c>
      <c r="Q260" s="35" t="s">
        <v>95</v>
      </c>
      <c r="R260" s="35" t="s">
        <v>2623</v>
      </c>
      <c r="S260" s="35" t="s">
        <v>5979</v>
      </c>
      <c r="T260">
        <v>6900000</v>
      </c>
      <c r="U260">
        <v>10</v>
      </c>
      <c r="V260" s="35" t="s">
        <v>14691</v>
      </c>
      <c r="W260" s="35" t="s">
        <v>1543</v>
      </c>
      <c r="X260" s="35" t="s">
        <v>49</v>
      </c>
      <c r="Y260" s="35" t="s">
        <v>48</v>
      </c>
      <c r="Z260" s="35" t="s">
        <v>14691</v>
      </c>
      <c r="AA260" s="35" t="s">
        <v>14691</v>
      </c>
      <c r="AC260" s="35" t="s">
        <v>14691</v>
      </c>
      <c r="AD260" s="35" t="s">
        <v>14691</v>
      </c>
      <c r="AE260">
        <v>69690000</v>
      </c>
      <c r="AF260">
        <v>10.1</v>
      </c>
      <c r="AG260" s="35" t="s">
        <v>14691</v>
      </c>
      <c r="AI260">
        <v>6900000</v>
      </c>
      <c r="AJ260" s="20">
        <v>44449</v>
      </c>
      <c r="AK260" s="20"/>
      <c r="AL260">
        <v>3930000</v>
      </c>
      <c r="AN260">
        <v>393000</v>
      </c>
      <c r="AP260" s="35" t="s">
        <v>14691</v>
      </c>
      <c r="AQ260" s="35" t="s">
        <v>14691</v>
      </c>
      <c r="AR260" s="35" t="s">
        <v>14691</v>
      </c>
      <c r="AS260" s="35" t="s">
        <v>14691</v>
      </c>
      <c r="AT260" s="35" t="s">
        <v>14691</v>
      </c>
      <c r="AU260">
        <v>10.09</v>
      </c>
      <c r="AV260">
        <v>10.116</v>
      </c>
      <c r="AW260" t="b">
        <v>0</v>
      </c>
      <c r="AX260">
        <v>6900000</v>
      </c>
      <c r="AY260" s="20">
        <v>44909</v>
      </c>
      <c r="AZ260" s="20"/>
      <c r="BA260" s="20">
        <v>45091</v>
      </c>
      <c r="BB260">
        <v>1</v>
      </c>
      <c r="BC260">
        <v>1</v>
      </c>
      <c r="BD260">
        <v>1</v>
      </c>
      <c r="BE260">
        <v>11.5</v>
      </c>
      <c r="BF260" s="35" t="s">
        <v>14691</v>
      </c>
      <c r="BG260" s="35" t="s">
        <v>1544</v>
      </c>
      <c r="BH260" s="35" t="s">
        <v>14723</v>
      </c>
      <c r="BI260" s="35" t="s">
        <v>2580</v>
      </c>
      <c r="BJ260" s="35" t="s">
        <v>5980</v>
      </c>
    </row>
    <row r="261" spans="1:62" x14ac:dyDescent="0.2">
      <c r="A261">
        <v>259</v>
      </c>
      <c r="B261" s="35" t="s">
        <v>5971</v>
      </c>
      <c r="C261" s="35" t="s">
        <v>5972</v>
      </c>
      <c r="D261" s="35" t="s">
        <v>5973</v>
      </c>
      <c r="E261" s="35" t="s">
        <v>5981</v>
      </c>
      <c r="F261" s="35" t="s">
        <v>5975</v>
      </c>
      <c r="G261" s="20">
        <v>44246</v>
      </c>
      <c r="H261" s="35" t="s">
        <v>386</v>
      </c>
      <c r="I261" s="35" t="s">
        <v>54</v>
      </c>
      <c r="J261" s="35" t="s">
        <v>126</v>
      </c>
      <c r="K261">
        <v>18</v>
      </c>
      <c r="L261">
        <v>9.1999999999999993</v>
      </c>
      <c r="M261" s="35" t="s">
        <v>5976</v>
      </c>
      <c r="N261" s="35" t="s">
        <v>5977</v>
      </c>
      <c r="O261" s="35" t="s">
        <v>112</v>
      </c>
      <c r="P261" s="35" t="s">
        <v>5978</v>
      </c>
      <c r="Q261" s="35" t="s">
        <v>95</v>
      </c>
      <c r="R261" s="35" t="s">
        <v>2623</v>
      </c>
      <c r="S261" s="35" t="s">
        <v>5979</v>
      </c>
      <c r="T261">
        <v>6900000</v>
      </c>
      <c r="U261">
        <v>10</v>
      </c>
      <c r="V261" s="35" t="s">
        <v>14691</v>
      </c>
      <c r="W261" s="35" t="s">
        <v>1543</v>
      </c>
      <c r="X261" s="35" t="s">
        <v>49</v>
      </c>
      <c r="Y261" s="35" t="s">
        <v>48</v>
      </c>
      <c r="Z261" s="35" t="s">
        <v>14691</v>
      </c>
      <c r="AA261" s="35" t="s">
        <v>14691</v>
      </c>
      <c r="AC261" s="35" t="s">
        <v>14691</v>
      </c>
      <c r="AD261" s="35" t="s">
        <v>14691</v>
      </c>
      <c r="AE261">
        <v>69690000</v>
      </c>
      <c r="AF261">
        <v>10.1</v>
      </c>
      <c r="AG261" s="35" t="s">
        <v>14691</v>
      </c>
      <c r="AI261">
        <v>6900000</v>
      </c>
      <c r="AJ261" s="20">
        <v>44449</v>
      </c>
      <c r="AK261" s="20"/>
      <c r="AL261">
        <v>3930000</v>
      </c>
      <c r="AN261">
        <v>393000</v>
      </c>
      <c r="AP261" s="35" t="s">
        <v>14691</v>
      </c>
      <c r="AQ261" s="35" t="s">
        <v>14691</v>
      </c>
      <c r="AR261" s="35" t="s">
        <v>14691</v>
      </c>
      <c r="AS261" s="35" t="s">
        <v>14691</v>
      </c>
      <c r="AT261" s="35" t="s">
        <v>14691</v>
      </c>
      <c r="AU261">
        <v>10.09</v>
      </c>
      <c r="AV261">
        <v>10.116</v>
      </c>
      <c r="AW261" t="b">
        <v>0</v>
      </c>
      <c r="AX261">
        <v>6900000</v>
      </c>
      <c r="AY261" s="20">
        <v>44909</v>
      </c>
      <c r="AZ261" s="20"/>
      <c r="BA261" s="20">
        <v>45091</v>
      </c>
      <c r="BB261">
        <v>1</v>
      </c>
      <c r="BC261">
        <v>1</v>
      </c>
      <c r="BD261">
        <v>1</v>
      </c>
      <c r="BE261">
        <v>11.5</v>
      </c>
      <c r="BF261" s="35" t="s">
        <v>14691</v>
      </c>
      <c r="BG261" s="35" t="s">
        <v>5982</v>
      </c>
      <c r="BH261" s="35" t="s">
        <v>14724</v>
      </c>
      <c r="BI261" s="35" t="s">
        <v>2584</v>
      </c>
      <c r="BJ261" s="35" t="s">
        <v>5983</v>
      </c>
    </row>
    <row r="262" spans="1:62" x14ac:dyDescent="0.2">
      <c r="A262">
        <v>260</v>
      </c>
      <c r="B262" s="35" t="s">
        <v>5971</v>
      </c>
      <c r="C262" s="35" t="s">
        <v>5972</v>
      </c>
      <c r="D262" s="35" t="s">
        <v>5973</v>
      </c>
      <c r="E262" s="35" t="s">
        <v>5984</v>
      </c>
      <c r="F262" s="35" t="s">
        <v>5975</v>
      </c>
      <c r="G262" s="20">
        <v>44246</v>
      </c>
      <c r="H262" s="35" t="s">
        <v>386</v>
      </c>
      <c r="I262" s="35" t="s">
        <v>54</v>
      </c>
      <c r="J262" s="35" t="s">
        <v>126</v>
      </c>
      <c r="K262">
        <v>18</v>
      </c>
      <c r="L262">
        <v>9.1999999999999993</v>
      </c>
      <c r="M262" s="35" t="s">
        <v>5976</v>
      </c>
      <c r="N262" s="35" t="s">
        <v>5977</v>
      </c>
      <c r="O262" s="35" t="s">
        <v>112</v>
      </c>
      <c r="P262" s="35" t="s">
        <v>5978</v>
      </c>
      <c r="Q262" s="35" t="s">
        <v>95</v>
      </c>
      <c r="R262" s="35" t="s">
        <v>2623</v>
      </c>
      <c r="S262" s="35" t="s">
        <v>5979</v>
      </c>
      <c r="T262">
        <v>6900000</v>
      </c>
      <c r="U262">
        <v>10</v>
      </c>
      <c r="V262" s="35" t="s">
        <v>14691</v>
      </c>
      <c r="W262" s="35" t="s">
        <v>1543</v>
      </c>
      <c r="X262" s="35" t="s">
        <v>49</v>
      </c>
      <c r="Y262" s="35" t="s">
        <v>48</v>
      </c>
      <c r="Z262" s="35" t="s">
        <v>14691</v>
      </c>
      <c r="AA262" s="35" t="s">
        <v>14691</v>
      </c>
      <c r="AC262" s="35" t="s">
        <v>14691</v>
      </c>
      <c r="AD262" s="35" t="s">
        <v>14691</v>
      </c>
      <c r="AE262">
        <v>69690000</v>
      </c>
      <c r="AF262">
        <v>10.1</v>
      </c>
      <c r="AG262" s="35" t="s">
        <v>14691</v>
      </c>
      <c r="AI262">
        <v>6900000</v>
      </c>
      <c r="AJ262" s="20">
        <v>44449</v>
      </c>
      <c r="AK262" s="20"/>
      <c r="AL262">
        <v>3930000</v>
      </c>
      <c r="AN262">
        <v>393000</v>
      </c>
      <c r="AP262" s="35" t="s">
        <v>14691</v>
      </c>
      <c r="AQ262" s="35" t="s">
        <v>14691</v>
      </c>
      <c r="AR262" s="35" t="s">
        <v>14691</v>
      </c>
      <c r="AS262" s="35" t="s">
        <v>14691</v>
      </c>
      <c r="AT262" s="35" t="s">
        <v>14691</v>
      </c>
      <c r="AU262">
        <v>10.09</v>
      </c>
      <c r="AV262">
        <v>10.116</v>
      </c>
      <c r="AW262" t="b">
        <v>0</v>
      </c>
      <c r="AX262">
        <v>6900000</v>
      </c>
      <c r="AY262" s="20">
        <v>44909</v>
      </c>
      <c r="AZ262" s="20"/>
      <c r="BA262" s="20">
        <v>45091</v>
      </c>
      <c r="BB262">
        <v>1</v>
      </c>
      <c r="BC262">
        <v>1</v>
      </c>
      <c r="BD262">
        <v>1</v>
      </c>
      <c r="BE262">
        <v>11.5</v>
      </c>
      <c r="BF262" s="35" t="s">
        <v>14691</v>
      </c>
      <c r="BG262" s="35" t="s">
        <v>5985</v>
      </c>
      <c r="BH262" s="35" t="s">
        <v>14725</v>
      </c>
      <c r="BI262" s="35" t="s">
        <v>2589</v>
      </c>
      <c r="BJ262" s="35" t="s">
        <v>5986</v>
      </c>
    </row>
    <row r="263" spans="1:62" x14ac:dyDescent="0.2">
      <c r="A263">
        <v>261</v>
      </c>
      <c r="B263" s="35" t="s">
        <v>5971</v>
      </c>
      <c r="C263" s="35" t="s">
        <v>5972</v>
      </c>
      <c r="D263" s="35" t="s">
        <v>5973</v>
      </c>
      <c r="E263" s="35" t="s">
        <v>5987</v>
      </c>
      <c r="F263" s="35" t="s">
        <v>5975</v>
      </c>
      <c r="G263" s="20">
        <v>44246</v>
      </c>
      <c r="H263" s="35" t="s">
        <v>386</v>
      </c>
      <c r="I263" s="35" t="s">
        <v>54</v>
      </c>
      <c r="J263" s="35" t="s">
        <v>126</v>
      </c>
      <c r="K263">
        <v>18</v>
      </c>
      <c r="L263">
        <v>9.1999999999999993</v>
      </c>
      <c r="M263" s="35" t="s">
        <v>5976</v>
      </c>
      <c r="N263" s="35" t="s">
        <v>5977</v>
      </c>
      <c r="O263" s="35" t="s">
        <v>112</v>
      </c>
      <c r="P263" s="35" t="s">
        <v>5978</v>
      </c>
      <c r="Q263" s="35" t="s">
        <v>95</v>
      </c>
      <c r="R263" s="35" t="s">
        <v>2623</v>
      </c>
      <c r="S263" s="35" t="s">
        <v>5979</v>
      </c>
      <c r="T263">
        <v>6900000</v>
      </c>
      <c r="U263">
        <v>10</v>
      </c>
      <c r="V263" s="35" t="s">
        <v>14691</v>
      </c>
      <c r="W263" s="35" t="s">
        <v>1543</v>
      </c>
      <c r="X263" s="35" t="s">
        <v>49</v>
      </c>
      <c r="Y263" s="35" t="s">
        <v>48</v>
      </c>
      <c r="Z263" s="35" t="s">
        <v>14691</v>
      </c>
      <c r="AA263" s="35" t="s">
        <v>14691</v>
      </c>
      <c r="AC263" s="35" t="s">
        <v>14691</v>
      </c>
      <c r="AD263" s="35" t="s">
        <v>14691</v>
      </c>
      <c r="AE263">
        <v>69690000</v>
      </c>
      <c r="AF263">
        <v>10.1</v>
      </c>
      <c r="AG263" s="35" t="s">
        <v>14691</v>
      </c>
      <c r="AI263">
        <v>6900000</v>
      </c>
      <c r="AJ263" s="20">
        <v>44449</v>
      </c>
      <c r="AK263" s="20"/>
      <c r="AL263">
        <v>3930000</v>
      </c>
      <c r="AN263">
        <v>393000</v>
      </c>
      <c r="AP263" s="35" t="s">
        <v>14691</v>
      </c>
      <c r="AQ263" s="35" t="s">
        <v>14691</v>
      </c>
      <c r="AR263" s="35" t="s">
        <v>14691</v>
      </c>
      <c r="AS263" s="35" t="s">
        <v>14691</v>
      </c>
      <c r="AT263" s="35" t="s">
        <v>14691</v>
      </c>
      <c r="AU263">
        <v>10.09</v>
      </c>
      <c r="AV263">
        <v>10.116</v>
      </c>
      <c r="AW263" t="b">
        <v>0</v>
      </c>
      <c r="AX263">
        <v>6900000</v>
      </c>
      <c r="AY263" s="20">
        <v>44909</v>
      </c>
      <c r="AZ263" s="20"/>
      <c r="BA263" s="20">
        <v>45091</v>
      </c>
      <c r="BB263">
        <v>1</v>
      </c>
      <c r="BC263">
        <v>1</v>
      </c>
      <c r="BD263">
        <v>1</v>
      </c>
      <c r="BE263">
        <v>11.5</v>
      </c>
      <c r="BF263" s="35" t="s">
        <v>14691</v>
      </c>
      <c r="BG263" s="35" t="s">
        <v>5988</v>
      </c>
      <c r="BH263" s="35" t="s">
        <v>14726</v>
      </c>
      <c r="BI263" s="35" t="s">
        <v>2613</v>
      </c>
      <c r="BJ263" s="35" t="s">
        <v>5989</v>
      </c>
    </row>
    <row r="264" spans="1:62" x14ac:dyDescent="0.2">
      <c r="A264">
        <v>262</v>
      </c>
      <c r="B264" s="35" t="s">
        <v>2959</v>
      </c>
      <c r="C264" s="35" t="s">
        <v>2960</v>
      </c>
      <c r="D264" s="35" t="s">
        <v>2961</v>
      </c>
      <c r="E264" s="35" t="s">
        <v>2962</v>
      </c>
      <c r="F264" s="35" t="s">
        <v>2963</v>
      </c>
      <c r="G264" s="20">
        <v>44057</v>
      </c>
      <c r="H264" s="35" t="s">
        <v>2755</v>
      </c>
      <c r="I264" s="35" t="s">
        <v>54</v>
      </c>
      <c r="J264" s="35" t="s">
        <v>69</v>
      </c>
      <c r="K264">
        <v>18</v>
      </c>
      <c r="L264">
        <v>9.1999999999999993</v>
      </c>
      <c r="M264" s="35" t="s">
        <v>2964</v>
      </c>
      <c r="N264" s="35" t="s">
        <v>2965</v>
      </c>
      <c r="O264" s="35" t="s">
        <v>52</v>
      </c>
      <c r="P264" s="35" t="s">
        <v>2575</v>
      </c>
      <c r="Q264" s="35" t="s">
        <v>200</v>
      </c>
      <c r="R264" s="35" t="s">
        <v>2623</v>
      </c>
      <c r="S264" s="35" t="s">
        <v>2966</v>
      </c>
      <c r="T264">
        <v>5750000</v>
      </c>
      <c r="U264">
        <v>10</v>
      </c>
      <c r="V264" s="35" t="s">
        <v>2967</v>
      </c>
      <c r="W264" s="35" t="s">
        <v>1541</v>
      </c>
      <c r="X264" s="35" t="s">
        <v>130</v>
      </c>
      <c r="Y264" s="35" t="s">
        <v>56</v>
      </c>
      <c r="Z264" s="35" t="s">
        <v>14691</v>
      </c>
      <c r="AA264" s="35" t="s">
        <v>14691</v>
      </c>
      <c r="AC264" s="35" t="s">
        <v>14691</v>
      </c>
      <c r="AD264" s="35" t="s">
        <v>14691</v>
      </c>
      <c r="AE264">
        <v>58075000</v>
      </c>
      <c r="AF264">
        <v>10.1</v>
      </c>
      <c r="AG264" s="35" t="s">
        <v>14691</v>
      </c>
      <c r="AI264">
        <v>2875000</v>
      </c>
      <c r="AJ264" s="20">
        <v>44225</v>
      </c>
      <c r="AK264" s="20"/>
      <c r="AL264">
        <v>2470000</v>
      </c>
      <c r="AM264">
        <v>247000</v>
      </c>
      <c r="AP264" s="35" t="s">
        <v>14691</v>
      </c>
      <c r="AQ264" s="35" t="s">
        <v>14691</v>
      </c>
      <c r="AR264" s="35" t="s">
        <v>14691</v>
      </c>
      <c r="AS264" s="35" t="s">
        <v>14691</v>
      </c>
      <c r="AT264" s="35" t="s">
        <v>14691</v>
      </c>
      <c r="AU264">
        <v>10.08</v>
      </c>
      <c r="AV264">
        <v>10.085000000000001</v>
      </c>
      <c r="AW264" t="b">
        <v>0</v>
      </c>
      <c r="AX264">
        <v>5750000</v>
      </c>
      <c r="AY264" s="20">
        <v>44683</v>
      </c>
      <c r="AZ264" s="20"/>
      <c r="BA264" s="20"/>
      <c r="BB264">
        <v>1</v>
      </c>
      <c r="BC264">
        <v>0.5</v>
      </c>
      <c r="BD264">
        <v>1</v>
      </c>
      <c r="BE264">
        <v>11.5</v>
      </c>
      <c r="BF264" s="35" t="s">
        <v>14691</v>
      </c>
      <c r="BG264" s="35" t="s">
        <v>1542</v>
      </c>
      <c r="BH264" s="35" t="s">
        <v>14727</v>
      </c>
      <c r="BI264" s="35" t="s">
        <v>2580</v>
      </c>
      <c r="BJ264" s="35" t="s">
        <v>2968</v>
      </c>
    </row>
    <row r="265" spans="1:62" x14ac:dyDescent="0.2">
      <c r="A265">
        <v>263</v>
      </c>
      <c r="B265" s="35" t="s">
        <v>2959</v>
      </c>
      <c r="C265" s="35" t="s">
        <v>2960</v>
      </c>
      <c r="D265" s="35" t="s">
        <v>2961</v>
      </c>
      <c r="E265" s="35" t="s">
        <v>2969</v>
      </c>
      <c r="F265" s="35" t="s">
        <v>2963</v>
      </c>
      <c r="G265" s="20">
        <v>44057</v>
      </c>
      <c r="H265" s="35" t="s">
        <v>2755</v>
      </c>
      <c r="I265" s="35" t="s">
        <v>54</v>
      </c>
      <c r="J265" s="35" t="s">
        <v>69</v>
      </c>
      <c r="K265">
        <v>18</v>
      </c>
      <c r="L265">
        <v>9.1999999999999993</v>
      </c>
      <c r="M265" s="35" t="s">
        <v>2964</v>
      </c>
      <c r="N265" s="35" t="s">
        <v>2965</v>
      </c>
      <c r="O265" s="35" t="s">
        <v>52</v>
      </c>
      <c r="P265" s="35" t="s">
        <v>2575</v>
      </c>
      <c r="Q265" s="35" t="s">
        <v>200</v>
      </c>
      <c r="R265" s="35" t="s">
        <v>2623</v>
      </c>
      <c r="S265" s="35" t="s">
        <v>2966</v>
      </c>
      <c r="T265">
        <v>5750000</v>
      </c>
      <c r="U265">
        <v>10</v>
      </c>
      <c r="V265" s="35" t="s">
        <v>2967</v>
      </c>
      <c r="W265" s="35" t="s">
        <v>1541</v>
      </c>
      <c r="X265" s="35" t="s">
        <v>130</v>
      </c>
      <c r="Y265" s="35" t="s">
        <v>56</v>
      </c>
      <c r="Z265" s="35" t="s">
        <v>14691</v>
      </c>
      <c r="AA265" s="35" t="s">
        <v>14691</v>
      </c>
      <c r="AC265" s="35" t="s">
        <v>14691</v>
      </c>
      <c r="AD265" s="35" t="s">
        <v>14691</v>
      </c>
      <c r="AE265">
        <v>58075000</v>
      </c>
      <c r="AF265">
        <v>10.1</v>
      </c>
      <c r="AG265" s="35" t="s">
        <v>14691</v>
      </c>
      <c r="AI265">
        <v>2875000</v>
      </c>
      <c r="AJ265" s="20">
        <v>44225</v>
      </c>
      <c r="AK265" s="20"/>
      <c r="AL265">
        <v>2470000</v>
      </c>
      <c r="AM265">
        <v>247000</v>
      </c>
      <c r="AP265" s="35" t="s">
        <v>14691</v>
      </c>
      <c r="AQ265" s="35" t="s">
        <v>14691</v>
      </c>
      <c r="AR265" s="35" t="s">
        <v>14691</v>
      </c>
      <c r="AS265" s="35" t="s">
        <v>14691</v>
      </c>
      <c r="AT265" s="35" t="s">
        <v>14691</v>
      </c>
      <c r="AU265">
        <v>10.08</v>
      </c>
      <c r="AV265">
        <v>10.085000000000001</v>
      </c>
      <c r="AW265" t="b">
        <v>0</v>
      </c>
      <c r="AX265">
        <v>5750000</v>
      </c>
      <c r="AY265" s="20">
        <v>44683</v>
      </c>
      <c r="AZ265" s="20"/>
      <c r="BA265" s="20"/>
      <c r="BB265">
        <v>1</v>
      </c>
      <c r="BC265">
        <v>0.5</v>
      </c>
      <c r="BD265">
        <v>1</v>
      </c>
      <c r="BE265">
        <v>11.5</v>
      </c>
      <c r="BF265" s="35" t="s">
        <v>14691</v>
      </c>
      <c r="BG265" s="35" t="s">
        <v>2970</v>
      </c>
      <c r="BH265" s="35" t="s">
        <v>14728</v>
      </c>
      <c r="BI265" s="35" t="s">
        <v>2584</v>
      </c>
      <c r="BJ265" s="35" t="s">
        <v>2971</v>
      </c>
    </row>
    <row r="266" spans="1:62" x14ac:dyDescent="0.2">
      <c r="A266">
        <v>264</v>
      </c>
      <c r="B266" s="35" t="s">
        <v>2959</v>
      </c>
      <c r="C266" s="35" t="s">
        <v>2960</v>
      </c>
      <c r="D266" s="35" t="s">
        <v>2961</v>
      </c>
      <c r="E266" s="35" t="s">
        <v>2972</v>
      </c>
      <c r="F266" s="35" t="s">
        <v>2963</v>
      </c>
      <c r="G266" s="20">
        <v>44057</v>
      </c>
      <c r="H266" s="35" t="s">
        <v>2755</v>
      </c>
      <c r="I266" s="35" t="s">
        <v>54</v>
      </c>
      <c r="J266" s="35" t="s">
        <v>69</v>
      </c>
      <c r="K266">
        <v>18</v>
      </c>
      <c r="L266">
        <v>9.1999999999999993</v>
      </c>
      <c r="M266" s="35" t="s">
        <v>2964</v>
      </c>
      <c r="N266" s="35" t="s">
        <v>2965</v>
      </c>
      <c r="O266" s="35" t="s">
        <v>52</v>
      </c>
      <c r="P266" s="35" t="s">
        <v>2575</v>
      </c>
      <c r="Q266" s="35" t="s">
        <v>200</v>
      </c>
      <c r="R266" s="35" t="s">
        <v>2623</v>
      </c>
      <c r="S266" s="35" t="s">
        <v>2966</v>
      </c>
      <c r="T266">
        <v>5750000</v>
      </c>
      <c r="U266">
        <v>10</v>
      </c>
      <c r="V266" s="35" t="s">
        <v>2967</v>
      </c>
      <c r="W266" s="35" t="s">
        <v>1541</v>
      </c>
      <c r="X266" s="35" t="s">
        <v>130</v>
      </c>
      <c r="Y266" s="35" t="s">
        <v>56</v>
      </c>
      <c r="Z266" s="35" t="s">
        <v>14691</v>
      </c>
      <c r="AA266" s="35" t="s">
        <v>14691</v>
      </c>
      <c r="AC266" s="35" t="s">
        <v>14691</v>
      </c>
      <c r="AD266" s="35" t="s">
        <v>14691</v>
      </c>
      <c r="AE266">
        <v>58075000</v>
      </c>
      <c r="AF266">
        <v>10.1</v>
      </c>
      <c r="AG266" s="35" t="s">
        <v>14691</v>
      </c>
      <c r="AI266">
        <v>2875000</v>
      </c>
      <c r="AJ266" s="20">
        <v>44225</v>
      </c>
      <c r="AK266" s="20"/>
      <c r="AL266">
        <v>2470000</v>
      </c>
      <c r="AM266">
        <v>247000</v>
      </c>
      <c r="AP266" s="35" t="s">
        <v>14691</v>
      </c>
      <c r="AQ266" s="35" t="s">
        <v>14691</v>
      </c>
      <c r="AR266" s="35" t="s">
        <v>14691</v>
      </c>
      <c r="AS266" s="35" t="s">
        <v>14691</v>
      </c>
      <c r="AT266" s="35" t="s">
        <v>14691</v>
      </c>
      <c r="AU266">
        <v>10.08</v>
      </c>
      <c r="AV266">
        <v>10.085000000000001</v>
      </c>
      <c r="AW266" t="b">
        <v>0</v>
      </c>
      <c r="AX266">
        <v>5750000</v>
      </c>
      <c r="AY266" s="20">
        <v>44683</v>
      </c>
      <c r="AZ266" s="20"/>
      <c r="BA266" s="20"/>
      <c r="BB266">
        <v>1</v>
      </c>
      <c r="BC266">
        <v>0.5</v>
      </c>
      <c r="BD266">
        <v>1</v>
      </c>
      <c r="BE266">
        <v>11.5</v>
      </c>
      <c r="BF266" s="35" t="s">
        <v>14691</v>
      </c>
      <c r="BG266" s="35" t="s">
        <v>2973</v>
      </c>
      <c r="BH266" s="35" t="s">
        <v>14729</v>
      </c>
      <c r="BI266" s="35" t="s">
        <v>2589</v>
      </c>
      <c r="BJ266" s="35" t="s">
        <v>2974</v>
      </c>
    </row>
    <row r="267" spans="1:62" x14ac:dyDescent="0.2">
      <c r="A267">
        <v>265</v>
      </c>
      <c r="B267" s="35" t="s">
        <v>12754</v>
      </c>
      <c r="C267" s="35" t="s">
        <v>12755</v>
      </c>
      <c r="D267" s="35" t="s">
        <v>12756</v>
      </c>
      <c r="E267" s="35" t="s">
        <v>12757</v>
      </c>
      <c r="F267" s="35" t="s">
        <v>12758</v>
      </c>
      <c r="G267" s="20">
        <v>44434</v>
      </c>
      <c r="H267" s="35" t="s">
        <v>2949</v>
      </c>
      <c r="I267" s="35" t="s">
        <v>61</v>
      </c>
      <c r="J267" s="35" t="s">
        <v>69</v>
      </c>
      <c r="K267">
        <v>18</v>
      </c>
      <c r="L267">
        <v>9.1999999999999993</v>
      </c>
      <c r="M267" s="35" t="s">
        <v>12759</v>
      </c>
      <c r="N267" s="35" t="s">
        <v>12760</v>
      </c>
      <c r="O267" s="35" t="s">
        <v>1436</v>
      </c>
      <c r="P267" s="35" t="s">
        <v>2656</v>
      </c>
      <c r="Q267" s="35" t="s">
        <v>52</v>
      </c>
      <c r="R267" s="35" t="s">
        <v>2577</v>
      </c>
      <c r="S267" s="35" t="s">
        <v>12761</v>
      </c>
      <c r="T267">
        <v>30000000</v>
      </c>
      <c r="U267">
        <v>10</v>
      </c>
      <c r="V267" s="35" t="s">
        <v>12762</v>
      </c>
      <c r="W267" s="35" t="s">
        <v>1539</v>
      </c>
      <c r="X267" s="35" t="s">
        <v>72</v>
      </c>
      <c r="Y267" s="35" t="s">
        <v>48</v>
      </c>
      <c r="Z267" s="35" t="s">
        <v>14691</v>
      </c>
      <c r="AA267" s="35" t="s">
        <v>14691</v>
      </c>
      <c r="AC267" s="35" t="s">
        <v>14691</v>
      </c>
      <c r="AD267" s="35" t="s">
        <v>14691</v>
      </c>
      <c r="AE267">
        <v>306000000</v>
      </c>
      <c r="AF267">
        <v>10.199999999999999</v>
      </c>
      <c r="AG267" s="35" t="s">
        <v>14691</v>
      </c>
      <c r="AI267">
        <v>15000000</v>
      </c>
      <c r="AJ267" s="20">
        <v>44510</v>
      </c>
      <c r="AK267" s="20"/>
      <c r="AL267">
        <v>13220000</v>
      </c>
      <c r="AM267">
        <v>1322000</v>
      </c>
      <c r="AP267" s="35" t="s">
        <v>14691</v>
      </c>
      <c r="AQ267" s="35" t="s">
        <v>14691</v>
      </c>
      <c r="AR267" s="35" t="s">
        <v>14691</v>
      </c>
      <c r="AS267" s="35" t="s">
        <v>14691</v>
      </c>
      <c r="AT267" s="35" t="s">
        <v>14691</v>
      </c>
      <c r="AU267">
        <v>10.199999999999999</v>
      </c>
      <c r="AV267">
        <v>10.285</v>
      </c>
      <c r="AW267" t="b">
        <v>0</v>
      </c>
      <c r="AX267">
        <v>30000000</v>
      </c>
      <c r="AY267" s="20">
        <v>45061</v>
      </c>
      <c r="AZ267" s="20"/>
      <c r="BA267" s="20"/>
      <c r="BB267">
        <v>1</v>
      </c>
      <c r="BC267">
        <v>0.5</v>
      </c>
      <c r="BD267">
        <v>1</v>
      </c>
      <c r="BE267">
        <v>11.5</v>
      </c>
      <c r="BF267" s="35" t="s">
        <v>14691</v>
      </c>
      <c r="BG267" s="35" t="s">
        <v>1540</v>
      </c>
      <c r="BH267" s="35" t="s">
        <v>12763</v>
      </c>
      <c r="BI267" s="35" t="s">
        <v>2580</v>
      </c>
      <c r="BJ267" s="35" t="s">
        <v>12764</v>
      </c>
    </row>
    <row r="268" spans="1:62" x14ac:dyDescent="0.2">
      <c r="A268">
        <v>266</v>
      </c>
      <c r="B268" s="35" t="s">
        <v>12754</v>
      </c>
      <c r="C268" s="35" t="s">
        <v>12755</v>
      </c>
      <c r="D268" s="35" t="s">
        <v>12756</v>
      </c>
      <c r="E268" s="35" t="s">
        <v>12765</v>
      </c>
      <c r="F268" s="35" t="s">
        <v>12758</v>
      </c>
      <c r="G268" s="20">
        <v>44434</v>
      </c>
      <c r="H268" s="35" t="s">
        <v>2949</v>
      </c>
      <c r="I268" s="35" t="s">
        <v>61</v>
      </c>
      <c r="J268" s="35" t="s">
        <v>69</v>
      </c>
      <c r="K268">
        <v>18</v>
      </c>
      <c r="L268">
        <v>9.1999999999999993</v>
      </c>
      <c r="M268" s="35" t="s">
        <v>12759</v>
      </c>
      <c r="N268" s="35" t="s">
        <v>12760</v>
      </c>
      <c r="O268" s="35" t="s">
        <v>1436</v>
      </c>
      <c r="P268" s="35" t="s">
        <v>2656</v>
      </c>
      <c r="Q268" s="35" t="s">
        <v>52</v>
      </c>
      <c r="R268" s="35" t="s">
        <v>2577</v>
      </c>
      <c r="S268" s="35" t="s">
        <v>12761</v>
      </c>
      <c r="T268">
        <v>30000000</v>
      </c>
      <c r="U268">
        <v>10</v>
      </c>
      <c r="V268" s="35" t="s">
        <v>12762</v>
      </c>
      <c r="W268" s="35" t="s">
        <v>1539</v>
      </c>
      <c r="X268" s="35" t="s">
        <v>72</v>
      </c>
      <c r="Y268" s="35" t="s">
        <v>48</v>
      </c>
      <c r="Z268" s="35" t="s">
        <v>14691</v>
      </c>
      <c r="AA268" s="35" t="s">
        <v>14691</v>
      </c>
      <c r="AC268" s="35" t="s">
        <v>14691</v>
      </c>
      <c r="AD268" s="35" t="s">
        <v>14691</v>
      </c>
      <c r="AE268">
        <v>306000000</v>
      </c>
      <c r="AF268">
        <v>10.199999999999999</v>
      </c>
      <c r="AG268" s="35" t="s">
        <v>14691</v>
      </c>
      <c r="AI268">
        <v>15000000</v>
      </c>
      <c r="AJ268" s="20">
        <v>44510</v>
      </c>
      <c r="AK268" s="20"/>
      <c r="AL268">
        <v>13220000</v>
      </c>
      <c r="AM268">
        <v>1322000</v>
      </c>
      <c r="AP268" s="35" t="s">
        <v>14691</v>
      </c>
      <c r="AQ268" s="35" t="s">
        <v>14691</v>
      </c>
      <c r="AR268" s="35" t="s">
        <v>14691</v>
      </c>
      <c r="AS268" s="35" t="s">
        <v>14691</v>
      </c>
      <c r="AT268" s="35" t="s">
        <v>14691</v>
      </c>
      <c r="AU268">
        <v>10.199999999999999</v>
      </c>
      <c r="AV268">
        <v>10.285</v>
      </c>
      <c r="AW268" t="b">
        <v>0</v>
      </c>
      <c r="AX268">
        <v>30000000</v>
      </c>
      <c r="AY268" s="20">
        <v>45061</v>
      </c>
      <c r="AZ268" s="20"/>
      <c r="BA268" s="20"/>
      <c r="BB268">
        <v>1</v>
      </c>
      <c r="BC268">
        <v>0.5</v>
      </c>
      <c r="BD268">
        <v>1</v>
      </c>
      <c r="BE268">
        <v>11.5</v>
      </c>
      <c r="BF268" s="35" t="s">
        <v>14691</v>
      </c>
      <c r="BG268" s="35" t="s">
        <v>12754</v>
      </c>
      <c r="BH268" s="35" t="s">
        <v>12766</v>
      </c>
      <c r="BI268" s="35" t="s">
        <v>2584</v>
      </c>
      <c r="BJ268" s="35" t="s">
        <v>12767</v>
      </c>
    </row>
    <row r="269" spans="1:62" x14ac:dyDescent="0.2">
      <c r="A269">
        <v>267</v>
      </c>
      <c r="B269" s="35" t="s">
        <v>12754</v>
      </c>
      <c r="C269" s="35" t="s">
        <v>12755</v>
      </c>
      <c r="D269" s="35" t="s">
        <v>12756</v>
      </c>
      <c r="E269" s="35" t="s">
        <v>12768</v>
      </c>
      <c r="F269" s="35" t="s">
        <v>12758</v>
      </c>
      <c r="G269" s="20">
        <v>44434</v>
      </c>
      <c r="H269" s="35" t="s">
        <v>2949</v>
      </c>
      <c r="I269" s="35" t="s">
        <v>61</v>
      </c>
      <c r="J269" s="35" t="s">
        <v>69</v>
      </c>
      <c r="K269">
        <v>18</v>
      </c>
      <c r="L269">
        <v>9.1999999999999993</v>
      </c>
      <c r="M269" s="35" t="s">
        <v>12759</v>
      </c>
      <c r="N269" s="35" t="s">
        <v>12760</v>
      </c>
      <c r="O269" s="35" t="s">
        <v>1436</v>
      </c>
      <c r="P269" s="35" t="s">
        <v>2656</v>
      </c>
      <c r="Q269" s="35" t="s">
        <v>52</v>
      </c>
      <c r="R269" s="35" t="s">
        <v>2577</v>
      </c>
      <c r="S269" s="35" t="s">
        <v>12761</v>
      </c>
      <c r="T269">
        <v>30000000</v>
      </c>
      <c r="U269">
        <v>10</v>
      </c>
      <c r="V269" s="35" t="s">
        <v>12762</v>
      </c>
      <c r="W269" s="35" t="s">
        <v>1539</v>
      </c>
      <c r="X269" s="35" t="s">
        <v>72</v>
      </c>
      <c r="Y269" s="35" t="s">
        <v>48</v>
      </c>
      <c r="Z269" s="35" t="s">
        <v>14691</v>
      </c>
      <c r="AA269" s="35" t="s">
        <v>14691</v>
      </c>
      <c r="AC269" s="35" t="s">
        <v>14691</v>
      </c>
      <c r="AD269" s="35" t="s">
        <v>14691</v>
      </c>
      <c r="AE269">
        <v>306000000</v>
      </c>
      <c r="AF269">
        <v>10.199999999999999</v>
      </c>
      <c r="AG269" s="35" t="s">
        <v>14691</v>
      </c>
      <c r="AI269">
        <v>15000000</v>
      </c>
      <c r="AJ269" s="20">
        <v>44510</v>
      </c>
      <c r="AK269" s="20"/>
      <c r="AL269">
        <v>13220000</v>
      </c>
      <c r="AM269">
        <v>1322000</v>
      </c>
      <c r="AP269" s="35" t="s">
        <v>14691</v>
      </c>
      <c r="AQ269" s="35" t="s">
        <v>14691</v>
      </c>
      <c r="AR269" s="35" t="s">
        <v>14691</v>
      </c>
      <c r="AS269" s="35" t="s">
        <v>14691</v>
      </c>
      <c r="AT269" s="35" t="s">
        <v>14691</v>
      </c>
      <c r="AU269">
        <v>10.199999999999999</v>
      </c>
      <c r="AV269">
        <v>10.285</v>
      </c>
      <c r="AW269" t="b">
        <v>0</v>
      </c>
      <c r="AX269">
        <v>30000000</v>
      </c>
      <c r="AY269" s="20">
        <v>45061</v>
      </c>
      <c r="AZ269" s="20"/>
      <c r="BA269" s="20"/>
      <c r="BB269">
        <v>1</v>
      </c>
      <c r="BC269">
        <v>0.5</v>
      </c>
      <c r="BD269">
        <v>1</v>
      </c>
      <c r="BE269">
        <v>11.5</v>
      </c>
      <c r="BF269" s="35" t="s">
        <v>14691</v>
      </c>
      <c r="BG269" s="35" t="s">
        <v>12769</v>
      </c>
      <c r="BH269" s="35" t="s">
        <v>12770</v>
      </c>
      <c r="BI269" s="35" t="s">
        <v>2589</v>
      </c>
      <c r="BJ269" s="35" t="s">
        <v>12771</v>
      </c>
    </row>
    <row r="270" spans="1:62" x14ac:dyDescent="0.2">
      <c r="A270">
        <v>268</v>
      </c>
      <c r="B270" s="35" t="s">
        <v>3558</v>
      </c>
      <c r="C270" s="35" t="s">
        <v>3559</v>
      </c>
      <c r="D270" s="35" t="s">
        <v>3560</v>
      </c>
      <c r="E270" s="35" t="s">
        <v>3561</v>
      </c>
      <c r="F270" s="35" t="s">
        <v>3562</v>
      </c>
      <c r="G270" s="20">
        <v>44138</v>
      </c>
      <c r="H270" s="35" t="s">
        <v>1537</v>
      </c>
      <c r="I270" s="35" t="s">
        <v>54</v>
      </c>
      <c r="J270" s="35" t="s">
        <v>1536</v>
      </c>
      <c r="K270">
        <v>18</v>
      </c>
      <c r="L270">
        <v>9.1999999999999993</v>
      </c>
      <c r="M270" s="35" t="s">
        <v>3563</v>
      </c>
      <c r="N270" s="35" t="s">
        <v>3564</v>
      </c>
      <c r="O270" s="35" t="s">
        <v>52</v>
      </c>
      <c r="P270" s="35" t="s">
        <v>2575</v>
      </c>
      <c r="Q270" s="35" t="s">
        <v>112</v>
      </c>
      <c r="R270" s="35" t="s">
        <v>2623</v>
      </c>
      <c r="S270" s="35" t="s">
        <v>3565</v>
      </c>
      <c r="T270">
        <v>11500000</v>
      </c>
      <c r="U270">
        <v>10</v>
      </c>
      <c r="V270" s="35" t="s">
        <v>14691</v>
      </c>
      <c r="W270" s="35" t="s">
        <v>1535</v>
      </c>
      <c r="X270" s="35" t="s">
        <v>49</v>
      </c>
      <c r="Y270" s="35" t="s">
        <v>48</v>
      </c>
      <c r="Z270" s="35" t="s">
        <v>57</v>
      </c>
      <c r="AA270" s="35" t="s">
        <v>56</v>
      </c>
      <c r="AC270" s="35" t="s">
        <v>14691</v>
      </c>
      <c r="AD270" s="35" t="s">
        <v>14691</v>
      </c>
      <c r="AE270">
        <v>116725000</v>
      </c>
      <c r="AF270">
        <v>10.15</v>
      </c>
      <c r="AG270" s="35" t="s">
        <v>1534</v>
      </c>
      <c r="AH270">
        <v>866972121</v>
      </c>
      <c r="AI270">
        <v>8625000</v>
      </c>
      <c r="AJ270" s="20">
        <v>44201</v>
      </c>
      <c r="AK270" s="20">
        <v>44524</v>
      </c>
      <c r="AL270">
        <v>3937500</v>
      </c>
      <c r="AM270">
        <v>393750</v>
      </c>
      <c r="AP270" s="35" t="s">
        <v>14691</v>
      </c>
      <c r="AQ270" s="35" t="s">
        <v>14691</v>
      </c>
      <c r="AR270" s="35" t="s">
        <v>14691</v>
      </c>
      <c r="AS270" s="35" t="s">
        <v>14691</v>
      </c>
      <c r="AT270" s="35" t="s">
        <v>14691</v>
      </c>
      <c r="AU270">
        <v>10.14</v>
      </c>
      <c r="AV270">
        <v>10.153</v>
      </c>
      <c r="AW270" t="b">
        <v>1</v>
      </c>
      <c r="AX270">
        <v>10329489</v>
      </c>
      <c r="AY270" s="20">
        <v>44749</v>
      </c>
      <c r="AZ270" s="20">
        <v>44704</v>
      </c>
      <c r="BA270" s="20"/>
      <c r="BB270">
        <v>1</v>
      </c>
      <c r="BC270">
        <v>0.75</v>
      </c>
      <c r="BD270">
        <v>1</v>
      </c>
      <c r="BE270">
        <v>11.5</v>
      </c>
      <c r="BF270" s="35" t="s">
        <v>14691</v>
      </c>
      <c r="BG270" s="35" t="s">
        <v>1538</v>
      </c>
      <c r="BH270" s="35" t="s">
        <v>3566</v>
      </c>
      <c r="BI270" s="35" t="s">
        <v>2580</v>
      </c>
      <c r="BJ270" s="35" t="s">
        <v>3567</v>
      </c>
    </row>
    <row r="271" spans="1:62" x14ac:dyDescent="0.2">
      <c r="A271">
        <v>269</v>
      </c>
      <c r="B271" s="35" t="s">
        <v>3558</v>
      </c>
      <c r="C271" s="35" t="s">
        <v>3559</v>
      </c>
      <c r="D271" s="35" t="s">
        <v>3560</v>
      </c>
      <c r="E271" s="35" t="s">
        <v>3568</v>
      </c>
      <c r="F271" s="35" t="s">
        <v>3562</v>
      </c>
      <c r="G271" s="20">
        <v>44138</v>
      </c>
      <c r="H271" s="35" t="s">
        <v>1537</v>
      </c>
      <c r="I271" s="35" t="s">
        <v>54</v>
      </c>
      <c r="J271" s="35" t="s">
        <v>1536</v>
      </c>
      <c r="K271">
        <v>18</v>
      </c>
      <c r="L271">
        <v>9.1999999999999993</v>
      </c>
      <c r="M271" s="35" t="s">
        <v>3563</v>
      </c>
      <c r="N271" s="35" t="s">
        <v>3564</v>
      </c>
      <c r="O271" s="35" t="s">
        <v>52</v>
      </c>
      <c r="P271" s="35" t="s">
        <v>2575</v>
      </c>
      <c r="Q271" s="35" t="s">
        <v>112</v>
      </c>
      <c r="R271" s="35" t="s">
        <v>2623</v>
      </c>
      <c r="S271" s="35" t="s">
        <v>3565</v>
      </c>
      <c r="T271">
        <v>11500000</v>
      </c>
      <c r="U271">
        <v>10</v>
      </c>
      <c r="V271" s="35" t="s">
        <v>14691</v>
      </c>
      <c r="W271" s="35" t="s">
        <v>1535</v>
      </c>
      <c r="X271" s="35" t="s">
        <v>49</v>
      </c>
      <c r="Y271" s="35" t="s">
        <v>48</v>
      </c>
      <c r="Z271" s="35" t="s">
        <v>57</v>
      </c>
      <c r="AA271" s="35" t="s">
        <v>56</v>
      </c>
      <c r="AC271" s="35" t="s">
        <v>14691</v>
      </c>
      <c r="AD271" s="35" t="s">
        <v>14691</v>
      </c>
      <c r="AE271">
        <v>116725000</v>
      </c>
      <c r="AF271">
        <v>10.15</v>
      </c>
      <c r="AG271" s="35" t="s">
        <v>1534</v>
      </c>
      <c r="AH271">
        <v>866972121</v>
      </c>
      <c r="AI271">
        <v>8625000</v>
      </c>
      <c r="AJ271" s="20">
        <v>44201</v>
      </c>
      <c r="AK271" s="20">
        <v>44524</v>
      </c>
      <c r="AL271">
        <v>3937500</v>
      </c>
      <c r="AM271">
        <v>393750</v>
      </c>
      <c r="AP271" s="35" t="s">
        <v>14691</v>
      </c>
      <c r="AQ271" s="35" t="s">
        <v>14691</v>
      </c>
      <c r="AR271" s="35" t="s">
        <v>14691</v>
      </c>
      <c r="AS271" s="35" t="s">
        <v>14691</v>
      </c>
      <c r="AT271" s="35" t="s">
        <v>14691</v>
      </c>
      <c r="AU271">
        <v>10.14</v>
      </c>
      <c r="AV271">
        <v>10.153</v>
      </c>
      <c r="AW271" t="b">
        <v>1</v>
      </c>
      <c r="AX271">
        <v>10329489</v>
      </c>
      <c r="AY271" s="20">
        <v>44749</v>
      </c>
      <c r="AZ271" s="20">
        <v>44704</v>
      </c>
      <c r="BA271" s="20"/>
      <c r="BB271">
        <v>1</v>
      </c>
      <c r="BC271">
        <v>0.75</v>
      </c>
      <c r="BD271">
        <v>1</v>
      </c>
      <c r="BE271">
        <v>11.5</v>
      </c>
      <c r="BF271" s="35" t="s">
        <v>14691</v>
      </c>
      <c r="BG271" s="35" t="s">
        <v>3558</v>
      </c>
      <c r="BH271" s="35" t="s">
        <v>3569</v>
      </c>
      <c r="BI271" s="35" t="s">
        <v>2584</v>
      </c>
      <c r="BJ271" s="35" t="s">
        <v>3570</v>
      </c>
    </row>
    <row r="272" spans="1:62" x14ac:dyDescent="0.2">
      <c r="A272">
        <v>270</v>
      </c>
      <c r="B272" s="35" t="s">
        <v>3558</v>
      </c>
      <c r="C272" s="35" t="s">
        <v>3559</v>
      </c>
      <c r="D272" s="35" t="s">
        <v>3560</v>
      </c>
      <c r="E272" s="35" t="s">
        <v>3571</v>
      </c>
      <c r="F272" s="35" t="s">
        <v>3562</v>
      </c>
      <c r="G272" s="20">
        <v>44138</v>
      </c>
      <c r="H272" s="35" t="s">
        <v>1537</v>
      </c>
      <c r="I272" s="35" t="s">
        <v>54</v>
      </c>
      <c r="J272" s="35" t="s">
        <v>1536</v>
      </c>
      <c r="K272">
        <v>18</v>
      </c>
      <c r="L272">
        <v>9.1999999999999993</v>
      </c>
      <c r="M272" s="35" t="s">
        <v>3563</v>
      </c>
      <c r="N272" s="35" t="s">
        <v>3564</v>
      </c>
      <c r="O272" s="35" t="s">
        <v>52</v>
      </c>
      <c r="P272" s="35" t="s">
        <v>2575</v>
      </c>
      <c r="Q272" s="35" t="s">
        <v>112</v>
      </c>
      <c r="R272" s="35" t="s">
        <v>2623</v>
      </c>
      <c r="S272" s="35" t="s">
        <v>3565</v>
      </c>
      <c r="T272">
        <v>11500000</v>
      </c>
      <c r="U272">
        <v>10</v>
      </c>
      <c r="V272" s="35" t="s">
        <v>14691</v>
      </c>
      <c r="W272" s="35" t="s">
        <v>1535</v>
      </c>
      <c r="X272" s="35" t="s">
        <v>49</v>
      </c>
      <c r="Y272" s="35" t="s">
        <v>48</v>
      </c>
      <c r="Z272" s="35" t="s">
        <v>57</v>
      </c>
      <c r="AA272" s="35" t="s">
        <v>56</v>
      </c>
      <c r="AC272" s="35" t="s">
        <v>14691</v>
      </c>
      <c r="AD272" s="35" t="s">
        <v>14691</v>
      </c>
      <c r="AE272">
        <v>116725000</v>
      </c>
      <c r="AF272">
        <v>10.15</v>
      </c>
      <c r="AG272" s="35" t="s">
        <v>1534</v>
      </c>
      <c r="AH272">
        <v>866972121</v>
      </c>
      <c r="AI272">
        <v>8625000</v>
      </c>
      <c r="AJ272" s="20">
        <v>44201</v>
      </c>
      <c r="AK272" s="20">
        <v>44524</v>
      </c>
      <c r="AL272">
        <v>3937500</v>
      </c>
      <c r="AM272">
        <v>393750</v>
      </c>
      <c r="AP272" s="35" t="s">
        <v>14691</v>
      </c>
      <c r="AQ272" s="35" t="s">
        <v>14691</v>
      </c>
      <c r="AR272" s="35" t="s">
        <v>14691</v>
      </c>
      <c r="AS272" s="35" t="s">
        <v>14691</v>
      </c>
      <c r="AT272" s="35" t="s">
        <v>14691</v>
      </c>
      <c r="AU272">
        <v>10.14</v>
      </c>
      <c r="AV272">
        <v>10.153</v>
      </c>
      <c r="AW272" t="b">
        <v>1</v>
      </c>
      <c r="AX272">
        <v>10329489</v>
      </c>
      <c r="AY272" s="20">
        <v>44749</v>
      </c>
      <c r="AZ272" s="20">
        <v>44704</v>
      </c>
      <c r="BA272" s="20"/>
      <c r="BB272">
        <v>1</v>
      </c>
      <c r="BC272">
        <v>0.75</v>
      </c>
      <c r="BD272">
        <v>1</v>
      </c>
      <c r="BE272">
        <v>11.5</v>
      </c>
      <c r="BF272" s="35" t="s">
        <v>14691</v>
      </c>
      <c r="BG272" s="35" t="s">
        <v>3572</v>
      </c>
      <c r="BH272" s="35" t="s">
        <v>3573</v>
      </c>
      <c r="BI272" s="35" t="s">
        <v>2589</v>
      </c>
      <c r="BJ272" s="35" t="s">
        <v>3574</v>
      </c>
    </row>
    <row r="273" spans="1:62" x14ac:dyDescent="0.2">
      <c r="A273">
        <v>271</v>
      </c>
      <c r="B273" s="35" t="s">
        <v>3558</v>
      </c>
      <c r="C273" s="35" t="s">
        <v>3559</v>
      </c>
      <c r="D273" s="35" t="s">
        <v>3560</v>
      </c>
      <c r="E273" s="35" t="s">
        <v>3575</v>
      </c>
      <c r="F273" s="35" t="s">
        <v>3562</v>
      </c>
      <c r="G273" s="20">
        <v>44138</v>
      </c>
      <c r="H273" s="35" t="s">
        <v>1537</v>
      </c>
      <c r="I273" s="35" t="s">
        <v>54</v>
      </c>
      <c r="J273" s="35" t="s">
        <v>1536</v>
      </c>
      <c r="K273">
        <v>18</v>
      </c>
      <c r="L273">
        <v>9.1999999999999993</v>
      </c>
      <c r="M273" s="35" t="s">
        <v>3563</v>
      </c>
      <c r="N273" s="35" t="s">
        <v>3564</v>
      </c>
      <c r="O273" s="35" t="s">
        <v>52</v>
      </c>
      <c r="P273" s="35" t="s">
        <v>2575</v>
      </c>
      <c r="Q273" s="35" t="s">
        <v>112</v>
      </c>
      <c r="R273" s="35" t="s">
        <v>2623</v>
      </c>
      <c r="S273" s="35" t="s">
        <v>3565</v>
      </c>
      <c r="T273">
        <v>11500000</v>
      </c>
      <c r="U273">
        <v>10</v>
      </c>
      <c r="V273" s="35" t="s">
        <v>14691</v>
      </c>
      <c r="W273" s="35" t="s">
        <v>1535</v>
      </c>
      <c r="X273" s="35" t="s">
        <v>49</v>
      </c>
      <c r="Y273" s="35" t="s">
        <v>48</v>
      </c>
      <c r="Z273" s="35" t="s">
        <v>57</v>
      </c>
      <c r="AA273" s="35" t="s">
        <v>56</v>
      </c>
      <c r="AC273" s="35" t="s">
        <v>14691</v>
      </c>
      <c r="AD273" s="35" t="s">
        <v>14691</v>
      </c>
      <c r="AE273">
        <v>116725000</v>
      </c>
      <c r="AF273">
        <v>10.15</v>
      </c>
      <c r="AG273" s="35" t="s">
        <v>1534</v>
      </c>
      <c r="AH273">
        <v>866972121</v>
      </c>
      <c r="AI273">
        <v>8625000</v>
      </c>
      <c r="AJ273" s="20">
        <v>44201</v>
      </c>
      <c r="AK273" s="20">
        <v>44524</v>
      </c>
      <c r="AL273">
        <v>3937500</v>
      </c>
      <c r="AM273">
        <v>393750</v>
      </c>
      <c r="AP273" s="35" t="s">
        <v>14691</v>
      </c>
      <c r="AQ273" s="35" t="s">
        <v>14691</v>
      </c>
      <c r="AR273" s="35" t="s">
        <v>14691</v>
      </c>
      <c r="AS273" s="35" t="s">
        <v>14691</v>
      </c>
      <c r="AT273" s="35" t="s">
        <v>14691</v>
      </c>
      <c r="AU273">
        <v>10.14</v>
      </c>
      <c r="AV273">
        <v>10.153</v>
      </c>
      <c r="AW273" t="b">
        <v>1</v>
      </c>
      <c r="AX273">
        <v>10329489</v>
      </c>
      <c r="AY273" s="20">
        <v>44749</v>
      </c>
      <c r="AZ273" s="20">
        <v>44704</v>
      </c>
      <c r="BA273" s="20"/>
      <c r="BB273">
        <v>1</v>
      </c>
      <c r="BC273">
        <v>0.75</v>
      </c>
      <c r="BD273">
        <v>1</v>
      </c>
      <c r="BE273">
        <v>11.5</v>
      </c>
      <c r="BF273" s="35" t="s">
        <v>14691</v>
      </c>
      <c r="BG273" s="35" t="s">
        <v>3576</v>
      </c>
      <c r="BH273" s="35" t="s">
        <v>3577</v>
      </c>
      <c r="BI273" s="35" t="s">
        <v>2613</v>
      </c>
      <c r="BJ273" s="35" t="s">
        <v>3578</v>
      </c>
    </row>
    <row r="274" spans="1:62" x14ac:dyDescent="0.2">
      <c r="A274">
        <v>272</v>
      </c>
      <c r="B274" s="35" t="s">
        <v>13622</v>
      </c>
      <c r="C274" s="35" t="s">
        <v>13623</v>
      </c>
      <c r="D274" s="35" t="s">
        <v>13624</v>
      </c>
      <c r="E274" s="35" t="s">
        <v>13625</v>
      </c>
      <c r="F274" s="35" t="s">
        <v>13626</v>
      </c>
      <c r="G274" s="20">
        <v>44526</v>
      </c>
      <c r="H274" s="35" t="s">
        <v>91</v>
      </c>
      <c r="I274" s="35" t="s">
        <v>61</v>
      </c>
      <c r="J274" s="35" t="s">
        <v>69</v>
      </c>
      <c r="K274">
        <v>18</v>
      </c>
      <c r="L274">
        <v>9.1999999999999993</v>
      </c>
      <c r="M274" s="35" t="s">
        <v>13627</v>
      </c>
      <c r="N274" s="35" t="s">
        <v>13628</v>
      </c>
      <c r="O274" s="35" t="s">
        <v>111</v>
      </c>
      <c r="P274" s="35" t="s">
        <v>2656</v>
      </c>
      <c r="Q274" s="35" t="s">
        <v>242</v>
      </c>
      <c r="R274" s="35" t="s">
        <v>2577</v>
      </c>
      <c r="S274" s="35" t="s">
        <v>13629</v>
      </c>
      <c r="T274">
        <v>34500000</v>
      </c>
      <c r="U274">
        <v>10</v>
      </c>
      <c r="V274" s="35" t="s">
        <v>13630</v>
      </c>
      <c r="W274" s="35" t="s">
        <v>1532</v>
      </c>
      <c r="X274" s="35" t="s">
        <v>104</v>
      </c>
      <c r="Y274" s="35" t="s">
        <v>48</v>
      </c>
      <c r="Z274" s="35" t="s">
        <v>14691</v>
      </c>
      <c r="AA274" s="35" t="s">
        <v>14691</v>
      </c>
      <c r="AC274" s="35" t="s">
        <v>14691</v>
      </c>
      <c r="AD274" s="35" t="s">
        <v>14691</v>
      </c>
      <c r="AE274">
        <v>351900000</v>
      </c>
      <c r="AF274">
        <v>10.199999999999999</v>
      </c>
      <c r="AG274" s="35" t="s">
        <v>14691</v>
      </c>
      <c r="AI274">
        <v>17250000</v>
      </c>
      <c r="AJ274" s="20">
        <v>44545</v>
      </c>
      <c r="AK274" s="20"/>
      <c r="AL274">
        <v>16300000</v>
      </c>
      <c r="AO274">
        <v>16300000</v>
      </c>
      <c r="AP274" s="35" t="s">
        <v>14691</v>
      </c>
      <c r="AQ274" s="35" t="s">
        <v>14691</v>
      </c>
      <c r="AR274" s="35" t="s">
        <v>14691</v>
      </c>
      <c r="AS274" s="35" t="s">
        <v>14691</v>
      </c>
      <c r="AT274" s="35" t="s">
        <v>14691</v>
      </c>
      <c r="AU274">
        <v>10.199999999999999</v>
      </c>
      <c r="AV274">
        <v>10.29</v>
      </c>
      <c r="AW274" t="b">
        <v>0</v>
      </c>
      <c r="AX274">
        <v>34500000</v>
      </c>
      <c r="AY274" s="20">
        <v>45094</v>
      </c>
      <c r="AZ274" s="20"/>
      <c r="BA274" s="20">
        <v>45277</v>
      </c>
      <c r="BB274">
        <v>1</v>
      </c>
      <c r="BC274">
        <v>0.5</v>
      </c>
      <c r="BD274">
        <v>1</v>
      </c>
      <c r="BE274">
        <v>11.5</v>
      </c>
      <c r="BF274" s="35" t="s">
        <v>14691</v>
      </c>
      <c r="BG274" s="35" t="s">
        <v>1533</v>
      </c>
      <c r="BH274" s="35" t="s">
        <v>13631</v>
      </c>
      <c r="BI274" s="35" t="s">
        <v>2580</v>
      </c>
      <c r="BJ274" s="35" t="s">
        <v>13632</v>
      </c>
    </row>
    <row r="275" spans="1:62" x14ac:dyDescent="0.2">
      <c r="A275">
        <v>273</v>
      </c>
      <c r="B275" s="35" t="s">
        <v>13622</v>
      </c>
      <c r="C275" s="35" t="s">
        <v>13623</v>
      </c>
      <c r="D275" s="35" t="s">
        <v>13624</v>
      </c>
      <c r="E275" s="35" t="s">
        <v>13633</v>
      </c>
      <c r="F275" s="35" t="s">
        <v>13626</v>
      </c>
      <c r="G275" s="20">
        <v>44526</v>
      </c>
      <c r="H275" s="35" t="s">
        <v>91</v>
      </c>
      <c r="I275" s="35" t="s">
        <v>61</v>
      </c>
      <c r="J275" s="35" t="s">
        <v>69</v>
      </c>
      <c r="K275">
        <v>18</v>
      </c>
      <c r="L275">
        <v>9.1999999999999993</v>
      </c>
      <c r="M275" s="35" t="s">
        <v>13627</v>
      </c>
      <c r="N275" s="35" t="s">
        <v>13628</v>
      </c>
      <c r="O275" s="35" t="s">
        <v>111</v>
      </c>
      <c r="P275" s="35" t="s">
        <v>2656</v>
      </c>
      <c r="Q275" s="35" t="s">
        <v>242</v>
      </c>
      <c r="R275" s="35" t="s">
        <v>2577</v>
      </c>
      <c r="S275" s="35" t="s">
        <v>13629</v>
      </c>
      <c r="T275">
        <v>34500000</v>
      </c>
      <c r="U275">
        <v>10</v>
      </c>
      <c r="V275" s="35" t="s">
        <v>13630</v>
      </c>
      <c r="W275" s="35" t="s">
        <v>1532</v>
      </c>
      <c r="X275" s="35" t="s">
        <v>104</v>
      </c>
      <c r="Y275" s="35" t="s">
        <v>48</v>
      </c>
      <c r="Z275" s="35" t="s">
        <v>14691</v>
      </c>
      <c r="AA275" s="35" t="s">
        <v>14691</v>
      </c>
      <c r="AC275" s="35" t="s">
        <v>14691</v>
      </c>
      <c r="AD275" s="35" t="s">
        <v>14691</v>
      </c>
      <c r="AE275">
        <v>351900000</v>
      </c>
      <c r="AF275">
        <v>10.199999999999999</v>
      </c>
      <c r="AG275" s="35" t="s">
        <v>14691</v>
      </c>
      <c r="AI275">
        <v>17250000</v>
      </c>
      <c r="AJ275" s="20">
        <v>44545</v>
      </c>
      <c r="AK275" s="20"/>
      <c r="AL275">
        <v>16300000</v>
      </c>
      <c r="AO275">
        <v>16300000</v>
      </c>
      <c r="AP275" s="35" t="s">
        <v>14691</v>
      </c>
      <c r="AQ275" s="35" t="s">
        <v>14691</v>
      </c>
      <c r="AR275" s="35" t="s">
        <v>14691</v>
      </c>
      <c r="AS275" s="35" t="s">
        <v>14691</v>
      </c>
      <c r="AT275" s="35" t="s">
        <v>14691</v>
      </c>
      <c r="AU275">
        <v>10.199999999999999</v>
      </c>
      <c r="AV275">
        <v>10.29</v>
      </c>
      <c r="AW275" t="b">
        <v>0</v>
      </c>
      <c r="AX275">
        <v>34500000</v>
      </c>
      <c r="AY275" s="20">
        <v>45094</v>
      </c>
      <c r="AZ275" s="20"/>
      <c r="BA275" s="20">
        <v>45277</v>
      </c>
      <c r="BB275">
        <v>1</v>
      </c>
      <c r="BC275">
        <v>0.5</v>
      </c>
      <c r="BD275">
        <v>1</v>
      </c>
      <c r="BE275">
        <v>11.5</v>
      </c>
      <c r="BF275" s="35" t="s">
        <v>14691</v>
      </c>
      <c r="BG275" s="35" t="s">
        <v>13622</v>
      </c>
      <c r="BH275" s="35" t="s">
        <v>13634</v>
      </c>
      <c r="BI275" s="35" t="s">
        <v>2584</v>
      </c>
      <c r="BJ275" s="35" t="s">
        <v>13635</v>
      </c>
    </row>
    <row r="276" spans="1:62" x14ac:dyDescent="0.2">
      <c r="A276">
        <v>274</v>
      </c>
      <c r="B276" s="35" t="s">
        <v>13622</v>
      </c>
      <c r="C276" s="35" t="s">
        <v>13623</v>
      </c>
      <c r="D276" s="35" t="s">
        <v>13624</v>
      </c>
      <c r="E276" s="35" t="s">
        <v>13636</v>
      </c>
      <c r="F276" s="35" t="s">
        <v>13626</v>
      </c>
      <c r="G276" s="20">
        <v>44526</v>
      </c>
      <c r="H276" s="35" t="s">
        <v>91</v>
      </c>
      <c r="I276" s="35" t="s">
        <v>61</v>
      </c>
      <c r="J276" s="35" t="s">
        <v>69</v>
      </c>
      <c r="K276">
        <v>18</v>
      </c>
      <c r="L276">
        <v>9.1999999999999993</v>
      </c>
      <c r="M276" s="35" t="s">
        <v>13627</v>
      </c>
      <c r="N276" s="35" t="s">
        <v>13628</v>
      </c>
      <c r="O276" s="35" t="s">
        <v>111</v>
      </c>
      <c r="P276" s="35" t="s">
        <v>2656</v>
      </c>
      <c r="Q276" s="35" t="s">
        <v>242</v>
      </c>
      <c r="R276" s="35" t="s">
        <v>2577</v>
      </c>
      <c r="S276" s="35" t="s">
        <v>13629</v>
      </c>
      <c r="T276">
        <v>34500000</v>
      </c>
      <c r="U276">
        <v>10</v>
      </c>
      <c r="V276" s="35" t="s">
        <v>13630</v>
      </c>
      <c r="W276" s="35" t="s">
        <v>1532</v>
      </c>
      <c r="X276" s="35" t="s">
        <v>104</v>
      </c>
      <c r="Y276" s="35" t="s">
        <v>48</v>
      </c>
      <c r="Z276" s="35" t="s">
        <v>14691</v>
      </c>
      <c r="AA276" s="35" t="s">
        <v>14691</v>
      </c>
      <c r="AC276" s="35" t="s">
        <v>14691</v>
      </c>
      <c r="AD276" s="35" t="s">
        <v>14691</v>
      </c>
      <c r="AE276">
        <v>351900000</v>
      </c>
      <c r="AF276">
        <v>10.199999999999999</v>
      </c>
      <c r="AG276" s="35" t="s">
        <v>14691</v>
      </c>
      <c r="AI276">
        <v>17250000</v>
      </c>
      <c r="AJ276" s="20">
        <v>44545</v>
      </c>
      <c r="AK276" s="20"/>
      <c r="AL276">
        <v>16300000</v>
      </c>
      <c r="AO276">
        <v>16300000</v>
      </c>
      <c r="AP276" s="35" t="s">
        <v>14691</v>
      </c>
      <c r="AQ276" s="35" t="s">
        <v>14691</v>
      </c>
      <c r="AR276" s="35" t="s">
        <v>14691</v>
      </c>
      <c r="AS276" s="35" t="s">
        <v>14691</v>
      </c>
      <c r="AT276" s="35" t="s">
        <v>14691</v>
      </c>
      <c r="AU276">
        <v>10.199999999999999</v>
      </c>
      <c r="AV276">
        <v>10.29</v>
      </c>
      <c r="AW276" t="b">
        <v>0</v>
      </c>
      <c r="AX276">
        <v>34500000</v>
      </c>
      <c r="AY276" s="20">
        <v>45094</v>
      </c>
      <c r="AZ276" s="20"/>
      <c r="BA276" s="20">
        <v>45277</v>
      </c>
      <c r="BB276">
        <v>1</v>
      </c>
      <c r="BC276">
        <v>0.5</v>
      </c>
      <c r="BD276">
        <v>1</v>
      </c>
      <c r="BE276">
        <v>11.5</v>
      </c>
      <c r="BF276" s="35" t="s">
        <v>14691</v>
      </c>
      <c r="BG276" s="35" t="s">
        <v>13637</v>
      </c>
      <c r="BH276" s="35" t="s">
        <v>13638</v>
      </c>
      <c r="BI276" s="35" t="s">
        <v>2589</v>
      </c>
      <c r="BJ276" s="35" t="s">
        <v>13639</v>
      </c>
    </row>
    <row r="277" spans="1:62" x14ac:dyDescent="0.2">
      <c r="A277">
        <v>275</v>
      </c>
      <c r="B277" s="35" t="s">
        <v>11168</v>
      </c>
      <c r="C277" s="35" t="s">
        <v>11169</v>
      </c>
      <c r="D277" s="35" t="s">
        <v>11170</v>
      </c>
      <c r="E277" s="35" t="s">
        <v>11171</v>
      </c>
      <c r="F277" s="35" t="s">
        <v>11172</v>
      </c>
      <c r="G277" s="20">
        <v>44253</v>
      </c>
      <c r="H277" s="35" t="s">
        <v>3225</v>
      </c>
      <c r="I277" s="35" t="s">
        <v>54</v>
      </c>
      <c r="J277" s="35" t="s">
        <v>53</v>
      </c>
      <c r="K277">
        <v>18</v>
      </c>
      <c r="L277">
        <v>9.1999999999999993</v>
      </c>
      <c r="M277" s="35" t="s">
        <v>11173</v>
      </c>
      <c r="N277" s="35" t="s">
        <v>11174</v>
      </c>
      <c r="O277" s="35" t="s">
        <v>95</v>
      </c>
      <c r="P277" s="35" t="s">
        <v>2575</v>
      </c>
      <c r="Q277" s="35" t="s">
        <v>524</v>
      </c>
      <c r="R277" s="35" t="s">
        <v>2623</v>
      </c>
      <c r="S277" s="35" t="s">
        <v>11175</v>
      </c>
      <c r="T277">
        <v>20000000</v>
      </c>
      <c r="U277">
        <v>10</v>
      </c>
      <c r="V277" s="35" t="s">
        <v>11176</v>
      </c>
      <c r="W277" s="35" t="s">
        <v>1530</v>
      </c>
      <c r="X277" s="35" t="s">
        <v>49</v>
      </c>
      <c r="Y277" s="35" t="s">
        <v>56</v>
      </c>
      <c r="Z277" s="35" t="s">
        <v>14691</v>
      </c>
      <c r="AA277" s="35" t="s">
        <v>14691</v>
      </c>
      <c r="AC277" s="35" t="s">
        <v>14691</v>
      </c>
      <c r="AD277" s="35" t="s">
        <v>14691</v>
      </c>
      <c r="AE277">
        <v>200011015</v>
      </c>
      <c r="AF277">
        <v>10</v>
      </c>
      <c r="AG277" s="35" t="s">
        <v>14691</v>
      </c>
      <c r="AI277">
        <v>6666667</v>
      </c>
      <c r="AJ277" s="20">
        <v>44272</v>
      </c>
      <c r="AK277" s="20"/>
      <c r="AL277">
        <v>6000000</v>
      </c>
      <c r="AO277">
        <v>4000000</v>
      </c>
      <c r="AP277" s="35" t="s">
        <v>14691</v>
      </c>
      <c r="AQ277" s="35" t="s">
        <v>14691</v>
      </c>
      <c r="AR277" s="35" t="s">
        <v>14691</v>
      </c>
      <c r="AS277" s="35" t="s">
        <v>14691</v>
      </c>
      <c r="AT277" s="35" t="s">
        <v>14691</v>
      </c>
      <c r="AU277">
        <v>10</v>
      </c>
      <c r="AV277">
        <v>10.047000000000001</v>
      </c>
      <c r="AW277" t="b">
        <v>0</v>
      </c>
      <c r="AX277">
        <v>20000000</v>
      </c>
      <c r="AY277" s="20">
        <v>45004</v>
      </c>
      <c r="AZ277" s="20"/>
      <c r="BA277" s="20"/>
      <c r="BB277">
        <v>1</v>
      </c>
      <c r="BC277">
        <v>0.3333333432674408</v>
      </c>
      <c r="BD277">
        <v>1</v>
      </c>
      <c r="BE277">
        <v>11.5</v>
      </c>
      <c r="BF277" s="35" t="s">
        <v>14691</v>
      </c>
      <c r="BG277" s="35" t="s">
        <v>1531</v>
      </c>
      <c r="BH277" s="35" t="s">
        <v>11177</v>
      </c>
      <c r="BI277" s="35" t="s">
        <v>2580</v>
      </c>
      <c r="BJ277" s="35" t="s">
        <v>11178</v>
      </c>
    </row>
    <row r="278" spans="1:62" x14ac:dyDescent="0.2">
      <c r="A278">
        <v>276</v>
      </c>
      <c r="B278" s="35" t="s">
        <v>11168</v>
      </c>
      <c r="C278" s="35" t="s">
        <v>11169</v>
      </c>
      <c r="D278" s="35" t="s">
        <v>11170</v>
      </c>
      <c r="E278" s="35" t="s">
        <v>11179</v>
      </c>
      <c r="F278" s="35" t="s">
        <v>11172</v>
      </c>
      <c r="G278" s="20">
        <v>44253</v>
      </c>
      <c r="H278" s="35" t="s">
        <v>3225</v>
      </c>
      <c r="I278" s="35" t="s">
        <v>54</v>
      </c>
      <c r="J278" s="35" t="s">
        <v>53</v>
      </c>
      <c r="K278">
        <v>18</v>
      </c>
      <c r="L278">
        <v>9.1999999999999993</v>
      </c>
      <c r="M278" s="35" t="s">
        <v>11173</v>
      </c>
      <c r="N278" s="35" t="s">
        <v>11174</v>
      </c>
      <c r="O278" s="35" t="s">
        <v>95</v>
      </c>
      <c r="P278" s="35" t="s">
        <v>2575</v>
      </c>
      <c r="Q278" s="35" t="s">
        <v>524</v>
      </c>
      <c r="R278" s="35" t="s">
        <v>2623</v>
      </c>
      <c r="S278" s="35" t="s">
        <v>11175</v>
      </c>
      <c r="T278">
        <v>20000000</v>
      </c>
      <c r="U278">
        <v>10</v>
      </c>
      <c r="V278" s="35" t="s">
        <v>11176</v>
      </c>
      <c r="W278" s="35" t="s">
        <v>1530</v>
      </c>
      <c r="X278" s="35" t="s">
        <v>49</v>
      </c>
      <c r="Y278" s="35" t="s">
        <v>56</v>
      </c>
      <c r="Z278" s="35" t="s">
        <v>14691</v>
      </c>
      <c r="AA278" s="35" t="s">
        <v>14691</v>
      </c>
      <c r="AC278" s="35" t="s">
        <v>14691</v>
      </c>
      <c r="AD278" s="35" t="s">
        <v>14691</v>
      </c>
      <c r="AE278">
        <v>200011015</v>
      </c>
      <c r="AF278">
        <v>10</v>
      </c>
      <c r="AG278" s="35" t="s">
        <v>14691</v>
      </c>
      <c r="AI278">
        <v>6666667</v>
      </c>
      <c r="AJ278" s="20">
        <v>44272</v>
      </c>
      <c r="AK278" s="20"/>
      <c r="AL278">
        <v>6000000</v>
      </c>
      <c r="AO278">
        <v>4000000</v>
      </c>
      <c r="AP278" s="35" t="s">
        <v>14691</v>
      </c>
      <c r="AQ278" s="35" t="s">
        <v>14691</v>
      </c>
      <c r="AR278" s="35" t="s">
        <v>14691</v>
      </c>
      <c r="AS278" s="35" t="s">
        <v>14691</v>
      </c>
      <c r="AT278" s="35" t="s">
        <v>14691</v>
      </c>
      <c r="AU278">
        <v>10</v>
      </c>
      <c r="AV278">
        <v>10.047000000000001</v>
      </c>
      <c r="AW278" t="b">
        <v>0</v>
      </c>
      <c r="AX278">
        <v>20000000</v>
      </c>
      <c r="AY278" s="20">
        <v>45004</v>
      </c>
      <c r="AZ278" s="20"/>
      <c r="BA278" s="20"/>
      <c r="BB278">
        <v>1</v>
      </c>
      <c r="BC278">
        <v>0.3333333432674408</v>
      </c>
      <c r="BD278">
        <v>1</v>
      </c>
      <c r="BE278">
        <v>11.5</v>
      </c>
      <c r="BF278" s="35" t="s">
        <v>14691</v>
      </c>
      <c r="BG278" s="35" t="s">
        <v>11168</v>
      </c>
      <c r="BH278" s="35" t="s">
        <v>11180</v>
      </c>
      <c r="BI278" s="35" t="s">
        <v>2584</v>
      </c>
      <c r="BJ278" s="35" t="s">
        <v>11181</v>
      </c>
    </row>
    <row r="279" spans="1:62" x14ac:dyDescent="0.2">
      <c r="A279">
        <v>277</v>
      </c>
      <c r="B279" s="35" t="s">
        <v>11168</v>
      </c>
      <c r="C279" s="35" t="s">
        <v>11169</v>
      </c>
      <c r="D279" s="35" t="s">
        <v>11170</v>
      </c>
      <c r="E279" s="35" t="s">
        <v>11182</v>
      </c>
      <c r="F279" s="35" t="s">
        <v>11172</v>
      </c>
      <c r="G279" s="20">
        <v>44253</v>
      </c>
      <c r="H279" s="35" t="s">
        <v>3225</v>
      </c>
      <c r="I279" s="35" t="s">
        <v>54</v>
      </c>
      <c r="J279" s="35" t="s">
        <v>53</v>
      </c>
      <c r="K279">
        <v>18</v>
      </c>
      <c r="L279">
        <v>9.1999999999999993</v>
      </c>
      <c r="M279" s="35" t="s">
        <v>11173</v>
      </c>
      <c r="N279" s="35" t="s">
        <v>11174</v>
      </c>
      <c r="O279" s="35" t="s">
        <v>95</v>
      </c>
      <c r="P279" s="35" t="s">
        <v>2575</v>
      </c>
      <c r="Q279" s="35" t="s">
        <v>524</v>
      </c>
      <c r="R279" s="35" t="s">
        <v>2623</v>
      </c>
      <c r="S279" s="35" t="s">
        <v>11175</v>
      </c>
      <c r="T279">
        <v>20000000</v>
      </c>
      <c r="U279">
        <v>10</v>
      </c>
      <c r="V279" s="35" t="s">
        <v>11176</v>
      </c>
      <c r="W279" s="35" t="s">
        <v>1530</v>
      </c>
      <c r="X279" s="35" t="s">
        <v>49</v>
      </c>
      <c r="Y279" s="35" t="s">
        <v>56</v>
      </c>
      <c r="Z279" s="35" t="s">
        <v>14691</v>
      </c>
      <c r="AA279" s="35" t="s">
        <v>14691</v>
      </c>
      <c r="AC279" s="35" t="s">
        <v>14691</v>
      </c>
      <c r="AD279" s="35" t="s">
        <v>14691</v>
      </c>
      <c r="AE279">
        <v>200011015</v>
      </c>
      <c r="AF279">
        <v>10</v>
      </c>
      <c r="AG279" s="35" t="s">
        <v>14691</v>
      </c>
      <c r="AI279">
        <v>6666667</v>
      </c>
      <c r="AJ279" s="20">
        <v>44272</v>
      </c>
      <c r="AK279" s="20"/>
      <c r="AL279">
        <v>6000000</v>
      </c>
      <c r="AO279">
        <v>4000000</v>
      </c>
      <c r="AP279" s="35" t="s">
        <v>14691</v>
      </c>
      <c r="AQ279" s="35" t="s">
        <v>14691</v>
      </c>
      <c r="AR279" s="35" t="s">
        <v>14691</v>
      </c>
      <c r="AS279" s="35" t="s">
        <v>14691</v>
      </c>
      <c r="AT279" s="35" t="s">
        <v>14691</v>
      </c>
      <c r="AU279">
        <v>10</v>
      </c>
      <c r="AV279">
        <v>10.047000000000001</v>
      </c>
      <c r="AW279" t="b">
        <v>0</v>
      </c>
      <c r="AX279">
        <v>20000000</v>
      </c>
      <c r="AY279" s="20">
        <v>45004</v>
      </c>
      <c r="AZ279" s="20"/>
      <c r="BA279" s="20"/>
      <c r="BB279">
        <v>1</v>
      </c>
      <c r="BC279">
        <v>0.3333333432674408</v>
      </c>
      <c r="BD279">
        <v>1</v>
      </c>
      <c r="BE279">
        <v>11.5</v>
      </c>
      <c r="BF279" s="35" t="s">
        <v>14691</v>
      </c>
      <c r="BG279" s="35" t="s">
        <v>11183</v>
      </c>
      <c r="BH279" s="35" t="s">
        <v>11184</v>
      </c>
      <c r="BI279" s="35" t="s">
        <v>2589</v>
      </c>
      <c r="BJ279" s="35" t="s">
        <v>11185</v>
      </c>
    </row>
    <row r="280" spans="1:62" x14ac:dyDescent="0.2">
      <c r="A280">
        <v>278</v>
      </c>
      <c r="B280" s="35" t="s">
        <v>11881</v>
      </c>
      <c r="C280" s="35" t="s">
        <v>11882</v>
      </c>
      <c r="D280" s="35" t="s">
        <v>11883</v>
      </c>
      <c r="E280" s="35" t="s">
        <v>11884</v>
      </c>
      <c r="F280" s="35" t="s">
        <v>11885</v>
      </c>
      <c r="G280" s="20">
        <v>44441</v>
      </c>
      <c r="H280" s="35" t="s">
        <v>91</v>
      </c>
      <c r="I280" s="35" t="s">
        <v>61</v>
      </c>
      <c r="J280" s="35" t="s">
        <v>69</v>
      </c>
      <c r="K280">
        <v>18</v>
      </c>
      <c r="L280">
        <v>9.1999999999999993</v>
      </c>
      <c r="M280" s="35" t="s">
        <v>11886</v>
      </c>
      <c r="N280" s="35" t="s">
        <v>11887</v>
      </c>
      <c r="O280" s="35" t="s">
        <v>87</v>
      </c>
      <c r="P280" s="35" t="s">
        <v>3406</v>
      </c>
      <c r="Q280" s="35" t="s">
        <v>102</v>
      </c>
      <c r="R280" s="35" t="s">
        <v>2623</v>
      </c>
      <c r="S280" s="35" t="s">
        <v>11888</v>
      </c>
      <c r="T280">
        <v>23000000</v>
      </c>
      <c r="U280">
        <v>10</v>
      </c>
      <c r="V280" s="35" t="s">
        <v>11889</v>
      </c>
      <c r="W280" s="35" t="s">
        <v>1528</v>
      </c>
      <c r="X280" s="35" t="s">
        <v>235</v>
      </c>
      <c r="Y280" s="35" t="s">
        <v>48</v>
      </c>
      <c r="Z280" s="35" t="s">
        <v>14691</v>
      </c>
      <c r="AA280" s="35" t="s">
        <v>14691</v>
      </c>
      <c r="AC280" s="35" t="s">
        <v>14691</v>
      </c>
      <c r="AD280" s="35" t="s">
        <v>14691</v>
      </c>
      <c r="AE280">
        <v>232300000</v>
      </c>
      <c r="AF280">
        <v>10.1</v>
      </c>
      <c r="AG280" s="35" t="s">
        <v>14691</v>
      </c>
      <c r="AI280">
        <v>11500000</v>
      </c>
      <c r="AJ280" s="20">
        <v>44474</v>
      </c>
      <c r="AK280" s="20"/>
      <c r="AL280">
        <v>9600000</v>
      </c>
      <c r="AO280">
        <v>6400000</v>
      </c>
      <c r="AP280" s="35" t="s">
        <v>14691</v>
      </c>
      <c r="AQ280" s="35" t="s">
        <v>14691</v>
      </c>
      <c r="AR280" s="35" t="s">
        <v>14691</v>
      </c>
      <c r="AS280" s="35" t="s">
        <v>14691</v>
      </c>
      <c r="AT280" s="35" t="s">
        <v>14691</v>
      </c>
      <c r="AU280">
        <v>10.1</v>
      </c>
      <c r="AV280">
        <v>10.151</v>
      </c>
      <c r="AW280" t="b">
        <v>0</v>
      </c>
      <c r="AX280">
        <v>23000000</v>
      </c>
      <c r="AY280" s="20">
        <v>45023</v>
      </c>
      <c r="AZ280" s="20"/>
      <c r="BA280" s="20">
        <v>45206</v>
      </c>
      <c r="BB280">
        <v>1</v>
      </c>
      <c r="BC280">
        <v>0.5</v>
      </c>
      <c r="BD280">
        <v>1</v>
      </c>
      <c r="BE280">
        <v>11.5</v>
      </c>
      <c r="BF280" s="35" t="s">
        <v>14691</v>
      </c>
      <c r="BG280" s="35" t="s">
        <v>1529</v>
      </c>
      <c r="BH280" s="35" t="s">
        <v>11890</v>
      </c>
      <c r="BI280" s="35" t="s">
        <v>2580</v>
      </c>
      <c r="BJ280" s="35" t="s">
        <v>11891</v>
      </c>
    </row>
    <row r="281" spans="1:62" x14ac:dyDescent="0.2">
      <c r="A281">
        <v>279</v>
      </c>
      <c r="B281" s="35" t="s">
        <v>11881</v>
      </c>
      <c r="C281" s="35" t="s">
        <v>11882</v>
      </c>
      <c r="D281" s="35" t="s">
        <v>11883</v>
      </c>
      <c r="E281" s="35" t="s">
        <v>11892</v>
      </c>
      <c r="F281" s="35" t="s">
        <v>11885</v>
      </c>
      <c r="G281" s="20">
        <v>44441</v>
      </c>
      <c r="H281" s="35" t="s">
        <v>91</v>
      </c>
      <c r="I281" s="35" t="s">
        <v>61</v>
      </c>
      <c r="J281" s="35" t="s">
        <v>69</v>
      </c>
      <c r="K281">
        <v>18</v>
      </c>
      <c r="L281">
        <v>9.1999999999999993</v>
      </c>
      <c r="M281" s="35" t="s">
        <v>11886</v>
      </c>
      <c r="N281" s="35" t="s">
        <v>11887</v>
      </c>
      <c r="O281" s="35" t="s">
        <v>87</v>
      </c>
      <c r="P281" s="35" t="s">
        <v>3406</v>
      </c>
      <c r="Q281" s="35" t="s">
        <v>102</v>
      </c>
      <c r="R281" s="35" t="s">
        <v>2623</v>
      </c>
      <c r="S281" s="35" t="s">
        <v>11888</v>
      </c>
      <c r="T281">
        <v>23000000</v>
      </c>
      <c r="U281">
        <v>10</v>
      </c>
      <c r="V281" s="35" t="s">
        <v>11889</v>
      </c>
      <c r="W281" s="35" t="s">
        <v>1528</v>
      </c>
      <c r="X281" s="35" t="s">
        <v>235</v>
      </c>
      <c r="Y281" s="35" t="s">
        <v>48</v>
      </c>
      <c r="Z281" s="35" t="s">
        <v>14691</v>
      </c>
      <c r="AA281" s="35" t="s">
        <v>14691</v>
      </c>
      <c r="AC281" s="35" t="s">
        <v>14691</v>
      </c>
      <c r="AD281" s="35" t="s">
        <v>14691</v>
      </c>
      <c r="AE281">
        <v>232300000</v>
      </c>
      <c r="AF281">
        <v>10.1</v>
      </c>
      <c r="AG281" s="35" t="s">
        <v>14691</v>
      </c>
      <c r="AI281">
        <v>11500000</v>
      </c>
      <c r="AJ281" s="20">
        <v>44474</v>
      </c>
      <c r="AK281" s="20"/>
      <c r="AL281">
        <v>9600000</v>
      </c>
      <c r="AO281">
        <v>6400000</v>
      </c>
      <c r="AP281" s="35" t="s">
        <v>14691</v>
      </c>
      <c r="AQ281" s="35" t="s">
        <v>14691</v>
      </c>
      <c r="AR281" s="35" t="s">
        <v>14691</v>
      </c>
      <c r="AS281" s="35" t="s">
        <v>14691</v>
      </c>
      <c r="AT281" s="35" t="s">
        <v>14691</v>
      </c>
      <c r="AU281">
        <v>10.1</v>
      </c>
      <c r="AV281">
        <v>10.151</v>
      </c>
      <c r="AW281" t="b">
        <v>0</v>
      </c>
      <c r="AX281">
        <v>23000000</v>
      </c>
      <c r="AY281" s="20">
        <v>45023</v>
      </c>
      <c r="AZ281" s="20"/>
      <c r="BA281" s="20">
        <v>45206</v>
      </c>
      <c r="BB281">
        <v>1</v>
      </c>
      <c r="BC281">
        <v>0.5</v>
      </c>
      <c r="BD281">
        <v>1</v>
      </c>
      <c r="BE281">
        <v>11.5</v>
      </c>
      <c r="BF281" s="35" t="s">
        <v>14691</v>
      </c>
      <c r="BG281" s="35" t="s">
        <v>11893</v>
      </c>
      <c r="BH281" s="35" t="s">
        <v>11894</v>
      </c>
      <c r="BI281" s="35" t="s">
        <v>2584</v>
      </c>
      <c r="BJ281" s="35" t="s">
        <v>11895</v>
      </c>
    </row>
    <row r="282" spans="1:62" x14ac:dyDescent="0.2">
      <c r="A282">
        <v>280</v>
      </c>
      <c r="B282" s="35" t="s">
        <v>11881</v>
      </c>
      <c r="C282" s="35" t="s">
        <v>11882</v>
      </c>
      <c r="D282" s="35" t="s">
        <v>11883</v>
      </c>
      <c r="E282" s="35" t="s">
        <v>11896</v>
      </c>
      <c r="F282" s="35" t="s">
        <v>11885</v>
      </c>
      <c r="G282" s="20">
        <v>44441</v>
      </c>
      <c r="H282" s="35" t="s">
        <v>91</v>
      </c>
      <c r="I282" s="35" t="s">
        <v>61</v>
      </c>
      <c r="J282" s="35" t="s">
        <v>69</v>
      </c>
      <c r="K282">
        <v>18</v>
      </c>
      <c r="L282">
        <v>9.1999999999999993</v>
      </c>
      <c r="M282" s="35" t="s">
        <v>11886</v>
      </c>
      <c r="N282" s="35" t="s">
        <v>11887</v>
      </c>
      <c r="O282" s="35" t="s">
        <v>87</v>
      </c>
      <c r="P282" s="35" t="s">
        <v>3406</v>
      </c>
      <c r="Q282" s="35" t="s">
        <v>102</v>
      </c>
      <c r="R282" s="35" t="s">
        <v>2623</v>
      </c>
      <c r="S282" s="35" t="s">
        <v>11888</v>
      </c>
      <c r="T282">
        <v>23000000</v>
      </c>
      <c r="U282">
        <v>10</v>
      </c>
      <c r="V282" s="35" t="s">
        <v>11889</v>
      </c>
      <c r="W282" s="35" t="s">
        <v>1528</v>
      </c>
      <c r="X282" s="35" t="s">
        <v>235</v>
      </c>
      <c r="Y282" s="35" t="s">
        <v>48</v>
      </c>
      <c r="Z282" s="35" t="s">
        <v>14691</v>
      </c>
      <c r="AA282" s="35" t="s">
        <v>14691</v>
      </c>
      <c r="AC282" s="35" t="s">
        <v>14691</v>
      </c>
      <c r="AD282" s="35" t="s">
        <v>14691</v>
      </c>
      <c r="AE282">
        <v>232300000</v>
      </c>
      <c r="AF282">
        <v>10.1</v>
      </c>
      <c r="AG282" s="35" t="s">
        <v>14691</v>
      </c>
      <c r="AI282">
        <v>11500000</v>
      </c>
      <c r="AJ282" s="20">
        <v>44474</v>
      </c>
      <c r="AK282" s="20"/>
      <c r="AL282">
        <v>9600000</v>
      </c>
      <c r="AO282">
        <v>6400000</v>
      </c>
      <c r="AP282" s="35" t="s">
        <v>14691</v>
      </c>
      <c r="AQ282" s="35" t="s">
        <v>14691</v>
      </c>
      <c r="AR282" s="35" t="s">
        <v>14691</v>
      </c>
      <c r="AS282" s="35" t="s">
        <v>14691</v>
      </c>
      <c r="AT282" s="35" t="s">
        <v>14691</v>
      </c>
      <c r="AU282">
        <v>10.1</v>
      </c>
      <c r="AV282">
        <v>10.151</v>
      </c>
      <c r="AW282" t="b">
        <v>0</v>
      </c>
      <c r="AX282">
        <v>23000000</v>
      </c>
      <c r="AY282" s="20">
        <v>45023</v>
      </c>
      <c r="AZ282" s="20"/>
      <c r="BA282" s="20">
        <v>45206</v>
      </c>
      <c r="BB282">
        <v>1</v>
      </c>
      <c r="BC282">
        <v>0.5</v>
      </c>
      <c r="BD282">
        <v>1</v>
      </c>
      <c r="BE282">
        <v>11.5</v>
      </c>
      <c r="BF282" s="35" t="s">
        <v>14691</v>
      </c>
      <c r="BG282" s="35" t="s">
        <v>11897</v>
      </c>
      <c r="BH282" s="35" t="s">
        <v>11898</v>
      </c>
      <c r="BI282" s="35" t="s">
        <v>2589</v>
      </c>
      <c r="BJ282" s="35" t="s">
        <v>11899</v>
      </c>
    </row>
    <row r="283" spans="1:62" x14ac:dyDescent="0.2">
      <c r="A283">
        <v>281</v>
      </c>
      <c r="B283" s="35" t="s">
        <v>2975</v>
      </c>
      <c r="C283" s="35" t="s">
        <v>2976</v>
      </c>
      <c r="D283" s="35" t="s">
        <v>2977</v>
      </c>
      <c r="E283" s="35" t="s">
        <v>2978</v>
      </c>
      <c r="F283" s="35" t="s">
        <v>2979</v>
      </c>
      <c r="G283" s="20">
        <v>44095</v>
      </c>
      <c r="H283" s="35" t="s">
        <v>2949</v>
      </c>
      <c r="I283" s="35" t="s">
        <v>158</v>
      </c>
      <c r="J283" s="35" t="s">
        <v>137</v>
      </c>
      <c r="K283">
        <v>16.5</v>
      </c>
      <c r="L283">
        <v>9.5</v>
      </c>
      <c r="M283" s="35" t="s">
        <v>2980</v>
      </c>
      <c r="N283" s="35" t="s">
        <v>2981</v>
      </c>
      <c r="O283" s="35" t="s">
        <v>52</v>
      </c>
      <c r="P283" s="35" t="s">
        <v>2575</v>
      </c>
      <c r="Q283" s="35" t="s">
        <v>68</v>
      </c>
      <c r="R283" s="35" t="s">
        <v>2733</v>
      </c>
      <c r="S283" s="35" t="s">
        <v>2982</v>
      </c>
      <c r="T283">
        <v>7500000</v>
      </c>
      <c r="U283">
        <v>10</v>
      </c>
      <c r="V283" s="35" t="s">
        <v>14691</v>
      </c>
      <c r="W283" s="35" t="s">
        <v>1526</v>
      </c>
      <c r="X283" s="35" t="s">
        <v>140</v>
      </c>
      <c r="Y283" s="35" t="s">
        <v>48</v>
      </c>
      <c r="Z283" s="35" t="s">
        <v>14691</v>
      </c>
      <c r="AA283" s="35" t="s">
        <v>14691</v>
      </c>
      <c r="AC283" s="35" t="s">
        <v>14691</v>
      </c>
      <c r="AD283" s="35" t="s">
        <v>14691</v>
      </c>
      <c r="AE283">
        <v>75756871</v>
      </c>
      <c r="AF283">
        <v>10.1</v>
      </c>
      <c r="AG283" s="35" t="s">
        <v>14691</v>
      </c>
      <c r="AI283">
        <v>7500000</v>
      </c>
      <c r="AJ283" s="20">
        <v>44134</v>
      </c>
      <c r="AK283" s="20"/>
      <c r="AL283">
        <v>3750000</v>
      </c>
      <c r="AO283">
        <v>3750000</v>
      </c>
      <c r="AP283" s="35" t="s">
        <v>14691</v>
      </c>
      <c r="AQ283" s="35" t="s">
        <v>14691</v>
      </c>
      <c r="AR283" s="35" t="s">
        <v>14691</v>
      </c>
      <c r="AS283" s="35" t="s">
        <v>14691</v>
      </c>
      <c r="AT283" s="35" t="s">
        <v>14691</v>
      </c>
      <c r="AU283">
        <v>10.11</v>
      </c>
      <c r="AV283">
        <v>10.118</v>
      </c>
      <c r="AW283" t="b">
        <v>0</v>
      </c>
      <c r="AX283">
        <v>7500000</v>
      </c>
      <c r="AY283" s="20">
        <v>44684</v>
      </c>
      <c r="AZ283" s="20"/>
      <c r="BA283" s="20"/>
      <c r="BB283">
        <v>1</v>
      </c>
      <c r="BC283">
        <v>1</v>
      </c>
      <c r="BD283">
        <v>0.5</v>
      </c>
      <c r="BE283">
        <v>11.5</v>
      </c>
      <c r="BF283" s="35" t="s">
        <v>14691</v>
      </c>
      <c r="BG283" s="35" t="s">
        <v>1527</v>
      </c>
      <c r="BH283" s="35" t="s">
        <v>2983</v>
      </c>
      <c r="BI283" s="35" t="s">
        <v>2580</v>
      </c>
      <c r="BJ283" s="35" t="s">
        <v>2984</v>
      </c>
    </row>
    <row r="284" spans="1:62" x14ac:dyDescent="0.2">
      <c r="A284">
        <v>282</v>
      </c>
      <c r="B284" s="35" t="s">
        <v>2975</v>
      </c>
      <c r="C284" s="35" t="s">
        <v>2976</v>
      </c>
      <c r="D284" s="35" t="s">
        <v>2977</v>
      </c>
      <c r="E284" s="35" t="s">
        <v>2985</v>
      </c>
      <c r="F284" s="35" t="s">
        <v>2979</v>
      </c>
      <c r="G284" s="20">
        <v>44095</v>
      </c>
      <c r="H284" s="35" t="s">
        <v>2949</v>
      </c>
      <c r="I284" s="35" t="s">
        <v>158</v>
      </c>
      <c r="J284" s="35" t="s">
        <v>137</v>
      </c>
      <c r="K284">
        <v>16.5</v>
      </c>
      <c r="L284">
        <v>9.5</v>
      </c>
      <c r="M284" s="35" t="s">
        <v>2980</v>
      </c>
      <c r="N284" s="35" t="s">
        <v>2981</v>
      </c>
      <c r="O284" s="35" t="s">
        <v>52</v>
      </c>
      <c r="P284" s="35" t="s">
        <v>2575</v>
      </c>
      <c r="Q284" s="35" t="s">
        <v>68</v>
      </c>
      <c r="R284" s="35" t="s">
        <v>2733</v>
      </c>
      <c r="S284" s="35" t="s">
        <v>2982</v>
      </c>
      <c r="T284">
        <v>7500000</v>
      </c>
      <c r="U284">
        <v>10</v>
      </c>
      <c r="V284" s="35" t="s">
        <v>14691</v>
      </c>
      <c r="W284" s="35" t="s">
        <v>1526</v>
      </c>
      <c r="X284" s="35" t="s">
        <v>140</v>
      </c>
      <c r="Y284" s="35" t="s">
        <v>48</v>
      </c>
      <c r="Z284" s="35" t="s">
        <v>14691</v>
      </c>
      <c r="AA284" s="35" t="s">
        <v>14691</v>
      </c>
      <c r="AC284" s="35" t="s">
        <v>14691</v>
      </c>
      <c r="AD284" s="35" t="s">
        <v>14691</v>
      </c>
      <c r="AE284">
        <v>75756871</v>
      </c>
      <c r="AF284">
        <v>10.1</v>
      </c>
      <c r="AG284" s="35" t="s">
        <v>14691</v>
      </c>
      <c r="AI284">
        <v>7500000</v>
      </c>
      <c r="AJ284" s="20">
        <v>44134</v>
      </c>
      <c r="AK284" s="20"/>
      <c r="AL284">
        <v>3750000</v>
      </c>
      <c r="AO284">
        <v>3750000</v>
      </c>
      <c r="AP284" s="35" t="s">
        <v>14691</v>
      </c>
      <c r="AQ284" s="35" t="s">
        <v>14691</v>
      </c>
      <c r="AR284" s="35" t="s">
        <v>14691</v>
      </c>
      <c r="AS284" s="35" t="s">
        <v>14691</v>
      </c>
      <c r="AT284" s="35" t="s">
        <v>14691</v>
      </c>
      <c r="AU284">
        <v>10.11</v>
      </c>
      <c r="AV284">
        <v>10.118</v>
      </c>
      <c r="AW284" t="b">
        <v>0</v>
      </c>
      <c r="AX284">
        <v>7500000</v>
      </c>
      <c r="AY284" s="20">
        <v>44684</v>
      </c>
      <c r="AZ284" s="20"/>
      <c r="BA284" s="20"/>
      <c r="BB284">
        <v>1</v>
      </c>
      <c r="BC284">
        <v>1</v>
      </c>
      <c r="BD284">
        <v>0.5</v>
      </c>
      <c r="BE284">
        <v>11.5</v>
      </c>
      <c r="BF284" s="35" t="s">
        <v>14691</v>
      </c>
      <c r="BG284" s="35" t="s">
        <v>2975</v>
      </c>
      <c r="BH284" s="35" t="s">
        <v>2986</v>
      </c>
      <c r="BI284" s="35" t="s">
        <v>2584</v>
      </c>
      <c r="BJ284" s="35" t="s">
        <v>2987</v>
      </c>
    </row>
    <row r="285" spans="1:62" x14ac:dyDescent="0.2">
      <c r="A285">
        <v>283</v>
      </c>
      <c r="B285" s="35" t="s">
        <v>2975</v>
      </c>
      <c r="C285" s="35" t="s">
        <v>2976</v>
      </c>
      <c r="D285" s="35" t="s">
        <v>2977</v>
      </c>
      <c r="E285" s="35" t="s">
        <v>2988</v>
      </c>
      <c r="F285" s="35" t="s">
        <v>2979</v>
      </c>
      <c r="G285" s="20">
        <v>44095</v>
      </c>
      <c r="H285" s="35" t="s">
        <v>2949</v>
      </c>
      <c r="I285" s="35" t="s">
        <v>158</v>
      </c>
      <c r="J285" s="35" t="s">
        <v>137</v>
      </c>
      <c r="K285">
        <v>16.5</v>
      </c>
      <c r="L285">
        <v>9.5</v>
      </c>
      <c r="M285" s="35" t="s">
        <v>2980</v>
      </c>
      <c r="N285" s="35" t="s">
        <v>2981</v>
      </c>
      <c r="O285" s="35" t="s">
        <v>52</v>
      </c>
      <c r="P285" s="35" t="s">
        <v>2575</v>
      </c>
      <c r="Q285" s="35" t="s">
        <v>68</v>
      </c>
      <c r="R285" s="35" t="s">
        <v>2733</v>
      </c>
      <c r="S285" s="35" t="s">
        <v>2982</v>
      </c>
      <c r="T285">
        <v>7500000</v>
      </c>
      <c r="U285">
        <v>10</v>
      </c>
      <c r="V285" s="35" t="s">
        <v>14691</v>
      </c>
      <c r="W285" s="35" t="s">
        <v>1526</v>
      </c>
      <c r="X285" s="35" t="s">
        <v>140</v>
      </c>
      <c r="Y285" s="35" t="s">
        <v>48</v>
      </c>
      <c r="Z285" s="35" t="s">
        <v>14691</v>
      </c>
      <c r="AA285" s="35" t="s">
        <v>14691</v>
      </c>
      <c r="AC285" s="35" t="s">
        <v>14691</v>
      </c>
      <c r="AD285" s="35" t="s">
        <v>14691</v>
      </c>
      <c r="AE285">
        <v>75756871</v>
      </c>
      <c r="AF285">
        <v>10.1</v>
      </c>
      <c r="AG285" s="35" t="s">
        <v>14691</v>
      </c>
      <c r="AI285">
        <v>7500000</v>
      </c>
      <c r="AJ285" s="20">
        <v>44134</v>
      </c>
      <c r="AK285" s="20"/>
      <c r="AL285">
        <v>3750000</v>
      </c>
      <c r="AO285">
        <v>3750000</v>
      </c>
      <c r="AP285" s="35" t="s">
        <v>14691</v>
      </c>
      <c r="AQ285" s="35" t="s">
        <v>14691</v>
      </c>
      <c r="AR285" s="35" t="s">
        <v>14691</v>
      </c>
      <c r="AS285" s="35" t="s">
        <v>14691</v>
      </c>
      <c r="AT285" s="35" t="s">
        <v>14691</v>
      </c>
      <c r="AU285">
        <v>10.11</v>
      </c>
      <c r="AV285">
        <v>10.118</v>
      </c>
      <c r="AW285" t="b">
        <v>0</v>
      </c>
      <c r="AX285">
        <v>7500000</v>
      </c>
      <c r="AY285" s="20">
        <v>44684</v>
      </c>
      <c r="AZ285" s="20"/>
      <c r="BA285" s="20"/>
      <c r="BB285">
        <v>1</v>
      </c>
      <c r="BC285">
        <v>1</v>
      </c>
      <c r="BD285">
        <v>0.5</v>
      </c>
      <c r="BE285">
        <v>11.5</v>
      </c>
      <c r="BF285" s="35" t="s">
        <v>14691</v>
      </c>
      <c r="BG285" s="35" t="s">
        <v>2989</v>
      </c>
      <c r="BH285" s="35" t="s">
        <v>2990</v>
      </c>
      <c r="BI285" s="35" t="s">
        <v>2589</v>
      </c>
      <c r="BJ285" s="35" t="s">
        <v>2991</v>
      </c>
    </row>
    <row r="286" spans="1:62" x14ac:dyDescent="0.2">
      <c r="A286">
        <v>284</v>
      </c>
      <c r="B286" s="35" t="s">
        <v>13260</v>
      </c>
      <c r="C286" s="35" t="s">
        <v>13261</v>
      </c>
      <c r="D286" s="35" t="s">
        <v>13262</v>
      </c>
      <c r="E286" s="35" t="s">
        <v>13263</v>
      </c>
      <c r="F286" s="35" t="s">
        <v>13264</v>
      </c>
      <c r="G286" s="20">
        <v>44397</v>
      </c>
      <c r="H286" s="35" t="s">
        <v>2949</v>
      </c>
      <c r="I286" s="35" t="s">
        <v>61</v>
      </c>
      <c r="J286" s="35" t="s">
        <v>69</v>
      </c>
      <c r="K286">
        <v>18</v>
      </c>
      <c r="L286">
        <v>9.1999999999999993</v>
      </c>
      <c r="M286" s="35" t="s">
        <v>5495</v>
      </c>
      <c r="N286" s="35" t="s">
        <v>13265</v>
      </c>
      <c r="O286" s="35" t="s">
        <v>74</v>
      </c>
      <c r="P286" s="35" t="s">
        <v>2656</v>
      </c>
      <c r="Q286" s="35" t="s">
        <v>52</v>
      </c>
      <c r="R286" s="35" t="s">
        <v>2577</v>
      </c>
      <c r="S286" s="35" t="s">
        <v>13266</v>
      </c>
      <c r="T286">
        <v>23000000</v>
      </c>
      <c r="U286">
        <v>10</v>
      </c>
      <c r="V286" s="35" t="s">
        <v>13267</v>
      </c>
      <c r="W286" s="35" t="s">
        <v>1524</v>
      </c>
      <c r="X286" s="35" t="s">
        <v>130</v>
      </c>
      <c r="Y286" s="35" t="s">
        <v>48</v>
      </c>
      <c r="Z286" s="35" t="s">
        <v>14691</v>
      </c>
      <c r="AA286" s="35" t="s">
        <v>14691</v>
      </c>
      <c r="AC286" s="35" t="s">
        <v>14691</v>
      </c>
      <c r="AD286" s="35" t="s">
        <v>14691</v>
      </c>
      <c r="AE286">
        <v>234600000</v>
      </c>
      <c r="AF286">
        <v>10.199999999999999</v>
      </c>
      <c r="AG286" s="35" t="s">
        <v>14691</v>
      </c>
      <c r="AI286">
        <v>11500000</v>
      </c>
      <c r="AJ286" s="20">
        <v>44533</v>
      </c>
      <c r="AK286" s="20"/>
      <c r="AL286">
        <v>5600000</v>
      </c>
      <c r="AM286">
        <v>560000</v>
      </c>
      <c r="AP286" s="35" t="s">
        <v>14691</v>
      </c>
      <c r="AQ286" s="35" t="s">
        <v>14691</v>
      </c>
      <c r="AR286" s="35" t="s">
        <v>14691</v>
      </c>
      <c r="AS286" s="35" t="s">
        <v>14691</v>
      </c>
      <c r="AT286" s="35" t="s">
        <v>14691</v>
      </c>
      <c r="AU286">
        <v>10.199999999999999</v>
      </c>
      <c r="AV286">
        <v>10.289</v>
      </c>
      <c r="AW286" t="b">
        <v>0</v>
      </c>
      <c r="AX286">
        <v>23000000</v>
      </c>
      <c r="AY286" s="20">
        <v>45084</v>
      </c>
      <c r="AZ286" s="20"/>
      <c r="BA286" s="20"/>
      <c r="BB286">
        <v>1</v>
      </c>
      <c r="BC286">
        <v>0.5</v>
      </c>
      <c r="BD286">
        <v>1</v>
      </c>
      <c r="BE286">
        <v>11.5</v>
      </c>
      <c r="BF286" s="35" t="s">
        <v>14691</v>
      </c>
      <c r="BG286" s="35" t="s">
        <v>1525</v>
      </c>
      <c r="BH286" s="35" t="s">
        <v>13268</v>
      </c>
      <c r="BI286" s="35" t="s">
        <v>2580</v>
      </c>
      <c r="BJ286" s="35" t="s">
        <v>13269</v>
      </c>
    </row>
    <row r="287" spans="1:62" x14ac:dyDescent="0.2">
      <c r="A287">
        <v>285</v>
      </c>
      <c r="B287" s="35" t="s">
        <v>13260</v>
      </c>
      <c r="C287" s="35" t="s">
        <v>13261</v>
      </c>
      <c r="D287" s="35" t="s">
        <v>13262</v>
      </c>
      <c r="E287" s="35" t="s">
        <v>13270</v>
      </c>
      <c r="F287" s="35" t="s">
        <v>13264</v>
      </c>
      <c r="G287" s="20">
        <v>44397</v>
      </c>
      <c r="H287" s="35" t="s">
        <v>2949</v>
      </c>
      <c r="I287" s="35" t="s">
        <v>61</v>
      </c>
      <c r="J287" s="35" t="s">
        <v>69</v>
      </c>
      <c r="K287">
        <v>18</v>
      </c>
      <c r="L287">
        <v>9.1999999999999993</v>
      </c>
      <c r="M287" s="35" t="s">
        <v>5495</v>
      </c>
      <c r="N287" s="35" t="s">
        <v>13265</v>
      </c>
      <c r="O287" s="35" t="s">
        <v>74</v>
      </c>
      <c r="P287" s="35" t="s">
        <v>2656</v>
      </c>
      <c r="Q287" s="35" t="s">
        <v>52</v>
      </c>
      <c r="R287" s="35" t="s">
        <v>2577</v>
      </c>
      <c r="S287" s="35" t="s">
        <v>13266</v>
      </c>
      <c r="T287">
        <v>23000000</v>
      </c>
      <c r="U287">
        <v>10</v>
      </c>
      <c r="V287" s="35" t="s">
        <v>13267</v>
      </c>
      <c r="W287" s="35" t="s">
        <v>1524</v>
      </c>
      <c r="X287" s="35" t="s">
        <v>130</v>
      </c>
      <c r="Y287" s="35" t="s">
        <v>48</v>
      </c>
      <c r="Z287" s="35" t="s">
        <v>14691</v>
      </c>
      <c r="AA287" s="35" t="s">
        <v>14691</v>
      </c>
      <c r="AC287" s="35" t="s">
        <v>14691</v>
      </c>
      <c r="AD287" s="35" t="s">
        <v>14691</v>
      </c>
      <c r="AE287">
        <v>234600000</v>
      </c>
      <c r="AF287">
        <v>10.199999999999999</v>
      </c>
      <c r="AG287" s="35" t="s">
        <v>14691</v>
      </c>
      <c r="AI287">
        <v>11500000</v>
      </c>
      <c r="AJ287" s="20">
        <v>44533</v>
      </c>
      <c r="AK287" s="20"/>
      <c r="AL287">
        <v>5600000</v>
      </c>
      <c r="AM287">
        <v>560000</v>
      </c>
      <c r="AP287" s="35" t="s">
        <v>14691</v>
      </c>
      <c r="AQ287" s="35" t="s">
        <v>14691</v>
      </c>
      <c r="AR287" s="35" t="s">
        <v>14691</v>
      </c>
      <c r="AS287" s="35" t="s">
        <v>14691</v>
      </c>
      <c r="AT287" s="35" t="s">
        <v>14691</v>
      </c>
      <c r="AU287">
        <v>10.199999999999999</v>
      </c>
      <c r="AV287">
        <v>10.289</v>
      </c>
      <c r="AW287" t="b">
        <v>0</v>
      </c>
      <c r="AX287">
        <v>23000000</v>
      </c>
      <c r="AY287" s="20">
        <v>45084</v>
      </c>
      <c r="AZ287" s="20"/>
      <c r="BA287" s="20"/>
      <c r="BB287">
        <v>1</v>
      </c>
      <c r="BC287">
        <v>0.5</v>
      </c>
      <c r="BD287">
        <v>1</v>
      </c>
      <c r="BE287">
        <v>11.5</v>
      </c>
      <c r="BF287" s="35" t="s">
        <v>14691</v>
      </c>
      <c r="BG287" s="35" t="s">
        <v>13271</v>
      </c>
      <c r="BH287" s="35" t="s">
        <v>13272</v>
      </c>
      <c r="BI287" s="35" t="s">
        <v>2584</v>
      </c>
      <c r="BJ287" s="35" t="s">
        <v>13273</v>
      </c>
    </row>
    <row r="288" spans="1:62" x14ac:dyDescent="0.2">
      <c r="A288">
        <v>286</v>
      </c>
      <c r="B288" s="35" t="s">
        <v>13260</v>
      </c>
      <c r="C288" s="35" t="s">
        <v>13261</v>
      </c>
      <c r="D288" s="35" t="s">
        <v>13262</v>
      </c>
      <c r="E288" s="35" t="s">
        <v>13274</v>
      </c>
      <c r="F288" s="35" t="s">
        <v>13264</v>
      </c>
      <c r="G288" s="20">
        <v>44397</v>
      </c>
      <c r="H288" s="35" t="s">
        <v>2949</v>
      </c>
      <c r="I288" s="35" t="s">
        <v>61</v>
      </c>
      <c r="J288" s="35" t="s">
        <v>69</v>
      </c>
      <c r="K288">
        <v>18</v>
      </c>
      <c r="L288">
        <v>9.1999999999999993</v>
      </c>
      <c r="M288" s="35" t="s">
        <v>5495</v>
      </c>
      <c r="N288" s="35" t="s">
        <v>13265</v>
      </c>
      <c r="O288" s="35" t="s">
        <v>74</v>
      </c>
      <c r="P288" s="35" t="s">
        <v>2656</v>
      </c>
      <c r="Q288" s="35" t="s">
        <v>52</v>
      </c>
      <c r="R288" s="35" t="s">
        <v>2577</v>
      </c>
      <c r="S288" s="35" t="s">
        <v>13266</v>
      </c>
      <c r="T288">
        <v>23000000</v>
      </c>
      <c r="U288">
        <v>10</v>
      </c>
      <c r="V288" s="35" t="s">
        <v>13267</v>
      </c>
      <c r="W288" s="35" t="s">
        <v>1524</v>
      </c>
      <c r="X288" s="35" t="s">
        <v>130</v>
      </c>
      <c r="Y288" s="35" t="s">
        <v>48</v>
      </c>
      <c r="Z288" s="35" t="s">
        <v>14691</v>
      </c>
      <c r="AA288" s="35" t="s">
        <v>14691</v>
      </c>
      <c r="AC288" s="35" t="s">
        <v>14691</v>
      </c>
      <c r="AD288" s="35" t="s">
        <v>14691</v>
      </c>
      <c r="AE288">
        <v>234600000</v>
      </c>
      <c r="AF288">
        <v>10.199999999999999</v>
      </c>
      <c r="AG288" s="35" t="s">
        <v>14691</v>
      </c>
      <c r="AI288">
        <v>11500000</v>
      </c>
      <c r="AJ288" s="20">
        <v>44533</v>
      </c>
      <c r="AK288" s="20"/>
      <c r="AL288">
        <v>5600000</v>
      </c>
      <c r="AM288">
        <v>560000</v>
      </c>
      <c r="AP288" s="35" t="s">
        <v>14691</v>
      </c>
      <c r="AQ288" s="35" t="s">
        <v>14691</v>
      </c>
      <c r="AR288" s="35" t="s">
        <v>14691</v>
      </c>
      <c r="AS288" s="35" t="s">
        <v>14691</v>
      </c>
      <c r="AT288" s="35" t="s">
        <v>14691</v>
      </c>
      <c r="AU288">
        <v>10.199999999999999</v>
      </c>
      <c r="AV288">
        <v>10.289</v>
      </c>
      <c r="AW288" t="b">
        <v>0</v>
      </c>
      <c r="AX288">
        <v>23000000</v>
      </c>
      <c r="AY288" s="20">
        <v>45084</v>
      </c>
      <c r="AZ288" s="20"/>
      <c r="BA288" s="20"/>
      <c r="BB288">
        <v>1</v>
      </c>
      <c r="BC288">
        <v>0.5</v>
      </c>
      <c r="BD288">
        <v>1</v>
      </c>
      <c r="BE288">
        <v>11.5</v>
      </c>
      <c r="BF288" s="35" t="s">
        <v>14691</v>
      </c>
      <c r="BG288" s="35" t="s">
        <v>13275</v>
      </c>
      <c r="BH288" s="35" t="s">
        <v>13276</v>
      </c>
      <c r="BI288" s="35" t="s">
        <v>2589</v>
      </c>
      <c r="BJ288" s="35" t="s">
        <v>13277</v>
      </c>
    </row>
    <row r="289" spans="1:62" x14ac:dyDescent="0.2">
      <c r="A289">
        <v>287</v>
      </c>
      <c r="B289" s="35" t="s">
        <v>7616</v>
      </c>
      <c r="C289" s="35" t="s">
        <v>7617</v>
      </c>
      <c r="D289" s="35" t="s">
        <v>7618</v>
      </c>
      <c r="E289" s="35" t="s">
        <v>7619</v>
      </c>
      <c r="F289" s="35" t="s">
        <v>7620</v>
      </c>
      <c r="G289" s="20">
        <v>44196</v>
      </c>
      <c r="H289" s="35" t="s">
        <v>3225</v>
      </c>
      <c r="I289" s="35" t="s">
        <v>54</v>
      </c>
      <c r="J289" s="35" t="s">
        <v>69</v>
      </c>
      <c r="K289">
        <v>18</v>
      </c>
      <c r="L289">
        <v>9.1999999999999993</v>
      </c>
      <c r="M289" s="35" t="s">
        <v>5495</v>
      </c>
      <c r="N289" s="35" t="s">
        <v>7621</v>
      </c>
      <c r="O289" s="35" t="s">
        <v>52</v>
      </c>
      <c r="P289" s="35" t="s">
        <v>2575</v>
      </c>
      <c r="Q289" s="35" t="s">
        <v>136</v>
      </c>
      <c r="R289" s="35" t="s">
        <v>2577</v>
      </c>
      <c r="S289" s="35" t="s">
        <v>7622</v>
      </c>
      <c r="T289">
        <v>23000000</v>
      </c>
      <c r="U289">
        <v>10</v>
      </c>
      <c r="V289" s="35" t="s">
        <v>7623</v>
      </c>
      <c r="W289" s="35" t="s">
        <v>1522</v>
      </c>
      <c r="X289" s="35" t="s">
        <v>130</v>
      </c>
      <c r="Y289" s="35" t="s">
        <v>48</v>
      </c>
      <c r="Z289" s="35" t="s">
        <v>130</v>
      </c>
      <c r="AA289" s="35" t="s">
        <v>56</v>
      </c>
      <c r="AC289" s="35" t="s">
        <v>14691</v>
      </c>
      <c r="AD289" s="35" t="s">
        <v>14691</v>
      </c>
      <c r="AE289">
        <v>230015440</v>
      </c>
      <c r="AF289">
        <v>10</v>
      </c>
      <c r="AG289" s="35" t="s">
        <v>1521</v>
      </c>
      <c r="AH289">
        <v>352800000</v>
      </c>
      <c r="AI289">
        <v>11500000</v>
      </c>
      <c r="AJ289" s="20">
        <v>44222</v>
      </c>
      <c r="AK289" s="20">
        <v>44508</v>
      </c>
      <c r="AL289">
        <v>6000000</v>
      </c>
      <c r="AO289">
        <v>6000000</v>
      </c>
      <c r="AP289" s="35" t="s">
        <v>14691</v>
      </c>
      <c r="AQ289" s="35" t="s">
        <v>14691</v>
      </c>
      <c r="AR289" s="35" t="s">
        <v>1520</v>
      </c>
      <c r="AS289" s="35" t="s">
        <v>7624</v>
      </c>
      <c r="AT289" s="35" t="s">
        <v>14691</v>
      </c>
      <c r="AU289">
        <v>10.01</v>
      </c>
      <c r="AV289">
        <v>10.066000000000001</v>
      </c>
      <c r="AW289" t="b">
        <v>1</v>
      </c>
      <c r="AX289">
        <v>23000000</v>
      </c>
      <c r="AY289" s="20">
        <v>44954</v>
      </c>
      <c r="AZ289" s="20">
        <v>44666</v>
      </c>
      <c r="BA289" s="20"/>
      <c r="BB289">
        <v>1</v>
      </c>
      <c r="BC289">
        <v>0.5</v>
      </c>
      <c r="BD289">
        <v>1</v>
      </c>
      <c r="BE289">
        <v>11.5</v>
      </c>
      <c r="BF289" s="35" t="s">
        <v>14691</v>
      </c>
      <c r="BG289" s="35" t="s">
        <v>1523</v>
      </c>
      <c r="BH289" s="35" t="s">
        <v>7625</v>
      </c>
      <c r="BI289" s="35" t="s">
        <v>2580</v>
      </c>
      <c r="BJ289" s="35" t="s">
        <v>7626</v>
      </c>
    </row>
    <row r="290" spans="1:62" x14ac:dyDescent="0.2">
      <c r="A290">
        <v>288</v>
      </c>
      <c r="B290" s="35" t="s">
        <v>7616</v>
      </c>
      <c r="C290" s="35" t="s">
        <v>7617</v>
      </c>
      <c r="D290" s="35" t="s">
        <v>7618</v>
      </c>
      <c r="E290" s="35" t="s">
        <v>7627</v>
      </c>
      <c r="F290" s="35" t="s">
        <v>7620</v>
      </c>
      <c r="G290" s="20">
        <v>44196</v>
      </c>
      <c r="H290" s="35" t="s">
        <v>3225</v>
      </c>
      <c r="I290" s="35" t="s">
        <v>54</v>
      </c>
      <c r="J290" s="35" t="s">
        <v>69</v>
      </c>
      <c r="K290">
        <v>18</v>
      </c>
      <c r="L290">
        <v>9.1999999999999993</v>
      </c>
      <c r="M290" s="35" t="s">
        <v>5495</v>
      </c>
      <c r="N290" s="35" t="s">
        <v>7621</v>
      </c>
      <c r="O290" s="35" t="s">
        <v>52</v>
      </c>
      <c r="P290" s="35" t="s">
        <v>2575</v>
      </c>
      <c r="Q290" s="35" t="s">
        <v>136</v>
      </c>
      <c r="R290" s="35" t="s">
        <v>2577</v>
      </c>
      <c r="S290" s="35" t="s">
        <v>7622</v>
      </c>
      <c r="T290">
        <v>23000000</v>
      </c>
      <c r="U290">
        <v>10</v>
      </c>
      <c r="V290" s="35" t="s">
        <v>7623</v>
      </c>
      <c r="W290" s="35" t="s">
        <v>1522</v>
      </c>
      <c r="X290" s="35" t="s">
        <v>130</v>
      </c>
      <c r="Y290" s="35" t="s">
        <v>48</v>
      </c>
      <c r="Z290" s="35" t="s">
        <v>130</v>
      </c>
      <c r="AA290" s="35" t="s">
        <v>56</v>
      </c>
      <c r="AC290" s="35" t="s">
        <v>14691</v>
      </c>
      <c r="AD290" s="35" t="s">
        <v>14691</v>
      </c>
      <c r="AE290">
        <v>230015440</v>
      </c>
      <c r="AF290">
        <v>10</v>
      </c>
      <c r="AG290" s="35" t="s">
        <v>1521</v>
      </c>
      <c r="AH290">
        <v>352800000</v>
      </c>
      <c r="AI290">
        <v>11500000</v>
      </c>
      <c r="AJ290" s="20">
        <v>44222</v>
      </c>
      <c r="AK290" s="20">
        <v>44508</v>
      </c>
      <c r="AL290">
        <v>6000000</v>
      </c>
      <c r="AO290">
        <v>6000000</v>
      </c>
      <c r="AP290" s="35" t="s">
        <v>14691</v>
      </c>
      <c r="AQ290" s="35" t="s">
        <v>14691</v>
      </c>
      <c r="AR290" s="35" t="s">
        <v>1520</v>
      </c>
      <c r="AS290" s="35" t="s">
        <v>7624</v>
      </c>
      <c r="AT290" s="35" t="s">
        <v>14691</v>
      </c>
      <c r="AU290">
        <v>10.01</v>
      </c>
      <c r="AV290">
        <v>10.066000000000001</v>
      </c>
      <c r="AW290" t="b">
        <v>1</v>
      </c>
      <c r="AX290">
        <v>23000000</v>
      </c>
      <c r="AY290" s="20">
        <v>44954</v>
      </c>
      <c r="AZ290" s="20">
        <v>44666</v>
      </c>
      <c r="BA290" s="20"/>
      <c r="BB290">
        <v>1</v>
      </c>
      <c r="BC290">
        <v>0.5</v>
      </c>
      <c r="BD290">
        <v>1</v>
      </c>
      <c r="BE290">
        <v>11.5</v>
      </c>
      <c r="BF290" s="35" t="s">
        <v>14691</v>
      </c>
      <c r="BG290" s="35" t="s">
        <v>7616</v>
      </c>
      <c r="BH290" s="35" t="s">
        <v>7628</v>
      </c>
      <c r="BI290" s="35" t="s">
        <v>2584</v>
      </c>
      <c r="BJ290" s="35" t="s">
        <v>7629</v>
      </c>
    </row>
    <row r="291" spans="1:62" x14ac:dyDescent="0.2">
      <c r="A291">
        <v>289</v>
      </c>
      <c r="B291" s="35" t="s">
        <v>7616</v>
      </c>
      <c r="C291" s="35" t="s">
        <v>7617</v>
      </c>
      <c r="D291" s="35" t="s">
        <v>7618</v>
      </c>
      <c r="E291" s="35" t="s">
        <v>7630</v>
      </c>
      <c r="F291" s="35" t="s">
        <v>7620</v>
      </c>
      <c r="G291" s="20">
        <v>44196</v>
      </c>
      <c r="H291" s="35" t="s">
        <v>3225</v>
      </c>
      <c r="I291" s="35" t="s">
        <v>54</v>
      </c>
      <c r="J291" s="35" t="s">
        <v>69</v>
      </c>
      <c r="K291">
        <v>18</v>
      </c>
      <c r="L291">
        <v>9.1999999999999993</v>
      </c>
      <c r="M291" s="35" t="s">
        <v>5495</v>
      </c>
      <c r="N291" s="35" t="s">
        <v>7621</v>
      </c>
      <c r="O291" s="35" t="s">
        <v>52</v>
      </c>
      <c r="P291" s="35" t="s">
        <v>2575</v>
      </c>
      <c r="Q291" s="35" t="s">
        <v>136</v>
      </c>
      <c r="R291" s="35" t="s">
        <v>2577</v>
      </c>
      <c r="S291" s="35" t="s">
        <v>7622</v>
      </c>
      <c r="T291">
        <v>23000000</v>
      </c>
      <c r="U291">
        <v>10</v>
      </c>
      <c r="V291" s="35" t="s">
        <v>7623</v>
      </c>
      <c r="W291" s="35" t="s">
        <v>1522</v>
      </c>
      <c r="X291" s="35" t="s">
        <v>130</v>
      </c>
      <c r="Y291" s="35" t="s">
        <v>48</v>
      </c>
      <c r="Z291" s="35" t="s">
        <v>130</v>
      </c>
      <c r="AA291" s="35" t="s">
        <v>56</v>
      </c>
      <c r="AC291" s="35" t="s">
        <v>14691</v>
      </c>
      <c r="AD291" s="35" t="s">
        <v>14691</v>
      </c>
      <c r="AE291">
        <v>230015440</v>
      </c>
      <c r="AF291">
        <v>10</v>
      </c>
      <c r="AG291" s="35" t="s">
        <v>1521</v>
      </c>
      <c r="AH291">
        <v>352800000</v>
      </c>
      <c r="AI291">
        <v>11500000</v>
      </c>
      <c r="AJ291" s="20">
        <v>44222</v>
      </c>
      <c r="AK291" s="20">
        <v>44508</v>
      </c>
      <c r="AL291">
        <v>6000000</v>
      </c>
      <c r="AO291">
        <v>6000000</v>
      </c>
      <c r="AP291" s="35" t="s">
        <v>14691</v>
      </c>
      <c r="AQ291" s="35" t="s">
        <v>14691</v>
      </c>
      <c r="AR291" s="35" t="s">
        <v>1520</v>
      </c>
      <c r="AS291" s="35" t="s">
        <v>7624</v>
      </c>
      <c r="AT291" s="35" t="s">
        <v>14691</v>
      </c>
      <c r="AU291">
        <v>10.01</v>
      </c>
      <c r="AV291">
        <v>10.066000000000001</v>
      </c>
      <c r="AW291" t="b">
        <v>1</v>
      </c>
      <c r="AX291">
        <v>23000000</v>
      </c>
      <c r="AY291" s="20">
        <v>44954</v>
      </c>
      <c r="AZ291" s="20">
        <v>44666</v>
      </c>
      <c r="BA291" s="20"/>
      <c r="BB291">
        <v>1</v>
      </c>
      <c r="BC291">
        <v>0.5</v>
      </c>
      <c r="BD291">
        <v>1</v>
      </c>
      <c r="BE291">
        <v>11.5</v>
      </c>
      <c r="BF291" s="35" t="s">
        <v>14691</v>
      </c>
      <c r="BG291" s="35" t="s">
        <v>7631</v>
      </c>
      <c r="BH291" s="35" t="s">
        <v>7632</v>
      </c>
      <c r="BI291" s="35" t="s">
        <v>2589</v>
      </c>
      <c r="BJ291" s="35" t="s">
        <v>7633</v>
      </c>
    </row>
    <row r="292" spans="1:62" x14ac:dyDescent="0.2">
      <c r="A292">
        <v>290</v>
      </c>
      <c r="B292" s="35" t="s">
        <v>8965</v>
      </c>
      <c r="C292" s="35" t="s">
        <v>8966</v>
      </c>
      <c r="D292" s="35" t="s">
        <v>8967</v>
      </c>
      <c r="E292" s="35" t="s">
        <v>8968</v>
      </c>
      <c r="F292" s="35" t="s">
        <v>8969</v>
      </c>
      <c r="G292" s="20">
        <v>44221</v>
      </c>
      <c r="H292" s="35" t="s">
        <v>3225</v>
      </c>
      <c r="I292" s="35" t="s">
        <v>54</v>
      </c>
      <c r="J292" s="35" t="s">
        <v>69</v>
      </c>
      <c r="K292">
        <v>18</v>
      </c>
      <c r="L292">
        <v>9.1999999999999993</v>
      </c>
      <c r="M292" s="35" t="s">
        <v>8970</v>
      </c>
      <c r="N292" s="35" t="s">
        <v>8971</v>
      </c>
      <c r="O292" s="35" t="s">
        <v>87</v>
      </c>
      <c r="P292" s="35" t="s">
        <v>2575</v>
      </c>
      <c r="Q292" s="35" t="s">
        <v>200</v>
      </c>
      <c r="R292" s="35" t="s">
        <v>2623</v>
      </c>
      <c r="S292" s="35" t="s">
        <v>8972</v>
      </c>
      <c r="T292">
        <v>20000000</v>
      </c>
      <c r="U292">
        <v>10</v>
      </c>
      <c r="V292" s="35" t="s">
        <v>14691</v>
      </c>
      <c r="W292" s="35" t="s">
        <v>1518</v>
      </c>
      <c r="X292" s="35" t="s">
        <v>156</v>
      </c>
      <c r="Y292" s="35" t="s">
        <v>56</v>
      </c>
      <c r="Z292" s="35" t="s">
        <v>14691</v>
      </c>
      <c r="AA292" s="35" t="s">
        <v>14691</v>
      </c>
      <c r="AC292" s="35" t="s">
        <v>14691</v>
      </c>
      <c r="AD292" s="35" t="s">
        <v>14691</v>
      </c>
      <c r="AE292">
        <v>200007342</v>
      </c>
      <c r="AF292">
        <v>10</v>
      </c>
      <c r="AG292" s="35" t="s">
        <v>14691</v>
      </c>
      <c r="AI292">
        <v>10000000</v>
      </c>
      <c r="AJ292" s="20">
        <v>44239</v>
      </c>
      <c r="AK292" s="20"/>
      <c r="AL292">
        <v>5500000</v>
      </c>
      <c r="AM292">
        <v>550000</v>
      </c>
      <c r="AP292" s="35" t="s">
        <v>14691</v>
      </c>
      <c r="AQ292" s="35" t="s">
        <v>14691</v>
      </c>
      <c r="AR292" s="35" t="s">
        <v>14691</v>
      </c>
      <c r="AS292" s="35" t="s">
        <v>14691</v>
      </c>
      <c r="AT292" s="35" t="s">
        <v>14691</v>
      </c>
      <c r="AU292">
        <v>10</v>
      </c>
      <c r="AV292">
        <v>10.044</v>
      </c>
      <c r="AW292" t="b">
        <v>0</v>
      </c>
      <c r="AX292">
        <v>20000000</v>
      </c>
      <c r="AY292" s="20">
        <v>44974</v>
      </c>
      <c r="AZ292" s="20"/>
      <c r="BA292" s="20"/>
      <c r="BB292">
        <v>1</v>
      </c>
      <c r="BC292">
        <v>0.5</v>
      </c>
      <c r="BD292">
        <v>1</v>
      </c>
      <c r="BE292">
        <v>11.5</v>
      </c>
      <c r="BF292" s="35" t="s">
        <v>14691</v>
      </c>
      <c r="BG292" s="35" t="s">
        <v>1519</v>
      </c>
      <c r="BH292" s="35" t="s">
        <v>8973</v>
      </c>
      <c r="BI292" s="35" t="s">
        <v>2580</v>
      </c>
      <c r="BJ292" s="35" t="s">
        <v>8974</v>
      </c>
    </row>
    <row r="293" spans="1:62" x14ac:dyDescent="0.2">
      <c r="A293">
        <v>291</v>
      </c>
      <c r="B293" s="35" t="s">
        <v>8965</v>
      </c>
      <c r="C293" s="35" t="s">
        <v>8966</v>
      </c>
      <c r="D293" s="35" t="s">
        <v>8967</v>
      </c>
      <c r="E293" s="35" t="s">
        <v>8975</v>
      </c>
      <c r="F293" s="35" t="s">
        <v>8969</v>
      </c>
      <c r="G293" s="20">
        <v>44221</v>
      </c>
      <c r="H293" s="35" t="s">
        <v>3225</v>
      </c>
      <c r="I293" s="35" t="s">
        <v>54</v>
      </c>
      <c r="J293" s="35" t="s">
        <v>69</v>
      </c>
      <c r="K293">
        <v>18</v>
      </c>
      <c r="L293">
        <v>9.1999999999999993</v>
      </c>
      <c r="M293" s="35" t="s">
        <v>8970</v>
      </c>
      <c r="N293" s="35" t="s">
        <v>8971</v>
      </c>
      <c r="O293" s="35" t="s">
        <v>87</v>
      </c>
      <c r="P293" s="35" t="s">
        <v>2575</v>
      </c>
      <c r="Q293" s="35" t="s">
        <v>200</v>
      </c>
      <c r="R293" s="35" t="s">
        <v>2623</v>
      </c>
      <c r="S293" s="35" t="s">
        <v>8972</v>
      </c>
      <c r="T293">
        <v>20000000</v>
      </c>
      <c r="U293">
        <v>10</v>
      </c>
      <c r="V293" s="35" t="s">
        <v>14691</v>
      </c>
      <c r="W293" s="35" t="s">
        <v>1518</v>
      </c>
      <c r="X293" s="35" t="s">
        <v>156</v>
      </c>
      <c r="Y293" s="35" t="s">
        <v>56</v>
      </c>
      <c r="Z293" s="35" t="s">
        <v>14691</v>
      </c>
      <c r="AA293" s="35" t="s">
        <v>14691</v>
      </c>
      <c r="AC293" s="35" t="s">
        <v>14691</v>
      </c>
      <c r="AD293" s="35" t="s">
        <v>14691</v>
      </c>
      <c r="AE293">
        <v>200007342</v>
      </c>
      <c r="AF293">
        <v>10</v>
      </c>
      <c r="AG293" s="35" t="s">
        <v>14691</v>
      </c>
      <c r="AI293">
        <v>10000000</v>
      </c>
      <c r="AJ293" s="20">
        <v>44239</v>
      </c>
      <c r="AK293" s="20"/>
      <c r="AL293">
        <v>5500000</v>
      </c>
      <c r="AM293">
        <v>550000</v>
      </c>
      <c r="AP293" s="35" t="s">
        <v>14691</v>
      </c>
      <c r="AQ293" s="35" t="s">
        <v>14691</v>
      </c>
      <c r="AR293" s="35" t="s">
        <v>14691</v>
      </c>
      <c r="AS293" s="35" t="s">
        <v>14691</v>
      </c>
      <c r="AT293" s="35" t="s">
        <v>14691</v>
      </c>
      <c r="AU293">
        <v>10</v>
      </c>
      <c r="AV293">
        <v>10.044</v>
      </c>
      <c r="AW293" t="b">
        <v>0</v>
      </c>
      <c r="AX293">
        <v>20000000</v>
      </c>
      <c r="AY293" s="20">
        <v>44974</v>
      </c>
      <c r="AZ293" s="20"/>
      <c r="BA293" s="20"/>
      <c r="BB293">
        <v>1</v>
      </c>
      <c r="BC293">
        <v>0.5</v>
      </c>
      <c r="BD293">
        <v>1</v>
      </c>
      <c r="BE293">
        <v>11.5</v>
      </c>
      <c r="BF293" s="35" t="s">
        <v>14691</v>
      </c>
      <c r="BG293" s="35" t="s">
        <v>8965</v>
      </c>
      <c r="BH293" s="35" t="s">
        <v>8976</v>
      </c>
      <c r="BI293" s="35" t="s">
        <v>2584</v>
      </c>
      <c r="BJ293" s="35" t="s">
        <v>8977</v>
      </c>
    </row>
    <row r="294" spans="1:62" x14ac:dyDescent="0.2">
      <c r="A294">
        <v>292</v>
      </c>
      <c r="B294" s="35" t="s">
        <v>8965</v>
      </c>
      <c r="C294" s="35" t="s">
        <v>8966</v>
      </c>
      <c r="D294" s="35" t="s">
        <v>8967</v>
      </c>
      <c r="E294" s="35" t="s">
        <v>8978</v>
      </c>
      <c r="F294" s="35" t="s">
        <v>8969</v>
      </c>
      <c r="G294" s="20">
        <v>44221</v>
      </c>
      <c r="H294" s="35" t="s">
        <v>3225</v>
      </c>
      <c r="I294" s="35" t="s">
        <v>54</v>
      </c>
      <c r="J294" s="35" t="s">
        <v>69</v>
      </c>
      <c r="K294">
        <v>18</v>
      </c>
      <c r="L294">
        <v>9.1999999999999993</v>
      </c>
      <c r="M294" s="35" t="s">
        <v>8970</v>
      </c>
      <c r="N294" s="35" t="s">
        <v>8971</v>
      </c>
      <c r="O294" s="35" t="s">
        <v>87</v>
      </c>
      <c r="P294" s="35" t="s">
        <v>2575</v>
      </c>
      <c r="Q294" s="35" t="s">
        <v>200</v>
      </c>
      <c r="R294" s="35" t="s">
        <v>2623</v>
      </c>
      <c r="S294" s="35" t="s">
        <v>8972</v>
      </c>
      <c r="T294">
        <v>20000000</v>
      </c>
      <c r="U294">
        <v>10</v>
      </c>
      <c r="V294" s="35" t="s">
        <v>14691</v>
      </c>
      <c r="W294" s="35" t="s">
        <v>1518</v>
      </c>
      <c r="X294" s="35" t="s">
        <v>156</v>
      </c>
      <c r="Y294" s="35" t="s">
        <v>56</v>
      </c>
      <c r="Z294" s="35" t="s">
        <v>14691</v>
      </c>
      <c r="AA294" s="35" t="s">
        <v>14691</v>
      </c>
      <c r="AC294" s="35" t="s">
        <v>14691</v>
      </c>
      <c r="AD294" s="35" t="s">
        <v>14691</v>
      </c>
      <c r="AE294">
        <v>200007342</v>
      </c>
      <c r="AF294">
        <v>10</v>
      </c>
      <c r="AG294" s="35" t="s">
        <v>14691</v>
      </c>
      <c r="AI294">
        <v>10000000</v>
      </c>
      <c r="AJ294" s="20">
        <v>44239</v>
      </c>
      <c r="AK294" s="20"/>
      <c r="AL294">
        <v>5500000</v>
      </c>
      <c r="AM294">
        <v>550000</v>
      </c>
      <c r="AP294" s="35" t="s">
        <v>14691</v>
      </c>
      <c r="AQ294" s="35" t="s">
        <v>14691</v>
      </c>
      <c r="AR294" s="35" t="s">
        <v>14691</v>
      </c>
      <c r="AS294" s="35" t="s">
        <v>14691</v>
      </c>
      <c r="AT294" s="35" t="s">
        <v>14691</v>
      </c>
      <c r="AU294">
        <v>10</v>
      </c>
      <c r="AV294">
        <v>10.044</v>
      </c>
      <c r="AW294" t="b">
        <v>0</v>
      </c>
      <c r="AX294">
        <v>20000000</v>
      </c>
      <c r="AY294" s="20">
        <v>44974</v>
      </c>
      <c r="AZ294" s="20"/>
      <c r="BA294" s="20"/>
      <c r="BB294">
        <v>1</v>
      </c>
      <c r="BC294">
        <v>0.5</v>
      </c>
      <c r="BD294">
        <v>1</v>
      </c>
      <c r="BE294">
        <v>11.5</v>
      </c>
      <c r="BF294" s="35" t="s">
        <v>14691</v>
      </c>
      <c r="BG294" s="35" t="s">
        <v>8979</v>
      </c>
      <c r="BH294" s="35" t="s">
        <v>8980</v>
      </c>
      <c r="BI294" s="35" t="s">
        <v>2589</v>
      </c>
      <c r="BJ294" s="35" t="s">
        <v>8981</v>
      </c>
    </row>
    <row r="295" spans="1:62" x14ac:dyDescent="0.2">
      <c r="A295">
        <v>293</v>
      </c>
      <c r="B295" s="35" t="s">
        <v>12983</v>
      </c>
      <c r="C295" s="35" t="s">
        <v>12984</v>
      </c>
      <c r="D295" s="35" t="s">
        <v>1516</v>
      </c>
      <c r="E295" s="35" t="s">
        <v>12985</v>
      </c>
      <c r="F295" s="35" t="s">
        <v>12986</v>
      </c>
      <c r="G295" s="20">
        <v>44368</v>
      </c>
      <c r="H295" s="35" t="s">
        <v>2949</v>
      </c>
      <c r="I295" s="35" t="s">
        <v>54</v>
      </c>
      <c r="J295" s="35" t="s">
        <v>525</v>
      </c>
      <c r="K295">
        <v>18</v>
      </c>
      <c r="L295">
        <v>9.1999999999999993</v>
      </c>
      <c r="M295" s="35" t="s">
        <v>12987</v>
      </c>
      <c r="N295" s="35" t="s">
        <v>12988</v>
      </c>
      <c r="O295" s="35" t="s">
        <v>536</v>
      </c>
      <c r="P295" s="35" t="s">
        <v>2575</v>
      </c>
      <c r="Q295" s="35" t="s">
        <v>81</v>
      </c>
      <c r="R295" s="35" t="s">
        <v>2577</v>
      </c>
      <c r="S295" s="35" t="s">
        <v>12989</v>
      </c>
      <c r="T295">
        <v>27600000</v>
      </c>
      <c r="U295">
        <v>10</v>
      </c>
      <c r="V295" s="35" t="s">
        <v>14691</v>
      </c>
      <c r="W295" s="35" t="s">
        <v>1515</v>
      </c>
      <c r="X295" s="35" t="s">
        <v>147</v>
      </c>
      <c r="Y295" s="35" t="s">
        <v>48</v>
      </c>
      <c r="Z295" s="35" t="s">
        <v>14691</v>
      </c>
      <c r="AA295" s="35" t="s">
        <v>14691</v>
      </c>
      <c r="AC295" s="35" t="s">
        <v>14691</v>
      </c>
      <c r="AD295" s="35" t="s">
        <v>14691</v>
      </c>
      <c r="AE295">
        <v>276000000</v>
      </c>
      <c r="AF295">
        <v>10</v>
      </c>
      <c r="AG295" s="35" t="s">
        <v>14691</v>
      </c>
      <c r="AI295">
        <v>13800000</v>
      </c>
      <c r="AJ295" s="20">
        <v>44518</v>
      </c>
      <c r="AK295" s="20"/>
      <c r="AL295">
        <v>7520000</v>
      </c>
      <c r="AO295">
        <v>7520000</v>
      </c>
      <c r="AP295" s="35" t="s">
        <v>14691</v>
      </c>
      <c r="AQ295" s="35" t="s">
        <v>14691</v>
      </c>
      <c r="AR295" s="35" t="s">
        <v>14691</v>
      </c>
      <c r="AS295" s="35" t="s">
        <v>14691</v>
      </c>
      <c r="AT295" s="35" t="s">
        <v>14691</v>
      </c>
      <c r="AU295">
        <v>10</v>
      </c>
      <c r="AV295">
        <v>10.084</v>
      </c>
      <c r="AW295" t="b">
        <v>0</v>
      </c>
      <c r="AX295">
        <v>27600000</v>
      </c>
      <c r="AY295" s="20">
        <v>45068</v>
      </c>
      <c r="AZ295" s="20"/>
      <c r="BA295" s="20"/>
      <c r="BB295">
        <v>1</v>
      </c>
      <c r="BC295">
        <v>0.5</v>
      </c>
      <c r="BD295">
        <v>1</v>
      </c>
      <c r="BE295">
        <v>11.5</v>
      </c>
      <c r="BF295" s="35" t="s">
        <v>14691</v>
      </c>
      <c r="BG295" s="35" t="s">
        <v>1517</v>
      </c>
      <c r="BH295" s="35" t="s">
        <v>12990</v>
      </c>
      <c r="BI295" s="35" t="s">
        <v>2580</v>
      </c>
      <c r="BJ295" s="35" t="s">
        <v>12991</v>
      </c>
    </row>
    <row r="296" spans="1:62" x14ac:dyDescent="0.2">
      <c r="A296">
        <v>294</v>
      </c>
      <c r="B296" s="35" t="s">
        <v>12983</v>
      </c>
      <c r="C296" s="35" t="s">
        <v>12984</v>
      </c>
      <c r="D296" s="35" t="s">
        <v>1516</v>
      </c>
      <c r="E296" s="35" t="s">
        <v>12992</v>
      </c>
      <c r="F296" s="35" t="s">
        <v>12986</v>
      </c>
      <c r="G296" s="20">
        <v>44368</v>
      </c>
      <c r="H296" s="35" t="s">
        <v>2949</v>
      </c>
      <c r="I296" s="35" t="s">
        <v>54</v>
      </c>
      <c r="J296" s="35" t="s">
        <v>525</v>
      </c>
      <c r="K296">
        <v>18</v>
      </c>
      <c r="L296">
        <v>9.1999999999999993</v>
      </c>
      <c r="M296" s="35" t="s">
        <v>12987</v>
      </c>
      <c r="N296" s="35" t="s">
        <v>12988</v>
      </c>
      <c r="O296" s="35" t="s">
        <v>536</v>
      </c>
      <c r="P296" s="35" t="s">
        <v>2575</v>
      </c>
      <c r="Q296" s="35" t="s">
        <v>81</v>
      </c>
      <c r="R296" s="35" t="s">
        <v>2577</v>
      </c>
      <c r="S296" s="35" t="s">
        <v>12989</v>
      </c>
      <c r="T296">
        <v>27600000</v>
      </c>
      <c r="U296">
        <v>10</v>
      </c>
      <c r="V296" s="35" t="s">
        <v>14691</v>
      </c>
      <c r="W296" s="35" t="s">
        <v>1515</v>
      </c>
      <c r="X296" s="35" t="s">
        <v>147</v>
      </c>
      <c r="Y296" s="35" t="s">
        <v>48</v>
      </c>
      <c r="Z296" s="35" t="s">
        <v>14691</v>
      </c>
      <c r="AA296" s="35" t="s">
        <v>14691</v>
      </c>
      <c r="AC296" s="35" t="s">
        <v>14691</v>
      </c>
      <c r="AD296" s="35" t="s">
        <v>14691</v>
      </c>
      <c r="AE296">
        <v>276000000</v>
      </c>
      <c r="AF296">
        <v>10</v>
      </c>
      <c r="AG296" s="35" t="s">
        <v>14691</v>
      </c>
      <c r="AI296">
        <v>13800000</v>
      </c>
      <c r="AJ296" s="20">
        <v>44518</v>
      </c>
      <c r="AK296" s="20"/>
      <c r="AL296">
        <v>7520000</v>
      </c>
      <c r="AO296">
        <v>7520000</v>
      </c>
      <c r="AP296" s="35" t="s">
        <v>14691</v>
      </c>
      <c r="AQ296" s="35" t="s">
        <v>14691</v>
      </c>
      <c r="AR296" s="35" t="s">
        <v>14691</v>
      </c>
      <c r="AS296" s="35" t="s">
        <v>14691</v>
      </c>
      <c r="AT296" s="35" t="s">
        <v>14691</v>
      </c>
      <c r="AU296">
        <v>10</v>
      </c>
      <c r="AV296">
        <v>10.084</v>
      </c>
      <c r="AW296" t="b">
        <v>0</v>
      </c>
      <c r="AX296">
        <v>27600000</v>
      </c>
      <c r="AY296" s="20">
        <v>45068</v>
      </c>
      <c r="AZ296" s="20"/>
      <c r="BA296" s="20"/>
      <c r="BB296">
        <v>1</v>
      </c>
      <c r="BC296">
        <v>0.5</v>
      </c>
      <c r="BD296">
        <v>1</v>
      </c>
      <c r="BE296">
        <v>11.5</v>
      </c>
      <c r="BF296" s="35" t="s">
        <v>14691</v>
      </c>
      <c r="BG296" s="35" t="s">
        <v>12993</v>
      </c>
      <c r="BH296" s="35" t="s">
        <v>12994</v>
      </c>
      <c r="BI296" s="35" t="s">
        <v>2584</v>
      </c>
      <c r="BJ296" s="35" t="s">
        <v>12995</v>
      </c>
    </row>
    <row r="297" spans="1:62" x14ac:dyDescent="0.2">
      <c r="A297">
        <v>295</v>
      </c>
      <c r="B297" s="35" t="s">
        <v>12983</v>
      </c>
      <c r="C297" s="35" t="s">
        <v>12984</v>
      </c>
      <c r="D297" s="35" t="s">
        <v>1516</v>
      </c>
      <c r="E297" s="35" t="s">
        <v>12996</v>
      </c>
      <c r="F297" s="35" t="s">
        <v>12986</v>
      </c>
      <c r="G297" s="20">
        <v>44368</v>
      </c>
      <c r="H297" s="35" t="s">
        <v>2949</v>
      </c>
      <c r="I297" s="35" t="s">
        <v>54</v>
      </c>
      <c r="J297" s="35" t="s">
        <v>525</v>
      </c>
      <c r="K297">
        <v>18</v>
      </c>
      <c r="L297">
        <v>9.1999999999999993</v>
      </c>
      <c r="M297" s="35" t="s">
        <v>12987</v>
      </c>
      <c r="N297" s="35" t="s">
        <v>12988</v>
      </c>
      <c r="O297" s="35" t="s">
        <v>536</v>
      </c>
      <c r="P297" s="35" t="s">
        <v>2575</v>
      </c>
      <c r="Q297" s="35" t="s">
        <v>81</v>
      </c>
      <c r="R297" s="35" t="s">
        <v>2577</v>
      </c>
      <c r="S297" s="35" t="s">
        <v>12989</v>
      </c>
      <c r="T297">
        <v>27600000</v>
      </c>
      <c r="U297">
        <v>10</v>
      </c>
      <c r="V297" s="35" t="s">
        <v>14691</v>
      </c>
      <c r="W297" s="35" t="s">
        <v>1515</v>
      </c>
      <c r="X297" s="35" t="s">
        <v>147</v>
      </c>
      <c r="Y297" s="35" t="s">
        <v>48</v>
      </c>
      <c r="Z297" s="35" t="s">
        <v>14691</v>
      </c>
      <c r="AA297" s="35" t="s">
        <v>14691</v>
      </c>
      <c r="AC297" s="35" t="s">
        <v>14691</v>
      </c>
      <c r="AD297" s="35" t="s">
        <v>14691</v>
      </c>
      <c r="AE297">
        <v>276000000</v>
      </c>
      <c r="AF297">
        <v>10</v>
      </c>
      <c r="AG297" s="35" t="s">
        <v>14691</v>
      </c>
      <c r="AI297">
        <v>13800000</v>
      </c>
      <c r="AJ297" s="20">
        <v>44518</v>
      </c>
      <c r="AK297" s="20"/>
      <c r="AL297">
        <v>7520000</v>
      </c>
      <c r="AO297">
        <v>7520000</v>
      </c>
      <c r="AP297" s="35" t="s">
        <v>14691</v>
      </c>
      <c r="AQ297" s="35" t="s">
        <v>14691</v>
      </c>
      <c r="AR297" s="35" t="s">
        <v>14691</v>
      </c>
      <c r="AS297" s="35" t="s">
        <v>14691</v>
      </c>
      <c r="AT297" s="35" t="s">
        <v>14691</v>
      </c>
      <c r="AU297">
        <v>10</v>
      </c>
      <c r="AV297">
        <v>10.084</v>
      </c>
      <c r="AW297" t="b">
        <v>0</v>
      </c>
      <c r="AX297">
        <v>27600000</v>
      </c>
      <c r="AY297" s="20">
        <v>45068</v>
      </c>
      <c r="AZ297" s="20"/>
      <c r="BA297" s="20"/>
      <c r="BB297">
        <v>1</v>
      </c>
      <c r="BC297">
        <v>0.5</v>
      </c>
      <c r="BD297">
        <v>1</v>
      </c>
      <c r="BE297">
        <v>11.5</v>
      </c>
      <c r="BF297" s="35" t="s">
        <v>14691</v>
      </c>
      <c r="BG297" s="35" t="s">
        <v>12997</v>
      </c>
      <c r="BH297" s="35" t="s">
        <v>12998</v>
      </c>
      <c r="BI297" s="35" t="s">
        <v>2589</v>
      </c>
      <c r="BJ297" s="35" t="s">
        <v>12999</v>
      </c>
    </row>
    <row r="298" spans="1:62" x14ac:dyDescent="0.2">
      <c r="A298">
        <v>296</v>
      </c>
      <c r="B298" s="35" t="s">
        <v>12983</v>
      </c>
      <c r="C298" s="35" t="s">
        <v>12984</v>
      </c>
      <c r="D298" s="35" t="s">
        <v>1516</v>
      </c>
      <c r="E298" s="35" t="s">
        <v>13000</v>
      </c>
      <c r="F298" s="35" t="s">
        <v>12986</v>
      </c>
      <c r="G298" s="20">
        <v>44368</v>
      </c>
      <c r="H298" s="35" t="s">
        <v>2949</v>
      </c>
      <c r="I298" s="35" t="s">
        <v>54</v>
      </c>
      <c r="J298" s="35" t="s">
        <v>525</v>
      </c>
      <c r="K298">
        <v>18</v>
      </c>
      <c r="L298">
        <v>9.1999999999999993</v>
      </c>
      <c r="M298" s="35" t="s">
        <v>12987</v>
      </c>
      <c r="N298" s="35" t="s">
        <v>12988</v>
      </c>
      <c r="O298" s="35" t="s">
        <v>536</v>
      </c>
      <c r="P298" s="35" t="s">
        <v>2575</v>
      </c>
      <c r="Q298" s="35" t="s">
        <v>81</v>
      </c>
      <c r="R298" s="35" t="s">
        <v>2577</v>
      </c>
      <c r="S298" s="35" t="s">
        <v>12989</v>
      </c>
      <c r="T298">
        <v>27600000</v>
      </c>
      <c r="U298">
        <v>10</v>
      </c>
      <c r="V298" s="35" t="s">
        <v>14691</v>
      </c>
      <c r="W298" s="35" t="s">
        <v>1515</v>
      </c>
      <c r="X298" s="35" t="s">
        <v>147</v>
      </c>
      <c r="Y298" s="35" t="s">
        <v>48</v>
      </c>
      <c r="Z298" s="35" t="s">
        <v>14691</v>
      </c>
      <c r="AA298" s="35" t="s">
        <v>14691</v>
      </c>
      <c r="AC298" s="35" t="s">
        <v>14691</v>
      </c>
      <c r="AD298" s="35" t="s">
        <v>14691</v>
      </c>
      <c r="AE298">
        <v>276000000</v>
      </c>
      <c r="AF298">
        <v>10</v>
      </c>
      <c r="AG298" s="35" t="s">
        <v>14691</v>
      </c>
      <c r="AI298">
        <v>13800000</v>
      </c>
      <c r="AJ298" s="20">
        <v>44518</v>
      </c>
      <c r="AK298" s="20"/>
      <c r="AL298">
        <v>7520000</v>
      </c>
      <c r="AO298">
        <v>7520000</v>
      </c>
      <c r="AP298" s="35" t="s">
        <v>14691</v>
      </c>
      <c r="AQ298" s="35" t="s">
        <v>14691</v>
      </c>
      <c r="AR298" s="35" t="s">
        <v>14691</v>
      </c>
      <c r="AS298" s="35" t="s">
        <v>14691</v>
      </c>
      <c r="AT298" s="35" t="s">
        <v>14691</v>
      </c>
      <c r="AU298">
        <v>10</v>
      </c>
      <c r="AV298">
        <v>10.084</v>
      </c>
      <c r="AW298" t="b">
        <v>0</v>
      </c>
      <c r="AX298">
        <v>27600000</v>
      </c>
      <c r="AY298" s="20">
        <v>45068</v>
      </c>
      <c r="AZ298" s="20"/>
      <c r="BA298" s="20"/>
      <c r="BB298">
        <v>1</v>
      </c>
      <c r="BC298">
        <v>0.5</v>
      </c>
      <c r="BD298">
        <v>1</v>
      </c>
      <c r="BE298">
        <v>11.5</v>
      </c>
      <c r="BF298" s="35" t="s">
        <v>14691</v>
      </c>
      <c r="BG298" s="35" t="s">
        <v>13001</v>
      </c>
      <c r="BH298" s="35" t="s">
        <v>13002</v>
      </c>
      <c r="BI298" s="35" t="s">
        <v>2613</v>
      </c>
      <c r="BJ298" s="35" t="s">
        <v>13003</v>
      </c>
    </row>
    <row r="299" spans="1:62" x14ac:dyDescent="0.2">
      <c r="A299">
        <v>297</v>
      </c>
      <c r="B299" s="35" t="s">
        <v>7599</v>
      </c>
      <c r="C299" s="35" t="s">
        <v>7600</v>
      </c>
      <c r="D299" s="35" t="s">
        <v>7601</v>
      </c>
      <c r="E299" s="35" t="s">
        <v>7602</v>
      </c>
      <c r="F299" s="35" t="s">
        <v>7603</v>
      </c>
      <c r="G299" s="20">
        <v>44259</v>
      </c>
      <c r="H299" s="35" t="s">
        <v>2949</v>
      </c>
      <c r="I299" s="35" t="s">
        <v>54</v>
      </c>
      <c r="J299" s="35" t="s">
        <v>69</v>
      </c>
      <c r="K299">
        <v>18</v>
      </c>
      <c r="L299">
        <v>9.1999999999999993</v>
      </c>
      <c r="M299" s="35" t="s">
        <v>7604</v>
      </c>
      <c r="N299" s="35" t="s">
        <v>7605</v>
      </c>
      <c r="O299" s="35" t="s">
        <v>75</v>
      </c>
      <c r="P299" s="35" t="s">
        <v>2656</v>
      </c>
      <c r="Q299" s="35" t="s">
        <v>74</v>
      </c>
      <c r="R299" s="35" t="s">
        <v>2623</v>
      </c>
      <c r="S299" s="35" t="s">
        <v>7606</v>
      </c>
      <c r="T299">
        <v>15000000</v>
      </c>
      <c r="U299">
        <v>10</v>
      </c>
      <c r="V299" s="35" t="s">
        <v>14691</v>
      </c>
      <c r="W299" s="35" t="s">
        <v>1513</v>
      </c>
      <c r="X299" s="35" t="s">
        <v>49</v>
      </c>
      <c r="Y299" s="35" t="s">
        <v>48</v>
      </c>
      <c r="Z299" s="35" t="s">
        <v>14691</v>
      </c>
      <c r="AA299" s="35" t="s">
        <v>14691</v>
      </c>
      <c r="AC299" s="35" t="s">
        <v>14691</v>
      </c>
      <c r="AD299" s="35" t="s">
        <v>14691</v>
      </c>
      <c r="AE299">
        <v>150001343</v>
      </c>
      <c r="AF299">
        <v>10</v>
      </c>
      <c r="AG299" s="35" t="s">
        <v>14691</v>
      </c>
      <c r="AI299">
        <v>7500000</v>
      </c>
      <c r="AJ299" s="20">
        <v>44400</v>
      </c>
      <c r="AK299" s="20"/>
      <c r="AL299">
        <v>5500000</v>
      </c>
      <c r="AM299">
        <v>550000</v>
      </c>
      <c r="AP299" s="35" t="s">
        <v>14691</v>
      </c>
      <c r="AQ299" s="35" t="s">
        <v>14691</v>
      </c>
      <c r="AR299" s="35" t="s">
        <v>14691</v>
      </c>
      <c r="AS299" s="35" t="s">
        <v>14691</v>
      </c>
      <c r="AT299" s="35" t="s">
        <v>14691</v>
      </c>
      <c r="AU299">
        <v>10</v>
      </c>
      <c r="AV299">
        <v>10.037000000000001</v>
      </c>
      <c r="AW299" t="b">
        <v>0</v>
      </c>
      <c r="AX299">
        <v>15000000</v>
      </c>
      <c r="AY299" s="20">
        <v>44953</v>
      </c>
      <c r="AZ299" s="20"/>
      <c r="BA299" s="20"/>
      <c r="BB299">
        <v>1</v>
      </c>
      <c r="BC299">
        <v>0.5</v>
      </c>
      <c r="BD299">
        <v>1</v>
      </c>
      <c r="BE299">
        <v>11.5</v>
      </c>
      <c r="BF299" s="35" t="s">
        <v>14691</v>
      </c>
      <c r="BG299" s="35" t="s">
        <v>1514</v>
      </c>
      <c r="BH299" s="35" t="s">
        <v>7607</v>
      </c>
      <c r="BI299" s="35" t="s">
        <v>2580</v>
      </c>
      <c r="BJ299" s="35" t="s">
        <v>7608</v>
      </c>
    </row>
    <row r="300" spans="1:62" x14ac:dyDescent="0.2">
      <c r="A300">
        <v>298</v>
      </c>
      <c r="B300" s="35" t="s">
        <v>7599</v>
      </c>
      <c r="C300" s="35" t="s">
        <v>7600</v>
      </c>
      <c r="D300" s="35" t="s">
        <v>7601</v>
      </c>
      <c r="E300" s="35" t="s">
        <v>7609</v>
      </c>
      <c r="F300" s="35" t="s">
        <v>7603</v>
      </c>
      <c r="G300" s="20">
        <v>44259</v>
      </c>
      <c r="H300" s="35" t="s">
        <v>2949</v>
      </c>
      <c r="I300" s="35" t="s">
        <v>54</v>
      </c>
      <c r="J300" s="35" t="s">
        <v>69</v>
      </c>
      <c r="K300">
        <v>18</v>
      </c>
      <c r="L300">
        <v>9.1999999999999993</v>
      </c>
      <c r="M300" s="35" t="s">
        <v>7604</v>
      </c>
      <c r="N300" s="35" t="s">
        <v>7605</v>
      </c>
      <c r="O300" s="35" t="s">
        <v>75</v>
      </c>
      <c r="P300" s="35" t="s">
        <v>2656</v>
      </c>
      <c r="Q300" s="35" t="s">
        <v>74</v>
      </c>
      <c r="R300" s="35" t="s">
        <v>2623</v>
      </c>
      <c r="S300" s="35" t="s">
        <v>7606</v>
      </c>
      <c r="T300">
        <v>15000000</v>
      </c>
      <c r="U300">
        <v>10</v>
      </c>
      <c r="V300" s="35" t="s">
        <v>14691</v>
      </c>
      <c r="W300" s="35" t="s">
        <v>1513</v>
      </c>
      <c r="X300" s="35" t="s">
        <v>49</v>
      </c>
      <c r="Y300" s="35" t="s">
        <v>48</v>
      </c>
      <c r="Z300" s="35" t="s">
        <v>14691</v>
      </c>
      <c r="AA300" s="35" t="s">
        <v>14691</v>
      </c>
      <c r="AC300" s="35" t="s">
        <v>14691</v>
      </c>
      <c r="AD300" s="35" t="s">
        <v>14691</v>
      </c>
      <c r="AE300">
        <v>150001343</v>
      </c>
      <c r="AF300">
        <v>10</v>
      </c>
      <c r="AG300" s="35" t="s">
        <v>14691</v>
      </c>
      <c r="AI300">
        <v>7500000</v>
      </c>
      <c r="AJ300" s="20">
        <v>44400</v>
      </c>
      <c r="AK300" s="20"/>
      <c r="AL300">
        <v>5500000</v>
      </c>
      <c r="AM300">
        <v>550000</v>
      </c>
      <c r="AP300" s="35" t="s">
        <v>14691</v>
      </c>
      <c r="AQ300" s="35" t="s">
        <v>14691</v>
      </c>
      <c r="AR300" s="35" t="s">
        <v>14691</v>
      </c>
      <c r="AS300" s="35" t="s">
        <v>14691</v>
      </c>
      <c r="AT300" s="35" t="s">
        <v>14691</v>
      </c>
      <c r="AU300">
        <v>10</v>
      </c>
      <c r="AV300">
        <v>10.037000000000001</v>
      </c>
      <c r="AW300" t="b">
        <v>0</v>
      </c>
      <c r="AX300">
        <v>15000000</v>
      </c>
      <c r="AY300" s="20">
        <v>44953</v>
      </c>
      <c r="AZ300" s="20"/>
      <c r="BA300" s="20"/>
      <c r="BB300">
        <v>1</v>
      </c>
      <c r="BC300">
        <v>0.5</v>
      </c>
      <c r="BD300">
        <v>1</v>
      </c>
      <c r="BE300">
        <v>11.5</v>
      </c>
      <c r="BF300" s="35" t="s">
        <v>14691</v>
      </c>
      <c r="BG300" s="35" t="s">
        <v>7599</v>
      </c>
      <c r="BH300" s="35" t="s">
        <v>7610</v>
      </c>
      <c r="BI300" s="35" t="s">
        <v>2584</v>
      </c>
      <c r="BJ300" s="35" t="s">
        <v>7611</v>
      </c>
    </row>
    <row r="301" spans="1:62" x14ac:dyDescent="0.2">
      <c r="A301">
        <v>299</v>
      </c>
      <c r="B301" s="35" t="s">
        <v>7599</v>
      </c>
      <c r="C301" s="35" t="s">
        <v>7600</v>
      </c>
      <c r="D301" s="35" t="s">
        <v>7601</v>
      </c>
      <c r="E301" s="35" t="s">
        <v>7612</v>
      </c>
      <c r="F301" s="35" t="s">
        <v>7603</v>
      </c>
      <c r="G301" s="20">
        <v>44259</v>
      </c>
      <c r="H301" s="35" t="s">
        <v>2949</v>
      </c>
      <c r="I301" s="35" t="s">
        <v>54</v>
      </c>
      <c r="J301" s="35" t="s">
        <v>69</v>
      </c>
      <c r="K301">
        <v>18</v>
      </c>
      <c r="L301">
        <v>9.1999999999999993</v>
      </c>
      <c r="M301" s="35" t="s">
        <v>7604</v>
      </c>
      <c r="N301" s="35" t="s">
        <v>7605</v>
      </c>
      <c r="O301" s="35" t="s">
        <v>75</v>
      </c>
      <c r="P301" s="35" t="s">
        <v>2656</v>
      </c>
      <c r="Q301" s="35" t="s">
        <v>74</v>
      </c>
      <c r="R301" s="35" t="s">
        <v>2623</v>
      </c>
      <c r="S301" s="35" t="s">
        <v>7606</v>
      </c>
      <c r="T301">
        <v>15000000</v>
      </c>
      <c r="U301">
        <v>10</v>
      </c>
      <c r="V301" s="35" t="s">
        <v>14691</v>
      </c>
      <c r="W301" s="35" t="s">
        <v>1513</v>
      </c>
      <c r="X301" s="35" t="s">
        <v>49</v>
      </c>
      <c r="Y301" s="35" t="s">
        <v>48</v>
      </c>
      <c r="Z301" s="35" t="s">
        <v>14691</v>
      </c>
      <c r="AA301" s="35" t="s">
        <v>14691</v>
      </c>
      <c r="AC301" s="35" t="s">
        <v>14691</v>
      </c>
      <c r="AD301" s="35" t="s">
        <v>14691</v>
      </c>
      <c r="AE301">
        <v>150001343</v>
      </c>
      <c r="AF301">
        <v>10</v>
      </c>
      <c r="AG301" s="35" t="s">
        <v>14691</v>
      </c>
      <c r="AI301">
        <v>7500000</v>
      </c>
      <c r="AJ301" s="20">
        <v>44400</v>
      </c>
      <c r="AK301" s="20"/>
      <c r="AL301">
        <v>5500000</v>
      </c>
      <c r="AM301">
        <v>550000</v>
      </c>
      <c r="AP301" s="35" t="s">
        <v>14691</v>
      </c>
      <c r="AQ301" s="35" t="s">
        <v>14691</v>
      </c>
      <c r="AR301" s="35" t="s">
        <v>14691</v>
      </c>
      <c r="AS301" s="35" t="s">
        <v>14691</v>
      </c>
      <c r="AT301" s="35" t="s">
        <v>14691</v>
      </c>
      <c r="AU301">
        <v>10</v>
      </c>
      <c r="AV301">
        <v>10.037000000000001</v>
      </c>
      <c r="AW301" t="b">
        <v>0</v>
      </c>
      <c r="AX301">
        <v>15000000</v>
      </c>
      <c r="AY301" s="20">
        <v>44953</v>
      </c>
      <c r="AZ301" s="20"/>
      <c r="BA301" s="20"/>
      <c r="BB301">
        <v>1</v>
      </c>
      <c r="BC301">
        <v>0.5</v>
      </c>
      <c r="BD301">
        <v>1</v>
      </c>
      <c r="BE301">
        <v>11.5</v>
      </c>
      <c r="BF301" s="35" t="s">
        <v>14691</v>
      </c>
      <c r="BG301" s="35" t="s">
        <v>7613</v>
      </c>
      <c r="BH301" s="35" t="s">
        <v>7614</v>
      </c>
      <c r="BI301" s="35" t="s">
        <v>2589</v>
      </c>
      <c r="BJ301" s="35" t="s">
        <v>7615</v>
      </c>
    </row>
    <row r="302" spans="1:62" x14ac:dyDescent="0.2">
      <c r="A302">
        <v>300</v>
      </c>
      <c r="B302" s="35" t="s">
        <v>1512</v>
      </c>
      <c r="C302" s="35" t="s">
        <v>5131</v>
      </c>
      <c r="D302" s="35" t="s">
        <v>5132</v>
      </c>
      <c r="E302" s="35" t="s">
        <v>5133</v>
      </c>
      <c r="F302" s="35" t="s">
        <v>5134</v>
      </c>
      <c r="G302" s="20">
        <v>44106</v>
      </c>
      <c r="H302" s="35" t="s">
        <v>3225</v>
      </c>
      <c r="I302" s="35" t="s">
        <v>14691</v>
      </c>
      <c r="J302" s="35" t="s">
        <v>83</v>
      </c>
      <c r="M302" s="35" t="s">
        <v>5135</v>
      </c>
      <c r="N302" s="35" t="s">
        <v>5136</v>
      </c>
      <c r="O302" s="35" t="s">
        <v>51</v>
      </c>
      <c r="P302" s="35" t="s">
        <v>2656</v>
      </c>
      <c r="Q302" s="35" t="s">
        <v>81</v>
      </c>
      <c r="R302" s="35" t="s">
        <v>2577</v>
      </c>
      <c r="S302" s="35" t="s">
        <v>5137</v>
      </c>
      <c r="T302">
        <v>14375000</v>
      </c>
      <c r="U302">
        <v>10</v>
      </c>
      <c r="V302" s="35" t="s">
        <v>5138</v>
      </c>
      <c r="W302" s="35" t="s">
        <v>130</v>
      </c>
      <c r="X302" s="35" t="s">
        <v>130</v>
      </c>
      <c r="Y302" s="35" t="s">
        <v>48</v>
      </c>
      <c r="Z302" s="35" t="s">
        <v>14691</v>
      </c>
      <c r="AA302" s="35" t="s">
        <v>14691</v>
      </c>
      <c r="AB302">
        <v>25000000</v>
      </c>
      <c r="AC302" s="35" t="s">
        <v>2658</v>
      </c>
      <c r="AD302" s="35" t="s">
        <v>5139</v>
      </c>
      <c r="AE302">
        <v>143757370</v>
      </c>
      <c r="AF302">
        <v>10</v>
      </c>
      <c r="AG302" s="35" t="s">
        <v>14691</v>
      </c>
      <c r="AJ302" s="20">
        <v>44126</v>
      </c>
      <c r="AK302" s="20"/>
      <c r="AL302">
        <v>4870000</v>
      </c>
      <c r="AN302">
        <v>487500</v>
      </c>
      <c r="AP302" s="35" t="s">
        <v>14691</v>
      </c>
      <c r="AQ302" s="35" t="s">
        <v>14691</v>
      </c>
      <c r="AR302" s="35" t="s">
        <v>14691</v>
      </c>
      <c r="AS302" s="35" t="s">
        <v>14691</v>
      </c>
      <c r="AT302" s="35" t="s">
        <v>14691</v>
      </c>
      <c r="AU302">
        <v>10.01</v>
      </c>
      <c r="AV302">
        <v>10.048999999999999</v>
      </c>
      <c r="AW302" t="b">
        <v>0</v>
      </c>
      <c r="AX302">
        <v>14375000</v>
      </c>
      <c r="AY302" s="20">
        <v>44860</v>
      </c>
      <c r="AZ302" s="20"/>
      <c r="BA302" s="20"/>
      <c r="BB302">
        <v>1</v>
      </c>
      <c r="BF302" s="35" t="s">
        <v>14691</v>
      </c>
      <c r="BG302" s="35" t="s">
        <v>1512</v>
      </c>
      <c r="BH302" s="35" t="s">
        <v>5140</v>
      </c>
      <c r="BI302" s="35" t="s">
        <v>2580</v>
      </c>
      <c r="BJ302" s="35" t="s">
        <v>5141</v>
      </c>
    </row>
    <row r="303" spans="1:62" x14ac:dyDescent="0.2">
      <c r="A303">
        <v>301</v>
      </c>
      <c r="B303" s="35" t="s">
        <v>6640</v>
      </c>
      <c r="C303" s="35" t="s">
        <v>6641</v>
      </c>
      <c r="D303" s="35" t="s">
        <v>6642</v>
      </c>
      <c r="E303" s="35" t="s">
        <v>6643</v>
      </c>
      <c r="F303" s="35" t="s">
        <v>6644</v>
      </c>
      <c r="G303" s="20">
        <v>44183</v>
      </c>
      <c r="H303" s="35" t="s">
        <v>3225</v>
      </c>
      <c r="I303" s="35" t="s">
        <v>54</v>
      </c>
      <c r="J303" s="35" t="s">
        <v>69</v>
      </c>
      <c r="K303">
        <v>18</v>
      </c>
      <c r="L303">
        <v>9.1999999999999993</v>
      </c>
      <c r="M303" s="35" t="s">
        <v>6645</v>
      </c>
      <c r="N303" s="35" t="s">
        <v>6646</v>
      </c>
      <c r="O303" s="35" t="s">
        <v>96</v>
      </c>
      <c r="P303" s="35" t="s">
        <v>2575</v>
      </c>
      <c r="Q303" s="35" t="s">
        <v>209</v>
      </c>
      <c r="R303" s="35" t="s">
        <v>2623</v>
      </c>
      <c r="S303" s="35" t="s">
        <v>6647</v>
      </c>
      <c r="T303">
        <v>23000000</v>
      </c>
      <c r="U303">
        <v>10</v>
      </c>
      <c r="V303" s="35" t="s">
        <v>14691</v>
      </c>
      <c r="W303" s="35" t="s">
        <v>1510</v>
      </c>
      <c r="X303" s="35" t="s">
        <v>140</v>
      </c>
      <c r="Y303" s="35" t="s">
        <v>48</v>
      </c>
      <c r="Z303" s="35" t="s">
        <v>147</v>
      </c>
      <c r="AA303" s="35" t="s">
        <v>48</v>
      </c>
      <c r="AC303" s="35" t="s">
        <v>14691</v>
      </c>
      <c r="AD303" s="35" t="s">
        <v>14691</v>
      </c>
      <c r="AE303">
        <v>230010063</v>
      </c>
      <c r="AF303">
        <v>10</v>
      </c>
      <c r="AG303" s="35" t="s">
        <v>1509</v>
      </c>
      <c r="AH303">
        <v>1000100000</v>
      </c>
      <c r="AI303">
        <v>11500000</v>
      </c>
      <c r="AJ303" s="20">
        <v>44203</v>
      </c>
      <c r="AK303" s="20">
        <v>44523</v>
      </c>
      <c r="AL303">
        <v>6600000</v>
      </c>
      <c r="AO303">
        <v>6600000</v>
      </c>
      <c r="AP303" s="35" t="s">
        <v>14691</v>
      </c>
      <c r="AQ303" s="35" t="s">
        <v>14691</v>
      </c>
      <c r="AR303" s="35" t="s">
        <v>1508</v>
      </c>
      <c r="AS303" s="35" t="s">
        <v>6648</v>
      </c>
      <c r="AT303" s="35" t="s">
        <v>14691</v>
      </c>
      <c r="AU303">
        <v>10</v>
      </c>
      <c r="AV303">
        <v>10.041</v>
      </c>
      <c r="AW303" t="b">
        <v>1</v>
      </c>
      <c r="AX303">
        <v>23000000</v>
      </c>
      <c r="AY303" s="20">
        <v>44937</v>
      </c>
      <c r="AZ303" s="20">
        <v>44734</v>
      </c>
      <c r="BA303" s="20"/>
      <c r="BB303">
        <v>1</v>
      </c>
      <c r="BC303">
        <v>0.5</v>
      </c>
      <c r="BD303">
        <v>1</v>
      </c>
      <c r="BE303">
        <v>11.5</v>
      </c>
      <c r="BF303" s="35" t="s">
        <v>14691</v>
      </c>
      <c r="BG303" s="35" t="s">
        <v>1511</v>
      </c>
      <c r="BH303" s="35" t="s">
        <v>6649</v>
      </c>
      <c r="BI303" s="35" t="s">
        <v>2580</v>
      </c>
      <c r="BJ303" s="35" t="s">
        <v>6650</v>
      </c>
    </row>
    <row r="304" spans="1:62" x14ac:dyDescent="0.2">
      <c r="A304">
        <v>302</v>
      </c>
      <c r="B304" s="35" t="s">
        <v>6640</v>
      </c>
      <c r="C304" s="35" t="s">
        <v>6641</v>
      </c>
      <c r="D304" s="35" t="s">
        <v>6642</v>
      </c>
      <c r="E304" s="35" t="s">
        <v>6651</v>
      </c>
      <c r="F304" s="35" t="s">
        <v>6644</v>
      </c>
      <c r="G304" s="20">
        <v>44183</v>
      </c>
      <c r="H304" s="35" t="s">
        <v>3225</v>
      </c>
      <c r="I304" s="35" t="s">
        <v>54</v>
      </c>
      <c r="J304" s="35" t="s">
        <v>69</v>
      </c>
      <c r="K304">
        <v>18</v>
      </c>
      <c r="L304">
        <v>9.1999999999999993</v>
      </c>
      <c r="M304" s="35" t="s">
        <v>6645</v>
      </c>
      <c r="N304" s="35" t="s">
        <v>6646</v>
      </c>
      <c r="O304" s="35" t="s">
        <v>96</v>
      </c>
      <c r="P304" s="35" t="s">
        <v>2575</v>
      </c>
      <c r="Q304" s="35" t="s">
        <v>209</v>
      </c>
      <c r="R304" s="35" t="s">
        <v>2623</v>
      </c>
      <c r="S304" s="35" t="s">
        <v>6647</v>
      </c>
      <c r="T304">
        <v>23000000</v>
      </c>
      <c r="U304">
        <v>10</v>
      </c>
      <c r="V304" s="35" t="s">
        <v>14691</v>
      </c>
      <c r="W304" s="35" t="s">
        <v>1510</v>
      </c>
      <c r="X304" s="35" t="s">
        <v>140</v>
      </c>
      <c r="Y304" s="35" t="s">
        <v>48</v>
      </c>
      <c r="Z304" s="35" t="s">
        <v>147</v>
      </c>
      <c r="AA304" s="35" t="s">
        <v>48</v>
      </c>
      <c r="AC304" s="35" t="s">
        <v>14691</v>
      </c>
      <c r="AD304" s="35" t="s">
        <v>14691</v>
      </c>
      <c r="AE304">
        <v>230010063</v>
      </c>
      <c r="AF304">
        <v>10</v>
      </c>
      <c r="AG304" s="35" t="s">
        <v>1509</v>
      </c>
      <c r="AH304">
        <v>1000100000</v>
      </c>
      <c r="AI304">
        <v>11500000</v>
      </c>
      <c r="AJ304" s="20">
        <v>44203</v>
      </c>
      <c r="AK304" s="20">
        <v>44523</v>
      </c>
      <c r="AL304">
        <v>6600000</v>
      </c>
      <c r="AO304">
        <v>6600000</v>
      </c>
      <c r="AP304" s="35" t="s">
        <v>14691</v>
      </c>
      <c r="AQ304" s="35" t="s">
        <v>14691</v>
      </c>
      <c r="AR304" s="35" t="s">
        <v>1508</v>
      </c>
      <c r="AS304" s="35" t="s">
        <v>6648</v>
      </c>
      <c r="AT304" s="35" t="s">
        <v>14691</v>
      </c>
      <c r="AU304">
        <v>10</v>
      </c>
      <c r="AV304">
        <v>10.041</v>
      </c>
      <c r="AW304" t="b">
        <v>1</v>
      </c>
      <c r="AX304">
        <v>23000000</v>
      </c>
      <c r="AY304" s="20">
        <v>44937</v>
      </c>
      <c r="AZ304" s="20">
        <v>44734</v>
      </c>
      <c r="BA304" s="20"/>
      <c r="BB304">
        <v>1</v>
      </c>
      <c r="BC304">
        <v>0.5</v>
      </c>
      <c r="BD304">
        <v>1</v>
      </c>
      <c r="BE304">
        <v>11.5</v>
      </c>
      <c r="BF304" s="35" t="s">
        <v>14691</v>
      </c>
      <c r="BG304" s="35" t="s">
        <v>6640</v>
      </c>
      <c r="BH304" s="35" t="s">
        <v>6652</v>
      </c>
      <c r="BI304" s="35" t="s">
        <v>2584</v>
      </c>
      <c r="BJ304" s="35" t="s">
        <v>6653</v>
      </c>
    </row>
    <row r="305" spans="1:62" x14ac:dyDescent="0.2">
      <c r="A305">
        <v>303</v>
      </c>
      <c r="B305" s="35" t="s">
        <v>6640</v>
      </c>
      <c r="C305" s="35" t="s">
        <v>6641</v>
      </c>
      <c r="D305" s="35" t="s">
        <v>6642</v>
      </c>
      <c r="E305" s="35" t="s">
        <v>6654</v>
      </c>
      <c r="F305" s="35" t="s">
        <v>6644</v>
      </c>
      <c r="G305" s="20">
        <v>44183</v>
      </c>
      <c r="H305" s="35" t="s">
        <v>3225</v>
      </c>
      <c r="I305" s="35" t="s">
        <v>54</v>
      </c>
      <c r="J305" s="35" t="s">
        <v>69</v>
      </c>
      <c r="K305">
        <v>18</v>
      </c>
      <c r="L305">
        <v>9.1999999999999993</v>
      </c>
      <c r="M305" s="35" t="s">
        <v>6645</v>
      </c>
      <c r="N305" s="35" t="s">
        <v>6646</v>
      </c>
      <c r="O305" s="35" t="s">
        <v>96</v>
      </c>
      <c r="P305" s="35" t="s">
        <v>2575</v>
      </c>
      <c r="Q305" s="35" t="s">
        <v>209</v>
      </c>
      <c r="R305" s="35" t="s">
        <v>2623</v>
      </c>
      <c r="S305" s="35" t="s">
        <v>6647</v>
      </c>
      <c r="T305">
        <v>23000000</v>
      </c>
      <c r="U305">
        <v>10</v>
      </c>
      <c r="V305" s="35" t="s">
        <v>14691</v>
      </c>
      <c r="W305" s="35" t="s">
        <v>1510</v>
      </c>
      <c r="X305" s="35" t="s">
        <v>140</v>
      </c>
      <c r="Y305" s="35" t="s">
        <v>48</v>
      </c>
      <c r="Z305" s="35" t="s">
        <v>147</v>
      </c>
      <c r="AA305" s="35" t="s">
        <v>48</v>
      </c>
      <c r="AC305" s="35" t="s">
        <v>14691</v>
      </c>
      <c r="AD305" s="35" t="s">
        <v>14691</v>
      </c>
      <c r="AE305">
        <v>230010063</v>
      </c>
      <c r="AF305">
        <v>10</v>
      </c>
      <c r="AG305" s="35" t="s">
        <v>1509</v>
      </c>
      <c r="AH305">
        <v>1000100000</v>
      </c>
      <c r="AI305">
        <v>11500000</v>
      </c>
      <c r="AJ305" s="20">
        <v>44203</v>
      </c>
      <c r="AK305" s="20">
        <v>44523</v>
      </c>
      <c r="AL305">
        <v>6600000</v>
      </c>
      <c r="AO305">
        <v>6600000</v>
      </c>
      <c r="AP305" s="35" t="s">
        <v>14691</v>
      </c>
      <c r="AQ305" s="35" t="s">
        <v>14691</v>
      </c>
      <c r="AR305" s="35" t="s">
        <v>1508</v>
      </c>
      <c r="AS305" s="35" t="s">
        <v>6648</v>
      </c>
      <c r="AT305" s="35" t="s">
        <v>14691</v>
      </c>
      <c r="AU305">
        <v>10</v>
      </c>
      <c r="AV305">
        <v>10.041</v>
      </c>
      <c r="AW305" t="b">
        <v>1</v>
      </c>
      <c r="AX305">
        <v>23000000</v>
      </c>
      <c r="AY305" s="20">
        <v>44937</v>
      </c>
      <c r="AZ305" s="20">
        <v>44734</v>
      </c>
      <c r="BA305" s="20"/>
      <c r="BB305">
        <v>1</v>
      </c>
      <c r="BC305">
        <v>0.5</v>
      </c>
      <c r="BD305">
        <v>1</v>
      </c>
      <c r="BE305">
        <v>11.5</v>
      </c>
      <c r="BF305" s="35" t="s">
        <v>14691</v>
      </c>
      <c r="BG305" s="35" t="s">
        <v>6655</v>
      </c>
      <c r="BH305" s="35" t="s">
        <v>6656</v>
      </c>
      <c r="BI305" s="35" t="s">
        <v>2589</v>
      </c>
      <c r="BJ305" s="35" t="s">
        <v>6657</v>
      </c>
    </row>
    <row r="306" spans="1:62" x14ac:dyDescent="0.2">
      <c r="A306">
        <v>304</v>
      </c>
      <c r="B306" s="35" t="s">
        <v>12063</v>
      </c>
      <c r="C306" s="35" t="s">
        <v>12064</v>
      </c>
      <c r="D306" s="35" t="s">
        <v>12065</v>
      </c>
      <c r="E306" s="35" t="s">
        <v>12066</v>
      </c>
      <c r="F306" s="35" t="s">
        <v>12067</v>
      </c>
      <c r="G306" s="20">
        <v>44449</v>
      </c>
      <c r="H306" s="35" t="s">
        <v>2949</v>
      </c>
      <c r="I306" s="35" t="s">
        <v>54</v>
      </c>
      <c r="J306" s="35" t="s">
        <v>162</v>
      </c>
      <c r="K306">
        <v>18</v>
      </c>
      <c r="L306">
        <v>9.1999999999999993</v>
      </c>
      <c r="M306" s="35" t="s">
        <v>12068</v>
      </c>
      <c r="N306" s="35" t="s">
        <v>12069</v>
      </c>
      <c r="O306" s="35" t="s">
        <v>90</v>
      </c>
      <c r="P306" s="35" t="s">
        <v>2575</v>
      </c>
      <c r="Q306" s="35" t="s">
        <v>200</v>
      </c>
      <c r="R306" s="35" t="s">
        <v>2623</v>
      </c>
      <c r="S306" s="35" t="s">
        <v>12070</v>
      </c>
      <c r="T306">
        <v>27600000</v>
      </c>
      <c r="U306">
        <v>10</v>
      </c>
      <c r="V306" s="35" t="s">
        <v>12071</v>
      </c>
      <c r="W306" s="35" t="s">
        <v>361</v>
      </c>
      <c r="X306" s="35" t="s">
        <v>57</v>
      </c>
      <c r="Y306" s="35" t="s">
        <v>56</v>
      </c>
      <c r="Z306" s="35" t="s">
        <v>14691</v>
      </c>
      <c r="AA306" s="35" t="s">
        <v>14691</v>
      </c>
      <c r="AC306" s="35" t="s">
        <v>14691</v>
      </c>
      <c r="AD306" s="35" t="s">
        <v>14691</v>
      </c>
      <c r="AE306">
        <v>281520000</v>
      </c>
      <c r="AF306">
        <v>10.199999999999999</v>
      </c>
      <c r="AG306" s="35" t="s">
        <v>14691</v>
      </c>
      <c r="AI306">
        <v>20700000</v>
      </c>
      <c r="AJ306" s="20">
        <v>44483</v>
      </c>
      <c r="AK306" s="20"/>
      <c r="AL306">
        <v>13040000</v>
      </c>
      <c r="AO306">
        <v>13040000</v>
      </c>
      <c r="AP306" s="35" t="s">
        <v>14691</v>
      </c>
      <c r="AQ306" s="35" t="s">
        <v>14691</v>
      </c>
      <c r="AR306" s="35" t="s">
        <v>14691</v>
      </c>
      <c r="AS306" s="35" t="s">
        <v>14691</v>
      </c>
      <c r="AT306" s="35" t="s">
        <v>14691</v>
      </c>
      <c r="AU306">
        <v>10.199999999999999</v>
      </c>
      <c r="AV306">
        <v>10.255000000000001</v>
      </c>
      <c r="AW306" t="b">
        <v>0</v>
      </c>
      <c r="AX306">
        <v>27600000</v>
      </c>
      <c r="AY306" s="20">
        <v>45034</v>
      </c>
      <c r="AZ306" s="20"/>
      <c r="BA306" s="20"/>
      <c r="BB306">
        <v>1</v>
      </c>
      <c r="BC306">
        <v>0.75</v>
      </c>
      <c r="BD306">
        <v>1</v>
      </c>
      <c r="BE306">
        <v>11.5</v>
      </c>
      <c r="BF306" s="35" t="s">
        <v>14691</v>
      </c>
      <c r="BG306" s="35" t="s">
        <v>1507</v>
      </c>
      <c r="BH306" s="35" t="s">
        <v>12072</v>
      </c>
      <c r="BI306" s="35" t="s">
        <v>2580</v>
      </c>
      <c r="BJ306" s="35" t="s">
        <v>12073</v>
      </c>
    </row>
    <row r="307" spans="1:62" x14ac:dyDescent="0.2">
      <c r="A307">
        <v>305</v>
      </c>
      <c r="B307" s="35" t="s">
        <v>12063</v>
      </c>
      <c r="C307" s="35" t="s">
        <v>12064</v>
      </c>
      <c r="D307" s="35" t="s">
        <v>12065</v>
      </c>
      <c r="E307" s="35" t="s">
        <v>12074</v>
      </c>
      <c r="F307" s="35" t="s">
        <v>12067</v>
      </c>
      <c r="G307" s="20">
        <v>44449</v>
      </c>
      <c r="H307" s="35" t="s">
        <v>2949</v>
      </c>
      <c r="I307" s="35" t="s">
        <v>54</v>
      </c>
      <c r="J307" s="35" t="s">
        <v>162</v>
      </c>
      <c r="K307">
        <v>18</v>
      </c>
      <c r="L307">
        <v>9.1999999999999993</v>
      </c>
      <c r="M307" s="35" t="s">
        <v>12068</v>
      </c>
      <c r="N307" s="35" t="s">
        <v>12069</v>
      </c>
      <c r="O307" s="35" t="s">
        <v>90</v>
      </c>
      <c r="P307" s="35" t="s">
        <v>2575</v>
      </c>
      <c r="Q307" s="35" t="s">
        <v>200</v>
      </c>
      <c r="R307" s="35" t="s">
        <v>2623</v>
      </c>
      <c r="S307" s="35" t="s">
        <v>12070</v>
      </c>
      <c r="T307">
        <v>27600000</v>
      </c>
      <c r="U307">
        <v>10</v>
      </c>
      <c r="V307" s="35" t="s">
        <v>12071</v>
      </c>
      <c r="W307" s="35" t="s">
        <v>361</v>
      </c>
      <c r="X307" s="35" t="s">
        <v>57</v>
      </c>
      <c r="Y307" s="35" t="s">
        <v>56</v>
      </c>
      <c r="Z307" s="35" t="s">
        <v>14691</v>
      </c>
      <c r="AA307" s="35" t="s">
        <v>14691</v>
      </c>
      <c r="AC307" s="35" t="s">
        <v>14691</v>
      </c>
      <c r="AD307" s="35" t="s">
        <v>14691</v>
      </c>
      <c r="AE307">
        <v>281520000</v>
      </c>
      <c r="AF307">
        <v>10.199999999999999</v>
      </c>
      <c r="AG307" s="35" t="s">
        <v>14691</v>
      </c>
      <c r="AI307">
        <v>20700000</v>
      </c>
      <c r="AJ307" s="20">
        <v>44483</v>
      </c>
      <c r="AK307" s="20"/>
      <c r="AL307">
        <v>13040000</v>
      </c>
      <c r="AO307">
        <v>13040000</v>
      </c>
      <c r="AP307" s="35" t="s">
        <v>14691</v>
      </c>
      <c r="AQ307" s="35" t="s">
        <v>14691</v>
      </c>
      <c r="AR307" s="35" t="s">
        <v>14691</v>
      </c>
      <c r="AS307" s="35" t="s">
        <v>14691</v>
      </c>
      <c r="AT307" s="35" t="s">
        <v>14691</v>
      </c>
      <c r="AU307">
        <v>10.199999999999999</v>
      </c>
      <c r="AV307">
        <v>10.255000000000001</v>
      </c>
      <c r="AW307" t="b">
        <v>0</v>
      </c>
      <c r="AX307">
        <v>27600000</v>
      </c>
      <c r="AY307" s="20">
        <v>45034</v>
      </c>
      <c r="AZ307" s="20"/>
      <c r="BA307" s="20"/>
      <c r="BB307">
        <v>1</v>
      </c>
      <c r="BC307">
        <v>0.75</v>
      </c>
      <c r="BD307">
        <v>1</v>
      </c>
      <c r="BE307">
        <v>11.5</v>
      </c>
      <c r="BF307" s="35" t="s">
        <v>14691</v>
      </c>
      <c r="BG307" s="35" t="s">
        <v>12063</v>
      </c>
      <c r="BH307" s="35" t="s">
        <v>12075</v>
      </c>
      <c r="BI307" s="35" t="s">
        <v>2584</v>
      </c>
      <c r="BJ307" s="35" t="s">
        <v>12076</v>
      </c>
    </row>
    <row r="308" spans="1:62" x14ac:dyDescent="0.2">
      <c r="A308">
        <v>306</v>
      </c>
      <c r="B308" s="35" t="s">
        <v>12063</v>
      </c>
      <c r="C308" s="35" t="s">
        <v>12064</v>
      </c>
      <c r="D308" s="35" t="s">
        <v>12065</v>
      </c>
      <c r="E308" s="35" t="s">
        <v>12077</v>
      </c>
      <c r="F308" s="35" t="s">
        <v>12067</v>
      </c>
      <c r="G308" s="20">
        <v>44449</v>
      </c>
      <c r="H308" s="35" t="s">
        <v>2949</v>
      </c>
      <c r="I308" s="35" t="s">
        <v>54</v>
      </c>
      <c r="J308" s="35" t="s">
        <v>162</v>
      </c>
      <c r="K308">
        <v>18</v>
      </c>
      <c r="L308">
        <v>9.1999999999999993</v>
      </c>
      <c r="M308" s="35" t="s">
        <v>12068</v>
      </c>
      <c r="N308" s="35" t="s">
        <v>12069</v>
      </c>
      <c r="O308" s="35" t="s">
        <v>90</v>
      </c>
      <c r="P308" s="35" t="s">
        <v>2575</v>
      </c>
      <c r="Q308" s="35" t="s">
        <v>200</v>
      </c>
      <c r="R308" s="35" t="s">
        <v>2623</v>
      </c>
      <c r="S308" s="35" t="s">
        <v>12070</v>
      </c>
      <c r="T308">
        <v>27600000</v>
      </c>
      <c r="U308">
        <v>10</v>
      </c>
      <c r="V308" s="35" t="s">
        <v>12071</v>
      </c>
      <c r="W308" s="35" t="s">
        <v>361</v>
      </c>
      <c r="X308" s="35" t="s">
        <v>57</v>
      </c>
      <c r="Y308" s="35" t="s">
        <v>56</v>
      </c>
      <c r="Z308" s="35" t="s">
        <v>14691</v>
      </c>
      <c r="AA308" s="35" t="s">
        <v>14691</v>
      </c>
      <c r="AC308" s="35" t="s">
        <v>14691</v>
      </c>
      <c r="AD308" s="35" t="s">
        <v>14691</v>
      </c>
      <c r="AE308">
        <v>281520000</v>
      </c>
      <c r="AF308">
        <v>10.199999999999999</v>
      </c>
      <c r="AG308" s="35" t="s">
        <v>14691</v>
      </c>
      <c r="AI308">
        <v>20700000</v>
      </c>
      <c r="AJ308" s="20">
        <v>44483</v>
      </c>
      <c r="AK308" s="20"/>
      <c r="AL308">
        <v>13040000</v>
      </c>
      <c r="AO308">
        <v>13040000</v>
      </c>
      <c r="AP308" s="35" t="s">
        <v>14691</v>
      </c>
      <c r="AQ308" s="35" t="s">
        <v>14691</v>
      </c>
      <c r="AR308" s="35" t="s">
        <v>14691</v>
      </c>
      <c r="AS308" s="35" t="s">
        <v>14691</v>
      </c>
      <c r="AT308" s="35" t="s">
        <v>14691</v>
      </c>
      <c r="AU308">
        <v>10.199999999999999</v>
      </c>
      <c r="AV308">
        <v>10.255000000000001</v>
      </c>
      <c r="AW308" t="b">
        <v>0</v>
      </c>
      <c r="AX308">
        <v>27600000</v>
      </c>
      <c r="AY308" s="20">
        <v>45034</v>
      </c>
      <c r="AZ308" s="20"/>
      <c r="BA308" s="20"/>
      <c r="BB308">
        <v>1</v>
      </c>
      <c r="BC308">
        <v>0.75</v>
      </c>
      <c r="BD308">
        <v>1</v>
      </c>
      <c r="BE308">
        <v>11.5</v>
      </c>
      <c r="BF308" s="35" t="s">
        <v>14691</v>
      </c>
      <c r="BG308" s="35" t="s">
        <v>12078</v>
      </c>
      <c r="BH308" s="35" t="s">
        <v>12079</v>
      </c>
      <c r="BI308" s="35" t="s">
        <v>2589</v>
      </c>
      <c r="BJ308" s="35" t="s">
        <v>12080</v>
      </c>
    </row>
    <row r="309" spans="1:62" x14ac:dyDescent="0.2">
      <c r="A309">
        <v>307</v>
      </c>
      <c r="B309" s="35" t="s">
        <v>4972</v>
      </c>
      <c r="C309" s="35" t="s">
        <v>4973</v>
      </c>
      <c r="D309" s="35" t="s">
        <v>4974</v>
      </c>
      <c r="E309" s="35" t="s">
        <v>4975</v>
      </c>
      <c r="F309" s="35" t="s">
        <v>4976</v>
      </c>
      <c r="G309" s="20">
        <v>44463</v>
      </c>
      <c r="H309" s="35" t="s">
        <v>138</v>
      </c>
      <c r="I309" s="35" t="s">
        <v>127</v>
      </c>
      <c r="J309" s="35" t="s">
        <v>126</v>
      </c>
      <c r="K309">
        <v>16.5</v>
      </c>
      <c r="L309">
        <v>9.5</v>
      </c>
      <c r="M309" s="35" t="s">
        <v>2638</v>
      </c>
      <c r="N309" s="35" t="s">
        <v>4977</v>
      </c>
      <c r="O309" s="35" t="s">
        <v>112</v>
      </c>
      <c r="P309" s="35" t="s">
        <v>3730</v>
      </c>
      <c r="Q309" s="35" t="s">
        <v>52</v>
      </c>
      <c r="R309" s="35" t="s">
        <v>2623</v>
      </c>
      <c r="S309" s="35" t="s">
        <v>4978</v>
      </c>
      <c r="T309">
        <v>11500000</v>
      </c>
      <c r="U309">
        <v>10</v>
      </c>
      <c r="V309" s="35" t="s">
        <v>14691</v>
      </c>
      <c r="W309" s="35" t="s">
        <v>1505</v>
      </c>
      <c r="X309" s="35" t="s">
        <v>49</v>
      </c>
      <c r="Y309" s="35" t="s">
        <v>48</v>
      </c>
      <c r="Z309" s="35" t="s">
        <v>14691</v>
      </c>
      <c r="AA309" s="35" t="s">
        <v>14691</v>
      </c>
      <c r="AC309" s="35" t="s">
        <v>14691</v>
      </c>
      <c r="AD309" s="35" t="s">
        <v>14691</v>
      </c>
      <c r="AE309">
        <v>115000000</v>
      </c>
      <c r="AF309">
        <v>10</v>
      </c>
      <c r="AG309" s="35" t="s">
        <v>14691</v>
      </c>
      <c r="AI309">
        <v>11500000</v>
      </c>
      <c r="AJ309" s="20">
        <v>44488</v>
      </c>
      <c r="AK309" s="20"/>
      <c r="AL309">
        <v>4300000</v>
      </c>
      <c r="AM309">
        <v>430000</v>
      </c>
      <c r="AP309" s="35" t="s">
        <v>14691</v>
      </c>
      <c r="AQ309" s="35" t="s">
        <v>14691</v>
      </c>
      <c r="AR309" s="35" t="s">
        <v>14691</v>
      </c>
      <c r="AS309" s="35" t="s">
        <v>14691</v>
      </c>
      <c r="AT309" s="35" t="s">
        <v>14691</v>
      </c>
      <c r="AU309">
        <v>10</v>
      </c>
      <c r="AV309">
        <v>10.023</v>
      </c>
      <c r="AW309" t="b">
        <v>0</v>
      </c>
      <c r="AX309">
        <v>11500000</v>
      </c>
      <c r="AY309" s="20">
        <v>44855</v>
      </c>
      <c r="AZ309" s="20"/>
      <c r="BA309" s="20">
        <v>45037</v>
      </c>
      <c r="BB309">
        <v>1</v>
      </c>
      <c r="BC309">
        <v>1</v>
      </c>
      <c r="BD309">
        <v>0.5</v>
      </c>
      <c r="BE309">
        <v>11.5</v>
      </c>
      <c r="BF309" s="35" t="s">
        <v>14691</v>
      </c>
      <c r="BG309" s="35" t="s">
        <v>1506</v>
      </c>
      <c r="BH309" s="35" t="s">
        <v>4979</v>
      </c>
      <c r="BI309" s="35" t="s">
        <v>2580</v>
      </c>
      <c r="BJ309" s="35" t="s">
        <v>4980</v>
      </c>
    </row>
    <row r="310" spans="1:62" x14ac:dyDescent="0.2">
      <c r="A310">
        <v>308</v>
      </c>
      <c r="B310" s="35" t="s">
        <v>4972</v>
      </c>
      <c r="C310" s="35" t="s">
        <v>4973</v>
      </c>
      <c r="D310" s="35" t="s">
        <v>4974</v>
      </c>
      <c r="E310" s="35" t="s">
        <v>4981</v>
      </c>
      <c r="F310" s="35" t="s">
        <v>4976</v>
      </c>
      <c r="G310" s="20">
        <v>44463</v>
      </c>
      <c r="H310" s="35" t="s">
        <v>138</v>
      </c>
      <c r="I310" s="35" t="s">
        <v>127</v>
      </c>
      <c r="J310" s="35" t="s">
        <v>126</v>
      </c>
      <c r="K310">
        <v>16.5</v>
      </c>
      <c r="L310">
        <v>9.5</v>
      </c>
      <c r="M310" s="35" t="s">
        <v>2638</v>
      </c>
      <c r="N310" s="35" t="s">
        <v>4977</v>
      </c>
      <c r="O310" s="35" t="s">
        <v>112</v>
      </c>
      <c r="P310" s="35" t="s">
        <v>3730</v>
      </c>
      <c r="Q310" s="35" t="s">
        <v>52</v>
      </c>
      <c r="R310" s="35" t="s">
        <v>2623</v>
      </c>
      <c r="S310" s="35" t="s">
        <v>4978</v>
      </c>
      <c r="T310">
        <v>11500000</v>
      </c>
      <c r="U310">
        <v>10</v>
      </c>
      <c r="V310" s="35" t="s">
        <v>14691</v>
      </c>
      <c r="W310" s="35" t="s">
        <v>1505</v>
      </c>
      <c r="X310" s="35" t="s">
        <v>49</v>
      </c>
      <c r="Y310" s="35" t="s">
        <v>48</v>
      </c>
      <c r="Z310" s="35" t="s">
        <v>14691</v>
      </c>
      <c r="AA310" s="35" t="s">
        <v>14691</v>
      </c>
      <c r="AC310" s="35" t="s">
        <v>14691</v>
      </c>
      <c r="AD310" s="35" t="s">
        <v>14691</v>
      </c>
      <c r="AE310">
        <v>115000000</v>
      </c>
      <c r="AF310">
        <v>10</v>
      </c>
      <c r="AG310" s="35" t="s">
        <v>14691</v>
      </c>
      <c r="AI310">
        <v>11500000</v>
      </c>
      <c r="AJ310" s="20">
        <v>44488</v>
      </c>
      <c r="AK310" s="20"/>
      <c r="AL310">
        <v>4300000</v>
      </c>
      <c r="AM310">
        <v>430000</v>
      </c>
      <c r="AP310" s="35" t="s">
        <v>14691</v>
      </c>
      <c r="AQ310" s="35" t="s">
        <v>14691</v>
      </c>
      <c r="AR310" s="35" t="s">
        <v>14691</v>
      </c>
      <c r="AS310" s="35" t="s">
        <v>14691</v>
      </c>
      <c r="AT310" s="35" t="s">
        <v>14691</v>
      </c>
      <c r="AU310">
        <v>10</v>
      </c>
      <c r="AV310">
        <v>10.023</v>
      </c>
      <c r="AW310" t="b">
        <v>0</v>
      </c>
      <c r="AX310">
        <v>11500000</v>
      </c>
      <c r="AY310" s="20">
        <v>44855</v>
      </c>
      <c r="AZ310" s="20"/>
      <c r="BA310" s="20">
        <v>45037</v>
      </c>
      <c r="BB310">
        <v>1</v>
      </c>
      <c r="BC310">
        <v>1</v>
      </c>
      <c r="BD310">
        <v>0.5</v>
      </c>
      <c r="BE310">
        <v>11.5</v>
      </c>
      <c r="BF310" s="35" t="s">
        <v>14691</v>
      </c>
      <c r="BG310" s="35" t="s">
        <v>4982</v>
      </c>
      <c r="BH310" s="35" t="s">
        <v>4983</v>
      </c>
      <c r="BI310" s="35" t="s">
        <v>2584</v>
      </c>
      <c r="BJ310" s="35" t="s">
        <v>4984</v>
      </c>
    </row>
    <row r="311" spans="1:62" x14ac:dyDescent="0.2">
      <c r="A311">
        <v>309</v>
      </c>
      <c r="B311" s="35" t="s">
        <v>4972</v>
      </c>
      <c r="C311" s="35" t="s">
        <v>4973</v>
      </c>
      <c r="D311" s="35" t="s">
        <v>4974</v>
      </c>
      <c r="E311" s="35" t="s">
        <v>4985</v>
      </c>
      <c r="F311" s="35" t="s">
        <v>4976</v>
      </c>
      <c r="G311" s="20">
        <v>44463</v>
      </c>
      <c r="H311" s="35" t="s">
        <v>138</v>
      </c>
      <c r="I311" s="35" t="s">
        <v>127</v>
      </c>
      <c r="J311" s="35" t="s">
        <v>126</v>
      </c>
      <c r="K311">
        <v>16.5</v>
      </c>
      <c r="L311">
        <v>9.5</v>
      </c>
      <c r="M311" s="35" t="s">
        <v>2638</v>
      </c>
      <c r="N311" s="35" t="s">
        <v>4977</v>
      </c>
      <c r="O311" s="35" t="s">
        <v>112</v>
      </c>
      <c r="P311" s="35" t="s">
        <v>3730</v>
      </c>
      <c r="Q311" s="35" t="s">
        <v>52</v>
      </c>
      <c r="R311" s="35" t="s">
        <v>2623</v>
      </c>
      <c r="S311" s="35" t="s">
        <v>4978</v>
      </c>
      <c r="T311">
        <v>11500000</v>
      </c>
      <c r="U311">
        <v>10</v>
      </c>
      <c r="V311" s="35" t="s">
        <v>14691</v>
      </c>
      <c r="W311" s="35" t="s">
        <v>1505</v>
      </c>
      <c r="X311" s="35" t="s">
        <v>49</v>
      </c>
      <c r="Y311" s="35" t="s">
        <v>48</v>
      </c>
      <c r="Z311" s="35" t="s">
        <v>14691</v>
      </c>
      <c r="AA311" s="35" t="s">
        <v>14691</v>
      </c>
      <c r="AC311" s="35" t="s">
        <v>14691</v>
      </c>
      <c r="AD311" s="35" t="s">
        <v>14691</v>
      </c>
      <c r="AE311">
        <v>115000000</v>
      </c>
      <c r="AF311">
        <v>10</v>
      </c>
      <c r="AG311" s="35" t="s">
        <v>14691</v>
      </c>
      <c r="AI311">
        <v>11500000</v>
      </c>
      <c r="AJ311" s="20">
        <v>44488</v>
      </c>
      <c r="AK311" s="20"/>
      <c r="AL311">
        <v>4300000</v>
      </c>
      <c r="AM311">
        <v>430000</v>
      </c>
      <c r="AP311" s="35" t="s">
        <v>14691</v>
      </c>
      <c r="AQ311" s="35" t="s">
        <v>14691</v>
      </c>
      <c r="AR311" s="35" t="s">
        <v>14691</v>
      </c>
      <c r="AS311" s="35" t="s">
        <v>14691</v>
      </c>
      <c r="AT311" s="35" t="s">
        <v>14691</v>
      </c>
      <c r="AU311">
        <v>10</v>
      </c>
      <c r="AV311">
        <v>10.023</v>
      </c>
      <c r="AW311" t="b">
        <v>0</v>
      </c>
      <c r="AX311">
        <v>11500000</v>
      </c>
      <c r="AY311" s="20">
        <v>44855</v>
      </c>
      <c r="AZ311" s="20"/>
      <c r="BA311" s="20">
        <v>45037</v>
      </c>
      <c r="BB311">
        <v>1</v>
      </c>
      <c r="BC311">
        <v>1</v>
      </c>
      <c r="BD311">
        <v>0.5</v>
      </c>
      <c r="BE311">
        <v>11.5</v>
      </c>
      <c r="BF311" s="35" t="s">
        <v>14691</v>
      </c>
      <c r="BG311" s="35" t="s">
        <v>4986</v>
      </c>
      <c r="BH311" s="35" t="s">
        <v>4987</v>
      </c>
      <c r="BI311" s="35" t="s">
        <v>2589</v>
      </c>
      <c r="BJ311" s="35" t="s">
        <v>4988</v>
      </c>
    </row>
    <row r="312" spans="1:62" x14ac:dyDescent="0.2">
      <c r="A312">
        <v>310</v>
      </c>
      <c r="B312" s="35" t="s">
        <v>4972</v>
      </c>
      <c r="C312" s="35" t="s">
        <v>4973</v>
      </c>
      <c r="D312" s="35" t="s">
        <v>4974</v>
      </c>
      <c r="E312" s="35" t="s">
        <v>4989</v>
      </c>
      <c r="F312" s="35" t="s">
        <v>4976</v>
      </c>
      <c r="G312" s="20">
        <v>44463</v>
      </c>
      <c r="H312" s="35" t="s">
        <v>138</v>
      </c>
      <c r="I312" s="35" t="s">
        <v>127</v>
      </c>
      <c r="J312" s="35" t="s">
        <v>126</v>
      </c>
      <c r="K312">
        <v>16.5</v>
      </c>
      <c r="L312">
        <v>9.5</v>
      </c>
      <c r="M312" s="35" t="s">
        <v>2638</v>
      </c>
      <c r="N312" s="35" t="s">
        <v>4977</v>
      </c>
      <c r="O312" s="35" t="s">
        <v>112</v>
      </c>
      <c r="P312" s="35" t="s">
        <v>3730</v>
      </c>
      <c r="Q312" s="35" t="s">
        <v>52</v>
      </c>
      <c r="R312" s="35" t="s">
        <v>2623</v>
      </c>
      <c r="S312" s="35" t="s">
        <v>4978</v>
      </c>
      <c r="T312">
        <v>11500000</v>
      </c>
      <c r="U312">
        <v>10</v>
      </c>
      <c r="V312" s="35" t="s">
        <v>14691</v>
      </c>
      <c r="W312" s="35" t="s">
        <v>1505</v>
      </c>
      <c r="X312" s="35" t="s">
        <v>49</v>
      </c>
      <c r="Y312" s="35" t="s">
        <v>48</v>
      </c>
      <c r="Z312" s="35" t="s">
        <v>14691</v>
      </c>
      <c r="AA312" s="35" t="s">
        <v>14691</v>
      </c>
      <c r="AC312" s="35" t="s">
        <v>14691</v>
      </c>
      <c r="AD312" s="35" t="s">
        <v>14691</v>
      </c>
      <c r="AE312">
        <v>115000000</v>
      </c>
      <c r="AF312">
        <v>10</v>
      </c>
      <c r="AG312" s="35" t="s">
        <v>14691</v>
      </c>
      <c r="AI312">
        <v>11500000</v>
      </c>
      <c r="AJ312" s="20">
        <v>44488</v>
      </c>
      <c r="AK312" s="20"/>
      <c r="AL312">
        <v>4300000</v>
      </c>
      <c r="AM312">
        <v>430000</v>
      </c>
      <c r="AP312" s="35" t="s">
        <v>14691</v>
      </c>
      <c r="AQ312" s="35" t="s">
        <v>14691</v>
      </c>
      <c r="AR312" s="35" t="s">
        <v>14691</v>
      </c>
      <c r="AS312" s="35" t="s">
        <v>14691</v>
      </c>
      <c r="AT312" s="35" t="s">
        <v>14691</v>
      </c>
      <c r="AU312">
        <v>10</v>
      </c>
      <c r="AV312">
        <v>10.023</v>
      </c>
      <c r="AW312" t="b">
        <v>0</v>
      </c>
      <c r="AX312">
        <v>11500000</v>
      </c>
      <c r="AY312" s="20">
        <v>44855</v>
      </c>
      <c r="AZ312" s="20"/>
      <c r="BA312" s="20">
        <v>45037</v>
      </c>
      <c r="BB312">
        <v>1</v>
      </c>
      <c r="BC312">
        <v>1</v>
      </c>
      <c r="BD312">
        <v>0.5</v>
      </c>
      <c r="BE312">
        <v>11.5</v>
      </c>
      <c r="BF312" s="35" t="s">
        <v>14691</v>
      </c>
      <c r="BG312" s="35" t="s">
        <v>4990</v>
      </c>
      <c r="BH312" s="35" t="s">
        <v>4991</v>
      </c>
      <c r="BI312" s="35" t="s">
        <v>2613</v>
      </c>
      <c r="BJ312" s="35" t="s">
        <v>4992</v>
      </c>
    </row>
    <row r="313" spans="1:62" x14ac:dyDescent="0.2">
      <c r="A313">
        <v>311</v>
      </c>
      <c r="B313" s="35" t="s">
        <v>10600</v>
      </c>
      <c r="C313" s="35" t="s">
        <v>10601</v>
      </c>
      <c r="D313" s="35" t="s">
        <v>10602</v>
      </c>
      <c r="E313" s="35" t="s">
        <v>10603</v>
      </c>
      <c r="F313" s="35" t="s">
        <v>10604</v>
      </c>
      <c r="G313" s="20">
        <v>44392</v>
      </c>
      <c r="H313" s="35" t="s">
        <v>99</v>
      </c>
      <c r="I313" s="35" t="s">
        <v>61</v>
      </c>
      <c r="J313" s="35" t="s">
        <v>69</v>
      </c>
      <c r="K313">
        <v>18</v>
      </c>
      <c r="L313">
        <v>9.1999999999999993</v>
      </c>
      <c r="M313" s="35" t="s">
        <v>9746</v>
      </c>
      <c r="N313" s="35" t="s">
        <v>10605</v>
      </c>
      <c r="O313" s="35" t="s">
        <v>90</v>
      </c>
      <c r="P313" s="35" t="s">
        <v>2575</v>
      </c>
      <c r="Q313" s="35" t="s">
        <v>102</v>
      </c>
      <c r="R313" s="35" t="s">
        <v>2623</v>
      </c>
      <c r="S313" s="35" t="s">
        <v>10606</v>
      </c>
      <c r="T313">
        <v>15700000</v>
      </c>
      <c r="U313">
        <v>10</v>
      </c>
      <c r="V313" s="35" t="s">
        <v>10607</v>
      </c>
      <c r="W313" s="35" t="s">
        <v>1503</v>
      </c>
      <c r="X313" s="35" t="s">
        <v>79</v>
      </c>
      <c r="Y313" s="35" t="s">
        <v>56</v>
      </c>
      <c r="Z313" s="35" t="s">
        <v>14691</v>
      </c>
      <c r="AA313" s="35" t="s">
        <v>14691</v>
      </c>
      <c r="AC313" s="35" t="s">
        <v>14691</v>
      </c>
      <c r="AD313" s="35" t="s">
        <v>14691</v>
      </c>
      <c r="AE313">
        <v>158570450</v>
      </c>
      <c r="AF313">
        <v>10.1</v>
      </c>
      <c r="AG313" s="35" t="s">
        <v>14691</v>
      </c>
      <c r="AI313">
        <v>7850000</v>
      </c>
      <c r="AJ313" s="20">
        <v>44447</v>
      </c>
      <c r="AK313" s="20"/>
      <c r="AL313">
        <v>8210000</v>
      </c>
      <c r="AO313">
        <v>8210000</v>
      </c>
      <c r="AP313" s="35" t="s">
        <v>14691</v>
      </c>
      <c r="AQ313" s="35" t="s">
        <v>14691</v>
      </c>
      <c r="AR313" s="35" t="s">
        <v>14691</v>
      </c>
      <c r="AS313" s="35" t="s">
        <v>14691</v>
      </c>
      <c r="AT313" s="35" t="s">
        <v>14691</v>
      </c>
      <c r="AU313">
        <v>10.1</v>
      </c>
      <c r="AV313">
        <v>10.143000000000001</v>
      </c>
      <c r="AW313" t="b">
        <v>0</v>
      </c>
      <c r="AX313">
        <v>15700000</v>
      </c>
      <c r="AY313" s="20">
        <v>44995</v>
      </c>
      <c r="AZ313" s="20"/>
      <c r="BA313" s="20">
        <v>45087</v>
      </c>
      <c r="BB313">
        <v>1</v>
      </c>
      <c r="BC313">
        <v>0.5</v>
      </c>
      <c r="BD313">
        <v>1</v>
      </c>
      <c r="BE313">
        <v>11.5</v>
      </c>
      <c r="BF313" s="35" t="s">
        <v>14691</v>
      </c>
      <c r="BG313" s="35" t="s">
        <v>1504</v>
      </c>
      <c r="BH313" s="35" t="s">
        <v>10608</v>
      </c>
      <c r="BI313" s="35" t="s">
        <v>2580</v>
      </c>
      <c r="BJ313" s="35" t="s">
        <v>10609</v>
      </c>
    </row>
    <row r="314" spans="1:62" x14ac:dyDescent="0.2">
      <c r="A314">
        <v>312</v>
      </c>
      <c r="B314" s="35" t="s">
        <v>10600</v>
      </c>
      <c r="C314" s="35" t="s">
        <v>10601</v>
      </c>
      <c r="D314" s="35" t="s">
        <v>10602</v>
      </c>
      <c r="E314" s="35" t="s">
        <v>10610</v>
      </c>
      <c r="F314" s="35" t="s">
        <v>10604</v>
      </c>
      <c r="G314" s="20">
        <v>44392</v>
      </c>
      <c r="H314" s="35" t="s">
        <v>99</v>
      </c>
      <c r="I314" s="35" t="s">
        <v>61</v>
      </c>
      <c r="J314" s="35" t="s">
        <v>69</v>
      </c>
      <c r="K314">
        <v>18</v>
      </c>
      <c r="L314">
        <v>9.1999999999999993</v>
      </c>
      <c r="M314" s="35" t="s">
        <v>9746</v>
      </c>
      <c r="N314" s="35" t="s">
        <v>10605</v>
      </c>
      <c r="O314" s="35" t="s">
        <v>90</v>
      </c>
      <c r="P314" s="35" t="s">
        <v>2575</v>
      </c>
      <c r="Q314" s="35" t="s">
        <v>102</v>
      </c>
      <c r="R314" s="35" t="s">
        <v>2623</v>
      </c>
      <c r="S314" s="35" t="s">
        <v>10606</v>
      </c>
      <c r="T314">
        <v>15700000</v>
      </c>
      <c r="U314">
        <v>10</v>
      </c>
      <c r="V314" s="35" t="s">
        <v>10607</v>
      </c>
      <c r="W314" s="35" t="s">
        <v>1503</v>
      </c>
      <c r="X314" s="35" t="s">
        <v>79</v>
      </c>
      <c r="Y314" s="35" t="s">
        <v>56</v>
      </c>
      <c r="Z314" s="35" t="s">
        <v>14691</v>
      </c>
      <c r="AA314" s="35" t="s">
        <v>14691</v>
      </c>
      <c r="AC314" s="35" t="s">
        <v>14691</v>
      </c>
      <c r="AD314" s="35" t="s">
        <v>14691</v>
      </c>
      <c r="AE314">
        <v>158570450</v>
      </c>
      <c r="AF314">
        <v>10.1</v>
      </c>
      <c r="AG314" s="35" t="s">
        <v>14691</v>
      </c>
      <c r="AI314">
        <v>7850000</v>
      </c>
      <c r="AJ314" s="20">
        <v>44447</v>
      </c>
      <c r="AK314" s="20"/>
      <c r="AL314">
        <v>8210000</v>
      </c>
      <c r="AO314">
        <v>8210000</v>
      </c>
      <c r="AP314" s="35" t="s">
        <v>14691</v>
      </c>
      <c r="AQ314" s="35" t="s">
        <v>14691</v>
      </c>
      <c r="AR314" s="35" t="s">
        <v>14691</v>
      </c>
      <c r="AS314" s="35" t="s">
        <v>14691</v>
      </c>
      <c r="AT314" s="35" t="s">
        <v>14691</v>
      </c>
      <c r="AU314">
        <v>10.1</v>
      </c>
      <c r="AV314">
        <v>10.143000000000001</v>
      </c>
      <c r="AW314" t="b">
        <v>0</v>
      </c>
      <c r="AX314">
        <v>15700000</v>
      </c>
      <c r="AY314" s="20">
        <v>44995</v>
      </c>
      <c r="AZ314" s="20"/>
      <c r="BA314" s="20">
        <v>45087</v>
      </c>
      <c r="BB314">
        <v>1</v>
      </c>
      <c r="BC314">
        <v>0.5</v>
      </c>
      <c r="BD314">
        <v>1</v>
      </c>
      <c r="BE314">
        <v>11.5</v>
      </c>
      <c r="BF314" s="35" t="s">
        <v>14691</v>
      </c>
      <c r="BG314" s="35" t="s">
        <v>10600</v>
      </c>
      <c r="BH314" s="35" t="s">
        <v>10611</v>
      </c>
      <c r="BI314" s="35" t="s">
        <v>2584</v>
      </c>
      <c r="BJ314" s="35" t="s">
        <v>10612</v>
      </c>
    </row>
    <row r="315" spans="1:62" x14ac:dyDescent="0.2">
      <c r="A315">
        <v>313</v>
      </c>
      <c r="B315" s="35" t="s">
        <v>10600</v>
      </c>
      <c r="C315" s="35" t="s">
        <v>10601</v>
      </c>
      <c r="D315" s="35" t="s">
        <v>10602</v>
      </c>
      <c r="E315" s="35" t="s">
        <v>10613</v>
      </c>
      <c r="F315" s="35" t="s">
        <v>10604</v>
      </c>
      <c r="G315" s="20">
        <v>44392</v>
      </c>
      <c r="H315" s="35" t="s">
        <v>99</v>
      </c>
      <c r="I315" s="35" t="s">
        <v>61</v>
      </c>
      <c r="J315" s="35" t="s">
        <v>69</v>
      </c>
      <c r="K315">
        <v>18</v>
      </c>
      <c r="L315">
        <v>9.1999999999999993</v>
      </c>
      <c r="M315" s="35" t="s">
        <v>9746</v>
      </c>
      <c r="N315" s="35" t="s">
        <v>10605</v>
      </c>
      <c r="O315" s="35" t="s">
        <v>90</v>
      </c>
      <c r="P315" s="35" t="s">
        <v>2575</v>
      </c>
      <c r="Q315" s="35" t="s">
        <v>102</v>
      </c>
      <c r="R315" s="35" t="s">
        <v>2623</v>
      </c>
      <c r="S315" s="35" t="s">
        <v>10606</v>
      </c>
      <c r="T315">
        <v>15700000</v>
      </c>
      <c r="U315">
        <v>10</v>
      </c>
      <c r="V315" s="35" t="s">
        <v>10607</v>
      </c>
      <c r="W315" s="35" t="s">
        <v>1503</v>
      </c>
      <c r="X315" s="35" t="s">
        <v>79</v>
      </c>
      <c r="Y315" s="35" t="s">
        <v>56</v>
      </c>
      <c r="Z315" s="35" t="s">
        <v>14691</v>
      </c>
      <c r="AA315" s="35" t="s">
        <v>14691</v>
      </c>
      <c r="AC315" s="35" t="s">
        <v>14691</v>
      </c>
      <c r="AD315" s="35" t="s">
        <v>14691</v>
      </c>
      <c r="AE315">
        <v>158570450</v>
      </c>
      <c r="AF315">
        <v>10.1</v>
      </c>
      <c r="AG315" s="35" t="s">
        <v>14691</v>
      </c>
      <c r="AI315">
        <v>7850000</v>
      </c>
      <c r="AJ315" s="20">
        <v>44447</v>
      </c>
      <c r="AK315" s="20"/>
      <c r="AL315">
        <v>8210000</v>
      </c>
      <c r="AO315">
        <v>8210000</v>
      </c>
      <c r="AP315" s="35" t="s">
        <v>14691</v>
      </c>
      <c r="AQ315" s="35" t="s">
        <v>14691</v>
      </c>
      <c r="AR315" s="35" t="s">
        <v>14691</v>
      </c>
      <c r="AS315" s="35" t="s">
        <v>14691</v>
      </c>
      <c r="AT315" s="35" t="s">
        <v>14691</v>
      </c>
      <c r="AU315">
        <v>10.1</v>
      </c>
      <c r="AV315">
        <v>10.143000000000001</v>
      </c>
      <c r="AW315" t="b">
        <v>0</v>
      </c>
      <c r="AX315">
        <v>15700000</v>
      </c>
      <c r="AY315" s="20">
        <v>44995</v>
      </c>
      <c r="AZ315" s="20"/>
      <c r="BA315" s="20">
        <v>45087</v>
      </c>
      <c r="BB315">
        <v>1</v>
      </c>
      <c r="BC315">
        <v>0.5</v>
      </c>
      <c r="BD315">
        <v>1</v>
      </c>
      <c r="BE315">
        <v>11.5</v>
      </c>
      <c r="BF315" s="35" t="s">
        <v>14691</v>
      </c>
      <c r="BG315" s="35" t="s">
        <v>10614</v>
      </c>
      <c r="BH315" s="35" t="s">
        <v>10615</v>
      </c>
      <c r="BI315" s="35" t="s">
        <v>2589</v>
      </c>
      <c r="BJ315" s="35" t="s">
        <v>10616</v>
      </c>
    </row>
    <row r="316" spans="1:62" x14ac:dyDescent="0.2">
      <c r="A316">
        <v>314</v>
      </c>
      <c r="B316" s="35" t="s">
        <v>5232</v>
      </c>
      <c r="C316" s="35" t="s">
        <v>5233</v>
      </c>
      <c r="D316" s="35" t="s">
        <v>5234</v>
      </c>
      <c r="E316" s="35" t="s">
        <v>5235</v>
      </c>
      <c r="F316" s="35" t="s">
        <v>5236</v>
      </c>
      <c r="G316" s="20">
        <v>44076</v>
      </c>
      <c r="H316" s="35" t="s">
        <v>3225</v>
      </c>
      <c r="I316" s="35" t="s">
        <v>54</v>
      </c>
      <c r="J316" s="35" t="s">
        <v>69</v>
      </c>
      <c r="K316">
        <v>18</v>
      </c>
      <c r="L316">
        <v>9.1999999999999993</v>
      </c>
      <c r="M316" s="35" t="s">
        <v>5237</v>
      </c>
      <c r="N316" s="35" t="s">
        <v>5238</v>
      </c>
      <c r="O316" s="35" t="s">
        <v>51</v>
      </c>
      <c r="P316" s="35" t="s">
        <v>2575</v>
      </c>
      <c r="Q316" s="35" t="s">
        <v>59</v>
      </c>
      <c r="R316" s="35" t="s">
        <v>2577</v>
      </c>
      <c r="S316" s="35" t="s">
        <v>5239</v>
      </c>
      <c r="T316">
        <v>60750000</v>
      </c>
      <c r="U316">
        <v>10</v>
      </c>
      <c r="V316" s="35" t="s">
        <v>5240</v>
      </c>
      <c r="W316" s="35" t="s">
        <v>1501</v>
      </c>
      <c r="X316" s="35" t="s">
        <v>57</v>
      </c>
      <c r="Y316" s="35" t="s">
        <v>48</v>
      </c>
      <c r="Z316" s="35" t="s">
        <v>14691</v>
      </c>
      <c r="AA316" s="35" t="s">
        <v>14691</v>
      </c>
      <c r="AB316">
        <v>300000000</v>
      </c>
      <c r="AC316" s="35" t="s">
        <v>5241</v>
      </c>
      <c r="AD316" s="35" t="s">
        <v>5242</v>
      </c>
      <c r="AE316">
        <v>607771527</v>
      </c>
      <c r="AF316">
        <v>10</v>
      </c>
      <c r="AG316" s="35" t="s">
        <v>14691</v>
      </c>
      <c r="AI316">
        <v>30375000</v>
      </c>
      <c r="AJ316" s="20">
        <v>44132</v>
      </c>
      <c r="AK316" s="20"/>
      <c r="AL316">
        <v>14150000</v>
      </c>
      <c r="AO316">
        <v>14150000</v>
      </c>
      <c r="AP316" s="35" t="s">
        <v>14691</v>
      </c>
      <c r="AQ316" s="35" t="s">
        <v>14691</v>
      </c>
      <c r="AR316" s="35" t="s">
        <v>14691</v>
      </c>
      <c r="AS316" s="35" t="s">
        <v>14691</v>
      </c>
      <c r="AT316" s="35" t="s">
        <v>14691</v>
      </c>
      <c r="AU316">
        <v>10.01</v>
      </c>
      <c r="AV316">
        <v>10.054</v>
      </c>
      <c r="AW316" t="b">
        <v>0</v>
      </c>
      <c r="AX316">
        <v>60750000</v>
      </c>
      <c r="AY316" s="20">
        <v>44864</v>
      </c>
      <c r="AZ316" s="20"/>
      <c r="BA316" s="20"/>
      <c r="BB316">
        <v>1</v>
      </c>
      <c r="BC316">
        <v>0.5</v>
      </c>
      <c r="BD316">
        <v>1</v>
      </c>
      <c r="BE316">
        <v>11.5</v>
      </c>
      <c r="BF316" s="35" t="s">
        <v>14691</v>
      </c>
      <c r="BG316" s="35" t="s">
        <v>1502</v>
      </c>
      <c r="BH316" s="35" t="s">
        <v>5243</v>
      </c>
      <c r="BI316" s="35" t="s">
        <v>2580</v>
      </c>
      <c r="BJ316" s="35" t="s">
        <v>5244</v>
      </c>
    </row>
    <row r="317" spans="1:62" x14ac:dyDescent="0.2">
      <c r="A317">
        <v>315</v>
      </c>
      <c r="B317" s="35" t="s">
        <v>5232</v>
      </c>
      <c r="C317" s="35" t="s">
        <v>5233</v>
      </c>
      <c r="D317" s="35" t="s">
        <v>5234</v>
      </c>
      <c r="E317" s="35" t="s">
        <v>5245</v>
      </c>
      <c r="F317" s="35" t="s">
        <v>5236</v>
      </c>
      <c r="G317" s="20">
        <v>44076</v>
      </c>
      <c r="H317" s="35" t="s">
        <v>3225</v>
      </c>
      <c r="I317" s="35" t="s">
        <v>54</v>
      </c>
      <c r="J317" s="35" t="s">
        <v>69</v>
      </c>
      <c r="K317">
        <v>18</v>
      </c>
      <c r="L317">
        <v>9.1999999999999993</v>
      </c>
      <c r="M317" s="35" t="s">
        <v>5237</v>
      </c>
      <c r="N317" s="35" t="s">
        <v>5238</v>
      </c>
      <c r="O317" s="35" t="s">
        <v>51</v>
      </c>
      <c r="P317" s="35" t="s">
        <v>2575</v>
      </c>
      <c r="Q317" s="35" t="s">
        <v>59</v>
      </c>
      <c r="R317" s="35" t="s">
        <v>2577</v>
      </c>
      <c r="S317" s="35" t="s">
        <v>5239</v>
      </c>
      <c r="T317">
        <v>60750000</v>
      </c>
      <c r="U317">
        <v>10</v>
      </c>
      <c r="V317" s="35" t="s">
        <v>5240</v>
      </c>
      <c r="W317" s="35" t="s">
        <v>1501</v>
      </c>
      <c r="X317" s="35" t="s">
        <v>57</v>
      </c>
      <c r="Y317" s="35" t="s">
        <v>48</v>
      </c>
      <c r="Z317" s="35" t="s">
        <v>14691</v>
      </c>
      <c r="AA317" s="35" t="s">
        <v>14691</v>
      </c>
      <c r="AB317">
        <v>300000000</v>
      </c>
      <c r="AC317" s="35" t="s">
        <v>5241</v>
      </c>
      <c r="AD317" s="35" t="s">
        <v>5242</v>
      </c>
      <c r="AE317">
        <v>607771527</v>
      </c>
      <c r="AF317">
        <v>10</v>
      </c>
      <c r="AG317" s="35" t="s">
        <v>14691</v>
      </c>
      <c r="AI317">
        <v>30375000</v>
      </c>
      <c r="AJ317" s="20">
        <v>44132</v>
      </c>
      <c r="AK317" s="20"/>
      <c r="AL317">
        <v>14150000</v>
      </c>
      <c r="AO317">
        <v>14150000</v>
      </c>
      <c r="AP317" s="35" t="s">
        <v>14691</v>
      </c>
      <c r="AQ317" s="35" t="s">
        <v>14691</v>
      </c>
      <c r="AR317" s="35" t="s">
        <v>14691</v>
      </c>
      <c r="AS317" s="35" t="s">
        <v>14691</v>
      </c>
      <c r="AT317" s="35" t="s">
        <v>14691</v>
      </c>
      <c r="AU317">
        <v>10.01</v>
      </c>
      <c r="AV317">
        <v>10.054</v>
      </c>
      <c r="AW317" t="b">
        <v>0</v>
      </c>
      <c r="AX317">
        <v>60750000</v>
      </c>
      <c r="AY317" s="20">
        <v>44864</v>
      </c>
      <c r="AZ317" s="20"/>
      <c r="BA317" s="20"/>
      <c r="BB317">
        <v>1</v>
      </c>
      <c r="BC317">
        <v>0.5</v>
      </c>
      <c r="BD317">
        <v>1</v>
      </c>
      <c r="BE317">
        <v>11.5</v>
      </c>
      <c r="BF317" s="35" t="s">
        <v>14691</v>
      </c>
      <c r="BG317" s="35" t="s">
        <v>5232</v>
      </c>
      <c r="BH317" s="35" t="s">
        <v>5246</v>
      </c>
      <c r="BI317" s="35" t="s">
        <v>2584</v>
      </c>
      <c r="BJ317" s="35" t="s">
        <v>5247</v>
      </c>
    </row>
    <row r="318" spans="1:62" x14ac:dyDescent="0.2">
      <c r="A318">
        <v>316</v>
      </c>
      <c r="B318" s="35" t="s">
        <v>5232</v>
      </c>
      <c r="C318" s="35" t="s">
        <v>5233</v>
      </c>
      <c r="D318" s="35" t="s">
        <v>5234</v>
      </c>
      <c r="E318" s="35" t="s">
        <v>5248</v>
      </c>
      <c r="F318" s="35" t="s">
        <v>5236</v>
      </c>
      <c r="G318" s="20">
        <v>44076</v>
      </c>
      <c r="H318" s="35" t="s">
        <v>3225</v>
      </c>
      <c r="I318" s="35" t="s">
        <v>54</v>
      </c>
      <c r="J318" s="35" t="s">
        <v>69</v>
      </c>
      <c r="K318">
        <v>18</v>
      </c>
      <c r="L318">
        <v>9.1999999999999993</v>
      </c>
      <c r="M318" s="35" t="s">
        <v>5237</v>
      </c>
      <c r="N318" s="35" t="s">
        <v>5238</v>
      </c>
      <c r="O318" s="35" t="s">
        <v>51</v>
      </c>
      <c r="P318" s="35" t="s">
        <v>2575</v>
      </c>
      <c r="Q318" s="35" t="s">
        <v>59</v>
      </c>
      <c r="R318" s="35" t="s">
        <v>2577</v>
      </c>
      <c r="S318" s="35" t="s">
        <v>5239</v>
      </c>
      <c r="T318">
        <v>60750000</v>
      </c>
      <c r="U318">
        <v>10</v>
      </c>
      <c r="V318" s="35" t="s">
        <v>5240</v>
      </c>
      <c r="W318" s="35" t="s">
        <v>1501</v>
      </c>
      <c r="X318" s="35" t="s">
        <v>57</v>
      </c>
      <c r="Y318" s="35" t="s">
        <v>48</v>
      </c>
      <c r="Z318" s="35" t="s">
        <v>14691</v>
      </c>
      <c r="AA318" s="35" t="s">
        <v>14691</v>
      </c>
      <c r="AB318">
        <v>300000000</v>
      </c>
      <c r="AC318" s="35" t="s">
        <v>5241</v>
      </c>
      <c r="AD318" s="35" t="s">
        <v>5242</v>
      </c>
      <c r="AE318">
        <v>607771527</v>
      </c>
      <c r="AF318">
        <v>10</v>
      </c>
      <c r="AG318" s="35" t="s">
        <v>14691</v>
      </c>
      <c r="AI318">
        <v>30375000</v>
      </c>
      <c r="AJ318" s="20">
        <v>44132</v>
      </c>
      <c r="AK318" s="20"/>
      <c r="AL318">
        <v>14150000</v>
      </c>
      <c r="AO318">
        <v>14150000</v>
      </c>
      <c r="AP318" s="35" t="s">
        <v>14691</v>
      </c>
      <c r="AQ318" s="35" t="s">
        <v>14691</v>
      </c>
      <c r="AR318" s="35" t="s">
        <v>14691</v>
      </c>
      <c r="AS318" s="35" t="s">
        <v>14691</v>
      </c>
      <c r="AT318" s="35" t="s">
        <v>14691</v>
      </c>
      <c r="AU318">
        <v>10.01</v>
      </c>
      <c r="AV318">
        <v>10.054</v>
      </c>
      <c r="AW318" t="b">
        <v>0</v>
      </c>
      <c r="AX318">
        <v>60750000</v>
      </c>
      <c r="AY318" s="20">
        <v>44864</v>
      </c>
      <c r="AZ318" s="20"/>
      <c r="BA318" s="20"/>
      <c r="BB318">
        <v>1</v>
      </c>
      <c r="BC318">
        <v>0.5</v>
      </c>
      <c r="BD318">
        <v>1</v>
      </c>
      <c r="BE318">
        <v>11.5</v>
      </c>
      <c r="BF318" s="35" t="s">
        <v>14691</v>
      </c>
      <c r="BG318" s="35" t="s">
        <v>5249</v>
      </c>
      <c r="BH318" s="35" t="s">
        <v>5250</v>
      </c>
      <c r="BI318" s="35" t="s">
        <v>2589</v>
      </c>
      <c r="BJ318" s="35" t="s">
        <v>5251</v>
      </c>
    </row>
    <row r="319" spans="1:62" x14ac:dyDescent="0.2">
      <c r="A319">
        <v>317</v>
      </c>
      <c r="B319" s="35" t="s">
        <v>9589</v>
      </c>
      <c r="C319" s="35" t="s">
        <v>9590</v>
      </c>
      <c r="D319" s="35" t="s">
        <v>9591</v>
      </c>
      <c r="E319" s="35" t="s">
        <v>9592</v>
      </c>
      <c r="F319" s="35" t="s">
        <v>9593</v>
      </c>
      <c r="G319" s="20">
        <v>44231</v>
      </c>
      <c r="H319" s="35" t="s">
        <v>3225</v>
      </c>
      <c r="I319" s="35" t="s">
        <v>54</v>
      </c>
      <c r="J319" s="35" t="s">
        <v>53</v>
      </c>
      <c r="K319">
        <v>18</v>
      </c>
      <c r="L319">
        <v>9.1999999999999993</v>
      </c>
      <c r="M319" s="35" t="s">
        <v>9594</v>
      </c>
      <c r="N319" s="35" t="s">
        <v>9595</v>
      </c>
      <c r="O319" s="35" t="s">
        <v>435</v>
      </c>
      <c r="P319" s="35" t="s">
        <v>2575</v>
      </c>
      <c r="Q319" s="35" t="s">
        <v>51</v>
      </c>
      <c r="R319" s="35" t="s">
        <v>2623</v>
      </c>
      <c r="S319" s="35" t="s">
        <v>9596</v>
      </c>
      <c r="T319">
        <v>23000000</v>
      </c>
      <c r="U319">
        <v>10</v>
      </c>
      <c r="V319" s="35" t="s">
        <v>9597</v>
      </c>
      <c r="W319" s="35" t="s">
        <v>388</v>
      </c>
      <c r="X319" s="35" t="s">
        <v>235</v>
      </c>
      <c r="Y319" s="35" t="s">
        <v>48</v>
      </c>
      <c r="Z319" s="35" t="s">
        <v>156</v>
      </c>
      <c r="AA319" s="35" t="s">
        <v>48</v>
      </c>
      <c r="AC319" s="35" t="s">
        <v>14691</v>
      </c>
      <c r="AD319" s="35" t="s">
        <v>14691</v>
      </c>
      <c r="AE319">
        <v>230006946</v>
      </c>
      <c r="AF319">
        <v>10</v>
      </c>
      <c r="AG319" s="35" t="s">
        <v>1499</v>
      </c>
      <c r="AH319">
        <v>942000000</v>
      </c>
      <c r="AI319">
        <v>7666667</v>
      </c>
      <c r="AJ319" s="20">
        <v>44251</v>
      </c>
      <c r="AK319" s="20">
        <v>44532</v>
      </c>
      <c r="AL319">
        <v>6575000</v>
      </c>
      <c r="AO319">
        <v>6575000</v>
      </c>
      <c r="AP319" s="35" t="s">
        <v>14691</v>
      </c>
      <c r="AQ319" s="35" t="s">
        <v>14691</v>
      </c>
      <c r="AR319" s="35" t="s">
        <v>1498</v>
      </c>
      <c r="AS319" s="35" t="s">
        <v>9598</v>
      </c>
      <c r="AT319" s="35" t="s">
        <v>14691</v>
      </c>
      <c r="AU319">
        <v>10</v>
      </c>
      <c r="AV319">
        <v>10.045999999999999</v>
      </c>
      <c r="AW319" t="b">
        <v>1</v>
      </c>
      <c r="AX319">
        <v>23000000</v>
      </c>
      <c r="AY319" s="20">
        <v>44983</v>
      </c>
      <c r="AZ319" s="20">
        <v>44799</v>
      </c>
      <c r="BA319" s="20"/>
      <c r="BB319">
        <v>1</v>
      </c>
      <c r="BC319">
        <v>0.3333333432674408</v>
      </c>
      <c r="BD319">
        <v>1</v>
      </c>
      <c r="BE319">
        <v>11.5</v>
      </c>
      <c r="BF319" s="35" t="s">
        <v>14691</v>
      </c>
      <c r="BG319" s="35" t="s">
        <v>1500</v>
      </c>
      <c r="BH319" s="35" t="s">
        <v>9599</v>
      </c>
      <c r="BI319" s="35" t="s">
        <v>2580</v>
      </c>
      <c r="BJ319" s="35" t="s">
        <v>9600</v>
      </c>
    </row>
    <row r="320" spans="1:62" x14ac:dyDescent="0.2">
      <c r="A320">
        <v>318</v>
      </c>
      <c r="B320" s="35" t="s">
        <v>9589</v>
      </c>
      <c r="C320" s="35" t="s">
        <v>9590</v>
      </c>
      <c r="D320" s="35" t="s">
        <v>9591</v>
      </c>
      <c r="E320" s="35" t="s">
        <v>9601</v>
      </c>
      <c r="F320" s="35" t="s">
        <v>9593</v>
      </c>
      <c r="G320" s="20">
        <v>44231</v>
      </c>
      <c r="H320" s="35" t="s">
        <v>3225</v>
      </c>
      <c r="I320" s="35" t="s">
        <v>54</v>
      </c>
      <c r="J320" s="35" t="s">
        <v>53</v>
      </c>
      <c r="K320">
        <v>18</v>
      </c>
      <c r="L320">
        <v>9.1999999999999993</v>
      </c>
      <c r="M320" s="35" t="s">
        <v>9594</v>
      </c>
      <c r="N320" s="35" t="s">
        <v>9595</v>
      </c>
      <c r="O320" s="35" t="s">
        <v>435</v>
      </c>
      <c r="P320" s="35" t="s">
        <v>2575</v>
      </c>
      <c r="Q320" s="35" t="s">
        <v>51</v>
      </c>
      <c r="R320" s="35" t="s">
        <v>2623</v>
      </c>
      <c r="S320" s="35" t="s">
        <v>9596</v>
      </c>
      <c r="T320">
        <v>23000000</v>
      </c>
      <c r="U320">
        <v>10</v>
      </c>
      <c r="V320" s="35" t="s">
        <v>9597</v>
      </c>
      <c r="W320" s="35" t="s">
        <v>388</v>
      </c>
      <c r="X320" s="35" t="s">
        <v>235</v>
      </c>
      <c r="Y320" s="35" t="s">
        <v>48</v>
      </c>
      <c r="Z320" s="35" t="s">
        <v>156</v>
      </c>
      <c r="AA320" s="35" t="s">
        <v>48</v>
      </c>
      <c r="AC320" s="35" t="s">
        <v>14691</v>
      </c>
      <c r="AD320" s="35" t="s">
        <v>14691</v>
      </c>
      <c r="AE320">
        <v>230006946</v>
      </c>
      <c r="AF320">
        <v>10</v>
      </c>
      <c r="AG320" s="35" t="s">
        <v>1499</v>
      </c>
      <c r="AH320">
        <v>942000000</v>
      </c>
      <c r="AI320">
        <v>7666667</v>
      </c>
      <c r="AJ320" s="20">
        <v>44251</v>
      </c>
      <c r="AK320" s="20">
        <v>44532</v>
      </c>
      <c r="AL320">
        <v>6575000</v>
      </c>
      <c r="AO320">
        <v>6575000</v>
      </c>
      <c r="AP320" s="35" t="s">
        <v>14691</v>
      </c>
      <c r="AQ320" s="35" t="s">
        <v>14691</v>
      </c>
      <c r="AR320" s="35" t="s">
        <v>1498</v>
      </c>
      <c r="AS320" s="35" t="s">
        <v>9598</v>
      </c>
      <c r="AT320" s="35" t="s">
        <v>14691</v>
      </c>
      <c r="AU320">
        <v>10</v>
      </c>
      <c r="AV320">
        <v>10.045999999999999</v>
      </c>
      <c r="AW320" t="b">
        <v>1</v>
      </c>
      <c r="AX320">
        <v>23000000</v>
      </c>
      <c r="AY320" s="20">
        <v>44983</v>
      </c>
      <c r="AZ320" s="20">
        <v>44799</v>
      </c>
      <c r="BA320" s="20"/>
      <c r="BB320">
        <v>1</v>
      </c>
      <c r="BC320">
        <v>0.3333333432674408</v>
      </c>
      <c r="BD320">
        <v>1</v>
      </c>
      <c r="BE320">
        <v>11.5</v>
      </c>
      <c r="BF320" s="35" t="s">
        <v>14691</v>
      </c>
      <c r="BG320" s="35" t="s">
        <v>9589</v>
      </c>
      <c r="BH320" s="35" t="s">
        <v>9602</v>
      </c>
      <c r="BI320" s="35" t="s">
        <v>2584</v>
      </c>
      <c r="BJ320" s="35" t="s">
        <v>9603</v>
      </c>
    </row>
    <row r="321" spans="1:62" x14ac:dyDescent="0.2">
      <c r="A321">
        <v>319</v>
      </c>
      <c r="B321" s="35" t="s">
        <v>9589</v>
      </c>
      <c r="C321" s="35" t="s">
        <v>9590</v>
      </c>
      <c r="D321" s="35" t="s">
        <v>9591</v>
      </c>
      <c r="E321" s="35" t="s">
        <v>9604</v>
      </c>
      <c r="F321" s="35" t="s">
        <v>9593</v>
      </c>
      <c r="G321" s="20">
        <v>44231</v>
      </c>
      <c r="H321" s="35" t="s">
        <v>3225</v>
      </c>
      <c r="I321" s="35" t="s">
        <v>54</v>
      </c>
      <c r="J321" s="35" t="s">
        <v>53</v>
      </c>
      <c r="K321">
        <v>18</v>
      </c>
      <c r="L321">
        <v>9.1999999999999993</v>
      </c>
      <c r="M321" s="35" t="s">
        <v>9594</v>
      </c>
      <c r="N321" s="35" t="s">
        <v>9595</v>
      </c>
      <c r="O321" s="35" t="s">
        <v>435</v>
      </c>
      <c r="P321" s="35" t="s">
        <v>2575</v>
      </c>
      <c r="Q321" s="35" t="s">
        <v>51</v>
      </c>
      <c r="R321" s="35" t="s">
        <v>2623</v>
      </c>
      <c r="S321" s="35" t="s">
        <v>9596</v>
      </c>
      <c r="T321">
        <v>23000000</v>
      </c>
      <c r="U321">
        <v>10</v>
      </c>
      <c r="V321" s="35" t="s">
        <v>9597</v>
      </c>
      <c r="W321" s="35" t="s">
        <v>388</v>
      </c>
      <c r="X321" s="35" t="s">
        <v>235</v>
      </c>
      <c r="Y321" s="35" t="s">
        <v>48</v>
      </c>
      <c r="Z321" s="35" t="s">
        <v>156</v>
      </c>
      <c r="AA321" s="35" t="s">
        <v>48</v>
      </c>
      <c r="AC321" s="35" t="s">
        <v>14691</v>
      </c>
      <c r="AD321" s="35" t="s">
        <v>14691</v>
      </c>
      <c r="AE321">
        <v>230006946</v>
      </c>
      <c r="AF321">
        <v>10</v>
      </c>
      <c r="AG321" s="35" t="s">
        <v>1499</v>
      </c>
      <c r="AH321">
        <v>942000000</v>
      </c>
      <c r="AI321">
        <v>7666667</v>
      </c>
      <c r="AJ321" s="20">
        <v>44251</v>
      </c>
      <c r="AK321" s="20">
        <v>44532</v>
      </c>
      <c r="AL321">
        <v>6575000</v>
      </c>
      <c r="AO321">
        <v>6575000</v>
      </c>
      <c r="AP321" s="35" t="s">
        <v>14691</v>
      </c>
      <c r="AQ321" s="35" t="s">
        <v>14691</v>
      </c>
      <c r="AR321" s="35" t="s">
        <v>1498</v>
      </c>
      <c r="AS321" s="35" t="s">
        <v>9598</v>
      </c>
      <c r="AT321" s="35" t="s">
        <v>14691</v>
      </c>
      <c r="AU321">
        <v>10</v>
      </c>
      <c r="AV321">
        <v>10.045999999999999</v>
      </c>
      <c r="AW321" t="b">
        <v>1</v>
      </c>
      <c r="AX321">
        <v>23000000</v>
      </c>
      <c r="AY321" s="20">
        <v>44983</v>
      </c>
      <c r="AZ321" s="20">
        <v>44799</v>
      </c>
      <c r="BA321" s="20"/>
      <c r="BB321">
        <v>1</v>
      </c>
      <c r="BC321">
        <v>0.3333333432674408</v>
      </c>
      <c r="BD321">
        <v>1</v>
      </c>
      <c r="BE321">
        <v>11.5</v>
      </c>
      <c r="BF321" s="35" t="s">
        <v>14691</v>
      </c>
      <c r="BG321" s="35" t="s">
        <v>9605</v>
      </c>
      <c r="BH321" s="35" t="s">
        <v>9606</v>
      </c>
      <c r="BI321" s="35" t="s">
        <v>2589</v>
      </c>
      <c r="BJ321" s="35" t="s">
        <v>9607</v>
      </c>
    </row>
    <row r="322" spans="1:62" x14ac:dyDescent="0.2">
      <c r="A322">
        <v>320</v>
      </c>
      <c r="B322" s="35" t="s">
        <v>13278</v>
      </c>
      <c r="C322" s="35" t="s">
        <v>13279</v>
      </c>
      <c r="D322" s="35" t="s">
        <v>13280</v>
      </c>
      <c r="E322" s="35" t="s">
        <v>13281</v>
      </c>
      <c r="F322" s="35" t="s">
        <v>13282</v>
      </c>
      <c r="G322" s="20">
        <v>44509</v>
      </c>
      <c r="H322" s="35" t="s">
        <v>76</v>
      </c>
      <c r="I322" s="35" t="s">
        <v>54</v>
      </c>
      <c r="J322" s="35" t="s">
        <v>69</v>
      </c>
      <c r="K322">
        <v>18</v>
      </c>
      <c r="L322">
        <v>9.1999999999999993</v>
      </c>
      <c r="M322" s="35" t="s">
        <v>13283</v>
      </c>
      <c r="N322" s="35" t="s">
        <v>13284</v>
      </c>
      <c r="O322" s="35" t="s">
        <v>102</v>
      </c>
      <c r="P322" s="35" t="s">
        <v>2575</v>
      </c>
      <c r="Q322" s="35" t="s">
        <v>242</v>
      </c>
      <c r="R322" s="35" t="s">
        <v>2577</v>
      </c>
      <c r="S322" s="35" t="s">
        <v>13285</v>
      </c>
      <c r="T322">
        <v>18975000</v>
      </c>
      <c r="U322">
        <v>10</v>
      </c>
      <c r="V322" s="35" t="s">
        <v>14691</v>
      </c>
      <c r="W322" s="35" t="s">
        <v>1496</v>
      </c>
      <c r="X322" s="35" t="s">
        <v>49</v>
      </c>
      <c r="Y322" s="35" t="s">
        <v>48</v>
      </c>
      <c r="Z322" s="35" t="s">
        <v>14691</v>
      </c>
      <c r="AA322" s="35" t="s">
        <v>14691</v>
      </c>
      <c r="AC322" s="35" t="s">
        <v>14691</v>
      </c>
      <c r="AD322" s="35" t="s">
        <v>14691</v>
      </c>
      <c r="AE322">
        <v>193545000</v>
      </c>
      <c r="AF322">
        <v>10.199999999999999</v>
      </c>
      <c r="AG322" s="35" t="s">
        <v>14691</v>
      </c>
      <c r="AI322">
        <v>9487500</v>
      </c>
      <c r="AJ322" s="20">
        <v>44533</v>
      </c>
      <c r="AK322" s="20"/>
      <c r="AL322">
        <v>9225000</v>
      </c>
      <c r="AO322">
        <v>9225000</v>
      </c>
      <c r="AP322" s="35" t="s">
        <v>14691</v>
      </c>
      <c r="AQ322" s="35" t="s">
        <v>14691</v>
      </c>
      <c r="AR322" s="35" t="s">
        <v>14691</v>
      </c>
      <c r="AS322" s="35" t="s">
        <v>14691</v>
      </c>
      <c r="AT322" s="35" t="s">
        <v>14691</v>
      </c>
      <c r="AU322">
        <v>10.199999999999999</v>
      </c>
      <c r="AV322">
        <v>10.289</v>
      </c>
      <c r="AW322" t="b">
        <v>0</v>
      </c>
      <c r="AX322">
        <v>18975000</v>
      </c>
      <c r="AY322" s="20">
        <v>45084</v>
      </c>
      <c r="AZ322" s="20"/>
      <c r="BA322" s="20">
        <v>45176</v>
      </c>
      <c r="BB322">
        <v>1</v>
      </c>
      <c r="BC322">
        <v>0.5</v>
      </c>
      <c r="BD322">
        <v>1</v>
      </c>
      <c r="BE322">
        <v>11.5</v>
      </c>
      <c r="BF322" s="35" t="s">
        <v>14691</v>
      </c>
      <c r="BG322" s="35" t="s">
        <v>1497</v>
      </c>
      <c r="BH322" s="35" t="s">
        <v>13286</v>
      </c>
      <c r="BI322" s="35" t="s">
        <v>2580</v>
      </c>
      <c r="BJ322" s="35" t="s">
        <v>13287</v>
      </c>
    </row>
    <row r="323" spans="1:62" x14ac:dyDescent="0.2">
      <c r="A323">
        <v>321</v>
      </c>
      <c r="B323" s="35" t="s">
        <v>13278</v>
      </c>
      <c r="C323" s="35" t="s">
        <v>13279</v>
      </c>
      <c r="D323" s="35" t="s">
        <v>13280</v>
      </c>
      <c r="E323" s="35" t="s">
        <v>13288</v>
      </c>
      <c r="F323" s="35" t="s">
        <v>13282</v>
      </c>
      <c r="G323" s="20">
        <v>44509</v>
      </c>
      <c r="H323" s="35" t="s">
        <v>76</v>
      </c>
      <c r="I323" s="35" t="s">
        <v>54</v>
      </c>
      <c r="J323" s="35" t="s">
        <v>69</v>
      </c>
      <c r="K323">
        <v>18</v>
      </c>
      <c r="L323">
        <v>9.1999999999999993</v>
      </c>
      <c r="M323" s="35" t="s">
        <v>13283</v>
      </c>
      <c r="N323" s="35" t="s">
        <v>13284</v>
      </c>
      <c r="O323" s="35" t="s">
        <v>102</v>
      </c>
      <c r="P323" s="35" t="s">
        <v>2575</v>
      </c>
      <c r="Q323" s="35" t="s">
        <v>242</v>
      </c>
      <c r="R323" s="35" t="s">
        <v>2577</v>
      </c>
      <c r="S323" s="35" t="s">
        <v>13285</v>
      </c>
      <c r="T323">
        <v>18975000</v>
      </c>
      <c r="U323">
        <v>10</v>
      </c>
      <c r="V323" s="35" t="s">
        <v>14691</v>
      </c>
      <c r="W323" s="35" t="s">
        <v>1496</v>
      </c>
      <c r="X323" s="35" t="s">
        <v>49</v>
      </c>
      <c r="Y323" s="35" t="s">
        <v>48</v>
      </c>
      <c r="Z323" s="35" t="s">
        <v>14691</v>
      </c>
      <c r="AA323" s="35" t="s">
        <v>14691</v>
      </c>
      <c r="AC323" s="35" t="s">
        <v>14691</v>
      </c>
      <c r="AD323" s="35" t="s">
        <v>14691</v>
      </c>
      <c r="AE323">
        <v>193545000</v>
      </c>
      <c r="AF323">
        <v>10.199999999999999</v>
      </c>
      <c r="AG323" s="35" t="s">
        <v>14691</v>
      </c>
      <c r="AI323">
        <v>9487500</v>
      </c>
      <c r="AJ323" s="20">
        <v>44533</v>
      </c>
      <c r="AK323" s="20"/>
      <c r="AL323">
        <v>9225000</v>
      </c>
      <c r="AO323">
        <v>9225000</v>
      </c>
      <c r="AP323" s="35" t="s">
        <v>14691</v>
      </c>
      <c r="AQ323" s="35" t="s">
        <v>14691</v>
      </c>
      <c r="AR323" s="35" t="s">
        <v>14691</v>
      </c>
      <c r="AS323" s="35" t="s">
        <v>14691</v>
      </c>
      <c r="AT323" s="35" t="s">
        <v>14691</v>
      </c>
      <c r="AU323">
        <v>10.199999999999999</v>
      </c>
      <c r="AV323">
        <v>10.289</v>
      </c>
      <c r="AW323" t="b">
        <v>0</v>
      </c>
      <c r="AX323">
        <v>18975000</v>
      </c>
      <c r="AY323" s="20">
        <v>45084</v>
      </c>
      <c r="AZ323" s="20"/>
      <c r="BA323" s="20">
        <v>45176</v>
      </c>
      <c r="BB323">
        <v>1</v>
      </c>
      <c r="BC323">
        <v>0.5</v>
      </c>
      <c r="BD323">
        <v>1</v>
      </c>
      <c r="BE323">
        <v>11.5</v>
      </c>
      <c r="BF323" s="35" t="s">
        <v>14691</v>
      </c>
      <c r="BG323" s="35" t="s">
        <v>13278</v>
      </c>
      <c r="BH323" s="35" t="s">
        <v>13289</v>
      </c>
      <c r="BI323" s="35" t="s">
        <v>2584</v>
      </c>
      <c r="BJ323" s="35" t="s">
        <v>13290</v>
      </c>
    </row>
    <row r="324" spans="1:62" x14ac:dyDescent="0.2">
      <c r="A324">
        <v>322</v>
      </c>
      <c r="B324" s="35" t="s">
        <v>13278</v>
      </c>
      <c r="C324" s="35" t="s">
        <v>13279</v>
      </c>
      <c r="D324" s="35" t="s">
        <v>13280</v>
      </c>
      <c r="E324" s="35" t="s">
        <v>13291</v>
      </c>
      <c r="F324" s="35" t="s">
        <v>13282</v>
      </c>
      <c r="G324" s="20">
        <v>44509</v>
      </c>
      <c r="H324" s="35" t="s">
        <v>76</v>
      </c>
      <c r="I324" s="35" t="s">
        <v>54</v>
      </c>
      <c r="J324" s="35" t="s">
        <v>69</v>
      </c>
      <c r="K324">
        <v>18</v>
      </c>
      <c r="L324">
        <v>9.1999999999999993</v>
      </c>
      <c r="M324" s="35" t="s">
        <v>13283</v>
      </c>
      <c r="N324" s="35" t="s">
        <v>13284</v>
      </c>
      <c r="O324" s="35" t="s">
        <v>102</v>
      </c>
      <c r="P324" s="35" t="s">
        <v>2575</v>
      </c>
      <c r="Q324" s="35" t="s">
        <v>242</v>
      </c>
      <c r="R324" s="35" t="s">
        <v>2577</v>
      </c>
      <c r="S324" s="35" t="s">
        <v>13285</v>
      </c>
      <c r="T324">
        <v>18975000</v>
      </c>
      <c r="U324">
        <v>10</v>
      </c>
      <c r="V324" s="35" t="s">
        <v>14691</v>
      </c>
      <c r="W324" s="35" t="s">
        <v>1496</v>
      </c>
      <c r="X324" s="35" t="s">
        <v>49</v>
      </c>
      <c r="Y324" s="35" t="s">
        <v>48</v>
      </c>
      <c r="Z324" s="35" t="s">
        <v>14691</v>
      </c>
      <c r="AA324" s="35" t="s">
        <v>14691</v>
      </c>
      <c r="AC324" s="35" t="s">
        <v>14691</v>
      </c>
      <c r="AD324" s="35" t="s">
        <v>14691</v>
      </c>
      <c r="AE324">
        <v>193545000</v>
      </c>
      <c r="AF324">
        <v>10.199999999999999</v>
      </c>
      <c r="AG324" s="35" t="s">
        <v>14691</v>
      </c>
      <c r="AI324">
        <v>9487500</v>
      </c>
      <c r="AJ324" s="20">
        <v>44533</v>
      </c>
      <c r="AK324" s="20"/>
      <c r="AL324">
        <v>9225000</v>
      </c>
      <c r="AO324">
        <v>9225000</v>
      </c>
      <c r="AP324" s="35" t="s">
        <v>14691</v>
      </c>
      <c r="AQ324" s="35" t="s">
        <v>14691</v>
      </c>
      <c r="AR324" s="35" t="s">
        <v>14691</v>
      </c>
      <c r="AS324" s="35" t="s">
        <v>14691</v>
      </c>
      <c r="AT324" s="35" t="s">
        <v>14691</v>
      </c>
      <c r="AU324">
        <v>10.199999999999999</v>
      </c>
      <c r="AV324">
        <v>10.289</v>
      </c>
      <c r="AW324" t="b">
        <v>0</v>
      </c>
      <c r="AX324">
        <v>18975000</v>
      </c>
      <c r="AY324" s="20">
        <v>45084</v>
      </c>
      <c r="AZ324" s="20"/>
      <c r="BA324" s="20">
        <v>45176</v>
      </c>
      <c r="BB324">
        <v>1</v>
      </c>
      <c r="BC324">
        <v>0.5</v>
      </c>
      <c r="BD324">
        <v>1</v>
      </c>
      <c r="BE324">
        <v>11.5</v>
      </c>
      <c r="BF324" s="35" t="s">
        <v>14691</v>
      </c>
      <c r="BG324" s="35" t="s">
        <v>13292</v>
      </c>
      <c r="BH324" s="35" t="s">
        <v>13293</v>
      </c>
      <c r="BI324" s="35" t="s">
        <v>2589</v>
      </c>
      <c r="BJ324" s="35" t="s">
        <v>13294</v>
      </c>
    </row>
    <row r="325" spans="1:62" x14ac:dyDescent="0.2">
      <c r="A325">
        <v>323</v>
      </c>
      <c r="B325" s="35" t="s">
        <v>13295</v>
      </c>
      <c r="C325" s="35" t="s">
        <v>13296</v>
      </c>
      <c r="D325" s="35" t="s">
        <v>13297</v>
      </c>
      <c r="E325" s="35" t="s">
        <v>13298</v>
      </c>
      <c r="F325" s="35" t="s">
        <v>13299</v>
      </c>
      <c r="G325" s="20">
        <v>44517</v>
      </c>
      <c r="H325" s="35" t="s">
        <v>2949</v>
      </c>
      <c r="I325" s="35" t="s">
        <v>61</v>
      </c>
      <c r="J325" s="35" t="s">
        <v>69</v>
      </c>
      <c r="K325">
        <v>18</v>
      </c>
      <c r="L325">
        <v>9.1999999999999993</v>
      </c>
      <c r="M325" s="35" t="s">
        <v>5634</v>
      </c>
      <c r="N325" s="35" t="s">
        <v>13300</v>
      </c>
      <c r="O325" s="35" t="s">
        <v>102</v>
      </c>
      <c r="P325" s="35" t="s">
        <v>2575</v>
      </c>
      <c r="Q325" s="35" t="s">
        <v>136</v>
      </c>
      <c r="R325" s="35" t="s">
        <v>2577</v>
      </c>
      <c r="S325" s="35" t="s">
        <v>13301</v>
      </c>
      <c r="T325">
        <v>23000000</v>
      </c>
      <c r="U325">
        <v>10</v>
      </c>
      <c r="V325" s="35" t="s">
        <v>13302</v>
      </c>
      <c r="W325" s="35" t="s">
        <v>1494</v>
      </c>
      <c r="X325" s="35" t="s">
        <v>140</v>
      </c>
      <c r="Y325" s="35" t="s">
        <v>48</v>
      </c>
      <c r="Z325" s="35" t="s">
        <v>14691</v>
      </c>
      <c r="AA325" s="35" t="s">
        <v>14691</v>
      </c>
      <c r="AC325" s="35" t="s">
        <v>14691</v>
      </c>
      <c r="AD325" s="35" t="s">
        <v>14691</v>
      </c>
      <c r="AE325">
        <v>234600000</v>
      </c>
      <c r="AF325">
        <v>10.199999999999999</v>
      </c>
      <c r="AG325" s="35" t="s">
        <v>14691</v>
      </c>
      <c r="AI325">
        <v>11500000</v>
      </c>
      <c r="AJ325" s="20">
        <v>44533</v>
      </c>
      <c r="AK325" s="20"/>
      <c r="AL325">
        <v>11700000</v>
      </c>
      <c r="AO325">
        <v>11700000</v>
      </c>
      <c r="AP325" s="35" t="s">
        <v>14691</v>
      </c>
      <c r="AQ325" s="35" t="s">
        <v>14691</v>
      </c>
      <c r="AR325" s="35" t="s">
        <v>14691</v>
      </c>
      <c r="AS325" s="35" t="s">
        <v>14691</v>
      </c>
      <c r="AT325" s="35" t="s">
        <v>14691</v>
      </c>
      <c r="AU325">
        <v>10.199999999999999</v>
      </c>
      <c r="AV325">
        <v>10.289</v>
      </c>
      <c r="AW325" t="b">
        <v>0</v>
      </c>
      <c r="AX325">
        <v>23000000</v>
      </c>
      <c r="AY325" s="20">
        <v>45084</v>
      </c>
      <c r="AZ325" s="20"/>
      <c r="BA325" s="20"/>
      <c r="BB325">
        <v>1</v>
      </c>
      <c r="BC325">
        <v>0.5</v>
      </c>
      <c r="BD325">
        <v>1</v>
      </c>
      <c r="BE325">
        <v>11.5</v>
      </c>
      <c r="BF325" s="35" t="s">
        <v>14691</v>
      </c>
      <c r="BG325" s="35" t="s">
        <v>1495</v>
      </c>
      <c r="BH325" s="35" t="s">
        <v>13303</v>
      </c>
      <c r="BI325" s="35" t="s">
        <v>2580</v>
      </c>
      <c r="BJ325" s="35" t="s">
        <v>13304</v>
      </c>
    </row>
    <row r="326" spans="1:62" x14ac:dyDescent="0.2">
      <c r="A326">
        <v>324</v>
      </c>
      <c r="B326" s="35" t="s">
        <v>13295</v>
      </c>
      <c r="C326" s="35" t="s">
        <v>13296</v>
      </c>
      <c r="D326" s="35" t="s">
        <v>13297</v>
      </c>
      <c r="E326" s="35" t="s">
        <v>13305</v>
      </c>
      <c r="F326" s="35" t="s">
        <v>13299</v>
      </c>
      <c r="G326" s="20">
        <v>44517</v>
      </c>
      <c r="H326" s="35" t="s">
        <v>2949</v>
      </c>
      <c r="I326" s="35" t="s">
        <v>61</v>
      </c>
      <c r="J326" s="35" t="s">
        <v>69</v>
      </c>
      <c r="K326">
        <v>18</v>
      </c>
      <c r="L326">
        <v>9.1999999999999993</v>
      </c>
      <c r="M326" s="35" t="s">
        <v>5634</v>
      </c>
      <c r="N326" s="35" t="s">
        <v>13300</v>
      </c>
      <c r="O326" s="35" t="s">
        <v>102</v>
      </c>
      <c r="P326" s="35" t="s">
        <v>2575</v>
      </c>
      <c r="Q326" s="35" t="s">
        <v>136</v>
      </c>
      <c r="R326" s="35" t="s">
        <v>2577</v>
      </c>
      <c r="S326" s="35" t="s">
        <v>13301</v>
      </c>
      <c r="T326">
        <v>23000000</v>
      </c>
      <c r="U326">
        <v>10</v>
      </c>
      <c r="V326" s="35" t="s">
        <v>13302</v>
      </c>
      <c r="W326" s="35" t="s">
        <v>1494</v>
      </c>
      <c r="X326" s="35" t="s">
        <v>140</v>
      </c>
      <c r="Y326" s="35" t="s">
        <v>48</v>
      </c>
      <c r="Z326" s="35" t="s">
        <v>14691</v>
      </c>
      <c r="AA326" s="35" t="s">
        <v>14691</v>
      </c>
      <c r="AC326" s="35" t="s">
        <v>14691</v>
      </c>
      <c r="AD326" s="35" t="s">
        <v>14691</v>
      </c>
      <c r="AE326">
        <v>234600000</v>
      </c>
      <c r="AF326">
        <v>10.199999999999999</v>
      </c>
      <c r="AG326" s="35" t="s">
        <v>14691</v>
      </c>
      <c r="AI326">
        <v>11500000</v>
      </c>
      <c r="AJ326" s="20">
        <v>44533</v>
      </c>
      <c r="AK326" s="20"/>
      <c r="AL326">
        <v>11700000</v>
      </c>
      <c r="AO326">
        <v>11700000</v>
      </c>
      <c r="AP326" s="35" t="s">
        <v>14691</v>
      </c>
      <c r="AQ326" s="35" t="s">
        <v>14691</v>
      </c>
      <c r="AR326" s="35" t="s">
        <v>14691</v>
      </c>
      <c r="AS326" s="35" t="s">
        <v>14691</v>
      </c>
      <c r="AT326" s="35" t="s">
        <v>14691</v>
      </c>
      <c r="AU326">
        <v>10.199999999999999</v>
      </c>
      <c r="AV326">
        <v>10.289</v>
      </c>
      <c r="AW326" t="b">
        <v>0</v>
      </c>
      <c r="AX326">
        <v>23000000</v>
      </c>
      <c r="AY326" s="20">
        <v>45084</v>
      </c>
      <c r="AZ326" s="20"/>
      <c r="BA326" s="20"/>
      <c r="BB326">
        <v>1</v>
      </c>
      <c r="BC326">
        <v>0.5</v>
      </c>
      <c r="BD326">
        <v>1</v>
      </c>
      <c r="BE326">
        <v>11.5</v>
      </c>
      <c r="BF326" s="35" t="s">
        <v>14691</v>
      </c>
      <c r="BG326" s="35" t="s">
        <v>13295</v>
      </c>
      <c r="BH326" s="35" t="s">
        <v>13306</v>
      </c>
      <c r="BI326" s="35" t="s">
        <v>2584</v>
      </c>
      <c r="BJ326" s="35" t="s">
        <v>13307</v>
      </c>
    </row>
    <row r="327" spans="1:62" x14ac:dyDescent="0.2">
      <c r="A327">
        <v>325</v>
      </c>
      <c r="B327" s="35" t="s">
        <v>13295</v>
      </c>
      <c r="C327" s="35" t="s">
        <v>13296</v>
      </c>
      <c r="D327" s="35" t="s">
        <v>13297</v>
      </c>
      <c r="E327" s="35" t="s">
        <v>13308</v>
      </c>
      <c r="F327" s="35" t="s">
        <v>13299</v>
      </c>
      <c r="G327" s="20">
        <v>44517</v>
      </c>
      <c r="H327" s="35" t="s">
        <v>2949</v>
      </c>
      <c r="I327" s="35" t="s">
        <v>61</v>
      </c>
      <c r="J327" s="35" t="s">
        <v>69</v>
      </c>
      <c r="K327">
        <v>18</v>
      </c>
      <c r="L327">
        <v>9.1999999999999993</v>
      </c>
      <c r="M327" s="35" t="s">
        <v>5634</v>
      </c>
      <c r="N327" s="35" t="s">
        <v>13300</v>
      </c>
      <c r="O327" s="35" t="s">
        <v>102</v>
      </c>
      <c r="P327" s="35" t="s">
        <v>2575</v>
      </c>
      <c r="Q327" s="35" t="s">
        <v>136</v>
      </c>
      <c r="R327" s="35" t="s">
        <v>2577</v>
      </c>
      <c r="S327" s="35" t="s">
        <v>13301</v>
      </c>
      <c r="T327">
        <v>23000000</v>
      </c>
      <c r="U327">
        <v>10</v>
      </c>
      <c r="V327" s="35" t="s">
        <v>13302</v>
      </c>
      <c r="W327" s="35" t="s">
        <v>1494</v>
      </c>
      <c r="X327" s="35" t="s">
        <v>140</v>
      </c>
      <c r="Y327" s="35" t="s">
        <v>48</v>
      </c>
      <c r="Z327" s="35" t="s">
        <v>14691</v>
      </c>
      <c r="AA327" s="35" t="s">
        <v>14691</v>
      </c>
      <c r="AC327" s="35" t="s">
        <v>14691</v>
      </c>
      <c r="AD327" s="35" t="s">
        <v>14691</v>
      </c>
      <c r="AE327">
        <v>234600000</v>
      </c>
      <c r="AF327">
        <v>10.199999999999999</v>
      </c>
      <c r="AG327" s="35" t="s">
        <v>14691</v>
      </c>
      <c r="AI327">
        <v>11500000</v>
      </c>
      <c r="AJ327" s="20">
        <v>44533</v>
      </c>
      <c r="AK327" s="20"/>
      <c r="AL327">
        <v>11700000</v>
      </c>
      <c r="AO327">
        <v>11700000</v>
      </c>
      <c r="AP327" s="35" t="s">
        <v>14691</v>
      </c>
      <c r="AQ327" s="35" t="s">
        <v>14691</v>
      </c>
      <c r="AR327" s="35" t="s">
        <v>14691</v>
      </c>
      <c r="AS327" s="35" t="s">
        <v>14691</v>
      </c>
      <c r="AT327" s="35" t="s">
        <v>14691</v>
      </c>
      <c r="AU327">
        <v>10.199999999999999</v>
      </c>
      <c r="AV327">
        <v>10.289</v>
      </c>
      <c r="AW327" t="b">
        <v>0</v>
      </c>
      <c r="AX327">
        <v>23000000</v>
      </c>
      <c r="AY327" s="20">
        <v>45084</v>
      </c>
      <c r="AZ327" s="20"/>
      <c r="BA327" s="20"/>
      <c r="BB327">
        <v>1</v>
      </c>
      <c r="BC327">
        <v>0.5</v>
      </c>
      <c r="BD327">
        <v>1</v>
      </c>
      <c r="BE327">
        <v>11.5</v>
      </c>
      <c r="BF327" s="35" t="s">
        <v>14691</v>
      </c>
      <c r="BG327" s="35" t="s">
        <v>13309</v>
      </c>
      <c r="BH327" s="35" t="s">
        <v>13310</v>
      </c>
      <c r="BI327" s="35" t="s">
        <v>2589</v>
      </c>
      <c r="BJ327" s="35" t="s">
        <v>13311</v>
      </c>
    </row>
    <row r="328" spans="1:62" x14ac:dyDescent="0.2">
      <c r="A328">
        <v>326</v>
      </c>
      <c r="B328" s="35" t="s">
        <v>7913</v>
      </c>
      <c r="C328" s="35" t="s">
        <v>7914</v>
      </c>
      <c r="D328" s="35" t="s">
        <v>7915</v>
      </c>
      <c r="E328" s="35" t="s">
        <v>7916</v>
      </c>
      <c r="F328" s="35" t="s">
        <v>7917</v>
      </c>
      <c r="G328" s="20">
        <v>44208</v>
      </c>
      <c r="H328" s="35" t="s">
        <v>3225</v>
      </c>
      <c r="I328" s="35" t="s">
        <v>54</v>
      </c>
      <c r="J328" s="35" t="s">
        <v>53</v>
      </c>
      <c r="K328">
        <v>18</v>
      </c>
      <c r="L328">
        <v>9.1999999999999993</v>
      </c>
      <c r="M328" s="35" t="s">
        <v>6724</v>
      </c>
      <c r="N328" s="35" t="s">
        <v>7918</v>
      </c>
      <c r="O328" s="35" t="s">
        <v>149</v>
      </c>
      <c r="P328" s="35" t="s">
        <v>2656</v>
      </c>
      <c r="Q328" s="35" t="s">
        <v>96</v>
      </c>
      <c r="R328" s="35" t="s">
        <v>2577</v>
      </c>
      <c r="S328" s="35" t="s">
        <v>7919</v>
      </c>
      <c r="T328">
        <v>28750000</v>
      </c>
      <c r="U328">
        <v>10</v>
      </c>
      <c r="V328" s="35" t="s">
        <v>14691</v>
      </c>
      <c r="W328" s="35" t="s">
        <v>1492</v>
      </c>
      <c r="X328" s="35" t="s">
        <v>140</v>
      </c>
      <c r="Y328" s="35" t="s">
        <v>48</v>
      </c>
      <c r="Z328" s="35" t="s">
        <v>14691</v>
      </c>
      <c r="AA328" s="35" t="s">
        <v>14691</v>
      </c>
      <c r="AC328" s="35" t="s">
        <v>14691</v>
      </c>
      <c r="AD328" s="35" t="s">
        <v>14691</v>
      </c>
      <c r="AE328">
        <v>287513239</v>
      </c>
      <c r="AF328">
        <v>10</v>
      </c>
      <c r="AG328" s="35" t="s">
        <v>14691</v>
      </c>
      <c r="AI328">
        <v>9583333</v>
      </c>
      <c r="AJ328" s="20">
        <v>44225</v>
      </c>
      <c r="AK328" s="20"/>
      <c r="AL328">
        <v>8000000</v>
      </c>
      <c r="AM328">
        <v>800000</v>
      </c>
      <c r="AP328" s="35" t="s">
        <v>14691</v>
      </c>
      <c r="AQ328" s="35" t="s">
        <v>14691</v>
      </c>
      <c r="AR328" s="35" t="s">
        <v>14691</v>
      </c>
      <c r="AS328" s="35" t="s">
        <v>14691</v>
      </c>
      <c r="AT328" s="35" t="s">
        <v>14691</v>
      </c>
      <c r="AU328">
        <v>10.01</v>
      </c>
      <c r="AV328">
        <v>10.067</v>
      </c>
      <c r="AW328" t="b">
        <v>0</v>
      </c>
      <c r="AX328">
        <v>28750000</v>
      </c>
      <c r="AY328" s="20">
        <v>44959</v>
      </c>
      <c r="AZ328" s="20"/>
      <c r="BA328" s="20"/>
      <c r="BB328">
        <v>1</v>
      </c>
      <c r="BC328">
        <v>0.3333333432674408</v>
      </c>
      <c r="BD328">
        <v>1</v>
      </c>
      <c r="BE328">
        <v>11.5</v>
      </c>
      <c r="BF328" s="35" t="s">
        <v>14691</v>
      </c>
      <c r="BG328" s="35" t="s">
        <v>1493</v>
      </c>
      <c r="BH328" s="35" t="s">
        <v>7920</v>
      </c>
      <c r="BI328" s="35" t="s">
        <v>2580</v>
      </c>
      <c r="BJ328" s="35" t="s">
        <v>7921</v>
      </c>
    </row>
    <row r="329" spans="1:62" x14ac:dyDescent="0.2">
      <c r="A329">
        <v>327</v>
      </c>
      <c r="B329" s="35" t="s">
        <v>7913</v>
      </c>
      <c r="C329" s="35" t="s">
        <v>7914</v>
      </c>
      <c r="D329" s="35" t="s">
        <v>7915</v>
      </c>
      <c r="E329" s="35" t="s">
        <v>7922</v>
      </c>
      <c r="F329" s="35" t="s">
        <v>7917</v>
      </c>
      <c r="G329" s="20">
        <v>44208</v>
      </c>
      <c r="H329" s="35" t="s">
        <v>3225</v>
      </c>
      <c r="I329" s="35" t="s">
        <v>54</v>
      </c>
      <c r="J329" s="35" t="s">
        <v>53</v>
      </c>
      <c r="K329">
        <v>18</v>
      </c>
      <c r="L329">
        <v>9.1999999999999993</v>
      </c>
      <c r="M329" s="35" t="s">
        <v>6724</v>
      </c>
      <c r="N329" s="35" t="s">
        <v>7918</v>
      </c>
      <c r="O329" s="35" t="s">
        <v>149</v>
      </c>
      <c r="P329" s="35" t="s">
        <v>2656</v>
      </c>
      <c r="Q329" s="35" t="s">
        <v>96</v>
      </c>
      <c r="R329" s="35" t="s">
        <v>2577</v>
      </c>
      <c r="S329" s="35" t="s">
        <v>7919</v>
      </c>
      <c r="T329">
        <v>28750000</v>
      </c>
      <c r="U329">
        <v>10</v>
      </c>
      <c r="V329" s="35" t="s">
        <v>14691</v>
      </c>
      <c r="W329" s="35" t="s">
        <v>1492</v>
      </c>
      <c r="X329" s="35" t="s">
        <v>140</v>
      </c>
      <c r="Y329" s="35" t="s">
        <v>48</v>
      </c>
      <c r="Z329" s="35" t="s">
        <v>14691</v>
      </c>
      <c r="AA329" s="35" t="s">
        <v>14691</v>
      </c>
      <c r="AC329" s="35" t="s">
        <v>14691</v>
      </c>
      <c r="AD329" s="35" t="s">
        <v>14691</v>
      </c>
      <c r="AE329">
        <v>287513239</v>
      </c>
      <c r="AF329">
        <v>10</v>
      </c>
      <c r="AG329" s="35" t="s">
        <v>14691</v>
      </c>
      <c r="AI329">
        <v>9583333</v>
      </c>
      <c r="AJ329" s="20">
        <v>44225</v>
      </c>
      <c r="AK329" s="20"/>
      <c r="AL329">
        <v>8000000</v>
      </c>
      <c r="AM329">
        <v>800000</v>
      </c>
      <c r="AP329" s="35" t="s">
        <v>14691</v>
      </c>
      <c r="AQ329" s="35" t="s">
        <v>14691</v>
      </c>
      <c r="AR329" s="35" t="s">
        <v>14691</v>
      </c>
      <c r="AS329" s="35" t="s">
        <v>14691</v>
      </c>
      <c r="AT329" s="35" t="s">
        <v>14691</v>
      </c>
      <c r="AU329">
        <v>10.01</v>
      </c>
      <c r="AV329">
        <v>10.067</v>
      </c>
      <c r="AW329" t="b">
        <v>0</v>
      </c>
      <c r="AX329">
        <v>28750000</v>
      </c>
      <c r="AY329" s="20">
        <v>44959</v>
      </c>
      <c r="AZ329" s="20"/>
      <c r="BA329" s="20"/>
      <c r="BB329">
        <v>1</v>
      </c>
      <c r="BC329">
        <v>0.3333333432674408</v>
      </c>
      <c r="BD329">
        <v>1</v>
      </c>
      <c r="BE329">
        <v>11.5</v>
      </c>
      <c r="BF329" s="35" t="s">
        <v>14691</v>
      </c>
      <c r="BG329" s="35" t="s">
        <v>7923</v>
      </c>
      <c r="BH329" s="35" t="s">
        <v>7924</v>
      </c>
      <c r="BI329" s="35" t="s">
        <v>2584</v>
      </c>
      <c r="BJ329" s="35" t="s">
        <v>7925</v>
      </c>
    </row>
    <row r="330" spans="1:62" x14ac:dyDescent="0.2">
      <c r="A330">
        <v>328</v>
      </c>
      <c r="B330" s="35" t="s">
        <v>7913</v>
      </c>
      <c r="C330" s="35" t="s">
        <v>7914</v>
      </c>
      <c r="D330" s="35" t="s">
        <v>7915</v>
      </c>
      <c r="E330" s="35" t="s">
        <v>7926</v>
      </c>
      <c r="F330" s="35" t="s">
        <v>7917</v>
      </c>
      <c r="G330" s="20">
        <v>44208</v>
      </c>
      <c r="H330" s="35" t="s">
        <v>3225</v>
      </c>
      <c r="I330" s="35" t="s">
        <v>54</v>
      </c>
      <c r="J330" s="35" t="s">
        <v>53</v>
      </c>
      <c r="K330">
        <v>18</v>
      </c>
      <c r="L330">
        <v>9.1999999999999993</v>
      </c>
      <c r="M330" s="35" t="s">
        <v>6724</v>
      </c>
      <c r="N330" s="35" t="s">
        <v>7918</v>
      </c>
      <c r="O330" s="35" t="s">
        <v>149</v>
      </c>
      <c r="P330" s="35" t="s">
        <v>2656</v>
      </c>
      <c r="Q330" s="35" t="s">
        <v>96</v>
      </c>
      <c r="R330" s="35" t="s">
        <v>2577</v>
      </c>
      <c r="S330" s="35" t="s">
        <v>7919</v>
      </c>
      <c r="T330">
        <v>28750000</v>
      </c>
      <c r="U330">
        <v>10</v>
      </c>
      <c r="V330" s="35" t="s">
        <v>14691</v>
      </c>
      <c r="W330" s="35" t="s">
        <v>1492</v>
      </c>
      <c r="X330" s="35" t="s">
        <v>140</v>
      </c>
      <c r="Y330" s="35" t="s">
        <v>48</v>
      </c>
      <c r="Z330" s="35" t="s">
        <v>14691</v>
      </c>
      <c r="AA330" s="35" t="s">
        <v>14691</v>
      </c>
      <c r="AC330" s="35" t="s">
        <v>14691</v>
      </c>
      <c r="AD330" s="35" t="s">
        <v>14691</v>
      </c>
      <c r="AE330">
        <v>287513239</v>
      </c>
      <c r="AF330">
        <v>10</v>
      </c>
      <c r="AG330" s="35" t="s">
        <v>14691</v>
      </c>
      <c r="AI330">
        <v>9583333</v>
      </c>
      <c r="AJ330" s="20">
        <v>44225</v>
      </c>
      <c r="AK330" s="20"/>
      <c r="AL330">
        <v>8000000</v>
      </c>
      <c r="AM330">
        <v>800000</v>
      </c>
      <c r="AP330" s="35" t="s">
        <v>14691</v>
      </c>
      <c r="AQ330" s="35" t="s">
        <v>14691</v>
      </c>
      <c r="AR330" s="35" t="s">
        <v>14691</v>
      </c>
      <c r="AS330" s="35" t="s">
        <v>14691</v>
      </c>
      <c r="AT330" s="35" t="s">
        <v>14691</v>
      </c>
      <c r="AU330">
        <v>10.01</v>
      </c>
      <c r="AV330">
        <v>10.067</v>
      </c>
      <c r="AW330" t="b">
        <v>0</v>
      </c>
      <c r="AX330">
        <v>28750000</v>
      </c>
      <c r="AY330" s="20">
        <v>44959</v>
      </c>
      <c r="AZ330" s="20"/>
      <c r="BA330" s="20"/>
      <c r="BB330">
        <v>1</v>
      </c>
      <c r="BC330">
        <v>0.3333333432674408</v>
      </c>
      <c r="BD330">
        <v>1</v>
      </c>
      <c r="BE330">
        <v>11.5</v>
      </c>
      <c r="BF330" s="35" t="s">
        <v>14691</v>
      </c>
      <c r="BG330" s="35" t="s">
        <v>7927</v>
      </c>
      <c r="BH330" s="35" t="s">
        <v>7928</v>
      </c>
      <c r="BI330" s="35" t="s">
        <v>2589</v>
      </c>
      <c r="BJ330" s="35" t="s">
        <v>7929</v>
      </c>
    </row>
    <row r="331" spans="1:62" x14ac:dyDescent="0.2">
      <c r="A331">
        <v>329</v>
      </c>
      <c r="B331" s="35" t="s">
        <v>6863</v>
      </c>
      <c r="C331" s="35" t="s">
        <v>6864</v>
      </c>
      <c r="D331" s="35" t="s">
        <v>6865</v>
      </c>
      <c r="E331" s="35" t="s">
        <v>6866</v>
      </c>
      <c r="F331" s="35" t="s">
        <v>6867</v>
      </c>
      <c r="G331" s="20">
        <v>44427</v>
      </c>
      <c r="H331" s="35" t="s">
        <v>138</v>
      </c>
      <c r="I331" s="35" t="s">
        <v>14691</v>
      </c>
      <c r="J331" s="35" t="s">
        <v>107</v>
      </c>
      <c r="M331" s="35" t="s">
        <v>2638</v>
      </c>
      <c r="N331" s="35" t="s">
        <v>6868</v>
      </c>
      <c r="O331" s="35" t="s">
        <v>539</v>
      </c>
      <c r="P331" s="35" t="s">
        <v>3549</v>
      </c>
      <c r="Q331" s="35" t="s">
        <v>112</v>
      </c>
      <c r="R331" s="35" t="s">
        <v>2623</v>
      </c>
      <c r="S331" s="35" t="s">
        <v>6869</v>
      </c>
      <c r="T331">
        <v>10159069</v>
      </c>
      <c r="U331">
        <v>10</v>
      </c>
      <c r="V331" s="35" t="s">
        <v>14691</v>
      </c>
      <c r="W331" s="35" t="s">
        <v>1490</v>
      </c>
      <c r="X331" s="35" t="s">
        <v>66</v>
      </c>
      <c r="Y331" s="35" t="s">
        <v>48</v>
      </c>
      <c r="Z331" s="35" t="s">
        <v>14691</v>
      </c>
      <c r="AA331" s="35" t="s">
        <v>14691</v>
      </c>
      <c r="AC331" s="35" t="s">
        <v>14691</v>
      </c>
      <c r="AD331" s="35" t="s">
        <v>14691</v>
      </c>
      <c r="AE331">
        <v>102606597</v>
      </c>
      <c r="AF331">
        <v>10.1</v>
      </c>
      <c r="AG331" s="35" t="s">
        <v>14691</v>
      </c>
      <c r="AI331">
        <v>10159069</v>
      </c>
      <c r="AJ331" s="20">
        <v>44572</v>
      </c>
      <c r="AK331" s="20"/>
      <c r="AL331">
        <v>4511301</v>
      </c>
      <c r="AM331">
        <v>451130</v>
      </c>
      <c r="AP331" s="35" t="s">
        <v>14691</v>
      </c>
      <c r="AQ331" s="35" t="s">
        <v>14691</v>
      </c>
      <c r="AR331" s="35" t="s">
        <v>14691</v>
      </c>
      <c r="AS331" s="35" t="s">
        <v>14691</v>
      </c>
      <c r="AT331" s="35" t="s">
        <v>14691</v>
      </c>
      <c r="AU331">
        <v>10.1</v>
      </c>
      <c r="AV331">
        <v>10.132</v>
      </c>
      <c r="AW331" t="b">
        <v>0</v>
      </c>
      <c r="AX331">
        <v>10159069</v>
      </c>
      <c r="AY331" s="20">
        <v>44939</v>
      </c>
      <c r="AZ331" s="20"/>
      <c r="BA331" s="20">
        <v>45120</v>
      </c>
      <c r="BB331">
        <v>1</v>
      </c>
      <c r="BF331" s="35" t="s">
        <v>14691</v>
      </c>
      <c r="BG331" s="35" t="s">
        <v>1491</v>
      </c>
      <c r="BH331" s="35" t="s">
        <v>6870</v>
      </c>
      <c r="BI331" s="35" t="s">
        <v>2580</v>
      </c>
      <c r="BJ331" s="35" t="s">
        <v>6871</v>
      </c>
    </row>
    <row r="332" spans="1:62" x14ac:dyDescent="0.2">
      <c r="A332">
        <v>330</v>
      </c>
      <c r="B332" s="35" t="s">
        <v>6863</v>
      </c>
      <c r="C332" s="35" t="s">
        <v>6864</v>
      </c>
      <c r="D332" s="35" t="s">
        <v>6865</v>
      </c>
      <c r="E332" s="35" t="s">
        <v>6872</v>
      </c>
      <c r="F332" s="35" t="s">
        <v>6867</v>
      </c>
      <c r="G332" s="20">
        <v>44427</v>
      </c>
      <c r="H332" s="35" t="s">
        <v>138</v>
      </c>
      <c r="I332" s="35" t="s">
        <v>14691</v>
      </c>
      <c r="J332" s="35" t="s">
        <v>107</v>
      </c>
      <c r="M332" s="35" t="s">
        <v>2638</v>
      </c>
      <c r="N332" s="35" t="s">
        <v>6868</v>
      </c>
      <c r="O332" s="35" t="s">
        <v>539</v>
      </c>
      <c r="P332" s="35" t="s">
        <v>3549</v>
      </c>
      <c r="Q332" s="35" t="s">
        <v>112</v>
      </c>
      <c r="R332" s="35" t="s">
        <v>2623</v>
      </c>
      <c r="S332" s="35" t="s">
        <v>6869</v>
      </c>
      <c r="T332">
        <v>10159069</v>
      </c>
      <c r="U332">
        <v>10</v>
      </c>
      <c r="V332" s="35" t="s">
        <v>14691</v>
      </c>
      <c r="W332" s="35" t="s">
        <v>1490</v>
      </c>
      <c r="X332" s="35" t="s">
        <v>66</v>
      </c>
      <c r="Y332" s="35" t="s">
        <v>48</v>
      </c>
      <c r="Z332" s="35" t="s">
        <v>14691</v>
      </c>
      <c r="AA332" s="35" t="s">
        <v>14691</v>
      </c>
      <c r="AC332" s="35" t="s">
        <v>14691</v>
      </c>
      <c r="AD332" s="35" t="s">
        <v>14691</v>
      </c>
      <c r="AE332">
        <v>102606597</v>
      </c>
      <c r="AF332">
        <v>10.1</v>
      </c>
      <c r="AG332" s="35" t="s">
        <v>14691</v>
      </c>
      <c r="AI332">
        <v>10159069</v>
      </c>
      <c r="AJ332" s="20">
        <v>44572</v>
      </c>
      <c r="AK332" s="20"/>
      <c r="AL332">
        <v>4511301</v>
      </c>
      <c r="AM332">
        <v>451130</v>
      </c>
      <c r="AP332" s="35" t="s">
        <v>14691</v>
      </c>
      <c r="AQ332" s="35" t="s">
        <v>14691</v>
      </c>
      <c r="AR332" s="35" t="s">
        <v>14691</v>
      </c>
      <c r="AS332" s="35" t="s">
        <v>14691</v>
      </c>
      <c r="AT332" s="35" t="s">
        <v>14691</v>
      </c>
      <c r="AU332">
        <v>10.1</v>
      </c>
      <c r="AV332">
        <v>10.132</v>
      </c>
      <c r="AW332" t="b">
        <v>0</v>
      </c>
      <c r="AX332">
        <v>10159069</v>
      </c>
      <c r="AY332" s="20">
        <v>44939</v>
      </c>
      <c r="AZ332" s="20"/>
      <c r="BA332" s="20">
        <v>45120</v>
      </c>
      <c r="BB332">
        <v>1</v>
      </c>
      <c r="BF332" s="35" t="s">
        <v>14691</v>
      </c>
      <c r="BG332" s="35" t="s">
        <v>6873</v>
      </c>
      <c r="BH332" s="35" t="s">
        <v>6874</v>
      </c>
      <c r="BI332" s="35" t="s">
        <v>2584</v>
      </c>
      <c r="BJ332" s="35" t="s">
        <v>6875</v>
      </c>
    </row>
    <row r="333" spans="1:62" x14ac:dyDescent="0.2">
      <c r="A333">
        <v>331</v>
      </c>
      <c r="B333" s="35" t="s">
        <v>6863</v>
      </c>
      <c r="C333" s="35" t="s">
        <v>6864</v>
      </c>
      <c r="D333" s="35" t="s">
        <v>6865</v>
      </c>
      <c r="E333" s="35" t="s">
        <v>6876</v>
      </c>
      <c r="F333" s="35" t="s">
        <v>6867</v>
      </c>
      <c r="G333" s="20">
        <v>44427</v>
      </c>
      <c r="H333" s="35" t="s">
        <v>138</v>
      </c>
      <c r="I333" s="35" t="s">
        <v>14691</v>
      </c>
      <c r="J333" s="35" t="s">
        <v>107</v>
      </c>
      <c r="M333" s="35" t="s">
        <v>2638</v>
      </c>
      <c r="N333" s="35" t="s">
        <v>6868</v>
      </c>
      <c r="O333" s="35" t="s">
        <v>539</v>
      </c>
      <c r="P333" s="35" t="s">
        <v>3549</v>
      </c>
      <c r="Q333" s="35" t="s">
        <v>112</v>
      </c>
      <c r="R333" s="35" t="s">
        <v>2623</v>
      </c>
      <c r="S333" s="35" t="s">
        <v>6869</v>
      </c>
      <c r="T333">
        <v>10159069</v>
      </c>
      <c r="U333">
        <v>10</v>
      </c>
      <c r="V333" s="35" t="s">
        <v>14691</v>
      </c>
      <c r="W333" s="35" t="s">
        <v>1490</v>
      </c>
      <c r="X333" s="35" t="s">
        <v>66</v>
      </c>
      <c r="Y333" s="35" t="s">
        <v>48</v>
      </c>
      <c r="Z333" s="35" t="s">
        <v>14691</v>
      </c>
      <c r="AA333" s="35" t="s">
        <v>14691</v>
      </c>
      <c r="AC333" s="35" t="s">
        <v>14691</v>
      </c>
      <c r="AD333" s="35" t="s">
        <v>14691</v>
      </c>
      <c r="AE333">
        <v>102606597</v>
      </c>
      <c r="AF333">
        <v>10.1</v>
      </c>
      <c r="AG333" s="35" t="s">
        <v>14691</v>
      </c>
      <c r="AI333">
        <v>10159069</v>
      </c>
      <c r="AJ333" s="20">
        <v>44572</v>
      </c>
      <c r="AK333" s="20"/>
      <c r="AL333">
        <v>4511301</v>
      </c>
      <c r="AM333">
        <v>451130</v>
      </c>
      <c r="AP333" s="35" t="s">
        <v>14691</v>
      </c>
      <c r="AQ333" s="35" t="s">
        <v>14691</v>
      </c>
      <c r="AR333" s="35" t="s">
        <v>14691</v>
      </c>
      <c r="AS333" s="35" t="s">
        <v>14691</v>
      </c>
      <c r="AT333" s="35" t="s">
        <v>14691</v>
      </c>
      <c r="AU333">
        <v>10.1</v>
      </c>
      <c r="AV333">
        <v>10.132</v>
      </c>
      <c r="AW333" t="b">
        <v>0</v>
      </c>
      <c r="AX333">
        <v>10159069</v>
      </c>
      <c r="AY333" s="20">
        <v>44939</v>
      </c>
      <c r="AZ333" s="20"/>
      <c r="BA333" s="20">
        <v>45120</v>
      </c>
      <c r="BB333">
        <v>1</v>
      </c>
      <c r="BF333" s="35" t="s">
        <v>14691</v>
      </c>
      <c r="BG333" s="35" t="s">
        <v>6877</v>
      </c>
      <c r="BH333" s="35" t="s">
        <v>6878</v>
      </c>
      <c r="BI333" s="35" t="s">
        <v>2613</v>
      </c>
      <c r="BJ333" s="35" t="s">
        <v>6879</v>
      </c>
    </row>
    <row r="334" spans="1:62" x14ac:dyDescent="0.2">
      <c r="A334">
        <v>332</v>
      </c>
      <c r="B334" s="35" t="s">
        <v>13135</v>
      </c>
      <c r="C334" s="35" t="s">
        <v>13136</v>
      </c>
      <c r="D334" s="35" t="s">
        <v>13137</v>
      </c>
      <c r="E334" s="35" t="s">
        <v>13138</v>
      </c>
      <c r="F334" s="35" t="s">
        <v>13139</v>
      </c>
      <c r="G334" s="20">
        <v>44264</v>
      </c>
      <c r="H334" s="35" t="s">
        <v>76</v>
      </c>
      <c r="I334" s="35" t="s">
        <v>54</v>
      </c>
      <c r="J334" s="35" t="s">
        <v>69</v>
      </c>
      <c r="K334">
        <v>18</v>
      </c>
      <c r="L334">
        <v>9.1999999999999993</v>
      </c>
      <c r="M334" s="35" t="s">
        <v>5634</v>
      </c>
      <c r="N334" s="35" t="s">
        <v>13140</v>
      </c>
      <c r="O334" s="35" t="s">
        <v>90</v>
      </c>
      <c r="P334" s="35" t="s">
        <v>3406</v>
      </c>
      <c r="Q334" s="35" t="s">
        <v>59</v>
      </c>
      <c r="R334" s="35" t="s">
        <v>2623</v>
      </c>
      <c r="S334" s="35" t="s">
        <v>13141</v>
      </c>
      <c r="T334">
        <v>23000000</v>
      </c>
      <c r="U334">
        <v>10</v>
      </c>
      <c r="V334" s="35" t="s">
        <v>14691</v>
      </c>
      <c r="W334" s="35" t="s">
        <v>1488</v>
      </c>
      <c r="X334" s="35" t="s">
        <v>57</v>
      </c>
      <c r="Y334" s="35" t="s">
        <v>48</v>
      </c>
      <c r="Z334" s="35" t="s">
        <v>14691</v>
      </c>
      <c r="AA334" s="35" t="s">
        <v>14691</v>
      </c>
      <c r="AC334" s="35" t="s">
        <v>14691</v>
      </c>
      <c r="AD334" s="35" t="s">
        <v>14691</v>
      </c>
      <c r="AE334">
        <v>234600000</v>
      </c>
      <c r="AF334">
        <v>10.199999999999999</v>
      </c>
      <c r="AG334" s="35" t="s">
        <v>14691</v>
      </c>
      <c r="AI334">
        <v>11500000</v>
      </c>
      <c r="AJ334" s="20">
        <v>44524</v>
      </c>
      <c r="AK334" s="20"/>
      <c r="AL334">
        <v>12225000</v>
      </c>
      <c r="AO334">
        <v>12225000</v>
      </c>
      <c r="AP334" s="35" t="s">
        <v>14691</v>
      </c>
      <c r="AQ334" s="35" t="s">
        <v>14691</v>
      </c>
      <c r="AR334" s="35" t="s">
        <v>14691</v>
      </c>
      <c r="AS334" s="35" t="s">
        <v>14691</v>
      </c>
      <c r="AT334" s="35" t="s">
        <v>14691</v>
      </c>
      <c r="AU334">
        <v>10.19</v>
      </c>
      <c r="AV334">
        <v>10.252000000000001</v>
      </c>
      <c r="AW334" t="b">
        <v>0</v>
      </c>
      <c r="AX334">
        <v>23000000</v>
      </c>
      <c r="AY334" s="20">
        <v>45075</v>
      </c>
      <c r="AZ334" s="20"/>
      <c r="BA334" s="20">
        <v>45167</v>
      </c>
      <c r="BB334">
        <v>1</v>
      </c>
      <c r="BC334">
        <v>0.5</v>
      </c>
      <c r="BD334">
        <v>1</v>
      </c>
      <c r="BE334">
        <v>11.5</v>
      </c>
      <c r="BF334" s="35" t="s">
        <v>14691</v>
      </c>
      <c r="BG334" s="35" t="s">
        <v>1489</v>
      </c>
      <c r="BH334" s="35" t="s">
        <v>13142</v>
      </c>
      <c r="BI334" s="35" t="s">
        <v>2580</v>
      </c>
      <c r="BJ334" s="35" t="s">
        <v>13143</v>
      </c>
    </row>
    <row r="335" spans="1:62" x14ac:dyDescent="0.2">
      <c r="A335">
        <v>333</v>
      </c>
      <c r="B335" s="35" t="s">
        <v>13135</v>
      </c>
      <c r="C335" s="35" t="s">
        <v>13136</v>
      </c>
      <c r="D335" s="35" t="s">
        <v>13137</v>
      </c>
      <c r="E335" s="35" t="s">
        <v>13144</v>
      </c>
      <c r="F335" s="35" t="s">
        <v>13139</v>
      </c>
      <c r="G335" s="20">
        <v>44264</v>
      </c>
      <c r="H335" s="35" t="s">
        <v>76</v>
      </c>
      <c r="I335" s="35" t="s">
        <v>54</v>
      </c>
      <c r="J335" s="35" t="s">
        <v>69</v>
      </c>
      <c r="K335">
        <v>18</v>
      </c>
      <c r="L335">
        <v>9.1999999999999993</v>
      </c>
      <c r="M335" s="35" t="s">
        <v>5634</v>
      </c>
      <c r="N335" s="35" t="s">
        <v>13140</v>
      </c>
      <c r="O335" s="35" t="s">
        <v>90</v>
      </c>
      <c r="P335" s="35" t="s">
        <v>3406</v>
      </c>
      <c r="Q335" s="35" t="s">
        <v>59</v>
      </c>
      <c r="R335" s="35" t="s">
        <v>2623</v>
      </c>
      <c r="S335" s="35" t="s">
        <v>13141</v>
      </c>
      <c r="T335">
        <v>23000000</v>
      </c>
      <c r="U335">
        <v>10</v>
      </c>
      <c r="V335" s="35" t="s">
        <v>14691</v>
      </c>
      <c r="W335" s="35" t="s">
        <v>1488</v>
      </c>
      <c r="X335" s="35" t="s">
        <v>57</v>
      </c>
      <c r="Y335" s="35" t="s">
        <v>48</v>
      </c>
      <c r="Z335" s="35" t="s">
        <v>14691</v>
      </c>
      <c r="AA335" s="35" t="s">
        <v>14691</v>
      </c>
      <c r="AC335" s="35" t="s">
        <v>14691</v>
      </c>
      <c r="AD335" s="35" t="s">
        <v>14691</v>
      </c>
      <c r="AE335">
        <v>234600000</v>
      </c>
      <c r="AF335">
        <v>10.199999999999999</v>
      </c>
      <c r="AG335" s="35" t="s">
        <v>14691</v>
      </c>
      <c r="AI335">
        <v>11500000</v>
      </c>
      <c r="AJ335" s="20">
        <v>44524</v>
      </c>
      <c r="AK335" s="20"/>
      <c r="AL335">
        <v>12225000</v>
      </c>
      <c r="AO335">
        <v>12225000</v>
      </c>
      <c r="AP335" s="35" t="s">
        <v>14691</v>
      </c>
      <c r="AQ335" s="35" t="s">
        <v>14691</v>
      </c>
      <c r="AR335" s="35" t="s">
        <v>14691</v>
      </c>
      <c r="AS335" s="35" t="s">
        <v>14691</v>
      </c>
      <c r="AT335" s="35" t="s">
        <v>14691</v>
      </c>
      <c r="AU335">
        <v>10.19</v>
      </c>
      <c r="AV335">
        <v>10.252000000000001</v>
      </c>
      <c r="AW335" t="b">
        <v>0</v>
      </c>
      <c r="AX335">
        <v>23000000</v>
      </c>
      <c r="AY335" s="20">
        <v>45075</v>
      </c>
      <c r="AZ335" s="20"/>
      <c r="BA335" s="20">
        <v>45167</v>
      </c>
      <c r="BB335">
        <v>1</v>
      </c>
      <c r="BC335">
        <v>0.5</v>
      </c>
      <c r="BD335">
        <v>1</v>
      </c>
      <c r="BE335">
        <v>11.5</v>
      </c>
      <c r="BF335" s="35" t="s">
        <v>14691</v>
      </c>
      <c r="BG335" s="35" t="s">
        <v>13135</v>
      </c>
      <c r="BH335" s="35" t="s">
        <v>13145</v>
      </c>
      <c r="BI335" s="35" t="s">
        <v>2584</v>
      </c>
      <c r="BJ335" s="35" t="s">
        <v>13146</v>
      </c>
    </row>
    <row r="336" spans="1:62" x14ac:dyDescent="0.2">
      <c r="A336">
        <v>334</v>
      </c>
      <c r="B336" s="35" t="s">
        <v>13135</v>
      </c>
      <c r="C336" s="35" t="s">
        <v>13136</v>
      </c>
      <c r="D336" s="35" t="s">
        <v>13137</v>
      </c>
      <c r="E336" s="35" t="s">
        <v>13147</v>
      </c>
      <c r="F336" s="35" t="s">
        <v>13139</v>
      </c>
      <c r="G336" s="20">
        <v>44264</v>
      </c>
      <c r="H336" s="35" t="s">
        <v>76</v>
      </c>
      <c r="I336" s="35" t="s">
        <v>54</v>
      </c>
      <c r="J336" s="35" t="s">
        <v>69</v>
      </c>
      <c r="K336">
        <v>18</v>
      </c>
      <c r="L336">
        <v>9.1999999999999993</v>
      </c>
      <c r="M336" s="35" t="s">
        <v>5634</v>
      </c>
      <c r="N336" s="35" t="s">
        <v>13140</v>
      </c>
      <c r="O336" s="35" t="s">
        <v>90</v>
      </c>
      <c r="P336" s="35" t="s">
        <v>3406</v>
      </c>
      <c r="Q336" s="35" t="s">
        <v>59</v>
      </c>
      <c r="R336" s="35" t="s">
        <v>2623</v>
      </c>
      <c r="S336" s="35" t="s">
        <v>13141</v>
      </c>
      <c r="T336">
        <v>23000000</v>
      </c>
      <c r="U336">
        <v>10</v>
      </c>
      <c r="V336" s="35" t="s">
        <v>14691</v>
      </c>
      <c r="W336" s="35" t="s">
        <v>1488</v>
      </c>
      <c r="X336" s="35" t="s">
        <v>57</v>
      </c>
      <c r="Y336" s="35" t="s">
        <v>48</v>
      </c>
      <c r="Z336" s="35" t="s">
        <v>14691</v>
      </c>
      <c r="AA336" s="35" t="s">
        <v>14691</v>
      </c>
      <c r="AC336" s="35" t="s">
        <v>14691</v>
      </c>
      <c r="AD336" s="35" t="s">
        <v>14691</v>
      </c>
      <c r="AE336">
        <v>234600000</v>
      </c>
      <c r="AF336">
        <v>10.199999999999999</v>
      </c>
      <c r="AG336" s="35" t="s">
        <v>14691</v>
      </c>
      <c r="AI336">
        <v>11500000</v>
      </c>
      <c r="AJ336" s="20">
        <v>44524</v>
      </c>
      <c r="AK336" s="20"/>
      <c r="AL336">
        <v>12225000</v>
      </c>
      <c r="AO336">
        <v>12225000</v>
      </c>
      <c r="AP336" s="35" t="s">
        <v>14691</v>
      </c>
      <c r="AQ336" s="35" t="s">
        <v>14691</v>
      </c>
      <c r="AR336" s="35" t="s">
        <v>14691</v>
      </c>
      <c r="AS336" s="35" t="s">
        <v>14691</v>
      </c>
      <c r="AT336" s="35" t="s">
        <v>14691</v>
      </c>
      <c r="AU336">
        <v>10.19</v>
      </c>
      <c r="AV336">
        <v>10.252000000000001</v>
      </c>
      <c r="AW336" t="b">
        <v>0</v>
      </c>
      <c r="AX336">
        <v>23000000</v>
      </c>
      <c r="AY336" s="20">
        <v>45075</v>
      </c>
      <c r="AZ336" s="20"/>
      <c r="BA336" s="20">
        <v>45167</v>
      </c>
      <c r="BB336">
        <v>1</v>
      </c>
      <c r="BC336">
        <v>0.5</v>
      </c>
      <c r="BD336">
        <v>1</v>
      </c>
      <c r="BE336">
        <v>11.5</v>
      </c>
      <c r="BF336" s="35" t="s">
        <v>14691</v>
      </c>
      <c r="BG336" s="35" t="s">
        <v>13148</v>
      </c>
      <c r="BH336" s="35" t="s">
        <v>13149</v>
      </c>
      <c r="BI336" s="35" t="s">
        <v>2589</v>
      </c>
      <c r="BJ336" s="35" t="s">
        <v>13150</v>
      </c>
    </row>
    <row r="337" spans="1:62" x14ac:dyDescent="0.2">
      <c r="A337">
        <v>335</v>
      </c>
      <c r="B337" s="35" t="s">
        <v>3203</v>
      </c>
      <c r="C337" s="35" t="s">
        <v>3204</v>
      </c>
      <c r="D337" s="35" t="s">
        <v>3205</v>
      </c>
      <c r="E337" s="35" t="s">
        <v>3206</v>
      </c>
      <c r="F337" s="35" t="s">
        <v>3207</v>
      </c>
      <c r="G337" s="20">
        <v>44130</v>
      </c>
      <c r="H337" s="35" t="s">
        <v>1457</v>
      </c>
      <c r="I337" s="35" t="s">
        <v>54</v>
      </c>
      <c r="J337" s="35" t="s">
        <v>126</v>
      </c>
      <c r="K337">
        <v>18</v>
      </c>
      <c r="L337">
        <v>9.1999999999999993</v>
      </c>
      <c r="M337" s="35" t="s">
        <v>3208</v>
      </c>
      <c r="N337" s="35" t="s">
        <v>3209</v>
      </c>
      <c r="O337" s="35" t="s">
        <v>368</v>
      </c>
      <c r="P337" s="35" t="s">
        <v>2575</v>
      </c>
      <c r="Q337" s="35" t="s">
        <v>112</v>
      </c>
      <c r="R337" s="35" t="s">
        <v>2623</v>
      </c>
      <c r="S337" s="35" t="s">
        <v>3210</v>
      </c>
      <c r="T337">
        <v>11500000</v>
      </c>
      <c r="U337">
        <v>10</v>
      </c>
      <c r="V337" s="35" t="s">
        <v>14691</v>
      </c>
      <c r="W337" s="35" t="s">
        <v>1486</v>
      </c>
      <c r="X337" s="35" t="s">
        <v>57</v>
      </c>
      <c r="Y337" s="35" t="s">
        <v>56</v>
      </c>
      <c r="Z337" s="35" t="s">
        <v>49</v>
      </c>
      <c r="AA337" s="35" t="s">
        <v>48</v>
      </c>
      <c r="AC337" s="35" t="s">
        <v>14691</v>
      </c>
      <c r="AD337" s="35" t="s">
        <v>14691</v>
      </c>
      <c r="AE337">
        <v>116725000</v>
      </c>
      <c r="AF337">
        <v>10.15</v>
      </c>
      <c r="AG337" s="35" t="s">
        <v>1485</v>
      </c>
      <c r="AH337">
        <v>1278000000</v>
      </c>
      <c r="AI337">
        <v>11500000</v>
      </c>
      <c r="AJ337" s="20">
        <v>44158</v>
      </c>
      <c r="AK337" s="20">
        <v>44588</v>
      </c>
      <c r="AL337">
        <v>5425000</v>
      </c>
      <c r="AO337">
        <v>5425000</v>
      </c>
      <c r="AP337" s="35" t="s">
        <v>14691</v>
      </c>
      <c r="AQ337" s="35" t="s">
        <v>14691</v>
      </c>
      <c r="AR337" s="35" t="s">
        <v>14691</v>
      </c>
      <c r="AS337" s="35" t="s">
        <v>14691</v>
      </c>
      <c r="AT337" s="35" t="s">
        <v>14691</v>
      </c>
      <c r="AU337">
        <v>10.34</v>
      </c>
      <c r="AV337">
        <v>10.298</v>
      </c>
      <c r="AW337" t="b">
        <v>1</v>
      </c>
      <c r="AX337">
        <v>11500000</v>
      </c>
      <c r="AY337" s="20">
        <v>44706</v>
      </c>
      <c r="AZ337" s="20">
        <v>44832</v>
      </c>
      <c r="BA337" s="20"/>
      <c r="BB337">
        <v>1</v>
      </c>
      <c r="BC337">
        <v>1</v>
      </c>
      <c r="BD337">
        <v>1</v>
      </c>
      <c r="BE337">
        <v>11.5</v>
      </c>
      <c r="BF337" s="35" t="s">
        <v>14691</v>
      </c>
      <c r="BG337" s="35" t="s">
        <v>1487</v>
      </c>
      <c r="BH337" s="35" t="s">
        <v>14730</v>
      </c>
      <c r="BI337" s="35" t="s">
        <v>2580</v>
      </c>
      <c r="BJ337" s="35" t="s">
        <v>3211</v>
      </c>
    </row>
    <row r="338" spans="1:62" x14ac:dyDescent="0.2">
      <c r="A338">
        <v>336</v>
      </c>
      <c r="B338" s="35" t="s">
        <v>3203</v>
      </c>
      <c r="C338" s="35" t="s">
        <v>3204</v>
      </c>
      <c r="D338" s="35" t="s">
        <v>3205</v>
      </c>
      <c r="E338" s="35" t="s">
        <v>3212</v>
      </c>
      <c r="F338" s="35" t="s">
        <v>3207</v>
      </c>
      <c r="G338" s="20">
        <v>44130</v>
      </c>
      <c r="H338" s="35" t="s">
        <v>1457</v>
      </c>
      <c r="I338" s="35" t="s">
        <v>54</v>
      </c>
      <c r="J338" s="35" t="s">
        <v>126</v>
      </c>
      <c r="K338">
        <v>18</v>
      </c>
      <c r="L338">
        <v>9.1999999999999993</v>
      </c>
      <c r="M338" s="35" t="s">
        <v>3208</v>
      </c>
      <c r="N338" s="35" t="s">
        <v>3209</v>
      </c>
      <c r="O338" s="35" t="s">
        <v>368</v>
      </c>
      <c r="P338" s="35" t="s">
        <v>2575</v>
      </c>
      <c r="Q338" s="35" t="s">
        <v>112</v>
      </c>
      <c r="R338" s="35" t="s">
        <v>2623</v>
      </c>
      <c r="S338" s="35" t="s">
        <v>3210</v>
      </c>
      <c r="T338">
        <v>11500000</v>
      </c>
      <c r="U338">
        <v>10</v>
      </c>
      <c r="V338" s="35" t="s">
        <v>14691</v>
      </c>
      <c r="W338" s="35" t="s">
        <v>1486</v>
      </c>
      <c r="X338" s="35" t="s">
        <v>57</v>
      </c>
      <c r="Y338" s="35" t="s">
        <v>56</v>
      </c>
      <c r="Z338" s="35" t="s">
        <v>49</v>
      </c>
      <c r="AA338" s="35" t="s">
        <v>48</v>
      </c>
      <c r="AC338" s="35" t="s">
        <v>14691</v>
      </c>
      <c r="AD338" s="35" t="s">
        <v>14691</v>
      </c>
      <c r="AE338">
        <v>116725000</v>
      </c>
      <c r="AF338">
        <v>10.15</v>
      </c>
      <c r="AG338" s="35" t="s">
        <v>1485</v>
      </c>
      <c r="AH338">
        <v>1278000000</v>
      </c>
      <c r="AI338">
        <v>11500000</v>
      </c>
      <c r="AJ338" s="20">
        <v>44158</v>
      </c>
      <c r="AK338" s="20">
        <v>44588</v>
      </c>
      <c r="AL338">
        <v>5425000</v>
      </c>
      <c r="AO338">
        <v>5425000</v>
      </c>
      <c r="AP338" s="35" t="s">
        <v>14691</v>
      </c>
      <c r="AQ338" s="35" t="s">
        <v>14691</v>
      </c>
      <c r="AR338" s="35" t="s">
        <v>14691</v>
      </c>
      <c r="AS338" s="35" t="s">
        <v>14691</v>
      </c>
      <c r="AT338" s="35" t="s">
        <v>14691</v>
      </c>
      <c r="AU338">
        <v>10.34</v>
      </c>
      <c r="AV338">
        <v>10.298</v>
      </c>
      <c r="AW338" t="b">
        <v>1</v>
      </c>
      <c r="AX338">
        <v>11500000</v>
      </c>
      <c r="AY338" s="20">
        <v>44706</v>
      </c>
      <c r="AZ338" s="20">
        <v>44832</v>
      </c>
      <c r="BA338" s="20"/>
      <c r="BB338">
        <v>1</v>
      </c>
      <c r="BC338">
        <v>1</v>
      </c>
      <c r="BD338">
        <v>1</v>
      </c>
      <c r="BE338">
        <v>11.5</v>
      </c>
      <c r="BF338" s="35" t="s">
        <v>14691</v>
      </c>
      <c r="BG338" s="35" t="s">
        <v>3203</v>
      </c>
      <c r="BH338" s="35" t="s">
        <v>14731</v>
      </c>
      <c r="BI338" s="35" t="s">
        <v>2584</v>
      </c>
      <c r="BJ338" s="35" t="s">
        <v>3213</v>
      </c>
    </row>
    <row r="339" spans="1:62" x14ac:dyDescent="0.2">
      <c r="A339">
        <v>337</v>
      </c>
      <c r="B339" s="35" t="s">
        <v>3203</v>
      </c>
      <c r="C339" s="35" t="s">
        <v>3204</v>
      </c>
      <c r="D339" s="35" t="s">
        <v>3205</v>
      </c>
      <c r="E339" s="35" t="s">
        <v>3214</v>
      </c>
      <c r="F339" s="35" t="s">
        <v>3207</v>
      </c>
      <c r="G339" s="20">
        <v>44130</v>
      </c>
      <c r="H339" s="35" t="s">
        <v>1457</v>
      </c>
      <c r="I339" s="35" t="s">
        <v>54</v>
      </c>
      <c r="J339" s="35" t="s">
        <v>126</v>
      </c>
      <c r="K339">
        <v>18</v>
      </c>
      <c r="L339">
        <v>9.1999999999999993</v>
      </c>
      <c r="M339" s="35" t="s">
        <v>3208</v>
      </c>
      <c r="N339" s="35" t="s">
        <v>3209</v>
      </c>
      <c r="O339" s="35" t="s">
        <v>368</v>
      </c>
      <c r="P339" s="35" t="s">
        <v>2575</v>
      </c>
      <c r="Q339" s="35" t="s">
        <v>112</v>
      </c>
      <c r="R339" s="35" t="s">
        <v>2623</v>
      </c>
      <c r="S339" s="35" t="s">
        <v>3210</v>
      </c>
      <c r="T339">
        <v>11500000</v>
      </c>
      <c r="U339">
        <v>10</v>
      </c>
      <c r="V339" s="35" t="s">
        <v>14691</v>
      </c>
      <c r="W339" s="35" t="s">
        <v>1486</v>
      </c>
      <c r="X339" s="35" t="s">
        <v>57</v>
      </c>
      <c r="Y339" s="35" t="s">
        <v>56</v>
      </c>
      <c r="Z339" s="35" t="s">
        <v>49</v>
      </c>
      <c r="AA339" s="35" t="s">
        <v>48</v>
      </c>
      <c r="AC339" s="35" t="s">
        <v>14691</v>
      </c>
      <c r="AD339" s="35" t="s">
        <v>14691</v>
      </c>
      <c r="AE339">
        <v>116725000</v>
      </c>
      <c r="AF339">
        <v>10.15</v>
      </c>
      <c r="AG339" s="35" t="s">
        <v>1485</v>
      </c>
      <c r="AH339">
        <v>1278000000</v>
      </c>
      <c r="AI339">
        <v>11500000</v>
      </c>
      <c r="AJ339" s="20">
        <v>44158</v>
      </c>
      <c r="AK339" s="20">
        <v>44588</v>
      </c>
      <c r="AL339">
        <v>5425000</v>
      </c>
      <c r="AO339">
        <v>5425000</v>
      </c>
      <c r="AP339" s="35" t="s">
        <v>14691</v>
      </c>
      <c r="AQ339" s="35" t="s">
        <v>14691</v>
      </c>
      <c r="AR339" s="35" t="s">
        <v>14691</v>
      </c>
      <c r="AS339" s="35" t="s">
        <v>14691</v>
      </c>
      <c r="AT339" s="35" t="s">
        <v>14691</v>
      </c>
      <c r="AU339">
        <v>10.34</v>
      </c>
      <c r="AV339">
        <v>10.298</v>
      </c>
      <c r="AW339" t="b">
        <v>1</v>
      </c>
      <c r="AX339">
        <v>11500000</v>
      </c>
      <c r="AY339" s="20">
        <v>44706</v>
      </c>
      <c r="AZ339" s="20">
        <v>44832</v>
      </c>
      <c r="BA339" s="20"/>
      <c r="BB339">
        <v>1</v>
      </c>
      <c r="BC339">
        <v>1</v>
      </c>
      <c r="BD339">
        <v>1</v>
      </c>
      <c r="BE339">
        <v>11.5</v>
      </c>
      <c r="BF339" s="35" t="s">
        <v>14691</v>
      </c>
      <c r="BG339" s="35" t="s">
        <v>3215</v>
      </c>
      <c r="BH339" s="35" t="s">
        <v>14732</v>
      </c>
      <c r="BI339" s="35" t="s">
        <v>2589</v>
      </c>
      <c r="BJ339" s="35" t="s">
        <v>3216</v>
      </c>
    </row>
    <row r="340" spans="1:62" x14ac:dyDescent="0.2">
      <c r="A340">
        <v>338</v>
      </c>
      <c r="B340" s="35" t="s">
        <v>3203</v>
      </c>
      <c r="C340" s="35" t="s">
        <v>3204</v>
      </c>
      <c r="D340" s="35" t="s">
        <v>3205</v>
      </c>
      <c r="E340" s="35" t="s">
        <v>3217</v>
      </c>
      <c r="F340" s="35" t="s">
        <v>3207</v>
      </c>
      <c r="G340" s="20">
        <v>44130</v>
      </c>
      <c r="H340" s="35" t="s">
        <v>1457</v>
      </c>
      <c r="I340" s="35" t="s">
        <v>54</v>
      </c>
      <c r="J340" s="35" t="s">
        <v>126</v>
      </c>
      <c r="K340">
        <v>18</v>
      </c>
      <c r="L340">
        <v>9.1999999999999993</v>
      </c>
      <c r="M340" s="35" t="s">
        <v>3208</v>
      </c>
      <c r="N340" s="35" t="s">
        <v>3209</v>
      </c>
      <c r="O340" s="35" t="s">
        <v>368</v>
      </c>
      <c r="P340" s="35" t="s">
        <v>2575</v>
      </c>
      <c r="Q340" s="35" t="s">
        <v>112</v>
      </c>
      <c r="R340" s="35" t="s">
        <v>2623</v>
      </c>
      <c r="S340" s="35" t="s">
        <v>3210</v>
      </c>
      <c r="T340">
        <v>11500000</v>
      </c>
      <c r="U340">
        <v>10</v>
      </c>
      <c r="V340" s="35" t="s">
        <v>14691</v>
      </c>
      <c r="W340" s="35" t="s">
        <v>1486</v>
      </c>
      <c r="X340" s="35" t="s">
        <v>57</v>
      </c>
      <c r="Y340" s="35" t="s">
        <v>56</v>
      </c>
      <c r="Z340" s="35" t="s">
        <v>49</v>
      </c>
      <c r="AA340" s="35" t="s">
        <v>48</v>
      </c>
      <c r="AC340" s="35" t="s">
        <v>14691</v>
      </c>
      <c r="AD340" s="35" t="s">
        <v>14691</v>
      </c>
      <c r="AE340">
        <v>116725000</v>
      </c>
      <c r="AF340">
        <v>10.15</v>
      </c>
      <c r="AG340" s="35" t="s">
        <v>1485</v>
      </c>
      <c r="AH340">
        <v>1278000000</v>
      </c>
      <c r="AI340">
        <v>11500000</v>
      </c>
      <c r="AJ340" s="20">
        <v>44158</v>
      </c>
      <c r="AK340" s="20">
        <v>44588</v>
      </c>
      <c r="AL340">
        <v>5425000</v>
      </c>
      <c r="AO340">
        <v>5425000</v>
      </c>
      <c r="AP340" s="35" t="s">
        <v>14691</v>
      </c>
      <c r="AQ340" s="35" t="s">
        <v>14691</v>
      </c>
      <c r="AR340" s="35" t="s">
        <v>14691</v>
      </c>
      <c r="AS340" s="35" t="s">
        <v>14691</v>
      </c>
      <c r="AT340" s="35" t="s">
        <v>14691</v>
      </c>
      <c r="AU340">
        <v>10.34</v>
      </c>
      <c r="AV340">
        <v>10.298</v>
      </c>
      <c r="AW340" t="b">
        <v>1</v>
      </c>
      <c r="AX340">
        <v>11500000</v>
      </c>
      <c r="AY340" s="20">
        <v>44706</v>
      </c>
      <c r="AZ340" s="20">
        <v>44832</v>
      </c>
      <c r="BA340" s="20"/>
      <c r="BB340">
        <v>1</v>
      </c>
      <c r="BC340">
        <v>1</v>
      </c>
      <c r="BD340">
        <v>1</v>
      </c>
      <c r="BE340">
        <v>11.5</v>
      </c>
      <c r="BF340" s="35" t="s">
        <v>14691</v>
      </c>
      <c r="BG340" s="35" t="s">
        <v>3218</v>
      </c>
      <c r="BH340" s="35" t="s">
        <v>14733</v>
      </c>
      <c r="BI340" s="35" t="s">
        <v>2613</v>
      </c>
      <c r="BJ340" s="35" t="s">
        <v>3219</v>
      </c>
    </row>
    <row r="341" spans="1:62" x14ac:dyDescent="0.2">
      <c r="A341">
        <v>339</v>
      </c>
      <c r="B341" s="35" t="s">
        <v>12708</v>
      </c>
      <c r="C341" s="35" t="s">
        <v>12709</v>
      </c>
      <c r="D341" s="35" t="s">
        <v>1483</v>
      </c>
      <c r="E341" s="35" t="s">
        <v>12710</v>
      </c>
      <c r="F341" s="35" t="s">
        <v>12711</v>
      </c>
      <c r="G341" s="20">
        <v>44251</v>
      </c>
      <c r="H341" s="35" t="s">
        <v>3225</v>
      </c>
      <c r="I341" s="35" t="s">
        <v>61</v>
      </c>
      <c r="J341" s="35" t="s">
        <v>53</v>
      </c>
      <c r="K341">
        <v>18</v>
      </c>
      <c r="L341">
        <v>9.1999999999999993</v>
      </c>
      <c r="M341" s="35" t="s">
        <v>9407</v>
      </c>
      <c r="N341" s="35" t="s">
        <v>12712</v>
      </c>
      <c r="O341" s="35" t="s">
        <v>68</v>
      </c>
      <c r="P341" s="35" t="s">
        <v>2575</v>
      </c>
      <c r="Q341" s="35" t="s">
        <v>52</v>
      </c>
      <c r="R341" s="35" t="s">
        <v>2623</v>
      </c>
      <c r="S341" s="35" t="s">
        <v>12713</v>
      </c>
      <c r="T341">
        <v>17250000</v>
      </c>
      <c r="U341">
        <v>10</v>
      </c>
      <c r="V341" s="35" t="s">
        <v>9410</v>
      </c>
      <c r="W341" s="35" t="s">
        <v>118</v>
      </c>
      <c r="X341" s="35" t="s">
        <v>79</v>
      </c>
      <c r="Y341" s="35" t="s">
        <v>48</v>
      </c>
      <c r="Z341" s="35" t="s">
        <v>14691</v>
      </c>
      <c r="AA341" s="35" t="s">
        <v>14691</v>
      </c>
      <c r="AC341" s="35" t="s">
        <v>14691</v>
      </c>
      <c r="AD341" s="35" t="s">
        <v>14691</v>
      </c>
      <c r="AE341">
        <v>172503890</v>
      </c>
      <c r="AF341">
        <v>10</v>
      </c>
      <c r="AG341" s="35" t="s">
        <v>14691</v>
      </c>
      <c r="AI341">
        <v>5750000</v>
      </c>
      <c r="AJ341" s="20">
        <v>44323</v>
      </c>
      <c r="AK341" s="20"/>
      <c r="AL341">
        <v>6000000</v>
      </c>
      <c r="AM341">
        <v>600000</v>
      </c>
      <c r="AP341" s="35" t="s">
        <v>14691</v>
      </c>
      <c r="AQ341" s="35" t="s">
        <v>14691</v>
      </c>
      <c r="AR341" s="35" t="s">
        <v>14691</v>
      </c>
      <c r="AS341" s="35" t="s">
        <v>14691</v>
      </c>
      <c r="AT341" s="35" t="s">
        <v>14691</v>
      </c>
      <c r="AU341">
        <v>10</v>
      </c>
      <c r="AV341">
        <v>10.051</v>
      </c>
      <c r="AW341" t="b">
        <v>0</v>
      </c>
      <c r="AX341">
        <v>17250000</v>
      </c>
      <c r="AY341" s="20">
        <v>45057</v>
      </c>
      <c r="AZ341" s="20"/>
      <c r="BA341" s="20"/>
      <c r="BB341">
        <v>1</v>
      </c>
      <c r="BC341">
        <v>0.3333333432674408</v>
      </c>
      <c r="BD341">
        <v>1</v>
      </c>
      <c r="BE341">
        <v>11.5</v>
      </c>
      <c r="BF341" s="35" t="s">
        <v>14691</v>
      </c>
      <c r="BG341" s="35" t="s">
        <v>1484</v>
      </c>
      <c r="BH341" s="35" t="s">
        <v>12714</v>
      </c>
      <c r="BI341" s="35" t="s">
        <v>2580</v>
      </c>
      <c r="BJ341" s="35" t="s">
        <v>12715</v>
      </c>
    </row>
    <row r="342" spans="1:62" x14ac:dyDescent="0.2">
      <c r="A342">
        <v>340</v>
      </c>
      <c r="B342" s="35" t="s">
        <v>12708</v>
      </c>
      <c r="C342" s="35" t="s">
        <v>12709</v>
      </c>
      <c r="D342" s="35" t="s">
        <v>1483</v>
      </c>
      <c r="E342" s="35" t="s">
        <v>12716</v>
      </c>
      <c r="F342" s="35" t="s">
        <v>12711</v>
      </c>
      <c r="G342" s="20">
        <v>44251</v>
      </c>
      <c r="H342" s="35" t="s">
        <v>3225</v>
      </c>
      <c r="I342" s="35" t="s">
        <v>61</v>
      </c>
      <c r="J342" s="35" t="s">
        <v>53</v>
      </c>
      <c r="K342">
        <v>18</v>
      </c>
      <c r="L342">
        <v>9.1999999999999993</v>
      </c>
      <c r="M342" s="35" t="s">
        <v>9407</v>
      </c>
      <c r="N342" s="35" t="s">
        <v>12712</v>
      </c>
      <c r="O342" s="35" t="s">
        <v>68</v>
      </c>
      <c r="P342" s="35" t="s">
        <v>2575</v>
      </c>
      <c r="Q342" s="35" t="s">
        <v>52</v>
      </c>
      <c r="R342" s="35" t="s">
        <v>2623</v>
      </c>
      <c r="S342" s="35" t="s">
        <v>12713</v>
      </c>
      <c r="T342">
        <v>17250000</v>
      </c>
      <c r="U342">
        <v>10</v>
      </c>
      <c r="V342" s="35" t="s">
        <v>9410</v>
      </c>
      <c r="W342" s="35" t="s">
        <v>118</v>
      </c>
      <c r="X342" s="35" t="s">
        <v>79</v>
      </c>
      <c r="Y342" s="35" t="s">
        <v>48</v>
      </c>
      <c r="Z342" s="35" t="s">
        <v>14691</v>
      </c>
      <c r="AA342" s="35" t="s">
        <v>14691</v>
      </c>
      <c r="AC342" s="35" t="s">
        <v>14691</v>
      </c>
      <c r="AD342" s="35" t="s">
        <v>14691</v>
      </c>
      <c r="AE342">
        <v>172503890</v>
      </c>
      <c r="AF342">
        <v>10</v>
      </c>
      <c r="AG342" s="35" t="s">
        <v>14691</v>
      </c>
      <c r="AI342">
        <v>5750000</v>
      </c>
      <c r="AJ342" s="20">
        <v>44323</v>
      </c>
      <c r="AK342" s="20"/>
      <c r="AL342">
        <v>6000000</v>
      </c>
      <c r="AM342">
        <v>600000</v>
      </c>
      <c r="AP342" s="35" t="s">
        <v>14691</v>
      </c>
      <c r="AQ342" s="35" t="s">
        <v>14691</v>
      </c>
      <c r="AR342" s="35" t="s">
        <v>14691</v>
      </c>
      <c r="AS342" s="35" t="s">
        <v>14691</v>
      </c>
      <c r="AT342" s="35" t="s">
        <v>14691</v>
      </c>
      <c r="AU342">
        <v>10</v>
      </c>
      <c r="AV342">
        <v>10.051</v>
      </c>
      <c r="AW342" t="b">
        <v>0</v>
      </c>
      <c r="AX342">
        <v>17250000</v>
      </c>
      <c r="AY342" s="20">
        <v>45057</v>
      </c>
      <c r="AZ342" s="20"/>
      <c r="BA342" s="20"/>
      <c r="BB342">
        <v>1</v>
      </c>
      <c r="BC342">
        <v>0.3333333432674408</v>
      </c>
      <c r="BD342">
        <v>1</v>
      </c>
      <c r="BE342">
        <v>11.5</v>
      </c>
      <c r="BF342" s="35" t="s">
        <v>14691</v>
      </c>
      <c r="BG342" s="35" t="s">
        <v>12708</v>
      </c>
      <c r="BH342" s="35" t="s">
        <v>12717</v>
      </c>
      <c r="BI342" s="35" t="s">
        <v>2584</v>
      </c>
      <c r="BJ342" s="35" t="s">
        <v>12718</v>
      </c>
    </row>
    <row r="343" spans="1:62" x14ac:dyDescent="0.2">
      <c r="A343">
        <v>341</v>
      </c>
      <c r="B343" s="35" t="s">
        <v>12708</v>
      </c>
      <c r="C343" s="35" t="s">
        <v>12709</v>
      </c>
      <c r="D343" s="35" t="s">
        <v>1483</v>
      </c>
      <c r="E343" s="35" t="s">
        <v>12719</v>
      </c>
      <c r="F343" s="35" t="s">
        <v>12711</v>
      </c>
      <c r="G343" s="20">
        <v>44251</v>
      </c>
      <c r="H343" s="35" t="s">
        <v>3225</v>
      </c>
      <c r="I343" s="35" t="s">
        <v>61</v>
      </c>
      <c r="J343" s="35" t="s">
        <v>53</v>
      </c>
      <c r="K343">
        <v>18</v>
      </c>
      <c r="L343">
        <v>9.1999999999999993</v>
      </c>
      <c r="M343" s="35" t="s">
        <v>9407</v>
      </c>
      <c r="N343" s="35" t="s">
        <v>12712</v>
      </c>
      <c r="O343" s="35" t="s">
        <v>68</v>
      </c>
      <c r="P343" s="35" t="s">
        <v>2575</v>
      </c>
      <c r="Q343" s="35" t="s">
        <v>52</v>
      </c>
      <c r="R343" s="35" t="s">
        <v>2623</v>
      </c>
      <c r="S343" s="35" t="s">
        <v>12713</v>
      </c>
      <c r="T343">
        <v>17250000</v>
      </c>
      <c r="U343">
        <v>10</v>
      </c>
      <c r="V343" s="35" t="s">
        <v>9410</v>
      </c>
      <c r="W343" s="35" t="s">
        <v>118</v>
      </c>
      <c r="X343" s="35" t="s">
        <v>79</v>
      </c>
      <c r="Y343" s="35" t="s">
        <v>48</v>
      </c>
      <c r="Z343" s="35" t="s">
        <v>14691</v>
      </c>
      <c r="AA343" s="35" t="s">
        <v>14691</v>
      </c>
      <c r="AC343" s="35" t="s">
        <v>14691</v>
      </c>
      <c r="AD343" s="35" t="s">
        <v>14691</v>
      </c>
      <c r="AE343">
        <v>172503890</v>
      </c>
      <c r="AF343">
        <v>10</v>
      </c>
      <c r="AG343" s="35" t="s">
        <v>14691</v>
      </c>
      <c r="AI343">
        <v>5750000</v>
      </c>
      <c r="AJ343" s="20">
        <v>44323</v>
      </c>
      <c r="AK343" s="20"/>
      <c r="AL343">
        <v>6000000</v>
      </c>
      <c r="AM343">
        <v>600000</v>
      </c>
      <c r="AP343" s="35" t="s">
        <v>14691</v>
      </c>
      <c r="AQ343" s="35" t="s">
        <v>14691</v>
      </c>
      <c r="AR343" s="35" t="s">
        <v>14691</v>
      </c>
      <c r="AS343" s="35" t="s">
        <v>14691</v>
      </c>
      <c r="AT343" s="35" t="s">
        <v>14691</v>
      </c>
      <c r="AU343">
        <v>10</v>
      </c>
      <c r="AV343">
        <v>10.051</v>
      </c>
      <c r="AW343" t="b">
        <v>0</v>
      </c>
      <c r="AX343">
        <v>17250000</v>
      </c>
      <c r="AY343" s="20">
        <v>45057</v>
      </c>
      <c r="AZ343" s="20"/>
      <c r="BA343" s="20"/>
      <c r="BB343">
        <v>1</v>
      </c>
      <c r="BC343">
        <v>0.3333333432674408</v>
      </c>
      <c r="BD343">
        <v>1</v>
      </c>
      <c r="BE343">
        <v>11.5</v>
      </c>
      <c r="BF343" s="35" t="s">
        <v>14691</v>
      </c>
      <c r="BG343" s="35" t="s">
        <v>12720</v>
      </c>
      <c r="BH343" s="35" t="s">
        <v>12721</v>
      </c>
      <c r="BI343" s="35" t="s">
        <v>2589</v>
      </c>
      <c r="BJ343" s="35" t="s">
        <v>12722</v>
      </c>
    </row>
    <row r="344" spans="1:62" x14ac:dyDescent="0.2">
      <c r="A344">
        <v>342</v>
      </c>
      <c r="B344" s="35" t="s">
        <v>10866</v>
      </c>
      <c r="C344" s="35" t="s">
        <v>10867</v>
      </c>
      <c r="D344" s="35" t="s">
        <v>10868</v>
      </c>
      <c r="E344" s="35" t="s">
        <v>10869</v>
      </c>
      <c r="F344" s="35" t="s">
        <v>10870</v>
      </c>
      <c r="G344" s="20">
        <v>44427</v>
      </c>
      <c r="H344" s="35" t="s">
        <v>2755</v>
      </c>
      <c r="I344" s="35" t="s">
        <v>61</v>
      </c>
      <c r="J344" s="35" t="s">
        <v>137</v>
      </c>
      <c r="K344">
        <v>18</v>
      </c>
      <c r="L344">
        <v>9.1999999999999993</v>
      </c>
      <c r="M344" s="35" t="s">
        <v>10871</v>
      </c>
      <c r="N344" s="35" t="s">
        <v>10872</v>
      </c>
      <c r="O344" s="35" t="s">
        <v>112</v>
      </c>
      <c r="P344" s="35" t="s">
        <v>2575</v>
      </c>
      <c r="Q344" s="35" t="s">
        <v>2694</v>
      </c>
      <c r="R344" s="35" t="s">
        <v>2623</v>
      </c>
      <c r="S344" s="35" t="s">
        <v>10873</v>
      </c>
      <c r="T344">
        <v>28750000</v>
      </c>
      <c r="U344">
        <v>10</v>
      </c>
      <c r="V344" s="35" t="s">
        <v>14691</v>
      </c>
      <c r="W344" s="35" t="s">
        <v>1481</v>
      </c>
      <c r="X344" s="35" t="s">
        <v>79</v>
      </c>
      <c r="Y344" s="35" t="s">
        <v>48</v>
      </c>
      <c r="Z344" s="35" t="s">
        <v>14691</v>
      </c>
      <c r="AA344" s="35" t="s">
        <v>14691</v>
      </c>
      <c r="AC344" s="35" t="s">
        <v>14691</v>
      </c>
      <c r="AD344" s="35" t="s">
        <v>14691</v>
      </c>
      <c r="AE344">
        <v>291812500</v>
      </c>
      <c r="AF344">
        <v>10.15</v>
      </c>
      <c r="AG344" s="35" t="s">
        <v>14691</v>
      </c>
      <c r="AI344">
        <v>28750000</v>
      </c>
      <c r="AJ344" s="20">
        <v>44543</v>
      </c>
      <c r="AK344" s="20"/>
      <c r="AL344">
        <v>8982500</v>
      </c>
      <c r="AM344">
        <v>898250</v>
      </c>
      <c r="AP344" s="35" t="s">
        <v>14691</v>
      </c>
      <c r="AQ344" s="35" t="s">
        <v>14691</v>
      </c>
      <c r="AR344" s="35" t="s">
        <v>14691</v>
      </c>
      <c r="AS344" s="35" t="s">
        <v>14691</v>
      </c>
      <c r="AT344" s="35" t="s">
        <v>14691</v>
      </c>
      <c r="AU344">
        <v>10.15</v>
      </c>
      <c r="AV344">
        <v>10.199999999999999</v>
      </c>
      <c r="AW344" t="b">
        <v>0</v>
      </c>
      <c r="AX344">
        <v>28750000</v>
      </c>
      <c r="AY344" s="20">
        <v>45000</v>
      </c>
      <c r="AZ344" s="20"/>
      <c r="BA344" s="20"/>
      <c r="BB344">
        <v>1</v>
      </c>
      <c r="BC344">
        <v>1</v>
      </c>
      <c r="BD344">
        <v>1</v>
      </c>
      <c r="BE344">
        <v>11.5</v>
      </c>
      <c r="BF344" s="35" t="s">
        <v>14691</v>
      </c>
      <c r="BG344" s="35" t="s">
        <v>1482</v>
      </c>
      <c r="BH344" s="35" t="s">
        <v>14734</v>
      </c>
      <c r="BI344" s="35" t="s">
        <v>2580</v>
      </c>
      <c r="BJ344" s="35" t="s">
        <v>10874</v>
      </c>
    </row>
    <row r="345" spans="1:62" x14ac:dyDescent="0.2">
      <c r="A345">
        <v>343</v>
      </c>
      <c r="B345" s="35" t="s">
        <v>10866</v>
      </c>
      <c r="C345" s="35" t="s">
        <v>10867</v>
      </c>
      <c r="D345" s="35" t="s">
        <v>10868</v>
      </c>
      <c r="E345" s="35" t="s">
        <v>10875</v>
      </c>
      <c r="F345" s="35" t="s">
        <v>10870</v>
      </c>
      <c r="G345" s="20">
        <v>44427</v>
      </c>
      <c r="H345" s="35" t="s">
        <v>2755</v>
      </c>
      <c r="I345" s="35" t="s">
        <v>61</v>
      </c>
      <c r="J345" s="35" t="s">
        <v>137</v>
      </c>
      <c r="K345">
        <v>18</v>
      </c>
      <c r="L345">
        <v>9.1999999999999993</v>
      </c>
      <c r="M345" s="35" t="s">
        <v>10871</v>
      </c>
      <c r="N345" s="35" t="s">
        <v>10872</v>
      </c>
      <c r="O345" s="35" t="s">
        <v>112</v>
      </c>
      <c r="P345" s="35" t="s">
        <v>2575</v>
      </c>
      <c r="Q345" s="35" t="s">
        <v>2694</v>
      </c>
      <c r="R345" s="35" t="s">
        <v>2623</v>
      </c>
      <c r="S345" s="35" t="s">
        <v>10873</v>
      </c>
      <c r="T345">
        <v>28750000</v>
      </c>
      <c r="U345">
        <v>10</v>
      </c>
      <c r="V345" s="35" t="s">
        <v>14691</v>
      </c>
      <c r="W345" s="35" t="s">
        <v>1481</v>
      </c>
      <c r="X345" s="35" t="s">
        <v>79</v>
      </c>
      <c r="Y345" s="35" t="s">
        <v>48</v>
      </c>
      <c r="Z345" s="35" t="s">
        <v>14691</v>
      </c>
      <c r="AA345" s="35" t="s">
        <v>14691</v>
      </c>
      <c r="AC345" s="35" t="s">
        <v>14691</v>
      </c>
      <c r="AD345" s="35" t="s">
        <v>14691</v>
      </c>
      <c r="AE345">
        <v>291812500</v>
      </c>
      <c r="AF345">
        <v>10.15</v>
      </c>
      <c r="AG345" s="35" t="s">
        <v>14691</v>
      </c>
      <c r="AI345">
        <v>28750000</v>
      </c>
      <c r="AJ345" s="20">
        <v>44543</v>
      </c>
      <c r="AK345" s="20"/>
      <c r="AL345">
        <v>8982500</v>
      </c>
      <c r="AM345">
        <v>898250</v>
      </c>
      <c r="AP345" s="35" t="s">
        <v>14691</v>
      </c>
      <c r="AQ345" s="35" t="s">
        <v>14691</v>
      </c>
      <c r="AR345" s="35" t="s">
        <v>14691</v>
      </c>
      <c r="AS345" s="35" t="s">
        <v>14691</v>
      </c>
      <c r="AT345" s="35" t="s">
        <v>14691</v>
      </c>
      <c r="AU345">
        <v>10.15</v>
      </c>
      <c r="AV345">
        <v>10.199999999999999</v>
      </c>
      <c r="AW345" t="b">
        <v>0</v>
      </c>
      <c r="AX345">
        <v>28750000</v>
      </c>
      <c r="AY345" s="20">
        <v>45000</v>
      </c>
      <c r="AZ345" s="20"/>
      <c r="BA345" s="20"/>
      <c r="BB345">
        <v>1</v>
      </c>
      <c r="BC345">
        <v>1</v>
      </c>
      <c r="BD345">
        <v>1</v>
      </c>
      <c r="BE345">
        <v>11.5</v>
      </c>
      <c r="BF345" s="35" t="s">
        <v>14691</v>
      </c>
      <c r="BG345" s="35" t="s">
        <v>10866</v>
      </c>
      <c r="BH345" s="35" t="s">
        <v>14735</v>
      </c>
      <c r="BI345" s="35" t="s">
        <v>2584</v>
      </c>
      <c r="BJ345" s="35" t="s">
        <v>10876</v>
      </c>
    </row>
    <row r="346" spans="1:62" x14ac:dyDescent="0.2">
      <c r="A346">
        <v>344</v>
      </c>
      <c r="B346" s="35" t="s">
        <v>10866</v>
      </c>
      <c r="C346" s="35" t="s">
        <v>10867</v>
      </c>
      <c r="D346" s="35" t="s">
        <v>10868</v>
      </c>
      <c r="E346" s="35" t="s">
        <v>10877</v>
      </c>
      <c r="F346" s="35" t="s">
        <v>10870</v>
      </c>
      <c r="G346" s="20">
        <v>44427</v>
      </c>
      <c r="H346" s="35" t="s">
        <v>2755</v>
      </c>
      <c r="I346" s="35" t="s">
        <v>61</v>
      </c>
      <c r="J346" s="35" t="s">
        <v>137</v>
      </c>
      <c r="K346">
        <v>18</v>
      </c>
      <c r="L346">
        <v>9.1999999999999993</v>
      </c>
      <c r="M346" s="35" t="s">
        <v>10871</v>
      </c>
      <c r="N346" s="35" t="s">
        <v>10872</v>
      </c>
      <c r="O346" s="35" t="s">
        <v>112</v>
      </c>
      <c r="P346" s="35" t="s">
        <v>2575</v>
      </c>
      <c r="Q346" s="35" t="s">
        <v>2694</v>
      </c>
      <c r="R346" s="35" t="s">
        <v>2623</v>
      </c>
      <c r="S346" s="35" t="s">
        <v>10873</v>
      </c>
      <c r="T346">
        <v>28750000</v>
      </c>
      <c r="U346">
        <v>10</v>
      </c>
      <c r="V346" s="35" t="s">
        <v>14691</v>
      </c>
      <c r="W346" s="35" t="s">
        <v>1481</v>
      </c>
      <c r="X346" s="35" t="s">
        <v>79</v>
      </c>
      <c r="Y346" s="35" t="s">
        <v>48</v>
      </c>
      <c r="Z346" s="35" t="s">
        <v>14691</v>
      </c>
      <c r="AA346" s="35" t="s">
        <v>14691</v>
      </c>
      <c r="AC346" s="35" t="s">
        <v>14691</v>
      </c>
      <c r="AD346" s="35" t="s">
        <v>14691</v>
      </c>
      <c r="AE346">
        <v>291812500</v>
      </c>
      <c r="AF346">
        <v>10.15</v>
      </c>
      <c r="AG346" s="35" t="s">
        <v>14691</v>
      </c>
      <c r="AI346">
        <v>28750000</v>
      </c>
      <c r="AJ346" s="20">
        <v>44543</v>
      </c>
      <c r="AK346" s="20"/>
      <c r="AL346">
        <v>8982500</v>
      </c>
      <c r="AM346">
        <v>898250</v>
      </c>
      <c r="AP346" s="35" t="s">
        <v>14691</v>
      </c>
      <c r="AQ346" s="35" t="s">
        <v>14691</v>
      </c>
      <c r="AR346" s="35" t="s">
        <v>14691</v>
      </c>
      <c r="AS346" s="35" t="s">
        <v>14691</v>
      </c>
      <c r="AT346" s="35" t="s">
        <v>14691</v>
      </c>
      <c r="AU346">
        <v>10.15</v>
      </c>
      <c r="AV346">
        <v>10.199999999999999</v>
      </c>
      <c r="AW346" t="b">
        <v>0</v>
      </c>
      <c r="AX346">
        <v>28750000</v>
      </c>
      <c r="AY346" s="20">
        <v>45000</v>
      </c>
      <c r="AZ346" s="20"/>
      <c r="BA346" s="20"/>
      <c r="BB346">
        <v>1</v>
      </c>
      <c r="BC346">
        <v>1</v>
      </c>
      <c r="BD346">
        <v>1</v>
      </c>
      <c r="BE346">
        <v>11.5</v>
      </c>
      <c r="BF346" s="35" t="s">
        <v>14691</v>
      </c>
      <c r="BG346" s="35" t="s">
        <v>10878</v>
      </c>
      <c r="BH346" s="35" t="s">
        <v>14736</v>
      </c>
      <c r="BI346" s="35" t="s">
        <v>2589</v>
      </c>
      <c r="BJ346" s="35" t="s">
        <v>10879</v>
      </c>
    </row>
    <row r="347" spans="1:62" x14ac:dyDescent="0.2">
      <c r="A347">
        <v>345</v>
      </c>
      <c r="B347" s="35" t="s">
        <v>2726</v>
      </c>
      <c r="C347" s="35" t="s">
        <v>2727</v>
      </c>
      <c r="D347" s="35" t="s">
        <v>2728</v>
      </c>
      <c r="E347" s="35" t="s">
        <v>2729</v>
      </c>
      <c r="F347" s="35" t="s">
        <v>2730</v>
      </c>
      <c r="G347" s="20">
        <v>43903</v>
      </c>
      <c r="H347" s="35" t="s">
        <v>1479</v>
      </c>
      <c r="I347" s="35" t="s">
        <v>54</v>
      </c>
      <c r="J347" s="35" t="s">
        <v>126</v>
      </c>
      <c r="K347">
        <v>16.5</v>
      </c>
      <c r="L347">
        <v>9.1999999999999993</v>
      </c>
      <c r="M347" s="35" t="s">
        <v>2731</v>
      </c>
      <c r="N347" s="35" t="s">
        <v>2732</v>
      </c>
      <c r="O347" s="35" t="s">
        <v>1478</v>
      </c>
      <c r="P347" s="35" t="s">
        <v>2575</v>
      </c>
      <c r="Q347" s="35" t="s">
        <v>200</v>
      </c>
      <c r="R347" s="35" t="s">
        <v>2733</v>
      </c>
      <c r="S347" s="35" t="s">
        <v>2734</v>
      </c>
      <c r="T347">
        <v>4600000</v>
      </c>
      <c r="U347">
        <v>10</v>
      </c>
      <c r="V347" s="35" t="s">
        <v>2735</v>
      </c>
      <c r="W347" s="35" t="s">
        <v>1477</v>
      </c>
      <c r="X347" s="35" t="s">
        <v>79</v>
      </c>
      <c r="Y347" s="35" t="s">
        <v>167</v>
      </c>
      <c r="Z347" s="35" t="s">
        <v>72</v>
      </c>
      <c r="AA347" s="35" t="s">
        <v>56</v>
      </c>
      <c r="AC347" s="35" t="s">
        <v>14691</v>
      </c>
      <c r="AD347" s="35" t="s">
        <v>14691</v>
      </c>
      <c r="AE347">
        <v>46926504</v>
      </c>
      <c r="AF347">
        <v>10.199999999999999</v>
      </c>
      <c r="AG347" s="35" t="s">
        <v>1476</v>
      </c>
      <c r="AH347">
        <v>140000000</v>
      </c>
      <c r="AI347">
        <v>4600000</v>
      </c>
      <c r="AJ347" s="20">
        <v>44006</v>
      </c>
      <c r="AK347" s="20">
        <v>44615</v>
      </c>
      <c r="AL347">
        <v>2610000</v>
      </c>
      <c r="AM347">
        <v>261000</v>
      </c>
      <c r="AP347" s="35" t="s">
        <v>14691</v>
      </c>
      <c r="AQ347" s="35" t="s">
        <v>14691</v>
      </c>
      <c r="AR347" s="35" t="s">
        <v>1475</v>
      </c>
      <c r="AS347" s="35" t="s">
        <v>2736</v>
      </c>
      <c r="AT347" s="35" t="s">
        <v>14691</v>
      </c>
      <c r="AU347">
        <v>10.29</v>
      </c>
      <c r="AV347">
        <v>10.282999999999999</v>
      </c>
      <c r="AW347" t="b">
        <v>1</v>
      </c>
      <c r="AX347">
        <v>4600000</v>
      </c>
      <c r="AY347" s="20">
        <v>44645</v>
      </c>
      <c r="AZ347" s="20">
        <v>44643</v>
      </c>
      <c r="BA347" s="20"/>
      <c r="BB347">
        <v>1</v>
      </c>
      <c r="BC347">
        <v>1</v>
      </c>
      <c r="BD347">
        <v>1</v>
      </c>
      <c r="BE347">
        <v>11.5</v>
      </c>
      <c r="BF347" s="35" t="s">
        <v>14691</v>
      </c>
      <c r="BG347" s="35" t="s">
        <v>1480</v>
      </c>
      <c r="BH347" s="35" t="s">
        <v>2737</v>
      </c>
      <c r="BI347" s="35" t="s">
        <v>2580</v>
      </c>
      <c r="BJ347" s="35" t="s">
        <v>2738</v>
      </c>
    </row>
    <row r="348" spans="1:62" x14ac:dyDescent="0.2">
      <c r="A348">
        <v>346</v>
      </c>
      <c r="B348" s="35" t="s">
        <v>2726</v>
      </c>
      <c r="C348" s="35" t="s">
        <v>2727</v>
      </c>
      <c r="D348" s="35" t="s">
        <v>2728</v>
      </c>
      <c r="E348" s="35" t="s">
        <v>2739</v>
      </c>
      <c r="F348" s="35" t="s">
        <v>2730</v>
      </c>
      <c r="G348" s="20">
        <v>43903</v>
      </c>
      <c r="H348" s="35" t="s">
        <v>1479</v>
      </c>
      <c r="I348" s="35" t="s">
        <v>54</v>
      </c>
      <c r="J348" s="35" t="s">
        <v>126</v>
      </c>
      <c r="K348">
        <v>16.5</v>
      </c>
      <c r="L348">
        <v>9.1999999999999993</v>
      </c>
      <c r="M348" s="35" t="s">
        <v>2731</v>
      </c>
      <c r="N348" s="35" t="s">
        <v>2732</v>
      </c>
      <c r="O348" s="35" t="s">
        <v>1478</v>
      </c>
      <c r="P348" s="35" t="s">
        <v>2575</v>
      </c>
      <c r="Q348" s="35" t="s">
        <v>200</v>
      </c>
      <c r="R348" s="35" t="s">
        <v>2733</v>
      </c>
      <c r="S348" s="35" t="s">
        <v>2734</v>
      </c>
      <c r="T348">
        <v>4600000</v>
      </c>
      <c r="U348">
        <v>10</v>
      </c>
      <c r="V348" s="35" t="s">
        <v>2735</v>
      </c>
      <c r="W348" s="35" t="s">
        <v>1477</v>
      </c>
      <c r="X348" s="35" t="s">
        <v>79</v>
      </c>
      <c r="Y348" s="35" t="s">
        <v>167</v>
      </c>
      <c r="Z348" s="35" t="s">
        <v>72</v>
      </c>
      <c r="AA348" s="35" t="s">
        <v>56</v>
      </c>
      <c r="AC348" s="35" t="s">
        <v>14691</v>
      </c>
      <c r="AD348" s="35" t="s">
        <v>14691</v>
      </c>
      <c r="AE348">
        <v>46926504</v>
      </c>
      <c r="AF348">
        <v>10.199999999999999</v>
      </c>
      <c r="AG348" s="35" t="s">
        <v>1476</v>
      </c>
      <c r="AH348">
        <v>140000000</v>
      </c>
      <c r="AI348">
        <v>4600000</v>
      </c>
      <c r="AJ348" s="20">
        <v>44006</v>
      </c>
      <c r="AK348" s="20">
        <v>44615</v>
      </c>
      <c r="AL348">
        <v>2610000</v>
      </c>
      <c r="AM348">
        <v>261000</v>
      </c>
      <c r="AP348" s="35" t="s">
        <v>14691</v>
      </c>
      <c r="AQ348" s="35" t="s">
        <v>14691</v>
      </c>
      <c r="AR348" s="35" t="s">
        <v>1475</v>
      </c>
      <c r="AS348" s="35" t="s">
        <v>2736</v>
      </c>
      <c r="AT348" s="35" t="s">
        <v>14691</v>
      </c>
      <c r="AU348">
        <v>10.29</v>
      </c>
      <c r="AV348">
        <v>10.282999999999999</v>
      </c>
      <c r="AW348" t="b">
        <v>1</v>
      </c>
      <c r="AX348">
        <v>4600000</v>
      </c>
      <c r="AY348" s="20">
        <v>44645</v>
      </c>
      <c r="AZ348" s="20">
        <v>44643</v>
      </c>
      <c r="BA348" s="20"/>
      <c r="BB348">
        <v>1</v>
      </c>
      <c r="BC348">
        <v>1</v>
      </c>
      <c r="BD348">
        <v>1</v>
      </c>
      <c r="BE348">
        <v>11.5</v>
      </c>
      <c r="BF348" s="35" t="s">
        <v>14691</v>
      </c>
      <c r="BG348" s="35" t="s">
        <v>2726</v>
      </c>
      <c r="BH348" s="35" t="s">
        <v>2740</v>
      </c>
      <c r="BI348" s="35" t="s">
        <v>2584</v>
      </c>
      <c r="BJ348" s="35" t="s">
        <v>2741</v>
      </c>
    </row>
    <row r="349" spans="1:62" x14ac:dyDescent="0.2">
      <c r="A349">
        <v>347</v>
      </c>
      <c r="B349" s="35" t="s">
        <v>2726</v>
      </c>
      <c r="C349" s="35" t="s">
        <v>2727</v>
      </c>
      <c r="D349" s="35" t="s">
        <v>2728</v>
      </c>
      <c r="E349" s="35" t="s">
        <v>2742</v>
      </c>
      <c r="F349" s="35" t="s">
        <v>2730</v>
      </c>
      <c r="G349" s="20">
        <v>43903</v>
      </c>
      <c r="H349" s="35" t="s">
        <v>1479</v>
      </c>
      <c r="I349" s="35" t="s">
        <v>54</v>
      </c>
      <c r="J349" s="35" t="s">
        <v>126</v>
      </c>
      <c r="K349">
        <v>16.5</v>
      </c>
      <c r="L349">
        <v>9.1999999999999993</v>
      </c>
      <c r="M349" s="35" t="s">
        <v>2731</v>
      </c>
      <c r="N349" s="35" t="s">
        <v>2732</v>
      </c>
      <c r="O349" s="35" t="s">
        <v>1478</v>
      </c>
      <c r="P349" s="35" t="s">
        <v>2575</v>
      </c>
      <c r="Q349" s="35" t="s">
        <v>200</v>
      </c>
      <c r="R349" s="35" t="s">
        <v>2733</v>
      </c>
      <c r="S349" s="35" t="s">
        <v>2734</v>
      </c>
      <c r="T349">
        <v>4600000</v>
      </c>
      <c r="U349">
        <v>10</v>
      </c>
      <c r="V349" s="35" t="s">
        <v>2735</v>
      </c>
      <c r="W349" s="35" t="s">
        <v>1477</v>
      </c>
      <c r="X349" s="35" t="s">
        <v>79</v>
      </c>
      <c r="Y349" s="35" t="s">
        <v>167</v>
      </c>
      <c r="Z349" s="35" t="s">
        <v>72</v>
      </c>
      <c r="AA349" s="35" t="s">
        <v>56</v>
      </c>
      <c r="AC349" s="35" t="s">
        <v>14691</v>
      </c>
      <c r="AD349" s="35" t="s">
        <v>14691</v>
      </c>
      <c r="AE349">
        <v>46926504</v>
      </c>
      <c r="AF349">
        <v>10.199999999999999</v>
      </c>
      <c r="AG349" s="35" t="s">
        <v>1476</v>
      </c>
      <c r="AH349">
        <v>140000000</v>
      </c>
      <c r="AI349">
        <v>4600000</v>
      </c>
      <c r="AJ349" s="20">
        <v>44006</v>
      </c>
      <c r="AK349" s="20">
        <v>44615</v>
      </c>
      <c r="AL349">
        <v>2610000</v>
      </c>
      <c r="AM349">
        <v>261000</v>
      </c>
      <c r="AP349" s="35" t="s">
        <v>14691</v>
      </c>
      <c r="AQ349" s="35" t="s">
        <v>14691</v>
      </c>
      <c r="AR349" s="35" t="s">
        <v>1475</v>
      </c>
      <c r="AS349" s="35" t="s">
        <v>2736</v>
      </c>
      <c r="AT349" s="35" t="s">
        <v>14691</v>
      </c>
      <c r="AU349">
        <v>10.29</v>
      </c>
      <c r="AV349">
        <v>10.282999999999999</v>
      </c>
      <c r="AW349" t="b">
        <v>1</v>
      </c>
      <c r="AX349">
        <v>4600000</v>
      </c>
      <c r="AY349" s="20">
        <v>44645</v>
      </c>
      <c r="AZ349" s="20">
        <v>44643</v>
      </c>
      <c r="BA349" s="20"/>
      <c r="BB349">
        <v>1</v>
      </c>
      <c r="BC349">
        <v>1</v>
      </c>
      <c r="BD349">
        <v>1</v>
      </c>
      <c r="BE349">
        <v>11.5</v>
      </c>
      <c r="BF349" s="35" t="s">
        <v>14691</v>
      </c>
      <c r="BG349" s="35" t="s">
        <v>2743</v>
      </c>
      <c r="BH349" s="35" t="s">
        <v>2744</v>
      </c>
      <c r="BI349" s="35" t="s">
        <v>2589</v>
      </c>
      <c r="BJ349" s="35" t="s">
        <v>2745</v>
      </c>
    </row>
    <row r="350" spans="1:62" x14ac:dyDescent="0.2">
      <c r="A350">
        <v>348</v>
      </c>
      <c r="B350" s="35" t="s">
        <v>2726</v>
      </c>
      <c r="C350" s="35" t="s">
        <v>2727</v>
      </c>
      <c r="D350" s="35" t="s">
        <v>2728</v>
      </c>
      <c r="E350" s="35" t="s">
        <v>2746</v>
      </c>
      <c r="F350" s="35" t="s">
        <v>2730</v>
      </c>
      <c r="G350" s="20">
        <v>43903</v>
      </c>
      <c r="H350" s="35" t="s">
        <v>1479</v>
      </c>
      <c r="I350" s="35" t="s">
        <v>54</v>
      </c>
      <c r="J350" s="35" t="s">
        <v>126</v>
      </c>
      <c r="K350">
        <v>16.5</v>
      </c>
      <c r="L350">
        <v>9.1999999999999993</v>
      </c>
      <c r="M350" s="35" t="s">
        <v>2731</v>
      </c>
      <c r="N350" s="35" t="s">
        <v>2732</v>
      </c>
      <c r="O350" s="35" t="s">
        <v>1478</v>
      </c>
      <c r="P350" s="35" t="s">
        <v>2575</v>
      </c>
      <c r="Q350" s="35" t="s">
        <v>200</v>
      </c>
      <c r="R350" s="35" t="s">
        <v>2733</v>
      </c>
      <c r="S350" s="35" t="s">
        <v>2734</v>
      </c>
      <c r="T350">
        <v>4600000</v>
      </c>
      <c r="U350">
        <v>10</v>
      </c>
      <c r="V350" s="35" t="s">
        <v>2735</v>
      </c>
      <c r="W350" s="35" t="s">
        <v>1477</v>
      </c>
      <c r="X350" s="35" t="s">
        <v>79</v>
      </c>
      <c r="Y350" s="35" t="s">
        <v>167</v>
      </c>
      <c r="Z350" s="35" t="s">
        <v>72</v>
      </c>
      <c r="AA350" s="35" t="s">
        <v>56</v>
      </c>
      <c r="AC350" s="35" t="s">
        <v>14691</v>
      </c>
      <c r="AD350" s="35" t="s">
        <v>14691</v>
      </c>
      <c r="AE350">
        <v>46926504</v>
      </c>
      <c r="AF350">
        <v>10.199999999999999</v>
      </c>
      <c r="AG350" s="35" t="s">
        <v>1476</v>
      </c>
      <c r="AH350">
        <v>140000000</v>
      </c>
      <c r="AI350">
        <v>4600000</v>
      </c>
      <c r="AJ350" s="20">
        <v>44006</v>
      </c>
      <c r="AK350" s="20">
        <v>44615</v>
      </c>
      <c r="AL350">
        <v>2610000</v>
      </c>
      <c r="AM350">
        <v>261000</v>
      </c>
      <c r="AP350" s="35" t="s">
        <v>14691</v>
      </c>
      <c r="AQ350" s="35" t="s">
        <v>14691</v>
      </c>
      <c r="AR350" s="35" t="s">
        <v>1475</v>
      </c>
      <c r="AS350" s="35" t="s">
        <v>2736</v>
      </c>
      <c r="AT350" s="35" t="s">
        <v>14691</v>
      </c>
      <c r="AU350">
        <v>10.29</v>
      </c>
      <c r="AV350">
        <v>10.282999999999999</v>
      </c>
      <c r="AW350" t="b">
        <v>1</v>
      </c>
      <c r="AX350">
        <v>4600000</v>
      </c>
      <c r="AY350" s="20">
        <v>44645</v>
      </c>
      <c r="AZ350" s="20">
        <v>44643</v>
      </c>
      <c r="BA350" s="20"/>
      <c r="BB350">
        <v>1</v>
      </c>
      <c r="BC350">
        <v>1</v>
      </c>
      <c r="BD350">
        <v>1</v>
      </c>
      <c r="BE350">
        <v>11.5</v>
      </c>
      <c r="BF350" s="35" t="s">
        <v>14691</v>
      </c>
      <c r="BG350" s="35" t="s">
        <v>2747</v>
      </c>
      <c r="BH350" s="35" t="s">
        <v>2748</v>
      </c>
      <c r="BI350" s="35" t="s">
        <v>2613</v>
      </c>
      <c r="BJ350" s="35" t="s">
        <v>2749</v>
      </c>
    </row>
    <row r="351" spans="1:62" x14ac:dyDescent="0.2">
      <c r="A351">
        <v>349</v>
      </c>
      <c r="B351" s="35" t="s">
        <v>9402</v>
      </c>
      <c r="C351" s="35" t="s">
        <v>9403</v>
      </c>
      <c r="D351" s="35" t="s">
        <v>9404</v>
      </c>
      <c r="E351" s="35" t="s">
        <v>9405</v>
      </c>
      <c r="F351" s="35" t="s">
        <v>9406</v>
      </c>
      <c r="G351" s="20">
        <v>44204</v>
      </c>
      <c r="H351" s="35" t="s">
        <v>3225</v>
      </c>
      <c r="I351" s="35" t="s">
        <v>54</v>
      </c>
      <c r="J351" s="35" t="s">
        <v>53</v>
      </c>
      <c r="K351">
        <v>18</v>
      </c>
      <c r="L351">
        <v>9.1999999999999993</v>
      </c>
      <c r="M351" s="35" t="s">
        <v>9407</v>
      </c>
      <c r="N351" s="35" t="s">
        <v>9408</v>
      </c>
      <c r="O351" s="35" t="s">
        <v>68</v>
      </c>
      <c r="P351" s="35" t="s">
        <v>2575</v>
      </c>
      <c r="Q351" s="35" t="s">
        <v>52</v>
      </c>
      <c r="R351" s="35" t="s">
        <v>2623</v>
      </c>
      <c r="S351" s="35" t="s">
        <v>9409</v>
      </c>
      <c r="T351">
        <v>17250000</v>
      </c>
      <c r="U351">
        <v>10</v>
      </c>
      <c r="V351" s="35" t="s">
        <v>9410</v>
      </c>
      <c r="W351" s="35" t="s">
        <v>1473</v>
      </c>
      <c r="X351" s="35" t="s">
        <v>79</v>
      </c>
      <c r="Y351" s="35" t="s">
        <v>48</v>
      </c>
      <c r="Z351" s="35" t="s">
        <v>140</v>
      </c>
      <c r="AA351" s="35" t="s">
        <v>48</v>
      </c>
      <c r="AC351" s="35" t="s">
        <v>14691</v>
      </c>
      <c r="AD351" s="35" t="s">
        <v>14691</v>
      </c>
      <c r="AE351">
        <v>172512555</v>
      </c>
      <c r="AF351">
        <v>10</v>
      </c>
      <c r="AG351" s="35" t="s">
        <v>1472</v>
      </c>
      <c r="AH351">
        <v>713000000</v>
      </c>
      <c r="AI351">
        <v>5750000</v>
      </c>
      <c r="AJ351" s="20">
        <v>44246</v>
      </c>
      <c r="AK351" s="20">
        <v>44494</v>
      </c>
      <c r="AL351">
        <v>4700000</v>
      </c>
      <c r="AM351">
        <v>470000</v>
      </c>
      <c r="AP351" s="35" t="s">
        <v>14691</v>
      </c>
      <c r="AQ351" s="35" t="s">
        <v>14691</v>
      </c>
      <c r="AR351" s="35" t="s">
        <v>1471</v>
      </c>
      <c r="AS351" s="35" t="s">
        <v>9411</v>
      </c>
      <c r="AT351" s="35" t="s">
        <v>14691</v>
      </c>
      <c r="AU351">
        <v>10</v>
      </c>
      <c r="AV351">
        <v>10.042999999999999</v>
      </c>
      <c r="AW351" t="b">
        <v>1</v>
      </c>
      <c r="AX351">
        <v>17250000</v>
      </c>
      <c r="AY351" s="20">
        <v>44980</v>
      </c>
      <c r="AZ351" s="20">
        <v>44767</v>
      </c>
      <c r="BA351" s="20"/>
      <c r="BB351">
        <v>1</v>
      </c>
      <c r="BC351">
        <v>0.3333333432674408</v>
      </c>
      <c r="BD351">
        <v>1</v>
      </c>
      <c r="BE351">
        <v>11.5</v>
      </c>
      <c r="BF351" s="35" t="s">
        <v>14691</v>
      </c>
      <c r="BG351" s="35" t="s">
        <v>1474</v>
      </c>
      <c r="BH351" s="35" t="s">
        <v>9412</v>
      </c>
      <c r="BI351" s="35" t="s">
        <v>2580</v>
      </c>
      <c r="BJ351" s="35" t="s">
        <v>9413</v>
      </c>
    </row>
    <row r="352" spans="1:62" x14ac:dyDescent="0.2">
      <c r="A352">
        <v>350</v>
      </c>
      <c r="B352" s="35" t="s">
        <v>9402</v>
      </c>
      <c r="C352" s="35" t="s">
        <v>9403</v>
      </c>
      <c r="D352" s="35" t="s">
        <v>9404</v>
      </c>
      <c r="E352" s="35" t="s">
        <v>9414</v>
      </c>
      <c r="F352" s="35" t="s">
        <v>9406</v>
      </c>
      <c r="G352" s="20">
        <v>44204</v>
      </c>
      <c r="H352" s="35" t="s">
        <v>3225</v>
      </c>
      <c r="I352" s="35" t="s">
        <v>54</v>
      </c>
      <c r="J352" s="35" t="s">
        <v>53</v>
      </c>
      <c r="K352">
        <v>18</v>
      </c>
      <c r="L352">
        <v>9.1999999999999993</v>
      </c>
      <c r="M352" s="35" t="s">
        <v>9407</v>
      </c>
      <c r="N352" s="35" t="s">
        <v>9408</v>
      </c>
      <c r="O352" s="35" t="s">
        <v>68</v>
      </c>
      <c r="P352" s="35" t="s">
        <v>2575</v>
      </c>
      <c r="Q352" s="35" t="s">
        <v>52</v>
      </c>
      <c r="R352" s="35" t="s">
        <v>2623</v>
      </c>
      <c r="S352" s="35" t="s">
        <v>9409</v>
      </c>
      <c r="T352">
        <v>17250000</v>
      </c>
      <c r="U352">
        <v>10</v>
      </c>
      <c r="V352" s="35" t="s">
        <v>9410</v>
      </c>
      <c r="W352" s="35" t="s">
        <v>1473</v>
      </c>
      <c r="X352" s="35" t="s">
        <v>79</v>
      </c>
      <c r="Y352" s="35" t="s">
        <v>48</v>
      </c>
      <c r="Z352" s="35" t="s">
        <v>140</v>
      </c>
      <c r="AA352" s="35" t="s">
        <v>48</v>
      </c>
      <c r="AC352" s="35" t="s">
        <v>14691</v>
      </c>
      <c r="AD352" s="35" t="s">
        <v>14691</v>
      </c>
      <c r="AE352">
        <v>172512555</v>
      </c>
      <c r="AF352">
        <v>10</v>
      </c>
      <c r="AG352" s="35" t="s">
        <v>1472</v>
      </c>
      <c r="AH352">
        <v>713000000</v>
      </c>
      <c r="AI352">
        <v>5750000</v>
      </c>
      <c r="AJ352" s="20">
        <v>44246</v>
      </c>
      <c r="AK352" s="20">
        <v>44494</v>
      </c>
      <c r="AL352">
        <v>4700000</v>
      </c>
      <c r="AM352">
        <v>470000</v>
      </c>
      <c r="AP352" s="35" t="s">
        <v>14691</v>
      </c>
      <c r="AQ352" s="35" t="s">
        <v>14691</v>
      </c>
      <c r="AR352" s="35" t="s">
        <v>1471</v>
      </c>
      <c r="AS352" s="35" t="s">
        <v>9411</v>
      </c>
      <c r="AT352" s="35" t="s">
        <v>14691</v>
      </c>
      <c r="AU352">
        <v>10</v>
      </c>
      <c r="AV352">
        <v>10.042999999999999</v>
      </c>
      <c r="AW352" t="b">
        <v>1</v>
      </c>
      <c r="AX352">
        <v>17250000</v>
      </c>
      <c r="AY352" s="20">
        <v>44980</v>
      </c>
      <c r="AZ352" s="20">
        <v>44767</v>
      </c>
      <c r="BA352" s="20"/>
      <c r="BB352">
        <v>1</v>
      </c>
      <c r="BC352">
        <v>0.3333333432674408</v>
      </c>
      <c r="BD352">
        <v>1</v>
      </c>
      <c r="BE352">
        <v>11.5</v>
      </c>
      <c r="BF352" s="35" t="s">
        <v>14691</v>
      </c>
      <c r="BG352" s="35" t="s">
        <v>9415</v>
      </c>
      <c r="BH352" s="35" t="s">
        <v>9416</v>
      </c>
      <c r="BI352" s="35" t="s">
        <v>2584</v>
      </c>
      <c r="BJ352" s="35" t="s">
        <v>9417</v>
      </c>
    </row>
    <row r="353" spans="1:62" x14ac:dyDescent="0.2">
      <c r="A353">
        <v>351</v>
      </c>
      <c r="B353" s="35" t="s">
        <v>9402</v>
      </c>
      <c r="C353" s="35" t="s">
        <v>9403</v>
      </c>
      <c r="D353" s="35" t="s">
        <v>9404</v>
      </c>
      <c r="E353" s="35" t="s">
        <v>9418</v>
      </c>
      <c r="F353" s="35" t="s">
        <v>9406</v>
      </c>
      <c r="G353" s="20">
        <v>44204</v>
      </c>
      <c r="H353" s="35" t="s">
        <v>3225</v>
      </c>
      <c r="I353" s="35" t="s">
        <v>54</v>
      </c>
      <c r="J353" s="35" t="s">
        <v>53</v>
      </c>
      <c r="K353">
        <v>18</v>
      </c>
      <c r="L353">
        <v>9.1999999999999993</v>
      </c>
      <c r="M353" s="35" t="s">
        <v>9407</v>
      </c>
      <c r="N353" s="35" t="s">
        <v>9408</v>
      </c>
      <c r="O353" s="35" t="s">
        <v>68</v>
      </c>
      <c r="P353" s="35" t="s">
        <v>2575</v>
      </c>
      <c r="Q353" s="35" t="s">
        <v>52</v>
      </c>
      <c r="R353" s="35" t="s">
        <v>2623</v>
      </c>
      <c r="S353" s="35" t="s">
        <v>9409</v>
      </c>
      <c r="T353">
        <v>17250000</v>
      </c>
      <c r="U353">
        <v>10</v>
      </c>
      <c r="V353" s="35" t="s">
        <v>9410</v>
      </c>
      <c r="W353" s="35" t="s">
        <v>1473</v>
      </c>
      <c r="X353" s="35" t="s">
        <v>79</v>
      </c>
      <c r="Y353" s="35" t="s">
        <v>48</v>
      </c>
      <c r="Z353" s="35" t="s">
        <v>140</v>
      </c>
      <c r="AA353" s="35" t="s">
        <v>48</v>
      </c>
      <c r="AC353" s="35" t="s">
        <v>14691</v>
      </c>
      <c r="AD353" s="35" t="s">
        <v>14691</v>
      </c>
      <c r="AE353">
        <v>172512555</v>
      </c>
      <c r="AF353">
        <v>10</v>
      </c>
      <c r="AG353" s="35" t="s">
        <v>1472</v>
      </c>
      <c r="AH353">
        <v>713000000</v>
      </c>
      <c r="AI353">
        <v>5750000</v>
      </c>
      <c r="AJ353" s="20">
        <v>44246</v>
      </c>
      <c r="AK353" s="20">
        <v>44494</v>
      </c>
      <c r="AL353">
        <v>4700000</v>
      </c>
      <c r="AM353">
        <v>470000</v>
      </c>
      <c r="AP353" s="35" t="s">
        <v>14691</v>
      </c>
      <c r="AQ353" s="35" t="s">
        <v>14691</v>
      </c>
      <c r="AR353" s="35" t="s">
        <v>1471</v>
      </c>
      <c r="AS353" s="35" t="s">
        <v>9411</v>
      </c>
      <c r="AT353" s="35" t="s">
        <v>14691</v>
      </c>
      <c r="AU353">
        <v>10</v>
      </c>
      <c r="AV353">
        <v>10.042999999999999</v>
      </c>
      <c r="AW353" t="b">
        <v>1</v>
      </c>
      <c r="AX353">
        <v>17250000</v>
      </c>
      <c r="AY353" s="20">
        <v>44980</v>
      </c>
      <c r="AZ353" s="20">
        <v>44767</v>
      </c>
      <c r="BA353" s="20"/>
      <c r="BB353">
        <v>1</v>
      </c>
      <c r="BC353">
        <v>0.3333333432674408</v>
      </c>
      <c r="BD353">
        <v>1</v>
      </c>
      <c r="BE353">
        <v>11.5</v>
      </c>
      <c r="BF353" s="35" t="s">
        <v>14691</v>
      </c>
      <c r="BG353" s="35" t="s">
        <v>9419</v>
      </c>
      <c r="BH353" s="35" t="s">
        <v>9420</v>
      </c>
      <c r="BI353" s="35" t="s">
        <v>2589</v>
      </c>
      <c r="BJ353" s="35" t="s">
        <v>9421</v>
      </c>
    </row>
    <row r="354" spans="1:62" x14ac:dyDescent="0.2">
      <c r="A354">
        <v>352</v>
      </c>
      <c r="B354" s="35" t="s">
        <v>14079</v>
      </c>
      <c r="C354" s="35" t="s">
        <v>14080</v>
      </c>
      <c r="D354" s="35" t="s">
        <v>14081</v>
      </c>
      <c r="E354" s="35" t="s">
        <v>14082</v>
      </c>
      <c r="F354" s="35" t="s">
        <v>14083</v>
      </c>
      <c r="G354" s="20">
        <v>44376</v>
      </c>
      <c r="H354" s="35" t="s">
        <v>3225</v>
      </c>
      <c r="I354" s="35" t="s">
        <v>54</v>
      </c>
      <c r="J354" s="35" t="s">
        <v>69</v>
      </c>
      <c r="K354">
        <v>18</v>
      </c>
      <c r="L354">
        <v>9.1999999999999993</v>
      </c>
      <c r="M354" s="35" t="s">
        <v>14084</v>
      </c>
      <c r="N354" s="35" t="s">
        <v>14085</v>
      </c>
      <c r="O354" s="35" t="s">
        <v>59</v>
      </c>
      <c r="P354" s="35" t="s">
        <v>2575</v>
      </c>
      <c r="Q354" s="35" t="s">
        <v>95</v>
      </c>
      <c r="R354" s="35" t="s">
        <v>2577</v>
      </c>
      <c r="S354" s="35" t="s">
        <v>14086</v>
      </c>
      <c r="T354">
        <v>16900000</v>
      </c>
      <c r="U354">
        <v>10</v>
      </c>
      <c r="V354" s="35" t="s">
        <v>14087</v>
      </c>
      <c r="W354" s="35" t="s">
        <v>1469</v>
      </c>
      <c r="X354" s="35" t="s">
        <v>140</v>
      </c>
      <c r="Y354" s="35" t="s">
        <v>167</v>
      </c>
      <c r="Z354" s="35" t="s">
        <v>14691</v>
      </c>
      <c r="AA354" s="35" t="s">
        <v>14691</v>
      </c>
      <c r="AC354" s="35" t="s">
        <v>14691</v>
      </c>
      <c r="AD354" s="35" t="s">
        <v>14691</v>
      </c>
      <c r="AE354">
        <v>169006966</v>
      </c>
      <c r="AF354">
        <v>10</v>
      </c>
      <c r="AG354" s="35" t="s">
        <v>14691</v>
      </c>
      <c r="AI354">
        <v>8450000</v>
      </c>
      <c r="AJ354" s="20">
        <v>44393</v>
      </c>
      <c r="AK354" s="20"/>
      <c r="AL354">
        <v>6380000</v>
      </c>
      <c r="AO354">
        <v>6380000</v>
      </c>
      <c r="AP354" s="35" t="s">
        <v>14691</v>
      </c>
      <c r="AQ354" s="35" t="s">
        <v>14691</v>
      </c>
      <c r="AR354" s="35" t="s">
        <v>14691</v>
      </c>
      <c r="AS354" s="35" t="s">
        <v>14691</v>
      </c>
      <c r="AT354" s="35" t="s">
        <v>14691</v>
      </c>
      <c r="AU354">
        <v>10.01</v>
      </c>
      <c r="AV354">
        <v>10.096</v>
      </c>
      <c r="AW354" t="b">
        <v>0</v>
      </c>
      <c r="AX354">
        <v>16900000</v>
      </c>
      <c r="AY354" s="20">
        <v>45127</v>
      </c>
      <c r="AZ354" s="20"/>
      <c r="BA354" s="20"/>
      <c r="BB354">
        <v>1</v>
      </c>
      <c r="BC354">
        <v>0.5</v>
      </c>
      <c r="BD354">
        <v>1</v>
      </c>
      <c r="BE354">
        <v>11.5</v>
      </c>
      <c r="BF354" s="35" t="s">
        <v>14691</v>
      </c>
      <c r="BG354" s="35" t="s">
        <v>1470</v>
      </c>
      <c r="BH354" s="35" t="s">
        <v>14088</v>
      </c>
      <c r="BI354" s="35" t="s">
        <v>2580</v>
      </c>
      <c r="BJ354" s="35" t="s">
        <v>14089</v>
      </c>
    </row>
    <row r="355" spans="1:62" x14ac:dyDescent="0.2">
      <c r="A355">
        <v>353</v>
      </c>
      <c r="B355" s="35" t="s">
        <v>14079</v>
      </c>
      <c r="C355" s="35" t="s">
        <v>14080</v>
      </c>
      <c r="D355" s="35" t="s">
        <v>14081</v>
      </c>
      <c r="E355" s="35" t="s">
        <v>14090</v>
      </c>
      <c r="F355" s="35" t="s">
        <v>14083</v>
      </c>
      <c r="G355" s="20">
        <v>44376</v>
      </c>
      <c r="H355" s="35" t="s">
        <v>3225</v>
      </c>
      <c r="I355" s="35" t="s">
        <v>54</v>
      </c>
      <c r="J355" s="35" t="s">
        <v>69</v>
      </c>
      <c r="K355">
        <v>18</v>
      </c>
      <c r="L355">
        <v>9.1999999999999993</v>
      </c>
      <c r="M355" s="35" t="s">
        <v>14084</v>
      </c>
      <c r="N355" s="35" t="s">
        <v>14085</v>
      </c>
      <c r="O355" s="35" t="s">
        <v>59</v>
      </c>
      <c r="P355" s="35" t="s">
        <v>2575</v>
      </c>
      <c r="Q355" s="35" t="s">
        <v>95</v>
      </c>
      <c r="R355" s="35" t="s">
        <v>2577</v>
      </c>
      <c r="S355" s="35" t="s">
        <v>14086</v>
      </c>
      <c r="T355">
        <v>16900000</v>
      </c>
      <c r="U355">
        <v>10</v>
      </c>
      <c r="V355" s="35" t="s">
        <v>14087</v>
      </c>
      <c r="W355" s="35" t="s">
        <v>1469</v>
      </c>
      <c r="X355" s="35" t="s">
        <v>140</v>
      </c>
      <c r="Y355" s="35" t="s">
        <v>167</v>
      </c>
      <c r="Z355" s="35" t="s">
        <v>14691</v>
      </c>
      <c r="AA355" s="35" t="s">
        <v>14691</v>
      </c>
      <c r="AC355" s="35" t="s">
        <v>14691</v>
      </c>
      <c r="AD355" s="35" t="s">
        <v>14691</v>
      </c>
      <c r="AE355">
        <v>169006966</v>
      </c>
      <c r="AF355">
        <v>10</v>
      </c>
      <c r="AG355" s="35" t="s">
        <v>14691</v>
      </c>
      <c r="AI355">
        <v>8450000</v>
      </c>
      <c r="AJ355" s="20">
        <v>44393</v>
      </c>
      <c r="AK355" s="20"/>
      <c r="AL355">
        <v>6380000</v>
      </c>
      <c r="AO355">
        <v>6380000</v>
      </c>
      <c r="AP355" s="35" t="s">
        <v>14691</v>
      </c>
      <c r="AQ355" s="35" t="s">
        <v>14691</v>
      </c>
      <c r="AR355" s="35" t="s">
        <v>14691</v>
      </c>
      <c r="AS355" s="35" t="s">
        <v>14691</v>
      </c>
      <c r="AT355" s="35" t="s">
        <v>14691</v>
      </c>
      <c r="AU355">
        <v>10.01</v>
      </c>
      <c r="AV355">
        <v>10.096</v>
      </c>
      <c r="AW355" t="b">
        <v>0</v>
      </c>
      <c r="AX355">
        <v>16900000</v>
      </c>
      <c r="AY355" s="20">
        <v>45127</v>
      </c>
      <c r="AZ355" s="20"/>
      <c r="BA355" s="20"/>
      <c r="BB355">
        <v>1</v>
      </c>
      <c r="BC355">
        <v>0.5</v>
      </c>
      <c r="BD355">
        <v>1</v>
      </c>
      <c r="BE355">
        <v>11.5</v>
      </c>
      <c r="BF355" s="35" t="s">
        <v>14691</v>
      </c>
      <c r="BG355" s="35" t="s">
        <v>14079</v>
      </c>
      <c r="BH355" s="35" t="s">
        <v>14091</v>
      </c>
      <c r="BI355" s="35" t="s">
        <v>2584</v>
      </c>
      <c r="BJ355" s="35" t="s">
        <v>14092</v>
      </c>
    </row>
    <row r="356" spans="1:62" x14ac:dyDescent="0.2">
      <c r="A356">
        <v>354</v>
      </c>
      <c r="B356" s="35" t="s">
        <v>14079</v>
      </c>
      <c r="C356" s="35" t="s">
        <v>14080</v>
      </c>
      <c r="D356" s="35" t="s">
        <v>14081</v>
      </c>
      <c r="E356" s="35" t="s">
        <v>14093</v>
      </c>
      <c r="F356" s="35" t="s">
        <v>14083</v>
      </c>
      <c r="G356" s="20">
        <v>44376</v>
      </c>
      <c r="H356" s="35" t="s">
        <v>3225</v>
      </c>
      <c r="I356" s="35" t="s">
        <v>54</v>
      </c>
      <c r="J356" s="35" t="s">
        <v>69</v>
      </c>
      <c r="K356">
        <v>18</v>
      </c>
      <c r="L356">
        <v>9.1999999999999993</v>
      </c>
      <c r="M356" s="35" t="s">
        <v>14084</v>
      </c>
      <c r="N356" s="35" t="s">
        <v>14085</v>
      </c>
      <c r="O356" s="35" t="s">
        <v>59</v>
      </c>
      <c r="P356" s="35" t="s">
        <v>2575</v>
      </c>
      <c r="Q356" s="35" t="s">
        <v>95</v>
      </c>
      <c r="R356" s="35" t="s">
        <v>2577</v>
      </c>
      <c r="S356" s="35" t="s">
        <v>14086</v>
      </c>
      <c r="T356">
        <v>16900000</v>
      </c>
      <c r="U356">
        <v>10</v>
      </c>
      <c r="V356" s="35" t="s">
        <v>14087</v>
      </c>
      <c r="W356" s="35" t="s">
        <v>1469</v>
      </c>
      <c r="X356" s="35" t="s">
        <v>140</v>
      </c>
      <c r="Y356" s="35" t="s">
        <v>167</v>
      </c>
      <c r="Z356" s="35" t="s">
        <v>14691</v>
      </c>
      <c r="AA356" s="35" t="s">
        <v>14691</v>
      </c>
      <c r="AC356" s="35" t="s">
        <v>14691</v>
      </c>
      <c r="AD356" s="35" t="s">
        <v>14691</v>
      </c>
      <c r="AE356">
        <v>169006966</v>
      </c>
      <c r="AF356">
        <v>10</v>
      </c>
      <c r="AG356" s="35" t="s">
        <v>14691</v>
      </c>
      <c r="AI356">
        <v>8450000</v>
      </c>
      <c r="AJ356" s="20">
        <v>44393</v>
      </c>
      <c r="AK356" s="20"/>
      <c r="AL356">
        <v>6380000</v>
      </c>
      <c r="AO356">
        <v>6380000</v>
      </c>
      <c r="AP356" s="35" t="s">
        <v>14691</v>
      </c>
      <c r="AQ356" s="35" t="s">
        <v>14691</v>
      </c>
      <c r="AR356" s="35" t="s">
        <v>14691</v>
      </c>
      <c r="AS356" s="35" t="s">
        <v>14691</v>
      </c>
      <c r="AT356" s="35" t="s">
        <v>14691</v>
      </c>
      <c r="AU356">
        <v>10.01</v>
      </c>
      <c r="AV356">
        <v>10.096</v>
      </c>
      <c r="AW356" t="b">
        <v>0</v>
      </c>
      <c r="AX356">
        <v>16900000</v>
      </c>
      <c r="AY356" s="20">
        <v>45127</v>
      </c>
      <c r="AZ356" s="20"/>
      <c r="BA356" s="20"/>
      <c r="BB356">
        <v>1</v>
      </c>
      <c r="BC356">
        <v>0.5</v>
      </c>
      <c r="BD356">
        <v>1</v>
      </c>
      <c r="BE356">
        <v>11.5</v>
      </c>
      <c r="BF356" s="35" t="s">
        <v>14691</v>
      </c>
      <c r="BG356" s="35" t="s">
        <v>14094</v>
      </c>
      <c r="BH356" s="35" t="s">
        <v>14095</v>
      </c>
      <c r="BI356" s="35" t="s">
        <v>2589</v>
      </c>
      <c r="BJ356" s="35" t="s">
        <v>14096</v>
      </c>
    </row>
    <row r="357" spans="1:62" x14ac:dyDescent="0.2">
      <c r="A357">
        <v>355</v>
      </c>
      <c r="B357" s="35" t="s">
        <v>3383</v>
      </c>
      <c r="C357" s="35" t="s">
        <v>3384</v>
      </c>
      <c r="D357" s="35" t="s">
        <v>3385</v>
      </c>
      <c r="E357" s="35" t="s">
        <v>3386</v>
      </c>
      <c r="F357" s="35" t="s">
        <v>3387</v>
      </c>
      <c r="G357" s="20">
        <v>44322</v>
      </c>
      <c r="H357" s="35" t="s">
        <v>138</v>
      </c>
      <c r="I357" s="35" t="s">
        <v>14691</v>
      </c>
      <c r="J357" s="35" t="s">
        <v>107</v>
      </c>
      <c r="M357" s="35" t="s">
        <v>2868</v>
      </c>
      <c r="N357" s="35" t="s">
        <v>3388</v>
      </c>
      <c r="O357" s="35" t="s">
        <v>112</v>
      </c>
      <c r="P357" s="35" t="s">
        <v>2575</v>
      </c>
      <c r="Q357" s="35" t="s">
        <v>368</v>
      </c>
      <c r="R357" s="35" t="s">
        <v>2733</v>
      </c>
      <c r="S357" s="35" t="s">
        <v>3389</v>
      </c>
      <c r="T357">
        <v>5750000</v>
      </c>
      <c r="U357">
        <v>10</v>
      </c>
      <c r="V357" s="35" t="s">
        <v>14691</v>
      </c>
      <c r="W357" s="35" t="s">
        <v>1467</v>
      </c>
      <c r="X357" s="35" t="s">
        <v>72</v>
      </c>
      <c r="Y357" s="35" t="s">
        <v>48</v>
      </c>
      <c r="Z357" s="35" t="s">
        <v>72</v>
      </c>
      <c r="AA357" s="35" t="s">
        <v>48</v>
      </c>
      <c r="AC357" s="35" t="s">
        <v>14691</v>
      </c>
      <c r="AD357" s="35" t="s">
        <v>14691</v>
      </c>
      <c r="AE357">
        <v>58075877</v>
      </c>
      <c r="AF357">
        <v>10.1</v>
      </c>
      <c r="AG357" s="35" t="s">
        <v>1466</v>
      </c>
      <c r="AH357">
        <v>4081400000</v>
      </c>
      <c r="AJ357" s="20">
        <v>44357</v>
      </c>
      <c r="AK357" s="20">
        <v>44518</v>
      </c>
      <c r="AL357">
        <v>2925000</v>
      </c>
      <c r="AM357">
        <v>292500</v>
      </c>
      <c r="AP357" s="35" t="s">
        <v>14691</v>
      </c>
      <c r="AQ357" s="35" t="s">
        <v>14691</v>
      </c>
      <c r="AR357" s="35" t="s">
        <v>14691</v>
      </c>
      <c r="AS357" s="35" t="s">
        <v>14691</v>
      </c>
      <c r="AT357" s="35" t="s">
        <v>14691</v>
      </c>
      <c r="AU357">
        <v>10.11</v>
      </c>
      <c r="AV357">
        <v>10.114000000000001</v>
      </c>
      <c r="AW357" t="b">
        <v>1</v>
      </c>
      <c r="AX357">
        <v>5750000</v>
      </c>
      <c r="AY357" s="20">
        <v>44726</v>
      </c>
      <c r="AZ357" s="20">
        <v>44712</v>
      </c>
      <c r="BA357" s="20">
        <v>44909</v>
      </c>
      <c r="BB357">
        <v>1</v>
      </c>
      <c r="BF357" s="35" t="s">
        <v>14691</v>
      </c>
      <c r="BG357" s="35" t="s">
        <v>1468</v>
      </c>
      <c r="BH357" s="35" t="s">
        <v>3390</v>
      </c>
      <c r="BI357" s="35" t="s">
        <v>2580</v>
      </c>
      <c r="BJ357" s="35" t="s">
        <v>3391</v>
      </c>
    </row>
    <row r="358" spans="1:62" x14ac:dyDescent="0.2">
      <c r="A358">
        <v>356</v>
      </c>
      <c r="B358" s="35" t="s">
        <v>3383</v>
      </c>
      <c r="C358" s="35" t="s">
        <v>3384</v>
      </c>
      <c r="D358" s="35" t="s">
        <v>3385</v>
      </c>
      <c r="E358" s="35" t="s">
        <v>3392</v>
      </c>
      <c r="F358" s="35" t="s">
        <v>3387</v>
      </c>
      <c r="G358" s="20">
        <v>44322</v>
      </c>
      <c r="H358" s="35" t="s">
        <v>138</v>
      </c>
      <c r="I358" s="35" t="s">
        <v>14691</v>
      </c>
      <c r="J358" s="35" t="s">
        <v>107</v>
      </c>
      <c r="M358" s="35" t="s">
        <v>2868</v>
      </c>
      <c r="N358" s="35" t="s">
        <v>3388</v>
      </c>
      <c r="O358" s="35" t="s">
        <v>112</v>
      </c>
      <c r="P358" s="35" t="s">
        <v>2575</v>
      </c>
      <c r="Q358" s="35" t="s">
        <v>368</v>
      </c>
      <c r="R358" s="35" t="s">
        <v>2733</v>
      </c>
      <c r="S358" s="35" t="s">
        <v>3389</v>
      </c>
      <c r="T358">
        <v>5750000</v>
      </c>
      <c r="U358">
        <v>10</v>
      </c>
      <c r="V358" s="35" t="s">
        <v>14691</v>
      </c>
      <c r="W358" s="35" t="s">
        <v>1467</v>
      </c>
      <c r="X358" s="35" t="s">
        <v>72</v>
      </c>
      <c r="Y358" s="35" t="s">
        <v>48</v>
      </c>
      <c r="Z358" s="35" t="s">
        <v>72</v>
      </c>
      <c r="AA358" s="35" t="s">
        <v>48</v>
      </c>
      <c r="AC358" s="35" t="s">
        <v>14691</v>
      </c>
      <c r="AD358" s="35" t="s">
        <v>14691</v>
      </c>
      <c r="AE358">
        <v>58075877</v>
      </c>
      <c r="AF358">
        <v>10.1</v>
      </c>
      <c r="AG358" s="35" t="s">
        <v>1466</v>
      </c>
      <c r="AH358">
        <v>4081400000</v>
      </c>
      <c r="AJ358" s="20">
        <v>44357</v>
      </c>
      <c r="AK358" s="20">
        <v>44518</v>
      </c>
      <c r="AL358">
        <v>2925000</v>
      </c>
      <c r="AM358">
        <v>292500</v>
      </c>
      <c r="AP358" s="35" t="s">
        <v>14691</v>
      </c>
      <c r="AQ358" s="35" t="s">
        <v>14691</v>
      </c>
      <c r="AR358" s="35" t="s">
        <v>14691</v>
      </c>
      <c r="AS358" s="35" t="s">
        <v>14691</v>
      </c>
      <c r="AT358" s="35" t="s">
        <v>14691</v>
      </c>
      <c r="AU358">
        <v>10.11</v>
      </c>
      <c r="AV358">
        <v>10.114000000000001</v>
      </c>
      <c r="AW358" t="b">
        <v>1</v>
      </c>
      <c r="AX358">
        <v>5750000</v>
      </c>
      <c r="AY358" s="20">
        <v>44726</v>
      </c>
      <c r="AZ358" s="20">
        <v>44712</v>
      </c>
      <c r="BA358" s="20">
        <v>44909</v>
      </c>
      <c r="BB358">
        <v>1</v>
      </c>
      <c r="BF358" s="35" t="s">
        <v>14691</v>
      </c>
      <c r="BG358" s="35" t="s">
        <v>3383</v>
      </c>
      <c r="BH358" s="35" t="s">
        <v>3393</v>
      </c>
      <c r="BI358" s="35" t="s">
        <v>2584</v>
      </c>
      <c r="BJ358" s="35" t="s">
        <v>3394</v>
      </c>
    </row>
    <row r="359" spans="1:62" x14ac:dyDescent="0.2">
      <c r="A359">
        <v>357</v>
      </c>
      <c r="B359" s="35" t="s">
        <v>3383</v>
      </c>
      <c r="C359" s="35" t="s">
        <v>3384</v>
      </c>
      <c r="D359" s="35" t="s">
        <v>3385</v>
      </c>
      <c r="E359" s="35" t="s">
        <v>3395</v>
      </c>
      <c r="F359" s="35" t="s">
        <v>3387</v>
      </c>
      <c r="G359" s="20">
        <v>44322</v>
      </c>
      <c r="H359" s="35" t="s">
        <v>138</v>
      </c>
      <c r="I359" s="35" t="s">
        <v>14691</v>
      </c>
      <c r="J359" s="35" t="s">
        <v>107</v>
      </c>
      <c r="M359" s="35" t="s">
        <v>2868</v>
      </c>
      <c r="N359" s="35" t="s">
        <v>3388</v>
      </c>
      <c r="O359" s="35" t="s">
        <v>112</v>
      </c>
      <c r="P359" s="35" t="s">
        <v>2575</v>
      </c>
      <c r="Q359" s="35" t="s">
        <v>368</v>
      </c>
      <c r="R359" s="35" t="s">
        <v>2733</v>
      </c>
      <c r="S359" s="35" t="s">
        <v>3389</v>
      </c>
      <c r="T359">
        <v>5750000</v>
      </c>
      <c r="U359">
        <v>10</v>
      </c>
      <c r="V359" s="35" t="s">
        <v>14691</v>
      </c>
      <c r="W359" s="35" t="s">
        <v>1467</v>
      </c>
      <c r="X359" s="35" t="s">
        <v>72</v>
      </c>
      <c r="Y359" s="35" t="s">
        <v>48</v>
      </c>
      <c r="Z359" s="35" t="s">
        <v>72</v>
      </c>
      <c r="AA359" s="35" t="s">
        <v>48</v>
      </c>
      <c r="AC359" s="35" t="s">
        <v>14691</v>
      </c>
      <c r="AD359" s="35" t="s">
        <v>14691</v>
      </c>
      <c r="AE359">
        <v>58075877</v>
      </c>
      <c r="AF359">
        <v>10.1</v>
      </c>
      <c r="AG359" s="35" t="s">
        <v>1466</v>
      </c>
      <c r="AH359">
        <v>4081400000</v>
      </c>
      <c r="AJ359" s="20">
        <v>44357</v>
      </c>
      <c r="AK359" s="20">
        <v>44518</v>
      </c>
      <c r="AL359">
        <v>2925000</v>
      </c>
      <c r="AM359">
        <v>292500</v>
      </c>
      <c r="AP359" s="35" t="s">
        <v>14691</v>
      </c>
      <c r="AQ359" s="35" t="s">
        <v>14691</v>
      </c>
      <c r="AR359" s="35" t="s">
        <v>14691</v>
      </c>
      <c r="AS359" s="35" t="s">
        <v>14691</v>
      </c>
      <c r="AT359" s="35" t="s">
        <v>14691</v>
      </c>
      <c r="AU359">
        <v>10.11</v>
      </c>
      <c r="AV359">
        <v>10.114000000000001</v>
      </c>
      <c r="AW359" t="b">
        <v>1</v>
      </c>
      <c r="AX359">
        <v>5750000</v>
      </c>
      <c r="AY359" s="20">
        <v>44726</v>
      </c>
      <c r="AZ359" s="20">
        <v>44712</v>
      </c>
      <c r="BA359" s="20">
        <v>44909</v>
      </c>
      <c r="BB359">
        <v>1</v>
      </c>
      <c r="BF359" s="35" t="s">
        <v>14691</v>
      </c>
      <c r="BG359" s="35" t="s">
        <v>3396</v>
      </c>
      <c r="BH359" s="35" t="s">
        <v>3397</v>
      </c>
      <c r="BI359" s="35" t="s">
        <v>2613</v>
      </c>
      <c r="BJ359" s="35" t="s">
        <v>3398</v>
      </c>
    </row>
    <row r="360" spans="1:62" x14ac:dyDescent="0.2">
      <c r="A360">
        <v>358</v>
      </c>
      <c r="B360" s="35" t="s">
        <v>12476</v>
      </c>
      <c r="C360" s="35" t="s">
        <v>12477</v>
      </c>
      <c r="D360" s="35" t="s">
        <v>12478</v>
      </c>
      <c r="E360" s="35" t="s">
        <v>12479</v>
      </c>
      <c r="F360" s="35" t="s">
        <v>12480</v>
      </c>
      <c r="G360" s="20">
        <v>44253</v>
      </c>
      <c r="H360" s="35" t="s">
        <v>3225</v>
      </c>
      <c r="I360" s="35" t="s">
        <v>54</v>
      </c>
      <c r="J360" s="35" t="s">
        <v>176</v>
      </c>
      <c r="K360">
        <v>18</v>
      </c>
      <c r="L360">
        <v>9.1999999999999993</v>
      </c>
      <c r="M360" s="35" t="s">
        <v>6817</v>
      </c>
      <c r="N360" s="35" t="s">
        <v>12481</v>
      </c>
      <c r="O360" s="35" t="s">
        <v>149</v>
      </c>
      <c r="P360" s="35" t="s">
        <v>4409</v>
      </c>
      <c r="Q360" s="35" t="s">
        <v>135</v>
      </c>
      <c r="R360" s="35" t="s">
        <v>2623</v>
      </c>
      <c r="S360" s="35" t="s">
        <v>12482</v>
      </c>
      <c r="T360">
        <v>30000000</v>
      </c>
      <c r="U360">
        <v>10</v>
      </c>
      <c r="V360" s="35" t="s">
        <v>14691</v>
      </c>
      <c r="W360" s="35" t="s">
        <v>1464</v>
      </c>
      <c r="X360" s="35" t="s">
        <v>147</v>
      </c>
      <c r="Y360" s="35" t="s">
        <v>48</v>
      </c>
      <c r="Z360" s="35" t="s">
        <v>14691</v>
      </c>
      <c r="AA360" s="35" t="s">
        <v>14691</v>
      </c>
      <c r="AC360" s="35" t="s">
        <v>14691</v>
      </c>
      <c r="AD360" s="35" t="s">
        <v>14691</v>
      </c>
      <c r="AE360">
        <v>300008267</v>
      </c>
      <c r="AF360">
        <v>10</v>
      </c>
      <c r="AG360" s="35" t="s">
        <v>14691</v>
      </c>
      <c r="AI360">
        <v>7500000</v>
      </c>
      <c r="AJ360" s="20">
        <v>44315</v>
      </c>
      <c r="AK360" s="20"/>
      <c r="AL360">
        <v>8600000</v>
      </c>
      <c r="AO360">
        <v>5733333</v>
      </c>
      <c r="AP360" s="35" t="s">
        <v>14691</v>
      </c>
      <c r="AQ360" s="35" t="s">
        <v>14691</v>
      </c>
      <c r="AR360" s="35" t="s">
        <v>14691</v>
      </c>
      <c r="AS360" s="35" t="s">
        <v>14691</v>
      </c>
      <c r="AT360" s="35" t="s">
        <v>14691</v>
      </c>
      <c r="AU360">
        <v>10</v>
      </c>
      <c r="AV360">
        <v>10.057</v>
      </c>
      <c r="AW360" t="b">
        <v>0</v>
      </c>
      <c r="AX360">
        <v>30000000</v>
      </c>
      <c r="AY360" s="20">
        <v>45049</v>
      </c>
      <c r="AZ360" s="20"/>
      <c r="BA360" s="20"/>
      <c r="BB360">
        <v>1</v>
      </c>
      <c r="BC360">
        <v>0.25</v>
      </c>
      <c r="BD360">
        <v>1</v>
      </c>
      <c r="BE360">
        <v>11.5</v>
      </c>
      <c r="BF360" s="35" t="s">
        <v>14691</v>
      </c>
      <c r="BG360" s="35" t="s">
        <v>1465</v>
      </c>
      <c r="BH360" s="35" t="s">
        <v>12483</v>
      </c>
      <c r="BI360" s="35" t="s">
        <v>2580</v>
      </c>
      <c r="BJ360" s="35" t="s">
        <v>12484</v>
      </c>
    </row>
    <row r="361" spans="1:62" x14ac:dyDescent="0.2">
      <c r="A361">
        <v>359</v>
      </c>
      <c r="B361" s="35" t="s">
        <v>12476</v>
      </c>
      <c r="C361" s="35" t="s">
        <v>12477</v>
      </c>
      <c r="D361" s="35" t="s">
        <v>12478</v>
      </c>
      <c r="E361" s="35" t="s">
        <v>12485</v>
      </c>
      <c r="F361" s="35" t="s">
        <v>12480</v>
      </c>
      <c r="G361" s="20">
        <v>44253</v>
      </c>
      <c r="H361" s="35" t="s">
        <v>3225</v>
      </c>
      <c r="I361" s="35" t="s">
        <v>54</v>
      </c>
      <c r="J361" s="35" t="s">
        <v>176</v>
      </c>
      <c r="K361">
        <v>18</v>
      </c>
      <c r="L361">
        <v>9.1999999999999993</v>
      </c>
      <c r="M361" s="35" t="s">
        <v>6817</v>
      </c>
      <c r="N361" s="35" t="s">
        <v>12481</v>
      </c>
      <c r="O361" s="35" t="s">
        <v>149</v>
      </c>
      <c r="P361" s="35" t="s">
        <v>4409</v>
      </c>
      <c r="Q361" s="35" t="s">
        <v>135</v>
      </c>
      <c r="R361" s="35" t="s">
        <v>2623</v>
      </c>
      <c r="S361" s="35" t="s">
        <v>12482</v>
      </c>
      <c r="T361">
        <v>30000000</v>
      </c>
      <c r="U361">
        <v>10</v>
      </c>
      <c r="V361" s="35" t="s">
        <v>14691</v>
      </c>
      <c r="W361" s="35" t="s">
        <v>1464</v>
      </c>
      <c r="X361" s="35" t="s">
        <v>147</v>
      </c>
      <c r="Y361" s="35" t="s">
        <v>48</v>
      </c>
      <c r="Z361" s="35" t="s">
        <v>14691</v>
      </c>
      <c r="AA361" s="35" t="s">
        <v>14691</v>
      </c>
      <c r="AC361" s="35" t="s">
        <v>14691</v>
      </c>
      <c r="AD361" s="35" t="s">
        <v>14691</v>
      </c>
      <c r="AE361">
        <v>300008267</v>
      </c>
      <c r="AF361">
        <v>10</v>
      </c>
      <c r="AG361" s="35" t="s">
        <v>14691</v>
      </c>
      <c r="AI361">
        <v>7500000</v>
      </c>
      <c r="AJ361" s="20">
        <v>44315</v>
      </c>
      <c r="AK361" s="20"/>
      <c r="AL361">
        <v>8600000</v>
      </c>
      <c r="AO361">
        <v>5733333</v>
      </c>
      <c r="AP361" s="35" t="s">
        <v>14691</v>
      </c>
      <c r="AQ361" s="35" t="s">
        <v>14691</v>
      </c>
      <c r="AR361" s="35" t="s">
        <v>14691</v>
      </c>
      <c r="AS361" s="35" t="s">
        <v>14691</v>
      </c>
      <c r="AT361" s="35" t="s">
        <v>14691</v>
      </c>
      <c r="AU361">
        <v>10</v>
      </c>
      <c r="AV361">
        <v>10.057</v>
      </c>
      <c r="AW361" t="b">
        <v>0</v>
      </c>
      <c r="AX361">
        <v>30000000</v>
      </c>
      <c r="AY361" s="20">
        <v>45049</v>
      </c>
      <c r="AZ361" s="20"/>
      <c r="BA361" s="20"/>
      <c r="BB361">
        <v>1</v>
      </c>
      <c r="BC361">
        <v>0.25</v>
      </c>
      <c r="BD361">
        <v>1</v>
      </c>
      <c r="BE361">
        <v>11.5</v>
      </c>
      <c r="BF361" s="35" t="s">
        <v>14691</v>
      </c>
      <c r="BG361" s="35" t="s">
        <v>12476</v>
      </c>
      <c r="BH361" s="35" t="s">
        <v>12486</v>
      </c>
      <c r="BI361" s="35" t="s">
        <v>2584</v>
      </c>
      <c r="BJ361" s="35" t="s">
        <v>12487</v>
      </c>
    </row>
    <row r="362" spans="1:62" x14ac:dyDescent="0.2">
      <c r="A362">
        <v>360</v>
      </c>
      <c r="B362" s="35" t="s">
        <v>12476</v>
      </c>
      <c r="C362" s="35" t="s">
        <v>12477</v>
      </c>
      <c r="D362" s="35" t="s">
        <v>12478</v>
      </c>
      <c r="E362" s="35" t="s">
        <v>12488</v>
      </c>
      <c r="F362" s="35" t="s">
        <v>12480</v>
      </c>
      <c r="G362" s="20">
        <v>44253</v>
      </c>
      <c r="H362" s="35" t="s">
        <v>3225</v>
      </c>
      <c r="I362" s="35" t="s">
        <v>54</v>
      </c>
      <c r="J362" s="35" t="s">
        <v>176</v>
      </c>
      <c r="K362">
        <v>18</v>
      </c>
      <c r="L362">
        <v>9.1999999999999993</v>
      </c>
      <c r="M362" s="35" t="s">
        <v>6817</v>
      </c>
      <c r="N362" s="35" t="s">
        <v>12481</v>
      </c>
      <c r="O362" s="35" t="s">
        <v>149</v>
      </c>
      <c r="P362" s="35" t="s">
        <v>4409</v>
      </c>
      <c r="Q362" s="35" t="s">
        <v>135</v>
      </c>
      <c r="R362" s="35" t="s">
        <v>2623</v>
      </c>
      <c r="S362" s="35" t="s">
        <v>12482</v>
      </c>
      <c r="T362">
        <v>30000000</v>
      </c>
      <c r="U362">
        <v>10</v>
      </c>
      <c r="V362" s="35" t="s">
        <v>14691</v>
      </c>
      <c r="W362" s="35" t="s">
        <v>1464</v>
      </c>
      <c r="X362" s="35" t="s">
        <v>147</v>
      </c>
      <c r="Y362" s="35" t="s">
        <v>48</v>
      </c>
      <c r="Z362" s="35" t="s">
        <v>14691</v>
      </c>
      <c r="AA362" s="35" t="s">
        <v>14691</v>
      </c>
      <c r="AC362" s="35" t="s">
        <v>14691</v>
      </c>
      <c r="AD362" s="35" t="s">
        <v>14691</v>
      </c>
      <c r="AE362">
        <v>300008267</v>
      </c>
      <c r="AF362">
        <v>10</v>
      </c>
      <c r="AG362" s="35" t="s">
        <v>14691</v>
      </c>
      <c r="AI362">
        <v>7500000</v>
      </c>
      <c r="AJ362" s="20">
        <v>44315</v>
      </c>
      <c r="AK362" s="20"/>
      <c r="AL362">
        <v>8600000</v>
      </c>
      <c r="AO362">
        <v>5733333</v>
      </c>
      <c r="AP362" s="35" t="s">
        <v>14691</v>
      </c>
      <c r="AQ362" s="35" t="s">
        <v>14691</v>
      </c>
      <c r="AR362" s="35" t="s">
        <v>14691</v>
      </c>
      <c r="AS362" s="35" t="s">
        <v>14691</v>
      </c>
      <c r="AT362" s="35" t="s">
        <v>14691</v>
      </c>
      <c r="AU362">
        <v>10</v>
      </c>
      <c r="AV362">
        <v>10.057</v>
      </c>
      <c r="AW362" t="b">
        <v>0</v>
      </c>
      <c r="AX362">
        <v>30000000</v>
      </c>
      <c r="AY362" s="20">
        <v>45049</v>
      </c>
      <c r="AZ362" s="20"/>
      <c r="BA362" s="20"/>
      <c r="BB362">
        <v>1</v>
      </c>
      <c r="BC362">
        <v>0.25</v>
      </c>
      <c r="BD362">
        <v>1</v>
      </c>
      <c r="BE362">
        <v>11.5</v>
      </c>
      <c r="BF362" s="35" t="s">
        <v>14691</v>
      </c>
      <c r="BG362" s="35" t="s">
        <v>12489</v>
      </c>
      <c r="BH362" s="35" t="s">
        <v>12490</v>
      </c>
      <c r="BI362" s="35" t="s">
        <v>2589</v>
      </c>
      <c r="BJ362" s="35" t="s">
        <v>12491</v>
      </c>
    </row>
    <row r="363" spans="1:62" x14ac:dyDescent="0.2">
      <c r="A363">
        <v>361</v>
      </c>
      <c r="B363" s="35" t="s">
        <v>1461</v>
      </c>
      <c r="C363" s="35" t="s">
        <v>7634</v>
      </c>
      <c r="D363" s="35" t="s">
        <v>7635</v>
      </c>
      <c r="E363" s="35" t="s">
        <v>7636</v>
      </c>
      <c r="F363" s="35" t="s">
        <v>7637</v>
      </c>
      <c r="G363" s="20">
        <v>44196</v>
      </c>
      <c r="H363" s="35" t="s">
        <v>3225</v>
      </c>
      <c r="I363" s="35" t="s">
        <v>14691</v>
      </c>
      <c r="J363" s="35" t="s">
        <v>83</v>
      </c>
      <c r="M363" s="35" t="s">
        <v>7638</v>
      </c>
      <c r="N363" s="35" t="s">
        <v>4939</v>
      </c>
      <c r="O363" s="35" t="s">
        <v>52</v>
      </c>
      <c r="P363" s="35" t="s">
        <v>2656</v>
      </c>
      <c r="Q363" s="35" t="s">
        <v>68</v>
      </c>
      <c r="R363" s="35" t="s">
        <v>2577</v>
      </c>
      <c r="S363" s="35" t="s">
        <v>4940</v>
      </c>
      <c r="T363">
        <v>29900000</v>
      </c>
      <c r="U363">
        <v>10</v>
      </c>
      <c r="V363" s="35" t="s">
        <v>7639</v>
      </c>
      <c r="W363" s="35" t="s">
        <v>1463</v>
      </c>
      <c r="X363" s="35" t="s">
        <v>79</v>
      </c>
      <c r="Y363" s="35" t="s">
        <v>167</v>
      </c>
      <c r="Z363" s="35" t="s">
        <v>235</v>
      </c>
      <c r="AA363" s="35" t="s">
        <v>167</v>
      </c>
      <c r="AC363" s="35" t="s">
        <v>14691</v>
      </c>
      <c r="AD363" s="35" t="s">
        <v>14691</v>
      </c>
      <c r="AE363">
        <v>299012025</v>
      </c>
      <c r="AF363">
        <v>10</v>
      </c>
      <c r="AG363" s="35" t="s">
        <v>1462</v>
      </c>
      <c r="AH363">
        <v>1350000000</v>
      </c>
      <c r="AJ363" s="20">
        <v>44222</v>
      </c>
      <c r="AK363" s="20">
        <v>44400</v>
      </c>
      <c r="AL363">
        <v>6480000</v>
      </c>
      <c r="AO363">
        <v>12960000</v>
      </c>
      <c r="AP363" s="35" t="s">
        <v>14691</v>
      </c>
      <c r="AQ363" s="35" t="s">
        <v>14691</v>
      </c>
      <c r="AR363" s="35" t="s">
        <v>14691</v>
      </c>
      <c r="AS363" s="35" t="s">
        <v>14691</v>
      </c>
      <c r="AT363" s="35" t="s">
        <v>14691</v>
      </c>
      <c r="AU363">
        <v>10.01</v>
      </c>
      <c r="AV363">
        <v>10.066000000000001</v>
      </c>
      <c r="AW363" t="b">
        <v>1</v>
      </c>
      <c r="AX363">
        <v>29900000</v>
      </c>
      <c r="AY363" s="20">
        <v>44954</v>
      </c>
      <c r="AZ363" s="20">
        <v>44670</v>
      </c>
      <c r="BA363" s="20"/>
      <c r="BB363">
        <v>1</v>
      </c>
      <c r="BF363" s="35" t="s">
        <v>14691</v>
      </c>
      <c r="BG363" s="35" t="s">
        <v>1461</v>
      </c>
      <c r="BH363" s="35" t="s">
        <v>7640</v>
      </c>
      <c r="BI363" s="35" t="s">
        <v>2580</v>
      </c>
      <c r="BJ363" s="35" t="s">
        <v>7641</v>
      </c>
    </row>
    <row r="364" spans="1:62" x14ac:dyDescent="0.2">
      <c r="A364">
        <v>362</v>
      </c>
      <c r="B364" s="35" t="s">
        <v>4933</v>
      </c>
      <c r="C364" s="35" t="s">
        <v>4934</v>
      </c>
      <c r="D364" s="35" t="s">
        <v>4935</v>
      </c>
      <c r="E364" s="35" t="s">
        <v>4936</v>
      </c>
      <c r="F364" s="35" t="s">
        <v>4937</v>
      </c>
      <c r="G364" s="20">
        <v>44097</v>
      </c>
      <c r="H364" s="35" t="s">
        <v>3225</v>
      </c>
      <c r="I364" s="35" t="s">
        <v>54</v>
      </c>
      <c r="J364" s="35" t="s">
        <v>53</v>
      </c>
      <c r="K364">
        <v>18</v>
      </c>
      <c r="L364">
        <v>9.1999999999999993</v>
      </c>
      <c r="M364" s="35" t="s">
        <v>4938</v>
      </c>
      <c r="N364" s="35" t="s">
        <v>4939</v>
      </c>
      <c r="O364" s="35" t="s">
        <v>52</v>
      </c>
      <c r="P364" s="35" t="s">
        <v>2656</v>
      </c>
      <c r="Q364" s="35" t="s">
        <v>68</v>
      </c>
      <c r="R364" s="35" t="s">
        <v>2577</v>
      </c>
      <c r="S364" s="35" t="s">
        <v>4940</v>
      </c>
      <c r="T364">
        <v>59499351</v>
      </c>
      <c r="U364">
        <v>10</v>
      </c>
      <c r="V364" s="35" t="s">
        <v>4941</v>
      </c>
      <c r="W364" s="35" t="s">
        <v>1459</v>
      </c>
      <c r="X364" s="35" t="s">
        <v>79</v>
      </c>
      <c r="Y364" s="35" t="s">
        <v>167</v>
      </c>
      <c r="Z364" s="35" t="s">
        <v>14691</v>
      </c>
      <c r="AA364" s="35" t="s">
        <v>14691</v>
      </c>
      <c r="AC364" s="35" t="s">
        <v>14691</v>
      </c>
      <c r="AD364" s="35" t="s">
        <v>14691</v>
      </c>
      <c r="AE364">
        <v>595382051</v>
      </c>
      <c r="AF364">
        <v>10.01</v>
      </c>
      <c r="AG364" s="35" t="s">
        <v>14691</v>
      </c>
      <c r="AI364">
        <v>19833117</v>
      </c>
      <c r="AJ364" s="20">
        <v>44120</v>
      </c>
      <c r="AK364" s="20"/>
      <c r="AL364">
        <v>9674903</v>
      </c>
      <c r="AO364">
        <v>6449935</v>
      </c>
      <c r="AP364" s="35" t="s">
        <v>14691</v>
      </c>
      <c r="AQ364" s="35" t="s">
        <v>14691</v>
      </c>
      <c r="AR364" s="35" t="s">
        <v>14691</v>
      </c>
      <c r="AS364" s="35" t="s">
        <v>14691</v>
      </c>
      <c r="AT364" s="35" t="s">
        <v>14691</v>
      </c>
      <c r="AU364">
        <v>10.01</v>
      </c>
      <c r="AV364">
        <v>10.054</v>
      </c>
      <c r="AW364" t="b">
        <v>0</v>
      </c>
      <c r="AX364">
        <v>59499351</v>
      </c>
      <c r="AY364" s="20">
        <v>44854</v>
      </c>
      <c r="AZ364" s="20"/>
      <c r="BA364" s="20"/>
      <c r="BB364">
        <v>1</v>
      </c>
      <c r="BC364">
        <v>0.3333333432674408</v>
      </c>
      <c r="BD364">
        <v>1</v>
      </c>
      <c r="BE364">
        <v>11.5</v>
      </c>
      <c r="BF364" s="35" t="s">
        <v>14691</v>
      </c>
      <c r="BG364" s="35" t="s">
        <v>1460</v>
      </c>
      <c r="BH364" s="35" t="s">
        <v>4942</v>
      </c>
      <c r="BI364" s="35" t="s">
        <v>2580</v>
      </c>
      <c r="BJ364" s="35" t="s">
        <v>4943</v>
      </c>
    </row>
    <row r="365" spans="1:62" x14ac:dyDescent="0.2">
      <c r="A365">
        <v>363</v>
      </c>
      <c r="B365" s="35" t="s">
        <v>4933</v>
      </c>
      <c r="C365" s="35" t="s">
        <v>4934</v>
      </c>
      <c r="D365" s="35" t="s">
        <v>4935</v>
      </c>
      <c r="E365" s="35" t="s">
        <v>4944</v>
      </c>
      <c r="F365" s="35" t="s">
        <v>4937</v>
      </c>
      <c r="G365" s="20">
        <v>44097</v>
      </c>
      <c r="H365" s="35" t="s">
        <v>3225</v>
      </c>
      <c r="I365" s="35" t="s">
        <v>54</v>
      </c>
      <c r="J365" s="35" t="s">
        <v>53</v>
      </c>
      <c r="K365">
        <v>18</v>
      </c>
      <c r="L365">
        <v>9.1999999999999993</v>
      </c>
      <c r="M365" s="35" t="s">
        <v>4938</v>
      </c>
      <c r="N365" s="35" t="s">
        <v>4939</v>
      </c>
      <c r="O365" s="35" t="s">
        <v>52</v>
      </c>
      <c r="P365" s="35" t="s">
        <v>2656</v>
      </c>
      <c r="Q365" s="35" t="s">
        <v>68</v>
      </c>
      <c r="R365" s="35" t="s">
        <v>2577</v>
      </c>
      <c r="S365" s="35" t="s">
        <v>4940</v>
      </c>
      <c r="T365">
        <v>59499351</v>
      </c>
      <c r="U365">
        <v>10</v>
      </c>
      <c r="V365" s="35" t="s">
        <v>4941</v>
      </c>
      <c r="W365" s="35" t="s">
        <v>1459</v>
      </c>
      <c r="X365" s="35" t="s">
        <v>79</v>
      </c>
      <c r="Y365" s="35" t="s">
        <v>167</v>
      </c>
      <c r="Z365" s="35" t="s">
        <v>14691</v>
      </c>
      <c r="AA365" s="35" t="s">
        <v>14691</v>
      </c>
      <c r="AC365" s="35" t="s">
        <v>14691</v>
      </c>
      <c r="AD365" s="35" t="s">
        <v>14691</v>
      </c>
      <c r="AE365">
        <v>595382051</v>
      </c>
      <c r="AF365">
        <v>10.01</v>
      </c>
      <c r="AG365" s="35" t="s">
        <v>14691</v>
      </c>
      <c r="AI365">
        <v>19833117</v>
      </c>
      <c r="AJ365" s="20">
        <v>44120</v>
      </c>
      <c r="AK365" s="20"/>
      <c r="AL365">
        <v>9674903</v>
      </c>
      <c r="AO365">
        <v>6449935</v>
      </c>
      <c r="AP365" s="35" t="s">
        <v>14691</v>
      </c>
      <c r="AQ365" s="35" t="s">
        <v>14691</v>
      </c>
      <c r="AR365" s="35" t="s">
        <v>14691</v>
      </c>
      <c r="AS365" s="35" t="s">
        <v>14691</v>
      </c>
      <c r="AT365" s="35" t="s">
        <v>14691</v>
      </c>
      <c r="AU365">
        <v>10.01</v>
      </c>
      <c r="AV365">
        <v>10.054</v>
      </c>
      <c r="AW365" t="b">
        <v>0</v>
      </c>
      <c r="AX365">
        <v>59499351</v>
      </c>
      <c r="AY365" s="20">
        <v>44854</v>
      </c>
      <c r="AZ365" s="20"/>
      <c r="BA365" s="20"/>
      <c r="BB365">
        <v>1</v>
      </c>
      <c r="BC365">
        <v>0.3333333432674408</v>
      </c>
      <c r="BD365">
        <v>1</v>
      </c>
      <c r="BE365">
        <v>11.5</v>
      </c>
      <c r="BF365" s="35" t="s">
        <v>14691</v>
      </c>
      <c r="BG365" s="35" t="s">
        <v>4933</v>
      </c>
      <c r="BH365" s="35" t="s">
        <v>4945</v>
      </c>
      <c r="BI365" s="35" t="s">
        <v>2584</v>
      </c>
      <c r="BJ365" s="35" t="s">
        <v>4946</v>
      </c>
    </row>
    <row r="366" spans="1:62" x14ac:dyDescent="0.2">
      <c r="A366">
        <v>364</v>
      </c>
      <c r="B366" s="35" t="s">
        <v>4933</v>
      </c>
      <c r="C366" s="35" t="s">
        <v>4934</v>
      </c>
      <c r="D366" s="35" t="s">
        <v>4935</v>
      </c>
      <c r="E366" s="35" t="s">
        <v>4947</v>
      </c>
      <c r="F366" s="35" t="s">
        <v>4937</v>
      </c>
      <c r="G366" s="20">
        <v>44097</v>
      </c>
      <c r="H366" s="35" t="s">
        <v>3225</v>
      </c>
      <c r="I366" s="35" t="s">
        <v>54</v>
      </c>
      <c r="J366" s="35" t="s">
        <v>53</v>
      </c>
      <c r="K366">
        <v>18</v>
      </c>
      <c r="L366">
        <v>9.1999999999999993</v>
      </c>
      <c r="M366" s="35" t="s">
        <v>4938</v>
      </c>
      <c r="N366" s="35" t="s">
        <v>4939</v>
      </c>
      <c r="O366" s="35" t="s">
        <v>52</v>
      </c>
      <c r="P366" s="35" t="s">
        <v>2656</v>
      </c>
      <c r="Q366" s="35" t="s">
        <v>68</v>
      </c>
      <c r="R366" s="35" t="s">
        <v>2577</v>
      </c>
      <c r="S366" s="35" t="s">
        <v>4940</v>
      </c>
      <c r="T366">
        <v>59499351</v>
      </c>
      <c r="U366">
        <v>10</v>
      </c>
      <c r="V366" s="35" t="s">
        <v>4941</v>
      </c>
      <c r="W366" s="35" t="s">
        <v>1459</v>
      </c>
      <c r="X366" s="35" t="s">
        <v>79</v>
      </c>
      <c r="Y366" s="35" t="s">
        <v>167</v>
      </c>
      <c r="Z366" s="35" t="s">
        <v>14691</v>
      </c>
      <c r="AA366" s="35" t="s">
        <v>14691</v>
      </c>
      <c r="AC366" s="35" t="s">
        <v>14691</v>
      </c>
      <c r="AD366" s="35" t="s">
        <v>14691</v>
      </c>
      <c r="AE366">
        <v>595382051</v>
      </c>
      <c r="AF366">
        <v>10.01</v>
      </c>
      <c r="AG366" s="35" t="s">
        <v>14691</v>
      </c>
      <c r="AI366">
        <v>19833117</v>
      </c>
      <c r="AJ366" s="20">
        <v>44120</v>
      </c>
      <c r="AK366" s="20"/>
      <c r="AL366">
        <v>9674903</v>
      </c>
      <c r="AO366">
        <v>6449935</v>
      </c>
      <c r="AP366" s="35" t="s">
        <v>14691</v>
      </c>
      <c r="AQ366" s="35" t="s">
        <v>14691</v>
      </c>
      <c r="AR366" s="35" t="s">
        <v>14691</v>
      </c>
      <c r="AS366" s="35" t="s">
        <v>14691</v>
      </c>
      <c r="AT366" s="35" t="s">
        <v>14691</v>
      </c>
      <c r="AU366">
        <v>10.01</v>
      </c>
      <c r="AV366">
        <v>10.054</v>
      </c>
      <c r="AW366" t="b">
        <v>0</v>
      </c>
      <c r="AX366">
        <v>59499351</v>
      </c>
      <c r="AY366" s="20">
        <v>44854</v>
      </c>
      <c r="AZ366" s="20"/>
      <c r="BA366" s="20"/>
      <c r="BB366">
        <v>1</v>
      </c>
      <c r="BC366">
        <v>0.3333333432674408</v>
      </c>
      <c r="BD366">
        <v>1</v>
      </c>
      <c r="BE366">
        <v>11.5</v>
      </c>
      <c r="BF366" s="35" t="s">
        <v>14691</v>
      </c>
      <c r="BG366" s="35" t="s">
        <v>4948</v>
      </c>
      <c r="BH366" s="35" t="s">
        <v>4949</v>
      </c>
      <c r="BI366" s="35" t="s">
        <v>2589</v>
      </c>
      <c r="BJ366" s="35" t="s">
        <v>4950</v>
      </c>
    </row>
    <row r="367" spans="1:62" x14ac:dyDescent="0.2">
      <c r="A367">
        <v>365</v>
      </c>
      <c r="B367" s="35" t="s">
        <v>3044</v>
      </c>
      <c r="C367" s="35" t="s">
        <v>3045</v>
      </c>
      <c r="D367" s="35" t="s">
        <v>3046</v>
      </c>
      <c r="E367" s="35" t="s">
        <v>3047</v>
      </c>
      <c r="F367" s="35" t="s">
        <v>3048</v>
      </c>
      <c r="G367" s="20">
        <v>44111</v>
      </c>
      <c r="H367" s="35" t="s">
        <v>1457</v>
      </c>
      <c r="I367" s="35" t="s">
        <v>54</v>
      </c>
      <c r="J367" s="35" t="s">
        <v>137</v>
      </c>
      <c r="K367">
        <v>18</v>
      </c>
      <c r="L367">
        <v>9.1999999999999993</v>
      </c>
      <c r="M367" s="35" t="s">
        <v>3049</v>
      </c>
      <c r="N367" s="35" t="s">
        <v>3050</v>
      </c>
      <c r="O367" s="35" t="s">
        <v>52</v>
      </c>
      <c r="P367" s="35" t="s">
        <v>2575</v>
      </c>
      <c r="Q367" s="35" t="s">
        <v>200</v>
      </c>
      <c r="R367" s="35" t="s">
        <v>2623</v>
      </c>
      <c r="S367" s="35" t="s">
        <v>3051</v>
      </c>
      <c r="T367">
        <v>12618600</v>
      </c>
      <c r="U367">
        <v>10</v>
      </c>
      <c r="V367" s="35" t="s">
        <v>3052</v>
      </c>
      <c r="W367" s="35" t="s">
        <v>1456</v>
      </c>
      <c r="X367" s="35" t="s">
        <v>130</v>
      </c>
      <c r="Y367" s="35" t="s">
        <v>48</v>
      </c>
      <c r="Z367" s="35" t="s">
        <v>14691</v>
      </c>
      <c r="AA367" s="35" t="s">
        <v>14691</v>
      </c>
      <c r="AC367" s="35" t="s">
        <v>14691</v>
      </c>
      <c r="AD367" s="35" t="s">
        <v>14691</v>
      </c>
      <c r="AE367">
        <v>127515836</v>
      </c>
      <c r="AF367">
        <v>10.11</v>
      </c>
      <c r="AG367" s="35" t="s">
        <v>14691</v>
      </c>
      <c r="AI367">
        <v>12618600</v>
      </c>
      <c r="AJ367" s="20">
        <v>44148</v>
      </c>
      <c r="AK367" s="20"/>
      <c r="AL367">
        <v>4947145</v>
      </c>
      <c r="AO367">
        <v>4947145</v>
      </c>
      <c r="AP367" s="35" t="s">
        <v>14691</v>
      </c>
      <c r="AQ367" s="35" t="s">
        <v>14691</v>
      </c>
      <c r="AR367" s="35" t="s">
        <v>14691</v>
      </c>
      <c r="AS367" s="35" t="s">
        <v>14691</v>
      </c>
      <c r="AT367" s="35" t="s">
        <v>14691</v>
      </c>
      <c r="AU367">
        <v>10.3</v>
      </c>
      <c r="AV367">
        <v>10.313000000000001</v>
      </c>
      <c r="AW367" t="b">
        <v>0</v>
      </c>
      <c r="AX367">
        <v>12618600</v>
      </c>
      <c r="AY367" s="20">
        <v>44698</v>
      </c>
      <c r="AZ367" s="20"/>
      <c r="BA367" s="20"/>
      <c r="BB367">
        <v>1</v>
      </c>
      <c r="BC367">
        <v>1</v>
      </c>
      <c r="BD367">
        <v>1</v>
      </c>
      <c r="BE367">
        <v>11.5</v>
      </c>
      <c r="BF367" s="35" t="s">
        <v>14691</v>
      </c>
      <c r="BG367" s="35" t="s">
        <v>1458</v>
      </c>
      <c r="BH367" s="35" t="s">
        <v>3053</v>
      </c>
      <c r="BI367" s="35" t="s">
        <v>2580</v>
      </c>
      <c r="BJ367" s="35" t="s">
        <v>3054</v>
      </c>
    </row>
    <row r="368" spans="1:62" x14ac:dyDescent="0.2">
      <c r="A368">
        <v>366</v>
      </c>
      <c r="B368" s="35" t="s">
        <v>3044</v>
      </c>
      <c r="C368" s="35" t="s">
        <v>3045</v>
      </c>
      <c r="D368" s="35" t="s">
        <v>3046</v>
      </c>
      <c r="E368" s="35" t="s">
        <v>3055</v>
      </c>
      <c r="F368" s="35" t="s">
        <v>3048</v>
      </c>
      <c r="G368" s="20">
        <v>44111</v>
      </c>
      <c r="H368" s="35" t="s">
        <v>1457</v>
      </c>
      <c r="I368" s="35" t="s">
        <v>54</v>
      </c>
      <c r="J368" s="35" t="s">
        <v>137</v>
      </c>
      <c r="K368">
        <v>18</v>
      </c>
      <c r="L368">
        <v>9.1999999999999993</v>
      </c>
      <c r="M368" s="35" t="s">
        <v>3049</v>
      </c>
      <c r="N368" s="35" t="s">
        <v>3050</v>
      </c>
      <c r="O368" s="35" t="s">
        <v>52</v>
      </c>
      <c r="P368" s="35" t="s">
        <v>2575</v>
      </c>
      <c r="Q368" s="35" t="s">
        <v>200</v>
      </c>
      <c r="R368" s="35" t="s">
        <v>2623</v>
      </c>
      <c r="S368" s="35" t="s">
        <v>3051</v>
      </c>
      <c r="T368">
        <v>12618600</v>
      </c>
      <c r="U368">
        <v>10</v>
      </c>
      <c r="V368" s="35" t="s">
        <v>3052</v>
      </c>
      <c r="W368" s="35" t="s">
        <v>1456</v>
      </c>
      <c r="X368" s="35" t="s">
        <v>130</v>
      </c>
      <c r="Y368" s="35" t="s">
        <v>48</v>
      </c>
      <c r="Z368" s="35" t="s">
        <v>14691</v>
      </c>
      <c r="AA368" s="35" t="s">
        <v>14691</v>
      </c>
      <c r="AC368" s="35" t="s">
        <v>14691</v>
      </c>
      <c r="AD368" s="35" t="s">
        <v>14691</v>
      </c>
      <c r="AE368">
        <v>127515836</v>
      </c>
      <c r="AF368">
        <v>10.11</v>
      </c>
      <c r="AG368" s="35" t="s">
        <v>14691</v>
      </c>
      <c r="AI368">
        <v>12618600</v>
      </c>
      <c r="AJ368" s="20">
        <v>44148</v>
      </c>
      <c r="AK368" s="20"/>
      <c r="AL368">
        <v>4947145</v>
      </c>
      <c r="AO368">
        <v>4947145</v>
      </c>
      <c r="AP368" s="35" t="s">
        <v>14691</v>
      </c>
      <c r="AQ368" s="35" t="s">
        <v>14691</v>
      </c>
      <c r="AR368" s="35" t="s">
        <v>14691</v>
      </c>
      <c r="AS368" s="35" t="s">
        <v>14691</v>
      </c>
      <c r="AT368" s="35" t="s">
        <v>14691</v>
      </c>
      <c r="AU368">
        <v>10.3</v>
      </c>
      <c r="AV368">
        <v>10.313000000000001</v>
      </c>
      <c r="AW368" t="b">
        <v>0</v>
      </c>
      <c r="AX368">
        <v>12618600</v>
      </c>
      <c r="AY368" s="20">
        <v>44698</v>
      </c>
      <c r="AZ368" s="20"/>
      <c r="BA368" s="20"/>
      <c r="BB368">
        <v>1</v>
      </c>
      <c r="BC368">
        <v>1</v>
      </c>
      <c r="BD368">
        <v>1</v>
      </c>
      <c r="BE368">
        <v>11.5</v>
      </c>
      <c r="BF368" s="35" t="s">
        <v>14691</v>
      </c>
      <c r="BG368" s="35" t="s">
        <v>3044</v>
      </c>
      <c r="BH368" s="35" t="s">
        <v>3056</v>
      </c>
      <c r="BI368" s="35" t="s">
        <v>2584</v>
      </c>
      <c r="BJ368" s="35" t="s">
        <v>3057</v>
      </c>
    </row>
    <row r="369" spans="1:62" x14ac:dyDescent="0.2">
      <c r="A369">
        <v>367</v>
      </c>
      <c r="B369" s="35" t="s">
        <v>3044</v>
      </c>
      <c r="C369" s="35" t="s">
        <v>3045</v>
      </c>
      <c r="D369" s="35" t="s">
        <v>3046</v>
      </c>
      <c r="E369" s="35" t="s">
        <v>3058</v>
      </c>
      <c r="F369" s="35" t="s">
        <v>3048</v>
      </c>
      <c r="G369" s="20">
        <v>44111</v>
      </c>
      <c r="H369" s="35" t="s">
        <v>1457</v>
      </c>
      <c r="I369" s="35" t="s">
        <v>54</v>
      </c>
      <c r="J369" s="35" t="s">
        <v>137</v>
      </c>
      <c r="K369">
        <v>18</v>
      </c>
      <c r="L369">
        <v>9.1999999999999993</v>
      </c>
      <c r="M369" s="35" t="s">
        <v>3049</v>
      </c>
      <c r="N369" s="35" t="s">
        <v>3050</v>
      </c>
      <c r="O369" s="35" t="s">
        <v>52</v>
      </c>
      <c r="P369" s="35" t="s">
        <v>2575</v>
      </c>
      <c r="Q369" s="35" t="s">
        <v>200</v>
      </c>
      <c r="R369" s="35" t="s">
        <v>2623</v>
      </c>
      <c r="S369" s="35" t="s">
        <v>3051</v>
      </c>
      <c r="T369">
        <v>12618600</v>
      </c>
      <c r="U369">
        <v>10</v>
      </c>
      <c r="V369" s="35" t="s">
        <v>3052</v>
      </c>
      <c r="W369" s="35" t="s">
        <v>1456</v>
      </c>
      <c r="X369" s="35" t="s">
        <v>130</v>
      </c>
      <c r="Y369" s="35" t="s">
        <v>48</v>
      </c>
      <c r="Z369" s="35" t="s">
        <v>14691</v>
      </c>
      <c r="AA369" s="35" t="s">
        <v>14691</v>
      </c>
      <c r="AC369" s="35" t="s">
        <v>14691</v>
      </c>
      <c r="AD369" s="35" t="s">
        <v>14691</v>
      </c>
      <c r="AE369">
        <v>127515836</v>
      </c>
      <c r="AF369">
        <v>10.11</v>
      </c>
      <c r="AG369" s="35" t="s">
        <v>14691</v>
      </c>
      <c r="AI369">
        <v>12618600</v>
      </c>
      <c r="AJ369" s="20">
        <v>44148</v>
      </c>
      <c r="AK369" s="20"/>
      <c r="AL369">
        <v>4947145</v>
      </c>
      <c r="AO369">
        <v>4947145</v>
      </c>
      <c r="AP369" s="35" t="s">
        <v>14691</v>
      </c>
      <c r="AQ369" s="35" t="s">
        <v>14691</v>
      </c>
      <c r="AR369" s="35" t="s">
        <v>14691</v>
      </c>
      <c r="AS369" s="35" t="s">
        <v>14691</v>
      </c>
      <c r="AT369" s="35" t="s">
        <v>14691</v>
      </c>
      <c r="AU369">
        <v>10.3</v>
      </c>
      <c r="AV369">
        <v>10.313000000000001</v>
      </c>
      <c r="AW369" t="b">
        <v>0</v>
      </c>
      <c r="AX369">
        <v>12618600</v>
      </c>
      <c r="AY369" s="20">
        <v>44698</v>
      </c>
      <c r="AZ369" s="20"/>
      <c r="BA369" s="20"/>
      <c r="BB369">
        <v>1</v>
      </c>
      <c r="BC369">
        <v>1</v>
      </c>
      <c r="BD369">
        <v>1</v>
      </c>
      <c r="BE369">
        <v>11.5</v>
      </c>
      <c r="BF369" s="35" t="s">
        <v>14691</v>
      </c>
      <c r="BG369" s="35" t="s">
        <v>3059</v>
      </c>
      <c r="BH369" s="35" t="s">
        <v>3060</v>
      </c>
      <c r="BI369" s="35" t="s">
        <v>2589</v>
      </c>
      <c r="BJ369" s="35" t="s">
        <v>3061</v>
      </c>
    </row>
    <row r="370" spans="1:62" x14ac:dyDescent="0.2">
      <c r="A370">
        <v>368</v>
      </c>
      <c r="B370" s="35" t="s">
        <v>7930</v>
      </c>
      <c r="C370" s="35" t="s">
        <v>7931</v>
      </c>
      <c r="D370" s="35" t="s">
        <v>7932</v>
      </c>
      <c r="E370" s="35" t="s">
        <v>7933</v>
      </c>
      <c r="F370" s="35" t="s">
        <v>7934</v>
      </c>
      <c r="G370" s="20">
        <v>44540</v>
      </c>
      <c r="H370" s="35" t="s">
        <v>138</v>
      </c>
      <c r="I370" s="35" t="s">
        <v>54</v>
      </c>
      <c r="J370" s="35" t="s">
        <v>525</v>
      </c>
      <c r="K370">
        <v>16.5</v>
      </c>
      <c r="L370">
        <v>9.1999999999999993</v>
      </c>
      <c r="M370" s="35" t="s">
        <v>7935</v>
      </c>
      <c r="N370" s="35" t="s">
        <v>7936</v>
      </c>
      <c r="O370" s="35" t="s">
        <v>1454</v>
      </c>
      <c r="P370" s="35" t="s">
        <v>2575</v>
      </c>
      <c r="Q370" s="35" t="s">
        <v>112</v>
      </c>
      <c r="R370" s="35" t="s">
        <v>2577</v>
      </c>
      <c r="S370" s="35" t="s">
        <v>7937</v>
      </c>
      <c r="T370">
        <v>9200000</v>
      </c>
      <c r="U370">
        <v>10</v>
      </c>
      <c r="V370" s="35" t="s">
        <v>14691</v>
      </c>
      <c r="W370" s="35" t="s">
        <v>1453</v>
      </c>
      <c r="X370" s="35" t="s">
        <v>79</v>
      </c>
      <c r="Y370" s="35" t="s">
        <v>48</v>
      </c>
      <c r="Z370" s="35" t="s">
        <v>14691</v>
      </c>
      <c r="AA370" s="35" t="s">
        <v>14691</v>
      </c>
      <c r="AC370" s="35" t="s">
        <v>14691</v>
      </c>
      <c r="AD370" s="35" t="s">
        <v>14691</v>
      </c>
      <c r="AE370">
        <v>92920000</v>
      </c>
      <c r="AF370">
        <v>10.1</v>
      </c>
      <c r="AG370" s="35" t="s">
        <v>14691</v>
      </c>
      <c r="AI370">
        <v>4600000</v>
      </c>
      <c r="AJ370" s="20">
        <v>44592</v>
      </c>
      <c r="AK370" s="20"/>
      <c r="AL370">
        <v>4244800</v>
      </c>
      <c r="AM370">
        <v>424480</v>
      </c>
      <c r="AP370" s="35" t="s">
        <v>14691</v>
      </c>
      <c r="AQ370" s="35" t="s">
        <v>14691</v>
      </c>
      <c r="AR370" s="35" t="s">
        <v>14691</v>
      </c>
      <c r="AS370" s="35" t="s">
        <v>14691</v>
      </c>
      <c r="AT370" s="35" t="s">
        <v>14691</v>
      </c>
      <c r="AU370">
        <v>10.1</v>
      </c>
      <c r="AV370">
        <v>10.164999999999999</v>
      </c>
      <c r="AW370" t="b">
        <v>0</v>
      </c>
      <c r="AX370">
        <v>9200000</v>
      </c>
      <c r="AY370" s="20">
        <v>44959</v>
      </c>
      <c r="AZ370" s="20"/>
      <c r="BA370" s="20">
        <v>45140</v>
      </c>
      <c r="BB370">
        <v>1</v>
      </c>
      <c r="BC370">
        <v>0.5</v>
      </c>
      <c r="BD370">
        <v>1</v>
      </c>
      <c r="BE370">
        <v>11.5</v>
      </c>
      <c r="BF370" s="35" t="s">
        <v>14691</v>
      </c>
      <c r="BG370" s="35" t="s">
        <v>1455</v>
      </c>
      <c r="BH370" s="35" t="s">
        <v>6937</v>
      </c>
      <c r="BI370" s="35" t="s">
        <v>2580</v>
      </c>
      <c r="BJ370" s="35" t="s">
        <v>6938</v>
      </c>
    </row>
    <row r="371" spans="1:62" x14ac:dyDescent="0.2">
      <c r="A371">
        <v>369</v>
      </c>
      <c r="B371" s="35" t="s">
        <v>7930</v>
      </c>
      <c r="C371" s="35" t="s">
        <v>7931</v>
      </c>
      <c r="D371" s="35" t="s">
        <v>7932</v>
      </c>
      <c r="E371" s="35" t="s">
        <v>7938</v>
      </c>
      <c r="F371" s="35" t="s">
        <v>7934</v>
      </c>
      <c r="G371" s="20">
        <v>44540</v>
      </c>
      <c r="H371" s="35" t="s">
        <v>138</v>
      </c>
      <c r="I371" s="35" t="s">
        <v>54</v>
      </c>
      <c r="J371" s="35" t="s">
        <v>525</v>
      </c>
      <c r="K371">
        <v>16.5</v>
      </c>
      <c r="L371">
        <v>9.1999999999999993</v>
      </c>
      <c r="M371" s="35" t="s">
        <v>7935</v>
      </c>
      <c r="N371" s="35" t="s">
        <v>7936</v>
      </c>
      <c r="O371" s="35" t="s">
        <v>1454</v>
      </c>
      <c r="P371" s="35" t="s">
        <v>2575</v>
      </c>
      <c r="Q371" s="35" t="s">
        <v>112</v>
      </c>
      <c r="R371" s="35" t="s">
        <v>2577</v>
      </c>
      <c r="S371" s="35" t="s">
        <v>7937</v>
      </c>
      <c r="T371">
        <v>9200000</v>
      </c>
      <c r="U371">
        <v>10</v>
      </c>
      <c r="V371" s="35" t="s">
        <v>14691</v>
      </c>
      <c r="W371" s="35" t="s">
        <v>1453</v>
      </c>
      <c r="X371" s="35" t="s">
        <v>79</v>
      </c>
      <c r="Y371" s="35" t="s">
        <v>48</v>
      </c>
      <c r="Z371" s="35" t="s">
        <v>14691</v>
      </c>
      <c r="AA371" s="35" t="s">
        <v>14691</v>
      </c>
      <c r="AC371" s="35" t="s">
        <v>14691</v>
      </c>
      <c r="AD371" s="35" t="s">
        <v>14691</v>
      </c>
      <c r="AE371">
        <v>92920000</v>
      </c>
      <c r="AF371">
        <v>10.1</v>
      </c>
      <c r="AG371" s="35" t="s">
        <v>14691</v>
      </c>
      <c r="AI371">
        <v>4600000</v>
      </c>
      <c r="AJ371" s="20">
        <v>44592</v>
      </c>
      <c r="AK371" s="20"/>
      <c r="AL371">
        <v>4244800</v>
      </c>
      <c r="AM371">
        <v>424480</v>
      </c>
      <c r="AP371" s="35" t="s">
        <v>14691</v>
      </c>
      <c r="AQ371" s="35" t="s">
        <v>14691</v>
      </c>
      <c r="AR371" s="35" t="s">
        <v>14691</v>
      </c>
      <c r="AS371" s="35" t="s">
        <v>14691</v>
      </c>
      <c r="AT371" s="35" t="s">
        <v>14691</v>
      </c>
      <c r="AU371">
        <v>10.1</v>
      </c>
      <c r="AV371">
        <v>10.164999999999999</v>
      </c>
      <c r="AW371" t="b">
        <v>0</v>
      </c>
      <c r="AX371">
        <v>9200000</v>
      </c>
      <c r="AY371" s="20">
        <v>44959</v>
      </c>
      <c r="AZ371" s="20"/>
      <c r="BA371" s="20">
        <v>45140</v>
      </c>
      <c r="BB371">
        <v>1</v>
      </c>
      <c r="BC371">
        <v>0.5</v>
      </c>
      <c r="BD371">
        <v>1</v>
      </c>
      <c r="BE371">
        <v>11.5</v>
      </c>
      <c r="BF371" s="35" t="s">
        <v>14691</v>
      </c>
      <c r="BG371" s="35" t="s">
        <v>7930</v>
      </c>
      <c r="BH371" s="35" t="s">
        <v>7939</v>
      </c>
      <c r="BI371" s="35" t="s">
        <v>2584</v>
      </c>
      <c r="BJ371" s="35" t="s">
        <v>7940</v>
      </c>
    </row>
    <row r="372" spans="1:62" x14ac:dyDescent="0.2">
      <c r="A372">
        <v>370</v>
      </c>
      <c r="B372" s="35" t="s">
        <v>7930</v>
      </c>
      <c r="C372" s="35" t="s">
        <v>7931</v>
      </c>
      <c r="D372" s="35" t="s">
        <v>7932</v>
      </c>
      <c r="E372" s="35" t="s">
        <v>7941</v>
      </c>
      <c r="F372" s="35" t="s">
        <v>7934</v>
      </c>
      <c r="G372" s="20">
        <v>44540</v>
      </c>
      <c r="H372" s="35" t="s">
        <v>138</v>
      </c>
      <c r="I372" s="35" t="s">
        <v>54</v>
      </c>
      <c r="J372" s="35" t="s">
        <v>525</v>
      </c>
      <c r="K372">
        <v>16.5</v>
      </c>
      <c r="L372">
        <v>9.1999999999999993</v>
      </c>
      <c r="M372" s="35" t="s">
        <v>7935</v>
      </c>
      <c r="N372" s="35" t="s">
        <v>7936</v>
      </c>
      <c r="O372" s="35" t="s">
        <v>1454</v>
      </c>
      <c r="P372" s="35" t="s">
        <v>2575</v>
      </c>
      <c r="Q372" s="35" t="s">
        <v>112</v>
      </c>
      <c r="R372" s="35" t="s">
        <v>2577</v>
      </c>
      <c r="S372" s="35" t="s">
        <v>7937</v>
      </c>
      <c r="T372">
        <v>9200000</v>
      </c>
      <c r="U372">
        <v>10</v>
      </c>
      <c r="V372" s="35" t="s">
        <v>14691</v>
      </c>
      <c r="W372" s="35" t="s">
        <v>1453</v>
      </c>
      <c r="X372" s="35" t="s">
        <v>79</v>
      </c>
      <c r="Y372" s="35" t="s">
        <v>48</v>
      </c>
      <c r="Z372" s="35" t="s">
        <v>14691</v>
      </c>
      <c r="AA372" s="35" t="s">
        <v>14691</v>
      </c>
      <c r="AC372" s="35" t="s">
        <v>14691</v>
      </c>
      <c r="AD372" s="35" t="s">
        <v>14691</v>
      </c>
      <c r="AE372">
        <v>92920000</v>
      </c>
      <c r="AF372">
        <v>10.1</v>
      </c>
      <c r="AG372" s="35" t="s">
        <v>14691</v>
      </c>
      <c r="AI372">
        <v>4600000</v>
      </c>
      <c r="AJ372" s="20">
        <v>44592</v>
      </c>
      <c r="AK372" s="20"/>
      <c r="AL372">
        <v>4244800</v>
      </c>
      <c r="AM372">
        <v>424480</v>
      </c>
      <c r="AP372" s="35" t="s">
        <v>14691</v>
      </c>
      <c r="AQ372" s="35" t="s">
        <v>14691</v>
      </c>
      <c r="AR372" s="35" t="s">
        <v>14691</v>
      </c>
      <c r="AS372" s="35" t="s">
        <v>14691</v>
      </c>
      <c r="AT372" s="35" t="s">
        <v>14691</v>
      </c>
      <c r="AU372">
        <v>10.1</v>
      </c>
      <c r="AV372">
        <v>10.164999999999999</v>
      </c>
      <c r="AW372" t="b">
        <v>0</v>
      </c>
      <c r="AX372">
        <v>9200000</v>
      </c>
      <c r="AY372" s="20">
        <v>44959</v>
      </c>
      <c r="AZ372" s="20"/>
      <c r="BA372" s="20">
        <v>45140</v>
      </c>
      <c r="BB372">
        <v>1</v>
      </c>
      <c r="BC372">
        <v>0.5</v>
      </c>
      <c r="BD372">
        <v>1</v>
      </c>
      <c r="BE372">
        <v>11.5</v>
      </c>
      <c r="BF372" s="35" t="s">
        <v>14691</v>
      </c>
      <c r="BG372" s="35" t="s">
        <v>7942</v>
      </c>
      <c r="BH372" s="35" t="s">
        <v>6937</v>
      </c>
      <c r="BI372" s="35" t="s">
        <v>2589</v>
      </c>
      <c r="BJ372" s="35" t="s">
        <v>6938</v>
      </c>
    </row>
    <row r="373" spans="1:62" x14ac:dyDescent="0.2">
      <c r="A373">
        <v>371</v>
      </c>
      <c r="B373" s="35" t="s">
        <v>7930</v>
      </c>
      <c r="C373" s="35" t="s">
        <v>7931</v>
      </c>
      <c r="D373" s="35" t="s">
        <v>7932</v>
      </c>
      <c r="E373" s="35" t="s">
        <v>7943</v>
      </c>
      <c r="F373" s="35" t="s">
        <v>7934</v>
      </c>
      <c r="G373" s="20">
        <v>44540</v>
      </c>
      <c r="H373" s="35" t="s">
        <v>138</v>
      </c>
      <c r="I373" s="35" t="s">
        <v>54</v>
      </c>
      <c r="J373" s="35" t="s">
        <v>525</v>
      </c>
      <c r="K373">
        <v>16.5</v>
      </c>
      <c r="L373">
        <v>9.1999999999999993</v>
      </c>
      <c r="M373" s="35" t="s">
        <v>7935</v>
      </c>
      <c r="N373" s="35" t="s">
        <v>7936</v>
      </c>
      <c r="O373" s="35" t="s">
        <v>1454</v>
      </c>
      <c r="P373" s="35" t="s">
        <v>2575</v>
      </c>
      <c r="Q373" s="35" t="s">
        <v>112</v>
      </c>
      <c r="R373" s="35" t="s">
        <v>2577</v>
      </c>
      <c r="S373" s="35" t="s">
        <v>7937</v>
      </c>
      <c r="T373">
        <v>9200000</v>
      </c>
      <c r="U373">
        <v>10</v>
      </c>
      <c r="V373" s="35" t="s">
        <v>14691</v>
      </c>
      <c r="W373" s="35" t="s">
        <v>1453</v>
      </c>
      <c r="X373" s="35" t="s">
        <v>79</v>
      </c>
      <c r="Y373" s="35" t="s">
        <v>48</v>
      </c>
      <c r="Z373" s="35" t="s">
        <v>14691</v>
      </c>
      <c r="AA373" s="35" t="s">
        <v>14691</v>
      </c>
      <c r="AC373" s="35" t="s">
        <v>14691</v>
      </c>
      <c r="AD373" s="35" t="s">
        <v>14691</v>
      </c>
      <c r="AE373">
        <v>92920000</v>
      </c>
      <c r="AF373">
        <v>10.1</v>
      </c>
      <c r="AG373" s="35" t="s">
        <v>14691</v>
      </c>
      <c r="AI373">
        <v>4600000</v>
      </c>
      <c r="AJ373" s="20">
        <v>44592</v>
      </c>
      <c r="AK373" s="20"/>
      <c r="AL373">
        <v>4244800</v>
      </c>
      <c r="AM373">
        <v>424480</v>
      </c>
      <c r="AP373" s="35" t="s">
        <v>14691</v>
      </c>
      <c r="AQ373" s="35" t="s">
        <v>14691</v>
      </c>
      <c r="AR373" s="35" t="s">
        <v>14691</v>
      </c>
      <c r="AS373" s="35" t="s">
        <v>14691</v>
      </c>
      <c r="AT373" s="35" t="s">
        <v>14691</v>
      </c>
      <c r="AU373">
        <v>10.1</v>
      </c>
      <c r="AV373">
        <v>10.164999999999999</v>
      </c>
      <c r="AW373" t="b">
        <v>0</v>
      </c>
      <c r="AX373">
        <v>9200000</v>
      </c>
      <c r="AY373" s="20">
        <v>44959</v>
      </c>
      <c r="AZ373" s="20"/>
      <c r="BA373" s="20">
        <v>45140</v>
      </c>
      <c r="BB373">
        <v>1</v>
      </c>
      <c r="BC373">
        <v>0.5</v>
      </c>
      <c r="BD373">
        <v>1</v>
      </c>
      <c r="BE373">
        <v>11.5</v>
      </c>
      <c r="BF373" s="35" t="s">
        <v>14691</v>
      </c>
      <c r="BG373" s="35" t="s">
        <v>7944</v>
      </c>
      <c r="BH373" s="35" t="s">
        <v>6937</v>
      </c>
      <c r="BI373" s="35" t="s">
        <v>2613</v>
      </c>
      <c r="BJ373" s="35" t="s">
        <v>6938</v>
      </c>
    </row>
    <row r="374" spans="1:62" x14ac:dyDescent="0.2">
      <c r="A374">
        <v>372</v>
      </c>
      <c r="B374" s="35" t="s">
        <v>14323</v>
      </c>
      <c r="C374" s="35" t="s">
        <v>14324</v>
      </c>
      <c r="D374" s="35" t="s">
        <v>14325</v>
      </c>
      <c r="E374" s="35" t="s">
        <v>14326</v>
      </c>
      <c r="F374" s="35" t="s">
        <v>14327</v>
      </c>
      <c r="G374" s="20">
        <v>44386</v>
      </c>
      <c r="H374" s="35" t="s">
        <v>3225</v>
      </c>
      <c r="I374" s="35" t="s">
        <v>54</v>
      </c>
      <c r="J374" s="35" t="s">
        <v>176</v>
      </c>
      <c r="K374">
        <v>18</v>
      </c>
      <c r="L374">
        <v>9.1999999999999993</v>
      </c>
      <c r="M374" s="35" t="s">
        <v>14328</v>
      </c>
      <c r="N374" s="35" t="s">
        <v>14329</v>
      </c>
      <c r="O374" s="35" t="s">
        <v>96</v>
      </c>
      <c r="P374" s="35" t="s">
        <v>2575</v>
      </c>
      <c r="Q374" s="35" t="s">
        <v>68</v>
      </c>
      <c r="R374" s="35" t="s">
        <v>2577</v>
      </c>
      <c r="S374" s="35" t="s">
        <v>14330</v>
      </c>
      <c r="T374">
        <v>22940811</v>
      </c>
      <c r="U374">
        <v>10</v>
      </c>
      <c r="V374" s="35" t="s">
        <v>14331</v>
      </c>
      <c r="W374" s="35" t="s">
        <v>561</v>
      </c>
      <c r="X374" s="35" t="s">
        <v>140</v>
      </c>
      <c r="Y374" s="35" t="s">
        <v>48</v>
      </c>
      <c r="Z374" s="35" t="s">
        <v>14691</v>
      </c>
      <c r="AA374" s="35" t="s">
        <v>14691</v>
      </c>
      <c r="AB374">
        <v>50000000</v>
      </c>
      <c r="AC374" s="35" t="s">
        <v>14332</v>
      </c>
      <c r="AD374" s="35" t="s">
        <v>14333</v>
      </c>
      <c r="AE374">
        <v>229413110</v>
      </c>
      <c r="AF374">
        <v>10</v>
      </c>
      <c r="AG374" s="35" t="s">
        <v>14691</v>
      </c>
      <c r="AI374">
        <v>5735203</v>
      </c>
      <c r="AJ374" s="20">
        <v>44412</v>
      </c>
      <c r="AK374" s="20"/>
      <c r="AL374">
        <v>6588162</v>
      </c>
      <c r="AO374">
        <v>3294081</v>
      </c>
      <c r="AP374" s="35" t="s">
        <v>14691</v>
      </c>
      <c r="AQ374" s="35" t="s">
        <v>14691</v>
      </c>
      <c r="AR374" s="35" t="s">
        <v>14691</v>
      </c>
      <c r="AS374" s="35" t="s">
        <v>14691</v>
      </c>
      <c r="AT374" s="35" t="s">
        <v>14691</v>
      </c>
      <c r="AU374">
        <v>10.01</v>
      </c>
      <c r="AV374">
        <v>10.099</v>
      </c>
      <c r="AW374" t="b">
        <v>0</v>
      </c>
      <c r="AX374">
        <v>22940811</v>
      </c>
      <c r="AY374" s="20">
        <v>45144</v>
      </c>
      <c r="AZ374" s="20"/>
      <c r="BA374" s="20"/>
      <c r="BB374">
        <v>1</v>
      </c>
      <c r="BC374">
        <v>0.25</v>
      </c>
      <c r="BD374">
        <v>1</v>
      </c>
      <c r="BE374">
        <v>11.5</v>
      </c>
      <c r="BF374" s="35" t="s">
        <v>14691</v>
      </c>
      <c r="BG374" s="35" t="s">
        <v>1452</v>
      </c>
      <c r="BH374" s="35" t="s">
        <v>14334</v>
      </c>
      <c r="BI374" s="35" t="s">
        <v>2580</v>
      </c>
      <c r="BJ374" s="35" t="s">
        <v>14335</v>
      </c>
    </row>
    <row r="375" spans="1:62" x14ac:dyDescent="0.2">
      <c r="A375">
        <v>373</v>
      </c>
      <c r="B375" s="35" t="s">
        <v>14323</v>
      </c>
      <c r="C375" s="35" t="s">
        <v>14324</v>
      </c>
      <c r="D375" s="35" t="s">
        <v>14325</v>
      </c>
      <c r="E375" s="35" t="s">
        <v>14336</v>
      </c>
      <c r="F375" s="35" t="s">
        <v>14327</v>
      </c>
      <c r="G375" s="20">
        <v>44386</v>
      </c>
      <c r="H375" s="35" t="s">
        <v>3225</v>
      </c>
      <c r="I375" s="35" t="s">
        <v>54</v>
      </c>
      <c r="J375" s="35" t="s">
        <v>176</v>
      </c>
      <c r="K375">
        <v>18</v>
      </c>
      <c r="L375">
        <v>9.1999999999999993</v>
      </c>
      <c r="M375" s="35" t="s">
        <v>14328</v>
      </c>
      <c r="N375" s="35" t="s">
        <v>14329</v>
      </c>
      <c r="O375" s="35" t="s">
        <v>96</v>
      </c>
      <c r="P375" s="35" t="s">
        <v>2575</v>
      </c>
      <c r="Q375" s="35" t="s">
        <v>68</v>
      </c>
      <c r="R375" s="35" t="s">
        <v>2577</v>
      </c>
      <c r="S375" s="35" t="s">
        <v>14330</v>
      </c>
      <c r="T375">
        <v>22940811</v>
      </c>
      <c r="U375">
        <v>10</v>
      </c>
      <c r="V375" s="35" t="s">
        <v>14331</v>
      </c>
      <c r="W375" s="35" t="s">
        <v>561</v>
      </c>
      <c r="X375" s="35" t="s">
        <v>140</v>
      </c>
      <c r="Y375" s="35" t="s">
        <v>48</v>
      </c>
      <c r="Z375" s="35" t="s">
        <v>14691</v>
      </c>
      <c r="AA375" s="35" t="s">
        <v>14691</v>
      </c>
      <c r="AB375">
        <v>50000000</v>
      </c>
      <c r="AC375" s="35" t="s">
        <v>14332</v>
      </c>
      <c r="AD375" s="35" t="s">
        <v>14333</v>
      </c>
      <c r="AE375">
        <v>229413110</v>
      </c>
      <c r="AF375">
        <v>10</v>
      </c>
      <c r="AG375" s="35" t="s">
        <v>14691</v>
      </c>
      <c r="AI375">
        <v>5735203</v>
      </c>
      <c r="AJ375" s="20">
        <v>44412</v>
      </c>
      <c r="AK375" s="20"/>
      <c r="AL375">
        <v>6588162</v>
      </c>
      <c r="AO375">
        <v>3294081</v>
      </c>
      <c r="AP375" s="35" t="s">
        <v>14691</v>
      </c>
      <c r="AQ375" s="35" t="s">
        <v>14691</v>
      </c>
      <c r="AR375" s="35" t="s">
        <v>14691</v>
      </c>
      <c r="AS375" s="35" t="s">
        <v>14691</v>
      </c>
      <c r="AT375" s="35" t="s">
        <v>14691</v>
      </c>
      <c r="AU375">
        <v>10.01</v>
      </c>
      <c r="AV375">
        <v>10.099</v>
      </c>
      <c r="AW375" t="b">
        <v>0</v>
      </c>
      <c r="AX375">
        <v>22940811</v>
      </c>
      <c r="AY375" s="20">
        <v>45144</v>
      </c>
      <c r="AZ375" s="20"/>
      <c r="BA375" s="20"/>
      <c r="BB375">
        <v>1</v>
      </c>
      <c r="BC375">
        <v>0.25</v>
      </c>
      <c r="BD375">
        <v>1</v>
      </c>
      <c r="BE375">
        <v>11.5</v>
      </c>
      <c r="BF375" s="35" t="s">
        <v>14691</v>
      </c>
      <c r="BG375" s="35" t="s">
        <v>14323</v>
      </c>
      <c r="BH375" s="35" t="s">
        <v>14337</v>
      </c>
      <c r="BI375" s="35" t="s">
        <v>2584</v>
      </c>
      <c r="BJ375" s="35" t="s">
        <v>14338</v>
      </c>
    </row>
    <row r="376" spans="1:62" x14ac:dyDescent="0.2">
      <c r="A376">
        <v>374</v>
      </c>
      <c r="B376" s="35" t="s">
        <v>14323</v>
      </c>
      <c r="C376" s="35" t="s">
        <v>14324</v>
      </c>
      <c r="D376" s="35" t="s">
        <v>14325</v>
      </c>
      <c r="E376" s="35" t="s">
        <v>14339</v>
      </c>
      <c r="F376" s="35" t="s">
        <v>14327</v>
      </c>
      <c r="G376" s="20">
        <v>44386</v>
      </c>
      <c r="H376" s="35" t="s">
        <v>3225</v>
      </c>
      <c r="I376" s="35" t="s">
        <v>54</v>
      </c>
      <c r="J376" s="35" t="s">
        <v>176</v>
      </c>
      <c r="K376">
        <v>18</v>
      </c>
      <c r="L376">
        <v>9.1999999999999993</v>
      </c>
      <c r="M376" s="35" t="s">
        <v>14328</v>
      </c>
      <c r="N376" s="35" t="s">
        <v>14329</v>
      </c>
      <c r="O376" s="35" t="s">
        <v>96</v>
      </c>
      <c r="P376" s="35" t="s">
        <v>2575</v>
      </c>
      <c r="Q376" s="35" t="s">
        <v>68</v>
      </c>
      <c r="R376" s="35" t="s">
        <v>2577</v>
      </c>
      <c r="S376" s="35" t="s">
        <v>14330</v>
      </c>
      <c r="T376">
        <v>22940811</v>
      </c>
      <c r="U376">
        <v>10</v>
      </c>
      <c r="V376" s="35" t="s">
        <v>14331</v>
      </c>
      <c r="W376" s="35" t="s">
        <v>561</v>
      </c>
      <c r="X376" s="35" t="s">
        <v>140</v>
      </c>
      <c r="Y376" s="35" t="s">
        <v>48</v>
      </c>
      <c r="Z376" s="35" t="s">
        <v>14691</v>
      </c>
      <c r="AA376" s="35" t="s">
        <v>14691</v>
      </c>
      <c r="AB376">
        <v>50000000</v>
      </c>
      <c r="AC376" s="35" t="s">
        <v>14332</v>
      </c>
      <c r="AD376" s="35" t="s">
        <v>14333</v>
      </c>
      <c r="AE376">
        <v>229413110</v>
      </c>
      <c r="AF376">
        <v>10</v>
      </c>
      <c r="AG376" s="35" t="s">
        <v>14691</v>
      </c>
      <c r="AI376">
        <v>5735203</v>
      </c>
      <c r="AJ376" s="20">
        <v>44412</v>
      </c>
      <c r="AK376" s="20"/>
      <c r="AL376">
        <v>6588162</v>
      </c>
      <c r="AO376">
        <v>3294081</v>
      </c>
      <c r="AP376" s="35" t="s">
        <v>14691</v>
      </c>
      <c r="AQ376" s="35" t="s">
        <v>14691</v>
      </c>
      <c r="AR376" s="35" t="s">
        <v>14691</v>
      </c>
      <c r="AS376" s="35" t="s">
        <v>14691</v>
      </c>
      <c r="AT376" s="35" t="s">
        <v>14691</v>
      </c>
      <c r="AU376">
        <v>10.01</v>
      </c>
      <c r="AV376">
        <v>10.099</v>
      </c>
      <c r="AW376" t="b">
        <v>0</v>
      </c>
      <c r="AX376">
        <v>22940811</v>
      </c>
      <c r="AY376" s="20">
        <v>45144</v>
      </c>
      <c r="AZ376" s="20"/>
      <c r="BA376" s="20"/>
      <c r="BB376">
        <v>1</v>
      </c>
      <c r="BC376">
        <v>0.25</v>
      </c>
      <c r="BD376">
        <v>1</v>
      </c>
      <c r="BE376">
        <v>11.5</v>
      </c>
      <c r="BF376" s="35" t="s">
        <v>14691</v>
      </c>
      <c r="BG376" s="35" t="s">
        <v>14340</v>
      </c>
      <c r="BH376" s="35" t="s">
        <v>14341</v>
      </c>
      <c r="BI376" s="35" t="s">
        <v>2589</v>
      </c>
      <c r="BJ376" s="35" t="s">
        <v>14342</v>
      </c>
    </row>
    <row r="377" spans="1:62" x14ac:dyDescent="0.2">
      <c r="A377">
        <v>375</v>
      </c>
      <c r="B377" s="35" t="s">
        <v>12195</v>
      </c>
      <c r="C377" s="35" t="s">
        <v>12196</v>
      </c>
      <c r="D377" s="35" t="s">
        <v>12197</v>
      </c>
      <c r="E377" s="35" t="s">
        <v>12198</v>
      </c>
      <c r="F377" s="35" t="s">
        <v>12199</v>
      </c>
      <c r="G377" s="20">
        <v>44414</v>
      </c>
      <c r="H377" s="35" t="s">
        <v>1450</v>
      </c>
      <c r="I377" s="35" t="s">
        <v>61</v>
      </c>
      <c r="J377" s="35" t="s">
        <v>69</v>
      </c>
      <c r="K377">
        <v>18</v>
      </c>
      <c r="L377">
        <v>9.1999999999999993</v>
      </c>
      <c r="M377" s="35" t="s">
        <v>12200</v>
      </c>
      <c r="N377" s="35" t="s">
        <v>12201</v>
      </c>
      <c r="O377" s="35" t="s">
        <v>132</v>
      </c>
      <c r="P377" s="35" t="s">
        <v>2575</v>
      </c>
      <c r="Q377" s="35" t="s">
        <v>52</v>
      </c>
      <c r="R377" s="35" t="s">
        <v>2623</v>
      </c>
      <c r="S377" s="35" t="s">
        <v>12202</v>
      </c>
      <c r="T377">
        <v>24150000</v>
      </c>
      <c r="U377">
        <v>10</v>
      </c>
      <c r="V377" s="35" t="s">
        <v>14691</v>
      </c>
      <c r="W377" s="35" t="s">
        <v>1449</v>
      </c>
      <c r="X377" s="35" t="s">
        <v>147</v>
      </c>
      <c r="Y377" s="35" t="s">
        <v>48</v>
      </c>
      <c r="Z377" s="35" t="s">
        <v>14691</v>
      </c>
      <c r="AA377" s="35" t="s">
        <v>14691</v>
      </c>
      <c r="AC377" s="35" t="s">
        <v>14691</v>
      </c>
      <c r="AD377" s="35" t="s">
        <v>14691</v>
      </c>
      <c r="AE377">
        <v>246330000</v>
      </c>
      <c r="AF377">
        <v>10.199999999999999</v>
      </c>
      <c r="AG377" s="35" t="s">
        <v>14691</v>
      </c>
      <c r="AI377">
        <v>12075000</v>
      </c>
      <c r="AJ377" s="20">
        <v>44581</v>
      </c>
      <c r="AK377" s="20"/>
      <c r="AL377">
        <v>11910000</v>
      </c>
      <c r="AO377">
        <v>11910000</v>
      </c>
      <c r="AP377" s="35" t="s">
        <v>14691</v>
      </c>
      <c r="AQ377" s="35" t="s">
        <v>14691</v>
      </c>
      <c r="AR377" s="35" t="s">
        <v>14691</v>
      </c>
      <c r="AS377" s="35" t="s">
        <v>14691</v>
      </c>
      <c r="AT377" s="35" t="s">
        <v>14691</v>
      </c>
      <c r="AU377">
        <v>10.199999999999999</v>
      </c>
      <c r="AV377">
        <v>10.255000000000001</v>
      </c>
      <c r="AW377" t="b">
        <v>0</v>
      </c>
      <c r="AX377">
        <v>24150000</v>
      </c>
      <c r="AY377" s="20">
        <v>45040</v>
      </c>
      <c r="AZ377" s="20"/>
      <c r="BA377" s="20">
        <v>45223</v>
      </c>
      <c r="BB377">
        <v>1</v>
      </c>
      <c r="BC377">
        <v>0.5</v>
      </c>
      <c r="BD377">
        <v>1</v>
      </c>
      <c r="BE377">
        <v>11.5</v>
      </c>
      <c r="BF377" s="35" t="s">
        <v>14691</v>
      </c>
      <c r="BG377" s="35" t="s">
        <v>1451</v>
      </c>
      <c r="BH377" s="35" t="s">
        <v>6937</v>
      </c>
      <c r="BI377" s="35" t="s">
        <v>2580</v>
      </c>
      <c r="BJ377" s="35" t="s">
        <v>6938</v>
      </c>
    </row>
    <row r="378" spans="1:62" x14ac:dyDescent="0.2">
      <c r="A378">
        <v>376</v>
      </c>
      <c r="B378" s="35" t="s">
        <v>12195</v>
      </c>
      <c r="C378" s="35" t="s">
        <v>12196</v>
      </c>
      <c r="D378" s="35" t="s">
        <v>12197</v>
      </c>
      <c r="E378" s="35" t="s">
        <v>12203</v>
      </c>
      <c r="F378" s="35" t="s">
        <v>12199</v>
      </c>
      <c r="G378" s="20">
        <v>44414</v>
      </c>
      <c r="H378" s="35" t="s">
        <v>1450</v>
      </c>
      <c r="I378" s="35" t="s">
        <v>61</v>
      </c>
      <c r="J378" s="35" t="s">
        <v>69</v>
      </c>
      <c r="K378">
        <v>18</v>
      </c>
      <c r="L378">
        <v>9.1999999999999993</v>
      </c>
      <c r="M378" s="35" t="s">
        <v>12200</v>
      </c>
      <c r="N378" s="35" t="s">
        <v>12201</v>
      </c>
      <c r="O378" s="35" t="s">
        <v>132</v>
      </c>
      <c r="P378" s="35" t="s">
        <v>2575</v>
      </c>
      <c r="Q378" s="35" t="s">
        <v>52</v>
      </c>
      <c r="R378" s="35" t="s">
        <v>2623</v>
      </c>
      <c r="S378" s="35" t="s">
        <v>12202</v>
      </c>
      <c r="T378">
        <v>24150000</v>
      </c>
      <c r="U378">
        <v>10</v>
      </c>
      <c r="V378" s="35" t="s">
        <v>14691</v>
      </c>
      <c r="W378" s="35" t="s">
        <v>1449</v>
      </c>
      <c r="X378" s="35" t="s">
        <v>147</v>
      </c>
      <c r="Y378" s="35" t="s">
        <v>48</v>
      </c>
      <c r="Z378" s="35" t="s">
        <v>14691</v>
      </c>
      <c r="AA378" s="35" t="s">
        <v>14691</v>
      </c>
      <c r="AC378" s="35" t="s">
        <v>14691</v>
      </c>
      <c r="AD378" s="35" t="s">
        <v>14691</v>
      </c>
      <c r="AE378">
        <v>246330000</v>
      </c>
      <c r="AF378">
        <v>10.199999999999999</v>
      </c>
      <c r="AG378" s="35" t="s">
        <v>14691</v>
      </c>
      <c r="AI378">
        <v>12075000</v>
      </c>
      <c r="AJ378" s="20">
        <v>44581</v>
      </c>
      <c r="AK378" s="20"/>
      <c r="AL378">
        <v>11910000</v>
      </c>
      <c r="AO378">
        <v>11910000</v>
      </c>
      <c r="AP378" s="35" t="s">
        <v>14691</v>
      </c>
      <c r="AQ378" s="35" t="s">
        <v>14691</v>
      </c>
      <c r="AR378" s="35" t="s">
        <v>14691</v>
      </c>
      <c r="AS378" s="35" t="s">
        <v>14691</v>
      </c>
      <c r="AT378" s="35" t="s">
        <v>14691</v>
      </c>
      <c r="AU378">
        <v>10.199999999999999</v>
      </c>
      <c r="AV378">
        <v>10.255000000000001</v>
      </c>
      <c r="AW378" t="b">
        <v>0</v>
      </c>
      <c r="AX378">
        <v>24150000</v>
      </c>
      <c r="AY378" s="20">
        <v>45040</v>
      </c>
      <c r="AZ378" s="20"/>
      <c r="BA378" s="20">
        <v>45223</v>
      </c>
      <c r="BB378">
        <v>1</v>
      </c>
      <c r="BC378">
        <v>0.5</v>
      </c>
      <c r="BD378">
        <v>1</v>
      </c>
      <c r="BE378">
        <v>11.5</v>
      </c>
      <c r="BF378" s="35" t="s">
        <v>14691</v>
      </c>
      <c r="BG378" s="35" t="s">
        <v>12195</v>
      </c>
      <c r="BH378" s="35" t="s">
        <v>12204</v>
      </c>
      <c r="BI378" s="35" t="s">
        <v>2584</v>
      </c>
      <c r="BJ378" s="35" t="s">
        <v>12205</v>
      </c>
    </row>
    <row r="379" spans="1:62" x14ac:dyDescent="0.2">
      <c r="A379">
        <v>377</v>
      </c>
      <c r="B379" s="35" t="s">
        <v>12195</v>
      </c>
      <c r="C379" s="35" t="s">
        <v>12196</v>
      </c>
      <c r="D379" s="35" t="s">
        <v>12197</v>
      </c>
      <c r="E379" s="35" t="s">
        <v>12206</v>
      </c>
      <c r="F379" s="35" t="s">
        <v>12199</v>
      </c>
      <c r="G379" s="20">
        <v>44414</v>
      </c>
      <c r="H379" s="35" t="s">
        <v>1450</v>
      </c>
      <c r="I379" s="35" t="s">
        <v>61</v>
      </c>
      <c r="J379" s="35" t="s">
        <v>69</v>
      </c>
      <c r="K379">
        <v>18</v>
      </c>
      <c r="L379">
        <v>9.1999999999999993</v>
      </c>
      <c r="M379" s="35" t="s">
        <v>12200</v>
      </c>
      <c r="N379" s="35" t="s">
        <v>12201</v>
      </c>
      <c r="O379" s="35" t="s">
        <v>132</v>
      </c>
      <c r="P379" s="35" t="s">
        <v>2575</v>
      </c>
      <c r="Q379" s="35" t="s">
        <v>52</v>
      </c>
      <c r="R379" s="35" t="s">
        <v>2623</v>
      </c>
      <c r="S379" s="35" t="s">
        <v>12202</v>
      </c>
      <c r="T379">
        <v>24150000</v>
      </c>
      <c r="U379">
        <v>10</v>
      </c>
      <c r="V379" s="35" t="s">
        <v>14691</v>
      </c>
      <c r="W379" s="35" t="s">
        <v>1449</v>
      </c>
      <c r="X379" s="35" t="s">
        <v>147</v>
      </c>
      <c r="Y379" s="35" t="s">
        <v>48</v>
      </c>
      <c r="Z379" s="35" t="s">
        <v>14691</v>
      </c>
      <c r="AA379" s="35" t="s">
        <v>14691</v>
      </c>
      <c r="AC379" s="35" t="s">
        <v>14691</v>
      </c>
      <c r="AD379" s="35" t="s">
        <v>14691</v>
      </c>
      <c r="AE379">
        <v>246330000</v>
      </c>
      <c r="AF379">
        <v>10.199999999999999</v>
      </c>
      <c r="AG379" s="35" t="s">
        <v>14691</v>
      </c>
      <c r="AI379">
        <v>12075000</v>
      </c>
      <c r="AJ379" s="20">
        <v>44581</v>
      </c>
      <c r="AK379" s="20"/>
      <c r="AL379">
        <v>11910000</v>
      </c>
      <c r="AO379">
        <v>11910000</v>
      </c>
      <c r="AP379" s="35" t="s">
        <v>14691</v>
      </c>
      <c r="AQ379" s="35" t="s">
        <v>14691</v>
      </c>
      <c r="AR379" s="35" t="s">
        <v>14691</v>
      </c>
      <c r="AS379" s="35" t="s">
        <v>14691</v>
      </c>
      <c r="AT379" s="35" t="s">
        <v>14691</v>
      </c>
      <c r="AU379">
        <v>10.199999999999999</v>
      </c>
      <c r="AV379">
        <v>10.255000000000001</v>
      </c>
      <c r="AW379" t="b">
        <v>0</v>
      </c>
      <c r="AX379">
        <v>24150000</v>
      </c>
      <c r="AY379" s="20">
        <v>45040</v>
      </c>
      <c r="AZ379" s="20"/>
      <c r="BA379" s="20">
        <v>45223</v>
      </c>
      <c r="BB379">
        <v>1</v>
      </c>
      <c r="BC379">
        <v>0.5</v>
      </c>
      <c r="BD379">
        <v>1</v>
      </c>
      <c r="BE379">
        <v>11.5</v>
      </c>
      <c r="BF379" s="35" t="s">
        <v>14691</v>
      </c>
      <c r="BG379" s="35" t="s">
        <v>12207</v>
      </c>
      <c r="BH379" s="35" t="s">
        <v>6937</v>
      </c>
      <c r="BI379" s="35" t="s">
        <v>2589</v>
      </c>
      <c r="BJ379" s="35" t="s">
        <v>6938</v>
      </c>
    </row>
    <row r="380" spans="1:62" x14ac:dyDescent="0.2">
      <c r="A380">
        <v>378</v>
      </c>
      <c r="B380" s="35" t="s">
        <v>12723</v>
      </c>
      <c r="C380" s="35" t="s">
        <v>12724</v>
      </c>
      <c r="D380" s="35" t="s">
        <v>12725</v>
      </c>
      <c r="E380" s="35" t="s">
        <v>12726</v>
      </c>
      <c r="F380" s="35" t="s">
        <v>12727</v>
      </c>
      <c r="G380" s="20">
        <v>44071</v>
      </c>
      <c r="H380" s="35" t="s">
        <v>159</v>
      </c>
      <c r="I380" s="35" t="s">
        <v>54</v>
      </c>
      <c r="J380" s="35" t="s">
        <v>69</v>
      </c>
      <c r="K380">
        <v>18</v>
      </c>
      <c r="L380">
        <v>9.1999999999999993</v>
      </c>
      <c r="M380" s="35" t="s">
        <v>12728</v>
      </c>
      <c r="N380" s="35" t="s">
        <v>12729</v>
      </c>
      <c r="O380" s="35" t="s">
        <v>52</v>
      </c>
      <c r="P380" s="35" t="s">
        <v>2575</v>
      </c>
      <c r="Q380" s="35" t="s">
        <v>81</v>
      </c>
      <c r="R380" s="35" t="s">
        <v>2623</v>
      </c>
      <c r="S380" s="35" t="s">
        <v>12730</v>
      </c>
      <c r="T380">
        <v>17250000</v>
      </c>
      <c r="U380">
        <v>10</v>
      </c>
      <c r="V380" s="35" t="s">
        <v>14691</v>
      </c>
      <c r="W380" s="35" t="s">
        <v>1447</v>
      </c>
      <c r="X380" s="35" t="s">
        <v>72</v>
      </c>
      <c r="Y380" s="35" t="s">
        <v>48</v>
      </c>
      <c r="Z380" s="35" t="s">
        <v>14691</v>
      </c>
      <c r="AA380" s="35" t="s">
        <v>14691</v>
      </c>
      <c r="AB380">
        <v>10000000</v>
      </c>
      <c r="AC380" s="35" t="s">
        <v>12731</v>
      </c>
      <c r="AD380" s="35" t="s">
        <v>12732</v>
      </c>
      <c r="AE380">
        <v>175950000</v>
      </c>
      <c r="AF380">
        <v>10.199999999999999</v>
      </c>
      <c r="AG380" s="35" t="s">
        <v>14691</v>
      </c>
      <c r="AI380">
        <v>8625000</v>
      </c>
      <c r="AJ380" s="20">
        <v>44601</v>
      </c>
      <c r="AK380" s="20"/>
      <c r="AL380">
        <v>9400000</v>
      </c>
      <c r="AN380">
        <v>940000</v>
      </c>
      <c r="AP380" s="35" t="s">
        <v>14691</v>
      </c>
      <c r="AQ380" s="35" t="s">
        <v>14691</v>
      </c>
      <c r="AR380" s="35" t="s">
        <v>14691</v>
      </c>
      <c r="AS380" s="35" t="s">
        <v>14691</v>
      </c>
      <c r="AT380" s="35" t="s">
        <v>14691</v>
      </c>
      <c r="AU380">
        <v>10.199999999999999</v>
      </c>
      <c r="AV380">
        <v>10.254</v>
      </c>
      <c r="AW380" t="b">
        <v>0</v>
      </c>
      <c r="AX380">
        <v>17250000</v>
      </c>
      <c r="AY380" s="20">
        <v>45057</v>
      </c>
      <c r="AZ380" s="20"/>
      <c r="BA380" s="20">
        <v>45149</v>
      </c>
      <c r="BB380">
        <v>1</v>
      </c>
      <c r="BC380">
        <v>0.5</v>
      </c>
      <c r="BD380">
        <v>1</v>
      </c>
      <c r="BE380">
        <v>11.5</v>
      </c>
      <c r="BF380" s="35" t="s">
        <v>14691</v>
      </c>
      <c r="BG380" s="35" t="s">
        <v>1448</v>
      </c>
      <c r="BH380" s="35" t="s">
        <v>6937</v>
      </c>
      <c r="BI380" s="35" t="s">
        <v>2580</v>
      </c>
      <c r="BJ380" s="35" t="s">
        <v>6938</v>
      </c>
    </row>
    <row r="381" spans="1:62" x14ac:dyDescent="0.2">
      <c r="A381">
        <v>379</v>
      </c>
      <c r="B381" s="35" t="s">
        <v>12723</v>
      </c>
      <c r="C381" s="35" t="s">
        <v>12724</v>
      </c>
      <c r="D381" s="35" t="s">
        <v>12725</v>
      </c>
      <c r="E381" s="35" t="s">
        <v>12733</v>
      </c>
      <c r="F381" s="35" t="s">
        <v>12727</v>
      </c>
      <c r="G381" s="20">
        <v>44071</v>
      </c>
      <c r="H381" s="35" t="s">
        <v>159</v>
      </c>
      <c r="I381" s="35" t="s">
        <v>54</v>
      </c>
      <c r="J381" s="35" t="s">
        <v>69</v>
      </c>
      <c r="K381">
        <v>18</v>
      </c>
      <c r="L381">
        <v>9.1999999999999993</v>
      </c>
      <c r="M381" s="35" t="s">
        <v>12728</v>
      </c>
      <c r="N381" s="35" t="s">
        <v>12729</v>
      </c>
      <c r="O381" s="35" t="s">
        <v>52</v>
      </c>
      <c r="P381" s="35" t="s">
        <v>2575</v>
      </c>
      <c r="Q381" s="35" t="s">
        <v>81</v>
      </c>
      <c r="R381" s="35" t="s">
        <v>2623</v>
      </c>
      <c r="S381" s="35" t="s">
        <v>12730</v>
      </c>
      <c r="T381">
        <v>17250000</v>
      </c>
      <c r="U381">
        <v>10</v>
      </c>
      <c r="V381" s="35" t="s">
        <v>14691</v>
      </c>
      <c r="W381" s="35" t="s">
        <v>1447</v>
      </c>
      <c r="X381" s="35" t="s">
        <v>72</v>
      </c>
      <c r="Y381" s="35" t="s">
        <v>48</v>
      </c>
      <c r="Z381" s="35" t="s">
        <v>14691</v>
      </c>
      <c r="AA381" s="35" t="s">
        <v>14691</v>
      </c>
      <c r="AB381">
        <v>10000000</v>
      </c>
      <c r="AC381" s="35" t="s">
        <v>12731</v>
      </c>
      <c r="AD381" s="35" t="s">
        <v>12732</v>
      </c>
      <c r="AE381">
        <v>175950000</v>
      </c>
      <c r="AF381">
        <v>10.199999999999999</v>
      </c>
      <c r="AG381" s="35" t="s">
        <v>14691</v>
      </c>
      <c r="AI381">
        <v>8625000</v>
      </c>
      <c r="AJ381" s="20">
        <v>44601</v>
      </c>
      <c r="AK381" s="20"/>
      <c r="AL381">
        <v>9400000</v>
      </c>
      <c r="AN381">
        <v>940000</v>
      </c>
      <c r="AP381" s="35" t="s">
        <v>14691</v>
      </c>
      <c r="AQ381" s="35" t="s">
        <v>14691</v>
      </c>
      <c r="AR381" s="35" t="s">
        <v>14691</v>
      </c>
      <c r="AS381" s="35" t="s">
        <v>14691</v>
      </c>
      <c r="AT381" s="35" t="s">
        <v>14691</v>
      </c>
      <c r="AU381">
        <v>10.199999999999999</v>
      </c>
      <c r="AV381">
        <v>10.254</v>
      </c>
      <c r="AW381" t="b">
        <v>0</v>
      </c>
      <c r="AX381">
        <v>17250000</v>
      </c>
      <c r="AY381" s="20">
        <v>45057</v>
      </c>
      <c r="AZ381" s="20"/>
      <c r="BA381" s="20">
        <v>45149</v>
      </c>
      <c r="BB381">
        <v>1</v>
      </c>
      <c r="BC381">
        <v>0.5</v>
      </c>
      <c r="BD381">
        <v>1</v>
      </c>
      <c r="BE381">
        <v>11.5</v>
      </c>
      <c r="BF381" s="35" t="s">
        <v>14691</v>
      </c>
      <c r="BG381" s="35" t="s">
        <v>12723</v>
      </c>
      <c r="BH381" s="35" t="s">
        <v>14737</v>
      </c>
      <c r="BI381" s="35" t="s">
        <v>2584</v>
      </c>
      <c r="BJ381" s="35" t="s">
        <v>12734</v>
      </c>
    </row>
    <row r="382" spans="1:62" x14ac:dyDescent="0.2">
      <c r="A382">
        <v>380</v>
      </c>
      <c r="B382" s="35" t="s">
        <v>12723</v>
      </c>
      <c r="C382" s="35" t="s">
        <v>12724</v>
      </c>
      <c r="D382" s="35" t="s">
        <v>12725</v>
      </c>
      <c r="E382" s="35" t="s">
        <v>12735</v>
      </c>
      <c r="F382" s="35" t="s">
        <v>12727</v>
      </c>
      <c r="G382" s="20">
        <v>44071</v>
      </c>
      <c r="H382" s="35" t="s">
        <v>159</v>
      </c>
      <c r="I382" s="35" t="s">
        <v>54</v>
      </c>
      <c r="J382" s="35" t="s">
        <v>69</v>
      </c>
      <c r="K382">
        <v>18</v>
      </c>
      <c r="L382">
        <v>9.1999999999999993</v>
      </c>
      <c r="M382" s="35" t="s">
        <v>12728</v>
      </c>
      <c r="N382" s="35" t="s">
        <v>12729</v>
      </c>
      <c r="O382" s="35" t="s">
        <v>52</v>
      </c>
      <c r="P382" s="35" t="s">
        <v>2575</v>
      </c>
      <c r="Q382" s="35" t="s">
        <v>81</v>
      </c>
      <c r="R382" s="35" t="s">
        <v>2623</v>
      </c>
      <c r="S382" s="35" t="s">
        <v>12730</v>
      </c>
      <c r="T382">
        <v>17250000</v>
      </c>
      <c r="U382">
        <v>10</v>
      </c>
      <c r="V382" s="35" t="s">
        <v>14691</v>
      </c>
      <c r="W382" s="35" t="s">
        <v>1447</v>
      </c>
      <c r="X382" s="35" t="s">
        <v>72</v>
      </c>
      <c r="Y382" s="35" t="s">
        <v>48</v>
      </c>
      <c r="Z382" s="35" t="s">
        <v>14691</v>
      </c>
      <c r="AA382" s="35" t="s">
        <v>14691</v>
      </c>
      <c r="AB382">
        <v>10000000</v>
      </c>
      <c r="AC382" s="35" t="s">
        <v>12731</v>
      </c>
      <c r="AD382" s="35" t="s">
        <v>12732</v>
      </c>
      <c r="AE382">
        <v>175950000</v>
      </c>
      <c r="AF382">
        <v>10.199999999999999</v>
      </c>
      <c r="AG382" s="35" t="s">
        <v>14691</v>
      </c>
      <c r="AI382">
        <v>8625000</v>
      </c>
      <c r="AJ382" s="20">
        <v>44601</v>
      </c>
      <c r="AK382" s="20"/>
      <c r="AL382">
        <v>9400000</v>
      </c>
      <c r="AN382">
        <v>940000</v>
      </c>
      <c r="AP382" s="35" t="s">
        <v>14691</v>
      </c>
      <c r="AQ382" s="35" t="s">
        <v>14691</v>
      </c>
      <c r="AR382" s="35" t="s">
        <v>14691</v>
      </c>
      <c r="AS382" s="35" t="s">
        <v>14691</v>
      </c>
      <c r="AT382" s="35" t="s">
        <v>14691</v>
      </c>
      <c r="AU382">
        <v>10.199999999999999</v>
      </c>
      <c r="AV382">
        <v>10.254</v>
      </c>
      <c r="AW382" t="b">
        <v>0</v>
      </c>
      <c r="AX382">
        <v>17250000</v>
      </c>
      <c r="AY382" s="20">
        <v>45057</v>
      </c>
      <c r="AZ382" s="20"/>
      <c r="BA382" s="20">
        <v>45149</v>
      </c>
      <c r="BB382">
        <v>1</v>
      </c>
      <c r="BC382">
        <v>0.5</v>
      </c>
      <c r="BD382">
        <v>1</v>
      </c>
      <c r="BE382">
        <v>11.5</v>
      </c>
      <c r="BF382" s="35" t="s">
        <v>14691</v>
      </c>
      <c r="BG382" s="35" t="s">
        <v>12736</v>
      </c>
      <c r="BH382" s="35" t="s">
        <v>6937</v>
      </c>
      <c r="BI382" s="35" t="s">
        <v>2589</v>
      </c>
      <c r="BJ382" s="35" t="s">
        <v>6938</v>
      </c>
    </row>
    <row r="383" spans="1:62" x14ac:dyDescent="0.2">
      <c r="A383">
        <v>381</v>
      </c>
      <c r="B383" s="35" t="s">
        <v>11377</v>
      </c>
      <c r="C383" s="35" t="s">
        <v>11378</v>
      </c>
      <c r="D383" s="35" t="s">
        <v>1445</v>
      </c>
      <c r="E383" s="35" t="s">
        <v>11379</v>
      </c>
      <c r="F383" s="35" t="s">
        <v>11380</v>
      </c>
      <c r="G383" s="20">
        <v>44253</v>
      </c>
      <c r="H383" s="35" t="s">
        <v>3225</v>
      </c>
      <c r="I383" s="35" t="s">
        <v>54</v>
      </c>
      <c r="J383" s="35" t="s">
        <v>69</v>
      </c>
      <c r="K383">
        <v>18</v>
      </c>
      <c r="L383">
        <v>9.1999999999999993</v>
      </c>
      <c r="M383" s="35" t="s">
        <v>8825</v>
      </c>
      <c r="N383" s="35" t="s">
        <v>11381</v>
      </c>
      <c r="O383" s="35" t="s">
        <v>68</v>
      </c>
      <c r="P383" s="35" t="s">
        <v>2575</v>
      </c>
      <c r="Q383" s="35" t="s">
        <v>74</v>
      </c>
      <c r="R383" s="35" t="s">
        <v>2577</v>
      </c>
      <c r="S383" s="35" t="s">
        <v>11382</v>
      </c>
      <c r="T383">
        <v>32369251</v>
      </c>
      <c r="U383">
        <v>10</v>
      </c>
      <c r="V383" s="35" t="s">
        <v>14691</v>
      </c>
      <c r="W383" s="35" t="s">
        <v>1444</v>
      </c>
      <c r="X383" s="35" t="s">
        <v>49</v>
      </c>
      <c r="Y383" s="35" t="s">
        <v>216</v>
      </c>
      <c r="Z383" s="35" t="s">
        <v>14691</v>
      </c>
      <c r="AA383" s="35" t="s">
        <v>14691</v>
      </c>
      <c r="AC383" s="35" t="s">
        <v>14691</v>
      </c>
      <c r="AD383" s="35" t="s">
        <v>14691</v>
      </c>
      <c r="AE383">
        <v>323709480</v>
      </c>
      <c r="AF383">
        <v>10</v>
      </c>
      <c r="AG383" s="35" t="s">
        <v>14691</v>
      </c>
      <c r="AI383">
        <v>16184625</v>
      </c>
      <c r="AJ383" s="20">
        <v>44274</v>
      </c>
      <c r="AK383" s="20"/>
      <c r="AL383">
        <v>10300000</v>
      </c>
      <c r="AM383">
        <v>1030000</v>
      </c>
      <c r="AP383" s="35" t="s">
        <v>14691</v>
      </c>
      <c r="AQ383" s="35" t="s">
        <v>14691</v>
      </c>
      <c r="AR383" s="35" t="s">
        <v>14691</v>
      </c>
      <c r="AS383" s="35" t="s">
        <v>14691</v>
      </c>
      <c r="AT383" s="35" t="s">
        <v>14691</v>
      </c>
      <c r="AU383">
        <v>10.01</v>
      </c>
      <c r="AV383">
        <v>10.074999999999999</v>
      </c>
      <c r="AW383" t="b">
        <v>0</v>
      </c>
      <c r="AX383">
        <v>32369251</v>
      </c>
      <c r="AY383" s="20">
        <v>45008</v>
      </c>
      <c r="AZ383" s="20"/>
      <c r="BA383" s="20"/>
      <c r="BB383">
        <v>1</v>
      </c>
      <c r="BC383">
        <v>0.5</v>
      </c>
      <c r="BD383">
        <v>1</v>
      </c>
      <c r="BE383">
        <v>11.5</v>
      </c>
      <c r="BF383" s="35" t="s">
        <v>14691</v>
      </c>
      <c r="BG383" s="35" t="s">
        <v>1446</v>
      </c>
      <c r="BH383" s="35" t="s">
        <v>11383</v>
      </c>
      <c r="BI383" s="35" t="s">
        <v>2580</v>
      </c>
      <c r="BJ383" s="35" t="s">
        <v>11384</v>
      </c>
    </row>
    <row r="384" spans="1:62" x14ac:dyDescent="0.2">
      <c r="A384">
        <v>382</v>
      </c>
      <c r="B384" s="35" t="s">
        <v>11377</v>
      </c>
      <c r="C384" s="35" t="s">
        <v>11378</v>
      </c>
      <c r="D384" s="35" t="s">
        <v>1445</v>
      </c>
      <c r="E384" s="35" t="s">
        <v>11385</v>
      </c>
      <c r="F384" s="35" t="s">
        <v>11380</v>
      </c>
      <c r="G384" s="20">
        <v>44253</v>
      </c>
      <c r="H384" s="35" t="s">
        <v>3225</v>
      </c>
      <c r="I384" s="35" t="s">
        <v>54</v>
      </c>
      <c r="J384" s="35" t="s">
        <v>69</v>
      </c>
      <c r="K384">
        <v>18</v>
      </c>
      <c r="L384">
        <v>9.1999999999999993</v>
      </c>
      <c r="M384" s="35" t="s">
        <v>8825</v>
      </c>
      <c r="N384" s="35" t="s">
        <v>11381</v>
      </c>
      <c r="O384" s="35" t="s">
        <v>68</v>
      </c>
      <c r="P384" s="35" t="s">
        <v>2575</v>
      </c>
      <c r="Q384" s="35" t="s">
        <v>74</v>
      </c>
      <c r="R384" s="35" t="s">
        <v>2577</v>
      </c>
      <c r="S384" s="35" t="s">
        <v>11382</v>
      </c>
      <c r="T384">
        <v>32369251</v>
      </c>
      <c r="U384">
        <v>10</v>
      </c>
      <c r="V384" s="35" t="s">
        <v>14691</v>
      </c>
      <c r="W384" s="35" t="s">
        <v>1444</v>
      </c>
      <c r="X384" s="35" t="s">
        <v>49</v>
      </c>
      <c r="Y384" s="35" t="s">
        <v>216</v>
      </c>
      <c r="Z384" s="35" t="s">
        <v>14691</v>
      </c>
      <c r="AA384" s="35" t="s">
        <v>14691</v>
      </c>
      <c r="AC384" s="35" t="s">
        <v>14691</v>
      </c>
      <c r="AD384" s="35" t="s">
        <v>14691</v>
      </c>
      <c r="AE384">
        <v>323709480</v>
      </c>
      <c r="AF384">
        <v>10</v>
      </c>
      <c r="AG384" s="35" t="s">
        <v>14691</v>
      </c>
      <c r="AI384">
        <v>16184625</v>
      </c>
      <c r="AJ384" s="20">
        <v>44274</v>
      </c>
      <c r="AK384" s="20"/>
      <c r="AL384">
        <v>10300000</v>
      </c>
      <c r="AM384">
        <v>1030000</v>
      </c>
      <c r="AP384" s="35" t="s">
        <v>14691</v>
      </c>
      <c r="AQ384" s="35" t="s">
        <v>14691</v>
      </c>
      <c r="AR384" s="35" t="s">
        <v>14691</v>
      </c>
      <c r="AS384" s="35" t="s">
        <v>14691</v>
      </c>
      <c r="AT384" s="35" t="s">
        <v>14691</v>
      </c>
      <c r="AU384">
        <v>10.01</v>
      </c>
      <c r="AV384">
        <v>10.074999999999999</v>
      </c>
      <c r="AW384" t="b">
        <v>0</v>
      </c>
      <c r="AX384">
        <v>32369251</v>
      </c>
      <c r="AY384" s="20">
        <v>45008</v>
      </c>
      <c r="AZ384" s="20"/>
      <c r="BA384" s="20"/>
      <c r="BB384">
        <v>1</v>
      </c>
      <c r="BC384">
        <v>0.5</v>
      </c>
      <c r="BD384">
        <v>1</v>
      </c>
      <c r="BE384">
        <v>11.5</v>
      </c>
      <c r="BF384" s="35" t="s">
        <v>14691</v>
      </c>
      <c r="BG384" s="35" t="s">
        <v>11377</v>
      </c>
      <c r="BH384" s="35" t="s">
        <v>11386</v>
      </c>
      <c r="BI384" s="35" t="s">
        <v>2584</v>
      </c>
      <c r="BJ384" s="35" t="s">
        <v>11387</v>
      </c>
    </row>
    <row r="385" spans="1:62" x14ac:dyDescent="0.2">
      <c r="A385">
        <v>383</v>
      </c>
      <c r="B385" s="35" t="s">
        <v>11377</v>
      </c>
      <c r="C385" s="35" t="s">
        <v>11378</v>
      </c>
      <c r="D385" s="35" t="s">
        <v>1445</v>
      </c>
      <c r="E385" s="35" t="s">
        <v>11388</v>
      </c>
      <c r="F385" s="35" t="s">
        <v>11380</v>
      </c>
      <c r="G385" s="20">
        <v>44253</v>
      </c>
      <c r="H385" s="35" t="s">
        <v>3225</v>
      </c>
      <c r="I385" s="35" t="s">
        <v>54</v>
      </c>
      <c r="J385" s="35" t="s">
        <v>69</v>
      </c>
      <c r="K385">
        <v>18</v>
      </c>
      <c r="L385">
        <v>9.1999999999999993</v>
      </c>
      <c r="M385" s="35" t="s">
        <v>8825</v>
      </c>
      <c r="N385" s="35" t="s">
        <v>11381</v>
      </c>
      <c r="O385" s="35" t="s">
        <v>68</v>
      </c>
      <c r="P385" s="35" t="s">
        <v>2575</v>
      </c>
      <c r="Q385" s="35" t="s">
        <v>74</v>
      </c>
      <c r="R385" s="35" t="s">
        <v>2577</v>
      </c>
      <c r="S385" s="35" t="s">
        <v>11382</v>
      </c>
      <c r="T385">
        <v>32369251</v>
      </c>
      <c r="U385">
        <v>10</v>
      </c>
      <c r="V385" s="35" t="s">
        <v>14691</v>
      </c>
      <c r="W385" s="35" t="s">
        <v>1444</v>
      </c>
      <c r="X385" s="35" t="s">
        <v>49</v>
      </c>
      <c r="Y385" s="35" t="s">
        <v>216</v>
      </c>
      <c r="Z385" s="35" t="s">
        <v>14691</v>
      </c>
      <c r="AA385" s="35" t="s">
        <v>14691</v>
      </c>
      <c r="AC385" s="35" t="s">
        <v>14691</v>
      </c>
      <c r="AD385" s="35" t="s">
        <v>14691</v>
      </c>
      <c r="AE385">
        <v>323709480</v>
      </c>
      <c r="AF385">
        <v>10</v>
      </c>
      <c r="AG385" s="35" t="s">
        <v>14691</v>
      </c>
      <c r="AI385">
        <v>16184625</v>
      </c>
      <c r="AJ385" s="20">
        <v>44274</v>
      </c>
      <c r="AK385" s="20"/>
      <c r="AL385">
        <v>10300000</v>
      </c>
      <c r="AM385">
        <v>1030000</v>
      </c>
      <c r="AP385" s="35" t="s">
        <v>14691</v>
      </c>
      <c r="AQ385" s="35" t="s">
        <v>14691</v>
      </c>
      <c r="AR385" s="35" t="s">
        <v>14691</v>
      </c>
      <c r="AS385" s="35" t="s">
        <v>14691</v>
      </c>
      <c r="AT385" s="35" t="s">
        <v>14691</v>
      </c>
      <c r="AU385">
        <v>10.01</v>
      </c>
      <c r="AV385">
        <v>10.074999999999999</v>
      </c>
      <c r="AW385" t="b">
        <v>0</v>
      </c>
      <c r="AX385">
        <v>32369251</v>
      </c>
      <c r="AY385" s="20">
        <v>45008</v>
      </c>
      <c r="AZ385" s="20"/>
      <c r="BA385" s="20"/>
      <c r="BB385">
        <v>1</v>
      </c>
      <c r="BC385">
        <v>0.5</v>
      </c>
      <c r="BD385">
        <v>1</v>
      </c>
      <c r="BE385">
        <v>11.5</v>
      </c>
      <c r="BF385" s="35" t="s">
        <v>14691</v>
      </c>
      <c r="BG385" s="35" t="s">
        <v>11389</v>
      </c>
      <c r="BH385" s="35" t="s">
        <v>11390</v>
      </c>
      <c r="BI385" s="35" t="s">
        <v>2589</v>
      </c>
      <c r="BJ385" s="35" t="s">
        <v>11391</v>
      </c>
    </row>
    <row r="386" spans="1:62" x14ac:dyDescent="0.2">
      <c r="A386">
        <v>384</v>
      </c>
      <c r="B386" s="35" t="s">
        <v>5764</v>
      </c>
      <c r="C386" s="35" t="s">
        <v>5765</v>
      </c>
      <c r="D386" s="35" t="s">
        <v>5766</v>
      </c>
      <c r="E386" s="35" t="s">
        <v>5767</v>
      </c>
      <c r="F386" s="35" t="s">
        <v>5768</v>
      </c>
      <c r="G386" s="20">
        <v>44417</v>
      </c>
      <c r="H386" s="35" t="s">
        <v>138</v>
      </c>
      <c r="I386" s="35" t="s">
        <v>61</v>
      </c>
      <c r="J386" s="35" t="s">
        <v>137</v>
      </c>
      <c r="K386">
        <v>18</v>
      </c>
      <c r="L386">
        <v>9.1999999999999993</v>
      </c>
      <c r="M386" s="35" t="s">
        <v>5769</v>
      </c>
      <c r="N386" s="35" t="s">
        <v>5770</v>
      </c>
      <c r="O386" s="35" t="s">
        <v>539</v>
      </c>
      <c r="P386" s="35" t="s">
        <v>3549</v>
      </c>
      <c r="Q386" s="35" t="s">
        <v>368</v>
      </c>
      <c r="R386" s="35" t="s">
        <v>2623</v>
      </c>
      <c r="S386" s="35" t="s">
        <v>5771</v>
      </c>
      <c r="T386">
        <v>23000000</v>
      </c>
      <c r="U386">
        <v>10</v>
      </c>
      <c r="V386" s="35" t="s">
        <v>14691</v>
      </c>
      <c r="W386" s="35" t="s">
        <v>1442</v>
      </c>
      <c r="X386" s="35" t="s">
        <v>276</v>
      </c>
      <c r="Y386" s="35" t="s">
        <v>48</v>
      </c>
      <c r="Z386" s="35" t="s">
        <v>14691</v>
      </c>
      <c r="AA386" s="35" t="s">
        <v>14691</v>
      </c>
      <c r="AC386" s="35" t="s">
        <v>14691</v>
      </c>
      <c r="AD386" s="35" t="s">
        <v>14691</v>
      </c>
      <c r="AE386">
        <v>233450000</v>
      </c>
      <c r="AF386">
        <v>10.15</v>
      </c>
      <c r="AG386" s="35" t="s">
        <v>14691</v>
      </c>
      <c r="AI386">
        <v>23000000</v>
      </c>
      <c r="AJ386" s="20">
        <v>44530</v>
      </c>
      <c r="AK386" s="20"/>
      <c r="AL386">
        <v>8025000</v>
      </c>
      <c r="AM386">
        <v>802500</v>
      </c>
      <c r="AP386" s="35" t="s">
        <v>14691</v>
      </c>
      <c r="AQ386" s="35" t="s">
        <v>14691</v>
      </c>
      <c r="AR386" s="35" t="s">
        <v>14691</v>
      </c>
      <c r="AS386" s="35" t="s">
        <v>14691</v>
      </c>
      <c r="AT386" s="35" t="s">
        <v>14691</v>
      </c>
      <c r="AU386">
        <v>10.15</v>
      </c>
      <c r="AV386">
        <v>10.186</v>
      </c>
      <c r="AW386" t="b">
        <v>0</v>
      </c>
      <c r="AX386">
        <v>23000000</v>
      </c>
      <c r="AY386" s="20">
        <v>44897</v>
      </c>
      <c r="AZ386" s="20"/>
      <c r="BA386" s="20">
        <v>45079</v>
      </c>
      <c r="BB386">
        <v>1</v>
      </c>
      <c r="BC386">
        <v>1</v>
      </c>
      <c r="BD386">
        <v>1</v>
      </c>
      <c r="BE386">
        <v>11.5</v>
      </c>
      <c r="BF386" s="35" t="s">
        <v>14691</v>
      </c>
      <c r="BG386" s="35" t="s">
        <v>1443</v>
      </c>
      <c r="BH386" s="35" t="s">
        <v>5772</v>
      </c>
      <c r="BI386" s="35" t="s">
        <v>2580</v>
      </c>
      <c r="BJ386" s="35" t="s">
        <v>5773</v>
      </c>
    </row>
    <row r="387" spans="1:62" x14ac:dyDescent="0.2">
      <c r="A387">
        <v>385</v>
      </c>
      <c r="B387" s="35" t="s">
        <v>5764</v>
      </c>
      <c r="C387" s="35" t="s">
        <v>5765</v>
      </c>
      <c r="D387" s="35" t="s">
        <v>5766</v>
      </c>
      <c r="E387" s="35" t="s">
        <v>5774</v>
      </c>
      <c r="F387" s="35" t="s">
        <v>5768</v>
      </c>
      <c r="G387" s="20">
        <v>44417</v>
      </c>
      <c r="H387" s="35" t="s">
        <v>138</v>
      </c>
      <c r="I387" s="35" t="s">
        <v>61</v>
      </c>
      <c r="J387" s="35" t="s">
        <v>137</v>
      </c>
      <c r="K387">
        <v>18</v>
      </c>
      <c r="L387">
        <v>9.1999999999999993</v>
      </c>
      <c r="M387" s="35" t="s">
        <v>5769</v>
      </c>
      <c r="N387" s="35" t="s">
        <v>5770</v>
      </c>
      <c r="O387" s="35" t="s">
        <v>539</v>
      </c>
      <c r="P387" s="35" t="s">
        <v>3549</v>
      </c>
      <c r="Q387" s="35" t="s">
        <v>368</v>
      </c>
      <c r="R387" s="35" t="s">
        <v>2623</v>
      </c>
      <c r="S387" s="35" t="s">
        <v>5771</v>
      </c>
      <c r="T387">
        <v>23000000</v>
      </c>
      <c r="U387">
        <v>10</v>
      </c>
      <c r="V387" s="35" t="s">
        <v>14691</v>
      </c>
      <c r="W387" s="35" t="s">
        <v>1442</v>
      </c>
      <c r="X387" s="35" t="s">
        <v>276</v>
      </c>
      <c r="Y387" s="35" t="s">
        <v>48</v>
      </c>
      <c r="Z387" s="35" t="s">
        <v>14691</v>
      </c>
      <c r="AA387" s="35" t="s">
        <v>14691</v>
      </c>
      <c r="AC387" s="35" t="s">
        <v>14691</v>
      </c>
      <c r="AD387" s="35" t="s">
        <v>14691</v>
      </c>
      <c r="AE387">
        <v>233450000</v>
      </c>
      <c r="AF387">
        <v>10.15</v>
      </c>
      <c r="AG387" s="35" t="s">
        <v>14691</v>
      </c>
      <c r="AI387">
        <v>23000000</v>
      </c>
      <c r="AJ387" s="20">
        <v>44530</v>
      </c>
      <c r="AK387" s="20"/>
      <c r="AL387">
        <v>8025000</v>
      </c>
      <c r="AM387">
        <v>802500</v>
      </c>
      <c r="AP387" s="35" t="s">
        <v>14691</v>
      </c>
      <c r="AQ387" s="35" t="s">
        <v>14691</v>
      </c>
      <c r="AR387" s="35" t="s">
        <v>14691</v>
      </c>
      <c r="AS387" s="35" t="s">
        <v>14691</v>
      </c>
      <c r="AT387" s="35" t="s">
        <v>14691</v>
      </c>
      <c r="AU387">
        <v>10.15</v>
      </c>
      <c r="AV387">
        <v>10.186</v>
      </c>
      <c r="AW387" t="b">
        <v>0</v>
      </c>
      <c r="AX387">
        <v>23000000</v>
      </c>
      <c r="AY387" s="20">
        <v>44897</v>
      </c>
      <c r="AZ387" s="20"/>
      <c r="BA387" s="20">
        <v>45079</v>
      </c>
      <c r="BB387">
        <v>1</v>
      </c>
      <c r="BC387">
        <v>1</v>
      </c>
      <c r="BD387">
        <v>1</v>
      </c>
      <c r="BE387">
        <v>11.5</v>
      </c>
      <c r="BF387" s="35" t="s">
        <v>14691</v>
      </c>
      <c r="BG387" s="35" t="s">
        <v>5775</v>
      </c>
      <c r="BH387" s="35" t="s">
        <v>5776</v>
      </c>
      <c r="BI387" s="35" t="s">
        <v>2584</v>
      </c>
      <c r="BJ387" s="35" t="s">
        <v>5777</v>
      </c>
    </row>
    <row r="388" spans="1:62" x14ac:dyDescent="0.2">
      <c r="A388">
        <v>386</v>
      </c>
      <c r="B388" s="35" t="s">
        <v>5764</v>
      </c>
      <c r="C388" s="35" t="s">
        <v>5765</v>
      </c>
      <c r="D388" s="35" t="s">
        <v>5766</v>
      </c>
      <c r="E388" s="35" t="s">
        <v>5778</v>
      </c>
      <c r="F388" s="35" t="s">
        <v>5768</v>
      </c>
      <c r="G388" s="20">
        <v>44417</v>
      </c>
      <c r="H388" s="35" t="s">
        <v>138</v>
      </c>
      <c r="I388" s="35" t="s">
        <v>61</v>
      </c>
      <c r="J388" s="35" t="s">
        <v>137</v>
      </c>
      <c r="K388">
        <v>18</v>
      </c>
      <c r="L388">
        <v>9.1999999999999993</v>
      </c>
      <c r="M388" s="35" t="s">
        <v>5769</v>
      </c>
      <c r="N388" s="35" t="s">
        <v>5770</v>
      </c>
      <c r="O388" s="35" t="s">
        <v>539</v>
      </c>
      <c r="P388" s="35" t="s">
        <v>3549</v>
      </c>
      <c r="Q388" s="35" t="s">
        <v>368</v>
      </c>
      <c r="R388" s="35" t="s">
        <v>2623</v>
      </c>
      <c r="S388" s="35" t="s">
        <v>5771</v>
      </c>
      <c r="T388">
        <v>23000000</v>
      </c>
      <c r="U388">
        <v>10</v>
      </c>
      <c r="V388" s="35" t="s">
        <v>14691</v>
      </c>
      <c r="W388" s="35" t="s">
        <v>1442</v>
      </c>
      <c r="X388" s="35" t="s">
        <v>276</v>
      </c>
      <c r="Y388" s="35" t="s">
        <v>48</v>
      </c>
      <c r="Z388" s="35" t="s">
        <v>14691</v>
      </c>
      <c r="AA388" s="35" t="s">
        <v>14691</v>
      </c>
      <c r="AC388" s="35" t="s">
        <v>14691</v>
      </c>
      <c r="AD388" s="35" t="s">
        <v>14691</v>
      </c>
      <c r="AE388">
        <v>233450000</v>
      </c>
      <c r="AF388">
        <v>10.15</v>
      </c>
      <c r="AG388" s="35" t="s">
        <v>14691</v>
      </c>
      <c r="AI388">
        <v>23000000</v>
      </c>
      <c r="AJ388" s="20">
        <v>44530</v>
      </c>
      <c r="AK388" s="20"/>
      <c r="AL388">
        <v>8025000</v>
      </c>
      <c r="AM388">
        <v>802500</v>
      </c>
      <c r="AP388" s="35" t="s">
        <v>14691</v>
      </c>
      <c r="AQ388" s="35" t="s">
        <v>14691</v>
      </c>
      <c r="AR388" s="35" t="s">
        <v>14691</v>
      </c>
      <c r="AS388" s="35" t="s">
        <v>14691</v>
      </c>
      <c r="AT388" s="35" t="s">
        <v>14691</v>
      </c>
      <c r="AU388">
        <v>10.15</v>
      </c>
      <c r="AV388">
        <v>10.186</v>
      </c>
      <c r="AW388" t="b">
        <v>0</v>
      </c>
      <c r="AX388">
        <v>23000000</v>
      </c>
      <c r="AY388" s="20">
        <v>44897</v>
      </c>
      <c r="AZ388" s="20"/>
      <c r="BA388" s="20">
        <v>45079</v>
      </c>
      <c r="BB388">
        <v>1</v>
      </c>
      <c r="BC388">
        <v>1</v>
      </c>
      <c r="BD388">
        <v>1</v>
      </c>
      <c r="BE388">
        <v>11.5</v>
      </c>
      <c r="BF388" s="35" t="s">
        <v>14691</v>
      </c>
      <c r="BG388" s="35" t="s">
        <v>5779</v>
      </c>
      <c r="BH388" s="35" t="s">
        <v>5780</v>
      </c>
      <c r="BI388" s="35" t="s">
        <v>2589</v>
      </c>
      <c r="BJ388" s="35" t="s">
        <v>5781</v>
      </c>
    </row>
    <row r="389" spans="1:62" x14ac:dyDescent="0.2">
      <c r="A389">
        <v>387</v>
      </c>
      <c r="B389" s="35" t="s">
        <v>3156</v>
      </c>
      <c r="C389" s="35" t="s">
        <v>3157</v>
      </c>
      <c r="D389" s="35" t="s">
        <v>3158</v>
      </c>
      <c r="E389" s="35" t="s">
        <v>3159</v>
      </c>
      <c r="F389" s="35" t="s">
        <v>3160</v>
      </c>
      <c r="G389" s="20">
        <v>44111</v>
      </c>
      <c r="H389" s="35" t="s">
        <v>116</v>
      </c>
      <c r="I389" s="35" t="s">
        <v>54</v>
      </c>
      <c r="J389" s="35" t="s">
        <v>69</v>
      </c>
      <c r="K389">
        <v>18</v>
      </c>
      <c r="L389">
        <v>9.1999999999999993</v>
      </c>
      <c r="M389" s="35" t="s">
        <v>3161</v>
      </c>
      <c r="N389" s="35" t="s">
        <v>3162</v>
      </c>
      <c r="O389" s="35" t="s">
        <v>52</v>
      </c>
      <c r="P389" s="35" t="s">
        <v>2575</v>
      </c>
      <c r="Q389" s="35" t="s">
        <v>96</v>
      </c>
      <c r="R389" s="35" t="s">
        <v>2623</v>
      </c>
      <c r="S389" s="35" t="s">
        <v>3163</v>
      </c>
      <c r="T389">
        <v>23000000</v>
      </c>
      <c r="U389">
        <v>10</v>
      </c>
      <c r="V389" s="35" t="s">
        <v>3164</v>
      </c>
      <c r="W389" s="35" t="s">
        <v>1211</v>
      </c>
      <c r="X389" s="35" t="s">
        <v>72</v>
      </c>
      <c r="Y389" s="35" t="s">
        <v>48</v>
      </c>
      <c r="Z389" s="35" t="s">
        <v>14691</v>
      </c>
      <c r="AA389" s="35" t="s">
        <v>14691</v>
      </c>
      <c r="AC389" s="35" t="s">
        <v>14691</v>
      </c>
      <c r="AD389" s="35" t="s">
        <v>14691</v>
      </c>
      <c r="AE389">
        <v>232382820</v>
      </c>
      <c r="AF389">
        <v>10.1</v>
      </c>
      <c r="AG389" s="35" t="s">
        <v>14691</v>
      </c>
      <c r="AI389">
        <v>11500000</v>
      </c>
      <c r="AJ389" s="20">
        <v>44155</v>
      </c>
      <c r="AK389" s="20"/>
      <c r="AL389">
        <v>8217000</v>
      </c>
      <c r="AO389">
        <v>8217000</v>
      </c>
      <c r="AP389" s="35" t="s">
        <v>14691</v>
      </c>
      <c r="AQ389" s="35" t="s">
        <v>14691</v>
      </c>
      <c r="AR389" s="35" t="s">
        <v>14691</v>
      </c>
      <c r="AS389" s="35" t="s">
        <v>14691</v>
      </c>
      <c r="AT389" s="35" t="s">
        <v>14691</v>
      </c>
      <c r="AU389">
        <v>10.1</v>
      </c>
      <c r="AV389">
        <v>10.116</v>
      </c>
      <c r="AW389" t="b">
        <v>0</v>
      </c>
      <c r="AX389">
        <v>23000000</v>
      </c>
      <c r="AY389" s="20">
        <v>44705</v>
      </c>
      <c r="AZ389" s="20"/>
      <c r="BA389" s="20">
        <v>44889</v>
      </c>
      <c r="BB389">
        <v>1</v>
      </c>
      <c r="BC389">
        <v>0.5</v>
      </c>
      <c r="BD389">
        <v>1</v>
      </c>
      <c r="BE389">
        <v>11.5</v>
      </c>
      <c r="BF389" s="35" t="s">
        <v>14691</v>
      </c>
      <c r="BG389" s="35" t="s">
        <v>1441</v>
      </c>
      <c r="BH389" s="35" t="s">
        <v>14738</v>
      </c>
      <c r="BI389" s="35" t="s">
        <v>2580</v>
      </c>
      <c r="BJ389" s="35" t="s">
        <v>3165</v>
      </c>
    </row>
    <row r="390" spans="1:62" x14ac:dyDescent="0.2">
      <c r="A390">
        <v>388</v>
      </c>
      <c r="B390" s="35" t="s">
        <v>3156</v>
      </c>
      <c r="C390" s="35" t="s">
        <v>3157</v>
      </c>
      <c r="D390" s="35" t="s">
        <v>3158</v>
      </c>
      <c r="E390" s="35" t="s">
        <v>3166</v>
      </c>
      <c r="F390" s="35" t="s">
        <v>3160</v>
      </c>
      <c r="G390" s="20">
        <v>44111</v>
      </c>
      <c r="H390" s="35" t="s">
        <v>116</v>
      </c>
      <c r="I390" s="35" t="s">
        <v>54</v>
      </c>
      <c r="J390" s="35" t="s">
        <v>69</v>
      </c>
      <c r="K390">
        <v>18</v>
      </c>
      <c r="L390">
        <v>9.1999999999999993</v>
      </c>
      <c r="M390" s="35" t="s">
        <v>3161</v>
      </c>
      <c r="N390" s="35" t="s">
        <v>3162</v>
      </c>
      <c r="O390" s="35" t="s">
        <v>52</v>
      </c>
      <c r="P390" s="35" t="s">
        <v>2575</v>
      </c>
      <c r="Q390" s="35" t="s">
        <v>96</v>
      </c>
      <c r="R390" s="35" t="s">
        <v>2623</v>
      </c>
      <c r="S390" s="35" t="s">
        <v>3163</v>
      </c>
      <c r="T390">
        <v>23000000</v>
      </c>
      <c r="U390">
        <v>10</v>
      </c>
      <c r="V390" s="35" t="s">
        <v>3164</v>
      </c>
      <c r="W390" s="35" t="s">
        <v>1211</v>
      </c>
      <c r="X390" s="35" t="s">
        <v>72</v>
      </c>
      <c r="Y390" s="35" t="s">
        <v>48</v>
      </c>
      <c r="Z390" s="35" t="s">
        <v>14691</v>
      </c>
      <c r="AA390" s="35" t="s">
        <v>14691</v>
      </c>
      <c r="AC390" s="35" t="s">
        <v>14691</v>
      </c>
      <c r="AD390" s="35" t="s">
        <v>14691</v>
      </c>
      <c r="AE390">
        <v>232382820</v>
      </c>
      <c r="AF390">
        <v>10.1</v>
      </c>
      <c r="AG390" s="35" t="s">
        <v>14691</v>
      </c>
      <c r="AI390">
        <v>11500000</v>
      </c>
      <c r="AJ390" s="20">
        <v>44155</v>
      </c>
      <c r="AK390" s="20"/>
      <c r="AL390">
        <v>8217000</v>
      </c>
      <c r="AO390">
        <v>8217000</v>
      </c>
      <c r="AP390" s="35" t="s">
        <v>14691</v>
      </c>
      <c r="AQ390" s="35" t="s">
        <v>14691</v>
      </c>
      <c r="AR390" s="35" t="s">
        <v>14691</v>
      </c>
      <c r="AS390" s="35" t="s">
        <v>14691</v>
      </c>
      <c r="AT390" s="35" t="s">
        <v>14691</v>
      </c>
      <c r="AU390">
        <v>10.1</v>
      </c>
      <c r="AV390">
        <v>10.116</v>
      </c>
      <c r="AW390" t="b">
        <v>0</v>
      </c>
      <c r="AX390">
        <v>23000000</v>
      </c>
      <c r="AY390" s="20">
        <v>44705</v>
      </c>
      <c r="AZ390" s="20"/>
      <c r="BA390" s="20">
        <v>44889</v>
      </c>
      <c r="BB390">
        <v>1</v>
      </c>
      <c r="BC390">
        <v>0.5</v>
      </c>
      <c r="BD390">
        <v>1</v>
      </c>
      <c r="BE390">
        <v>11.5</v>
      </c>
      <c r="BF390" s="35" t="s">
        <v>14691</v>
      </c>
      <c r="BG390" s="35" t="s">
        <v>3156</v>
      </c>
      <c r="BH390" s="35" t="s">
        <v>14739</v>
      </c>
      <c r="BI390" s="35" t="s">
        <v>2584</v>
      </c>
      <c r="BJ390" s="35" t="s">
        <v>3167</v>
      </c>
    </row>
    <row r="391" spans="1:62" x14ac:dyDescent="0.2">
      <c r="A391">
        <v>389</v>
      </c>
      <c r="B391" s="35" t="s">
        <v>3156</v>
      </c>
      <c r="C391" s="35" t="s">
        <v>3157</v>
      </c>
      <c r="D391" s="35" t="s">
        <v>3158</v>
      </c>
      <c r="E391" s="35" t="s">
        <v>3168</v>
      </c>
      <c r="F391" s="35" t="s">
        <v>3160</v>
      </c>
      <c r="G391" s="20">
        <v>44111</v>
      </c>
      <c r="H391" s="35" t="s">
        <v>116</v>
      </c>
      <c r="I391" s="35" t="s">
        <v>54</v>
      </c>
      <c r="J391" s="35" t="s">
        <v>69</v>
      </c>
      <c r="K391">
        <v>18</v>
      </c>
      <c r="L391">
        <v>9.1999999999999993</v>
      </c>
      <c r="M391" s="35" t="s">
        <v>3161</v>
      </c>
      <c r="N391" s="35" t="s">
        <v>3162</v>
      </c>
      <c r="O391" s="35" t="s">
        <v>52</v>
      </c>
      <c r="P391" s="35" t="s">
        <v>2575</v>
      </c>
      <c r="Q391" s="35" t="s">
        <v>96</v>
      </c>
      <c r="R391" s="35" t="s">
        <v>2623</v>
      </c>
      <c r="S391" s="35" t="s">
        <v>3163</v>
      </c>
      <c r="T391">
        <v>23000000</v>
      </c>
      <c r="U391">
        <v>10</v>
      </c>
      <c r="V391" s="35" t="s">
        <v>3164</v>
      </c>
      <c r="W391" s="35" t="s">
        <v>1211</v>
      </c>
      <c r="X391" s="35" t="s">
        <v>72</v>
      </c>
      <c r="Y391" s="35" t="s">
        <v>48</v>
      </c>
      <c r="Z391" s="35" t="s">
        <v>14691</v>
      </c>
      <c r="AA391" s="35" t="s">
        <v>14691</v>
      </c>
      <c r="AC391" s="35" t="s">
        <v>14691</v>
      </c>
      <c r="AD391" s="35" t="s">
        <v>14691</v>
      </c>
      <c r="AE391">
        <v>232382820</v>
      </c>
      <c r="AF391">
        <v>10.1</v>
      </c>
      <c r="AG391" s="35" t="s">
        <v>14691</v>
      </c>
      <c r="AI391">
        <v>11500000</v>
      </c>
      <c r="AJ391" s="20">
        <v>44155</v>
      </c>
      <c r="AK391" s="20"/>
      <c r="AL391">
        <v>8217000</v>
      </c>
      <c r="AO391">
        <v>8217000</v>
      </c>
      <c r="AP391" s="35" t="s">
        <v>14691</v>
      </c>
      <c r="AQ391" s="35" t="s">
        <v>14691</v>
      </c>
      <c r="AR391" s="35" t="s">
        <v>14691</v>
      </c>
      <c r="AS391" s="35" t="s">
        <v>14691</v>
      </c>
      <c r="AT391" s="35" t="s">
        <v>14691</v>
      </c>
      <c r="AU391">
        <v>10.1</v>
      </c>
      <c r="AV391">
        <v>10.116</v>
      </c>
      <c r="AW391" t="b">
        <v>0</v>
      </c>
      <c r="AX391">
        <v>23000000</v>
      </c>
      <c r="AY391" s="20">
        <v>44705</v>
      </c>
      <c r="AZ391" s="20"/>
      <c r="BA391" s="20">
        <v>44889</v>
      </c>
      <c r="BB391">
        <v>1</v>
      </c>
      <c r="BC391">
        <v>0.5</v>
      </c>
      <c r="BD391">
        <v>1</v>
      </c>
      <c r="BE391">
        <v>11.5</v>
      </c>
      <c r="BF391" s="35" t="s">
        <v>14691</v>
      </c>
      <c r="BG391" s="35" t="s">
        <v>3169</v>
      </c>
      <c r="BH391" s="35" t="s">
        <v>14740</v>
      </c>
      <c r="BI391" s="35" t="s">
        <v>2589</v>
      </c>
      <c r="BJ391" s="35" t="s">
        <v>3170</v>
      </c>
    </row>
    <row r="392" spans="1:62" x14ac:dyDescent="0.2">
      <c r="A392">
        <v>390</v>
      </c>
      <c r="B392" s="35" t="s">
        <v>12772</v>
      </c>
      <c r="C392" s="35" t="s">
        <v>12773</v>
      </c>
      <c r="D392" s="35" t="s">
        <v>1439</v>
      </c>
      <c r="E392" s="35" t="s">
        <v>12774</v>
      </c>
      <c r="F392" s="35" t="s">
        <v>12775</v>
      </c>
      <c r="G392" s="20">
        <v>44274</v>
      </c>
      <c r="H392" s="35" t="s">
        <v>247</v>
      </c>
      <c r="I392" s="35" t="s">
        <v>54</v>
      </c>
      <c r="J392" s="35" t="s">
        <v>69</v>
      </c>
      <c r="K392">
        <v>18</v>
      </c>
      <c r="L392">
        <v>9.1999999999999993</v>
      </c>
      <c r="M392" s="35" t="s">
        <v>12776</v>
      </c>
      <c r="N392" s="35" t="s">
        <v>12777</v>
      </c>
      <c r="O392" s="35" t="s">
        <v>149</v>
      </c>
      <c r="P392" s="35" t="s">
        <v>4409</v>
      </c>
      <c r="Q392" s="35" t="s">
        <v>242</v>
      </c>
      <c r="R392" s="35" t="s">
        <v>2577</v>
      </c>
      <c r="S392" s="35" t="s">
        <v>12778</v>
      </c>
      <c r="T392">
        <v>23000000</v>
      </c>
      <c r="U392">
        <v>10</v>
      </c>
      <c r="V392" s="35" t="s">
        <v>14691</v>
      </c>
      <c r="W392" s="35" t="s">
        <v>1438</v>
      </c>
      <c r="X392" s="35" t="s">
        <v>49</v>
      </c>
      <c r="Y392" s="35" t="s">
        <v>56</v>
      </c>
      <c r="Z392" s="35" t="s">
        <v>14691</v>
      </c>
      <c r="AA392" s="35" t="s">
        <v>14691</v>
      </c>
      <c r="AB392">
        <v>40000000</v>
      </c>
      <c r="AC392" s="35" t="s">
        <v>12779</v>
      </c>
      <c r="AD392" s="35" t="s">
        <v>12780</v>
      </c>
      <c r="AE392">
        <v>234600000</v>
      </c>
      <c r="AF392">
        <v>10.199999999999999</v>
      </c>
      <c r="AG392" s="35" t="s">
        <v>14691</v>
      </c>
      <c r="AI392">
        <v>11500000</v>
      </c>
      <c r="AJ392" s="20">
        <v>44510</v>
      </c>
      <c r="AK392" s="20"/>
      <c r="AL392">
        <v>10550000</v>
      </c>
      <c r="AO392">
        <v>10550000</v>
      </c>
      <c r="AP392" s="35" t="s">
        <v>14691</v>
      </c>
      <c r="AQ392" s="35" t="s">
        <v>14691</v>
      </c>
      <c r="AR392" s="35" t="s">
        <v>14691</v>
      </c>
      <c r="AS392" s="35" t="s">
        <v>14691</v>
      </c>
      <c r="AT392" s="35" t="s">
        <v>14691</v>
      </c>
      <c r="AU392">
        <v>10.199999999999999</v>
      </c>
      <c r="AV392">
        <v>10.285</v>
      </c>
      <c r="AW392" t="b">
        <v>0</v>
      </c>
      <c r="AX392">
        <v>23000000</v>
      </c>
      <c r="AY392" s="20">
        <v>45061</v>
      </c>
      <c r="AZ392" s="20"/>
      <c r="BA392" s="20">
        <v>45245</v>
      </c>
      <c r="BB392">
        <v>1</v>
      </c>
      <c r="BC392">
        <v>0.5</v>
      </c>
      <c r="BD392">
        <v>1</v>
      </c>
      <c r="BE392">
        <v>11.5</v>
      </c>
      <c r="BF392" s="35" t="s">
        <v>14691</v>
      </c>
      <c r="BG392" s="35" t="s">
        <v>1440</v>
      </c>
      <c r="BH392" s="35" t="s">
        <v>12781</v>
      </c>
      <c r="BI392" s="35" t="s">
        <v>2580</v>
      </c>
      <c r="BJ392" s="35" t="s">
        <v>12782</v>
      </c>
    </row>
    <row r="393" spans="1:62" x14ac:dyDescent="0.2">
      <c r="A393">
        <v>391</v>
      </c>
      <c r="B393" s="35" t="s">
        <v>12772</v>
      </c>
      <c r="C393" s="35" t="s">
        <v>12773</v>
      </c>
      <c r="D393" s="35" t="s">
        <v>1439</v>
      </c>
      <c r="E393" s="35" t="s">
        <v>12783</v>
      </c>
      <c r="F393" s="35" t="s">
        <v>12775</v>
      </c>
      <c r="G393" s="20">
        <v>44274</v>
      </c>
      <c r="H393" s="35" t="s">
        <v>247</v>
      </c>
      <c r="I393" s="35" t="s">
        <v>54</v>
      </c>
      <c r="J393" s="35" t="s">
        <v>69</v>
      </c>
      <c r="K393">
        <v>18</v>
      </c>
      <c r="L393">
        <v>9.1999999999999993</v>
      </c>
      <c r="M393" s="35" t="s">
        <v>12776</v>
      </c>
      <c r="N393" s="35" t="s">
        <v>12777</v>
      </c>
      <c r="O393" s="35" t="s">
        <v>149</v>
      </c>
      <c r="P393" s="35" t="s">
        <v>4409</v>
      </c>
      <c r="Q393" s="35" t="s">
        <v>242</v>
      </c>
      <c r="R393" s="35" t="s">
        <v>2577</v>
      </c>
      <c r="S393" s="35" t="s">
        <v>12778</v>
      </c>
      <c r="T393">
        <v>23000000</v>
      </c>
      <c r="U393">
        <v>10</v>
      </c>
      <c r="V393" s="35" t="s">
        <v>14691</v>
      </c>
      <c r="W393" s="35" t="s">
        <v>1438</v>
      </c>
      <c r="X393" s="35" t="s">
        <v>49</v>
      </c>
      <c r="Y393" s="35" t="s">
        <v>56</v>
      </c>
      <c r="Z393" s="35" t="s">
        <v>14691</v>
      </c>
      <c r="AA393" s="35" t="s">
        <v>14691</v>
      </c>
      <c r="AB393">
        <v>40000000</v>
      </c>
      <c r="AC393" s="35" t="s">
        <v>12779</v>
      </c>
      <c r="AD393" s="35" t="s">
        <v>12780</v>
      </c>
      <c r="AE393">
        <v>234600000</v>
      </c>
      <c r="AF393">
        <v>10.199999999999999</v>
      </c>
      <c r="AG393" s="35" t="s">
        <v>14691</v>
      </c>
      <c r="AI393">
        <v>11500000</v>
      </c>
      <c r="AJ393" s="20">
        <v>44510</v>
      </c>
      <c r="AK393" s="20"/>
      <c r="AL393">
        <v>10550000</v>
      </c>
      <c r="AO393">
        <v>10550000</v>
      </c>
      <c r="AP393" s="35" t="s">
        <v>14691</v>
      </c>
      <c r="AQ393" s="35" t="s">
        <v>14691</v>
      </c>
      <c r="AR393" s="35" t="s">
        <v>14691</v>
      </c>
      <c r="AS393" s="35" t="s">
        <v>14691</v>
      </c>
      <c r="AT393" s="35" t="s">
        <v>14691</v>
      </c>
      <c r="AU393">
        <v>10.199999999999999</v>
      </c>
      <c r="AV393">
        <v>10.285</v>
      </c>
      <c r="AW393" t="b">
        <v>0</v>
      </c>
      <c r="AX393">
        <v>23000000</v>
      </c>
      <c r="AY393" s="20">
        <v>45061</v>
      </c>
      <c r="AZ393" s="20"/>
      <c r="BA393" s="20">
        <v>45245</v>
      </c>
      <c r="BB393">
        <v>1</v>
      </c>
      <c r="BC393">
        <v>0.5</v>
      </c>
      <c r="BD393">
        <v>1</v>
      </c>
      <c r="BE393">
        <v>11.5</v>
      </c>
      <c r="BF393" s="35" t="s">
        <v>14691</v>
      </c>
      <c r="BG393" s="35" t="s">
        <v>12772</v>
      </c>
      <c r="BH393" s="35" t="s">
        <v>12784</v>
      </c>
      <c r="BI393" s="35" t="s">
        <v>2584</v>
      </c>
      <c r="BJ393" s="35" t="s">
        <v>12785</v>
      </c>
    </row>
    <row r="394" spans="1:62" x14ac:dyDescent="0.2">
      <c r="A394">
        <v>392</v>
      </c>
      <c r="B394" s="35" t="s">
        <v>12772</v>
      </c>
      <c r="C394" s="35" t="s">
        <v>12773</v>
      </c>
      <c r="D394" s="35" t="s">
        <v>1439</v>
      </c>
      <c r="E394" s="35" t="s">
        <v>12786</v>
      </c>
      <c r="F394" s="35" t="s">
        <v>12775</v>
      </c>
      <c r="G394" s="20">
        <v>44274</v>
      </c>
      <c r="H394" s="35" t="s">
        <v>247</v>
      </c>
      <c r="I394" s="35" t="s">
        <v>54</v>
      </c>
      <c r="J394" s="35" t="s">
        <v>69</v>
      </c>
      <c r="K394">
        <v>18</v>
      </c>
      <c r="L394">
        <v>9.1999999999999993</v>
      </c>
      <c r="M394" s="35" t="s">
        <v>12776</v>
      </c>
      <c r="N394" s="35" t="s">
        <v>12777</v>
      </c>
      <c r="O394" s="35" t="s">
        <v>149</v>
      </c>
      <c r="P394" s="35" t="s">
        <v>4409</v>
      </c>
      <c r="Q394" s="35" t="s">
        <v>242</v>
      </c>
      <c r="R394" s="35" t="s">
        <v>2577</v>
      </c>
      <c r="S394" s="35" t="s">
        <v>12778</v>
      </c>
      <c r="T394">
        <v>23000000</v>
      </c>
      <c r="U394">
        <v>10</v>
      </c>
      <c r="V394" s="35" t="s">
        <v>14691</v>
      </c>
      <c r="W394" s="35" t="s">
        <v>1438</v>
      </c>
      <c r="X394" s="35" t="s">
        <v>49</v>
      </c>
      <c r="Y394" s="35" t="s">
        <v>56</v>
      </c>
      <c r="Z394" s="35" t="s">
        <v>14691</v>
      </c>
      <c r="AA394" s="35" t="s">
        <v>14691</v>
      </c>
      <c r="AB394">
        <v>40000000</v>
      </c>
      <c r="AC394" s="35" t="s">
        <v>12779</v>
      </c>
      <c r="AD394" s="35" t="s">
        <v>12780</v>
      </c>
      <c r="AE394">
        <v>234600000</v>
      </c>
      <c r="AF394">
        <v>10.199999999999999</v>
      </c>
      <c r="AG394" s="35" t="s">
        <v>14691</v>
      </c>
      <c r="AI394">
        <v>11500000</v>
      </c>
      <c r="AJ394" s="20">
        <v>44510</v>
      </c>
      <c r="AK394" s="20"/>
      <c r="AL394">
        <v>10550000</v>
      </c>
      <c r="AO394">
        <v>10550000</v>
      </c>
      <c r="AP394" s="35" t="s">
        <v>14691</v>
      </c>
      <c r="AQ394" s="35" t="s">
        <v>14691</v>
      </c>
      <c r="AR394" s="35" t="s">
        <v>14691</v>
      </c>
      <c r="AS394" s="35" t="s">
        <v>14691</v>
      </c>
      <c r="AT394" s="35" t="s">
        <v>14691</v>
      </c>
      <c r="AU394">
        <v>10.199999999999999</v>
      </c>
      <c r="AV394">
        <v>10.285</v>
      </c>
      <c r="AW394" t="b">
        <v>0</v>
      </c>
      <c r="AX394">
        <v>23000000</v>
      </c>
      <c r="AY394" s="20">
        <v>45061</v>
      </c>
      <c r="AZ394" s="20"/>
      <c r="BA394" s="20">
        <v>45245</v>
      </c>
      <c r="BB394">
        <v>1</v>
      </c>
      <c r="BC394">
        <v>0.5</v>
      </c>
      <c r="BD394">
        <v>1</v>
      </c>
      <c r="BE394">
        <v>11.5</v>
      </c>
      <c r="BF394" s="35" t="s">
        <v>14691</v>
      </c>
      <c r="BG394" s="35" t="s">
        <v>12787</v>
      </c>
      <c r="BH394" s="35" t="s">
        <v>12788</v>
      </c>
      <c r="BI394" s="35" t="s">
        <v>2589</v>
      </c>
      <c r="BJ394" s="35" t="s">
        <v>12789</v>
      </c>
    </row>
    <row r="395" spans="1:62" x14ac:dyDescent="0.2">
      <c r="A395">
        <v>393</v>
      </c>
      <c r="B395" s="35" t="s">
        <v>9823</v>
      </c>
      <c r="C395" s="35" t="s">
        <v>9824</v>
      </c>
      <c r="D395" s="35" t="s">
        <v>9825</v>
      </c>
      <c r="E395" s="35" t="s">
        <v>9826</v>
      </c>
      <c r="F395" s="35" t="s">
        <v>9827</v>
      </c>
      <c r="G395" s="20">
        <v>44413</v>
      </c>
      <c r="H395" s="35" t="s">
        <v>2949</v>
      </c>
      <c r="I395" s="35" t="s">
        <v>61</v>
      </c>
      <c r="J395" s="35" t="s">
        <v>69</v>
      </c>
      <c r="K395">
        <v>18</v>
      </c>
      <c r="L395">
        <v>9.1999999999999993</v>
      </c>
      <c r="M395" s="35" t="s">
        <v>7900</v>
      </c>
      <c r="N395" s="35" t="s">
        <v>9828</v>
      </c>
      <c r="O395" s="35" t="s">
        <v>1436</v>
      </c>
      <c r="P395" s="35" t="s">
        <v>3406</v>
      </c>
      <c r="Q395" s="35" t="s">
        <v>52</v>
      </c>
      <c r="R395" s="35" t="s">
        <v>2623</v>
      </c>
      <c r="S395" s="35" t="s">
        <v>9829</v>
      </c>
      <c r="T395">
        <v>15000000</v>
      </c>
      <c r="U395">
        <v>10</v>
      </c>
      <c r="V395" s="35" t="s">
        <v>9830</v>
      </c>
      <c r="W395" s="35" t="s">
        <v>1435</v>
      </c>
      <c r="X395" s="35" t="s">
        <v>49</v>
      </c>
      <c r="Y395" s="35" t="s">
        <v>48</v>
      </c>
      <c r="Z395" s="35" t="s">
        <v>14691</v>
      </c>
      <c r="AA395" s="35" t="s">
        <v>14691</v>
      </c>
      <c r="AC395" s="35" t="s">
        <v>14691</v>
      </c>
      <c r="AD395" s="35" t="s">
        <v>14691</v>
      </c>
      <c r="AE395">
        <v>150000000</v>
      </c>
      <c r="AF395">
        <v>10</v>
      </c>
      <c r="AG395" s="35" t="s">
        <v>14691</v>
      </c>
      <c r="AI395">
        <v>7500000</v>
      </c>
      <c r="AJ395" s="20">
        <v>44434</v>
      </c>
      <c r="AK395" s="20"/>
      <c r="AL395">
        <v>5000000</v>
      </c>
      <c r="AO395">
        <v>5000000</v>
      </c>
      <c r="AP395" s="35" t="s">
        <v>14691</v>
      </c>
      <c r="AQ395" s="35" t="s">
        <v>14691</v>
      </c>
      <c r="AR395" s="35" t="s">
        <v>14691</v>
      </c>
      <c r="AS395" s="35" t="s">
        <v>14691</v>
      </c>
      <c r="AT395" s="35" t="s">
        <v>14691</v>
      </c>
      <c r="AU395">
        <v>10</v>
      </c>
      <c r="AV395">
        <v>10.039999999999999</v>
      </c>
      <c r="AW395" t="b">
        <v>0</v>
      </c>
      <c r="AX395">
        <v>15000000</v>
      </c>
      <c r="AY395" s="20">
        <v>44987</v>
      </c>
      <c r="AZ395" s="20"/>
      <c r="BA395" s="20"/>
      <c r="BB395">
        <v>1</v>
      </c>
      <c r="BC395">
        <v>0.5</v>
      </c>
      <c r="BD395">
        <v>1</v>
      </c>
      <c r="BE395">
        <v>11.5</v>
      </c>
      <c r="BF395" s="35" t="s">
        <v>14691</v>
      </c>
      <c r="BG395" s="35" t="s">
        <v>1437</v>
      </c>
      <c r="BH395" s="35" t="s">
        <v>9831</v>
      </c>
      <c r="BI395" s="35" t="s">
        <v>2580</v>
      </c>
      <c r="BJ395" s="35" t="s">
        <v>9832</v>
      </c>
    </row>
    <row r="396" spans="1:62" x14ac:dyDescent="0.2">
      <c r="A396">
        <v>394</v>
      </c>
      <c r="B396" s="35" t="s">
        <v>9823</v>
      </c>
      <c r="C396" s="35" t="s">
        <v>9824</v>
      </c>
      <c r="D396" s="35" t="s">
        <v>9825</v>
      </c>
      <c r="E396" s="35" t="s">
        <v>9833</v>
      </c>
      <c r="F396" s="35" t="s">
        <v>9827</v>
      </c>
      <c r="G396" s="20">
        <v>44413</v>
      </c>
      <c r="H396" s="35" t="s">
        <v>2949</v>
      </c>
      <c r="I396" s="35" t="s">
        <v>61</v>
      </c>
      <c r="J396" s="35" t="s">
        <v>69</v>
      </c>
      <c r="K396">
        <v>18</v>
      </c>
      <c r="L396">
        <v>9.1999999999999993</v>
      </c>
      <c r="M396" s="35" t="s">
        <v>7900</v>
      </c>
      <c r="N396" s="35" t="s">
        <v>9828</v>
      </c>
      <c r="O396" s="35" t="s">
        <v>1436</v>
      </c>
      <c r="P396" s="35" t="s">
        <v>3406</v>
      </c>
      <c r="Q396" s="35" t="s">
        <v>52</v>
      </c>
      <c r="R396" s="35" t="s">
        <v>2623</v>
      </c>
      <c r="S396" s="35" t="s">
        <v>9829</v>
      </c>
      <c r="T396">
        <v>15000000</v>
      </c>
      <c r="U396">
        <v>10</v>
      </c>
      <c r="V396" s="35" t="s">
        <v>9830</v>
      </c>
      <c r="W396" s="35" t="s">
        <v>1435</v>
      </c>
      <c r="X396" s="35" t="s">
        <v>49</v>
      </c>
      <c r="Y396" s="35" t="s">
        <v>48</v>
      </c>
      <c r="Z396" s="35" t="s">
        <v>14691</v>
      </c>
      <c r="AA396" s="35" t="s">
        <v>14691</v>
      </c>
      <c r="AC396" s="35" t="s">
        <v>14691</v>
      </c>
      <c r="AD396" s="35" t="s">
        <v>14691</v>
      </c>
      <c r="AE396">
        <v>150000000</v>
      </c>
      <c r="AF396">
        <v>10</v>
      </c>
      <c r="AG396" s="35" t="s">
        <v>14691</v>
      </c>
      <c r="AI396">
        <v>7500000</v>
      </c>
      <c r="AJ396" s="20">
        <v>44434</v>
      </c>
      <c r="AK396" s="20"/>
      <c r="AL396">
        <v>5000000</v>
      </c>
      <c r="AO396">
        <v>5000000</v>
      </c>
      <c r="AP396" s="35" t="s">
        <v>14691</v>
      </c>
      <c r="AQ396" s="35" t="s">
        <v>14691</v>
      </c>
      <c r="AR396" s="35" t="s">
        <v>14691</v>
      </c>
      <c r="AS396" s="35" t="s">
        <v>14691</v>
      </c>
      <c r="AT396" s="35" t="s">
        <v>14691</v>
      </c>
      <c r="AU396">
        <v>10</v>
      </c>
      <c r="AV396">
        <v>10.039999999999999</v>
      </c>
      <c r="AW396" t="b">
        <v>0</v>
      </c>
      <c r="AX396">
        <v>15000000</v>
      </c>
      <c r="AY396" s="20">
        <v>44987</v>
      </c>
      <c r="AZ396" s="20"/>
      <c r="BA396" s="20"/>
      <c r="BB396">
        <v>1</v>
      </c>
      <c r="BC396">
        <v>0.5</v>
      </c>
      <c r="BD396">
        <v>1</v>
      </c>
      <c r="BE396">
        <v>11.5</v>
      </c>
      <c r="BF396" s="35" t="s">
        <v>14691</v>
      </c>
      <c r="BG396" s="35" t="s">
        <v>9834</v>
      </c>
      <c r="BH396" s="35" t="s">
        <v>9835</v>
      </c>
      <c r="BI396" s="35" t="s">
        <v>2584</v>
      </c>
      <c r="BJ396" s="35" t="s">
        <v>9836</v>
      </c>
    </row>
    <row r="397" spans="1:62" x14ac:dyDescent="0.2">
      <c r="A397">
        <v>395</v>
      </c>
      <c r="B397" s="35" t="s">
        <v>9823</v>
      </c>
      <c r="C397" s="35" t="s">
        <v>9824</v>
      </c>
      <c r="D397" s="35" t="s">
        <v>9825</v>
      </c>
      <c r="E397" s="35" t="s">
        <v>9837</v>
      </c>
      <c r="F397" s="35" t="s">
        <v>9827</v>
      </c>
      <c r="G397" s="20">
        <v>44413</v>
      </c>
      <c r="H397" s="35" t="s">
        <v>2949</v>
      </c>
      <c r="I397" s="35" t="s">
        <v>61</v>
      </c>
      <c r="J397" s="35" t="s">
        <v>69</v>
      </c>
      <c r="K397">
        <v>18</v>
      </c>
      <c r="L397">
        <v>9.1999999999999993</v>
      </c>
      <c r="M397" s="35" t="s">
        <v>7900</v>
      </c>
      <c r="N397" s="35" t="s">
        <v>9828</v>
      </c>
      <c r="O397" s="35" t="s">
        <v>1436</v>
      </c>
      <c r="P397" s="35" t="s">
        <v>3406</v>
      </c>
      <c r="Q397" s="35" t="s">
        <v>52</v>
      </c>
      <c r="R397" s="35" t="s">
        <v>2623</v>
      </c>
      <c r="S397" s="35" t="s">
        <v>9829</v>
      </c>
      <c r="T397">
        <v>15000000</v>
      </c>
      <c r="U397">
        <v>10</v>
      </c>
      <c r="V397" s="35" t="s">
        <v>9830</v>
      </c>
      <c r="W397" s="35" t="s">
        <v>1435</v>
      </c>
      <c r="X397" s="35" t="s">
        <v>49</v>
      </c>
      <c r="Y397" s="35" t="s">
        <v>48</v>
      </c>
      <c r="Z397" s="35" t="s">
        <v>14691</v>
      </c>
      <c r="AA397" s="35" t="s">
        <v>14691</v>
      </c>
      <c r="AC397" s="35" t="s">
        <v>14691</v>
      </c>
      <c r="AD397" s="35" t="s">
        <v>14691</v>
      </c>
      <c r="AE397">
        <v>150000000</v>
      </c>
      <c r="AF397">
        <v>10</v>
      </c>
      <c r="AG397" s="35" t="s">
        <v>14691</v>
      </c>
      <c r="AI397">
        <v>7500000</v>
      </c>
      <c r="AJ397" s="20">
        <v>44434</v>
      </c>
      <c r="AK397" s="20"/>
      <c r="AL397">
        <v>5000000</v>
      </c>
      <c r="AO397">
        <v>5000000</v>
      </c>
      <c r="AP397" s="35" t="s">
        <v>14691</v>
      </c>
      <c r="AQ397" s="35" t="s">
        <v>14691</v>
      </c>
      <c r="AR397" s="35" t="s">
        <v>14691</v>
      </c>
      <c r="AS397" s="35" t="s">
        <v>14691</v>
      </c>
      <c r="AT397" s="35" t="s">
        <v>14691</v>
      </c>
      <c r="AU397">
        <v>10</v>
      </c>
      <c r="AV397">
        <v>10.039999999999999</v>
      </c>
      <c r="AW397" t="b">
        <v>0</v>
      </c>
      <c r="AX397">
        <v>15000000</v>
      </c>
      <c r="AY397" s="20">
        <v>44987</v>
      </c>
      <c r="AZ397" s="20"/>
      <c r="BA397" s="20"/>
      <c r="BB397">
        <v>1</v>
      </c>
      <c r="BC397">
        <v>0.5</v>
      </c>
      <c r="BD397">
        <v>1</v>
      </c>
      <c r="BE397">
        <v>11.5</v>
      </c>
      <c r="BF397" s="35" t="s">
        <v>14691</v>
      </c>
      <c r="BG397" s="35" t="s">
        <v>9838</v>
      </c>
      <c r="BH397" s="35" t="s">
        <v>9839</v>
      </c>
      <c r="BI397" s="35" t="s">
        <v>2589</v>
      </c>
      <c r="BJ397" s="35" t="s">
        <v>9840</v>
      </c>
    </row>
    <row r="398" spans="1:62" x14ac:dyDescent="0.2">
      <c r="A398">
        <v>396</v>
      </c>
      <c r="B398" s="35" t="s">
        <v>8982</v>
      </c>
      <c r="C398" s="35" t="s">
        <v>8983</v>
      </c>
      <c r="D398" s="35" t="s">
        <v>8984</v>
      </c>
      <c r="E398" s="35" t="s">
        <v>8985</v>
      </c>
      <c r="F398" s="35" t="s">
        <v>8986</v>
      </c>
      <c r="G398" s="20">
        <v>44207</v>
      </c>
      <c r="H398" s="35" t="s">
        <v>150</v>
      </c>
      <c r="I398" s="35" t="s">
        <v>54</v>
      </c>
      <c r="J398" s="35" t="s">
        <v>119</v>
      </c>
      <c r="K398">
        <v>18</v>
      </c>
      <c r="M398" s="35" t="s">
        <v>8987</v>
      </c>
      <c r="N398" s="35" t="s">
        <v>8988</v>
      </c>
      <c r="O398" s="35" t="s">
        <v>82</v>
      </c>
      <c r="P398" s="35" t="s">
        <v>2575</v>
      </c>
      <c r="Q398" s="35" t="s">
        <v>68</v>
      </c>
      <c r="R398" s="35" t="s">
        <v>2623</v>
      </c>
      <c r="S398" s="35" t="s">
        <v>6170</v>
      </c>
      <c r="T398">
        <v>138000000</v>
      </c>
      <c r="U398">
        <v>10</v>
      </c>
      <c r="V398" s="35" t="s">
        <v>6171</v>
      </c>
      <c r="W398" s="35" t="s">
        <v>118</v>
      </c>
      <c r="X398" s="35" t="s">
        <v>79</v>
      </c>
      <c r="Y398" s="35" t="s">
        <v>48</v>
      </c>
      <c r="Z398" s="35" t="s">
        <v>14691</v>
      </c>
      <c r="AA398" s="35" t="s">
        <v>14691</v>
      </c>
      <c r="AC398" s="35" t="s">
        <v>14691</v>
      </c>
      <c r="AD398" s="35" t="s">
        <v>14691</v>
      </c>
      <c r="AE398">
        <v>1380089526</v>
      </c>
      <c r="AF398">
        <v>10</v>
      </c>
      <c r="AG398" s="35" t="s">
        <v>14691</v>
      </c>
      <c r="AI398">
        <v>27600000</v>
      </c>
      <c r="AJ398" s="20">
        <v>44239</v>
      </c>
      <c r="AK398" s="20"/>
      <c r="AL398">
        <v>32600000</v>
      </c>
      <c r="AO398">
        <v>32600000</v>
      </c>
      <c r="AP398" s="35" t="s">
        <v>14691</v>
      </c>
      <c r="AQ398" s="35" t="s">
        <v>14691</v>
      </c>
      <c r="AR398" s="35" t="s">
        <v>14691</v>
      </c>
      <c r="AS398" s="35" t="s">
        <v>14691</v>
      </c>
      <c r="AT398" s="35" t="s">
        <v>14691</v>
      </c>
      <c r="AU398">
        <v>10</v>
      </c>
      <c r="AV398">
        <v>10.042999999999999</v>
      </c>
      <c r="AW398" t="b">
        <v>0</v>
      </c>
      <c r="AX398">
        <v>138000000</v>
      </c>
      <c r="AY398" s="20">
        <v>44974</v>
      </c>
      <c r="AZ398" s="20"/>
      <c r="BA398" s="20">
        <v>45063</v>
      </c>
      <c r="BB398">
        <v>1</v>
      </c>
      <c r="BC398">
        <v>0.20000000298023224</v>
      </c>
      <c r="BD398">
        <v>1</v>
      </c>
      <c r="BE398">
        <v>11.5</v>
      </c>
      <c r="BF398" s="35" t="s">
        <v>14691</v>
      </c>
      <c r="BG398" s="35" t="s">
        <v>1434</v>
      </c>
      <c r="BH398" s="35" t="s">
        <v>8989</v>
      </c>
      <c r="BI398" s="35" t="s">
        <v>2580</v>
      </c>
      <c r="BJ398" s="35" t="s">
        <v>8990</v>
      </c>
    </row>
    <row r="399" spans="1:62" x14ac:dyDescent="0.2">
      <c r="A399">
        <v>397</v>
      </c>
      <c r="B399" s="35" t="s">
        <v>8982</v>
      </c>
      <c r="C399" s="35" t="s">
        <v>8983</v>
      </c>
      <c r="D399" s="35" t="s">
        <v>8984</v>
      </c>
      <c r="E399" s="35" t="s">
        <v>8991</v>
      </c>
      <c r="F399" s="35" t="s">
        <v>8986</v>
      </c>
      <c r="G399" s="20">
        <v>44207</v>
      </c>
      <c r="H399" s="35" t="s">
        <v>150</v>
      </c>
      <c r="I399" s="35" t="s">
        <v>54</v>
      </c>
      <c r="J399" s="35" t="s">
        <v>119</v>
      </c>
      <c r="K399">
        <v>18</v>
      </c>
      <c r="M399" s="35" t="s">
        <v>8987</v>
      </c>
      <c r="N399" s="35" t="s">
        <v>8988</v>
      </c>
      <c r="O399" s="35" t="s">
        <v>82</v>
      </c>
      <c r="P399" s="35" t="s">
        <v>2575</v>
      </c>
      <c r="Q399" s="35" t="s">
        <v>68</v>
      </c>
      <c r="R399" s="35" t="s">
        <v>2623</v>
      </c>
      <c r="S399" s="35" t="s">
        <v>6170</v>
      </c>
      <c r="T399">
        <v>138000000</v>
      </c>
      <c r="U399">
        <v>10</v>
      </c>
      <c r="V399" s="35" t="s">
        <v>6171</v>
      </c>
      <c r="W399" s="35" t="s">
        <v>118</v>
      </c>
      <c r="X399" s="35" t="s">
        <v>79</v>
      </c>
      <c r="Y399" s="35" t="s">
        <v>48</v>
      </c>
      <c r="Z399" s="35" t="s">
        <v>14691</v>
      </c>
      <c r="AA399" s="35" t="s">
        <v>14691</v>
      </c>
      <c r="AC399" s="35" t="s">
        <v>14691</v>
      </c>
      <c r="AD399" s="35" t="s">
        <v>14691</v>
      </c>
      <c r="AE399">
        <v>1380089526</v>
      </c>
      <c r="AF399">
        <v>10</v>
      </c>
      <c r="AG399" s="35" t="s">
        <v>14691</v>
      </c>
      <c r="AI399">
        <v>27600000</v>
      </c>
      <c r="AJ399" s="20">
        <v>44239</v>
      </c>
      <c r="AK399" s="20"/>
      <c r="AL399">
        <v>32600000</v>
      </c>
      <c r="AO399">
        <v>32600000</v>
      </c>
      <c r="AP399" s="35" t="s">
        <v>14691</v>
      </c>
      <c r="AQ399" s="35" t="s">
        <v>14691</v>
      </c>
      <c r="AR399" s="35" t="s">
        <v>14691</v>
      </c>
      <c r="AS399" s="35" t="s">
        <v>14691</v>
      </c>
      <c r="AT399" s="35" t="s">
        <v>14691</v>
      </c>
      <c r="AU399">
        <v>10</v>
      </c>
      <c r="AV399">
        <v>10.042999999999999</v>
      </c>
      <c r="AW399" t="b">
        <v>0</v>
      </c>
      <c r="AX399">
        <v>138000000</v>
      </c>
      <c r="AY399" s="20">
        <v>44974</v>
      </c>
      <c r="AZ399" s="20"/>
      <c r="BA399" s="20">
        <v>45063</v>
      </c>
      <c r="BB399">
        <v>1</v>
      </c>
      <c r="BC399">
        <v>0.20000000298023224</v>
      </c>
      <c r="BD399">
        <v>1</v>
      </c>
      <c r="BE399">
        <v>11.5</v>
      </c>
      <c r="BF399" s="35" t="s">
        <v>14691</v>
      </c>
      <c r="BG399" s="35" t="s">
        <v>8992</v>
      </c>
      <c r="BH399" s="35" t="s">
        <v>8993</v>
      </c>
      <c r="BI399" s="35" t="s">
        <v>2584</v>
      </c>
      <c r="BJ399" s="35" t="s">
        <v>8994</v>
      </c>
    </row>
    <row r="400" spans="1:62" x14ac:dyDescent="0.2">
      <c r="A400">
        <v>398</v>
      </c>
      <c r="B400" s="35" t="s">
        <v>8982</v>
      </c>
      <c r="C400" s="35" t="s">
        <v>8983</v>
      </c>
      <c r="D400" s="35" t="s">
        <v>8984</v>
      </c>
      <c r="E400" s="35" t="s">
        <v>8995</v>
      </c>
      <c r="F400" s="35" t="s">
        <v>8986</v>
      </c>
      <c r="G400" s="20">
        <v>44207</v>
      </c>
      <c r="H400" s="35" t="s">
        <v>150</v>
      </c>
      <c r="I400" s="35" t="s">
        <v>54</v>
      </c>
      <c r="J400" s="35" t="s">
        <v>119</v>
      </c>
      <c r="K400">
        <v>18</v>
      </c>
      <c r="M400" s="35" t="s">
        <v>8987</v>
      </c>
      <c r="N400" s="35" t="s">
        <v>8988</v>
      </c>
      <c r="O400" s="35" t="s">
        <v>82</v>
      </c>
      <c r="P400" s="35" t="s">
        <v>2575</v>
      </c>
      <c r="Q400" s="35" t="s">
        <v>68</v>
      </c>
      <c r="R400" s="35" t="s">
        <v>2623</v>
      </c>
      <c r="S400" s="35" t="s">
        <v>6170</v>
      </c>
      <c r="T400">
        <v>138000000</v>
      </c>
      <c r="U400">
        <v>10</v>
      </c>
      <c r="V400" s="35" t="s">
        <v>6171</v>
      </c>
      <c r="W400" s="35" t="s">
        <v>118</v>
      </c>
      <c r="X400" s="35" t="s">
        <v>79</v>
      </c>
      <c r="Y400" s="35" t="s">
        <v>48</v>
      </c>
      <c r="Z400" s="35" t="s">
        <v>14691</v>
      </c>
      <c r="AA400" s="35" t="s">
        <v>14691</v>
      </c>
      <c r="AC400" s="35" t="s">
        <v>14691</v>
      </c>
      <c r="AD400" s="35" t="s">
        <v>14691</v>
      </c>
      <c r="AE400">
        <v>1380089526</v>
      </c>
      <c r="AF400">
        <v>10</v>
      </c>
      <c r="AG400" s="35" t="s">
        <v>14691</v>
      </c>
      <c r="AI400">
        <v>27600000</v>
      </c>
      <c r="AJ400" s="20">
        <v>44239</v>
      </c>
      <c r="AK400" s="20"/>
      <c r="AL400">
        <v>32600000</v>
      </c>
      <c r="AO400">
        <v>32600000</v>
      </c>
      <c r="AP400" s="35" t="s">
        <v>14691</v>
      </c>
      <c r="AQ400" s="35" t="s">
        <v>14691</v>
      </c>
      <c r="AR400" s="35" t="s">
        <v>14691</v>
      </c>
      <c r="AS400" s="35" t="s">
        <v>14691</v>
      </c>
      <c r="AT400" s="35" t="s">
        <v>14691</v>
      </c>
      <c r="AU400">
        <v>10</v>
      </c>
      <c r="AV400">
        <v>10.042999999999999</v>
      </c>
      <c r="AW400" t="b">
        <v>0</v>
      </c>
      <c r="AX400">
        <v>138000000</v>
      </c>
      <c r="AY400" s="20">
        <v>44974</v>
      </c>
      <c r="AZ400" s="20"/>
      <c r="BA400" s="20">
        <v>45063</v>
      </c>
      <c r="BB400">
        <v>1</v>
      </c>
      <c r="BC400">
        <v>0.20000000298023224</v>
      </c>
      <c r="BD400">
        <v>1</v>
      </c>
      <c r="BE400">
        <v>11.5</v>
      </c>
      <c r="BF400" s="35" t="s">
        <v>14691</v>
      </c>
      <c r="BG400" s="35" t="s">
        <v>8996</v>
      </c>
      <c r="BH400" s="35" t="s">
        <v>8997</v>
      </c>
      <c r="BI400" s="35" t="s">
        <v>2589</v>
      </c>
      <c r="BJ400" s="35" t="s">
        <v>8998</v>
      </c>
    </row>
    <row r="401" spans="1:62" x14ac:dyDescent="0.2">
      <c r="A401">
        <v>399</v>
      </c>
      <c r="B401" s="35" t="s">
        <v>12438</v>
      </c>
      <c r="C401" s="35" t="s">
        <v>12439</v>
      </c>
      <c r="D401" s="35" t="s">
        <v>12440</v>
      </c>
      <c r="E401" s="35" t="s">
        <v>12441</v>
      </c>
      <c r="F401" s="35" t="s">
        <v>12442</v>
      </c>
      <c r="G401" s="20">
        <v>44397</v>
      </c>
      <c r="H401" s="35" t="s">
        <v>2949</v>
      </c>
      <c r="I401" s="35" t="s">
        <v>61</v>
      </c>
      <c r="J401" s="35" t="s">
        <v>69</v>
      </c>
      <c r="K401">
        <v>18</v>
      </c>
      <c r="L401">
        <v>9.1999999999999993</v>
      </c>
      <c r="M401" s="35" t="s">
        <v>12443</v>
      </c>
      <c r="N401" s="35" t="s">
        <v>12444</v>
      </c>
      <c r="O401" s="35" t="s">
        <v>394</v>
      </c>
      <c r="P401" s="35" t="s">
        <v>9220</v>
      </c>
      <c r="Q401" s="35" t="s">
        <v>112</v>
      </c>
      <c r="R401" s="35" t="s">
        <v>2577</v>
      </c>
      <c r="S401" s="35" t="s">
        <v>12445</v>
      </c>
      <c r="T401">
        <v>12650000</v>
      </c>
      <c r="U401">
        <v>10</v>
      </c>
      <c r="V401" s="35" t="s">
        <v>12446</v>
      </c>
      <c r="W401" s="35" t="s">
        <v>1432</v>
      </c>
      <c r="X401" s="35" t="s">
        <v>130</v>
      </c>
      <c r="Y401" s="35" t="s">
        <v>216</v>
      </c>
      <c r="Z401" s="35" t="s">
        <v>14691</v>
      </c>
      <c r="AA401" s="35" t="s">
        <v>14691</v>
      </c>
      <c r="AC401" s="35" t="s">
        <v>14691</v>
      </c>
      <c r="AD401" s="35" t="s">
        <v>14691</v>
      </c>
      <c r="AE401">
        <v>129030000</v>
      </c>
      <c r="AF401">
        <v>10.199999999999999</v>
      </c>
      <c r="AG401" s="35" t="s">
        <v>14691</v>
      </c>
      <c r="AI401">
        <v>6325000</v>
      </c>
      <c r="AJ401" s="20">
        <v>44498</v>
      </c>
      <c r="AK401" s="20"/>
      <c r="AL401">
        <v>7300000</v>
      </c>
      <c r="AO401">
        <v>4866667</v>
      </c>
      <c r="AP401" s="35" t="s">
        <v>14691</v>
      </c>
      <c r="AQ401" s="35" t="s">
        <v>14691</v>
      </c>
      <c r="AR401" s="35" t="s">
        <v>14691</v>
      </c>
      <c r="AS401" s="35" t="s">
        <v>14691</v>
      </c>
      <c r="AT401" s="35" t="s">
        <v>14691</v>
      </c>
      <c r="AU401">
        <v>10.199999999999999</v>
      </c>
      <c r="AV401">
        <v>10.282999999999999</v>
      </c>
      <c r="AW401" t="b">
        <v>0</v>
      </c>
      <c r="AX401">
        <v>12650000</v>
      </c>
      <c r="AY401" s="20">
        <v>45048</v>
      </c>
      <c r="AZ401" s="20"/>
      <c r="BA401" s="20"/>
      <c r="BB401">
        <v>1</v>
      </c>
      <c r="BC401">
        <v>0.5</v>
      </c>
      <c r="BD401">
        <v>1</v>
      </c>
      <c r="BE401">
        <v>11.5</v>
      </c>
      <c r="BF401" s="35" t="s">
        <v>14691</v>
      </c>
      <c r="BG401" s="35" t="s">
        <v>1433</v>
      </c>
      <c r="BH401" s="35" t="s">
        <v>12447</v>
      </c>
      <c r="BI401" s="35" t="s">
        <v>2580</v>
      </c>
      <c r="BJ401" s="35" t="s">
        <v>12448</v>
      </c>
    </row>
    <row r="402" spans="1:62" x14ac:dyDescent="0.2">
      <c r="A402">
        <v>400</v>
      </c>
      <c r="B402" s="35" t="s">
        <v>12438</v>
      </c>
      <c r="C402" s="35" t="s">
        <v>12439</v>
      </c>
      <c r="D402" s="35" t="s">
        <v>12440</v>
      </c>
      <c r="E402" s="35" t="s">
        <v>12449</v>
      </c>
      <c r="F402" s="35" t="s">
        <v>12442</v>
      </c>
      <c r="G402" s="20">
        <v>44397</v>
      </c>
      <c r="H402" s="35" t="s">
        <v>2949</v>
      </c>
      <c r="I402" s="35" t="s">
        <v>61</v>
      </c>
      <c r="J402" s="35" t="s">
        <v>69</v>
      </c>
      <c r="K402">
        <v>18</v>
      </c>
      <c r="L402">
        <v>9.1999999999999993</v>
      </c>
      <c r="M402" s="35" t="s">
        <v>12443</v>
      </c>
      <c r="N402" s="35" t="s">
        <v>12444</v>
      </c>
      <c r="O402" s="35" t="s">
        <v>394</v>
      </c>
      <c r="P402" s="35" t="s">
        <v>9220</v>
      </c>
      <c r="Q402" s="35" t="s">
        <v>112</v>
      </c>
      <c r="R402" s="35" t="s">
        <v>2577</v>
      </c>
      <c r="S402" s="35" t="s">
        <v>12445</v>
      </c>
      <c r="T402">
        <v>12650000</v>
      </c>
      <c r="U402">
        <v>10</v>
      </c>
      <c r="V402" s="35" t="s">
        <v>12446</v>
      </c>
      <c r="W402" s="35" t="s">
        <v>1432</v>
      </c>
      <c r="X402" s="35" t="s">
        <v>130</v>
      </c>
      <c r="Y402" s="35" t="s">
        <v>216</v>
      </c>
      <c r="Z402" s="35" t="s">
        <v>14691</v>
      </c>
      <c r="AA402" s="35" t="s">
        <v>14691</v>
      </c>
      <c r="AC402" s="35" t="s">
        <v>14691</v>
      </c>
      <c r="AD402" s="35" t="s">
        <v>14691</v>
      </c>
      <c r="AE402">
        <v>129030000</v>
      </c>
      <c r="AF402">
        <v>10.199999999999999</v>
      </c>
      <c r="AG402" s="35" t="s">
        <v>14691</v>
      </c>
      <c r="AI402">
        <v>6325000</v>
      </c>
      <c r="AJ402" s="20">
        <v>44498</v>
      </c>
      <c r="AK402" s="20"/>
      <c r="AL402">
        <v>7300000</v>
      </c>
      <c r="AO402">
        <v>4866667</v>
      </c>
      <c r="AP402" s="35" t="s">
        <v>14691</v>
      </c>
      <c r="AQ402" s="35" t="s">
        <v>14691</v>
      </c>
      <c r="AR402" s="35" t="s">
        <v>14691</v>
      </c>
      <c r="AS402" s="35" t="s">
        <v>14691</v>
      </c>
      <c r="AT402" s="35" t="s">
        <v>14691</v>
      </c>
      <c r="AU402">
        <v>10.199999999999999</v>
      </c>
      <c r="AV402">
        <v>10.282999999999999</v>
      </c>
      <c r="AW402" t="b">
        <v>0</v>
      </c>
      <c r="AX402">
        <v>12650000</v>
      </c>
      <c r="AY402" s="20">
        <v>45048</v>
      </c>
      <c r="AZ402" s="20"/>
      <c r="BA402" s="20"/>
      <c r="BB402">
        <v>1</v>
      </c>
      <c r="BC402">
        <v>0.5</v>
      </c>
      <c r="BD402">
        <v>1</v>
      </c>
      <c r="BE402">
        <v>11.5</v>
      </c>
      <c r="BF402" s="35" t="s">
        <v>14691</v>
      </c>
      <c r="BG402" s="35" t="s">
        <v>12438</v>
      </c>
      <c r="BH402" s="35" t="s">
        <v>12450</v>
      </c>
      <c r="BI402" s="35" t="s">
        <v>2584</v>
      </c>
      <c r="BJ402" s="35" t="s">
        <v>12451</v>
      </c>
    </row>
    <row r="403" spans="1:62" x14ac:dyDescent="0.2">
      <c r="A403">
        <v>401</v>
      </c>
      <c r="B403" s="35" t="s">
        <v>12438</v>
      </c>
      <c r="C403" s="35" t="s">
        <v>12439</v>
      </c>
      <c r="D403" s="35" t="s">
        <v>12440</v>
      </c>
      <c r="E403" s="35" t="s">
        <v>12452</v>
      </c>
      <c r="F403" s="35" t="s">
        <v>12442</v>
      </c>
      <c r="G403" s="20">
        <v>44397</v>
      </c>
      <c r="H403" s="35" t="s">
        <v>2949</v>
      </c>
      <c r="I403" s="35" t="s">
        <v>61</v>
      </c>
      <c r="J403" s="35" t="s">
        <v>69</v>
      </c>
      <c r="K403">
        <v>18</v>
      </c>
      <c r="L403">
        <v>9.1999999999999993</v>
      </c>
      <c r="M403" s="35" t="s">
        <v>12443</v>
      </c>
      <c r="N403" s="35" t="s">
        <v>12444</v>
      </c>
      <c r="O403" s="35" t="s">
        <v>394</v>
      </c>
      <c r="P403" s="35" t="s">
        <v>9220</v>
      </c>
      <c r="Q403" s="35" t="s">
        <v>112</v>
      </c>
      <c r="R403" s="35" t="s">
        <v>2577</v>
      </c>
      <c r="S403" s="35" t="s">
        <v>12445</v>
      </c>
      <c r="T403">
        <v>12650000</v>
      </c>
      <c r="U403">
        <v>10</v>
      </c>
      <c r="V403" s="35" t="s">
        <v>12446</v>
      </c>
      <c r="W403" s="35" t="s">
        <v>1432</v>
      </c>
      <c r="X403" s="35" t="s">
        <v>130</v>
      </c>
      <c r="Y403" s="35" t="s">
        <v>216</v>
      </c>
      <c r="Z403" s="35" t="s">
        <v>14691</v>
      </c>
      <c r="AA403" s="35" t="s">
        <v>14691</v>
      </c>
      <c r="AC403" s="35" t="s">
        <v>14691</v>
      </c>
      <c r="AD403" s="35" t="s">
        <v>14691</v>
      </c>
      <c r="AE403">
        <v>129030000</v>
      </c>
      <c r="AF403">
        <v>10.199999999999999</v>
      </c>
      <c r="AG403" s="35" t="s">
        <v>14691</v>
      </c>
      <c r="AI403">
        <v>6325000</v>
      </c>
      <c r="AJ403" s="20">
        <v>44498</v>
      </c>
      <c r="AK403" s="20"/>
      <c r="AL403">
        <v>7300000</v>
      </c>
      <c r="AO403">
        <v>4866667</v>
      </c>
      <c r="AP403" s="35" t="s">
        <v>14691</v>
      </c>
      <c r="AQ403" s="35" t="s">
        <v>14691</v>
      </c>
      <c r="AR403" s="35" t="s">
        <v>14691</v>
      </c>
      <c r="AS403" s="35" t="s">
        <v>14691</v>
      </c>
      <c r="AT403" s="35" t="s">
        <v>14691</v>
      </c>
      <c r="AU403">
        <v>10.199999999999999</v>
      </c>
      <c r="AV403">
        <v>10.282999999999999</v>
      </c>
      <c r="AW403" t="b">
        <v>0</v>
      </c>
      <c r="AX403">
        <v>12650000</v>
      </c>
      <c r="AY403" s="20">
        <v>45048</v>
      </c>
      <c r="AZ403" s="20"/>
      <c r="BA403" s="20"/>
      <c r="BB403">
        <v>1</v>
      </c>
      <c r="BC403">
        <v>0.5</v>
      </c>
      <c r="BD403">
        <v>1</v>
      </c>
      <c r="BE403">
        <v>11.5</v>
      </c>
      <c r="BF403" s="35" t="s">
        <v>14691</v>
      </c>
      <c r="BG403" s="35" t="s">
        <v>12453</v>
      </c>
      <c r="BH403" s="35" t="s">
        <v>12454</v>
      </c>
      <c r="BI403" s="35" t="s">
        <v>2589</v>
      </c>
      <c r="BJ403" s="35" t="s">
        <v>12455</v>
      </c>
    </row>
    <row r="404" spans="1:62" x14ac:dyDescent="0.2">
      <c r="A404">
        <v>402</v>
      </c>
      <c r="B404" s="35" t="s">
        <v>6163</v>
      </c>
      <c r="C404" s="35" t="s">
        <v>6164</v>
      </c>
      <c r="D404" s="35" t="s">
        <v>6165</v>
      </c>
      <c r="E404" s="35" t="s">
        <v>6166</v>
      </c>
      <c r="F404" s="35" t="s">
        <v>6167</v>
      </c>
      <c r="G404" s="20">
        <v>44096</v>
      </c>
      <c r="H404" s="35" t="s">
        <v>150</v>
      </c>
      <c r="I404" s="35" t="s">
        <v>54</v>
      </c>
      <c r="J404" s="35" t="s">
        <v>176</v>
      </c>
      <c r="K404">
        <v>18</v>
      </c>
      <c r="M404" s="35" t="s">
        <v>6168</v>
      </c>
      <c r="N404" s="35" t="s">
        <v>6169</v>
      </c>
      <c r="O404" s="35" t="s">
        <v>122</v>
      </c>
      <c r="P404" s="35" t="s">
        <v>2575</v>
      </c>
      <c r="Q404" s="35" t="s">
        <v>68</v>
      </c>
      <c r="R404" s="35" t="s">
        <v>2623</v>
      </c>
      <c r="S404" s="35" t="s">
        <v>6170</v>
      </c>
      <c r="T404">
        <v>50000000</v>
      </c>
      <c r="U404">
        <v>10</v>
      </c>
      <c r="V404" s="35" t="s">
        <v>6171</v>
      </c>
      <c r="W404" s="35" t="s">
        <v>118</v>
      </c>
      <c r="X404" s="35" t="s">
        <v>79</v>
      </c>
      <c r="Y404" s="35" t="s">
        <v>48</v>
      </c>
      <c r="Z404" s="35" t="s">
        <v>14691</v>
      </c>
      <c r="AA404" s="35" t="s">
        <v>14691</v>
      </c>
      <c r="AC404" s="35" t="s">
        <v>14691</v>
      </c>
      <c r="AD404" s="35" t="s">
        <v>14691</v>
      </c>
      <c r="AE404">
        <v>500110851</v>
      </c>
      <c r="AF404">
        <v>10</v>
      </c>
      <c r="AG404" s="35" t="s">
        <v>14691</v>
      </c>
      <c r="AI404">
        <v>12500000</v>
      </c>
      <c r="AJ404" s="20">
        <v>44181</v>
      </c>
      <c r="AK404" s="20"/>
      <c r="AL404">
        <v>11000000</v>
      </c>
      <c r="AO404">
        <v>11000000</v>
      </c>
      <c r="AP404" s="35" t="s">
        <v>14691</v>
      </c>
      <c r="AQ404" s="35" t="s">
        <v>14691</v>
      </c>
      <c r="AR404" s="35" t="s">
        <v>14691</v>
      </c>
      <c r="AS404" s="35" t="s">
        <v>14691</v>
      </c>
      <c r="AT404" s="35" t="s">
        <v>14691</v>
      </c>
      <c r="AU404">
        <v>10</v>
      </c>
      <c r="AV404">
        <v>10.02</v>
      </c>
      <c r="AW404" t="b">
        <v>0</v>
      </c>
      <c r="AX404">
        <v>50000000</v>
      </c>
      <c r="AY404" s="20">
        <v>44913</v>
      </c>
      <c r="AZ404" s="20"/>
      <c r="BA404" s="20">
        <v>45003</v>
      </c>
      <c r="BB404">
        <v>1</v>
      </c>
      <c r="BC404">
        <v>0.25</v>
      </c>
      <c r="BD404">
        <v>1</v>
      </c>
      <c r="BE404">
        <v>11.5</v>
      </c>
      <c r="BF404" s="35" t="s">
        <v>14691</v>
      </c>
      <c r="BG404" s="35" t="s">
        <v>1431</v>
      </c>
      <c r="BH404" s="35" t="s">
        <v>6172</v>
      </c>
      <c r="BI404" s="35" t="s">
        <v>2580</v>
      </c>
      <c r="BJ404" s="35" t="s">
        <v>6173</v>
      </c>
    </row>
    <row r="405" spans="1:62" x14ac:dyDescent="0.2">
      <c r="A405">
        <v>403</v>
      </c>
      <c r="B405" s="35" t="s">
        <v>6163</v>
      </c>
      <c r="C405" s="35" t="s">
        <v>6164</v>
      </c>
      <c r="D405" s="35" t="s">
        <v>6165</v>
      </c>
      <c r="E405" s="35" t="s">
        <v>6174</v>
      </c>
      <c r="F405" s="35" t="s">
        <v>6167</v>
      </c>
      <c r="G405" s="20">
        <v>44096</v>
      </c>
      <c r="H405" s="35" t="s">
        <v>150</v>
      </c>
      <c r="I405" s="35" t="s">
        <v>54</v>
      </c>
      <c r="J405" s="35" t="s">
        <v>176</v>
      </c>
      <c r="K405">
        <v>18</v>
      </c>
      <c r="M405" s="35" t="s">
        <v>6168</v>
      </c>
      <c r="N405" s="35" t="s">
        <v>6169</v>
      </c>
      <c r="O405" s="35" t="s">
        <v>122</v>
      </c>
      <c r="P405" s="35" t="s">
        <v>2575</v>
      </c>
      <c r="Q405" s="35" t="s">
        <v>68</v>
      </c>
      <c r="R405" s="35" t="s">
        <v>2623</v>
      </c>
      <c r="S405" s="35" t="s">
        <v>6170</v>
      </c>
      <c r="T405">
        <v>50000000</v>
      </c>
      <c r="U405">
        <v>10</v>
      </c>
      <c r="V405" s="35" t="s">
        <v>6171</v>
      </c>
      <c r="W405" s="35" t="s">
        <v>118</v>
      </c>
      <c r="X405" s="35" t="s">
        <v>79</v>
      </c>
      <c r="Y405" s="35" t="s">
        <v>48</v>
      </c>
      <c r="Z405" s="35" t="s">
        <v>14691</v>
      </c>
      <c r="AA405" s="35" t="s">
        <v>14691</v>
      </c>
      <c r="AC405" s="35" t="s">
        <v>14691</v>
      </c>
      <c r="AD405" s="35" t="s">
        <v>14691</v>
      </c>
      <c r="AE405">
        <v>500110851</v>
      </c>
      <c r="AF405">
        <v>10</v>
      </c>
      <c r="AG405" s="35" t="s">
        <v>14691</v>
      </c>
      <c r="AI405">
        <v>12500000</v>
      </c>
      <c r="AJ405" s="20">
        <v>44181</v>
      </c>
      <c r="AK405" s="20"/>
      <c r="AL405">
        <v>11000000</v>
      </c>
      <c r="AO405">
        <v>11000000</v>
      </c>
      <c r="AP405" s="35" t="s">
        <v>14691</v>
      </c>
      <c r="AQ405" s="35" t="s">
        <v>14691</v>
      </c>
      <c r="AR405" s="35" t="s">
        <v>14691</v>
      </c>
      <c r="AS405" s="35" t="s">
        <v>14691</v>
      </c>
      <c r="AT405" s="35" t="s">
        <v>14691</v>
      </c>
      <c r="AU405">
        <v>10</v>
      </c>
      <c r="AV405">
        <v>10.02</v>
      </c>
      <c r="AW405" t="b">
        <v>0</v>
      </c>
      <c r="AX405">
        <v>50000000</v>
      </c>
      <c r="AY405" s="20">
        <v>44913</v>
      </c>
      <c r="AZ405" s="20"/>
      <c r="BA405" s="20">
        <v>45003</v>
      </c>
      <c r="BB405">
        <v>1</v>
      </c>
      <c r="BC405">
        <v>0.25</v>
      </c>
      <c r="BD405">
        <v>1</v>
      </c>
      <c r="BE405">
        <v>11.5</v>
      </c>
      <c r="BF405" s="35" t="s">
        <v>14691</v>
      </c>
      <c r="BG405" s="35" t="s">
        <v>6163</v>
      </c>
      <c r="BH405" s="35" t="s">
        <v>6175</v>
      </c>
      <c r="BI405" s="35" t="s">
        <v>2584</v>
      </c>
      <c r="BJ405" s="35" t="s">
        <v>6176</v>
      </c>
    </row>
    <row r="406" spans="1:62" x14ac:dyDescent="0.2">
      <c r="A406">
        <v>404</v>
      </c>
      <c r="B406" s="35" t="s">
        <v>6163</v>
      </c>
      <c r="C406" s="35" t="s">
        <v>6164</v>
      </c>
      <c r="D406" s="35" t="s">
        <v>6165</v>
      </c>
      <c r="E406" s="35" t="s">
        <v>6177</v>
      </c>
      <c r="F406" s="35" t="s">
        <v>6167</v>
      </c>
      <c r="G406" s="20">
        <v>44096</v>
      </c>
      <c r="H406" s="35" t="s">
        <v>150</v>
      </c>
      <c r="I406" s="35" t="s">
        <v>54</v>
      </c>
      <c r="J406" s="35" t="s">
        <v>176</v>
      </c>
      <c r="K406">
        <v>18</v>
      </c>
      <c r="M406" s="35" t="s">
        <v>6168</v>
      </c>
      <c r="N406" s="35" t="s">
        <v>6169</v>
      </c>
      <c r="O406" s="35" t="s">
        <v>122</v>
      </c>
      <c r="P406" s="35" t="s">
        <v>2575</v>
      </c>
      <c r="Q406" s="35" t="s">
        <v>68</v>
      </c>
      <c r="R406" s="35" t="s">
        <v>2623</v>
      </c>
      <c r="S406" s="35" t="s">
        <v>6170</v>
      </c>
      <c r="T406">
        <v>50000000</v>
      </c>
      <c r="U406">
        <v>10</v>
      </c>
      <c r="V406" s="35" t="s">
        <v>6171</v>
      </c>
      <c r="W406" s="35" t="s">
        <v>118</v>
      </c>
      <c r="X406" s="35" t="s">
        <v>79</v>
      </c>
      <c r="Y406" s="35" t="s">
        <v>48</v>
      </c>
      <c r="Z406" s="35" t="s">
        <v>14691</v>
      </c>
      <c r="AA406" s="35" t="s">
        <v>14691</v>
      </c>
      <c r="AC406" s="35" t="s">
        <v>14691</v>
      </c>
      <c r="AD406" s="35" t="s">
        <v>14691</v>
      </c>
      <c r="AE406">
        <v>500110851</v>
      </c>
      <c r="AF406">
        <v>10</v>
      </c>
      <c r="AG406" s="35" t="s">
        <v>14691</v>
      </c>
      <c r="AI406">
        <v>12500000</v>
      </c>
      <c r="AJ406" s="20">
        <v>44181</v>
      </c>
      <c r="AK406" s="20"/>
      <c r="AL406">
        <v>11000000</v>
      </c>
      <c r="AO406">
        <v>11000000</v>
      </c>
      <c r="AP406" s="35" t="s">
        <v>14691</v>
      </c>
      <c r="AQ406" s="35" t="s">
        <v>14691</v>
      </c>
      <c r="AR406" s="35" t="s">
        <v>14691</v>
      </c>
      <c r="AS406" s="35" t="s">
        <v>14691</v>
      </c>
      <c r="AT406" s="35" t="s">
        <v>14691</v>
      </c>
      <c r="AU406">
        <v>10</v>
      </c>
      <c r="AV406">
        <v>10.02</v>
      </c>
      <c r="AW406" t="b">
        <v>0</v>
      </c>
      <c r="AX406">
        <v>50000000</v>
      </c>
      <c r="AY406" s="20">
        <v>44913</v>
      </c>
      <c r="AZ406" s="20"/>
      <c r="BA406" s="20">
        <v>45003</v>
      </c>
      <c r="BB406">
        <v>1</v>
      </c>
      <c r="BC406">
        <v>0.25</v>
      </c>
      <c r="BD406">
        <v>1</v>
      </c>
      <c r="BE406">
        <v>11.5</v>
      </c>
      <c r="BF406" s="35" t="s">
        <v>14691</v>
      </c>
      <c r="BG406" s="35" t="s">
        <v>6178</v>
      </c>
      <c r="BH406" s="35" t="s">
        <v>6179</v>
      </c>
      <c r="BI406" s="35" t="s">
        <v>2589</v>
      </c>
      <c r="BJ406" s="35" t="s">
        <v>6180</v>
      </c>
    </row>
    <row r="407" spans="1:62" x14ac:dyDescent="0.2">
      <c r="A407">
        <v>405</v>
      </c>
      <c r="B407" s="35" t="s">
        <v>8999</v>
      </c>
      <c r="C407" s="35" t="s">
        <v>9000</v>
      </c>
      <c r="D407" s="35" t="s">
        <v>9001</v>
      </c>
      <c r="E407" s="35" t="s">
        <v>9002</v>
      </c>
      <c r="F407" s="35" t="s">
        <v>9003</v>
      </c>
      <c r="G407" s="20">
        <v>44207</v>
      </c>
      <c r="H407" s="35" t="s">
        <v>150</v>
      </c>
      <c r="I407" s="35" t="s">
        <v>54</v>
      </c>
      <c r="J407" s="35" t="s">
        <v>119</v>
      </c>
      <c r="K407">
        <v>18</v>
      </c>
      <c r="M407" s="35" t="s">
        <v>9004</v>
      </c>
      <c r="N407" s="35" t="s">
        <v>9005</v>
      </c>
      <c r="O407" s="35" t="s">
        <v>122</v>
      </c>
      <c r="P407" s="35" t="s">
        <v>2575</v>
      </c>
      <c r="Q407" s="35" t="s">
        <v>68</v>
      </c>
      <c r="R407" s="35" t="s">
        <v>2623</v>
      </c>
      <c r="S407" s="35" t="s">
        <v>6170</v>
      </c>
      <c r="T407">
        <v>55200000</v>
      </c>
      <c r="U407">
        <v>10</v>
      </c>
      <c r="V407" s="35" t="s">
        <v>6171</v>
      </c>
      <c r="W407" s="35" t="s">
        <v>118</v>
      </c>
      <c r="X407" s="35" t="s">
        <v>79</v>
      </c>
      <c r="Y407" s="35" t="s">
        <v>48</v>
      </c>
      <c r="Z407" s="35" t="s">
        <v>14691</v>
      </c>
      <c r="AA407" s="35" t="s">
        <v>14691</v>
      </c>
      <c r="AC407" s="35" t="s">
        <v>14691</v>
      </c>
      <c r="AD407" s="35" t="s">
        <v>14691</v>
      </c>
      <c r="AE407">
        <v>552035810</v>
      </c>
      <c r="AF407">
        <v>10</v>
      </c>
      <c r="AG407" s="35" t="s">
        <v>14691</v>
      </c>
      <c r="AI407">
        <v>11040000</v>
      </c>
      <c r="AJ407" s="20">
        <v>44239</v>
      </c>
      <c r="AK407" s="20"/>
      <c r="AL407">
        <v>14040000</v>
      </c>
      <c r="AO407">
        <v>14040000</v>
      </c>
      <c r="AP407" s="35" t="s">
        <v>14691</v>
      </c>
      <c r="AQ407" s="35" t="s">
        <v>14691</v>
      </c>
      <c r="AR407" s="35" t="s">
        <v>14691</v>
      </c>
      <c r="AS407" s="35" t="s">
        <v>14691</v>
      </c>
      <c r="AT407" s="35" t="s">
        <v>14691</v>
      </c>
      <c r="AU407">
        <v>10</v>
      </c>
      <c r="AV407">
        <v>10.026</v>
      </c>
      <c r="AW407" t="b">
        <v>0</v>
      </c>
      <c r="AX407">
        <v>55200000</v>
      </c>
      <c r="AY407" s="20">
        <v>44974</v>
      </c>
      <c r="AZ407" s="20"/>
      <c r="BA407" s="20">
        <v>45063</v>
      </c>
      <c r="BB407">
        <v>1</v>
      </c>
      <c r="BC407">
        <v>0.20000000298023224</v>
      </c>
      <c r="BD407">
        <v>1</v>
      </c>
      <c r="BE407">
        <v>11.5</v>
      </c>
      <c r="BF407" s="35" t="s">
        <v>14691</v>
      </c>
      <c r="BG407" s="35" t="s">
        <v>1430</v>
      </c>
      <c r="BH407" s="35" t="s">
        <v>9006</v>
      </c>
      <c r="BI407" s="35" t="s">
        <v>2580</v>
      </c>
      <c r="BJ407" s="35" t="s">
        <v>9007</v>
      </c>
    </row>
    <row r="408" spans="1:62" x14ac:dyDescent="0.2">
      <c r="A408">
        <v>406</v>
      </c>
      <c r="B408" s="35" t="s">
        <v>8999</v>
      </c>
      <c r="C408" s="35" t="s">
        <v>9000</v>
      </c>
      <c r="D408" s="35" t="s">
        <v>9001</v>
      </c>
      <c r="E408" s="35" t="s">
        <v>9008</v>
      </c>
      <c r="F408" s="35" t="s">
        <v>9003</v>
      </c>
      <c r="G408" s="20">
        <v>44207</v>
      </c>
      <c r="H408" s="35" t="s">
        <v>150</v>
      </c>
      <c r="I408" s="35" t="s">
        <v>54</v>
      </c>
      <c r="J408" s="35" t="s">
        <v>119</v>
      </c>
      <c r="K408">
        <v>18</v>
      </c>
      <c r="M408" s="35" t="s">
        <v>9004</v>
      </c>
      <c r="N408" s="35" t="s">
        <v>9005</v>
      </c>
      <c r="O408" s="35" t="s">
        <v>122</v>
      </c>
      <c r="P408" s="35" t="s">
        <v>2575</v>
      </c>
      <c r="Q408" s="35" t="s">
        <v>68</v>
      </c>
      <c r="R408" s="35" t="s">
        <v>2623</v>
      </c>
      <c r="S408" s="35" t="s">
        <v>6170</v>
      </c>
      <c r="T408">
        <v>55200000</v>
      </c>
      <c r="U408">
        <v>10</v>
      </c>
      <c r="V408" s="35" t="s">
        <v>6171</v>
      </c>
      <c r="W408" s="35" t="s">
        <v>118</v>
      </c>
      <c r="X408" s="35" t="s">
        <v>79</v>
      </c>
      <c r="Y408" s="35" t="s">
        <v>48</v>
      </c>
      <c r="Z408" s="35" t="s">
        <v>14691</v>
      </c>
      <c r="AA408" s="35" t="s">
        <v>14691</v>
      </c>
      <c r="AC408" s="35" t="s">
        <v>14691</v>
      </c>
      <c r="AD408" s="35" t="s">
        <v>14691</v>
      </c>
      <c r="AE408">
        <v>552035810</v>
      </c>
      <c r="AF408">
        <v>10</v>
      </c>
      <c r="AG408" s="35" t="s">
        <v>14691</v>
      </c>
      <c r="AI408">
        <v>11040000</v>
      </c>
      <c r="AJ408" s="20">
        <v>44239</v>
      </c>
      <c r="AK408" s="20"/>
      <c r="AL408">
        <v>14040000</v>
      </c>
      <c r="AO408">
        <v>14040000</v>
      </c>
      <c r="AP408" s="35" t="s">
        <v>14691</v>
      </c>
      <c r="AQ408" s="35" t="s">
        <v>14691</v>
      </c>
      <c r="AR408" s="35" t="s">
        <v>14691</v>
      </c>
      <c r="AS408" s="35" t="s">
        <v>14691</v>
      </c>
      <c r="AT408" s="35" t="s">
        <v>14691</v>
      </c>
      <c r="AU408">
        <v>10</v>
      </c>
      <c r="AV408">
        <v>10.026</v>
      </c>
      <c r="AW408" t="b">
        <v>0</v>
      </c>
      <c r="AX408">
        <v>55200000</v>
      </c>
      <c r="AY408" s="20">
        <v>44974</v>
      </c>
      <c r="AZ408" s="20"/>
      <c r="BA408" s="20">
        <v>45063</v>
      </c>
      <c r="BB408">
        <v>1</v>
      </c>
      <c r="BC408">
        <v>0.20000000298023224</v>
      </c>
      <c r="BD408">
        <v>1</v>
      </c>
      <c r="BE408">
        <v>11.5</v>
      </c>
      <c r="BF408" s="35" t="s">
        <v>14691</v>
      </c>
      <c r="BG408" s="35" t="s">
        <v>8999</v>
      </c>
      <c r="BH408" s="35" t="s">
        <v>9009</v>
      </c>
      <c r="BI408" s="35" t="s">
        <v>2584</v>
      </c>
      <c r="BJ408" s="35" t="s">
        <v>9010</v>
      </c>
    </row>
    <row r="409" spans="1:62" x14ac:dyDescent="0.2">
      <c r="A409">
        <v>407</v>
      </c>
      <c r="B409" s="35" t="s">
        <v>8999</v>
      </c>
      <c r="C409" s="35" t="s">
        <v>9000</v>
      </c>
      <c r="D409" s="35" t="s">
        <v>9001</v>
      </c>
      <c r="E409" s="35" t="s">
        <v>9011</v>
      </c>
      <c r="F409" s="35" t="s">
        <v>9003</v>
      </c>
      <c r="G409" s="20">
        <v>44207</v>
      </c>
      <c r="H409" s="35" t="s">
        <v>150</v>
      </c>
      <c r="I409" s="35" t="s">
        <v>54</v>
      </c>
      <c r="J409" s="35" t="s">
        <v>119</v>
      </c>
      <c r="K409">
        <v>18</v>
      </c>
      <c r="M409" s="35" t="s">
        <v>9004</v>
      </c>
      <c r="N409" s="35" t="s">
        <v>9005</v>
      </c>
      <c r="O409" s="35" t="s">
        <v>122</v>
      </c>
      <c r="P409" s="35" t="s">
        <v>2575</v>
      </c>
      <c r="Q409" s="35" t="s">
        <v>68</v>
      </c>
      <c r="R409" s="35" t="s">
        <v>2623</v>
      </c>
      <c r="S409" s="35" t="s">
        <v>6170</v>
      </c>
      <c r="T409">
        <v>55200000</v>
      </c>
      <c r="U409">
        <v>10</v>
      </c>
      <c r="V409" s="35" t="s">
        <v>6171</v>
      </c>
      <c r="W409" s="35" t="s">
        <v>118</v>
      </c>
      <c r="X409" s="35" t="s">
        <v>79</v>
      </c>
      <c r="Y409" s="35" t="s">
        <v>48</v>
      </c>
      <c r="Z409" s="35" t="s">
        <v>14691</v>
      </c>
      <c r="AA409" s="35" t="s">
        <v>14691</v>
      </c>
      <c r="AC409" s="35" t="s">
        <v>14691</v>
      </c>
      <c r="AD409" s="35" t="s">
        <v>14691</v>
      </c>
      <c r="AE409">
        <v>552035810</v>
      </c>
      <c r="AF409">
        <v>10</v>
      </c>
      <c r="AG409" s="35" t="s">
        <v>14691</v>
      </c>
      <c r="AI409">
        <v>11040000</v>
      </c>
      <c r="AJ409" s="20">
        <v>44239</v>
      </c>
      <c r="AK409" s="20"/>
      <c r="AL409">
        <v>14040000</v>
      </c>
      <c r="AO409">
        <v>14040000</v>
      </c>
      <c r="AP409" s="35" t="s">
        <v>14691</v>
      </c>
      <c r="AQ409" s="35" t="s">
        <v>14691</v>
      </c>
      <c r="AR409" s="35" t="s">
        <v>14691</v>
      </c>
      <c r="AS409" s="35" t="s">
        <v>14691</v>
      </c>
      <c r="AT409" s="35" t="s">
        <v>14691</v>
      </c>
      <c r="AU409">
        <v>10</v>
      </c>
      <c r="AV409">
        <v>10.026</v>
      </c>
      <c r="AW409" t="b">
        <v>0</v>
      </c>
      <c r="AX409">
        <v>55200000</v>
      </c>
      <c r="AY409" s="20">
        <v>44974</v>
      </c>
      <c r="AZ409" s="20"/>
      <c r="BA409" s="20">
        <v>45063</v>
      </c>
      <c r="BB409">
        <v>1</v>
      </c>
      <c r="BC409">
        <v>0.20000000298023224</v>
      </c>
      <c r="BD409">
        <v>1</v>
      </c>
      <c r="BE409">
        <v>11.5</v>
      </c>
      <c r="BF409" s="35" t="s">
        <v>14691</v>
      </c>
      <c r="BG409" s="35" t="s">
        <v>9012</v>
      </c>
      <c r="BH409" s="35" t="s">
        <v>9013</v>
      </c>
      <c r="BI409" s="35" t="s">
        <v>2589</v>
      </c>
      <c r="BJ409" s="35" t="s">
        <v>9014</v>
      </c>
    </row>
    <row r="410" spans="1:62" x14ac:dyDescent="0.2">
      <c r="A410">
        <v>408</v>
      </c>
      <c r="B410" s="35" t="s">
        <v>14610</v>
      </c>
      <c r="C410" s="35" t="s">
        <v>14611</v>
      </c>
      <c r="D410" s="35" t="s">
        <v>14612</v>
      </c>
      <c r="E410" s="35" t="s">
        <v>14613</v>
      </c>
      <c r="F410" s="35" t="s">
        <v>14614</v>
      </c>
      <c r="G410" s="20">
        <v>44453</v>
      </c>
      <c r="H410" s="35" t="s">
        <v>3225</v>
      </c>
      <c r="I410" s="35" t="s">
        <v>61</v>
      </c>
      <c r="J410" s="35" t="s">
        <v>53</v>
      </c>
      <c r="K410">
        <v>18</v>
      </c>
      <c r="L410">
        <v>9.1999999999999993</v>
      </c>
      <c r="M410" s="35" t="s">
        <v>14615</v>
      </c>
      <c r="N410" s="35" t="s">
        <v>14616</v>
      </c>
      <c r="O410" s="35" t="s">
        <v>59</v>
      </c>
      <c r="P410" s="35" t="s">
        <v>2575</v>
      </c>
      <c r="Q410" s="35" t="s">
        <v>518</v>
      </c>
      <c r="R410" s="35" t="s">
        <v>2577</v>
      </c>
      <c r="S410" s="35" t="s">
        <v>14617</v>
      </c>
      <c r="T410">
        <v>21240488</v>
      </c>
      <c r="U410">
        <v>10</v>
      </c>
      <c r="V410" s="35" t="s">
        <v>14691</v>
      </c>
      <c r="W410" s="35" t="s">
        <v>1428</v>
      </c>
      <c r="X410" s="35" t="s">
        <v>49</v>
      </c>
      <c r="Y410" s="35" t="s">
        <v>48</v>
      </c>
      <c r="Z410" s="35" t="s">
        <v>14691</v>
      </c>
      <c r="AA410" s="35" t="s">
        <v>14691</v>
      </c>
      <c r="AC410" s="35" t="s">
        <v>14691</v>
      </c>
      <c r="AD410" s="35" t="s">
        <v>14691</v>
      </c>
      <c r="AE410">
        <v>212407824</v>
      </c>
      <c r="AF410">
        <v>10</v>
      </c>
      <c r="AG410" s="35" t="s">
        <v>14691</v>
      </c>
      <c r="AI410">
        <v>7080163</v>
      </c>
      <c r="AJ410" s="20">
        <v>44484</v>
      </c>
      <c r="AK410" s="20"/>
      <c r="AL410">
        <v>7248098</v>
      </c>
      <c r="AO410">
        <v>4832065</v>
      </c>
      <c r="AP410" s="35" t="s">
        <v>14691</v>
      </c>
      <c r="AQ410" s="35" t="s">
        <v>14691</v>
      </c>
      <c r="AR410" s="35" t="s">
        <v>14691</v>
      </c>
      <c r="AS410" s="35" t="s">
        <v>14691</v>
      </c>
      <c r="AT410" s="35" t="s">
        <v>14691</v>
      </c>
      <c r="AU410">
        <v>10</v>
      </c>
      <c r="AV410">
        <v>10.11</v>
      </c>
      <c r="AW410" t="b">
        <v>0</v>
      </c>
      <c r="AX410">
        <v>21240488</v>
      </c>
      <c r="AY410" s="20">
        <v>45218</v>
      </c>
      <c r="AZ410" s="20"/>
      <c r="BA410" s="20"/>
      <c r="BB410">
        <v>1</v>
      </c>
      <c r="BC410">
        <v>0.3333333432674408</v>
      </c>
      <c r="BD410">
        <v>1</v>
      </c>
      <c r="BE410">
        <v>11.5</v>
      </c>
      <c r="BF410" s="35" t="s">
        <v>14691</v>
      </c>
      <c r="BG410" s="35" t="s">
        <v>1429</v>
      </c>
      <c r="BH410" s="35" t="s">
        <v>14618</v>
      </c>
      <c r="BI410" s="35" t="s">
        <v>2580</v>
      </c>
      <c r="BJ410" s="35" t="s">
        <v>14619</v>
      </c>
    </row>
    <row r="411" spans="1:62" x14ac:dyDescent="0.2">
      <c r="A411">
        <v>409</v>
      </c>
      <c r="B411" s="35" t="s">
        <v>14610</v>
      </c>
      <c r="C411" s="35" t="s">
        <v>14611</v>
      </c>
      <c r="D411" s="35" t="s">
        <v>14612</v>
      </c>
      <c r="E411" s="35" t="s">
        <v>14620</v>
      </c>
      <c r="F411" s="35" t="s">
        <v>14614</v>
      </c>
      <c r="G411" s="20">
        <v>44453</v>
      </c>
      <c r="H411" s="35" t="s">
        <v>3225</v>
      </c>
      <c r="I411" s="35" t="s">
        <v>61</v>
      </c>
      <c r="J411" s="35" t="s">
        <v>53</v>
      </c>
      <c r="K411">
        <v>18</v>
      </c>
      <c r="L411">
        <v>9.1999999999999993</v>
      </c>
      <c r="M411" s="35" t="s">
        <v>14615</v>
      </c>
      <c r="N411" s="35" t="s">
        <v>14616</v>
      </c>
      <c r="O411" s="35" t="s">
        <v>59</v>
      </c>
      <c r="P411" s="35" t="s">
        <v>2575</v>
      </c>
      <c r="Q411" s="35" t="s">
        <v>518</v>
      </c>
      <c r="R411" s="35" t="s">
        <v>2577</v>
      </c>
      <c r="S411" s="35" t="s">
        <v>14617</v>
      </c>
      <c r="T411">
        <v>21240488</v>
      </c>
      <c r="U411">
        <v>10</v>
      </c>
      <c r="V411" s="35" t="s">
        <v>14691</v>
      </c>
      <c r="W411" s="35" t="s">
        <v>1428</v>
      </c>
      <c r="X411" s="35" t="s">
        <v>49</v>
      </c>
      <c r="Y411" s="35" t="s">
        <v>48</v>
      </c>
      <c r="Z411" s="35" t="s">
        <v>14691</v>
      </c>
      <c r="AA411" s="35" t="s">
        <v>14691</v>
      </c>
      <c r="AC411" s="35" t="s">
        <v>14691</v>
      </c>
      <c r="AD411" s="35" t="s">
        <v>14691</v>
      </c>
      <c r="AE411">
        <v>212407824</v>
      </c>
      <c r="AF411">
        <v>10</v>
      </c>
      <c r="AG411" s="35" t="s">
        <v>14691</v>
      </c>
      <c r="AI411">
        <v>7080163</v>
      </c>
      <c r="AJ411" s="20">
        <v>44484</v>
      </c>
      <c r="AK411" s="20"/>
      <c r="AL411">
        <v>7248098</v>
      </c>
      <c r="AO411">
        <v>4832065</v>
      </c>
      <c r="AP411" s="35" t="s">
        <v>14691</v>
      </c>
      <c r="AQ411" s="35" t="s">
        <v>14691</v>
      </c>
      <c r="AR411" s="35" t="s">
        <v>14691</v>
      </c>
      <c r="AS411" s="35" t="s">
        <v>14691</v>
      </c>
      <c r="AT411" s="35" t="s">
        <v>14691</v>
      </c>
      <c r="AU411">
        <v>10</v>
      </c>
      <c r="AV411">
        <v>10.11</v>
      </c>
      <c r="AW411" t="b">
        <v>0</v>
      </c>
      <c r="AX411">
        <v>21240488</v>
      </c>
      <c r="AY411" s="20">
        <v>45218</v>
      </c>
      <c r="AZ411" s="20"/>
      <c r="BA411" s="20"/>
      <c r="BB411">
        <v>1</v>
      </c>
      <c r="BC411">
        <v>0.3333333432674408</v>
      </c>
      <c r="BD411">
        <v>1</v>
      </c>
      <c r="BE411">
        <v>11.5</v>
      </c>
      <c r="BF411" s="35" t="s">
        <v>14691</v>
      </c>
      <c r="BG411" s="35" t="s">
        <v>14610</v>
      </c>
      <c r="BH411" s="35" t="s">
        <v>14621</v>
      </c>
      <c r="BI411" s="35" t="s">
        <v>2584</v>
      </c>
      <c r="BJ411" s="35" t="s">
        <v>14622</v>
      </c>
    </row>
    <row r="412" spans="1:62" x14ac:dyDescent="0.2">
      <c r="A412">
        <v>410</v>
      </c>
      <c r="B412" s="35" t="s">
        <v>14610</v>
      </c>
      <c r="C412" s="35" t="s">
        <v>14611</v>
      </c>
      <c r="D412" s="35" t="s">
        <v>14612</v>
      </c>
      <c r="E412" s="35" t="s">
        <v>14623</v>
      </c>
      <c r="F412" s="35" t="s">
        <v>14614</v>
      </c>
      <c r="G412" s="20">
        <v>44453</v>
      </c>
      <c r="H412" s="35" t="s">
        <v>3225</v>
      </c>
      <c r="I412" s="35" t="s">
        <v>61</v>
      </c>
      <c r="J412" s="35" t="s">
        <v>53</v>
      </c>
      <c r="K412">
        <v>18</v>
      </c>
      <c r="L412">
        <v>9.1999999999999993</v>
      </c>
      <c r="M412" s="35" t="s">
        <v>14615</v>
      </c>
      <c r="N412" s="35" t="s">
        <v>14616</v>
      </c>
      <c r="O412" s="35" t="s">
        <v>59</v>
      </c>
      <c r="P412" s="35" t="s">
        <v>2575</v>
      </c>
      <c r="Q412" s="35" t="s">
        <v>518</v>
      </c>
      <c r="R412" s="35" t="s">
        <v>2577</v>
      </c>
      <c r="S412" s="35" t="s">
        <v>14617</v>
      </c>
      <c r="T412">
        <v>21240488</v>
      </c>
      <c r="U412">
        <v>10</v>
      </c>
      <c r="V412" s="35" t="s">
        <v>14691</v>
      </c>
      <c r="W412" s="35" t="s">
        <v>1428</v>
      </c>
      <c r="X412" s="35" t="s">
        <v>49</v>
      </c>
      <c r="Y412" s="35" t="s">
        <v>48</v>
      </c>
      <c r="Z412" s="35" t="s">
        <v>14691</v>
      </c>
      <c r="AA412" s="35" t="s">
        <v>14691</v>
      </c>
      <c r="AC412" s="35" t="s">
        <v>14691</v>
      </c>
      <c r="AD412" s="35" t="s">
        <v>14691</v>
      </c>
      <c r="AE412">
        <v>212407824</v>
      </c>
      <c r="AF412">
        <v>10</v>
      </c>
      <c r="AG412" s="35" t="s">
        <v>14691</v>
      </c>
      <c r="AI412">
        <v>7080163</v>
      </c>
      <c r="AJ412" s="20">
        <v>44484</v>
      </c>
      <c r="AK412" s="20"/>
      <c r="AL412">
        <v>7248098</v>
      </c>
      <c r="AO412">
        <v>4832065</v>
      </c>
      <c r="AP412" s="35" t="s">
        <v>14691</v>
      </c>
      <c r="AQ412" s="35" t="s">
        <v>14691</v>
      </c>
      <c r="AR412" s="35" t="s">
        <v>14691</v>
      </c>
      <c r="AS412" s="35" t="s">
        <v>14691</v>
      </c>
      <c r="AT412" s="35" t="s">
        <v>14691</v>
      </c>
      <c r="AU412">
        <v>10</v>
      </c>
      <c r="AV412">
        <v>10.11</v>
      </c>
      <c r="AW412" t="b">
        <v>0</v>
      </c>
      <c r="AX412">
        <v>21240488</v>
      </c>
      <c r="AY412" s="20">
        <v>45218</v>
      </c>
      <c r="AZ412" s="20"/>
      <c r="BA412" s="20"/>
      <c r="BB412">
        <v>1</v>
      </c>
      <c r="BC412">
        <v>0.3333333432674408</v>
      </c>
      <c r="BD412">
        <v>1</v>
      </c>
      <c r="BE412">
        <v>11.5</v>
      </c>
      <c r="BF412" s="35" t="s">
        <v>14691</v>
      </c>
      <c r="BG412" s="35" t="s">
        <v>14624</v>
      </c>
      <c r="BH412" s="35" t="s">
        <v>14625</v>
      </c>
      <c r="BI412" s="35" t="s">
        <v>2589</v>
      </c>
      <c r="BJ412" s="35" t="s">
        <v>14626</v>
      </c>
    </row>
    <row r="413" spans="1:62" x14ac:dyDescent="0.2">
      <c r="A413">
        <v>411</v>
      </c>
      <c r="B413" s="35" t="s">
        <v>4029</v>
      </c>
      <c r="C413" s="35" t="s">
        <v>4030</v>
      </c>
      <c r="D413" s="35" t="s">
        <v>1426</v>
      </c>
      <c r="E413" s="35" t="s">
        <v>4031</v>
      </c>
      <c r="F413" s="35" t="s">
        <v>4032</v>
      </c>
      <c r="G413" s="20">
        <v>44256</v>
      </c>
      <c r="H413" s="35" t="s">
        <v>163</v>
      </c>
      <c r="I413" s="35" t="s">
        <v>54</v>
      </c>
      <c r="J413" s="35" t="s">
        <v>162</v>
      </c>
      <c r="K413">
        <v>18</v>
      </c>
      <c r="L413">
        <v>9.1999999999999993</v>
      </c>
      <c r="M413" s="35" t="s">
        <v>4033</v>
      </c>
      <c r="N413" s="35" t="s">
        <v>4034</v>
      </c>
      <c r="O413" s="35" t="s">
        <v>1425</v>
      </c>
      <c r="P413" s="35" t="s">
        <v>2575</v>
      </c>
      <c r="Q413" s="35" t="s">
        <v>4035</v>
      </c>
      <c r="R413" s="35" t="s">
        <v>2623</v>
      </c>
      <c r="S413" s="35" t="s">
        <v>4036</v>
      </c>
      <c r="T413">
        <v>17250000</v>
      </c>
      <c r="U413">
        <v>10</v>
      </c>
      <c r="V413" s="35" t="s">
        <v>14691</v>
      </c>
      <c r="W413" s="35" t="s">
        <v>361</v>
      </c>
      <c r="X413" s="35" t="s">
        <v>57</v>
      </c>
      <c r="Y413" s="35" t="s">
        <v>56</v>
      </c>
      <c r="Z413" s="35" t="s">
        <v>14691</v>
      </c>
      <c r="AA413" s="35" t="s">
        <v>14691</v>
      </c>
      <c r="AC413" s="35" t="s">
        <v>14691</v>
      </c>
      <c r="AD413" s="35" t="s">
        <v>14691</v>
      </c>
      <c r="AE413">
        <v>174225999</v>
      </c>
      <c r="AF413">
        <v>10.1</v>
      </c>
      <c r="AG413" s="35" t="s">
        <v>14691</v>
      </c>
      <c r="AI413">
        <v>12937500</v>
      </c>
      <c r="AJ413" s="20">
        <v>44421</v>
      </c>
      <c r="AK413" s="20"/>
      <c r="AL413">
        <v>4950000</v>
      </c>
      <c r="AO413">
        <v>4950000</v>
      </c>
      <c r="AP413" s="35" t="s">
        <v>14691</v>
      </c>
      <c r="AQ413" s="35" t="s">
        <v>14691</v>
      </c>
      <c r="AR413" s="35" t="s">
        <v>14691</v>
      </c>
      <c r="AS413" s="35" t="s">
        <v>14691</v>
      </c>
      <c r="AT413" s="35" t="s">
        <v>14691</v>
      </c>
      <c r="AU413">
        <v>10.1</v>
      </c>
      <c r="AV413">
        <v>10.121</v>
      </c>
      <c r="AW413" t="b">
        <v>0</v>
      </c>
      <c r="AX413">
        <v>17250000</v>
      </c>
      <c r="AY413" s="20">
        <v>44790</v>
      </c>
      <c r="AZ413" s="20"/>
      <c r="BA413" s="20">
        <v>44974</v>
      </c>
      <c r="BB413">
        <v>1</v>
      </c>
      <c r="BC413">
        <v>0.75</v>
      </c>
      <c r="BD413">
        <v>1</v>
      </c>
      <c r="BE413">
        <v>11.5</v>
      </c>
      <c r="BF413" s="35" t="s">
        <v>14691</v>
      </c>
      <c r="BG413" s="35" t="s">
        <v>1427</v>
      </c>
      <c r="BH413" s="35" t="s">
        <v>4037</v>
      </c>
      <c r="BI413" s="35" t="s">
        <v>2580</v>
      </c>
      <c r="BJ413" s="35" t="s">
        <v>4038</v>
      </c>
    </row>
    <row r="414" spans="1:62" x14ac:dyDescent="0.2">
      <c r="A414">
        <v>412</v>
      </c>
      <c r="B414" s="35" t="s">
        <v>4029</v>
      </c>
      <c r="C414" s="35" t="s">
        <v>4030</v>
      </c>
      <c r="D414" s="35" t="s">
        <v>1426</v>
      </c>
      <c r="E414" s="35" t="s">
        <v>4039</v>
      </c>
      <c r="F414" s="35" t="s">
        <v>4032</v>
      </c>
      <c r="G414" s="20">
        <v>44256</v>
      </c>
      <c r="H414" s="35" t="s">
        <v>163</v>
      </c>
      <c r="I414" s="35" t="s">
        <v>54</v>
      </c>
      <c r="J414" s="35" t="s">
        <v>162</v>
      </c>
      <c r="K414">
        <v>18</v>
      </c>
      <c r="L414">
        <v>9.1999999999999993</v>
      </c>
      <c r="M414" s="35" t="s">
        <v>4033</v>
      </c>
      <c r="N414" s="35" t="s">
        <v>4034</v>
      </c>
      <c r="O414" s="35" t="s">
        <v>1425</v>
      </c>
      <c r="P414" s="35" t="s">
        <v>2575</v>
      </c>
      <c r="Q414" s="35" t="s">
        <v>4035</v>
      </c>
      <c r="R414" s="35" t="s">
        <v>2623</v>
      </c>
      <c r="S414" s="35" t="s">
        <v>4036</v>
      </c>
      <c r="T414">
        <v>17250000</v>
      </c>
      <c r="U414">
        <v>10</v>
      </c>
      <c r="V414" s="35" t="s">
        <v>14691</v>
      </c>
      <c r="W414" s="35" t="s">
        <v>361</v>
      </c>
      <c r="X414" s="35" t="s">
        <v>57</v>
      </c>
      <c r="Y414" s="35" t="s">
        <v>56</v>
      </c>
      <c r="Z414" s="35" t="s">
        <v>14691</v>
      </c>
      <c r="AA414" s="35" t="s">
        <v>14691</v>
      </c>
      <c r="AC414" s="35" t="s">
        <v>14691</v>
      </c>
      <c r="AD414" s="35" t="s">
        <v>14691</v>
      </c>
      <c r="AE414">
        <v>174225999</v>
      </c>
      <c r="AF414">
        <v>10.1</v>
      </c>
      <c r="AG414" s="35" t="s">
        <v>14691</v>
      </c>
      <c r="AI414">
        <v>12937500</v>
      </c>
      <c r="AJ414" s="20">
        <v>44421</v>
      </c>
      <c r="AK414" s="20"/>
      <c r="AL414">
        <v>4950000</v>
      </c>
      <c r="AO414">
        <v>4950000</v>
      </c>
      <c r="AP414" s="35" t="s">
        <v>14691</v>
      </c>
      <c r="AQ414" s="35" t="s">
        <v>14691</v>
      </c>
      <c r="AR414" s="35" t="s">
        <v>14691</v>
      </c>
      <c r="AS414" s="35" t="s">
        <v>14691</v>
      </c>
      <c r="AT414" s="35" t="s">
        <v>14691</v>
      </c>
      <c r="AU414">
        <v>10.1</v>
      </c>
      <c r="AV414">
        <v>10.121</v>
      </c>
      <c r="AW414" t="b">
        <v>0</v>
      </c>
      <c r="AX414">
        <v>17250000</v>
      </c>
      <c r="AY414" s="20">
        <v>44790</v>
      </c>
      <c r="AZ414" s="20"/>
      <c r="BA414" s="20">
        <v>44974</v>
      </c>
      <c r="BB414">
        <v>1</v>
      </c>
      <c r="BC414">
        <v>0.75</v>
      </c>
      <c r="BD414">
        <v>1</v>
      </c>
      <c r="BE414">
        <v>11.5</v>
      </c>
      <c r="BF414" s="35" t="s">
        <v>14691</v>
      </c>
      <c r="BG414" s="35" t="s">
        <v>4029</v>
      </c>
      <c r="BH414" s="35" t="s">
        <v>4040</v>
      </c>
      <c r="BI414" s="35" t="s">
        <v>2584</v>
      </c>
      <c r="BJ414" s="35" t="s">
        <v>4041</v>
      </c>
    </row>
    <row r="415" spans="1:62" x14ac:dyDescent="0.2">
      <c r="A415">
        <v>413</v>
      </c>
      <c r="B415" s="35" t="s">
        <v>4029</v>
      </c>
      <c r="C415" s="35" t="s">
        <v>4030</v>
      </c>
      <c r="D415" s="35" t="s">
        <v>1426</v>
      </c>
      <c r="E415" s="35" t="s">
        <v>4042</v>
      </c>
      <c r="F415" s="35" t="s">
        <v>4032</v>
      </c>
      <c r="G415" s="20">
        <v>44256</v>
      </c>
      <c r="H415" s="35" t="s">
        <v>163</v>
      </c>
      <c r="I415" s="35" t="s">
        <v>54</v>
      </c>
      <c r="J415" s="35" t="s">
        <v>162</v>
      </c>
      <c r="K415">
        <v>18</v>
      </c>
      <c r="L415">
        <v>9.1999999999999993</v>
      </c>
      <c r="M415" s="35" t="s">
        <v>4033</v>
      </c>
      <c r="N415" s="35" t="s">
        <v>4034</v>
      </c>
      <c r="O415" s="35" t="s">
        <v>1425</v>
      </c>
      <c r="P415" s="35" t="s">
        <v>2575</v>
      </c>
      <c r="Q415" s="35" t="s">
        <v>4035</v>
      </c>
      <c r="R415" s="35" t="s">
        <v>2623</v>
      </c>
      <c r="S415" s="35" t="s">
        <v>4036</v>
      </c>
      <c r="T415">
        <v>17250000</v>
      </c>
      <c r="U415">
        <v>10</v>
      </c>
      <c r="V415" s="35" t="s">
        <v>14691</v>
      </c>
      <c r="W415" s="35" t="s">
        <v>361</v>
      </c>
      <c r="X415" s="35" t="s">
        <v>57</v>
      </c>
      <c r="Y415" s="35" t="s">
        <v>56</v>
      </c>
      <c r="Z415" s="35" t="s">
        <v>14691</v>
      </c>
      <c r="AA415" s="35" t="s">
        <v>14691</v>
      </c>
      <c r="AC415" s="35" t="s">
        <v>14691</v>
      </c>
      <c r="AD415" s="35" t="s">
        <v>14691</v>
      </c>
      <c r="AE415">
        <v>174225999</v>
      </c>
      <c r="AF415">
        <v>10.1</v>
      </c>
      <c r="AG415" s="35" t="s">
        <v>14691</v>
      </c>
      <c r="AI415">
        <v>12937500</v>
      </c>
      <c r="AJ415" s="20">
        <v>44421</v>
      </c>
      <c r="AK415" s="20"/>
      <c r="AL415">
        <v>4950000</v>
      </c>
      <c r="AO415">
        <v>4950000</v>
      </c>
      <c r="AP415" s="35" t="s">
        <v>14691</v>
      </c>
      <c r="AQ415" s="35" t="s">
        <v>14691</v>
      </c>
      <c r="AR415" s="35" t="s">
        <v>14691</v>
      </c>
      <c r="AS415" s="35" t="s">
        <v>14691</v>
      </c>
      <c r="AT415" s="35" t="s">
        <v>14691</v>
      </c>
      <c r="AU415">
        <v>10.1</v>
      </c>
      <c r="AV415">
        <v>10.121</v>
      </c>
      <c r="AW415" t="b">
        <v>0</v>
      </c>
      <c r="AX415">
        <v>17250000</v>
      </c>
      <c r="AY415" s="20">
        <v>44790</v>
      </c>
      <c r="AZ415" s="20"/>
      <c r="BA415" s="20">
        <v>44974</v>
      </c>
      <c r="BB415">
        <v>1</v>
      </c>
      <c r="BC415">
        <v>0.75</v>
      </c>
      <c r="BD415">
        <v>1</v>
      </c>
      <c r="BE415">
        <v>11.5</v>
      </c>
      <c r="BF415" s="35" t="s">
        <v>14691</v>
      </c>
      <c r="BG415" s="35" t="s">
        <v>4043</v>
      </c>
      <c r="BH415" s="35" t="s">
        <v>4044</v>
      </c>
      <c r="BI415" s="35" t="s">
        <v>2589</v>
      </c>
      <c r="BJ415" s="35" t="s">
        <v>4045</v>
      </c>
    </row>
    <row r="416" spans="1:62" x14ac:dyDescent="0.2">
      <c r="A416">
        <v>414</v>
      </c>
      <c r="B416" s="35" t="s">
        <v>2648</v>
      </c>
      <c r="C416" s="35" t="s">
        <v>2649</v>
      </c>
      <c r="D416" s="35" t="s">
        <v>2650</v>
      </c>
      <c r="E416" s="35" t="s">
        <v>2651</v>
      </c>
      <c r="F416" s="35" t="s">
        <v>2652</v>
      </c>
      <c r="G416" s="20">
        <v>44246</v>
      </c>
      <c r="H416" s="35" t="s">
        <v>2653</v>
      </c>
      <c r="I416" s="35" t="s">
        <v>54</v>
      </c>
      <c r="J416" s="35" t="s">
        <v>176</v>
      </c>
      <c r="K416">
        <v>18</v>
      </c>
      <c r="L416">
        <v>9.1999999999999993</v>
      </c>
      <c r="M416" s="35" t="s">
        <v>2654</v>
      </c>
      <c r="N416" s="35" t="s">
        <v>2655</v>
      </c>
      <c r="O416" s="35" t="s">
        <v>52</v>
      </c>
      <c r="P416" s="35" t="s">
        <v>2656</v>
      </c>
      <c r="Q416" s="35" t="s">
        <v>200</v>
      </c>
      <c r="R416" s="35" t="s">
        <v>2623</v>
      </c>
      <c r="S416" s="35" t="s">
        <v>2657</v>
      </c>
      <c r="T416">
        <v>25000000</v>
      </c>
      <c r="U416">
        <v>10</v>
      </c>
      <c r="V416" s="35" t="s">
        <v>1419</v>
      </c>
      <c r="W416" s="35" t="s">
        <v>1418</v>
      </c>
      <c r="X416" s="35" t="s">
        <v>79</v>
      </c>
      <c r="Y416" s="35" t="s">
        <v>48</v>
      </c>
      <c r="Z416" s="35" t="s">
        <v>14691</v>
      </c>
      <c r="AA416" s="35" t="s">
        <v>14691</v>
      </c>
      <c r="AB416">
        <v>10000000</v>
      </c>
      <c r="AC416" s="35" t="s">
        <v>2658</v>
      </c>
      <c r="AD416" s="35" t="s">
        <v>2659</v>
      </c>
      <c r="AE416">
        <v>250000000</v>
      </c>
      <c r="AF416">
        <v>10</v>
      </c>
      <c r="AG416" s="35" t="s">
        <v>14691</v>
      </c>
      <c r="AI416">
        <v>6250000</v>
      </c>
      <c r="AJ416" s="20">
        <v>44267</v>
      </c>
      <c r="AK416" s="20"/>
      <c r="AL416">
        <v>5400000</v>
      </c>
      <c r="AM416">
        <v>540000</v>
      </c>
      <c r="AP416" s="35" t="s">
        <v>14691</v>
      </c>
      <c r="AQ416" s="35" t="s">
        <v>14691</v>
      </c>
      <c r="AR416" s="35" t="s">
        <v>14691</v>
      </c>
      <c r="AS416" s="35" t="s">
        <v>14691</v>
      </c>
      <c r="AT416" s="35" t="s">
        <v>14691</v>
      </c>
      <c r="AU416">
        <v>10</v>
      </c>
      <c r="AV416">
        <v>10</v>
      </c>
      <c r="AW416" t="b">
        <v>0</v>
      </c>
      <c r="AX416">
        <v>25000000</v>
      </c>
      <c r="AY416" s="20">
        <v>44636</v>
      </c>
      <c r="AZ416" s="20"/>
      <c r="BA416" s="20"/>
      <c r="BB416">
        <v>1</v>
      </c>
      <c r="BC416">
        <v>0.25</v>
      </c>
      <c r="BD416">
        <v>1</v>
      </c>
      <c r="BE416">
        <v>11.5</v>
      </c>
      <c r="BF416" s="35" t="s">
        <v>14691</v>
      </c>
      <c r="BG416" s="35" t="s">
        <v>1424</v>
      </c>
      <c r="BH416" s="35" t="s">
        <v>2660</v>
      </c>
      <c r="BI416" s="35" t="s">
        <v>2580</v>
      </c>
      <c r="BJ416" s="35" t="s">
        <v>2661</v>
      </c>
    </row>
    <row r="417" spans="1:62" x14ac:dyDescent="0.2">
      <c r="A417">
        <v>415</v>
      </c>
      <c r="B417" s="35" t="s">
        <v>2648</v>
      </c>
      <c r="C417" s="35" t="s">
        <v>2649</v>
      </c>
      <c r="D417" s="35" t="s">
        <v>2650</v>
      </c>
      <c r="E417" s="35" t="s">
        <v>2662</v>
      </c>
      <c r="F417" s="35" t="s">
        <v>2652</v>
      </c>
      <c r="G417" s="20">
        <v>44246</v>
      </c>
      <c r="H417" s="35" t="s">
        <v>2653</v>
      </c>
      <c r="I417" s="35" t="s">
        <v>54</v>
      </c>
      <c r="J417" s="35" t="s">
        <v>176</v>
      </c>
      <c r="K417">
        <v>18</v>
      </c>
      <c r="L417">
        <v>9.1999999999999993</v>
      </c>
      <c r="M417" s="35" t="s">
        <v>2654</v>
      </c>
      <c r="N417" s="35" t="s">
        <v>2655</v>
      </c>
      <c r="O417" s="35" t="s">
        <v>52</v>
      </c>
      <c r="P417" s="35" t="s">
        <v>2656</v>
      </c>
      <c r="Q417" s="35" t="s">
        <v>200</v>
      </c>
      <c r="R417" s="35" t="s">
        <v>2623</v>
      </c>
      <c r="S417" s="35" t="s">
        <v>2657</v>
      </c>
      <c r="T417">
        <v>25000000</v>
      </c>
      <c r="U417">
        <v>10</v>
      </c>
      <c r="V417" s="35" t="s">
        <v>1419</v>
      </c>
      <c r="W417" s="35" t="s">
        <v>1418</v>
      </c>
      <c r="X417" s="35" t="s">
        <v>79</v>
      </c>
      <c r="Y417" s="35" t="s">
        <v>48</v>
      </c>
      <c r="Z417" s="35" t="s">
        <v>14691</v>
      </c>
      <c r="AA417" s="35" t="s">
        <v>14691</v>
      </c>
      <c r="AB417">
        <v>10000000</v>
      </c>
      <c r="AC417" s="35" t="s">
        <v>2658</v>
      </c>
      <c r="AD417" s="35" t="s">
        <v>2659</v>
      </c>
      <c r="AE417">
        <v>250000000</v>
      </c>
      <c r="AF417">
        <v>10</v>
      </c>
      <c r="AG417" s="35" t="s">
        <v>14691</v>
      </c>
      <c r="AI417">
        <v>6250000</v>
      </c>
      <c r="AJ417" s="20">
        <v>44267</v>
      </c>
      <c r="AK417" s="20"/>
      <c r="AL417">
        <v>5400000</v>
      </c>
      <c r="AM417">
        <v>540000</v>
      </c>
      <c r="AP417" s="35" t="s">
        <v>14691</v>
      </c>
      <c r="AQ417" s="35" t="s">
        <v>14691</v>
      </c>
      <c r="AR417" s="35" t="s">
        <v>14691</v>
      </c>
      <c r="AS417" s="35" t="s">
        <v>14691</v>
      </c>
      <c r="AT417" s="35" t="s">
        <v>14691</v>
      </c>
      <c r="AU417">
        <v>10</v>
      </c>
      <c r="AV417">
        <v>10</v>
      </c>
      <c r="AW417" t="b">
        <v>0</v>
      </c>
      <c r="AX417">
        <v>25000000</v>
      </c>
      <c r="AY417" s="20">
        <v>44636</v>
      </c>
      <c r="AZ417" s="20"/>
      <c r="BA417" s="20"/>
      <c r="BB417">
        <v>1</v>
      </c>
      <c r="BC417">
        <v>0.25</v>
      </c>
      <c r="BD417">
        <v>1</v>
      </c>
      <c r="BE417">
        <v>11.5</v>
      </c>
      <c r="BF417" s="35" t="s">
        <v>14691</v>
      </c>
      <c r="BG417" s="35" t="s">
        <v>2648</v>
      </c>
      <c r="BH417" s="35" t="s">
        <v>2663</v>
      </c>
      <c r="BI417" s="35" t="s">
        <v>2584</v>
      </c>
      <c r="BJ417" s="35" t="s">
        <v>2664</v>
      </c>
    </row>
    <row r="418" spans="1:62" x14ac:dyDescent="0.2">
      <c r="A418">
        <v>416</v>
      </c>
      <c r="B418" s="35" t="s">
        <v>2648</v>
      </c>
      <c r="C418" s="35" t="s">
        <v>2649</v>
      </c>
      <c r="D418" s="35" t="s">
        <v>2650</v>
      </c>
      <c r="E418" s="35" t="s">
        <v>2665</v>
      </c>
      <c r="F418" s="35" t="s">
        <v>2652</v>
      </c>
      <c r="G418" s="20">
        <v>44246</v>
      </c>
      <c r="H418" s="35" t="s">
        <v>2653</v>
      </c>
      <c r="I418" s="35" t="s">
        <v>54</v>
      </c>
      <c r="J418" s="35" t="s">
        <v>176</v>
      </c>
      <c r="K418">
        <v>18</v>
      </c>
      <c r="L418">
        <v>9.1999999999999993</v>
      </c>
      <c r="M418" s="35" t="s">
        <v>2654</v>
      </c>
      <c r="N418" s="35" t="s">
        <v>2655</v>
      </c>
      <c r="O418" s="35" t="s">
        <v>52</v>
      </c>
      <c r="P418" s="35" t="s">
        <v>2656</v>
      </c>
      <c r="Q418" s="35" t="s">
        <v>200</v>
      </c>
      <c r="R418" s="35" t="s">
        <v>2623</v>
      </c>
      <c r="S418" s="35" t="s">
        <v>2657</v>
      </c>
      <c r="T418">
        <v>25000000</v>
      </c>
      <c r="U418">
        <v>10</v>
      </c>
      <c r="V418" s="35" t="s">
        <v>1419</v>
      </c>
      <c r="W418" s="35" t="s">
        <v>1418</v>
      </c>
      <c r="X418" s="35" t="s">
        <v>79</v>
      </c>
      <c r="Y418" s="35" t="s">
        <v>48</v>
      </c>
      <c r="Z418" s="35" t="s">
        <v>14691</v>
      </c>
      <c r="AA418" s="35" t="s">
        <v>14691</v>
      </c>
      <c r="AB418">
        <v>10000000</v>
      </c>
      <c r="AC418" s="35" t="s">
        <v>2658</v>
      </c>
      <c r="AD418" s="35" t="s">
        <v>2659</v>
      </c>
      <c r="AE418">
        <v>250000000</v>
      </c>
      <c r="AF418">
        <v>10</v>
      </c>
      <c r="AG418" s="35" t="s">
        <v>14691</v>
      </c>
      <c r="AI418">
        <v>6250000</v>
      </c>
      <c r="AJ418" s="20">
        <v>44267</v>
      </c>
      <c r="AK418" s="20"/>
      <c r="AL418">
        <v>5400000</v>
      </c>
      <c r="AM418">
        <v>540000</v>
      </c>
      <c r="AP418" s="35" t="s">
        <v>14691</v>
      </c>
      <c r="AQ418" s="35" t="s">
        <v>14691</v>
      </c>
      <c r="AR418" s="35" t="s">
        <v>14691</v>
      </c>
      <c r="AS418" s="35" t="s">
        <v>14691</v>
      </c>
      <c r="AT418" s="35" t="s">
        <v>14691</v>
      </c>
      <c r="AU418">
        <v>10</v>
      </c>
      <c r="AV418">
        <v>10</v>
      </c>
      <c r="AW418" t="b">
        <v>0</v>
      </c>
      <c r="AX418">
        <v>25000000</v>
      </c>
      <c r="AY418" s="20">
        <v>44636</v>
      </c>
      <c r="AZ418" s="20"/>
      <c r="BA418" s="20"/>
      <c r="BB418">
        <v>1</v>
      </c>
      <c r="BC418">
        <v>0.25</v>
      </c>
      <c r="BD418">
        <v>1</v>
      </c>
      <c r="BE418">
        <v>11.5</v>
      </c>
      <c r="BF418" s="35" t="s">
        <v>14691</v>
      </c>
      <c r="BG418" s="35" t="s">
        <v>2666</v>
      </c>
      <c r="BH418" s="35" t="s">
        <v>2667</v>
      </c>
      <c r="BI418" s="35" t="s">
        <v>2589</v>
      </c>
      <c r="BJ418" s="35" t="s">
        <v>2668</v>
      </c>
    </row>
    <row r="419" spans="1:62" x14ac:dyDescent="0.2">
      <c r="A419">
        <v>417</v>
      </c>
      <c r="B419" s="35" t="s">
        <v>13747</v>
      </c>
      <c r="C419" s="35" t="s">
        <v>13748</v>
      </c>
      <c r="D419" s="35" t="s">
        <v>13749</v>
      </c>
      <c r="E419" s="35" t="s">
        <v>13750</v>
      </c>
      <c r="F419" s="35" t="s">
        <v>13751</v>
      </c>
      <c r="G419" s="20">
        <v>44246</v>
      </c>
      <c r="H419" s="35" t="s">
        <v>2949</v>
      </c>
      <c r="I419" s="35" t="s">
        <v>54</v>
      </c>
      <c r="J419" s="35" t="s">
        <v>53</v>
      </c>
      <c r="K419">
        <v>18</v>
      </c>
      <c r="L419">
        <v>9.1999999999999993</v>
      </c>
      <c r="M419" s="35" t="s">
        <v>3459</v>
      </c>
      <c r="N419" s="35" t="s">
        <v>13752</v>
      </c>
      <c r="O419" s="35" t="s">
        <v>52</v>
      </c>
      <c r="P419" s="35" t="s">
        <v>2656</v>
      </c>
      <c r="Q419" s="35" t="s">
        <v>200</v>
      </c>
      <c r="R419" s="35" t="s">
        <v>2623</v>
      </c>
      <c r="S419" s="35" t="s">
        <v>2657</v>
      </c>
      <c r="T419">
        <v>18250000</v>
      </c>
      <c r="U419">
        <v>10</v>
      </c>
      <c r="V419" s="35" t="s">
        <v>1419</v>
      </c>
      <c r="W419" s="35" t="s">
        <v>1422</v>
      </c>
      <c r="X419" s="35" t="s">
        <v>79</v>
      </c>
      <c r="Y419" s="35" t="s">
        <v>48</v>
      </c>
      <c r="Z419" s="35" t="s">
        <v>14691</v>
      </c>
      <c r="AA419" s="35" t="s">
        <v>14691</v>
      </c>
      <c r="AB419">
        <v>10000000</v>
      </c>
      <c r="AC419" s="35" t="s">
        <v>2658</v>
      </c>
      <c r="AD419" s="35" t="s">
        <v>13753</v>
      </c>
      <c r="AE419">
        <v>186150000</v>
      </c>
      <c r="AF419">
        <v>10.199999999999999</v>
      </c>
      <c r="AG419" s="35" t="s">
        <v>14691</v>
      </c>
      <c r="AI419">
        <v>6083333</v>
      </c>
      <c r="AJ419" s="20">
        <v>44546</v>
      </c>
      <c r="AK419" s="20"/>
      <c r="AL419">
        <v>4500000</v>
      </c>
      <c r="AM419">
        <v>450000</v>
      </c>
      <c r="AP419" s="35" t="s">
        <v>14691</v>
      </c>
      <c r="AQ419" s="35" t="s">
        <v>14691</v>
      </c>
      <c r="AR419" s="35" t="s">
        <v>14691</v>
      </c>
      <c r="AS419" s="35" t="s">
        <v>14691</v>
      </c>
      <c r="AT419" s="35" t="s">
        <v>14691</v>
      </c>
      <c r="AU419">
        <v>10.199999999999999</v>
      </c>
      <c r="AV419">
        <v>10.257999999999999</v>
      </c>
      <c r="AW419" t="b">
        <v>0</v>
      </c>
      <c r="AX419">
        <v>18250000</v>
      </c>
      <c r="AY419" s="20">
        <v>45097</v>
      </c>
      <c r="AZ419" s="20"/>
      <c r="BA419" s="20"/>
      <c r="BB419">
        <v>1</v>
      </c>
      <c r="BC419">
        <v>0.3333333432674408</v>
      </c>
      <c r="BD419">
        <v>1</v>
      </c>
      <c r="BE419">
        <v>11.5</v>
      </c>
      <c r="BF419" s="35" t="s">
        <v>14691</v>
      </c>
      <c r="BG419" s="35" t="s">
        <v>1423</v>
      </c>
      <c r="BH419" s="35" t="s">
        <v>13754</v>
      </c>
      <c r="BI419" s="35" t="s">
        <v>2580</v>
      </c>
      <c r="BJ419" s="35" t="s">
        <v>13755</v>
      </c>
    </row>
    <row r="420" spans="1:62" x14ac:dyDescent="0.2">
      <c r="A420">
        <v>418</v>
      </c>
      <c r="B420" s="35" t="s">
        <v>13747</v>
      </c>
      <c r="C420" s="35" t="s">
        <v>13748</v>
      </c>
      <c r="D420" s="35" t="s">
        <v>13749</v>
      </c>
      <c r="E420" s="35" t="s">
        <v>13756</v>
      </c>
      <c r="F420" s="35" t="s">
        <v>13751</v>
      </c>
      <c r="G420" s="20">
        <v>44246</v>
      </c>
      <c r="H420" s="35" t="s">
        <v>2949</v>
      </c>
      <c r="I420" s="35" t="s">
        <v>54</v>
      </c>
      <c r="J420" s="35" t="s">
        <v>53</v>
      </c>
      <c r="K420">
        <v>18</v>
      </c>
      <c r="L420">
        <v>9.1999999999999993</v>
      </c>
      <c r="M420" s="35" t="s">
        <v>3459</v>
      </c>
      <c r="N420" s="35" t="s">
        <v>13752</v>
      </c>
      <c r="O420" s="35" t="s">
        <v>52</v>
      </c>
      <c r="P420" s="35" t="s">
        <v>2656</v>
      </c>
      <c r="Q420" s="35" t="s">
        <v>200</v>
      </c>
      <c r="R420" s="35" t="s">
        <v>2623</v>
      </c>
      <c r="S420" s="35" t="s">
        <v>2657</v>
      </c>
      <c r="T420">
        <v>18250000</v>
      </c>
      <c r="U420">
        <v>10</v>
      </c>
      <c r="V420" s="35" t="s">
        <v>1419</v>
      </c>
      <c r="W420" s="35" t="s">
        <v>1422</v>
      </c>
      <c r="X420" s="35" t="s">
        <v>79</v>
      </c>
      <c r="Y420" s="35" t="s">
        <v>48</v>
      </c>
      <c r="Z420" s="35" t="s">
        <v>14691</v>
      </c>
      <c r="AA420" s="35" t="s">
        <v>14691</v>
      </c>
      <c r="AB420">
        <v>10000000</v>
      </c>
      <c r="AC420" s="35" t="s">
        <v>2658</v>
      </c>
      <c r="AD420" s="35" t="s">
        <v>13753</v>
      </c>
      <c r="AE420">
        <v>186150000</v>
      </c>
      <c r="AF420">
        <v>10.199999999999999</v>
      </c>
      <c r="AG420" s="35" t="s">
        <v>14691</v>
      </c>
      <c r="AI420">
        <v>6083333</v>
      </c>
      <c r="AJ420" s="20">
        <v>44546</v>
      </c>
      <c r="AK420" s="20"/>
      <c r="AL420">
        <v>4500000</v>
      </c>
      <c r="AM420">
        <v>450000</v>
      </c>
      <c r="AP420" s="35" t="s">
        <v>14691</v>
      </c>
      <c r="AQ420" s="35" t="s">
        <v>14691</v>
      </c>
      <c r="AR420" s="35" t="s">
        <v>14691</v>
      </c>
      <c r="AS420" s="35" t="s">
        <v>14691</v>
      </c>
      <c r="AT420" s="35" t="s">
        <v>14691</v>
      </c>
      <c r="AU420">
        <v>10.199999999999999</v>
      </c>
      <c r="AV420">
        <v>10.257999999999999</v>
      </c>
      <c r="AW420" t="b">
        <v>0</v>
      </c>
      <c r="AX420">
        <v>18250000</v>
      </c>
      <c r="AY420" s="20">
        <v>45097</v>
      </c>
      <c r="AZ420" s="20"/>
      <c r="BA420" s="20"/>
      <c r="BB420">
        <v>1</v>
      </c>
      <c r="BC420">
        <v>0.3333333432674408</v>
      </c>
      <c r="BD420">
        <v>1</v>
      </c>
      <c r="BE420">
        <v>11.5</v>
      </c>
      <c r="BF420" s="35" t="s">
        <v>14691</v>
      </c>
      <c r="BG420" s="35" t="s">
        <v>13747</v>
      </c>
      <c r="BH420" s="35" t="s">
        <v>13757</v>
      </c>
      <c r="BI420" s="35" t="s">
        <v>2584</v>
      </c>
      <c r="BJ420" s="35" t="s">
        <v>13758</v>
      </c>
    </row>
    <row r="421" spans="1:62" x14ac:dyDescent="0.2">
      <c r="A421">
        <v>419</v>
      </c>
      <c r="B421" s="35" t="s">
        <v>13747</v>
      </c>
      <c r="C421" s="35" t="s">
        <v>13748</v>
      </c>
      <c r="D421" s="35" t="s">
        <v>13749</v>
      </c>
      <c r="E421" s="35" t="s">
        <v>13759</v>
      </c>
      <c r="F421" s="35" t="s">
        <v>13751</v>
      </c>
      <c r="G421" s="20">
        <v>44246</v>
      </c>
      <c r="H421" s="35" t="s">
        <v>2949</v>
      </c>
      <c r="I421" s="35" t="s">
        <v>54</v>
      </c>
      <c r="J421" s="35" t="s">
        <v>53</v>
      </c>
      <c r="K421">
        <v>18</v>
      </c>
      <c r="L421">
        <v>9.1999999999999993</v>
      </c>
      <c r="M421" s="35" t="s">
        <v>3459</v>
      </c>
      <c r="N421" s="35" t="s">
        <v>13752</v>
      </c>
      <c r="O421" s="35" t="s">
        <v>52</v>
      </c>
      <c r="P421" s="35" t="s">
        <v>2656</v>
      </c>
      <c r="Q421" s="35" t="s">
        <v>200</v>
      </c>
      <c r="R421" s="35" t="s">
        <v>2623</v>
      </c>
      <c r="S421" s="35" t="s">
        <v>2657</v>
      </c>
      <c r="T421">
        <v>18250000</v>
      </c>
      <c r="U421">
        <v>10</v>
      </c>
      <c r="V421" s="35" t="s">
        <v>1419</v>
      </c>
      <c r="W421" s="35" t="s">
        <v>1422</v>
      </c>
      <c r="X421" s="35" t="s">
        <v>79</v>
      </c>
      <c r="Y421" s="35" t="s">
        <v>48</v>
      </c>
      <c r="Z421" s="35" t="s">
        <v>14691</v>
      </c>
      <c r="AA421" s="35" t="s">
        <v>14691</v>
      </c>
      <c r="AB421">
        <v>10000000</v>
      </c>
      <c r="AC421" s="35" t="s">
        <v>2658</v>
      </c>
      <c r="AD421" s="35" t="s">
        <v>13753</v>
      </c>
      <c r="AE421">
        <v>186150000</v>
      </c>
      <c r="AF421">
        <v>10.199999999999999</v>
      </c>
      <c r="AG421" s="35" t="s">
        <v>14691</v>
      </c>
      <c r="AI421">
        <v>6083333</v>
      </c>
      <c r="AJ421" s="20">
        <v>44546</v>
      </c>
      <c r="AK421" s="20"/>
      <c r="AL421">
        <v>4500000</v>
      </c>
      <c r="AM421">
        <v>450000</v>
      </c>
      <c r="AP421" s="35" t="s">
        <v>14691</v>
      </c>
      <c r="AQ421" s="35" t="s">
        <v>14691</v>
      </c>
      <c r="AR421" s="35" t="s">
        <v>14691</v>
      </c>
      <c r="AS421" s="35" t="s">
        <v>14691</v>
      </c>
      <c r="AT421" s="35" t="s">
        <v>14691</v>
      </c>
      <c r="AU421">
        <v>10.199999999999999</v>
      </c>
      <c r="AV421">
        <v>10.257999999999999</v>
      </c>
      <c r="AW421" t="b">
        <v>0</v>
      </c>
      <c r="AX421">
        <v>18250000</v>
      </c>
      <c r="AY421" s="20">
        <v>45097</v>
      </c>
      <c r="AZ421" s="20"/>
      <c r="BA421" s="20"/>
      <c r="BB421">
        <v>1</v>
      </c>
      <c r="BC421">
        <v>0.3333333432674408</v>
      </c>
      <c r="BD421">
        <v>1</v>
      </c>
      <c r="BE421">
        <v>11.5</v>
      </c>
      <c r="BF421" s="35" t="s">
        <v>14691</v>
      </c>
      <c r="BG421" s="35" t="s">
        <v>13760</v>
      </c>
      <c r="BH421" s="35" t="s">
        <v>13761</v>
      </c>
      <c r="BI421" s="35" t="s">
        <v>2589</v>
      </c>
      <c r="BJ421" s="35" t="s">
        <v>13762</v>
      </c>
    </row>
    <row r="422" spans="1:62" x14ac:dyDescent="0.2">
      <c r="A422">
        <v>420</v>
      </c>
      <c r="B422" s="35" t="s">
        <v>6347</v>
      </c>
      <c r="C422" s="35" t="s">
        <v>6348</v>
      </c>
      <c r="D422" s="35" t="s">
        <v>6349</v>
      </c>
      <c r="E422" s="35" t="s">
        <v>6350</v>
      </c>
      <c r="F422" s="35" t="s">
        <v>6351</v>
      </c>
      <c r="G422" s="20">
        <v>44172</v>
      </c>
      <c r="H422" s="35" t="s">
        <v>3225</v>
      </c>
      <c r="I422" s="35" t="s">
        <v>54</v>
      </c>
      <c r="J422" s="35" t="s">
        <v>53</v>
      </c>
      <c r="K422">
        <v>18</v>
      </c>
      <c r="L422">
        <v>9.1999999999999993</v>
      </c>
      <c r="M422" s="35" t="s">
        <v>6352</v>
      </c>
      <c r="N422" s="35" t="s">
        <v>6353</v>
      </c>
      <c r="O422" s="35" t="s">
        <v>52</v>
      </c>
      <c r="P422" s="35" t="s">
        <v>2656</v>
      </c>
      <c r="Q422" s="35" t="s">
        <v>200</v>
      </c>
      <c r="R422" s="35" t="s">
        <v>2623</v>
      </c>
      <c r="S422" s="35" t="s">
        <v>6354</v>
      </c>
      <c r="T422">
        <v>50000000</v>
      </c>
      <c r="U422">
        <v>10</v>
      </c>
      <c r="V422" s="35" t="s">
        <v>1419</v>
      </c>
      <c r="W422" s="35" t="s">
        <v>1418</v>
      </c>
      <c r="X422" s="35" t="s">
        <v>72</v>
      </c>
      <c r="Y422" s="35" t="s">
        <v>48</v>
      </c>
      <c r="Z422" s="35" t="s">
        <v>14691</v>
      </c>
      <c r="AA422" s="35" t="s">
        <v>14691</v>
      </c>
      <c r="AC422" s="35" t="s">
        <v>14691</v>
      </c>
      <c r="AD422" s="35" t="s">
        <v>14691</v>
      </c>
      <c r="AE422">
        <v>500000000</v>
      </c>
      <c r="AF422">
        <v>10</v>
      </c>
      <c r="AG422" s="35" t="s">
        <v>14691</v>
      </c>
      <c r="AI422">
        <v>16666667</v>
      </c>
      <c r="AJ422" s="20">
        <v>44188</v>
      </c>
      <c r="AK422" s="20"/>
      <c r="AL422">
        <v>10000000</v>
      </c>
      <c r="AM422">
        <v>1000000</v>
      </c>
      <c r="AP422" s="35" t="s">
        <v>14691</v>
      </c>
      <c r="AQ422" s="35" t="s">
        <v>14691</v>
      </c>
      <c r="AR422" s="35" t="s">
        <v>14691</v>
      </c>
      <c r="AS422" s="35" t="s">
        <v>14691</v>
      </c>
      <c r="AT422" s="35" t="s">
        <v>14691</v>
      </c>
      <c r="AU422">
        <v>10</v>
      </c>
      <c r="AV422">
        <v>10.041</v>
      </c>
      <c r="AW422" t="b">
        <v>0</v>
      </c>
      <c r="AX422">
        <v>50000000</v>
      </c>
      <c r="AY422" s="20">
        <v>44923</v>
      </c>
      <c r="AZ422" s="20"/>
      <c r="BA422" s="20"/>
      <c r="BB422">
        <v>1</v>
      </c>
      <c r="BC422">
        <v>0.3333333432674408</v>
      </c>
      <c r="BD422">
        <v>1</v>
      </c>
      <c r="BE422">
        <v>11.5</v>
      </c>
      <c r="BF422" s="35" t="s">
        <v>14691</v>
      </c>
      <c r="BG422" s="35" t="s">
        <v>1421</v>
      </c>
      <c r="BH422" s="35" t="s">
        <v>6355</v>
      </c>
      <c r="BI422" s="35" t="s">
        <v>2580</v>
      </c>
      <c r="BJ422" s="35" t="s">
        <v>6356</v>
      </c>
    </row>
    <row r="423" spans="1:62" x14ac:dyDescent="0.2">
      <c r="A423">
        <v>421</v>
      </c>
      <c r="B423" s="35" t="s">
        <v>6347</v>
      </c>
      <c r="C423" s="35" t="s">
        <v>6348</v>
      </c>
      <c r="D423" s="35" t="s">
        <v>6349</v>
      </c>
      <c r="E423" s="35" t="s">
        <v>6357</v>
      </c>
      <c r="F423" s="35" t="s">
        <v>6351</v>
      </c>
      <c r="G423" s="20">
        <v>44172</v>
      </c>
      <c r="H423" s="35" t="s">
        <v>3225</v>
      </c>
      <c r="I423" s="35" t="s">
        <v>54</v>
      </c>
      <c r="J423" s="35" t="s">
        <v>53</v>
      </c>
      <c r="K423">
        <v>18</v>
      </c>
      <c r="L423">
        <v>9.1999999999999993</v>
      </c>
      <c r="M423" s="35" t="s">
        <v>6352</v>
      </c>
      <c r="N423" s="35" t="s">
        <v>6353</v>
      </c>
      <c r="O423" s="35" t="s">
        <v>52</v>
      </c>
      <c r="P423" s="35" t="s">
        <v>2656</v>
      </c>
      <c r="Q423" s="35" t="s">
        <v>200</v>
      </c>
      <c r="R423" s="35" t="s">
        <v>2623</v>
      </c>
      <c r="S423" s="35" t="s">
        <v>6354</v>
      </c>
      <c r="T423">
        <v>50000000</v>
      </c>
      <c r="U423">
        <v>10</v>
      </c>
      <c r="V423" s="35" t="s">
        <v>1419</v>
      </c>
      <c r="W423" s="35" t="s">
        <v>1418</v>
      </c>
      <c r="X423" s="35" t="s">
        <v>72</v>
      </c>
      <c r="Y423" s="35" t="s">
        <v>48</v>
      </c>
      <c r="Z423" s="35" t="s">
        <v>14691</v>
      </c>
      <c r="AA423" s="35" t="s">
        <v>14691</v>
      </c>
      <c r="AC423" s="35" t="s">
        <v>14691</v>
      </c>
      <c r="AD423" s="35" t="s">
        <v>14691</v>
      </c>
      <c r="AE423">
        <v>500000000</v>
      </c>
      <c r="AF423">
        <v>10</v>
      </c>
      <c r="AG423" s="35" t="s">
        <v>14691</v>
      </c>
      <c r="AI423">
        <v>16666667</v>
      </c>
      <c r="AJ423" s="20">
        <v>44188</v>
      </c>
      <c r="AK423" s="20"/>
      <c r="AL423">
        <v>10000000</v>
      </c>
      <c r="AM423">
        <v>1000000</v>
      </c>
      <c r="AP423" s="35" t="s">
        <v>14691</v>
      </c>
      <c r="AQ423" s="35" t="s">
        <v>14691</v>
      </c>
      <c r="AR423" s="35" t="s">
        <v>14691</v>
      </c>
      <c r="AS423" s="35" t="s">
        <v>14691</v>
      </c>
      <c r="AT423" s="35" t="s">
        <v>14691</v>
      </c>
      <c r="AU423">
        <v>10</v>
      </c>
      <c r="AV423">
        <v>10.041</v>
      </c>
      <c r="AW423" t="b">
        <v>0</v>
      </c>
      <c r="AX423">
        <v>50000000</v>
      </c>
      <c r="AY423" s="20">
        <v>44923</v>
      </c>
      <c r="AZ423" s="20"/>
      <c r="BA423" s="20"/>
      <c r="BB423">
        <v>1</v>
      </c>
      <c r="BC423">
        <v>0.3333333432674408</v>
      </c>
      <c r="BD423">
        <v>1</v>
      </c>
      <c r="BE423">
        <v>11.5</v>
      </c>
      <c r="BF423" s="35" t="s">
        <v>14691</v>
      </c>
      <c r="BG423" s="35" t="s">
        <v>6347</v>
      </c>
      <c r="BH423" s="35" t="s">
        <v>6358</v>
      </c>
      <c r="BI423" s="35" t="s">
        <v>2584</v>
      </c>
      <c r="BJ423" s="35" t="s">
        <v>6359</v>
      </c>
    </row>
    <row r="424" spans="1:62" x14ac:dyDescent="0.2">
      <c r="A424">
        <v>422</v>
      </c>
      <c r="B424" s="35" t="s">
        <v>6347</v>
      </c>
      <c r="C424" s="35" t="s">
        <v>6348</v>
      </c>
      <c r="D424" s="35" t="s">
        <v>6349</v>
      </c>
      <c r="E424" s="35" t="s">
        <v>6360</v>
      </c>
      <c r="F424" s="35" t="s">
        <v>6351</v>
      </c>
      <c r="G424" s="20">
        <v>44172</v>
      </c>
      <c r="H424" s="35" t="s">
        <v>3225</v>
      </c>
      <c r="I424" s="35" t="s">
        <v>54</v>
      </c>
      <c r="J424" s="35" t="s">
        <v>53</v>
      </c>
      <c r="K424">
        <v>18</v>
      </c>
      <c r="L424">
        <v>9.1999999999999993</v>
      </c>
      <c r="M424" s="35" t="s">
        <v>6352</v>
      </c>
      <c r="N424" s="35" t="s">
        <v>6353</v>
      </c>
      <c r="O424" s="35" t="s">
        <v>52</v>
      </c>
      <c r="P424" s="35" t="s">
        <v>2656</v>
      </c>
      <c r="Q424" s="35" t="s">
        <v>200</v>
      </c>
      <c r="R424" s="35" t="s">
        <v>2623</v>
      </c>
      <c r="S424" s="35" t="s">
        <v>6354</v>
      </c>
      <c r="T424">
        <v>50000000</v>
      </c>
      <c r="U424">
        <v>10</v>
      </c>
      <c r="V424" s="35" t="s">
        <v>1419</v>
      </c>
      <c r="W424" s="35" t="s">
        <v>1418</v>
      </c>
      <c r="X424" s="35" t="s">
        <v>72</v>
      </c>
      <c r="Y424" s="35" t="s">
        <v>48</v>
      </c>
      <c r="Z424" s="35" t="s">
        <v>14691</v>
      </c>
      <c r="AA424" s="35" t="s">
        <v>14691</v>
      </c>
      <c r="AC424" s="35" t="s">
        <v>14691</v>
      </c>
      <c r="AD424" s="35" t="s">
        <v>14691</v>
      </c>
      <c r="AE424">
        <v>500000000</v>
      </c>
      <c r="AF424">
        <v>10</v>
      </c>
      <c r="AG424" s="35" t="s">
        <v>14691</v>
      </c>
      <c r="AI424">
        <v>16666667</v>
      </c>
      <c r="AJ424" s="20">
        <v>44188</v>
      </c>
      <c r="AK424" s="20"/>
      <c r="AL424">
        <v>10000000</v>
      </c>
      <c r="AM424">
        <v>1000000</v>
      </c>
      <c r="AP424" s="35" t="s">
        <v>14691</v>
      </c>
      <c r="AQ424" s="35" t="s">
        <v>14691</v>
      </c>
      <c r="AR424" s="35" t="s">
        <v>14691</v>
      </c>
      <c r="AS424" s="35" t="s">
        <v>14691</v>
      </c>
      <c r="AT424" s="35" t="s">
        <v>14691</v>
      </c>
      <c r="AU424">
        <v>10</v>
      </c>
      <c r="AV424">
        <v>10.041</v>
      </c>
      <c r="AW424" t="b">
        <v>0</v>
      </c>
      <c r="AX424">
        <v>50000000</v>
      </c>
      <c r="AY424" s="20">
        <v>44923</v>
      </c>
      <c r="AZ424" s="20"/>
      <c r="BA424" s="20"/>
      <c r="BB424">
        <v>1</v>
      </c>
      <c r="BC424">
        <v>0.3333333432674408</v>
      </c>
      <c r="BD424">
        <v>1</v>
      </c>
      <c r="BE424">
        <v>11.5</v>
      </c>
      <c r="BF424" s="35" t="s">
        <v>14691</v>
      </c>
      <c r="BG424" s="35" t="s">
        <v>6361</v>
      </c>
      <c r="BH424" s="35" t="s">
        <v>6362</v>
      </c>
      <c r="BI424" s="35" t="s">
        <v>2589</v>
      </c>
      <c r="BJ424" s="35" t="s">
        <v>6363</v>
      </c>
    </row>
    <row r="425" spans="1:62" x14ac:dyDescent="0.2">
      <c r="A425">
        <v>423</v>
      </c>
      <c r="B425" s="35" t="s">
        <v>9422</v>
      </c>
      <c r="C425" s="35" t="s">
        <v>9423</v>
      </c>
      <c r="D425" s="35" t="s">
        <v>9424</v>
      </c>
      <c r="E425" s="35" t="s">
        <v>9425</v>
      </c>
      <c r="F425" s="35" t="s">
        <v>9426</v>
      </c>
      <c r="G425" s="20">
        <v>44225</v>
      </c>
      <c r="H425" s="35" t="s">
        <v>3225</v>
      </c>
      <c r="I425" s="35" t="s">
        <v>54</v>
      </c>
      <c r="J425" s="35" t="s">
        <v>176</v>
      </c>
      <c r="K425">
        <v>18</v>
      </c>
      <c r="L425">
        <v>9.1999999999999993</v>
      </c>
      <c r="M425" s="35" t="s">
        <v>6134</v>
      </c>
      <c r="N425" s="35" t="s">
        <v>9427</v>
      </c>
      <c r="O425" s="35" t="s">
        <v>52</v>
      </c>
      <c r="P425" s="35" t="s">
        <v>2656</v>
      </c>
      <c r="Q425" s="35" t="s">
        <v>200</v>
      </c>
      <c r="R425" s="35" t="s">
        <v>2623</v>
      </c>
      <c r="S425" s="35" t="s">
        <v>6354</v>
      </c>
      <c r="T425">
        <v>30000000</v>
      </c>
      <c r="U425">
        <v>10</v>
      </c>
      <c r="V425" s="35" t="s">
        <v>1419</v>
      </c>
      <c r="W425" s="35" t="s">
        <v>1418</v>
      </c>
      <c r="X425" s="35" t="s">
        <v>79</v>
      </c>
      <c r="Y425" s="35" t="s">
        <v>48</v>
      </c>
      <c r="Z425" s="35" t="s">
        <v>140</v>
      </c>
      <c r="AA425" s="35" t="s">
        <v>48</v>
      </c>
      <c r="AB425">
        <v>15000000</v>
      </c>
      <c r="AC425" s="35" t="s">
        <v>2658</v>
      </c>
      <c r="AD425" s="35" t="s">
        <v>9428</v>
      </c>
      <c r="AE425">
        <v>300000000</v>
      </c>
      <c r="AF425">
        <v>10</v>
      </c>
      <c r="AG425" s="35" t="s">
        <v>1417</v>
      </c>
      <c r="AH425">
        <v>2231000000</v>
      </c>
      <c r="AI425">
        <v>7500000</v>
      </c>
      <c r="AJ425" s="20">
        <v>44246</v>
      </c>
      <c r="AK425" s="20">
        <v>44531</v>
      </c>
      <c r="AL425">
        <v>7000000</v>
      </c>
      <c r="AM425">
        <v>700000</v>
      </c>
      <c r="AP425" s="35" t="s">
        <v>14691</v>
      </c>
      <c r="AQ425" s="35" t="s">
        <v>14691</v>
      </c>
      <c r="AR425" s="35" t="s">
        <v>14691</v>
      </c>
      <c r="AS425" s="35" t="s">
        <v>14691</v>
      </c>
      <c r="AT425" s="35" t="s">
        <v>14691</v>
      </c>
      <c r="AU425">
        <v>10</v>
      </c>
      <c r="AV425">
        <v>10.042999999999999</v>
      </c>
      <c r="AW425" t="b">
        <v>1</v>
      </c>
      <c r="AX425">
        <v>30000000</v>
      </c>
      <c r="AY425" s="20">
        <v>44980</v>
      </c>
      <c r="AZ425" s="20">
        <v>44801</v>
      </c>
      <c r="BA425" s="20"/>
      <c r="BB425">
        <v>1</v>
      </c>
      <c r="BC425">
        <v>0.25</v>
      </c>
      <c r="BD425">
        <v>1</v>
      </c>
      <c r="BE425">
        <v>11.5</v>
      </c>
      <c r="BF425" s="35" t="s">
        <v>14691</v>
      </c>
      <c r="BG425" s="35" t="s">
        <v>1420</v>
      </c>
      <c r="BH425" s="35" t="s">
        <v>9429</v>
      </c>
      <c r="BI425" s="35" t="s">
        <v>2580</v>
      </c>
      <c r="BJ425" s="35" t="s">
        <v>9430</v>
      </c>
    </row>
    <row r="426" spans="1:62" x14ac:dyDescent="0.2">
      <c r="A426">
        <v>424</v>
      </c>
      <c r="B426" s="35" t="s">
        <v>9422</v>
      </c>
      <c r="C426" s="35" t="s">
        <v>9423</v>
      </c>
      <c r="D426" s="35" t="s">
        <v>9424</v>
      </c>
      <c r="E426" s="35" t="s">
        <v>9431</v>
      </c>
      <c r="F426" s="35" t="s">
        <v>9426</v>
      </c>
      <c r="G426" s="20">
        <v>44225</v>
      </c>
      <c r="H426" s="35" t="s">
        <v>3225</v>
      </c>
      <c r="I426" s="35" t="s">
        <v>54</v>
      </c>
      <c r="J426" s="35" t="s">
        <v>176</v>
      </c>
      <c r="K426">
        <v>18</v>
      </c>
      <c r="L426">
        <v>9.1999999999999993</v>
      </c>
      <c r="M426" s="35" t="s">
        <v>6134</v>
      </c>
      <c r="N426" s="35" t="s">
        <v>9427</v>
      </c>
      <c r="O426" s="35" t="s">
        <v>52</v>
      </c>
      <c r="P426" s="35" t="s">
        <v>2656</v>
      </c>
      <c r="Q426" s="35" t="s">
        <v>200</v>
      </c>
      <c r="R426" s="35" t="s">
        <v>2623</v>
      </c>
      <c r="S426" s="35" t="s">
        <v>6354</v>
      </c>
      <c r="T426">
        <v>30000000</v>
      </c>
      <c r="U426">
        <v>10</v>
      </c>
      <c r="V426" s="35" t="s">
        <v>1419</v>
      </c>
      <c r="W426" s="35" t="s">
        <v>1418</v>
      </c>
      <c r="X426" s="35" t="s">
        <v>79</v>
      </c>
      <c r="Y426" s="35" t="s">
        <v>48</v>
      </c>
      <c r="Z426" s="35" t="s">
        <v>140</v>
      </c>
      <c r="AA426" s="35" t="s">
        <v>48</v>
      </c>
      <c r="AB426">
        <v>15000000</v>
      </c>
      <c r="AC426" s="35" t="s">
        <v>2658</v>
      </c>
      <c r="AD426" s="35" t="s">
        <v>9428</v>
      </c>
      <c r="AE426">
        <v>300000000</v>
      </c>
      <c r="AF426">
        <v>10</v>
      </c>
      <c r="AG426" s="35" t="s">
        <v>1417</v>
      </c>
      <c r="AH426">
        <v>2231000000</v>
      </c>
      <c r="AI426">
        <v>7500000</v>
      </c>
      <c r="AJ426" s="20">
        <v>44246</v>
      </c>
      <c r="AK426" s="20">
        <v>44531</v>
      </c>
      <c r="AL426">
        <v>7000000</v>
      </c>
      <c r="AM426">
        <v>700000</v>
      </c>
      <c r="AP426" s="35" t="s">
        <v>14691</v>
      </c>
      <c r="AQ426" s="35" t="s">
        <v>14691</v>
      </c>
      <c r="AR426" s="35" t="s">
        <v>14691</v>
      </c>
      <c r="AS426" s="35" t="s">
        <v>14691</v>
      </c>
      <c r="AT426" s="35" t="s">
        <v>14691</v>
      </c>
      <c r="AU426">
        <v>10</v>
      </c>
      <c r="AV426">
        <v>10.042999999999999</v>
      </c>
      <c r="AW426" t="b">
        <v>1</v>
      </c>
      <c r="AX426">
        <v>30000000</v>
      </c>
      <c r="AY426" s="20">
        <v>44980</v>
      </c>
      <c r="AZ426" s="20">
        <v>44801</v>
      </c>
      <c r="BA426" s="20"/>
      <c r="BB426">
        <v>1</v>
      </c>
      <c r="BC426">
        <v>0.25</v>
      </c>
      <c r="BD426">
        <v>1</v>
      </c>
      <c r="BE426">
        <v>11.5</v>
      </c>
      <c r="BF426" s="35" t="s">
        <v>14691</v>
      </c>
      <c r="BG426" s="35" t="s">
        <v>9422</v>
      </c>
      <c r="BH426" s="35" t="s">
        <v>9432</v>
      </c>
      <c r="BI426" s="35" t="s">
        <v>2584</v>
      </c>
      <c r="BJ426" s="35" t="s">
        <v>9433</v>
      </c>
    </row>
    <row r="427" spans="1:62" x14ac:dyDescent="0.2">
      <c r="A427">
        <v>425</v>
      </c>
      <c r="B427" s="35" t="s">
        <v>9422</v>
      </c>
      <c r="C427" s="35" t="s">
        <v>9423</v>
      </c>
      <c r="D427" s="35" t="s">
        <v>9424</v>
      </c>
      <c r="E427" s="35" t="s">
        <v>9434</v>
      </c>
      <c r="F427" s="35" t="s">
        <v>9426</v>
      </c>
      <c r="G427" s="20">
        <v>44225</v>
      </c>
      <c r="H427" s="35" t="s">
        <v>3225</v>
      </c>
      <c r="I427" s="35" t="s">
        <v>54</v>
      </c>
      <c r="J427" s="35" t="s">
        <v>176</v>
      </c>
      <c r="K427">
        <v>18</v>
      </c>
      <c r="L427">
        <v>9.1999999999999993</v>
      </c>
      <c r="M427" s="35" t="s">
        <v>6134</v>
      </c>
      <c r="N427" s="35" t="s">
        <v>9427</v>
      </c>
      <c r="O427" s="35" t="s">
        <v>52</v>
      </c>
      <c r="P427" s="35" t="s">
        <v>2656</v>
      </c>
      <c r="Q427" s="35" t="s">
        <v>200</v>
      </c>
      <c r="R427" s="35" t="s">
        <v>2623</v>
      </c>
      <c r="S427" s="35" t="s">
        <v>6354</v>
      </c>
      <c r="T427">
        <v>30000000</v>
      </c>
      <c r="U427">
        <v>10</v>
      </c>
      <c r="V427" s="35" t="s">
        <v>1419</v>
      </c>
      <c r="W427" s="35" t="s">
        <v>1418</v>
      </c>
      <c r="X427" s="35" t="s">
        <v>79</v>
      </c>
      <c r="Y427" s="35" t="s">
        <v>48</v>
      </c>
      <c r="Z427" s="35" t="s">
        <v>140</v>
      </c>
      <c r="AA427" s="35" t="s">
        <v>48</v>
      </c>
      <c r="AB427">
        <v>15000000</v>
      </c>
      <c r="AC427" s="35" t="s">
        <v>2658</v>
      </c>
      <c r="AD427" s="35" t="s">
        <v>9428</v>
      </c>
      <c r="AE427">
        <v>300000000</v>
      </c>
      <c r="AF427">
        <v>10</v>
      </c>
      <c r="AG427" s="35" t="s">
        <v>1417</v>
      </c>
      <c r="AH427">
        <v>2231000000</v>
      </c>
      <c r="AI427">
        <v>7500000</v>
      </c>
      <c r="AJ427" s="20">
        <v>44246</v>
      </c>
      <c r="AK427" s="20">
        <v>44531</v>
      </c>
      <c r="AL427">
        <v>7000000</v>
      </c>
      <c r="AM427">
        <v>700000</v>
      </c>
      <c r="AP427" s="35" t="s">
        <v>14691</v>
      </c>
      <c r="AQ427" s="35" t="s">
        <v>14691</v>
      </c>
      <c r="AR427" s="35" t="s">
        <v>14691</v>
      </c>
      <c r="AS427" s="35" t="s">
        <v>14691</v>
      </c>
      <c r="AT427" s="35" t="s">
        <v>14691</v>
      </c>
      <c r="AU427">
        <v>10</v>
      </c>
      <c r="AV427">
        <v>10.042999999999999</v>
      </c>
      <c r="AW427" t="b">
        <v>1</v>
      </c>
      <c r="AX427">
        <v>30000000</v>
      </c>
      <c r="AY427" s="20">
        <v>44980</v>
      </c>
      <c r="AZ427" s="20">
        <v>44801</v>
      </c>
      <c r="BA427" s="20"/>
      <c r="BB427">
        <v>1</v>
      </c>
      <c r="BC427">
        <v>0.25</v>
      </c>
      <c r="BD427">
        <v>1</v>
      </c>
      <c r="BE427">
        <v>11.5</v>
      </c>
      <c r="BF427" s="35" t="s">
        <v>14691</v>
      </c>
      <c r="BG427" s="35" t="s">
        <v>9435</v>
      </c>
      <c r="BH427" s="35" t="s">
        <v>9436</v>
      </c>
      <c r="BI427" s="35" t="s">
        <v>2589</v>
      </c>
      <c r="BJ427" s="35" t="s">
        <v>9437</v>
      </c>
    </row>
    <row r="428" spans="1:62" x14ac:dyDescent="0.2">
      <c r="A428">
        <v>426</v>
      </c>
      <c r="B428" s="35" t="s">
        <v>9015</v>
      </c>
      <c r="C428" s="35" t="s">
        <v>9016</v>
      </c>
      <c r="D428" s="35" t="s">
        <v>1415</v>
      </c>
      <c r="E428" s="35" t="s">
        <v>9017</v>
      </c>
      <c r="F428" s="35" t="s">
        <v>9018</v>
      </c>
      <c r="G428" s="20">
        <v>44221</v>
      </c>
      <c r="H428" s="35" t="s">
        <v>3225</v>
      </c>
      <c r="I428" s="35" t="s">
        <v>54</v>
      </c>
      <c r="J428" s="35" t="s">
        <v>53</v>
      </c>
      <c r="K428">
        <v>18</v>
      </c>
      <c r="L428">
        <v>9.1999999999999993</v>
      </c>
      <c r="M428" s="35" t="s">
        <v>9019</v>
      </c>
      <c r="N428" s="35" t="s">
        <v>9020</v>
      </c>
      <c r="O428" s="35" t="s">
        <v>51</v>
      </c>
      <c r="P428" s="35" t="s">
        <v>2575</v>
      </c>
      <c r="Q428" s="35" t="s">
        <v>96</v>
      </c>
      <c r="R428" s="35" t="s">
        <v>2577</v>
      </c>
      <c r="S428" s="35" t="s">
        <v>9021</v>
      </c>
      <c r="T428">
        <v>30000000</v>
      </c>
      <c r="U428">
        <v>10</v>
      </c>
      <c r="V428" s="35" t="s">
        <v>14691</v>
      </c>
      <c r="W428" s="35" t="s">
        <v>1414</v>
      </c>
      <c r="X428" s="35" t="s">
        <v>49</v>
      </c>
      <c r="Y428" s="35" t="s">
        <v>167</v>
      </c>
      <c r="Z428" s="35" t="s">
        <v>14691</v>
      </c>
      <c r="AA428" s="35" t="s">
        <v>14691</v>
      </c>
      <c r="AC428" s="35" t="s">
        <v>14691</v>
      </c>
      <c r="AD428" s="35" t="s">
        <v>14691</v>
      </c>
      <c r="AE428">
        <v>300055759</v>
      </c>
      <c r="AF428">
        <v>10</v>
      </c>
      <c r="AG428" s="35" t="s">
        <v>14691</v>
      </c>
      <c r="AI428">
        <v>10000000</v>
      </c>
      <c r="AJ428" s="20">
        <v>44239</v>
      </c>
      <c r="AK428" s="20"/>
      <c r="AL428">
        <v>7580000</v>
      </c>
      <c r="AO428">
        <v>5053333</v>
      </c>
      <c r="AP428" s="35" t="s">
        <v>14691</v>
      </c>
      <c r="AQ428" s="35" t="s">
        <v>14691</v>
      </c>
      <c r="AR428" s="35" t="s">
        <v>14691</v>
      </c>
      <c r="AS428" s="35" t="s">
        <v>14691</v>
      </c>
      <c r="AT428" s="35" t="s">
        <v>14691</v>
      </c>
      <c r="AU428">
        <v>10.01</v>
      </c>
      <c r="AV428">
        <v>10.071</v>
      </c>
      <c r="AW428" t="b">
        <v>0</v>
      </c>
      <c r="AX428">
        <v>30000000</v>
      </c>
      <c r="AY428" s="20">
        <v>44974</v>
      </c>
      <c r="AZ428" s="20"/>
      <c r="BA428" s="20"/>
      <c r="BB428">
        <v>1</v>
      </c>
      <c r="BC428">
        <v>0.3333333432674408</v>
      </c>
      <c r="BD428">
        <v>1</v>
      </c>
      <c r="BE428">
        <v>11.5</v>
      </c>
      <c r="BF428" s="35" t="s">
        <v>14691</v>
      </c>
      <c r="BG428" s="35" t="s">
        <v>1416</v>
      </c>
      <c r="BH428" s="35" t="s">
        <v>9022</v>
      </c>
      <c r="BI428" s="35" t="s">
        <v>2580</v>
      </c>
      <c r="BJ428" s="35" t="s">
        <v>9023</v>
      </c>
    </row>
    <row r="429" spans="1:62" x14ac:dyDescent="0.2">
      <c r="A429">
        <v>427</v>
      </c>
      <c r="B429" s="35" t="s">
        <v>9015</v>
      </c>
      <c r="C429" s="35" t="s">
        <v>9016</v>
      </c>
      <c r="D429" s="35" t="s">
        <v>1415</v>
      </c>
      <c r="E429" s="35" t="s">
        <v>9024</v>
      </c>
      <c r="F429" s="35" t="s">
        <v>9018</v>
      </c>
      <c r="G429" s="20">
        <v>44221</v>
      </c>
      <c r="H429" s="35" t="s">
        <v>3225</v>
      </c>
      <c r="I429" s="35" t="s">
        <v>54</v>
      </c>
      <c r="J429" s="35" t="s">
        <v>53</v>
      </c>
      <c r="K429">
        <v>18</v>
      </c>
      <c r="L429">
        <v>9.1999999999999993</v>
      </c>
      <c r="M429" s="35" t="s">
        <v>9019</v>
      </c>
      <c r="N429" s="35" t="s">
        <v>9020</v>
      </c>
      <c r="O429" s="35" t="s">
        <v>51</v>
      </c>
      <c r="P429" s="35" t="s">
        <v>2575</v>
      </c>
      <c r="Q429" s="35" t="s">
        <v>96</v>
      </c>
      <c r="R429" s="35" t="s">
        <v>2577</v>
      </c>
      <c r="S429" s="35" t="s">
        <v>9021</v>
      </c>
      <c r="T429">
        <v>30000000</v>
      </c>
      <c r="U429">
        <v>10</v>
      </c>
      <c r="V429" s="35" t="s">
        <v>14691</v>
      </c>
      <c r="W429" s="35" t="s">
        <v>1414</v>
      </c>
      <c r="X429" s="35" t="s">
        <v>49</v>
      </c>
      <c r="Y429" s="35" t="s">
        <v>167</v>
      </c>
      <c r="Z429" s="35" t="s">
        <v>14691</v>
      </c>
      <c r="AA429" s="35" t="s">
        <v>14691</v>
      </c>
      <c r="AC429" s="35" t="s">
        <v>14691</v>
      </c>
      <c r="AD429" s="35" t="s">
        <v>14691</v>
      </c>
      <c r="AE429">
        <v>300055759</v>
      </c>
      <c r="AF429">
        <v>10</v>
      </c>
      <c r="AG429" s="35" t="s">
        <v>14691</v>
      </c>
      <c r="AI429">
        <v>10000000</v>
      </c>
      <c r="AJ429" s="20">
        <v>44239</v>
      </c>
      <c r="AK429" s="20"/>
      <c r="AL429">
        <v>7580000</v>
      </c>
      <c r="AO429">
        <v>5053333</v>
      </c>
      <c r="AP429" s="35" t="s">
        <v>14691</v>
      </c>
      <c r="AQ429" s="35" t="s">
        <v>14691</v>
      </c>
      <c r="AR429" s="35" t="s">
        <v>14691</v>
      </c>
      <c r="AS429" s="35" t="s">
        <v>14691</v>
      </c>
      <c r="AT429" s="35" t="s">
        <v>14691</v>
      </c>
      <c r="AU429">
        <v>10.01</v>
      </c>
      <c r="AV429">
        <v>10.071</v>
      </c>
      <c r="AW429" t="b">
        <v>0</v>
      </c>
      <c r="AX429">
        <v>30000000</v>
      </c>
      <c r="AY429" s="20">
        <v>44974</v>
      </c>
      <c r="AZ429" s="20"/>
      <c r="BA429" s="20"/>
      <c r="BB429">
        <v>1</v>
      </c>
      <c r="BC429">
        <v>0.3333333432674408</v>
      </c>
      <c r="BD429">
        <v>1</v>
      </c>
      <c r="BE429">
        <v>11.5</v>
      </c>
      <c r="BF429" s="35" t="s">
        <v>14691</v>
      </c>
      <c r="BG429" s="35" t="s">
        <v>9025</v>
      </c>
      <c r="BH429" s="35" t="s">
        <v>9026</v>
      </c>
      <c r="BI429" s="35" t="s">
        <v>2584</v>
      </c>
      <c r="BJ429" s="35" t="s">
        <v>9027</v>
      </c>
    </row>
    <row r="430" spans="1:62" x14ac:dyDescent="0.2">
      <c r="A430">
        <v>428</v>
      </c>
      <c r="B430" s="35" t="s">
        <v>9015</v>
      </c>
      <c r="C430" s="35" t="s">
        <v>9016</v>
      </c>
      <c r="D430" s="35" t="s">
        <v>1415</v>
      </c>
      <c r="E430" s="35" t="s">
        <v>9028</v>
      </c>
      <c r="F430" s="35" t="s">
        <v>9018</v>
      </c>
      <c r="G430" s="20">
        <v>44221</v>
      </c>
      <c r="H430" s="35" t="s">
        <v>3225</v>
      </c>
      <c r="I430" s="35" t="s">
        <v>54</v>
      </c>
      <c r="J430" s="35" t="s">
        <v>53</v>
      </c>
      <c r="K430">
        <v>18</v>
      </c>
      <c r="L430">
        <v>9.1999999999999993</v>
      </c>
      <c r="M430" s="35" t="s">
        <v>9019</v>
      </c>
      <c r="N430" s="35" t="s">
        <v>9020</v>
      </c>
      <c r="O430" s="35" t="s">
        <v>51</v>
      </c>
      <c r="P430" s="35" t="s">
        <v>2575</v>
      </c>
      <c r="Q430" s="35" t="s">
        <v>96</v>
      </c>
      <c r="R430" s="35" t="s">
        <v>2577</v>
      </c>
      <c r="S430" s="35" t="s">
        <v>9021</v>
      </c>
      <c r="T430">
        <v>30000000</v>
      </c>
      <c r="U430">
        <v>10</v>
      </c>
      <c r="V430" s="35" t="s">
        <v>14691</v>
      </c>
      <c r="W430" s="35" t="s">
        <v>1414</v>
      </c>
      <c r="X430" s="35" t="s">
        <v>49</v>
      </c>
      <c r="Y430" s="35" t="s">
        <v>167</v>
      </c>
      <c r="Z430" s="35" t="s">
        <v>14691</v>
      </c>
      <c r="AA430" s="35" t="s">
        <v>14691</v>
      </c>
      <c r="AC430" s="35" t="s">
        <v>14691</v>
      </c>
      <c r="AD430" s="35" t="s">
        <v>14691</v>
      </c>
      <c r="AE430">
        <v>300055759</v>
      </c>
      <c r="AF430">
        <v>10</v>
      </c>
      <c r="AG430" s="35" t="s">
        <v>14691</v>
      </c>
      <c r="AI430">
        <v>10000000</v>
      </c>
      <c r="AJ430" s="20">
        <v>44239</v>
      </c>
      <c r="AK430" s="20"/>
      <c r="AL430">
        <v>7580000</v>
      </c>
      <c r="AO430">
        <v>5053333</v>
      </c>
      <c r="AP430" s="35" t="s">
        <v>14691</v>
      </c>
      <c r="AQ430" s="35" t="s">
        <v>14691</v>
      </c>
      <c r="AR430" s="35" t="s">
        <v>14691</v>
      </c>
      <c r="AS430" s="35" t="s">
        <v>14691</v>
      </c>
      <c r="AT430" s="35" t="s">
        <v>14691</v>
      </c>
      <c r="AU430">
        <v>10.01</v>
      </c>
      <c r="AV430">
        <v>10.071</v>
      </c>
      <c r="AW430" t="b">
        <v>0</v>
      </c>
      <c r="AX430">
        <v>30000000</v>
      </c>
      <c r="AY430" s="20">
        <v>44974</v>
      </c>
      <c r="AZ430" s="20"/>
      <c r="BA430" s="20"/>
      <c r="BB430">
        <v>1</v>
      </c>
      <c r="BC430">
        <v>0.3333333432674408</v>
      </c>
      <c r="BD430">
        <v>1</v>
      </c>
      <c r="BE430">
        <v>11.5</v>
      </c>
      <c r="BF430" s="35" t="s">
        <v>14691</v>
      </c>
      <c r="BG430" s="35" t="s">
        <v>9029</v>
      </c>
      <c r="BH430" s="35" t="s">
        <v>9030</v>
      </c>
      <c r="BI430" s="35" t="s">
        <v>2589</v>
      </c>
      <c r="BJ430" s="35" t="s">
        <v>9031</v>
      </c>
    </row>
    <row r="431" spans="1:62" x14ac:dyDescent="0.2">
      <c r="A431">
        <v>429</v>
      </c>
      <c r="B431" s="35" t="s">
        <v>3220</v>
      </c>
      <c r="C431" s="35" t="s">
        <v>3221</v>
      </c>
      <c r="D431" s="35" t="s">
        <v>3222</v>
      </c>
      <c r="E431" s="35" t="s">
        <v>3223</v>
      </c>
      <c r="F431" s="35" t="s">
        <v>3224</v>
      </c>
      <c r="G431" s="20">
        <v>43769</v>
      </c>
      <c r="H431" s="35" t="s">
        <v>3225</v>
      </c>
      <c r="I431" s="35" t="s">
        <v>54</v>
      </c>
      <c r="J431" s="35" t="s">
        <v>69</v>
      </c>
      <c r="K431">
        <v>18</v>
      </c>
      <c r="L431">
        <v>9.1999999999999993</v>
      </c>
      <c r="M431" s="35" t="s">
        <v>3226</v>
      </c>
      <c r="N431" s="35" t="s">
        <v>3227</v>
      </c>
      <c r="O431" s="35" t="s">
        <v>81</v>
      </c>
      <c r="P431" s="35" t="s">
        <v>2656</v>
      </c>
      <c r="Q431" s="35" t="s">
        <v>96</v>
      </c>
      <c r="R431" s="35" t="s">
        <v>2623</v>
      </c>
      <c r="S431" s="35" t="s">
        <v>3228</v>
      </c>
      <c r="T431">
        <v>30000000</v>
      </c>
      <c r="U431">
        <v>10</v>
      </c>
      <c r="V431" s="35" t="s">
        <v>3229</v>
      </c>
      <c r="W431" s="35" t="s">
        <v>701</v>
      </c>
      <c r="X431" s="35" t="s">
        <v>130</v>
      </c>
      <c r="Y431" s="35" t="s">
        <v>56</v>
      </c>
      <c r="Z431" s="35" t="s">
        <v>130</v>
      </c>
      <c r="AA431" s="35" t="s">
        <v>56</v>
      </c>
      <c r="AC431" s="35" t="s">
        <v>14691</v>
      </c>
      <c r="AD431" s="35" t="s">
        <v>14691</v>
      </c>
      <c r="AE431">
        <v>187226690</v>
      </c>
      <c r="AF431">
        <v>10.06</v>
      </c>
      <c r="AG431" s="35" t="s">
        <v>1412</v>
      </c>
      <c r="AH431">
        <v>482000000</v>
      </c>
      <c r="AI431">
        <v>15000000</v>
      </c>
      <c r="AJ431" s="20">
        <v>43791</v>
      </c>
      <c r="AK431" s="20">
        <v>44515</v>
      </c>
      <c r="AL431">
        <v>8000000</v>
      </c>
      <c r="AO431">
        <v>8000000</v>
      </c>
      <c r="AP431" s="35" t="s">
        <v>14691</v>
      </c>
      <c r="AQ431" s="35" t="s">
        <v>14691</v>
      </c>
      <c r="AR431" s="35" t="s">
        <v>14691</v>
      </c>
      <c r="AS431" s="35" t="s">
        <v>14691</v>
      </c>
      <c r="AT431" s="35" t="s">
        <v>14691</v>
      </c>
      <c r="AU431">
        <v>10.15</v>
      </c>
      <c r="AV431">
        <v>10.051</v>
      </c>
      <c r="AW431" t="b">
        <v>1</v>
      </c>
      <c r="AX431">
        <v>18611003</v>
      </c>
      <c r="AY431" s="20">
        <v>44707</v>
      </c>
      <c r="AZ431" s="20">
        <v>44707</v>
      </c>
      <c r="BA431" s="20"/>
      <c r="BB431">
        <v>1</v>
      </c>
      <c r="BC431">
        <v>0.5</v>
      </c>
      <c r="BD431">
        <v>1</v>
      </c>
      <c r="BE431">
        <v>11.5</v>
      </c>
      <c r="BF431" s="35" t="s">
        <v>14691</v>
      </c>
      <c r="BG431" s="35" t="s">
        <v>1413</v>
      </c>
      <c r="BH431" s="35" t="s">
        <v>3230</v>
      </c>
      <c r="BI431" s="35" t="s">
        <v>2580</v>
      </c>
      <c r="BJ431" s="35" t="s">
        <v>3231</v>
      </c>
    </row>
    <row r="432" spans="1:62" x14ac:dyDescent="0.2">
      <c r="A432">
        <v>430</v>
      </c>
      <c r="B432" s="35" t="s">
        <v>3220</v>
      </c>
      <c r="C432" s="35" t="s">
        <v>3221</v>
      </c>
      <c r="D432" s="35" t="s">
        <v>3222</v>
      </c>
      <c r="E432" s="35" t="s">
        <v>3232</v>
      </c>
      <c r="F432" s="35" t="s">
        <v>3224</v>
      </c>
      <c r="G432" s="20">
        <v>43769</v>
      </c>
      <c r="H432" s="35" t="s">
        <v>3225</v>
      </c>
      <c r="I432" s="35" t="s">
        <v>54</v>
      </c>
      <c r="J432" s="35" t="s">
        <v>69</v>
      </c>
      <c r="K432">
        <v>18</v>
      </c>
      <c r="L432">
        <v>9.1999999999999993</v>
      </c>
      <c r="M432" s="35" t="s">
        <v>3226</v>
      </c>
      <c r="N432" s="35" t="s">
        <v>3227</v>
      </c>
      <c r="O432" s="35" t="s">
        <v>81</v>
      </c>
      <c r="P432" s="35" t="s">
        <v>2656</v>
      </c>
      <c r="Q432" s="35" t="s">
        <v>96</v>
      </c>
      <c r="R432" s="35" t="s">
        <v>2623</v>
      </c>
      <c r="S432" s="35" t="s">
        <v>3228</v>
      </c>
      <c r="T432">
        <v>30000000</v>
      </c>
      <c r="U432">
        <v>10</v>
      </c>
      <c r="V432" s="35" t="s">
        <v>3229</v>
      </c>
      <c r="W432" s="35" t="s">
        <v>701</v>
      </c>
      <c r="X432" s="35" t="s">
        <v>130</v>
      </c>
      <c r="Y432" s="35" t="s">
        <v>56</v>
      </c>
      <c r="Z432" s="35" t="s">
        <v>130</v>
      </c>
      <c r="AA432" s="35" t="s">
        <v>56</v>
      </c>
      <c r="AC432" s="35" t="s">
        <v>14691</v>
      </c>
      <c r="AD432" s="35" t="s">
        <v>14691</v>
      </c>
      <c r="AE432">
        <v>187226690</v>
      </c>
      <c r="AF432">
        <v>10.06</v>
      </c>
      <c r="AG432" s="35" t="s">
        <v>1412</v>
      </c>
      <c r="AH432">
        <v>482000000</v>
      </c>
      <c r="AI432">
        <v>15000000</v>
      </c>
      <c r="AJ432" s="20">
        <v>43791</v>
      </c>
      <c r="AK432" s="20">
        <v>44515</v>
      </c>
      <c r="AL432">
        <v>8000000</v>
      </c>
      <c r="AO432">
        <v>8000000</v>
      </c>
      <c r="AP432" s="35" t="s">
        <v>14691</v>
      </c>
      <c r="AQ432" s="35" t="s">
        <v>14691</v>
      </c>
      <c r="AR432" s="35" t="s">
        <v>14691</v>
      </c>
      <c r="AS432" s="35" t="s">
        <v>14691</v>
      </c>
      <c r="AT432" s="35" t="s">
        <v>14691</v>
      </c>
      <c r="AU432">
        <v>10.15</v>
      </c>
      <c r="AV432">
        <v>10.051</v>
      </c>
      <c r="AW432" t="b">
        <v>1</v>
      </c>
      <c r="AX432">
        <v>18611003</v>
      </c>
      <c r="AY432" s="20">
        <v>44707</v>
      </c>
      <c r="AZ432" s="20">
        <v>44707</v>
      </c>
      <c r="BA432" s="20"/>
      <c r="BB432">
        <v>1</v>
      </c>
      <c r="BC432">
        <v>0.5</v>
      </c>
      <c r="BD432">
        <v>1</v>
      </c>
      <c r="BE432">
        <v>11.5</v>
      </c>
      <c r="BF432" s="35" t="s">
        <v>14691</v>
      </c>
      <c r="BG432" s="35" t="s">
        <v>3220</v>
      </c>
      <c r="BH432" s="35" t="s">
        <v>3233</v>
      </c>
      <c r="BI432" s="35" t="s">
        <v>2584</v>
      </c>
      <c r="BJ432" s="35" t="s">
        <v>3234</v>
      </c>
    </row>
    <row r="433" spans="1:62" x14ac:dyDescent="0.2">
      <c r="A433">
        <v>431</v>
      </c>
      <c r="B433" s="35" t="s">
        <v>3220</v>
      </c>
      <c r="C433" s="35" t="s">
        <v>3221</v>
      </c>
      <c r="D433" s="35" t="s">
        <v>3222</v>
      </c>
      <c r="E433" s="35" t="s">
        <v>3235</v>
      </c>
      <c r="F433" s="35" t="s">
        <v>3224</v>
      </c>
      <c r="G433" s="20">
        <v>43769</v>
      </c>
      <c r="H433" s="35" t="s">
        <v>3225</v>
      </c>
      <c r="I433" s="35" t="s">
        <v>54</v>
      </c>
      <c r="J433" s="35" t="s">
        <v>69</v>
      </c>
      <c r="K433">
        <v>18</v>
      </c>
      <c r="L433">
        <v>9.1999999999999993</v>
      </c>
      <c r="M433" s="35" t="s">
        <v>3226</v>
      </c>
      <c r="N433" s="35" t="s">
        <v>3227</v>
      </c>
      <c r="O433" s="35" t="s">
        <v>81</v>
      </c>
      <c r="P433" s="35" t="s">
        <v>2656</v>
      </c>
      <c r="Q433" s="35" t="s">
        <v>96</v>
      </c>
      <c r="R433" s="35" t="s">
        <v>2623</v>
      </c>
      <c r="S433" s="35" t="s">
        <v>3228</v>
      </c>
      <c r="T433">
        <v>30000000</v>
      </c>
      <c r="U433">
        <v>10</v>
      </c>
      <c r="V433" s="35" t="s">
        <v>3229</v>
      </c>
      <c r="W433" s="35" t="s">
        <v>701</v>
      </c>
      <c r="X433" s="35" t="s">
        <v>130</v>
      </c>
      <c r="Y433" s="35" t="s">
        <v>56</v>
      </c>
      <c r="Z433" s="35" t="s">
        <v>130</v>
      </c>
      <c r="AA433" s="35" t="s">
        <v>56</v>
      </c>
      <c r="AC433" s="35" t="s">
        <v>14691</v>
      </c>
      <c r="AD433" s="35" t="s">
        <v>14691</v>
      </c>
      <c r="AE433">
        <v>187226690</v>
      </c>
      <c r="AF433">
        <v>10.06</v>
      </c>
      <c r="AG433" s="35" t="s">
        <v>1412</v>
      </c>
      <c r="AH433">
        <v>482000000</v>
      </c>
      <c r="AI433">
        <v>15000000</v>
      </c>
      <c r="AJ433" s="20">
        <v>43791</v>
      </c>
      <c r="AK433" s="20">
        <v>44515</v>
      </c>
      <c r="AL433">
        <v>8000000</v>
      </c>
      <c r="AO433">
        <v>8000000</v>
      </c>
      <c r="AP433" s="35" t="s">
        <v>14691</v>
      </c>
      <c r="AQ433" s="35" t="s">
        <v>14691</v>
      </c>
      <c r="AR433" s="35" t="s">
        <v>14691</v>
      </c>
      <c r="AS433" s="35" t="s">
        <v>14691</v>
      </c>
      <c r="AT433" s="35" t="s">
        <v>14691</v>
      </c>
      <c r="AU433">
        <v>10.15</v>
      </c>
      <c r="AV433">
        <v>10.051</v>
      </c>
      <c r="AW433" t="b">
        <v>1</v>
      </c>
      <c r="AX433">
        <v>18611003</v>
      </c>
      <c r="AY433" s="20">
        <v>44707</v>
      </c>
      <c r="AZ433" s="20">
        <v>44707</v>
      </c>
      <c r="BA433" s="20"/>
      <c r="BB433">
        <v>1</v>
      </c>
      <c r="BC433">
        <v>0.5</v>
      </c>
      <c r="BD433">
        <v>1</v>
      </c>
      <c r="BE433">
        <v>11.5</v>
      </c>
      <c r="BF433" s="35" t="s">
        <v>14691</v>
      </c>
      <c r="BG433" s="35" t="s">
        <v>3236</v>
      </c>
      <c r="BH433" s="35" t="s">
        <v>3237</v>
      </c>
      <c r="BI433" s="35" t="s">
        <v>2589</v>
      </c>
      <c r="BJ433" s="35" t="s">
        <v>3238</v>
      </c>
    </row>
    <row r="434" spans="1:62" x14ac:dyDescent="0.2">
      <c r="A434">
        <v>432</v>
      </c>
      <c r="B434" s="35" t="s">
        <v>5748</v>
      </c>
      <c r="C434" s="35" t="s">
        <v>5749</v>
      </c>
      <c r="D434" s="35" t="s">
        <v>5750</v>
      </c>
      <c r="E434" s="35" t="s">
        <v>5751</v>
      </c>
      <c r="F434" s="35" t="s">
        <v>5752</v>
      </c>
      <c r="G434" s="20">
        <v>44273</v>
      </c>
      <c r="H434" s="35" t="s">
        <v>2755</v>
      </c>
      <c r="I434" s="35" t="s">
        <v>54</v>
      </c>
      <c r="J434" s="35" t="s">
        <v>137</v>
      </c>
      <c r="K434">
        <v>16.5</v>
      </c>
      <c r="L434">
        <v>9.1999999999999993</v>
      </c>
      <c r="M434" s="35" t="s">
        <v>2950</v>
      </c>
      <c r="N434" s="35" t="s">
        <v>5753</v>
      </c>
      <c r="O434" s="35" t="s">
        <v>136</v>
      </c>
      <c r="P434" s="35" t="s">
        <v>2575</v>
      </c>
      <c r="Q434" s="35" t="s">
        <v>241</v>
      </c>
      <c r="R434" s="35" t="s">
        <v>2577</v>
      </c>
      <c r="S434" s="35" t="s">
        <v>5754</v>
      </c>
      <c r="T434">
        <v>12500000</v>
      </c>
      <c r="U434">
        <v>10</v>
      </c>
      <c r="V434" s="35" t="s">
        <v>14691</v>
      </c>
      <c r="W434" s="35" t="s">
        <v>118</v>
      </c>
      <c r="X434" s="35" t="s">
        <v>79</v>
      </c>
      <c r="Y434" s="35" t="s">
        <v>48</v>
      </c>
      <c r="Z434" s="35" t="s">
        <v>147</v>
      </c>
      <c r="AA434" s="35" t="s">
        <v>56</v>
      </c>
      <c r="AC434" s="35" t="s">
        <v>14691</v>
      </c>
      <c r="AD434" s="35" t="s">
        <v>14691</v>
      </c>
      <c r="AE434">
        <v>125000000</v>
      </c>
      <c r="AF434">
        <v>10</v>
      </c>
      <c r="AG434" s="35" t="s">
        <v>1410</v>
      </c>
      <c r="AH434">
        <v>348000000</v>
      </c>
      <c r="AI434">
        <v>12500000</v>
      </c>
      <c r="AJ434" s="20">
        <v>44438</v>
      </c>
      <c r="AK434" s="20">
        <v>44595</v>
      </c>
      <c r="AL434">
        <v>4238636</v>
      </c>
      <c r="AO434">
        <v>4238636</v>
      </c>
      <c r="AP434" s="35" t="s">
        <v>14691</v>
      </c>
      <c r="AQ434" s="35" t="s">
        <v>14691</v>
      </c>
      <c r="AR434" s="35" t="s">
        <v>14691</v>
      </c>
      <c r="AS434" s="35" t="s">
        <v>14691</v>
      </c>
      <c r="AT434" s="35" t="s">
        <v>14691</v>
      </c>
      <c r="AU434">
        <v>10.01</v>
      </c>
      <c r="AV434">
        <v>10.055</v>
      </c>
      <c r="AW434" t="b">
        <v>1</v>
      </c>
      <c r="AX434">
        <v>12500000</v>
      </c>
      <c r="AY434" s="20">
        <v>44896</v>
      </c>
      <c r="AZ434" s="20">
        <v>44781</v>
      </c>
      <c r="BA434" s="20"/>
      <c r="BB434">
        <v>1</v>
      </c>
      <c r="BC434">
        <v>1</v>
      </c>
      <c r="BD434">
        <v>1</v>
      </c>
      <c r="BE434">
        <v>11.5</v>
      </c>
      <c r="BF434" s="35" t="s">
        <v>14691</v>
      </c>
      <c r="BG434" s="35" t="s">
        <v>1411</v>
      </c>
      <c r="BH434" s="35" t="s">
        <v>5755</v>
      </c>
      <c r="BI434" s="35" t="s">
        <v>2580</v>
      </c>
      <c r="BJ434" s="35" t="s">
        <v>5756</v>
      </c>
    </row>
    <row r="435" spans="1:62" x14ac:dyDescent="0.2">
      <c r="A435">
        <v>433</v>
      </c>
      <c r="B435" s="35" t="s">
        <v>5748</v>
      </c>
      <c r="C435" s="35" t="s">
        <v>5749</v>
      </c>
      <c r="D435" s="35" t="s">
        <v>5750</v>
      </c>
      <c r="E435" s="35" t="s">
        <v>5757</v>
      </c>
      <c r="F435" s="35" t="s">
        <v>5752</v>
      </c>
      <c r="G435" s="20">
        <v>44273</v>
      </c>
      <c r="H435" s="35" t="s">
        <v>2755</v>
      </c>
      <c r="I435" s="35" t="s">
        <v>54</v>
      </c>
      <c r="J435" s="35" t="s">
        <v>137</v>
      </c>
      <c r="K435">
        <v>16.5</v>
      </c>
      <c r="L435">
        <v>9.1999999999999993</v>
      </c>
      <c r="M435" s="35" t="s">
        <v>2950</v>
      </c>
      <c r="N435" s="35" t="s">
        <v>5753</v>
      </c>
      <c r="O435" s="35" t="s">
        <v>136</v>
      </c>
      <c r="P435" s="35" t="s">
        <v>2575</v>
      </c>
      <c r="Q435" s="35" t="s">
        <v>241</v>
      </c>
      <c r="R435" s="35" t="s">
        <v>2577</v>
      </c>
      <c r="S435" s="35" t="s">
        <v>5754</v>
      </c>
      <c r="T435">
        <v>12500000</v>
      </c>
      <c r="U435">
        <v>10</v>
      </c>
      <c r="V435" s="35" t="s">
        <v>14691</v>
      </c>
      <c r="W435" s="35" t="s">
        <v>118</v>
      </c>
      <c r="X435" s="35" t="s">
        <v>79</v>
      </c>
      <c r="Y435" s="35" t="s">
        <v>48</v>
      </c>
      <c r="Z435" s="35" t="s">
        <v>147</v>
      </c>
      <c r="AA435" s="35" t="s">
        <v>56</v>
      </c>
      <c r="AC435" s="35" t="s">
        <v>14691</v>
      </c>
      <c r="AD435" s="35" t="s">
        <v>14691</v>
      </c>
      <c r="AE435">
        <v>125000000</v>
      </c>
      <c r="AF435">
        <v>10</v>
      </c>
      <c r="AG435" s="35" t="s">
        <v>1410</v>
      </c>
      <c r="AH435">
        <v>348000000</v>
      </c>
      <c r="AI435">
        <v>12500000</v>
      </c>
      <c r="AJ435" s="20">
        <v>44438</v>
      </c>
      <c r="AK435" s="20">
        <v>44595</v>
      </c>
      <c r="AL435">
        <v>4238636</v>
      </c>
      <c r="AO435">
        <v>4238636</v>
      </c>
      <c r="AP435" s="35" t="s">
        <v>14691</v>
      </c>
      <c r="AQ435" s="35" t="s">
        <v>14691</v>
      </c>
      <c r="AR435" s="35" t="s">
        <v>14691</v>
      </c>
      <c r="AS435" s="35" t="s">
        <v>14691</v>
      </c>
      <c r="AT435" s="35" t="s">
        <v>14691</v>
      </c>
      <c r="AU435">
        <v>10.01</v>
      </c>
      <c r="AV435">
        <v>10.055</v>
      </c>
      <c r="AW435" t="b">
        <v>1</v>
      </c>
      <c r="AX435">
        <v>12500000</v>
      </c>
      <c r="AY435" s="20">
        <v>44896</v>
      </c>
      <c r="AZ435" s="20">
        <v>44781</v>
      </c>
      <c r="BA435" s="20"/>
      <c r="BB435">
        <v>1</v>
      </c>
      <c r="BC435">
        <v>1</v>
      </c>
      <c r="BD435">
        <v>1</v>
      </c>
      <c r="BE435">
        <v>11.5</v>
      </c>
      <c r="BF435" s="35" t="s">
        <v>14691</v>
      </c>
      <c r="BG435" s="35" t="s">
        <v>5748</v>
      </c>
      <c r="BH435" s="35" t="s">
        <v>5758</v>
      </c>
      <c r="BI435" s="35" t="s">
        <v>2584</v>
      </c>
      <c r="BJ435" s="35" t="s">
        <v>5759</v>
      </c>
    </row>
    <row r="436" spans="1:62" x14ac:dyDescent="0.2">
      <c r="A436">
        <v>434</v>
      </c>
      <c r="B436" s="35" t="s">
        <v>5748</v>
      </c>
      <c r="C436" s="35" t="s">
        <v>5749</v>
      </c>
      <c r="D436" s="35" t="s">
        <v>5750</v>
      </c>
      <c r="E436" s="35" t="s">
        <v>5760</v>
      </c>
      <c r="F436" s="35" t="s">
        <v>5752</v>
      </c>
      <c r="G436" s="20">
        <v>44273</v>
      </c>
      <c r="H436" s="35" t="s">
        <v>2755</v>
      </c>
      <c r="I436" s="35" t="s">
        <v>54</v>
      </c>
      <c r="J436" s="35" t="s">
        <v>137</v>
      </c>
      <c r="K436">
        <v>16.5</v>
      </c>
      <c r="L436">
        <v>9.1999999999999993</v>
      </c>
      <c r="M436" s="35" t="s">
        <v>2950</v>
      </c>
      <c r="N436" s="35" t="s">
        <v>5753</v>
      </c>
      <c r="O436" s="35" t="s">
        <v>136</v>
      </c>
      <c r="P436" s="35" t="s">
        <v>2575</v>
      </c>
      <c r="Q436" s="35" t="s">
        <v>241</v>
      </c>
      <c r="R436" s="35" t="s">
        <v>2577</v>
      </c>
      <c r="S436" s="35" t="s">
        <v>5754</v>
      </c>
      <c r="T436">
        <v>12500000</v>
      </c>
      <c r="U436">
        <v>10</v>
      </c>
      <c r="V436" s="35" t="s">
        <v>14691</v>
      </c>
      <c r="W436" s="35" t="s">
        <v>118</v>
      </c>
      <c r="X436" s="35" t="s">
        <v>79</v>
      </c>
      <c r="Y436" s="35" t="s">
        <v>48</v>
      </c>
      <c r="Z436" s="35" t="s">
        <v>147</v>
      </c>
      <c r="AA436" s="35" t="s">
        <v>56</v>
      </c>
      <c r="AC436" s="35" t="s">
        <v>14691</v>
      </c>
      <c r="AD436" s="35" t="s">
        <v>14691</v>
      </c>
      <c r="AE436">
        <v>125000000</v>
      </c>
      <c r="AF436">
        <v>10</v>
      </c>
      <c r="AG436" s="35" t="s">
        <v>1410</v>
      </c>
      <c r="AH436">
        <v>348000000</v>
      </c>
      <c r="AI436">
        <v>12500000</v>
      </c>
      <c r="AJ436" s="20">
        <v>44438</v>
      </c>
      <c r="AK436" s="20">
        <v>44595</v>
      </c>
      <c r="AL436">
        <v>4238636</v>
      </c>
      <c r="AO436">
        <v>4238636</v>
      </c>
      <c r="AP436" s="35" t="s">
        <v>14691</v>
      </c>
      <c r="AQ436" s="35" t="s">
        <v>14691</v>
      </c>
      <c r="AR436" s="35" t="s">
        <v>14691</v>
      </c>
      <c r="AS436" s="35" t="s">
        <v>14691</v>
      </c>
      <c r="AT436" s="35" t="s">
        <v>14691</v>
      </c>
      <c r="AU436">
        <v>10.01</v>
      </c>
      <c r="AV436">
        <v>10.055</v>
      </c>
      <c r="AW436" t="b">
        <v>1</v>
      </c>
      <c r="AX436">
        <v>12500000</v>
      </c>
      <c r="AY436" s="20">
        <v>44896</v>
      </c>
      <c r="AZ436" s="20">
        <v>44781</v>
      </c>
      <c r="BA436" s="20"/>
      <c r="BB436">
        <v>1</v>
      </c>
      <c r="BC436">
        <v>1</v>
      </c>
      <c r="BD436">
        <v>1</v>
      </c>
      <c r="BE436">
        <v>11.5</v>
      </c>
      <c r="BF436" s="35" t="s">
        <v>14691</v>
      </c>
      <c r="BG436" s="35" t="s">
        <v>5761</v>
      </c>
      <c r="BH436" s="35" t="s">
        <v>5762</v>
      </c>
      <c r="BI436" s="35" t="s">
        <v>2589</v>
      </c>
      <c r="BJ436" s="35" t="s">
        <v>5763</v>
      </c>
    </row>
    <row r="437" spans="1:62" x14ac:dyDescent="0.2">
      <c r="A437">
        <v>435</v>
      </c>
      <c r="B437" s="35" t="s">
        <v>11033</v>
      </c>
      <c r="C437" s="35" t="s">
        <v>11034</v>
      </c>
      <c r="D437" s="35" t="s">
        <v>1408</v>
      </c>
      <c r="E437" s="35" t="s">
        <v>11035</v>
      </c>
      <c r="F437" s="35" t="s">
        <v>11036</v>
      </c>
      <c r="G437" s="20">
        <v>44265</v>
      </c>
      <c r="H437" s="35" t="s">
        <v>116</v>
      </c>
      <c r="I437" s="35" t="s">
        <v>54</v>
      </c>
      <c r="J437" s="35" t="s">
        <v>69</v>
      </c>
      <c r="K437">
        <v>18</v>
      </c>
      <c r="L437">
        <v>9.1999999999999993</v>
      </c>
      <c r="M437" s="35" t="s">
        <v>11037</v>
      </c>
      <c r="N437" s="35" t="s">
        <v>11038</v>
      </c>
      <c r="O437" s="35" t="s">
        <v>52</v>
      </c>
      <c r="P437" s="35" t="s">
        <v>3406</v>
      </c>
      <c r="Q437" s="35" t="s">
        <v>81</v>
      </c>
      <c r="R437" s="35" t="s">
        <v>2623</v>
      </c>
      <c r="S437" s="35" t="s">
        <v>11039</v>
      </c>
      <c r="T437">
        <v>28750000</v>
      </c>
      <c r="U437">
        <v>10</v>
      </c>
      <c r="V437" s="35" t="s">
        <v>11040</v>
      </c>
      <c r="W437" s="35" t="s">
        <v>1407</v>
      </c>
      <c r="X437" s="35" t="s">
        <v>49</v>
      </c>
      <c r="Y437" s="35" t="s">
        <v>48</v>
      </c>
      <c r="Z437" s="35" t="s">
        <v>14691</v>
      </c>
      <c r="AA437" s="35" t="s">
        <v>14691</v>
      </c>
      <c r="AC437" s="35" t="s">
        <v>14691</v>
      </c>
      <c r="AD437" s="35" t="s">
        <v>14691</v>
      </c>
      <c r="AE437">
        <v>291815064</v>
      </c>
      <c r="AF437">
        <v>10.15</v>
      </c>
      <c r="AG437" s="35" t="s">
        <v>14691</v>
      </c>
      <c r="AI437">
        <v>14375000</v>
      </c>
      <c r="AJ437" s="20">
        <v>44454</v>
      </c>
      <c r="AK437" s="20"/>
      <c r="AL437">
        <v>12062500</v>
      </c>
      <c r="AO437">
        <v>12062500</v>
      </c>
      <c r="AP437" s="35" t="s">
        <v>14691</v>
      </c>
      <c r="AQ437" s="35" t="s">
        <v>14691</v>
      </c>
      <c r="AR437" s="35" t="s">
        <v>14691</v>
      </c>
      <c r="AS437" s="35" t="s">
        <v>14691</v>
      </c>
      <c r="AT437" s="35" t="s">
        <v>14691</v>
      </c>
      <c r="AU437">
        <v>10.15</v>
      </c>
      <c r="AV437">
        <v>10.201000000000001</v>
      </c>
      <c r="AW437" t="b">
        <v>0</v>
      </c>
      <c r="AX437">
        <v>28750000</v>
      </c>
      <c r="AY437" s="20">
        <v>45002</v>
      </c>
      <c r="AZ437" s="20"/>
      <c r="BA437" s="20">
        <v>45186</v>
      </c>
      <c r="BB437">
        <v>1</v>
      </c>
      <c r="BC437">
        <v>0.5</v>
      </c>
      <c r="BD437">
        <v>1</v>
      </c>
      <c r="BE437">
        <v>11.5</v>
      </c>
      <c r="BF437" s="35" t="s">
        <v>14691</v>
      </c>
      <c r="BG437" s="35" t="s">
        <v>1409</v>
      </c>
      <c r="BH437" s="35" t="s">
        <v>11041</v>
      </c>
      <c r="BI437" s="35" t="s">
        <v>2580</v>
      </c>
      <c r="BJ437" s="35" t="s">
        <v>11042</v>
      </c>
    </row>
    <row r="438" spans="1:62" x14ac:dyDescent="0.2">
      <c r="A438">
        <v>436</v>
      </c>
      <c r="B438" s="35" t="s">
        <v>11033</v>
      </c>
      <c r="C438" s="35" t="s">
        <v>11034</v>
      </c>
      <c r="D438" s="35" t="s">
        <v>1408</v>
      </c>
      <c r="E438" s="35" t="s">
        <v>11043</v>
      </c>
      <c r="F438" s="35" t="s">
        <v>11036</v>
      </c>
      <c r="G438" s="20">
        <v>44265</v>
      </c>
      <c r="H438" s="35" t="s">
        <v>116</v>
      </c>
      <c r="I438" s="35" t="s">
        <v>54</v>
      </c>
      <c r="J438" s="35" t="s">
        <v>69</v>
      </c>
      <c r="K438">
        <v>18</v>
      </c>
      <c r="L438">
        <v>9.1999999999999993</v>
      </c>
      <c r="M438" s="35" t="s">
        <v>11037</v>
      </c>
      <c r="N438" s="35" t="s">
        <v>11038</v>
      </c>
      <c r="O438" s="35" t="s">
        <v>52</v>
      </c>
      <c r="P438" s="35" t="s">
        <v>3406</v>
      </c>
      <c r="Q438" s="35" t="s">
        <v>81</v>
      </c>
      <c r="R438" s="35" t="s">
        <v>2623</v>
      </c>
      <c r="S438" s="35" t="s">
        <v>11039</v>
      </c>
      <c r="T438">
        <v>28750000</v>
      </c>
      <c r="U438">
        <v>10</v>
      </c>
      <c r="V438" s="35" t="s">
        <v>11040</v>
      </c>
      <c r="W438" s="35" t="s">
        <v>1407</v>
      </c>
      <c r="X438" s="35" t="s">
        <v>49</v>
      </c>
      <c r="Y438" s="35" t="s">
        <v>48</v>
      </c>
      <c r="Z438" s="35" t="s">
        <v>14691</v>
      </c>
      <c r="AA438" s="35" t="s">
        <v>14691</v>
      </c>
      <c r="AC438" s="35" t="s">
        <v>14691</v>
      </c>
      <c r="AD438" s="35" t="s">
        <v>14691</v>
      </c>
      <c r="AE438">
        <v>291815064</v>
      </c>
      <c r="AF438">
        <v>10.15</v>
      </c>
      <c r="AG438" s="35" t="s">
        <v>14691</v>
      </c>
      <c r="AI438">
        <v>14375000</v>
      </c>
      <c r="AJ438" s="20">
        <v>44454</v>
      </c>
      <c r="AK438" s="20"/>
      <c r="AL438">
        <v>12062500</v>
      </c>
      <c r="AO438">
        <v>12062500</v>
      </c>
      <c r="AP438" s="35" t="s">
        <v>14691</v>
      </c>
      <c r="AQ438" s="35" t="s">
        <v>14691</v>
      </c>
      <c r="AR438" s="35" t="s">
        <v>14691</v>
      </c>
      <c r="AS438" s="35" t="s">
        <v>14691</v>
      </c>
      <c r="AT438" s="35" t="s">
        <v>14691</v>
      </c>
      <c r="AU438">
        <v>10.15</v>
      </c>
      <c r="AV438">
        <v>10.201000000000001</v>
      </c>
      <c r="AW438" t="b">
        <v>0</v>
      </c>
      <c r="AX438">
        <v>28750000</v>
      </c>
      <c r="AY438" s="20">
        <v>45002</v>
      </c>
      <c r="AZ438" s="20"/>
      <c r="BA438" s="20">
        <v>45186</v>
      </c>
      <c r="BB438">
        <v>1</v>
      </c>
      <c r="BC438">
        <v>0.5</v>
      </c>
      <c r="BD438">
        <v>1</v>
      </c>
      <c r="BE438">
        <v>11.5</v>
      </c>
      <c r="BF438" s="35" t="s">
        <v>14691</v>
      </c>
      <c r="BG438" s="35" t="s">
        <v>11033</v>
      </c>
      <c r="BH438" s="35" t="s">
        <v>11044</v>
      </c>
      <c r="BI438" s="35" t="s">
        <v>2584</v>
      </c>
      <c r="BJ438" s="35" t="s">
        <v>11045</v>
      </c>
    </row>
    <row r="439" spans="1:62" x14ac:dyDescent="0.2">
      <c r="A439">
        <v>437</v>
      </c>
      <c r="B439" s="35" t="s">
        <v>11033</v>
      </c>
      <c r="C439" s="35" t="s">
        <v>11034</v>
      </c>
      <c r="D439" s="35" t="s">
        <v>1408</v>
      </c>
      <c r="E439" s="35" t="s">
        <v>11046</v>
      </c>
      <c r="F439" s="35" t="s">
        <v>11036</v>
      </c>
      <c r="G439" s="20">
        <v>44265</v>
      </c>
      <c r="H439" s="35" t="s">
        <v>116</v>
      </c>
      <c r="I439" s="35" t="s">
        <v>54</v>
      </c>
      <c r="J439" s="35" t="s">
        <v>69</v>
      </c>
      <c r="K439">
        <v>18</v>
      </c>
      <c r="L439">
        <v>9.1999999999999993</v>
      </c>
      <c r="M439" s="35" t="s">
        <v>11037</v>
      </c>
      <c r="N439" s="35" t="s">
        <v>11038</v>
      </c>
      <c r="O439" s="35" t="s">
        <v>52</v>
      </c>
      <c r="P439" s="35" t="s">
        <v>3406</v>
      </c>
      <c r="Q439" s="35" t="s">
        <v>81</v>
      </c>
      <c r="R439" s="35" t="s">
        <v>2623</v>
      </c>
      <c r="S439" s="35" t="s">
        <v>11039</v>
      </c>
      <c r="T439">
        <v>28750000</v>
      </c>
      <c r="U439">
        <v>10</v>
      </c>
      <c r="V439" s="35" t="s">
        <v>11040</v>
      </c>
      <c r="W439" s="35" t="s">
        <v>1407</v>
      </c>
      <c r="X439" s="35" t="s">
        <v>49</v>
      </c>
      <c r="Y439" s="35" t="s">
        <v>48</v>
      </c>
      <c r="Z439" s="35" t="s">
        <v>14691</v>
      </c>
      <c r="AA439" s="35" t="s">
        <v>14691</v>
      </c>
      <c r="AC439" s="35" t="s">
        <v>14691</v>
      </c>
      <c r="AD439" s="35" t="s">
        <v>14691</v>
      </c>
      <c r="AE439">
        <v>291815064</v>
      </c>
      <c r="AF439">
        <v>10.15</v>
      </c>
      <c r="AG439" s="35" t="s">
        <v>14691</v>
      </c>
      <c r="AI439">
        <v>14375000</v>
      </c>
      <c r="AJ439" s="20">
        <v>44454</v>
      </c>
      <c r="AK439" s="20"/>
      <c r="AL439">
        <v>12062500</v>
      </c>
      <c r="AO439">
        <v>12062500</v>
      </c>
      <c r="AP439" s="35" t="s">
        <v>14691</v>
      </c>
      <c r="AQ439" s="35" t="s">
        <v>14691</v>
      </c>
      <c r="AR439" s="35" t="s">
        <v>14691</v>
      </c>
      <c r="AS439" s="35" t="s">
        <v>14691</v>
      </c>
      <c r="AT439" s="35" t="s">
        <v>14691</v>
      </c>
      <c r="AU439">
        <v>10.15</v>
      </c>
      <c r="AV439">
        <v>10.201000000000001</v>
      </c>
      <c r="AW439" t="b">
        <v>0</v>
      </c>
      <c r="AX439">
        <v>28750000</v>
      </c>
      <c r="AY439" s="20">
        <v>45002</v>
      </c>
      <c r="AZ439" s="20"/>
      <c r="BA439" s="20">
        <v>45186</v>
      </c>
      <c r="BB439">
        <v>1</v>
      </c>
      <c r="BC439">
        <v>0.5</v>
      </c>
      <c r="BD439">
        <v>1</v>
      </c>
      <c r="BE439">
        <v>11.5</v>
      </c>
      <c r="BF439" s="35" t="s">
        <v>14691</v>
      </c>
      <c r="BG439" s="35" t="s">
        <v>11047</v>
      </c>
      <c r="BH439" s="35" t="s">
        <v>11048</v>
      </c>
      <c r="BI439" s="35" t="s">
        <v>2589</v>
      </c>
      <c r="BJ439" s="35" t="s">
        <v>11049</v>
      </c>
    </row>
    <row r="440" spans="1:62" x14ac:dyDescent="0.2">
      <c r="A440">
        <v>438</v>
      </c>
      <c r="B440" s="35" t="s">
        <v>13965</v>
      </c>
      <c r="C440" s="35" t="s">
        <v>13966</v>
      </c>
      <c r="D440" s="35" t="s">
        <v>13967</v>
      </c>
      <c r="E440" s="35" t="s">
        <v>13968</v>
      </c>
      <c r="F440" s="35" t="s">
        <v>13969</v>
      </c>
      <c r="G440" s="20">
        <v>44516</v>
      </c>
      <c r="H440" s="35" t="s">
        <v>91</v>
      </c>
      <c r="I440" s="35" t="s">
        <v>61</v>
      </c>
      <c r="J440" s="35" t="s">
        <v>69</v>
      </c>
      <c r="K440">
        <v>18</v>
      </c>
      <c r="L440">
        <v>9.1999999999999993</v>
      </c>
      <c r="M440" s="35" t="s">
        <v>13093</v>
      </c>
      <c r="N440" s="35" t="s">
        <v>13970</v>
      </c>
      <c r="O440" s="35" t="s">
        <v>52</v>
      </c>
      <c r="P440" s="35" t="s">
        <v>2575</v>
      </c>
      <c r="Q440" s="35" t="s">
        <v>81</v>
      </c>
      <c r="R440" s="35" t="s">
        <v>2577</v>
      </c>
      <c r="S440" s="35" t="s">
        <v>13971</v>
      </c>
      <c r="T440">
        <v>23000000</v>
      </c>
      <c r="U440">
        <v>10</v>
      </c>
      <c r="V440" s="35" t="s">
        <v>13972</v>
      </c>
      <c r="W440" s="35" t="s">
        <v>1405</v>
      </c>
      <c r="X440" s="35" t="s">
        <v>49</v>
      </c>
      <c r="Y440" s="35" t="s">
        <v>167</v>
      </c>
      <c r="Z440" s="35" t="s">
        <v>14691</v>
      </c>
      <c r="AA440" s="35" t="s">
        <v>14691</v>
      </c>
      <c r="AB440">
        <v>30000000</v>
      </c>
      <c r="AC440" s="35" t="s">
        <v>13973</v>
      </c>
      <c r="AD440" s="35" t="s">
        <v>13974</v>
      </c>
      <c r="AE440">
        <v>236900000</v>
      </c>
      <c r="AF440">
        <v>10.3</v>
      </c>
      <c r="AG440" s="35" t="s">
        <v>14691</v>
      </c>
      <c r="AI440">
        <v>11500000</v>
      </c>
      <c r="AJ440" s="20">
        <v>44566</v>
      </c>
      <c r="AK440" s="20"/>
      <c r="AL440">
        <v>15900000</v>
      </c>
      <c r="AO440">
        <v>15900000</v>
      </c>
      <c r="AP440" s="35" t="s">
        <v>14691</v>
      </c>
      <c r="AQ440" s="35" t="s">
        <v>14691</v>
      </c>
      <c r="AR440" s="35" t="s">
        <v>14691</v>
      </c>
      <c r="AS440" s="35" t="s">
        <v>14691</v>
      </c>
      <c r="AT440" s="35" t="s">
        <v>14691</v>
      </c>
      <c r="AU440">
        <v>10.3</v>
      </c>
      <c r="AV440">
        <v>10.394</v>
      </c>
      <c r="AW440" t="b">
        <v>0</v>
      </c>
      <c r="AX440">
        <v>23000000</v>
      </c>
      <c r="AY440" s="20">
        <v>45114</v>
      </c>
      <c r="AZ440" s="20"/>
      <c r="BA440" s="20">
        <v>45298</v>
      </c>
      <c r="BB440">
        <v>1</v>
      </c>
      <c r="BC440">
        <v>0.5</v>
      </c>
      <c r="BD440">
        <v>1</v>
      </c>
      <c r="BE440">
        <v>11.5</v>
      </c>
      <c r="BF440" s="35" t="s">
        <v>14691</v>
      </c>
      <c r="BG440" s="35" t="s">
        <v>1406</v>
      </c>
      <c r="BH440" s="35" t="s">
        <v>13975</v>
      </c>
      <c r="BI440" s="35" t="s">
        <v>2580</v>
      </c>
      <c r="BJ440" s="35" t="s">
        <v>13976</v>
      </c>
    </row>
    <row r="441" spans="1:62" x14ac:dyDescent="0.2">
      <c r="A441">
        <v>439</v>
      </c>
      <c r="B441" s="35" t="s">
        <v>13965</v>
      </c>
      <c r="C441" s="35" t="s">
        <v>13966</v>
      </c>
      <c r="D441" s="35" t="s">
        <v>13967</v>
      </c>
      <c r="E441" s="35" t="s">
        <v>13977</v>
      </c>
      <c r="F441" s="35" t="s">
        <v>13969</v>
      </c>
      <c r="G441" s="20">
        <v>44516</v>
      </c>
      <c r="H441" s="35" t="s">
        <v>91</v>
      </c>
      <c r="I441" s="35" t="s">
        <v>61</v>
      </c>
      <c r="J441" s="35" t="s">
        <v>69</v>
      </c>
      <c r="K441">
        <v>18</v>
      </c>
      <c r="L441">
        <v>9.1999999999999993</v>
      </c>
      <c r="M441" s="35" t="s">
        <v>13093</v>
      </c>
      <c r="N441" s="35" t="s">
        <v>13970</v>
      </c>
      <c r="O441" s="35" t="s">
        <v>52</v>
      </c>
      <c r="P441" s="35" t="s">
        <v>2575</v>
      </c>
      <c r="Q441" s="35" t="s">
        <v>81</v>
      </c>
      <c r="R441" s="35" t="s">
        <v>2577</v>
      </c>
      <c r="S441" s="35" t="s">
        <v>13971</v>
      </c>
      <c r="T441">
        <v>23000000</v>
      </c>
      <c r="U441">
        <v>10</v>
      </c>
      <c r="V441" s="35" t="s">
        <v>13972</v>
      </c>
      <c r="W441" s="35" t="s">
        <v>1405</v>
      </c>
      <c r="X441" s="35" t="s">
        <v>49</v>
      </c>
      <c r="Y441" s="35" t="s">
        <v>167</v>
      </c>
      <c r="Z441" s="35" t="s">
        <v>14691</v>
      </c>
      <c r="AA441" s="35" t="s">
        <v>14691</v>
      </c>
      <c r="AB441">
        <v>30000000</v>
      </c>
      <c r="AC441" s="35" t="s">
        <v>13973</v>
      </c>
      <c r="AD441" s="35" t="s">
        <v>13974</v>
      </c>
      <c r="AE441">
        <v>236900000</v>
      </c>
      <c r="AF441">
        <v>10.3</v>
      </c>
      <c r="AG441" s="35" t="s">
        <v>14691</v>
      </c>
      <c r="AI441">
        <v>11500000</v>
      </c>
      <c r="AJ441" s="20">
        <v>44566</v>
      </c>
      <c r="AK441" s="20"/>
      <c r="AL441">
        <v>15900000</v>
      </c>
      <c r="AO441">
        <v>15900000</v>
      </c>
      <c r="AP441" s="35" t="s">
        <v>14691</v>
      </c>
      <c r="AQ441" s="35" t="s">
        <v>14691</v>
      </c>
      <c r="AR441" s="35" t="s">
        <v>14691</v>
      </c>
      <c r="AS441" s="35" t="s">
        <v>14691</v>
      </c>
      <c r="AT441" s="35" t="s">
        <v>14691</v>
      </c>
      <c r="AU441">
        <v>10.3</v>
      </c>
      <c r="AV441">
        <v>10.394</v>
      </c>
      <c r="AW441" t="b">
        <v>0</v>
      </c>
      <c r="AX441">
        <v>23000000</v>
      </c>
      <c r="AY441" s="20">
        <v>45114</v>
      </c>
      <c r="AZ441" s="20"/>
      <c r="BA441" s="20">
        <v>45298</v>
      </c>
      <c r="BB441">
        <v>1</v>
      </c>
      <c r="BC441">
        <v>0.5</v>
      </c>
      <c r="BD441">
        <v>1</v>
      </c>
      <c r="BE441">
        <v>11.5</v>
      </c>
      <c r="BF441" s="35" t="s">
        <v>14691</v>
      </c>
      <c r="BG441" s="35" t="s">
        <v>13965</v>
      </c>
      <c r="BH441" s="35" t="s">
        <v>13978</v>
      </c>
      <c r="BI441" s="35" t="s">
        <v>2584</v>
      </c>
      <c r="BJ441" s="35" t="s">
        <v>13979</v>
      </c>
    </row>
    <row r="442" spans="1:62" x14ac:dyDescent="0.2">
      <c r="A442">
        <v>440</v>
      </c>
      <c r="B442" s="35" t="s">
        <v>13965</v>
      </c>
      <c r="C442" s="35" t="s">
        <v>13966</v>
      </c>
      <c r="D442" s="35" t="s">
        <v>13967</v>
      </c>
      <c r="E442" s="35" t="s">
        <v>13980</v>
      </c>
      <c r="F442" s="35" t="s">
        <v>13969</v>
      </c>
      <c r="G442" s="20">
        <v>44516</v>
      </c>
      <c r="H442" s="35" t="s">
        <v>91</v>
      </c>
      <c r="I442" s="35" t="s">
        <v>61</v>
      </c>
      <c r="J442" s="35" t="s">
        <v>69</v>
      </c>
      <c r="K442">
        <v>18</v>
      </c>
      <c r="L442">
        <v>9.1999999999999993</v>
      </c>
      <c r="M442" s="35" t="s">
        <v>13093</v>
      </c>
      <c r="N442" s="35" t="s">
        <v>13970</v>
      </c>
      <c r="O442" s="35" t="s">
        <v>52</v>
      </c>
      <c r="P442" s="35" t="s">
        <v>2575</v>
      </c>
      <c r="Q442" s="35" t="s">
        <v>81</v>
      </c>
      <c r="R442" s="35" t="s">
        <v>2577</v>
      </c>
      <c r="S442" s="35" t="s">
        <v>13971</v>
      </c>
      <c r="T442">
        <v>23000000</v>
      </c>
      <c r="U442">
        <v>10</v>
      </c>
      <c r="V442" s="35" t="s">
        <v>13972</v>
      </c>
      <c r="W442" s="35" t="s">
        <v>1405</v>
      </c>
      <c r="X442" s="35" t="s">
        <v>49</v>
      </c>
      <c r="Y442" s="35" t="s">
        <v>167</v>
      </c>
      <c r="Z442" s="35" t="s">
        <v>14691</v>
      </c>
      <c r="AA442" s="35" t="s">
        <v>14691</v>
      </c>
      <c r="AB442">
        <v>30000000</v>
      </c>
      <c r="AC442" s="35" t="s">
        <v>13973</v>
      </c>
      <c r="AD442" s="35" t="s">
        <v>13974</v>
      </c>
      <c r="AE442">
        <v>236900000</v>
      </c>
      <c r="AF442">
        <v>10.3</v>
      </c>
      <c r="AG442" s="35" t="s">
        <v>14691</v>
      </c>
      <c r="AI442">
        <v>11500000</v>
      </c>
      <c r="AJ442" s="20">
        <v>44566</v>
      </c>
      <c r="AK442" s="20"/>
      <c r="AL442">
        <v>15900000</v>
      </c>
      <c r="AO442">
        <v>15900000</v>
      </c>
      <c r="AP442" s="35" t="s">
        <v>14691</v>
      </c>
      <c r="AQ442" s="35" t="s">
        <v>14691</v>
      </c>
      <c r="AR442" s="35" t="s">
        <v>14691</v>
      </c>
      <c r="AS442" s="35" t="s">
        <v>14691</v>
      </c>
      <c r="AT442" s="35" t="s">
        <v>14691</v>
      </c>
      <c r="AU442">
        <v>10.3</v>
      </c>
      <c r="AV442">
        <v>10.394</v>
      </c>
      <c r="AW442" t="b">
        <v>0</v>
      </c>
      <c r="AX442">
        <v>23000000</v>
      </c>
      <c r="AY442" s="20">
        <v>45114</v>
      </c>
      <c r="AZ442" s="20"/>
      <c r="BA442" s="20">
        <v>45298</v>
      </c>
      <c r="BB442">
        <v>1</v>
      </c>
      <c r="BC442">
        <v>0.5</v>
      </c>
      <c r="BD442">
        <v>1</v>
      </c>
      <c r="BE442">
        <v>11.5</v>
      </c>
      <c r="BF442" s="35" t="s">
        <v>14691</v>
      </c>
      <c r="BG442" s="35" t="s">
        <v>13981</v>
      </c>
      <c r="BH442" s="35" t="s">
        <v>13982</v>
      </c>
      <c r="BI442" s="35" t="s">
        <v>2589</v>
      </c>
      <c r="BJ442" s="35" t="s">
        <v>13983</v>
      </c>
    </row>
    <row r="443" spans="1:62" x14ac:dyDescent="0.2">
      <c r="A443">
        <v>441</v>
      </c>
      <c r="B443" s="35" t="s">
        <v>10693</v>
      </c>
      <c r="C443" s="35" t="s">
        <v>10694</v>
      </c>
      <c r="D443" s="35" t="s">
        <v>10695</v>
      </c>
      <c r="E443" s="35" t="s">
        <v>10696</v>
      </c>
      <c r="F443" s="35" t="s">
        <v>10697</v>
      </c>
      <c r="G443" s="20">
        <v>44239</v>
      </c>
      <c r="H443" s="35" t="s">
        <v>3225</v>
      </c>
      <c r="I443" s="35" t="s">
        <v>54</v>
      </c>
      <c r="J443" s="35" t="s">
        <v>119</v>
      </c>
      <c r="K443">
        <v>18</v>
      </c>
      <c r="L443">
        <v>9.1999999999999993</v>
      </c>
      <c r="M443" s="35" t="s">
        <v>10698</v>
      </c>
      <c r="N443" s="35" t="s">
        <v>10699</v>
      </c>
      <c r="O443" s="35" t="s">
        <v>68</v>
      </c>
      <c r="P443" s="35" t="s">
        <v>2575</v>
      </c>
      <c r="Q443" s="35" t="s">
        <v>52</v>
      </c>
      <c r="R443" s="35" t="s">
        <v>2577</v>
      </c>
      <c r="S443" s="35" t="s">
        <v>10700</v>
      </c>
      <c r="T443">
        <v>33000000</v>
      </c>
      <c r="U443">
        <v>10</v>
      </c>
      <c r="V443" s="35" t="s">
        <v>10701</v>
      </c>
      <c r="W443" s="35" t="s">
        <v>118</v>
      </c>
      <c r="X443" s="35" t="s">
        <v>79</v>
      </c>
      <c r="Y443" s="35" t="s">
        <v>48</v>
      </c>
      <c r="Z443" s="35" t="s">
        <v>14691</v>
      </c>
      <c r="AA443" s="35" t="s">
        <v>14691</v>
      </c>
      <c r="AC443" s="35" t="s">
        <v>14691</v>
      </c>
      <c r="AD443" s="35" t="s">
        <v>14691</v>
      </c>
      <c r="AE443">
        <v>330054458</v>
      </c>
      <c r="AF443">
        <v>10</v>
      </c>
      <c r="AG443" s="35" t="s">
        <v>14691</v>
      </c>
      <c r="AI443">
        <v>6600000</v>
      </c>
      <c r="AJ443" s="20">
        <v>44265</v>
      </c>
      <c r="AK443" s="20"/>
      <c r="AL443">
        <v>8600000</v>
      </c>
      <c r="AO443">
        <v>5733333</v>
      </c>
      <c r="AP443" s="35" t="s">
        <v>14691</v>
      </c>
      <c r="AQ443" s="35" t="s">
        <v>14691</v>
      </c>
      <c r="AR443" s="35" t="s">
        <v>14691</v>
      </c>
      <c r="AS443" s="35" t="s">
        <v>14691</v>
      </c>
      <c r="AT443" s="35" t="s">
        <v>14691</v>
      </c>
      <c r="AU443">
        <v>10</v>
      </c>
      <c r="AV443">
        <v>10.052</v>
      </c>
      <c r="AW443" t="b">
        <v>0</v>
      </c>
      <c r="AX443">
        <v>33000000</v>
      </c>
      <c r="AY443" s="20">
        <v>44997</v>
      </c>
      <c r="AZ443" s="20"/>
      <c r="BA443" s="20"/>
      <c r="BB443">
        <v>1</v>
      </c>
      <c r="BC443">
        <v>0.20000000298023224</v>
      </c>
      <c r="BD443">
        <v>1</v>
      </c>
      <c r="BE443">
        <v>11.5</v>
      </c>
      <c r="BF443" s="35" t="s">
        <v>14691</v>
      </c>
      <c r="BG443" s="35" t="s">
        <v>1404</v>
      </c>
      <c r="BH443" s="35" t="s">
        <v>10702</v>
      </c>
      <c r="BI443" s="35" t="s">
        <v>2580</v>
      </c>
      <c r="BJ443" s="35" t="s">
        <v>10703</v>
      </c>
    </row>
    <row r="444" spans="1:62" x14ac:dyDescent="0.2">
      <c r="A444">
        <v>442</v>
      </c>
      <c r="B444" s="35" t="s">
        <v>10693</v>
      </c>
      <c r="C444" s="35" t="s">
        <v>10694</v>
      </c>
      <c r="D444" s="35" t="s">
        <v>10695</v>
      </c>
      <c r="E444" s="35" t="s">
        <v>10704</v>
      </c>
      <c r="F444" s="35" t="s">
        <v>10697</v>
      </c>
      <c r="G444" s="20">
        <v>44239</v>
      </c>
      <c r="H444" s="35" t="s">
        <v>3225</v>
      </c>
      <c r="I444" s="35" t="s">
        <v>54</v>
      </c>
      <c r="J444" s="35" t="s">
        <v>119</v>
      </c>
      <c r="K444">
        <v>18</v>
      </c>
      <c r="L444">
        <v>9.1999999999999993</v>
      </c>
      <c r="M444" s="35" t="s">
        <v>10698</v>
      </c>
      <c r="N444" s="35" t="s">
        <v>10699</v>
      </c>
      <c r="O444" s="35" t="s">
        <v>68</v>
      </c>
      <c r="P444" s="35" t="s">
        <v>2575</v>
      </c>
      <c r="Q444" s="35" t="s">
        <v>52</v>
      </c>
      <c r="R444" s="35" t="s">
        <v>2577</v>
      </c>
      <c r="S444" s="35" t="s">
        <v>10700</v>
      </c>
      <c r="T444">
        <v>33000000</v>
      </c>
      <c r="U444">
        <v>10</v>
      </c>
      <c r="V444" s="35" t="s">
        <v>10701</v>
      </c>
      <c r="W444" s="35" t="s">
        <v>118</v>
      </c>
      <c r="X444" s="35" t="s">
        <v>79</v>
      </c>
      <c r="Y444" s="35" t="s">
        <v>48</v>
      </c>
      <c r="Z444" s="35" t="s">
        <v>14691</v>
      </c>
      <c r="AA444" s="35" t="s">
        <v>14691</v>
      </c>
      <c r="AC444" s="35" t="s">
        <v>14691</v>
      </c>
      <c r="AD444" s="35" t="s">
        <v>14691</v>
      </c>
      <c r="AE444">
        <v>330054458</v>
      </c>
      <c r="AF444">
        <v>10</v>
      </c>
      <c r="AG444" s="35" t="s">
        <v>14691</v>
      </c>
      <c r="AI444">
        <v>6600000</v>
      </c>
      <c r="AJ444" s="20">
        <v>44265</v>
      </c>
      <c r="AK444" s="20"/>
      <c r="AL444">
        <v>8600000</v>
      </c>
      <c r="AO444">
        <v>5733333</v>
      </c>
      <c r="AP444" s="35" t="s">
        <v>14691</v>
      </c>
      <c r="AQ444" s="35" t="s">
        <v>14691</v>
      </c>
      <c r="AR444" s="35" t="s">
        <v>14691</v>
      </c>
      <c r="AS444" s="35" t="s">
        <v>14691</v>
      </c>
      <c r="AT444" s="35" t="s">
        <v>14691</v>
      </c>
      <c r="AU444">
        <v>10</v>
      </c>
      <c r="AV444">
        <v>10.052</v>
      </c>
      <c r="AW444" t="b">
        <v>0</v>
      </c>
      <c r="AX444">
        <v>33000000</v>
      </c>
      <c r="AY444" s="20">
        <v>44997</v>
      </c>
      <c r="AZ444" s="20"/>
      <c r="BA444" s="20"/>
      <c r="BB444">
        <v>1</v>
      </c>
      <c r="BC444">
        <v>0.20000000298023224</v>
      </c>
      <c r="BD444">
        <v>1</v>
      </c>
      <c r="BE444">
        <v>11.5</v>
      </c>
      <c r="BF444" s="35" t="s">
        <v>14691</v>
      </c>
      <c r="BG444" s="35" t="s">
        <v>10693</v>
      </c>
      <c r="BH444" s="35" t="s">
        <v>10705</v>
      </c>
      <c r="BI444" s="35" t="s">
        <v>2584</v>
      </c>
      <c r="BJ444" s="35" t="s">
        <v>10706</v>
      </c>
    </row>
    <row r="445" spans="1:62" x14ac:dyDescent="0.2">
      <c r="A445">
        <v>443</v>
      </c>
      <c r="B445" s="35" t="s">
        <v>10693</v>
      </c>
      <c r="C445" s="35" t="s">
        <v>10694</v>
      </c>
      <c r="D445" s="35" t="s">
        <v>10695</v>
      </c>
      <c r="E445" s="35" t="s">
        <v>10707</v>
      </c>
      <c r="F445" s="35" t="s">
        <v>10697</v>
      </c>
      <c r="G445" s="20">
        <v>44239</v>
      </c>
      <c r="H445" s="35" t="s">
        <v>3225</v>
      </c>
      <c r="I445" s="35" t="s">
        <v>54</v>
      </c>
      <c r="J445" s="35" t="s">
        <v>119</v>
      </c>
      <c r="K445">
        <v>18</v>
      </c>
      <c r="L445">
        <v>9.1999999999999993</v>
      </c>
      <c r="M445" s="35" t="s">
        <v>10698</v>
      </c>
      <c r="N445" s="35" t="s">
        <v>10699</v>
      </c>
      <c r="O445" s="35" t="s">
        <v>68</v>
      </c>
      <c r="P445" s="35" t="s">
        <v>2575</v>
      </c>
      <c r="Q445" s="35" t="s">
        <v>52</v>
      </c>
      <c r="R445" s="35" t="s">
        <v>2577</v>
      </c>
      <c r="S445" s="35" t="s">
        <v>10700</v>
      </c>
      <c r="T445">
        <v>33000000</v>
      </c>
      <c r="U445">
        <v>10</v>
      </c>
      <c r="V445" s="35" t="s">
        <v>10701</v>
      </c>
      <c r="W445" s="35" t="s">
        <v>118</v>
      </c>
      <c r="X445" s="35" t="s">
        <v>79</v>
      </c>
      <c r="Y445" s="35" t="s">
        <v>48</v>
      </c>
      <c r="Z445" s="35" t="s">
        <v>14691</v>
      </c>
      <c r="AA445" s="35" t="s">
        <v>14691</v>
      </c>
      <c r="AC445" s="35" t="s">
        <v>14691</v>
      </c>
      <c r="AD445" s="35" t="s">
        <v>14691</v>
      </c>
      <c r="AE445">
        <v>330054458</v>
      </c>
      <c r="AF445">
        <v>10</v>
      </c>
      <c r="AG445" s="35" t="s">
        <v>14691</v>
      </c>
      <c r="AI445">
        <v>6600000</v>
      </c>
      <c r="AJ445" s="20">
        <v>44265</v>
      </c>
      <c r="AK445" s="20"/>
      <c r="AL445">
        <v>8600000</v>
      </c>
      <c r="AO445">
        <v>5733333</v>
      </c>
      <c r="AP445" s="35" t="s">
        <v>14691</v>
      </c>
      <c r="AQ445" s="35" t="s">
        <v>14691</v>
      </c>
      <c r="AR445" s="35" t="s">
        <v>14691</v>
      </c>
      <c r="AS445" s="35" t="s">
        <v>14691</v>
      </c>
      <c r="AT445" s="35" t="s">
        <v>14691</v>
      </c>
      <c r="AU445">
        <v>10</v>
      </c>
      <c r="AV445">
        <v>10.052</v>
      </c>
      <c r="AW445" t="b">
        <v>0</v>
      </c>
      <c r="AX445">
        <v>33000000</v>
      </c>
      <c r="AY445" s="20">
        <v>44997</v>
      </c>
      <c r="AZ445" s="20"/>
      <c r="BA445" s="20"/>
      <c r="BB445">
        <v>1</v>
      </c>
      <c r="BC445">
        <v>0.20000000298023224</v>
      </c>
      <c r="BD445">
        <v>1</v>
      </c>
      <c r="BE445">
        <v>11.5</v>
      </c>
      <c r="BF445" s="35" t="s">
        <v>14691</v>
      </c>
      <c r="BG445" s="35" t="s">
        <v>10708</v>
      </c>
      <c r="BH445" s="35" t="s">
        <v>10709</v>
      </c>
      <c r="BI445" s="35" t="s">
        <v>2589</v>
      </c>
      <c r="BJ445" s="35" t="s">
        <v>10710</v>
      </c>
    </row>
    <row r="446" spans="1:62" x14ac:dyDescent="0.2">
      <c r="A446">
        <v>444</v>
      </c>
      <c r="B446" s="35" t="s">
        <v>7210</v>
      </c>
      <c r="C446" s="35" t="s">
        <v>7211</v>
      </c>
      <c r="D446" s="35" t="s">
        <v>7212</v>
      </c>
      <c r="E446" s="35" t="s">
        <v>7213</v>
      </c>
      <c r="F446" s="35" t="s">
        <v>7214</v>
      </c>
      <c r="G446" s="20">
        <v>44195</v>
      </c>
      <c r="H446" s="35" t="s">
        <v>3225</v>
      </c>
      <c r="I446" s="35" t="s">
        <v>54</v>
      </c>
      <c r="J446" s="35" t="s">
        <v>69</v>
      </c>
      <c r="K446">
        <v>18</v>
      </c>
      <c r="L446">
        <v>9.1999999999999993</v>
      </c>
      <c r="M446" s="35" t="s">
        <v>7215</v>
      </c>
      <c r="N446" s="35" t="s">
        <v>7216</v>
      </c>
      <c r="O446" s="35" t="s">
        <v>52</v>
      </c>
      <c r="P446" s="35" t="s">
        <v>2575</v>
      </c>
      <c r="Q446" s="35" t="s">
        <v>96</v>
      </c>
      <c r="R446" s="35" t="s">
        <v>2623</v>
      </c>
      <c r="S446" s="35" t="s">
        <v>7217</v>
      </c>
      <c r="T446">
        <v>25875000</v>
      </c>
      <c r="U446">
        <v>10</v>
      </c>
      <c r="V446" s="35" t="s">
        <v>14691</v>
      </c>
      <c r="W446" s="35" t="s">
        <v>817</v>
      </c>
      <c r="X446" s="35" t="s">
        <v>49</v>
      </c>
      <c r="Y446" s="35" t="s">
        <v>48</v>
      </c>
      <c r="Z446" s="35" t="s">
        <v>14691</v>
      </c>
      <c r="AA446" s="35" t="s">
        <v>14691</v>
      </c>
      <c r="AC446" s="35" t="s">
        <v>14691</v>
      </c>
      <c r="AD446" s="35" t="s">
        <v>14691</v>
      </c>
      <c r="AE446">
        <v>258760889</v>
      </c>
      <c r="AF446">
        <v>10</v>
      </c>
      <c r="AG446" s="35" t="s">
        <v>14691</v>
      </c>
      <c r="AI446">
        <v>12937500</v>
      </c>
      <c r="AJ446" s="20">
        <v>44211</v>
      </c>
      <c r="AK446" s="20"/>
      <c r="AL446">
        <v>7175000</v>
      </c>
      <c r="AO446">
        <v>7175000</v>
      </c>
      <c r="AP446" s="35" t="s">
        <v>14691</v>
      </c>
      <c r="AQ446" s="35" t="s">
        <v>14691</v>
      </c>
      <c r="AR446" s="35" t="s">
        <v>14691</v>
      </c>
      <c r="AS446" s="35" t="s">
        <v>14691</v>
      </c>
      <c r="AT446" s="35" t="s">
        <v>14691</v>
      </c>
      <c r="AU446">
        <v>10</v>
      </c>
      <c r="AV446">
        <v>10.042999999999999</v>
      </c>
      <c r="AW446" t="b">
        <v>0</v>
      </c>
      <c r="AX446">
        <v>25875000</v>
      </c>
      <c r="AY446" s="20">
        <v>44946</v>
      </c>
      <c r="AZ446" s="20"/>
      <c r="BA446" s="20"/>
      <c r="BB446">
        <v>1</v>
      </c>
      <c r="BC446">
        <v>0.5</v>
      </c>
      <c r="BD446">
        <v>1</v>
      </c>
      <c r="BE446">
        <v>11.5</v>
      </c>
      <c r="BF446" s="35" t="s">
        <v>14691</v>
      </c>
      <c r="BG446" s="35" t="s">
        <v>1403</v>
      </c>
      <c r="BH446" s="35" t="s">
        <v>7218</v>
      </c>
      <c r="BI446" s="35" t="s">
        <v>2580</v>
      </c>
      <c r="BJ446" s="35" t="s">
        <v>7219</v>
      </c>
    </row>
    <row r="447" spans="1:62" x14ac:dyDescent="0.2">
      <c r="A447">
        <v>445</v>
      </c>
      <c r="B447" s="35" t="s">
        <v>7210</v>
      </c>
      <c r="C447" s="35" t="s">
        <v>7211</v>
      </c>
      <c r="D447" s="35" t="s">
        <v>7212</v>
      </c>
      <c r="E447" s="35" t="s">
        <v>7220</v>
      </c>
      <c r="F447" s="35" t="s">
        <v>7214</v>
      </c>
      <c r="G447" s="20">
        <v>44195</v>
      </c>
      <c r="H447" s="35" t="s">
        <v>3225</v>
      </c>
      <c r="I447" s="35" t="s">
        <v>54</v>
      </c>
      <c r="J447" s="35" t="s">
        <v>69</v>
      </c>
      <c r="K447">
        <v>18</v>
      </c>
      <c r="L447">
        <v>9.1999999999999993</v>
      </c>
      <c r="M447" s="35" t="s">
        <v>7215</v>
      </c>
      <c r="N447" s="35" t="s">
        <v>7216</v>
      </c>
      <c r="O447" s="35" t="s">
        <v>52</v>
      </c>
      <c r="P447" s="35" t="s">
        <v>2575</v>
      </c>
      <c r="Q447" s="35" t="s">
        <v>96</v>
      </c>
      <c r="R447" s="35" t="s">
        <v>2623</v>
      </c>
      <c r="S447" s="35" t="s">
        <v>7217</v>
      </c>
      <c r="T447">
        <v>25875000</v>
      </c>
      <c r="U447">
        <v>10</v>
      </c>
      <c r="V447" s="35" t="s">
        <v>14691</v>
      </c>
      <c r="W447" s="35" t="s">
        <v>817</v>
      </c>
      <c r="X447" s="35" t="s">
        <v>49</v>
      </c>
      <c r="Y447" s="35" t="s">
        <v>48</v>
      </c>
      <c r="Z447" s="35" t="s">
        <v>14691</v>
      </c>
      <c r="AA447" s="35" t="s">
        <v>14691</v>
      </c>
      <c r="AC447" s="35" t="s">
        <v>14691</v>
      </c>
      <c r="AD447" s="35" t="s">
        <v>14691</v>
      </c>
      <c r="AE447">
        <v>258760889</v>
      </c>
      <c r="AF447">
        <v>10</v>
      </c>
      <c r="AG447" s="35" t="s">
        <v>14691</v>
      </c>
      <c r="AI447">
        <v>12937500</v>
      </c>
      <c r="AJ447" s="20">
        <v>44211</v>
      </c>
      <c r="AK447" s="20"/>
      <c r="AL447">
        <v>7175000</v>
      </c>
      <c r="AO447">
        <v>7175000</v>
      </c>
      <c r="AP447" s="35" t="s">
        <v>14691</v>
      </c>
      <c r="AQ447" s="35" t="s">
        <v>14691</v>
      </c>
      <c r="AR447" s="35" t="s">
        <v>14691</v>
      </c>
      <c r="AS447" s="35" t="s">
        <v>14691</v>
      </c>
      <c r="AT447" s="35" t="s">
        <v>14691</v>
      </c>
      <c r="AU447">
        <v>10</v>
      </c>
      <c r="AV447">
        <v>10.042999999999999</v>
      </c>
      <c r="AW447" t="b">
        <v>0</v>
      </c>
      <c r="AX447">
        <v>25875000</v>
      </c>
      <c r="AY447" s="20">
        <v>44946</v>
      </c>
      <c r="AZ447" s="20"/>
      <c r="BA447" s="20"/>
      <c r="BB447">
        <v>1</v>
      </c>
      <c r="BC447">
        <v>0.5</v>
      </c>
      <c r="BD447">
        <v>1</v>
      </c>
      <c r="BE447">
        <v>11.5</v>
      </c>
      <c r="BF447" s="35" t="s">
        <v>14691</v>
      </c>
      <c r="BG447" s="35" t="s">
        <v>7210</v>
      </c>
      <c r="BH447" s="35" t="s">
        <v>7221</v>
      </c>
      <c r="BI447" s="35" t="s">
        <v>2584</v>
      </c>
      <c r="BJ447" s="35" t="s">
        <v>7222</v>
      </c>
    </row>
    <row r="448" spans="1:62" x14ac:dyDescent="0.2">
      <c r="A448">
        <v>446</v>
      </c>
      <c r="B448" s="35" t="s">
        <v>7210</v>
      </c>
      <c r="C448" s="35" t="s">
        <v>7211</v>
      </c>
      <c r="D448" s="35" t="s">
        <v>7212</v>
      </c>
      <c r="E448" s="35" t="s">
        <v>7223</v>
      </c>
      <c r="F448" s="35" t="s">
        <v>7214</v>
      </c>
      <c r="G448" s="20">
        <v>44195</v>
      </c>
      <c r="H448" s="35" t="s">
        <v>3225</v>
      </c>
      <c r="I448" s="35" t="s">
        <v>54</v>
      </c>
      <c r="J448" s="35" t="s">
        <v>69</v>
      </c>
      <c r="K448">
        <v>18</v>
      </c>
      <c r="L448">
        <v>9.1999999999999993</v>
      </c>
      <c r="M448" s="35" t="s">
        <v>7215</v>
      </c>
      <c r="N448" s="35" t="s">
        <v>7216</v>
      </c>
      <c r="O448" s="35" t="s">
        <v>52</v>
      </c>
      <c r="P448" s="35" t="s">
        <v>2575</v>
      </c>
      <c r="Q448" s="35" t="s">
        <v>96</v>
      </c>
      <c r="R448" s="35" t="s">
        <v>2623</v>
      </c>
      <c r="S448" s="35" t="s">
        <v>7217</v>
      </c>
      <c r="T448">
        <v>25875000</v>
      </c>
      <c r="U448">
        <v>10</v>
      </c>
      <c r="V448" s="35" t="s">
        <v>14691</v>
      </c>
      <c r="W448" s="35" t="s">
        <v>817</v>
      </c>
      <c r="X448" s="35" t="s">
        <v>49</v>
      </c>
      <c r="Y448" s="35" t="s">
        <v>48</v>
      </c>
      <c r="Z448" s="35" t="s">
        <v>14691</v>
      </c>
      <c r="AA448" s="35" t="s">
        <v>14691</v>
      </c>
      <c r="AC448" s="35" t="s">
        <v>14691</v>
      </c>
      <c r="AD448" s="35" t="s">
        <v>14691</v>
      </c>
      <c r="AE448">
        <v>258760889</v>
      </c>
      <c r="AF448">
        <v>10</v>
      </c>
      <c r="AG448" s="35" t="s">
        <v>14691</v>
      </c>
      <c r="AI448">
        <v>12937500</v>
      </c>
      <c r="AJ448" s="20">
        <v>44211</v>
      </c>
      <c r="AK448" s="20"/>
      <c r="AL448">
        <v>7175000</v>
      </c>
      <c r="AO448">
        <v>7175000</v>
      </c>
      <c r="AP448" s="35" t="s">
        <v>14691</v>
      </c>
      <c r="AQ448" s="35" t="s">
        <v>14691</v>
      </c>
      <c r="AR448" s="35" t="s">
        <v>14691</v>
      </c>
      <c r="AS448" s="35" t="s">
        <v>14691</v>
      </c>
      <c r="AT448" s="35" t="s">
        <v>14691</v>
      </c>
      <c r="AU448">
        <v>10</v>
      </c>
      <c r="AV448">
        <v>10.042999999999999</v>
      </c>
      <c r="AW448" t="b">
        <v>0</v>
      </c>
      <c r="AX448">
        <v>25875000</v>
      </c>
      <c r="AY448" s="20">
        <v>44946</v>
      </c>
      <c r="AZ448" s="20"/>
      <c r="BA448" s="20"/>
      <c r="BB448">
        <v>1</v>
      </c>
      <c r="BC448">
        <v>0.5</v>
      </c>
      <c r="BD448">
        <v>1</v>
      </c>
      <c r="BE448">
        <v>11.5</v>
      </c>
      <c r="BF448" s="35" t="s">
        <v>14691</v>
      </c>
      <c r="BG448" s="35" t="s">
        <v>7224</v>
      </c>
      <c r="BH448" s="35" t="s">
        <v>7225</v>
      </c>
      <c r="BI448" s="35" t="s">
        <v>2589</v>
      </c>
      <c r="BJ448" s="35" t="s">
        <v>7226</v>
      </c>
    </row>
    <row r="449" spans="1:62" x14ac:dyDescent="0.2">
      <c r="A449">
        <v>447</v>
      </c>
      <c r="B449" s="35" t="s">
        <v>3723</v>
      </c>
      <c r="C449" s="35" t="s">
        <v>3724</v>
      </c>
      <c r="D449" s="35" t="s">
        <v>3725</v>
      </c>
      <c r="E449" s="35" t="s">
        <v>3726</v>
      </c>
      <c r="F449" s="35" t="s">
        <v>3727</v>
      </c>
      <c r="G449" s="20">
        <v>44375</v>
      </c>
      <c r="H449" s="35" t="s">
        <v>2653</v>
      </c>
      <c r="I449" s="35" t="s">
        <v>54</v>
      </c>
      <c r="J449" s="35" t="s">
        <v>162</v>
      </c>
      <c r="K449">
        <v>18</v>
      </c>
      <c r="L449">
        <v>9.1999999999999993</v>
      </c>
      <c r="M449" s="35" t="s">
        <v>3728</v>
      </c>
      <c r="N449" s="35" t="s">
        <v>3729</v>
      </c>
      <c r="O449" s="35" t="s">
        <v>111</v>
      </c>
      <c r="P449" s="35" t="s">
        <v>3730</v>
      </c>
      <c r="Q449" s="35" t="s">
        <v>200</v>
      </c>
      <c r="R449" s="35" t="s">
        <v>2577</v>
      </c>
      <c r="S449" s="35" t="s">
        <v>3731</v>
      </c>
      <c r="T449">
        <v>8000000</v>
      </c>
      <c r="U449">
        <v>10</v>
      </c>
      <c r="V449" s="35" t="s">
        <v>14691</v>
      </c>
      <c r="W449" s="35" t="s">
        <v>1401</v>
      </c>
      <c r="X449" s="35" t="s">
        <v>66</v>
      </c>
      <c r="Y449" s="35" t="s">
        <v>48</v>
      </c>
      <c r="Z449" s="35" t="s">
        <v>14691</v>
      </c>
      <c r="AA449" s="35" t="s">
        <v>14691</v>
      </c>
      <c r="AC449" s="35" t="s">
        <v>14691</v>
      </c>
      <c r="AD449" s="35" t="s">
        <v>14691</v>
      </c>
      <c r="AE449">
        <v>80000789</v>
      </c>
      <c r="AF449">
        <v>10</v>
      </c>
      <c r="AG449" s="35" t="s">
        <v>14691</v>
      </c>
      <c r="AI449">
        <v>6000000</v>
      </c>
      <c r="AJ449" s="20">
        <v>44397</v>
      </c>
      <c r="AK449" s="20"/>
      <c r="AL449">
        <v>3400000</v>
      </c>
      <c r="AO449">
        <v>3400000</v>
      </c>
      <c r="AP449" s="35" t="s">
        <v>14691</v>
      </c>
      <c r="AQ449" s="35" t="s">
        <v>14691</v>
      </c>
      <c r="AR449" s="35" t="s">
        <v>14691</v>
      </c>
      <c r="AS449" s="35" t="s">
        <v>14691</v>
      </c>
      <c r="AT449" s="35" t="s">
        <v>14691</v>
      </c>
      <c r="AU449">
        <v>10.01</v>
      </c>
      <c r="AV449">
        <v>10.032</v>
      </c>
      <c r="AW449" t="b">
        <v>0</v>
      </c>
      <c r="AX449">
        <v>8000000</v>
      </c>
      <c r="AY449" s="20">
        <v>44764</v>
      </c>
      <c r="AZ449" s="20"/>
      <c r="BA449" s="20"/>
      <c r="BB449">
        <v>1</v>
      </c>
      <c r="BC449">
        <v>0.75</v>
      </c>
      <c r="BD449">
        <v>1</v>
      </c>
      <c r="BE449">
        <v>11.5</v>
      </c>
      <c r="BF449" s="35" t="s">
        <v>14691</v>
      </c>
      <c r="BG449" s="35" t="s">
        <v>1402</v>
      </c>
      <c r="BH449" s="35" t="s">
        <v>3732</v>
      </c>
      <c r="BI449" s="35" t="s">
        <v>2580</v>
      </c>
      <c r="BJ449" s="35" t="s">
        <v>3733</v>
      </c>
    </row>
    <row r="450" spans="1:62" x14ac:dyDescent="0.2">
      <c r="A450">
        <v>448</v>
      </c>
      <c r="B450" s="35" t="s">
        <v>3723</v>
      </c>
      <c r="C450" s="35" t="s">
        <v>3724</v>
      </c>
      <c r="D450" s="35" t="s">
        <v>3725</v>
      </c>
      <c r="E450" s="35" t="s">
        <v>3734</v>
      </c>
      <c r="F450" s="35" t="s">
        <v>3727</v>
      </c>
      <c r="G450" s="20">
        <v>44375</v>
      </c>
      <c r="H450" s="35" t="s">
        <v>2653</v>
      </c>
      <c r="I450" s="35" t="s">
        <v>54</v>
      </c>
      <c r="J450" s="35" t="s">
        <v>162</v>
      </c>
      <c r="K450">
        <v>18</v>
      </c>
      <c r="L450">
        <v>9.1999999999999993</v>
      </c>
      <c r="M450" s="35" t="s">
        <v>3728</v>
      </c>
      <c r="N450" s="35" t="s">
        <v>3729</v>
      </c>
      <c r="O450" s="35" t="s">
        <v>111</v>
      </c>
      <c r="P450" s="35" t="s">
        <v>3730</v>
      </c>
      <c r="Q450" s="35" t="s">
        <v>200</v>
      </c>
      <c r="R450" s="35" t="s">
        <v>2577</v>
      </c>
      <c r="S450" s="35" t="s">
        <v>3731</v>
      </c>
      <c r="T450">
        <v>8000000</v>
      </c>
      <c r="U450">
        <v>10</v>
      </c>
      <c r="V450" s="35" t="s">
        <v>14691</v>
      </c>
      <c r="W450" s="35" t="s">
        <v>1401</v>
      </c>
      <c r="X450" s="35" t="s">
        <v>66</v>
      </c>
      <c r="Y450" s="35" t="s">
        <v>48</v>
      </c>
      <c r="Z450" s="35" t="s">
        <v>14691</v>
      </c>
      <c r="AA450" s="35" t="s">
        <v>14691</v>
      </c>
      <c r="AC450" s="35" t="s">
        <v>14691</v>
      </c>
      <c r="AD450" s="35" t="s">
        <v>14691</v>
      </c>
      <c r="AE450">
        <v>80000789</v>
      </c>
      <c r="AF450">
        <v>10</v>
      </c>
      <c r="AG450" s="35" t="s">
        <v>14691</v>
      </c>
      <c r="AI450">
        <v>6000000</v>
      </c>
      <c r="AJ450" s="20">
        <v>44397</v>
      </c>
      <c r="AK450" s="20"/>
      <c r="AL450">
        <v>3400000</v>
      </c>
      <c r="AO450">
        <v>3400000</v>
      </c>
      <c r="AP450" s="35" t="s">
        <v>14691</v>
      </c>
      <c r="AQ450" s="35" t="s">
        <v>14691</v>
      </c>
      <c r="AR450" s="35" t="s">
        <v>14691</v>
      </c>
      <c r="AS450" s="35" t="s">
        <v>14691</v>
      </c>
      <c r="AT450" s="35" t="s">
        <v>14691</v>
      </c>
      <c r="AU450">
        <v>10.01</v>
      </c>
      <c r="AV450">
        <v>10.032</v>
      </c>
      <c r="AW450" t="b">
        <v>0</v>
      </c>
      <c r="AX450">
        <v>8000000</v>
      </c>
      <c r="AY450" s="20">
        <v>44764</v>
      </c>
      <c r="AZ450" s="20"/>
      <c r="BA450" s="20"/>
      <c r="BB450">
        <v>1</v>
      </c>
      <c r="BC450">
        <v>0.75</v>
      </c>
      <c r="BD450">
        <v>1</v>
      </c>
      <c r="BE450">
        <v>11.5</v>
      </c>
      <c r="BF450" s="35" t="s">
        <v>14691</v>
      </c>
      <c r="BG450" s="35" t="s">
        <v>3723</v>
      </c>
      <c r="BH450" s="35" t="s">
        <v>3735</v>
      </c>
      <c r="BI450" s="35" t="s">
        <v>2584</v>
      </c>
      <c r="BJ450" s="35" t="s">
        <v>3736</v>
      </c>
    </row>
    <row r="451" spans="1:62" x14ac:dyDescent="0.2">
      <c r="A451">
        <v>449</v>
      </c>
      <c r="B451" s="35" t="s">
        <v>3723</v>
      </c>
      <c r="C451" s="35" t="s">
        <v>3724</v>
      </c>
      <c r="D451" s="35" t="s">
        <v>3725</v>
      </c>
      <c r="E451" s="35" t="s">
        <v>3737</v>
      </c>
      <c r="F451" s="35" t="s">
        <v>3727</v>
      </c>
      <c r="G451" s="20">
        <v>44375</v>
      </c>
      <c r="H451" s="35" t="s">
        <v>2653</v>
      </c>
      <c r="I451" s="35" t="s">
        <v>54</v>
      </c>
      <c r="J451" s="35" t="s">
        <v>162</v>
      </c>
      <c r="K451">
        <v>18</v>
      </c>
      <c r="L451">
        <v>9.1999999999999993</v>
      </c>
      <c r="M451" s="35" t="s">
        <v>3728</v>
      </c>
      <c r="N451" s="35" t="s">
        <v>3729</v>
      </c>
      <c r="O451" s="35" t="s">
        <v>111</v>
      </c>
      <c r="P451" s="35" t="s">
        <v>3730</v>
      </c>
      <c r="Q451" s="35" t="s">
        <v>200</v>
      </c>
      <c r="R451" s="35" t="s">
        <v>2577</v>
      </c>
      <c r="S451" s="35" t="s">
        <v>3731</v>
      </c>
      <c r="T451">
        <v>8000000</v>
      </c>
      <c r="U451">
        <v>10</v>
      </c>
      <c r="V451" s="35" t="s">
        <v>14691</v>
      </c>
      <c r="W451" s="35" t="s">
        <v>1401</v>
      </c>
      <c r="X451" s="35" t="s">
        <v>66</v>
      </c>
      <c r="Y451" s="35" t="s">
        <v>48</v>
      </c>
      <c r="Z451" s="35" t="s">
        <v>14691</v>
      </c>
      <c r="AA451" s="35" t="s">
        <v>14691</v>
      </c>
      <c r="AC451" s="35" t="s">
        <v>14691</v>
      </c>
      <c r="AD451" s="35" t="s">
        <v>14691</v>
      </c>
      <c r="AE451">
        <v>80000789</v>
      </c>
      <c r="AF451">
        <v>10</v>
      </c>
      <c r="AG451" s="35" t="s">
        <v>14691</v>
      </c>
      <c r="AI451">
        <v>6000000</v>
      </c>
      <c r="AJ451" s="20">
        <v>44397</v>
      </c>
      <c r="AK451" s="20"/>
      <c r="AL451">
        <v>3400000</v>
      </c>
      <c r="AO451">
        <v>3400000</v>
      </c>
      <c r="AP451" s="35" t="s">
        <v>14691</v>
      </c>
      <c r="AQ451" s="35" t="s">
        <v>14691</v>
      </c>
      <c r="AR451" s="35" t="s">
        <v>14691</v>
      </c>
      <c r="AS451" s="35" t="s">
        <v>14691</v>
      </c>
      <c r="AT451" s="35" t="s">
        <v>14691</v>
      </c>
      <c r="AU451">
        <v>10.01</v>
      </c>
      <c r="AV451">
        <v>10.032</v>
      </c>
      <c r="AW451" t="b">
        <v>0</v>
      </c>
      <c r="AX451">
        <v>8000000</v>
      </c>
      <c r="AY451" s="20">
        <v>44764</v>
      </c>
      <c r="AZ451" s="20"/>
      <c r="BA451" s="20"/>
      <c r="BB451">
        <v>1</v>
      </c>
      <c r="BC451">
        <v>0.75</v>
      </c>
      <c r="BD451">
        <v>1</v>
      </c>
      <c r="BE451">
        <v>11.5</v>
      </c>
      <c r="BF451" s="35" t="s">
        <v>14691</v>
      </c>
      <c r="BG451" s="35" t="s">
        <v>3738</v>
      </c>
      <c r="BH451" s="35" t="s">
        <v>3739</v>
      </c>
      <c r="BI451" s="35" t="s">
        <v>2589</v>
      </c>
      <c r="BJ451" s="35" t="s">
        <v>3740</v>
      </c>
    </row>
    <row r="452" spans="1:62" x14ac:dyDescent="0.2">
      <c r="A452">
        <v>450</v>
      </c>
      <c r="B452" s="35" t="s">
        <v>13348</v>
      </c>
      <c r="C452" s="35" t="s">
        <v>13349</v>
      </c>
      <c r="D452" s="35" t="s">
        <v>13350</v>
      </c>
      <c r="E452" s="35" t="s">
        <v>13351</v>
      </c>
      <c r="F452" s="35" t="s">
        <v>13352</v>
      </c>
      <c r="G452" s="20">
        <v>44274</v>
      </c>
      <c r="H452" s="35" t="s">
        <v>3225</v>
      </c>
      <c r="I452" s="35" t="s">
        <v>61</v>
      </c>
      <c r="J452" s="35" t="s">
        <v>53</v>
      </c>
      <c r="K452">
        <v>18</v>
      </c>
      <c r="L452">
        <v>9.1999999999999993</v>
      </c>
      <c r="M452" s="35" t="s">
        <v>9407</v>
      </c>
      <c r="N452" s="35" t="s">
        <v>13353</v>
      </c>
      <c r="O452" s="35" t="s">
        <v>1399</v>
      </c>
      <c r="P452" s="35" t="s">
        <v>2575</v>
      </c>
      <c r="Q452" s="35" t="s">
        <v>136</v>
      </c>
      <c r="R452" s="35" t="s">
        <v>2623</v>
      </c>
      <c r="S452" s="35" t="s">
        <v>13354</v>
      </c>
      <c r="T452">
        <v>17250000</v>
      </c>
      <c r="U452">
        <v>10</v>
      </c>
      <c r="V452" s="35" t="s">
        <v>13355</v>
      </c>
      <c r="W452" s="35" t="s">
        <v>1398</v>
      </c>
      <c r="X452" s="35" t="s">
        <v>147</v>
      </c>
      <c r="Y452" s="35" t="s">
        <v>48</v>
      </c>
      <c r="Z452" s="35" t="s">
        <v>14691</v>
      </c>
      <c r="AA452" s="35" t="s">
        <v>14691</v>
      </c>
      <c r="AC452" s="35" t="s">
        <v>14691</v>
      </c>
      <c r="AD452" s="35" t="s">
        <v>14691</v>
      </c>
      <c r="AE452">
        <v>172502851</v>
      </c>
      <c r="AF452">
        <v>10</v>
      </c>
      <c r="AG452" s="35" t="s">
        <v>14691</v>
      </c>
      <c r="AI452">
        <v>5750000</v>
      </c>
      <c r="AJ452" s="20">
        <v>44356</v>
      </c>
      <c r="AK452" s="20"/>
      <c r="AL452">
        <v>5700000</v>
      </c>
      <c r="AO452">
        <v>5700000</v>
      </c>
      <c r="AP452" s="35" t="s">
        <v>14691</v>
      </c>
      <c r="AQ452" s="35" t="s">
        <v>14691</v>
      </c>
      <c r="AR452" s="35" t="s">
        <v>14691</v>
      </c>
      <c r="AS452" s="35" t="s">
        <v>14691</v>
      </c>
      <c r="AT452" s="35" t="s">
        <v>14691</v>
      </c>
      <c r="AU452">
        <v>10</v>
      </c>
      <c r="AV452">
        <v>10</v>
      </c>
      <c r="AW452" t="b">
        <v>0</v>
      </c>
      <c r="AX452">
        <v>17250000</v>
      </c>
      <c r="AY452" s="20">
        <v>45088</v>
      </c>
      <c r="AZ452" s="20"/>
      <c r="BA452" s="20"/>
      <c r="BB452">
        <v>1</v>
      </c>
      <c r="BC452">
        <v>0.3333333432674408</v>
      </c>
      <c r="BD452">
        <v>1</v>
      </c>
      <c r="BE452">
        <v>11.5</v>
      </c>
      <c r="BF452" s="35" t="s">
        <v>14691</v>
      </c>
      <c r="BG452" s="35" t="s">
        <v>1400</v>
      </c>
      <c r="BH452" s="35" t="s">
        <v>13356</v>
      </c>
      <c r="BI452" s="35" t="s">
        <v>2580</v>
      </c>
      <c r="BJ452" s="35" t="s">
        <v>13357</v>
      </c>
    </row>
    <row r="453" spans="1:62" x14ac:dyDescent="0.2">
      <c r="A453">
        <v>451</v>
      </c>
      <c r="B453" s="35" t="s">
        <v>13348</v>
      </c>
      <c r="C453" s="35" t="s">
        <v>13349</v>
      </c>
      <c r="D453" s="35" t="s">
        <v>13350</v>
      </c>
      <c r="E453" s="35" t="s">
        <v>13358</v>
      </c>
      <c r="F453" s="35" t="s">
        <v>13352</v>
      </c>
      <c r="G453" s="20">
        <v>44274</v>
      </c>
      <c r="H453" s="35" t="s">
        <v>3225</v>
      </c>
      <c r="I453" s="35" t="s">
        <v>61</v>
      </c>
      <c r="J453" s="35" t="s">
        <v>53</v>
      </c>
      <c r="K453">
        <v>18</v>
      </c>
      <c r="L453">
        <v>9.1999999999999993</v>
      </c>
      <c r="M453" s="35" t="s">
        <v>9407</v>
      </c>
      <c r="N453" s="35" t="s">
        <v>13353</v>
      </c>
      <c r="O453" s="35" t="s">
        <v>1399</v>
      </c>
      <c r="P453" s="35" t="s">
        <v>2575</v>
      </c>
      <c r="Q453" s="35" t="s">
        <v>136</v>
      </c>
      <c r="R453" s="35" t="s">
        <v>2623</v>
      </c>
      <c r="S453" s="35" t="s">
        <v>13354</v>
      </c>
      <c r="T453">
        <v>17250000</v>
      </c>
      <c r="U453">
        <v>10</v>
      </c>
      <c r="V453" s="35" t="s">
        <v>13355</v>
      </c>
      <c r="W453" s="35" t="s">
        <v>1398</v>
      </c>
      <c r="X453" s="35" t="s">
        <v>147</v>
      </c>
      <c r="Y453" s="35" t="s">
        <v>48</v>
      </c>
      <c r="Z453" s="35" t="s">
        <v>14691</v>
      </c>
      <c r="AA453" s="35" t="s">
        <v>14691</v>
      </c>
      <c r="AC453" s="35" t="s">
        <v>14691</v>
      </c>
      <c r="AD453" s="35" t="s">
        <v>14691</v>
      </c>
      <c r="AE453">
        <v>172502851</v>
      </c>
      <c r="AF453">
        <v>10</v>
      </c>
      <c r="AG453" s="35" t="s">
        <v>14691</v>
      </c>
      <c r="AI453">
        <v>5750000</v>
      </c>
      <c r="AJ453" s="20">
        <v>44356</v>
      </c>
      <c r="AK453" s="20"/>
      <c r="AL453">
        <v>5700000</v>
      </c>
      <c r="AO453">
        <v>5700000</v>
      </c>
      <c r="AP453" s="35" t="s">
        <v>14691</v>
      </c>
      <c r="AQ453" s="35" t="s">
        <v>14691</v>
      </c>
      <c r="AR453" s="35" t="s">
        <v>14691</v>
      </c>
      <c r="AS453" s="35" t="s">
        <v>14691</v>
      </c>
      <c r="AT453" s="35" t="s">
        <v>14691</v>
      </c>
      <c r="AU453">
        <v>10</v>
      </c>
      <c r="AV453">
        <v>10</v>
      </c>
      <c r="AW453" t="b">
        <v>0</v>
      </c>
      <c r="AX453">
        <v>17250000</v>
      </c>
      <c r="AY453" s="20">
        <v>45088</v>
      </c>
      <c r="AZ453" s="20"/>
      <c r="BA453" s="20"/>
      <c r="BB453">
        <v>1</v>
      </c>
      <c r="BC453">
        <v>0.3333333432674408</v>
      </c>
      <c r="BD453">
        <v>1</v>
      </c>
      <c r="BE453">
        <v>11.5</v>
      </c>
      <c r="BF453" s="35" t="s">
        <v>14691</v>
      </c>
      <c r="BG453" s="35" t="s">
        <v>13348</v>
      </c>
      <c r="BH453" s="35" t="s">
        <v>13359</v>
      </c>
      <c r="BI453" s="35" t="s">
        <v>2584</v>
      </c>
      <c r="BJ453" s="35" t="s">
        <v>13360</v>
      </c>
    </row>
    <row r="454" spans="1:62" x14ac:dyDescent="0.2">
      <c r="A454">
        <v>452</v>
      </c>
      <c r="B454" s="35" t="s">
        <v>13348</v>
      </c>
      <c r="C454" s="35" t="s">
        <v>13349</v>
      </c>
      <c r="D454" s="35" t="s">
        <v>13350</v>
      </c>
      <c r="E454" s="35" t="s">
        <v>13361</v>
      </c>
      <c r="F454" s="35" t="s">
        <v>13352</v>
      </c>
      <c r="G454" s="20">
        <v>44274</v>
      </c>
      <c r="H454" s="35" t="s">
        <v>3225</v>
      </c>
      <c r="I454" s="35" t="s">
        <v>61</v>
      </c>
      <c r="J454" s="35" t="s">
        <v>53</v>
      </c>
      <c r="K454">
        <v>18</v>
      </c>
      <c r="L454">
        <v>9.1999999999999993</v>
      </c>
      <c r="M454" s="35" t="s">
        <v>9407</v>
      </c>
      <c r="N454" s="35" t="s">
        <v>13353</v>
      </c>
      <c r="O454" s="35" t="s">
        <v>1399</v>
      </c>
      <c r="P454" s="35" t="s">
        <v>2575</v>
      </c>
      <c r="Q454" s="35" t="s">
        <v>136</v>
      </c>
      <c r="R454" s="35" t="s">
        <v>2623</v>
      </c>
      <c r="S454" s="35" t="s">
        <v>13354</v>
      </c>
      <c r="T454">
        <v>17250000</v>
      </c>
      <c r="U454">
        <v>10</v>
      </c>
      <c r="V454" s="35" t="s">
        <v>13355</v>
      </c>
      <c r="W454" s="35" t="s">
        <v>1398</v>
      </c>
      <c r="X454" s="35" t="s">
        <v>147</v>
      </c>
      <c r="Y454" s="35" t="s">
        <v>48</v>
      </c>
      <c r="Z454" s="35" t="s">
        <v>14691</v>
      </c>
      <c r="AA454" s="35" t="s">
        <v>14691</v>
      </c>
      <c r="AC454" s="35" t="s">
        <v>14691</v>
      </c>
      <c r="AD454" s="35" t="s">
        <v>14691</v>
      </c>
      <c r="AE454">
        <v>172502851</v>
      </c>
      <c r="AF454">
        <v>10</v>
      </c>
      <c r="AG454" s="35" t="s">
        <v>14691</v>
      </c>
      <c r="AI454">
        <v>5750000</v>
      </c>
      <c r="AJ454" s="20">
        <v>44356</v>
      </c>
      <c r="AK454" s="20"/>
      <c r="AL454">
        <v>5700000</v>
      </c>
      <c r="AO454">
        <v>5700000</v>
      </c>
      <c r="AP454" s="35" t="s">
        <v>14691</v>
      </c>
      <c r="AQ454" s="35" t="s">
        <v>14691</v>
      </c>
      <c r="AR454" s="35" t="s">
        <v>14691</v>
      </c>
      <c r="AS454" s="35" t="s">
        <v>14691</v>
      </c>
      <c r="AT454" s="35" t="s">
        <v>14691</v>
      </c>
      <c r="AU454">
        <v>10</v>
      </c>
      <c r="AV454">
        <v>10</v>
      </c>
      <c r="AW454" t="b">
        <v>0</v>
      </c>
      <c r="AX454">
        <v>17250000</v>
      </c>
      <c r="AY454" s="20">
        <v>45088</v>
      </c>
      <c r="AZ454" s="20"/>
      <c r="BA454" s="20"/>
      <c r="BB454">
        <v>1</v>
      </c>
      <c r="BC454">
        <v>0.3333333432674408</v>
      </c>
      <c r="BD454">
        <v>1</v>
      </c>
      <c r="BE454">
        <v>11.5</v>
      </c>
      <c r="BF454" s="35" t="s">
        <v>14691</v>
      </c>
      <c r="BG454" s="35" t="s">
        <v>13362</v>
      </c>
      <c r="BH454" s="35" t="s">
        <v>13363</v>
      </c>
      <c r="BI454" s="35" t="s">
        <v>2589</v>
      </c>
      <c r="BJ454" s="35" t="s">
        <v>13364</v>
      </c>
    </row>
    <row r="455" spans="1:62" x14ac:dyDescent="0.2">
      <c r="A455">
        <v>453</v>
      </c>
      <c r="B455" s="35" t="s">
        <v>7725</v>
      </c>
      <c r="C455" s="35" t="s">
        <v>7726</v>
      </c>
      <c r="D455" s="35" t="s">
        <v>7727</v>
      </c>
      <c r="E455" s="35" t="s">
        <v>7728</v>
      </c>
      <c r="F455" s="35" t="s">
        <v>7729</v>
      </c>
      <c r="G455" s="20">
        <v>44204</v>
      </c>
      <c r="H455" s="35" t="s">
        <v>3225</v>
      </c>
      <c r="I455" s="35" t="s">
        <v>54</v>
      </c>
      <c r="J455" s="35" t="s">
        <v>119</v>
      </c>
      <c r="K455">
        <v>18</v>
      </c>
      <c r="L455">
        <v>9.1999999999999993</v>
      </c>
      <c r="M455" s="35" t="s">
        <v>7730</v>
      </c>
      <c r="N455" s="35" t="s">
        <v>7731</v>
      </c>
      <c r="O455" s="35" t="s">
        <v>81</v>
      </c>
      <c r="P455" s="35" t="s">
        <v>2656</v>
      </c>
      <c r="Q455" s="35" t="s">
        <v>59</v>
      </c>
      <c r="R455" s="35" t="s">
        <v>2623</v>
      </c>
      <c r="S455" s="35" t="s">
        <v>7732</v>
      </c>
      <c r="T455">
        <v>24150000</v>
      </c>
      <c r="U455">
        <v>10</v>
      </c>
      <c r="V455" s="35" t="s">
        <v>7733</v>
      </c>
      <c r="W455" s="35" t="s">
        <v>1396</v>
      </c>
      <c r="X455" s="35" t="s">
        <v>79</v>
      </c>
      <c r="Y455" s="35" t="s">
        <v>48</v>
      </c>
      <c r="Z455" s="35" t="s">
        <v>14691</v>
      </c>
      <c r="AA455" s="35" t="s">
        <v>14691</v>
      </c>
      <c r="AC455" s="35" t="s">
        <v>14691</v>
      </c>
      <c r="AD455" s="35" t="s">
        <v>14691</v>
      </c>
      <c r="AE455">
        <v>241511431</v>
      </c>
      <c r="AF455">
        <v>10</v>
      </c>
      <c r="AG455" s="35" t="s">
        <v>14691</v>
      </c>
      <c r="AI455">
        <v>4830000</v>
      </c>
      <c r="AJ455" s="20">
        <v>44223</v>
      </c>
      <c r="AK455" s="20"/>
      <c r="AL455">
        <v>6830000</v>
      </c>
      <c r="AO455">
        <v>4553333</v>
      </c>
      <c r="AP455" s="35" t="s">
        <v>14691</v>
      </c>
      <c r="AQ455" s="35" t="s">
        <v>14691</v>
      </c>
      <c r="AR455" s="35" t="s">
        <v>14691</v>
      </c>
      <c r="AS455" s="35" t="s">
        <v>14691</v>
      </c>
      <c r="AT455" s="35" t="s">
        <v>14691</v>
      </c>
      <c r="AU455">
        <v>10</v>
      </c>
      <c r="AV455">
        <v>10.042999999999999</v>
      </c>
      <c r="AW455" t="b">
        <v>0</v>
      </c>
      <c r="AX455">
        <v>24150000</v>
      </c>
      <c r="AY455" s="20">
        <v>44955</v>
      </c>
      <c r="AZ455" s="20"/>
      <c r="BA455" s="20"/>
      <c r="BB455">
        <v>1</v>
      </c>
      <c r="BC455">
        <v>0.20000000298023224</v>
      </c>
      <c r="BD455">
        <v>1</v>
      </c>
      <c r="BE455">
        <v>11.5</v>
      </c>
      <c r="BF455" s="35" t="s">
        <v>14691</v>
      </c>
      <c r="BG455" s="35" t="s">
        <v>1397</v>
      </c>
      <c r="BH455" s="35" t="s">
        <v>14741</v>
      </c>
      <c r="BI455" s="35" t="s">
        <v>2580</v>
      </c>
      <c r="BJ455" s="35" t="s">
        <v>7734</v>
      </c>
    </row>
    <row r="456" spans="1:62" x14ac:dyDescent="0.2">
      <c r="A456">
        <v>454</v>
      </c>
      <c r="B456" s="35" t="s">
        <v>7725</v>
      </c>
      <c r="C456" s="35" t="s">
        <v>7726</v>
      </c>
      <c r="D456" s="35" t="s">
        <v>7727</v>
      </c>
      <c r="E456" s="35" t="s">
        <v>7735</v>
      </c>
      <c r="F456" s="35" t="s">
        <v>7729</v>
      </c>
      <c r="G456" s="20">
        <v>44204</v>
      </c>
      <c r="H456" s="35" t="s">
        <v>3225</v>
      </c>
      <c r="I456" s="35" t="s">
        <v>54</v>
      </c>
      <c r="J456" s="35" t="s">
        <v>119</v>
      </c>
      <c r="K456">
        <v>18</v>
      </c>
      <c r="L456">
        <v>9.1999999999999993</v>
      </c>
      <c r="M456" s="35" t="s">
        <v>7730</v>
      </c>
      <c r="N456" s="35" t="s">
        <v>7731</v>
      </c>
      <c r="O456" s="35" t="s">
        <v>81</v>
      </c>
      <c r="P456" s="35" t="s">
        <v>2656</v>
      </c>
      <c r="Q456" s="35" t="s">
        <v>59</v>
      </c>
      <c r="R456" s="35" t="s">
        <v>2623</v>
      </c>
      <c r="S456" s="35" t="s">
        <v>7732</v>
      </c>
      <c r="T456">
        <v>24150000</v>
      </c>
      <c r="U456">
        <v>10</v>
      </c>
      <c r="V456" s="35" t="s">
        <v>7733</v>
      </c>
      <c r="W456" s="35" t="s">
        <v>1396</v>
      </c>
      <c r="X456" s="35" t="s">
        <v>79</v>
      </c>
      <c r="Y456" s="35" t="s">
        <v>48</v>
      </c>
      <c r="Z456" s="35" t="s">
        <v>14691</v>
      </c>
      <c r="AA456" s="35" t="s">
        <v>14691</v>
      </c>
      <c r="AC456" s="35" t="s">
        <v>14691</v>
      </c>
      <c r="AD456" s="35" t="s">
        <v>14691</v>
      </c>
      <c r="AE456">
        <v>241511431</v>
      </c>
      <c r="AF456">
        <v>10</v>
      </c>
      <c r="AG456" s="35" t="s">
        <v>14691</v>
      </c>
      <c r="AI456">
        <v>4830000</v>
      </c>
      <c r="AJ456" s="20">
        <v>44223</v>
      </c>
      <c r="AK456" s="20"/>
      <c r="AL456">
        <v>6830000</v>
      </c>
      <c r="AO456">
        <v>4553333</v>
      </c>
      <c r="AP456" s="35" t="s">
        <v>14691</v>
      </c>
      <c r="AQ456" s="35" t="s">
        <v>14691</v>
      </c>
      <c r="AR456" s="35" t="s">
        <v>14691</v>
      </c>
      <c r="AS456" s="35" t="s">
        <v>14691</v>
      </c>
      <c r="AT456" s="35" t="s">
        <v>14691</v>
      </c>
      <c r="AU456">
        <v>10</v>
      </c>
      <c r="AV456">
        <v>10.042999999999999</v>
      </c>
      <c r="AW456" t="b">
        <v>0</v>
      </c>
      <c r="AX456">
        <v>24150000</v>
      </c>
      <c r="AY456" s="20">
        <v>44955</v>
      </c>
      <c r="AZ456" s="20"/>
      <c r="BA456" s="20"/>
      <c r="BB456">
        <v>1</v>
      </c>
      <c r="BC456">
        <v>0.20000000298023224</v>
      </c>
      <c r="BD456">
        <v>1</v>
      </c>
      <c r="BE456">
        <v>11.5</v>
      </c>
      <c r="BF456" s="35" t="s">
        <v>14691</v>
      </c>
      <c r="BG456" s="35" t="s">
        <v>7725</v>
      </c>
      <c r="BH456" s="35" t="s">
        <v>14742</v>
      </c>
      <c r="BI456" s="35" t="s">
        <v>2584</v>
      </c>
      <c r="BJ456" s="35" t="s">
        <v>7736</v>
      </c>
    </row>
    <row r="457" spans="1:62" x14ac:dyDescent="0.2">
      <c r="A457">
        <v>455</v>
      </c>
      <c r="B457" s="35" t="s">
        <v>7725</v>
      </c>
      <c r="C457" s="35" t="s">
        <v>7726</v>
      </c>
      <c r="D457" s="35" t="s">
        <v>7727</v>
      </c>
      <c r="E457" s="35" t="s">
        <v>7737</v>
      </c>
      <c r="F457" s="35" t="s">
        <v>7729</v>
      </c>
      <c r="G457" s="20">
        <v>44204</v>
      </c>
      <c r="H457" s="35" t="s">
        <v>3225</v>
      </c>
      <c r="I457" s="35" t="s">
        <v>54</v>
      </c>
      <c r="J457" s="35" t="s">
        <v>119</v>
      </c>
      <c r="K457">
        <v>18</v>
      </c>
      <c r="L457">
        <v>9.1999999999999993</v>
      </c>
      <c r="M457" s="35" t="s">
        <v>7730</v>
      </c>
      <c r="N457" s="35" t="s">
        <v>7731</v>
      </c>
      <c r="O457" s="35" t="s">
        <v>81</v>
      </c>
      <c r="P457" s="35" t="s">
        <v>2656</v>
      </c>
      <c r="Q457" s="35" t="s">
        <v>59</v>
      </c>
      <c r="R457" s="35" t="s">
        <v>2623</v>
      </c>
      <c r="S457" s="35" t="s">
        <v>7732</v>
      </c>
      <c r="T457">
        <v>24150000</v>
      </c>
      <c r="U457">
        <v>10</v>
      </c>
      <c r="V457" s="35" t="s">
        <v>7733</v>
      </c>
      <c r="W457" s="35" t="s">
        <v>1396</v>
      </c>
      <c r="X457" s="35" t="s">
        <v>79</v>
      </c>
      <c r="Y457" s="35" t="s">
        <v>48</v>
      </c>
      <c r="Z457" s="35" t="s">
        <v>14691</v>
      </c>
      <c r="AA457" s="35" t="s">
        <v>14691</v>
      </c>
      <c r="AC457" s="35" t="s">
        <v>14691</v>
      </c>
      <c r="AD457" s="35" t="s">
        <v>14691</v>
      </c>
      <c r="AE457">
        <v>241511431</v>
      </c>
      <c r="AF457">
        <v>10</v>
      </c>
      <c r="AG457" s="35" t="s">
        <v>14691</v>
      </c>
      <c r="AI457">
        <v>4830000</v>
      </c>
      <c r="AJ457" s="20">
        <v>44223</v>
      </c>
      <c r="AK457" s="20"/>
      <c r="AL457">
        <v>6830000</v>
      </c>
      <c r="AO457">
        <v>4553333</v>
      </c>
      <c r="AP457" s="35" t="s">
        <v>14691</v>
      </c>
      <c r="AQ457" s="35" t="s">
        <v>14691</v>
      </c>
      <c r="AR457" s="35" t="s">
        <v>14691</v>
      </c>
      <c r="AS457" s="35" t="s">
        <v>14691</v>
      </c>
      <c r="AT457" s="35" t="s">
        <v>14691</v>
      </c>
      <c r="AU457">
        <v>10</v>
      </c>
      <c r="AV457">
        <v>10.042999999999999</v>
      </c>
      <c r="AW457" t="b">
        <v>0</v>
      </c>
      <c r="AX457">
        <v>24150000</v>
      </c>
      <c r="AY457" s="20">
        <v>44955</v>
      </c>
      <c r="AZ457" s="20"/>
      <c r="BA457" s="20"/>
      <c r="BB457">
        <v>1</v>
      </c>
      <c r="BC457">
        <v>0.20000000298023224</v>
      </c>
      <c r="BD457">
        <v>1</v>
      </c>
      <c r="BE457">
        <v>11.5</v>
      </c>
      <c r="BF457" s="35" t="s">
        <v>14691</v>
      </c>
      <c r="BG457" s="35" t="s">
        <v>7738</v>
      </c>
      <c r="BH457" s="35" t="s">
        <v>14743</v>
      </c>
      <c r="BI457" s="35" t="s">
        <v>2589</v>
      </c>
      <c r="BJ457" s="35" t="s">
        <v>7739</v>
      </c>
    </row>
    <row r="458" spans="1:62" x14ac:dyDescent="0.2">
      <c r="A458">
        <v>456</v>
      </c>
      <c r="B458" s="35" t="s">
        <v>13075</v>
      </c>
      <c r="C458" s="35" t="s">
        <v>13076</v>
      </c>
      <c r="D458" s="35" t="s">
        <v>13077</v>
      </c>
      <c r="E458" s="35" t="s">
        <v>13078</v>
      </c>
      <c r="F458" s="35" t="s">
        <v>13079</v>
      </c>
      <c r="G458" s="20">
        <v>44519</v>
      </c>
      <c r="H458" s="35" t="s">
        <v>256</v>
      </c>
      <c r="I458" s="35" t="s">
        <v>61</v>
      </c>
      <c r="J458" s="35" t="s">
        <v>525</v>
      </c>
      <c r="K458">
        <v>18</v>
      </c>
      <c r="L458">
        <v>9.1999999999999993</v>
      </c>
      <c r="M458" s="35" t="s">
        <v>13080</v>
      </c>
      <c r="N458" s="35" t="s">
        <v>13081</v>
      </c>
      <c r="O458" s="35" t="s">
        <v>241</v>
      </c>
      <c r="P458" s="35" t="s">
        <v>3730</v>
      </c>
      <c r="Q458" s="35" t="s">
        <v>385</v>
      </c>
      <c r="R458" s="35" t="s">
        <v>2623</v>
      </c>
      <c r="S458" s="35" t="s">
        <v>13082</v>
      </c>
      <c r="T458">
        <v>23000000</v>
      </c>
      <c r="U458">
        <v>10</v>
      </c>
      <c r="V458" s="35" t="s">
        <v>14691</v>
      </c>
      <c r="W458" s="35" t="s">
        <v>1394</v>
      </c>
      <c r="X458" s="35" t="s">
        <v>57</v>
      </c>
      <c r="Y458" s="35" t="s">
        <v>48</v>
      </c>
      <c r="Z458" s="35" t="s">
        <v>14691</v>
      </c>
      <c r="AA458" s="35" t="s">
        <v>14691</v>
      </c>
      <c r="AC458" s="35" t="s">
        <v>14691</v>
      </c>
      <c r="AD458" s="35" t="s">
        <v>14691</v>
      </c>
      <c r="AE458">
        <v>232300000</v>
      </c>
      <c r="AF458">
        <v>10.1</v>
      </c>
      <c r="AG458" s="35" t="s">
        <v>14691</v>
      </c>
      <c r="AI458">
        <v>11500000</v>
      </c>
      <c r="AJ458" s="20">
        <v>44616</v>
      </c>
      <c r="AK458" s="20"/>
      <c r="AL458">
        <v>8900000</v>
      </c>
      <c r="AM458">
        <v>890000</v>
      </c>
      <c r="AP458" s="35" t="s">
        <v>14691</v>
      </c>
      <c r="AQ458" s="35" t="s">
        <v>14691</v>
      </c>
      <c r="AR458" s="35" t="s">
        <v>14691</v>
      </c>
      <c r="AS458" s="35" t="s">
        <v>14691</v>
      </c>
      <c r="AT458" s="35" t="s">
        <v>14691</v>
      </c>
      <c r="AU458">
        <v>10.1</v>
      </c>
      <c r="AV458">
        <v>10.154</v>
      </c>
      <c r="AW458" t="b">
        <v>0</v>
      </c>
      <c r="AX458">
        <v>23000000</v>
      </c>
      <c r="AY458" s="20">
        <v>45074</v>
      </c>
      <c r="AZ458" s="20"/>
      <c r="BA458" s="20">
        <v>45166</v>
      </c>
      <c r="BB458">
        <v>1</v>
      </c>
      <c r="BC458">
        <v>0.5</v>
      </c>
      <c r="BD458">
        <v>1</v>
      </c>
      <c r="BE458">
        <v>11.5</v>
      </c>
      <c r="BF458" s="35" t="s">
        <v>14691</v>
      </c>
      <c r="BG458" s="35" t="s">
        <v>1395</v>
      </c>
      <c r="BH458" s="35" t="s">
        <v>6937</v>
      </c>
      <c r="BI458" s="35" t="s">
        <v>2580</v>
      </c>
      <c r="BJ458" s="35" t="s">
        <v>6938</v>
      </c>
    </row>
    <row r="459" spans="1:62" x14ac:dyDescent="0.2">
      <c r="A459">
        <v>457</v>
      </c>
      <c r="B459" s="35" t="s">
        <v>13075</v>
      </c>
      <c r="C459" s="35" t="s">
        <v>13076</v>
      </c>
      <c r="D459" s="35" t="s">
        <v>13077</v>
      </c>
      <c r="E459" s="35" t="s">
        <v>13083</v>
      </c>
      <c r="F459" s="35" t="s">
        <v>13079</v>
      </c>
      <c r="G459" s="20">
        <v>44519</v>
      </c>
      <c r="H459" s="35" t="s">
        <v>256</v>
      </c>
      <c r="I459" s="35" t="s">
        <v>61</v>
      </c>
      <c r="J459" s="35" t="s">
        <v>525</v>
      </c>
      <c r="K459">
        <v>18</v>
      </c>
      <c r="L459">
        <v>9.1999999999999993</v>
      </c>
      <c r="M459" s="35" t="s">
        <v>13080</v>
      </c>
      <c r="N459" s="35" t="s">
        <v>13081</v>
      </c>
      <c r="O459" s="35" t="s">
        <v>241</v>
      </c>
      <c r="P459" s="35" t="s">
        <v>3730</v>
      </c>
      <c r="Q459" s="35" t="s">
        <v>385</v>
      </c>
      <c r="R459" s="35" t="s">
        <v>2623</v>
      </c>
      <c r="S459" s="35" t="s">
        <v>13082</v>
      </c>
      <c r="T459">
        <v>23000000</v>
      </c>
      <c r="U459">
        <v>10</v>
      </c>
      <c r="V459" s="35" t="s">
        <v>14691</v>
      </c>
      <c r="W459" s="35" t="s">
        <v>1394</v>
      </c>
      <c r="X459" s="35" t="s">
        <v>57</v>
      </c>
      <c r="Y459" s="35" t="s">
        <v>48</v>
      </c>
      <c r="Z459" s="35" t="s">
        <v>14691</v>
      </c>
      <c r="AA459" s="35" t="s">
        <v>14691</v>
      </c>
      <c r="AC459" s="35" t="s">
        <v>14691</v>
      </c>
      <c r="AD459" s="35" t="s">
        <v>14691</v>
      </c>
      <c r="AE459">
        <v>232300000</v>
      </c>
      <c r="AF459">
        <v>10.1</v>
      </c>
      <c r="AG459" s="35" t="s">
        <v>14691</v>
      </c>
      <c r="AI459">
        <v>11500000</v>
      </c>
      <c r="AJ459" s="20">
        <v>44616</v>
      </c>
      <c r="AK459" s="20"/>
      <c r="AL459">
        <v>8900000</v>
      </c>
      <c r="AM459">
        <v>890000</v>
      </c>
      <c r="AP459" s="35" t="s">
        <v>14691</v>
      </c>
      <c r="AQ459" s="35" t="s">
        <v>14691</v>
      </c>
      <c r="AR459" s="35" t="s">
        <v>14691</v>
      </c>
      <c r="AS459" s="35" t="s">
        <v>14691</v>
      </c>
      <c r="AT459" s="35" t="s">
        <v>14691</v>
      </c>
      <c r="AU459">
        <v>10.1</v>
      </c>
      <c r="AV459">
        <v>10.154</v>
      </c>
      <c r="AW459" t="b">
        <v>0</v>
      </c>
      <c r="AX459">
        <v>23000000</v>
      </c>
      <c r="AY459" s="20">
        <v>45074</v>
      </c>
      <c r="AZ459" s="20"/>
      <c r="BA459" s="20">
        <v>45166</v>
      </c>
      <c r="BB459">
        <v>1</v>
      </c>
      <c r="BC459">
        <v>0.5</v>
      </c>
      <c r="BD459">
        <v>1</v>
      </c>
      <c r="BE459">
        <v>11.5</v>
      </c>
      <c r="BF459" s="35" t="s">
        <v>14691</v>
      </c>
      <c r="BG459" s="35" t="s">
        <v>13075</v>
      </c>
      <c r="BH459" s="35" t="s">
        <v>14744</v>
      </c>
      <c r="BI459" s="35" t="s">
        <v>2584</v>
      </c>
      <c r="BJ459" s="35" t="s">
        <v>13084</v>
      </c>
    </row>
    <row r="460" spans="1:62" x14ac:dyDescent="0.2">
      <c r="A460">
        <v>458</v>
      </c>
      <c r="B460" s="35" t="s">
        <v>13075</v>
      </c>
      <c r="C460" s="35" t="s">
        <v>13076</v>
      </c>
      <c r="D460" s="35" t="s">
        <v>13077</v>
      </c>
      <c r="E460" s="35" t="s">
        <v>13085</v>
      </c>
      <c r="F460" s="35" t="s">
        <v>13079</v>
      </c>
      <c r="G460" s="20">
        <v>44519</v>
      </c>
      <c r="H460" s="35" t="s">
        <v>256</v>
      </c>
      <c r="I460" s="35" t="s">
        <v>61</v>
      </c>
      <c r="J460" s="35" t="s">
        <v>525</v>
      </c>
      <c r="K460">
        <v>18</v>
      </c>
      <c r="L460">
        <v>9.1999999999999993</v>
      </c>
      <c r="M460" s="35" t="s">
        <v>13080</v>
      </c>
      <c r="N460" s="35" t="s">
        <v>13081</v>
      </c>
      <c r="O460" s="35" t="s">
        <v>241</v>
      </c>
      <c r="P460" s="35" t="s">
        <v>3730</v>
      </c>
      <c r="Q460" s="35" t="s">
        <v>385</v>
      </c>
      <c r="R460" s="35" t="s">
        <v>2623</v>
      </c>
      <c r="S460" s="35" t="s">
        <v>13082</v>
      </c>
      <c r="T460">
        <v>23000000</v>
      </c>
      <c r="U460">
        <v>10</v>
      </c>
      <c r="V460" s="35" t="s">
        <v>14691</v>
      </c>
      <c r="W460" s="35" t="s">
        <v>1394</v>
      </c>
      <c r="X460" s="35" t="s">
        <v>57</v>
      </c>
      <c r="Y460" s="35" t="s">
        <v>48</v>
      </c>
      <c r="Z460" s="35" t="s">
        <v>14691</v>
      </c>
      <c r="AA460" s="35" t="s">
        <v>14691</v>
      </c>
      <c r="AC460" s="35" t="s">
        <v>14691</v>
      </c>
      <c r="AD460" s="35" t="s">
        <v>14691</v>
      </c>
      <c r="AE460">
        <v>232300000</v>
      </c>
      <c r="AF460">
        <v>10.1</v>
      </c>
      <c r="AG460" s="35" t="s">
        <v>14691</v>
      </c>
      <c r="AI460">
        <v>11500000</v>
      </c>
      <c r="AJ460" s="20">
        <v>44616</v>
      </c>
      <c r="AK460" s="20"/>
      <c r="AL460">
        <v>8900000</v>
      </c>
      <c r="AM460">
        <v>890000</v>
      </c>
      <c r="AP460" s="35" t="s">
        <v>14691</v>
      </c>
      <c r="AQ460" s="35" t="s">
        <v>14691</v>
      </c>
      <c r="AR460" s="35" t="s">
        <v>14691</v>
      </c>
      <c r="AS460" s="35" t="s">
        <v>14691</v>
      </c>
      <c r="AT460" s="35" t="s">
        <v>14691</v>
      </c>
      <c r="AU460">
        <v>10.1</v>
      </c>
      <c r="AV460">
        <v>10.154</v>
      </c>
      <c r="AW460" t="b">
        <v>0</v>
      </c>
      <c r="AX460">
        <v>23000000</v>
      </c>
      <c r="AY460" s="20">
        <v>45074</v>
      </c>
      <c r="AZ460" s="20"/>
      <c r="BA460" s="20">
        <v>45166</v>
      </c>
      <c r="BB460">
        <v>1</v>
      </c>
      <c r="BC460">
        <v>0.5</v>
      </c>
      <c r="BD460">
        <v>1</v>
      </c>
      <c r="BE460">
        <v>11.5</v>
      </c>
      <c r="BF460" s="35" t="s">
        <v>14691</v>
      </c>
      <c r="BG460" s="35" t="s">
        <v>13086</v>
      </c>
      <c r="BH460" s="35" t="s">
        <v>6937</v>
      </c>
      <c r="BI460" s="35" t="s">
        <v>2589</v>
      </c>
      <c r="BJ460" s="35" t="s">
        <v>6938</v>
      </c>
    </row>
    <row r="461" spans="1:62" x14ac:dyDescent="0.2">
      <c r="A461">
        <v>459</v>
      </c>
      <c r="B461" s="35" t="s">
        <v>13075</v>
      </c>
      <c r="C461" s="35" t="s">
        <v>13076</v>
      </c>
      <c r="D461" s="35" t="s">
        <v>13077</v>
      </c>
      <c r="E461" s="35" t="s">
        <v>13087</v>
      </c>
      <c r="F461" s="35" t="s">
        <v>13079</v>
      </c>
      <c r="G461" s="20">
        <v>44519</v>
      </c>
      <c r="H461" s="35" t="s">
        <v>256</v>
      </c>
      <c r="I461" s="35" t="s">
        <v>61</v>
      </c>
      <c r="J461" s="35" t="s">
        <v>525</v>
      </c>
      <c r="K461">
        <v>18</v>
      </c>
      <c r="L461">
        <v>9.1999999999999993</v>
      </c>
      <c r="M461" s="35" t="s">
        <v>13080</v>
      </c>
      <c r="N461" s="35" t="s">
        <v>13081</v>
      </c>
      <c r="O461" s="35" t="s">
        <v>241</v>
      </c>
      <c r="P461" s="35" t="s">
        <v>3730</v>
      </c>
      <c r="Q461" s="35" t="s">
        <v>385</v>
      </c>
      <c r="R461" s="35" t="s">
        <v>2623</v>
      </c>
      <c r="S461" s="35" t="s">
        <v>13082</v>
      </c>
      <c r="T461">
        <v>23000000</v>
      </c>
      <c r="U461">
        <v>10</v>
      </c>
      <c r="V461" s="35" t="s">
        <v>14691</v>
      </c>
      <c r="W461" s="35" t="s">
        <v>1394</v>
      </c>
      <c r="X461" s="35" t="s">
        <v>57</v>
      </c>
      <c r="Y461" s="35" t="s">
        <v>48</v>
      </c>
      <c r="Z461" s="35" t="s">
        <v>14691</v>
      </c>
      <c r="AA461" s="35" t="s">
        <v>14691</v>
      </c>
      <c r="AC461" s="35" t="s">
        <v>14691</v>
      </c>
      <c r="AD461" s="35" t="s">
        <v>14691</v>
      </c>
      <c r="AE461">
        <v>232300000</v>
      </c>
      <c r="AF461">
        <v>10.1</v>
      </c>
      <c r="AG461" s="35" t="s">
        <v>14691</v>
      </c>
      <c r="AI461">
        <v>11500000</v>
      </c>
      <c r="AJ461" s="20">
        <v>44616</v>
      </c>
      <c r="AK461" s="20"/>
      <c r="AL461">
        <v>8900000</v>
      </c>
      <c r="AM461">
        <v>890000</v>
      </c>
      <c r="AP461" s="35" t="s">
        <v>14691</v>
      </c>
      <c r="AQ461" s="35" t="s">
        <v>14691</v>
      </c>
      <c r="AR461" s="35" t="s">
        <v>14691</v>
      </c>
      <c r="AS461" s="35" t="s">
        <v>14691</v>
      </c>
      <c r="AT461" s="35" t="s">
        <v>14691</v>
      </c>
      <c r="AU461">
        <v>10.1</v>
      </c>
      <c r="AV461">
        <v>10.154</v>
      </c>
      <c r="AW461" t="b">
        <v>0</v>
      </c>
      <c r="AX461">
        <v>23000000</v>
      </c>
      <c r="AY461" s="20">
        <v>45074</v>
      </c>
      <c r="AZ461" s="20"/>
      <c r="BA461" s="20">
        <v>45166</v>
      </c>
      <c r="BB461">
        <v>1</v>
      </c>
      <c r="BC461">
        <v>0.5</v>
      </c>
      <c r="BD461">
        <v>1</v>
      </c>
      <c r="BE461">
        <v>11.5</v>
      </c>
      <c r="BF461" s="35" t="s">
        <v>14691</v>
      </c>
      <c r="BG461" s="35" t="s">
        <v>13088</v>
      </c>
      <c r="BH461" s="35" t="s">
        <v>6937</v>
      </c>
      <c r="BI461" s="35" t="s">
        <v>2613</v>
      </c>
      <c r="BJ461" s="35" t="s">
        <v>6938</v>
      </c>
    </row>
    <row r="462" spans="1:62" x14ac:dyDescent="0.2">
      <c r="A462">
        <v>460</v>
      </c>
      <c r="B462" s="35" t="s">
        <v>3741</v>
      </c>
      <c r="C462" s="35" t="s">
        <v>3742</v>
      </c>
      <c r="D462" s="35" t="s">
        <v>1392</v>
      </c>
      <c r="E462" s="35" t="s">
        <v>3743</v>
      </c>
      <c r="F462" s="35" t="s">
        <v>3744</v>
      </c>
      <c r="G462" s="20">
        <v>44293</v>
      </c>
      <c r="H462" s="35" t="s">
        <v>729</v>
      </c>
      <c r="I462" s="35" t="s">
        <v>14691</v>
      </c>
      <c r="J462" s="35" t="s">
        <v>107</v>
      </c>
      <c r="M462" s="35" t="s">
        <v>3636</v>
      </c>
      <c r="N462" s="35" t="s">
        <v>3745</v>
      </c>
      <c r="O462" s="35" t="s">
        <v>52</v>
      </c>
      <c r="P462" s="35" t="s">
        <v>2575</v>
      </c>
      <c r="Q462" s="35" t="s">
        <v>112</v>
      </c>
      <c r="R462" s="35" t="s">
        <v>2623</v>
      </c>
      <c r="S462" s="35" t="s">
        <v>3746</v>
      </c>
      <c r="T462">
        <v>13831230</v>
      </c>
      <c r="U462">
        <v>10</v>
      </c>
      <c r="V462" s="35" t="s">
        <v>3747</v>
      </c>
      <c r="W462" s="35" t="s">
        <v>276</v>
      </c>
      <c r="X462" s="35" t="s">
        <v>276</v>
      </c>
      <c r="Y462" s="35" t="s">
        <v>48</v>
      </c>
      <c r="Z462" s="35" t="s">
        <v>14691</v>
      </c>
      <c r="AA462" s="35" t="s">
        <v>14691</v>
      </c>
      <c r="AC462" s="35" t="s">
        <v>14691</v>
      </c>
      <c r="AD462" s="35" t="s">
        <v>14691</v>
      </c>
      <c r="AE462">
        <v>140398460</v>
      </c>
      <c r="AF462">
        <v>10.15</v>
      </c>
      <c r="AG462" s="35" t="s">
        <v>14691</v>
      </c>
      <c r="AJ462" s="20">
        <v>44397</v>
      </c>
      <c r="AK462" s="20"/>
      <c r="AL462">
        <v>6755931</v>
      </c>
      <c r="AM462">
        <v>675593</v>
      </c>
      <c r="AP462" s="35" t="s">
        <v>14691</v>
      </c>
      <c r="AQ462" s="35" t="s">
        <v>14691</v>
      </c>
      <c r="AR462" s="35" t="s">
        <v>14691</v>
      </c>
      <c r="AS462" s="35" t="s">
        <v>14691</v>
      </c>
      <c r="AT462" s="35" t="s">
        <v>14691</v>
      </c>
      <c r="AU462">
        <v>10.15</v>
      </c>
      <c r="AV462">
        <v>10.167</v>
      </c>
      <c r="AW462" t="b">
        <v>0</v>
      </c>
      <c r="AX462">
        <v>13831230</v>
      </c>
      <c r="AY462" s="20">
        <v>44764</v>
      </c>
      <c r="AZ462" s="20"/>
      <c r="BA462" s="20">
        <v>45038</v>
      </c>
      <c r="BB462">
        <v>1</v>
      </c>
      <c r="BF462" s="35" t="s">
        <v>14691</v>
      </c>
      <c r="BG462" s="35" t="s">
        <v>1393</v>
      </c>
      <c r="BH462" s="35" t="s">
        <v>14745</v>
      </c>
      <c r="BI462" s="35" t="s">
        <v>2580</v>
      </c>
      <c r="BJ462" s="35" t="s">
        <v>3748</v>
      </c>
    </row>
    <row r="463" spans="1:62" x14ac:dyDescent="0.2">
      <c r="A463">
        <v>461</v>
      </c>
      <c r="B463" s="35" t="s">
        <v>3741</v>
      </c>
      <c r="C463" s="35" t="s">
        <v>3742</v>
      </c>
      <c r="D463" s="35" t="s">
        <v>1392</v>
      </c>
      <c r="E463" s="35" t="s">
        <v>3749</v>
      </c>
      <c r="F463" s="35" t="s">
        <v>3744</v>
      </c>
      <c r="G463" s="20">
        <v>44293</v>
      </c>
      <c r="H463" s="35" t="s">
        <v>729</v>
      </c>
      <c r="I463" s="35" t="s">
        <v>14691</v>
      </c>
      <c r="J463" s="35" t="s">
        <v>107</v>
      </c>
      <c r="M463" s="35" t="s">
        <v>3636</v>
      </c>
      <c r="N463" s="35" t="s">
        <v>3745</v>
      </c>
      <c r="O463" s="35" t="s">
        <v>52</v>
      </c>
      <c r="P463" s="35" t="s">
        <v>2575</v>
      </c>
      <c r="Q463" s="35" t="s">
        <v>112</v>
      </c>
      <c r="R463" s="35" t="s">
        <v>2623</v>
      </c>
      <c r="S463" s="35" t="s">
        <v>3746</v>
      </c>
      <c r="T463">
        <v>13831230</v>
      </c>
      <c r="U463">
        <v>10</v>
      </c>
      <c r="V463" s="35" t="s">
        <v>3747</v>
      </c>
      <c r="W463" s="35" t="s">
        <v>276</v>
      </c>
      <c r="X463" s="35" t="s">
        <v>276</v>
      </c>
      <c r="Y463" s="35" t="s">
        <v>48</v>
      </c>
      <c r="Z463" s="35" t="s">
        <v>14691</v>
      </c>
      <c r="AA463" s="35" t="s">
        <v>14691</v>
      </c>
      <c r="AC463" s="35" t="s">
        <v>14691</v>
      </c>
      <c r="AD463" s="35" t="s">
        <v>14691</v>
      </c>
      <c r="AE463">
        <v>140398460</v>
      </c>
      <c r="AF463">
        <v>10.15</v>
      </c>
      <c r="AG463" s="35" t="s">
        <v>14691</v>
      </c>
      <c r="AJ463" s="20">
        <v>44397</v>
      </c>
      <c r="AK463" s="20"/>
      <c r="AL463">
        <v>6755931</v>
      </c>
      <c r="AM463">
        <v>675593</v>
      </c>
      <c r="AP463" s="35" t="s">
        <v>14691</v>
      </c>
      <c r="AQ463" s="35" t="s">
        <v>14691</v>
      </c>
      <c r="AR463" s="35" t="s">
        <v>14691</v>
      </c>
      <c r="AS463" s="35" t="s">
        <v>14691</v>
      </c>
      <c r="AT463" s="35" t="s">
        <v>14691</v>
      </c>
      <c r="AU463">
        <v>10.15</v>
      </c>
      <c r="AV463">
        <v>10.167</v>
      </c>
      <c r="AW463" t="b">
        <v>0</v>
      </c>
      <c r="AX463">
        <v>13831230</v>
      </c>
      <c r="AY463" s="20">
        <v>44764</v>
      </c>
      <c r="AZ463" s="20"/>
      <c r="BA463" s="20">
        <v>45038</v>
      </c>
      <c r="BB463">
        <v>1</v>
      </c>
      <c r="BF463" s="35" t="s">
        <v>14691</v>
      </c>
      <c r="BG463" s="35" t="s">
        <v>3741</v>
      </c>
      <c r="BH463" s="35" t="s">
        <v>14746</v>
      </c>
      <c r="BI463" s="35" t="s">
        <v>2584</v>
      </c>
      <c r="BJ463" s="35" t="s">
        <v>3750</v>
      </c>
    </row>
    <row r="464" spans="1:62" x14ac:dyDescent="0.2">
      <c r="A464">
        <v>462</v>
      </c>
      <c r="B464" s="35" t="s">
        <v>3741</v>
      </c>
      <c r="C464" s="35" t="s">
        <v>3742</v>
      </c>
      <c r="D464" s="35" t="s">
        <v>1392</v>
      </c>
      <c r="E464" s="35" t="s">
        <v>3751</v>
      </c>
      <c r="F464" s="35" t="s">
        <v>3744</v>
      </c>
      <c r="G464" s="20">
        <v>44293</v>
      </c>
      <c r="H464" s="35" t="s">
        <v>729</v>
      </c>
      <c r="I464" s="35" t="s">
        <v>14691</v>
      </c>
      <c r="J464" s="35" t="s">
        <v>107</v>
      </c>
      <c r="M464" s="35" t="s">
        <v>3636</v>
      </c>
      <c r="N464" s="35" t="s">
        <v>3745</v>
      </c>
      <c r="O464" s="35" t="s">
        <v>52</v>
      </c>
      <c r="P464" s="35" t="s">
        <v>2575</v>
      </c>
      <c r="Q464" s="35" t="s">
        <v>112</v>
      </c>
      <c r="R464" s="35" t="s">
        <v>2623</v>
      </c>
      <c r="S464" s="35" t="s">
        <v>3746</v>
      </c>
      <c r="T464">
        <v>13831230</v>
      </c>
      <c r="U464">
        <v>10</v>
      </c>
      <c r="V464" s="35" t="s">
        <v>3747</v>
      </c>
      <c r="W464" s="35" t="s">
        <v>276</v>
      </c>
      <c r="X464" s="35" t="s">
        <v>276</v>
      </c>
      <c r="Y464" s="35" t="s">
        <v>48</v>
      </c>
      <c r="Z464" s="35" t="s">
        <v>14691</v>
      </c>
      <c r="AA464" s="35" t="s">
        <v>14691</v>
      </c>
      <c r="AC464" s="35" t="s">
        <v>14691</v>
      </c>
      <c r="AD464" s="35" t="s">
        <v>14691</v>
      </c>
      <c r="AE464">
        <v>140398460</v>
      </c>
      <c r="AF464">
        <v>10.15</v>
      </c>
      <c r="AG464" s="35" t="s">
        <v>14691</v>
      </c>
      <c r="AJ464" s="20">
        <v>44397</v>
      </c>
      <c r="AK464" s="20"/>
      <c r="AL464">
        <v>6755931</v>
      </c>
      <c r="AM464">
        <v>675593</v>
      </c>
      <c r="AP464" s="35" t="s">
        <v>14691</v>
      </c>
      <c r="AQ464" s="35" t="s">
        <v>14691</v>
      </c>
      <c r="AR464" s="35" t="s">
        <v>14691</v>
      </c>
      <c r="AS464" s="35" t="s">
        <v>14691</v>
      </c>
      <c r="AT464" s="35" t="s">
        <v>14691</v>
      </c>
      <c r="AU464">
        <v>10.15</v>
      </c>
      <c r="AV464">
        <v>10.167</v>
      </c>
      <c r="AW464" t="b">
        <v>0</v>
      </c>
      <c r="AX464">
        <v>13831230</v>
      </c>
      <c r="AY464" s="20">
        <v>44764</v>
      </c>
      <c r="AZ464" s="20"/>
      <c r="BA464" s="20">
        <v>45038</v>
      </c>
      <c r="BB464">
        <v>1</v>
      </c>
      <c r="BF464" s="35" t="s">
        <v>14691</v>
      </c>
      <c r="BG464" s="35" t="s">
        <v>3752</v>
      </c>
      <c r="BH464" s="35" t="s">
        <v>14747</v>
      </c>
      <c r="BI464" s="35" t="s">
        <v>2613</v>
      </c>
      <c r="BJ464" s="35" t="s">
        <v>3753</v>
      </c>
    </row>
    <row r="465" spans="1:62" x14ac:dyDescent="0.2">
      <c r="A465">
        <v>463</v>
      </c>
      <c r="B465" s="35" t="s">
        <v>7945</v>
      </c>
      <c r="C465" s="35" t="s">
        <v>7946</v>
      </c>
      <c r="D465" s="35" t="s">
        <v>7947</v>
      </c>
      <c r="E465" s="35" t="s">
        <v>7948</v>
      </c>
      <c r="F465" s="35" t="s">
        <v>7949</v>
      </c>
      <c r="G465" s="20">
        <v>44209</v>
      </c>
      <c r="H465" s="35" t="s">
        <v>3225</v>
      </c>
      <c r="I465" s="35" t="s">
        <v>54</v>
      </c>
      <c r="J465" s="35" t="s">
        <v>53</v>
      </c>
      <c r="K465">
        <v>18</v>
      </c>
      <c r="L465">
        <v>9.1999999999999993</v>
      </c>
      <c r="M465" s="35" t="s">
        <v>7950</v>
      </c>
      <c r="N465" s="35" t="s">
        <v>7951</v>
      </c>
      <c r="O465" s="35" t="s">
        <v>52</v>
      </c>
      <c r="P465" s="35" t="s">
        <v>2575</v>
      </c>
      <c r="Q465" s="35" t="s">
        <v>209</v>
      </c>
      <c r="R465" s="35" t="s">
        <v>2623</v>
      </c>
      <c r="S465" s="35" t="s">
        <v>7952</v>
      </c>
      <c r="T465">
        <v>28750000</v>
      </c>
      <c r="U465">
        <v>10</v>
      </c>
      <c r="V465" s="35" t="s">
        <v>14691</v>
      </c>
      <c r="W465" s="35" t="s">
        <v>1390</v>
      </c>
      <c r="X465" s="35" t="s">
        <v>147</v>
      </c>
      <c r="Y465" s="35" t="s">
        <v>48</v>
      </c>
      <c r="Z465" s="35" t="s">
        <v>14691</v>
      </c>
      <c r="AA465" s="35" t="s">
        <v>14691</v>
      </c>
      <c r="AC465" s="35" t="s">
        <v>14691</v>
      </c>
      <c r="AD465" s="35" t="s">
        <v>14691</v>
      </c>
      <c r="AE465">
        <v>287558584</v>
      </c>
      <c r="AF465">
        <v>10</v>
      </c>
      <c r="AG465" s="35" t="s">
        <v>14691</v>
      </c>
      <c r="AI465">
        <v>9583333</v>
      </c>
      <c r="AJ465" s="20">
        <v>44225</v>
      </c>
      <c r="AK465" s="20"/>
      <c r="AL465">
        <v>7750000</v>
      </c>
      <c r="AO465">
        <v>5166667</v>
      </c>
      <c r="AP465" s="35" t="s">
        <v>14691</v>
      </c>
      <c r="AQ465" s="35" t="s">
        <v>14691</v>
      </c>
      <c r="AR465" s="35" t="s">
        <v>14691</v>
      </c>
      <c r="AS465" s="35" t="s">
        <v>14691</v>
      </c>
      <c r="AT465" s="35" t="s">
        <v>14691</v>
      </c>
      <c r="AU465">
        <v>10</v>
      </c>
      <c r="AV465">
        <v>10.047000000000001</v>
      </c>
      <c r="AW465" t="b">
        <v>0</v>
      </c>
      <c r="AX465">
        <v>28750000</v>
      </c>
      <c r="AY465" s="20">
        <v>44959</v>
      </c>
      <c r="AZ465" s="20"/>
      <c r="BA465" s="20"/>
      <c r="BB465">
        <v>1</v>
      </c>
      <c r="BC465">
        <v>0.3333333432674408</v>
      </c>
      <c r="BD465">
        <v>1</v>
      </c>
      <c r="BE465">
        <v>11.5</v>
      </c>
      <c r="BF465" s="35" t="s">
        <v>14691</v>
      </c>
      <c r="BG465" s="35" t="s">
        <v>1391</v>
      </c>
      <c r="BH465" s="35" t="s">
        <v>7953</v>
      </c>
      <c r="BI465" s="35" t="s">
        <v>2580</v>
      </c>
      <c r="BJ465" s="35" t="s">
        <v>7954</v>
      </c>
    </row>
    <row r="466" spans="1:62" x14ac:dyDescent="0.2">
      <c r="A466">
        <v>464</v>
      </c>
      <c r="B466" s="35" t="s">
        <v>7945</v>
      </c>
      <c r="C466" s="35" t="s">
        <v>7946</v>
      </c>
      <c r="D466" s="35" t="s">
        <v>7947</v>
      </c>
      <c r="E466" s="35" t="s">
        <v>7955</v>
      </c>
      <c r="F466" s="35" t="s">
        <v>7949</v>
      </c>
      <c r="G466" s="20">
        <v>44209</v>
      </c>
      <c r="H466" s="35" t="s">
        <v>3225</v>
      </c>
      <c r="I466" s="35" t="s">
        <v>54</v>
      </c>
      <c r="J466" s="35" t="s">
        <v>53</v>
      </c>
      <c r="K466">
        <v>18</v>
      </c>
      <c r="L466">
        <v>9.1999999999999993</v>
      </c>
      <c r="M466" s="35" t="s">
        <v>7950</v>
      </c>
      <c r="N466" s="35" t="s">
        <v>7951</v>
      </c>
      <c r="O466" s="35" t="s">
        <v>52</v>
      </c>
      <c r="P466" s="35" t="s">
        <v>2575</v>
      </c>
      <c r="Q466" s="35" t="s">
        <v>209</v>
      </c>
      <c r="R466" s="35" t="s">
        <v>2623</v>
      </c>
      <c r="S466" s="35" t="s">
        <v>7952</v>
      </c>
      <c r="T466">
        <v>28750000</v>
      </c>
      <c r="U466">
        <v>10</v>
      </c>
      <c r="V466" s="35" t="s">
        <v>14691</v>
      </c>
      <c r="W466" s="35" t="s">
        <v>1390</v>
      </c>
      <c r="X466" s="35" t="s">
        <v>147</v>
      </c>
      <c r="Y466" s="35" t="s">
        <v>48</v>
      </c>
      <c r="Z466" s="35" t="s">
        <v>14691</v>
      </c>
      <c r="AA466" s="35" t="s">
        <v>14691</v>
      </c>
      <c r="AC466" s="35" t="s">
        <v>14691</v>
      </c>
      <c r="AD466" s="35" t="s">
        <v>14691</v>
      </c>
      <c r="AE466">
        <v>287558584</v>
      </c>
      <c r="AF466">
        <v>10</v>
      </c>
      <c r="AG466" s="35" t="s">
        <v>14691</v>
      </c>
      <c r="AI466">
        <v>9583333</v>
      </c>
      <c r="AJ466" s="20">
        <v>44225</v>
      </c>
      <c r="AK466" s="20"/>
      <c r="AL466">
        <v>7750000</v>
      </c>
      <c r="AO466">
        <v>5166667</v>
      </c>
      <c r="AP466" s="35" t="s">
        <v>14691</v>
      </c>
      <c r="AQ466" s="35" t="s">
        <v>14691</v>
      </c>
      <c r="AR466" s="35" t="s">
        <v>14691</v>
      </c>
      <c r="AS466" s="35" t="s">
        <v>14691</v>
      </c>
      <c r="AT466" s="35" t="s">
        <v>14691</v>
      </c>
      <c r="AU466">
        <v>10</v>
      </c>
      <c r="AV466">
        <v>10.047000000000001</v>
      </c>
      <c r="AW466" t="b">
        <v>0</v>
      </c>
      <c r="AX466">
        <v>28750000</v>
      </c>
      <c r="AY466" s="20">
        <v>44959</v>
      </c>
      <c r="AZ466" s="20"/>
      <c r="BA466" s="20"/>
      <c r="BB466">
        <v>1</v>
      </c>
      <c r="BC466">
        <v>0.3333333432674408</v>
      </c>
      <c r="BD466">
        <v>1</v>
      </c>
      <c r="BE466">
        <v>11.5</v>
      </c>
      <c r="BF466" s="35" t="s">
        <v>14691</v>
      </c>
      <c r="BG466" s="35" t="s">
        <v>7945</v>
      </c>
      <c r="BH466" s="35" t="s">
        <v>7956</v>
      </c>
      <c r="BI466" s="35" t="s">
        <v>2584</v>
      </c>
      <c r="BJ466" s="35" t="s">
        <v>7957</v>
      </c>
    </row>
    <row r="467" spans="1:62" x14ac:dyDescent="0.2">
      <c r="A467">
        <v>465</v>
      </c>
      <c r="B467" s="35" t="s">
        <v>7945</v>
      </c>
      <c r="C467" s="35" t="s">
        <v>7946</v>
      </c>
      <c r="D467" s="35" t="s">
        <v>7947</v>
      </c>
      <c r="E467" s="35" t="s">
        <v>7958</v>
      </c>
      <c r="F467" s="35" t="s">
        <v>7949</v>
      </c>
      <c r="G467" s="20">
        <v>44209</v>
      </c>
      <c r="H467" s="35" t="s">
        <v>3225</v>
      </c>
      <c r="I467" s="35" t="s">
        <v>54</v>
      </c>
      <c r="J467" s="35" t="s">
        <v>53</v>
      </c>
      <c r="K467">
        <v>18</v>
      </c>
      <c r="L467">
        <v>9.1999999999999993</v>
      </c>
      <c r="M467" s="35" t="s">
        <v>7950</v>
      </c>
      <c r="N467" s="35" t="s">
        <v>7951</v>
      </c>
      <c r="O467" s="35" t="s">
        <v>52</v>
      </c>
      <c r="P467" s="35" t="s">
        <v>2575</v>
      </c>
      <c r="Q467" s="35" t="s">
        <v>209</v>
      </c>
      <c r="R467" s="35" t="s">
        <v>2623</v>
      </c>
      <c r="S467" s="35" t="s">
        <v>7952</v>
      </c>
      <c r="T467">
        <v>28750000</v>
      </c>
      <c r="U467">
        <v>10</v>
      </c>
      <c r="V467" s="35" t="s">
        <v>14691</v>
      </c>
      <c r="W467" s="35" t="s">
        <v>1390</v>
      </c>
      <c r="X467" s="35" t="s">
        <v>147</v>
      </c>
      <c r="Y467" s="35" t="s">
        <v>48</v>
      </c>
      <c r="Z467" s="35" t="s">
        <v>14691</v>
      </c>
      <c r="AA467" s="35" t="s">
        <v>14691</v>
      </c>
      <c r="AC467" s="35" t="s">
        <v>14691</v>
      </c>
      <c r="AD467" s="35" t="s">
        <v>14691</v>
      </c>
      <c r="AE467">
        <v>287558584</v>
      </c>
      <c r="AF467">
        <v>10</v>
      </c>
      <c r="AG467" s="35" t="s">
        <v>14691</v>
      </c>
      <c r="AI467">
        <v>9583333</v>
      </c>
      <c r="AJ467" s="20">
        <v>44225</v>
      </c>
      <c r="AK467" s="20"/>
      <c r="AL467">
        <v>7750000</v>
      </c>
      <c r="AO467">
        <v>5166667</v>
      </c>
      <c r="AP467" s="35" t="s">
        <v>14691</v>
      </c>
      <c r="AQ467" s="35" t="s">
        <v>14691</v>
      </c>
      <c r="AR467" s="35" t="s">
        <v>14691</v>
      </c>
      <c r="AS467" s="35" t="s">
        <v>14691</v>
      </c>
      <c r="AT467" s="35" t="s">
        <v>14691</v>
      </c>
      <c r="AU467">
        <v>10</v>
      </c>
      <c r="AV467">
        <v>10.047000000000001</v>
      </c>
      <c r="AW467" t="b">
        <v>0</v>
      </c>
      <c r="AX467">
        <v>28750000</v>
      </c>
      <c r="AY467" s="20">
        <v>44959</v>
      </c>
      <c r="AZ467" s="20"/>
      <c r="BA467" s="20"/>
      <c r="BB467">
        <v>1</v>
      </c>
      <c r="BC467">
        <v>0.3333333432674408</v>
      </c>
      <c r="BD467">
        <v>1</v>
      </c>
      <c r="BE467">
        <v>11.5</v>
      </c>
      <c r="BF467" s="35" t="s">
        <v>14691</v>
      </c>
      <c r="BG467" s="35" t="s">
        <v>7959</v>
      </c>
      <c r="BH467" s="35" t="s">
        <v>7960</v>
      </c>
      <c r="BI467" s="35" t="s">
        <v>2589</v>
      </c>
      <c r="BJ467" s="35" t="s">
        <v>7961</v>
      </c>
    </row>
    <row r="468" spans="1:62" x14ac:dyDescent="0.2">
      <c r="A468">
        <v>466</v>
      </c>
      <c r="B468" s="35" t="s">
        <v>9929</v>
      </c>
      <c r="C468" s="35" t="s">
        <v>9930</v>
      </c>
      <c r="D468" s="35" t="s">
        <v>9931</v>
      </c>
      <c r="E468" s="35" t="s">
        <v>9932</v>
      </c>
      <c r="F468" s="35" t="s">
        <v>9933</v>
      </c>
      <c r="G468" s="20">
        <v>44496</v>
      </c>
      <c r="H468" s="35" t="s">
        <v>159</v>
      </c>
      <c r="I468" s="35" t="s">
        <v>61</v>
      </c>
      <c r="J468" s="35" t="s">
        <v>69</v>
      </c>
      <c r="K468">
        <v>18</v>
      </c>
      <c r="L468">
        <v>9.1999999999999993</v>
      </c>
      <c r="M468" s="35" t="s">
        <v>9934</v>
      </c>
      <c r="N468" s="35" t="s">
        <v>9935</v>
      </c>
      <c r="O468" s="35" t="s">
        <v>242</v>
      </c>
      <c r="P468" s="35" t="s">
        <v>2575</v>
      </c>
      <c r="Q468" s="35" t="s">
        <v>60</v>
      </c>
      <c r="R468" s="35" t="s">
        <v>2577</v>
      </c>
      <c r="S468" s="35" t="s">
        <v>9936</v>
      </c>
      <c r="T468">
        <v>23000000</v>
      </c>
      <c r="U468">
        <v>10</v>
      </c>
      <c r="V468" s="35" t="s">
        <v>9937</v>
      </c>
      <c r="W468" s="35" t="s">
        <v>1388</v>
      </c>
      <c r="X468" s="35" t="s">
        <v>147</v>
      </c>
      <c r="Y468" s="35" t="s">
        <v>48</v>
      </c>
      <c r="Z468" s="35" t="s">
        <v>14691</v>
      </c>
      <c r="AA468" s="35" t="s">
        <v>14691</v>
      </c>
      <c r="AB468">
        <v>20000000</v>
      </c>
      <c r="AC468" s="35" t="s">
        <v>9938</v>
      </c>
      <c r="AD468" s="35" t="s">
        <v>9939</v>
      </c>
      <c r="AE468">
        <v>234601001</v>
      </c>
      <c r="AF468">
        <v>10.199999999999999</v>
      </c>
      <c r="AG468" s="35" t="s">
        <v>14691</v>
      </c>
      <c r="AI468">
        <v>11500000</v>
      </c>
      <c r="AJ468" s="20">
        <v>44531</v>
      </c>
      <c r="AK468" s="20"/>
      <c r="AL468">
        <v>11700000</v>
      </c>
      <c r="AO468">
        <v>11700000</v>
      </c>
      <c r="AP468" s="35" t="s">
        <v>14691</v>
      </c>
      <c r="AQ468" s="35" t="s">
        <v>14691</v>
      </c>
      <c r="AR468" s="35" t="s">
        <v>14691</v>
      </c>
      <c r="AS468" s="35" t="s">
        <v>14691</v>
      </c>
      <c r="AT468" s="35" t="s">
        <v>14691</v>
      </c>
      <c r="AU468">
        <v>10.16</v>
      </c>
      <c r="AV468">
        <v>10.23</v>
      </c>
      <c r="AW468" t="b">
        <v>0</v>
      </c>
      <c r="AX468">
        <v>23000000</v>
      </c>
      <c r="AY468" s="20">
        <v>44988</v>
      </c>
      <c r="AZ468" s="20"/>
      <c r="BA468" s="20">
        <v>45080</v>
      </c>
      <c r="BB468">
        <v>1</v>
      </c>
      <c r="BC468">
        <v>0.5</v>
      </c>
      <c r="BD468">
        <v>1</v>
      </c>
      <c r="BE468">
        <v>11.5</v>
      </c>
      <c r="BF468" s="35" t="s">
        <v>14691</v>
      </c>
      <c r="BG468" s="35" t="s">
        <v>1389</v>
      </c>
      <c r="BH468" s="35" t="s">
        <v>9940</v>
      </c>
      <c r="BI468" s="35" t="s">
        <v>2580</v>
      </c>
      <c r="BJ468" s="35" t="s">
        <v>9941</v>
      </c>
    </row>
    <row r="469" spans="1:62" x14ac:dyDescent="0.2">
      <c r="A469">
        <v>467</v>
      </c>
      <c r="B469" s="35" t="s">
        <v>9929</v>
      </c>
      <c r="C469" s="35" t="s">
        <v>9930</v>
      </c>
      <c r="D469" s="35" t="s">
        <v>9931</v>
      </c>
      <c r="E469" s="35" t="s">
        <v>9942</v>
      </c>
      <c r="F469" s="35" t="s">
        <v>9933</v>
      </c>
      <c r="G469" s="20">
        <v>44496</v>
      </c>
      <c r="H469" s="35" t="s">
        <v>159</v>
      </c>
      <c r="I469" s="35" t="s">
        <v>61</v>
      </c>
      <c r="J469" s="35" t="s">
        <v>69</v>
      </c>
      <c r="K469">
        <v>18</v>
      </c>
      <c r="L469">
        <v>9.1999999999999993</v>
      </c>
      <c r="M469" s="35" t="s">
        <v>9934</v>
      </c>
      <c r="N469" s="35" t="s">
        <v>9935</v>
      </c>
      <c r="O469" s="35" t="s">
        <v>242</v>
      </c>
      <c r="P469" s="35" t="s">
        <v>2575</v>
      </c>
      <c r="Q469" s="35" t="s">
        <v>60</v>
      </c>
      <c r="R469" s="35" t="s">
        <v>2577</v>
      </c>
      <c r="S469" s="35" t="s">
        <v>9936</v>
      </c>
      <c r="T469">
        <v>23000000</v>
      </c>
      <c r="U469">
        <v>10</v>
      </c>
      <c r="V469" s="35" t="s">
        <v>9937</v>
      </c>
      <c r="W469" s="35" t="s">
        <v>1388</v>
      </c>
      <c r="X469" s="35" t="s">
        <v>147</v>
      </c>
      <c r="Y469" s="35" t="s">
        <v>48</v>
      </c>
      <c r="Z469" s="35" t="s">
        <v>14691</v>
      </c>
      <c r="AA469" s="35" t="s">
        <v>14691</v>
      </c>
      <c r="AB469">
        <v>20000000</v>
      </c>
      <c r="AC469" s="35" t="s">
        <v>9938</v>
      </c>
      <c r="AD469" s="35" t="s">
        <v>9939</v>
      </c>
      <c r="AE469">
        <v>234601001</v>
      </c>
      <c r="AF469">
        <v>10.199999999999999</v>
      </c>
      <c r="AG469" s="35" t="s">
        <v>14691</v>
      </c>
      <c r="AI469">
        <v>11500000</v>
      </c>
      <c r="AJ469" s="20">
        <v>44531</v>
      </c>
      <c r="AK469" s="20"/>
      <c r="AL469">
        <v>11700000</v>
      </c>
      <c r="AO469">
        <v>11700000</v>
      </c>
      <c r="AP469" s="35" t="s">
        <v>14691</v>
      </c>
      <c r="AQ469" s="35" t="s">
        <v>14691</v>
      </c>
      <c r="AR469" s="35" t="s">
        <v>14691</v>
      </c>
      <c r="AS469" s="35" t="s">
        <v>14691</v>
      </c>
      <c r="AT469" s="35" t="s">
        <v>14691</v>
      </c>
      <c r="AU469">
        <v>10.16</v>
      </c>
      <c r="AV469">
        <v>10.23</v>
      </c>
      <c r="AW469" t="b">
        <v>0</v>
      </c>
      <c r="AX469">
        <v>23000000</v>
      </c>
      <c r="AY469" s="20">
        <v>44988</v>
      </c>
      <c r="AZ469" s="20"/>
      <c r="BA469" s="20">
        <v>45080</v>
      </c>
      <c r="BB469">
        <v>1</v>
      </c>
      <c r="BC469">
        <v>0.5</v>
      </c>
      <c r="BD469">
        <v>1</v>
      </c>
      <c r="BE469">
        <v>11.5</v>
      </c>
      <c r="BF469" s="35" t="s">
        <v>14691</v>
      </c>
      <c r="BG469" s="35" t="s">
        <v>9929</v>
      </c>
      <c r="BH469" s="35" t="s">
        <v>9943</v>
      </c>
      <c r="BI469" s="35" t="s">
        <v>2584</v>
      </c>
      <c r="BJ469" s="35" t="s">
        <v>9944</v>
      </c>
    </row>
    <row r="470" spans="1:62" x14ac:dyDescent="0.2">
      <c r="A470">
        <v>468</v>
      </c>
      <c r="B470" s="35" t="s">
        <v>9929</v>
      </c>
      <c r="C470" s="35" t="s">
        <v>9930</v>
      </c>
      <c r="D470" s="35" t="s">
        <v>9931</v>
      </c>
      <c r="E470" s="35" t="s">
        <v>9945</v>
      </c>
      <c r="F470" s="35" t="s">
        <v>9933</v>
      </c>
      <c r="G470" s="20">
        <v>44496</v>
      </c>
      <c r="H470" s="35" t="s">
        <v>159</v>
      </c>
      <c r="I470" s="35" t="s">
        <v>61</v>
      </c>
      <c r="J470" s="35" t="s">
        <v>69</v>
      </c>
      <c r="K470">
        <v>18</v>
      </c>
      <c r="L470">
        <v>9.1999999999999993</v>
      </c>
      <c r="M470" s="35" t="s">
        <v>9934</v>
      </c>
      <c r="N470" s="35" t="s">
        <v>9935</v>
      </c>
      <c r="O470" s="35" t="s">
        <v>242</v>
      </c>
      <c r="P470" s="35" t="s">
        <v>2575</v>
      </c>
      <c r="Q470" s="35" t="s">
        <v>60</v>
      </c>
      <c r="R470" s="35" t="s">
        <v>2577</v>
      </c>
      <c r="S470" s="35" t="s">
        <v>9936</v>
      </c>
      <c r="T470">
        <v>23000000</v>
      </c>
      <c r="U470">
        <v>10</v>
      </c>
      <c r="V470" s="35" t="s">
        <v>9937</v>
      </c>
      <c r="W470" s="35" t="s">
        <v>1388</v>
      </c>
      <c r="X470" s="35" t="s">
        <v>147</v>
      </c>
      <c r="Y470" s="35" t="s">
        <v>48</v>
      </c>
      <c r="Z470" s="35" t="s">
        <v>14691</v>
      </c>
      <c r="AA470" s="35" t="s">
        <v>14691</v>
      </c>
      <c r="AB470">
        <v>20000000</v>
      </c>
      <c r="AC470" s="35" t="s">
        <v>9938</v>
      </c>
      <c r="AD470" s="35" t="s">
        <v>9939</v>
      </c>
      <c r="AE470">
        <v>234601001</v>
      </c>
      <c r="AF470">
        <v>10.199999999999999</v>
      </c>
      <c r="AG470" s="35" t="s">
        <v>14691</v>
      </c>
      <c r="AI470">
        <v>11500000</v>
      </c>
      <c r="AJ470" s="20">
        <v>44531</v>
      </c>
      <c r="AK470" s="20"/>
      <c r="AL470">
        <v>11700000</v>
      </c>
      <c r="AO470">
        <v>11700000</v>
      </c>
      <c r="AP470" s="35" t="s">
        <v>14691</v>
      </c>
      <c r="AQ470" s="35" t="s">
        <v>14691</v>
      </c>
      <c r="AR470" s="35" t="s">
        <v>14691</v>
      </c>
      <c r="AS470" s="35" t="s">
        <v>14691</v>
      </c>
      <c r="AT470" s="35" t="s">
        <v>14691</v>
      </c>
      <c r="AU470">
        <v>10.16</v>
      </c>
      <c r="AV470">
        <v>10.23</v>
      </c>
      <c r="AW470" t="b">
        <v>0</v>
      </c>
      <c r="AX470">
        <v>23000000</v>
      </c>
      <c r="AY470" s="20">
        <v>44988</v>
      </c>
      <c r="AZ470" s="20"/>
      <c r="BA470" s="20">
        <v>45080</v>
      </c>
      <c r="BB470">
        <v>1</v>
      </c>
      <c r="BC470">
        <v>0.5</v>
      </c>
      <c r="BD470">
        <v>1</v>
      </c>
      <c r="BE470">
        <v>11.5</v>
      </c>
      <c r="BF470" s="35" t="s">
        <v>14691</v>
      </c>
      <c r="BG470" s="35" t="s">
        <v>9946</v>
      </c>
      <c r="BH470" s="35" t="s">
        <v>9947</v>
      </c>
      <c r="BI470" s="35" t="s">
        <v>2589</v>
      </c>
      <c r="BJ470" s="35" t="s">
        <v>9948</v>
      </c>
    </row>
    <row r="471" spans="1:62" x14ac:dyDescent="0.2">
      <c r="A471">
        <v>469</v>
      </c>
      <c r="B471" s="35" t="s">
        <v>3331</v>
      </c>
      <c r="C471" s="35" t="s">
        <v>3332</v>
      </c>
      <c r="D471" s="35" t="s">
        <v>3333</v>
      </c>
      <c r="E471" s="35" t="s">
        <v>3334</v>
      </c>
      <c r="F471" s="35" t="s">
        <v>3335</v>
      </c>
      <c r="G471" s="20">
        <v>44127</v>
      </c>
      <c r="H471" s="35" t="s">
        <v>116</v>
      </c>
      <c r="I471" s="35" t="s">
        <v>54</v>
      </c>
      <c r="J471" s="35" t="s">
        <v>69</v>
      </c>
      <c r="K471">
        <v>18</v>
      </c>
      <c r="L471">
        <v>9.1999999999999993</v>
      </c>
      <c r="M471" s="35" t="s">
        <v>3336</v>
      </c>
      <c r="N471" s="35" t="s">
        <v>3337</v>
      </c>
      <c r="O471" s="35" t="s">
        <v>87</v>
      </c>
      <c r="P471" s="35" t="s">
        <v>2575</v>
      </c>
      <c r="Q471" s="35" t="s">
        <v>68</v>
      </c>
      <c r="R471" s="35" t="s">
        <v>2623</v>
      </c>
      <c r="S471" s="35" t="s">
        <v>3338</v>
      </c>
      <c r="T471">
        <v>27600000</v>
      </c>
      <c r="U471">
        <v>10</v>
      </c>
      <c r="V471" s="35" t="s">
        <v>3339</v>
      </c>
      <c r="W471" s="35" t="s">
        <v>1383</v>
      </c>
      <c r="X471" s="35" t="s">
        <v>72</v>
      </c>
      <c r="Y471" s="35" t="s">
        <v>48</v>
      </c>
      <c r="Z471" s="35" t="s">
        <v>72</v>
      </c>
      <c r="AA471" s="35" t="s">
        <v>48</v>
      </c>
      <c r="AC471" s="35" t="s">
        <v>14691</v>
      </c>
      <c r="AD471" s="35" t="s">
        <v>14691</v>
      </c>
      <c r="AE471">
        <v>276050495</v>
      </c>
      <c r="AF471">
        <v>10</v>
      </c>
      <c r="AG471" s="35" t="s">
        <v>1386</v>
      </c>
      <c r="AH471">
        <v>9000000000</v>
      </c>
      <c r="AI471">
        <v>13800000</v>
      </c>
      <c r="AJ471" s="20">
        <v>44173</v>
      </c>
      <c r="AK471" s="20">
        <v>44385</v>
      </c>
      <c r="AL471">
        <v>7520000</v>
      </c>
      <c r="AM471">
        <v>752000</v>
      </c>
      <c r="AP471" s="35" t="s">
        <v>14691</v>
      </c>
      <c r="AQ471" s="35" t="s">
        <v>14691</v>
      </c>
      <c r="AR471" s="35" t="s">
        <v>1385</v>
      </c>
      <c r="AS471" s="35" t="s">
        <v>3340</v>
      </c>
      <c r="AT471" s="35" t="s">
        <v>14691</v>
      </c>
      <c r="AU471">
        <v>10</v>
      </c>
      <c r="AV471">
        <v>10.016</v>
      </c>
      <c r="AW471" t="b">
        <v>1</v>
      </c>
      <c r="AX471">
        <v>27600000</v>
      </c>
      <c r="AY471" s="20">
        <v>44722</v>
      </c>
      <c r="AZ471" s="20">
        <v>44903</v>
      </c>
      <c r="BA471" s="20">
        <v>44905</v>
      </c>
      <c r="BB471">
        <v>1</v>
      </c>
      <c r="BC471">
        <v>0.5</v>
      </c>
      <c r="BD471">
        <v>1</v>
      </c>
      <c r="BE471">
        <v>11.5</v>
      </c>
      <c r="BF471" s="35" t="s">
        <v>14691</v>
      </c>
      <c r="BG471" s="35" t="s">
        <v>1387</v>
      </c>
      <c r="BH471" s="35" t="s">
        <v>14748</v>
      </c>
      <c r="BI471" s="35" t="s">
        <v>2580</v>
      </c>
      <c r="BJ471" s="35" t="s">
        <v>3341</v>
      </c>
    </row>
    <row r="472" spans="1:62" x14ac:dyDescent="0.2">
      <c r="A472">
        <v>470</v>
      </c>
      <c r="B472" s="35" t="s">
        <v>3331</v>
      </c>
      <c r="C472" s="35" t="s">
        <v>3332</v>
      </c>
      <c r="D472" s="35" t="s">
        <v>3333</v>
      </c>
      <c r="E472" s="35" t="s">
        <v>3342</v>
      </c>
      <c r="F472" s="35" t="s">
        <v>3335</v>
      </c>
      <c r="G472" s="20">
        <v>44127</v>
      </c>
      <c r="H472" s="35" t="s">
        <v>116</v>
      </c>
      <c r="I472" s="35" t="s">
        <v>54</v>
      </c>
      <c r="J472" s="35" t="s">
        <v>69</v>
      </c>
      <c r="K472">
        <v>18</v>
      </c>
      <c r="L472">
        <v>9.1999999999999993</v>
      </c>
      <c r="M472" s="35" t="s">
        <v>3336</v>
      </c>
      <c r="N472" s="35" t="s">
        <v>3337</v>
      </c>
      <c r="O472" s="35" t="s">
        <v>87</v>
      </c>
      <c r="P472" s="35" t="s">
        <v>2575</v>
      </c>
      <c r="Q472" s="35" t="s">
        <v>68</v>
      </c>
      <c r="R472" s="35" t="s">
        <v>2623</v>
      </c>
      <c r="S472" s="35" t="s">
        <v>3338</v>
      </c>
      <c r="T472">
        <v>27600000</v>
      </c>
      <c r="U472">
        <v>10</v>
      </c>
      <c r="V472" s="35" t="s">
        <v>3339</v>
      </c>
      <c r="W472" s="35" t="s">
        <v>1383</v>
      </c>
      <c r="X472" s="35" t="s">
        <v>72</v>
      </c>
      <c r="Y472" s="35" t="s">
        <v>48</v>
      </c>
      <c r="Z472" s="35" t="s">
        <v>72</v>
      </c>
      <c r="AA472" s="35" t="s">
        <v>48</v>
      </c>
      <c r="AC472" s="35" t="s">
        <v>14691</v>
      </c>
      <c r="AD472" s="35" t="s">
        <v>14691</v>
      </c>
      <c r="AE472">
        <v>276050495</v>
      </c>
      <c r="AF472">
        <v>10</v>
      </c>
      <c r="AG472" s="35" t="s">
        <v>1386</v>
      </c>
      <c r="AH472">
        <v>9000000000</v>
      </c>
      <c r="AI472">
        <v>13800000</v>
      </c>
      <c r="AJ472" s="20">
        <v>44173</v>
      </c>
      <c r="AK472" s="20">
        <v>44385</v>
      </c>
      <c r="AL472">
        <v>7520000</v>
      </c>
      <c r="AM472">
        <v>752000</v>
      </c>
      <c r="AP472" s="35" t="s">
        <v>14691</v>
      </c>
      <c r="AQ472" s="35" t="s">
        <v>14691</v>
      </c>
      <c r="AR472" s="35" t="s">
        <v>1385</v>
      </c>
      <c r="AS472" s="35" t="s">
        <v>3340</v>
      </c>
      <c r="AT472" s="35" t="s">
        <v>14691</v>
      </c>
      <c r="AU472">
        <v>10</v>
      </c>
      <c r="AV472">
        <v>10.016</v>
      </c>
      <c r="AW472" t="b">
        <v>1</v>
      </c>
      <c r="AX472">
        <v>27600000</v>
      </c>
      <c r="AY472" s="20">
        <v>44722</v>
      </c>
      <c r="AZ472" s="20">
        <v>44903</v>
      </c>
      <c r="BA472" s="20">
        <v>44905</v>
      </c>
      <c r="BB472">
        <v>1</v>
      </c>
      <c r="BC472">
        <v>0.5</v>
      </c>
      <c r="BD472">
        <v>1</v>
      </c>
      <c r="BE472">
        <v>11.5</v>
      </c>
      <c r="BF472" s="35" t="s">
        <v>14691</v>
      </c>
      <c r="BG472" s="35" t="s">
        <v>3331</v>
      </c>
      <c r="BH472" s="35" t="s">
        <v>14749</v>
      </c>
      <c r="BI472" s="35" t="s">
        <v>2584</v>
      </c>
      <c r="BJ472" s="35" t="s">
        <v>3343</v>
      </c>
    </row>
    <row r="473" spans="1:62" x14ac:dyDescent="0.2">
      <c r="A473">
        <v>471</v>
      </c>
      <c r="B473" s="35" t="s">
        <v>3331</v>
      </c>
      <c r="C473" s="35" t="s">
        <v>3332</v>
      </c>
      <c r="D473" s="35" t="s">
        <v>3333</v>
      </c>
      <c r="E473" s="35" t="s">
        <v>3344</v>
      </c>
      <c r="F473" s="35" t="s">
        <v>3335</v>
      </c>
      <c r="G473" s="20">
        <v>44127</v>
      </c>
      <c r="H473" s="35" t="s">
        <v>116</v>
      </c>
      <c r="I473" s="35" t="s">
        <v>54</v>
      </c>
      <c r="J473" s="35" t="s">
        <v>69</v>
      </c>
      <c r="K473">
        <v>18</v>
      </c>
      <c r="L473">
        <v>9.1999999999999993</v>
      </c>
      <c r="M473" s="35" t="s">
        <v>3336</v>
      </c>
      <c r="N473" s="35" t="s">
        <v>3337</v>
      </c>
      <c r="O473" s="35" t="s">
        <v>87</v>
      </c>
      <c r="P473" s="35" t="s">
        <v>2575</v>
      </c>
      <c r="Q473" s="35" t="s">
        <v>68</v>
      </c>
      <c r="R473" s="35" t="s">
        <v>2623</v>
      </c>
      <c r="S473" s="35" t="s">
        <v>3338</v>
      </c>
      <c r="T473">
        <v>27600000</v>
      </c>
      <c r="U473">
        <v>10</v>
      </c>
      <c r="V473" s="35" t="s">
        <v>3339</v>
      </c>
      <c r="W473" s="35" t="s">
        <v>1383</v>
      </c>
      <c r="X473" s="35" t="s">
        <v>72</v>
      </c>
      <c r="Y473" s="35" t="s">
        <v>48</v>
      </c>
      <c r="Z473" s="35" t="s">
        <v>72</v>
      </c>
      <c r="AA473" s="35" t="s">
        <v>48</v>
      </c>
      <c r="AC473" s="35" t="s">
        <v>14691</v>
      </c>
      <c r="AD473" s="35" t="s">
        <v>14691</v>
      </c>
      <c r="AE473">
        <v>276050495</v>
      </c>
      <c r="AF473">
        <v>10</v>
      </c>
      <c r="AG473" s="35" t="s">
        <v>1386</v>
      </c>
      <c r="AH473">
        <v>9000000000</v>
      </c>
      <c r="AI473">
        <v>13800000</v>
      </c>
      <c r="AJ473" s="20">
        <v>44173</v>
      </c>
      <c r="AK473" s="20">
        <v>44385</v>
      </c>
      <c r="AL473">
        <v>7520000</v>
      </c>
      <c r="AM473">
        <v>752000</v>
      </c>
      <c r="AP473" s="35" t="s">
        <v>14691</v>
      </c>
      <c r="AQ473" s="35" t="s">
        <v>14691</v>
      </c>
      <c r="AR473" s="35" t="s">
        <v>1385</v>
      </c>
      <c r="AS473" s="35" t="s">
        <v>3340</v>
      </c>
      <c r="AT473" s="35" t="s">
        <v>14691</v>
      </c>
      <c r="AU473">
        <v>10</v>
      </c>
      <c r="AV473">
        <v>10.016</v>
      </c>
      <c r="AW473" t="b">
        <v>1</v>
      </c>
      <c r="AX473">
        <v>27600000</v>
      </c>
      <c r="AY473" s="20">
        <v>44722</v>
      </c>
      <c r="AZ473" s="20">
        <v>44903</v>
      </c>
      <c r="BA473" s="20">
        <v>44905</v>
      </c>
      <c r="BB473">
        <v>1</v>
      </c>
      <c r="BC473">
        <v>0.5</v>
      </c>
      <c r="BD473">
        <v>1</v>
      </c>
      <c r="BE473">
        <v>11.5</v>
      </c>
      <c r="BF473" s="35" t="s">
        <v>14691</v>
      </c>
      <c r="BG473" s="35" t="s">
        <v>3345</v>
      </c>
      <c r="BH473" s="35" t="s">
        <v>14750</v>
      </c>
      <c r="BI473" s="35" t="s">
        <v>2589</v>
      </c>
      <c r="BJ473" s="35" t="s">
        <v>3346</v>
      </c>
    </row>
    <row r="474" spans="1:62" x14ac:dyDescent="0.2">
      <c r="A474">
        <v>472</v>
      </c>
      <c r="B474" s="35" t="s">
        <v>14480</v>
      </c>
      <c r="C474" s="35" t="s">
        <v>14481</v>
      </c>
      <c r="D474" s="35" t="s">
        <v>14482</v>
      </c>
      <c r="E474" s="35" t="s">
        <v>14483</v>
      </c>
      <c r="F474" s="35" t="s">
        <v>14484</v>
      </c>
      <c r="G474" s="20">
        <v>44281</v>
      </c>
      <c r="H474" s="35" t="s">
        <v>3225</v>
      </c>
      <c r="I474" s="35" t="s">
        <v>54</v>
      </c>
      <c r="J474" s="35" t="s">
        <v>53</v>
      </c>
      <c r="K474">
        <v>18</v>
      </c>
      <c r="L474">
        <v>9.1999999999999993</v>
      </c>
      <c r="M474" s="35" t="s">
        <v>14485</v>
      </c>
      <c r="N474" s="35" t="s">
        <v>14486</v>
      </c>
      <c r="O474" s="35" t="s">
        <v>87</v>
      </c>
      <c r="P474" s="35" t="s">
        <v>2575</v>
      </c>
      <c r="Q474" s="35" t="s">
        <v>242</v>
      </c>
      <c r="R474" s="35" t="s">
        <v>2623</v>
      </c>
      <c r="S474" s="35" t="s">
        <v>12583</v>
      </c>
      <c r="T474">
        <v>28009750</v>
      </c>
      <c r="U474">
        <v>10</v>
      </c>
      <c r="V474" s="35" t="s">
        <v>3339</v>
      </c>
      <c r="W474" s="35" t="s">
        <v>1383</v>
      </c>
      <c r="X474" s="35" t="s">
        <v>72</v>
      </c>
      <c r="Y474" s="35" t="s">
        <v>48</v>
      </c>
      <c r="Z474" s="35" t="s">
        <v>14691</v>
      </c>
      <c r="AA474" s="35" t="s">
        <v>14691</v>
      </c>
      <c r="AC474" s="35" t="s">
        <v>14691</v>
      </c>
      <c r="AD474" s="35" t="s">
        <v>14691</v>
      </c>
      <c r="AE474">
        <v>280102931</v>
      </c>
      <c r="AF474">
        <v>10</v>
      </c>
      <c r="AG474" s="35" t="s">
        <v>14691</v>
      </c>
      <c r="AI474">
        <v>9336583</v>
      </c>
      <c r="AJ474" s="20">
        <v>44440</v>
      </c>
      <c r="AK474" s="20"/>
      <c r="AL474">
        <v>8101950</v>
      </c>
      <c r="AO474">
        <v>5401300</v>
      </c>
      <c r="AP474" s="35" t="s">
        <v>14691</v>
      </c>
      <c r="AQ474" s="35" t="s">
        <v>14691</v>
      </c>
      <c r="AR474" s="35" t="s">
        <v>14691</v>
      </c>
      <c r="AS474" s="35" t="s">
        <v>14691</v>
      </c>
      <c r="AT474" s="35" t="s">
        <v>14691</v>
      </c>
      <c r="AU474">
        <v>10</v>
      </c>
      <c r="AV474">
        <v>10.071</v>
      </c>
      <c r="AW474" t="b">
        <v>0</v>
      </c>
      <c r="AX474">
        <v>28009750</v>
      </c>
      <c r="AY474" s="20">
        <v>45172</v>
      </c>
      <c r="AZ474" s="20"/>
      <c r="BA474" s="20"/>
      <c r="BB474">
        <v>1</v>
      </c>
      <c r="BC474">
        <v>0.3333333432674408</v>
      </c>
      <c r="BD474">
        <v>1</v>
      </c>
      <c r="BE474">
        <v>11.5</v>
      </c>
      <c r="BF474" s="35" t="s">
        <v>14691</v>
      </c>
      <c r="BG474" s="35" t="s">
        <v>1384</v>
      </c>
      <c r="BH474" s="35" t="s">
        <v>14487</v>
      </c>
      <c r="BI474" s="35" t="s">
        <v>2580</v>
      </c>
      <c r="BJ474" s="35" t="s">
        <v>14488</v>
      </c>
    </row>
    <row r="475" spans="1:62" x14ac:dyDescent="0.2">
      <c r="A475">
        <v>473</v>
      </c>
      <c r="B475" s="35" t="s">
        <v>14480</v>
      </c>
      <c r="C475" s="35" t="s">
        <v>14481</v>
      </c>
      <c r="D475" s="35" t="s">
        <v>14482</v>
      </c>
      <c r="E475" s="35" t="s">
        <v>14489</v>
      </c>
      <c r="F475" s="35" t="s">
        <v>14484</v>
      </c>
      <c r="G475" s="20">
        <v>44281</v>
      </c>
      <c r="H475" s="35" t="s">
        <v>3225</v>
      </c>
      <c r="I475" s="35" t="s">
        <v>54</v>
      </c>
      <c r="J475" s="35" t="s">
        <v>53</v>
      </c>
      <c r="K475">
        <v>18</v>
      </c>
      <c r="L475">
        <v>9.1999999999999993</v>
      </c>
      <c r="M475" s="35" t="s">
        <v>14485</v>
      </c>
      <c r="N475" s="35" t="s">
        <v>14486</v>
      </c>
      <c r="O475" s="35" t="s">
        <v>87</v>
      </c>
      <c r="P475" s="35" t="s">
        <v>2575</v>
      </c>
      <c r="Q475" s="35" t="s">
        <v>242</v>
      </c>
      <c r="R475" s="35" t="s">
        <v>2623</v>
      </c>
      <c r="S475" s="35" t="s">
        <v>12583</v>
      </c>
      <c r="T475">
        <v>28009750</v>
      </c>
      <c r="U475">
        <v>10</v>
      </c>
      <c r="V475" s="35" t="s">
        <v>3339</v>
      </c>
      <c r="W475" s="35" t="s">
        <v>1383</v>
      </c>
      <c r="X475" s="35" t="s">
        <v>72</v>
      </c>
      <c r="Y475" s="35" t="s">
        <v>48</v>
      </c>
      <c r="Z475" s="35" t="s">
        <v>14691</v>
      </c>
      <c r="AA475" s="35" t="s">
        <v>14691</v>
      </c>
      <c r="AC475" s="35" t="s">
        <v>14691</v>
      </c>
      <c r="AD475" s="35" t="s">
        <v>14691</v>
      </c>
      <c r="AE475">
        <v>280102931</v>
      </c>
      <c r="AF475">
        <v>10</v>
      </c>
      <c r="AG475" s="35" t="s">
        <v>14691</v>
      </c>
      <c r="AI475">
        <v>9336583</v>
      </c>
      <c r="AJ475" s="20">
        <v>44440</v>
      </c>
      <c r="AK475" s="20"/>
      <c r="AL475">
        <v>8101950</v>
      </c>
      <c r="AO475">
        <v>5401300</v>
      </c>
      <c r="AP475" s="35" t="s">
        <v>14691</v>
      </c>
      <c r="AQ475" s="35" t="s">
        <v>14691</v>
      </c>
      <c r="AR475" s="35" t="s">
        <v>14691</v>
      </c>
      <c r="AS475" s="35" t="s">
        <v>14691</v>
      </c>
      <c r="AT475" s="35" t="s">
        <v>14691</v>
      </c>
      <c r="AU475">
        <v>10</v>
      </c>
      <c r="AV475">
        <v>10.071</v>
      </c>
      <c r="AW475" t="b">
        <v>0</v>
      </c>
      <c r="AX475">
        <v>28009750</v>
      </c>
      <c r="AY475" s="20">
        <v>45172</v>
      </c>
      <c r="AZ475" s="20"/>
      <c r="BA475" s="20"/>
      <c r="BB475">
        <v>1</v>
      </c>
      <c r="BC475">
        <v>0.3333333432674408</v>
      </c>
      <c r="BD475">
        <v>1</v>
      </c>
      <c r="BE475">
        <v>11.5</v>
      </c>
      <c r="BF475" s="35" t="s">
        <v>14691</v>
      </c>
      <c r="BG475" s="35" t="s">
        <v>14480</v>
      </c>
      <c r="BH475" s="35" t="s">
        <v>14490</v>
      </c>
      <c r="BI475" s="35" t="s">
        <v>2584</v>
      </c>
      <c r="BJ475" s="35" t="s">
        <v>14491</v>
      </c>
    </row>
    <row r="476" spans="1:62" x14ac:dyDescent="0.2">
      <c r="A476">
        <v>474</v>
      </c>
      <c r="B476" s="35" t="s">
        <v>14480</v>
      </c>
      <c r="C476" s="35" t="s">
        <v>14481</v>
      </c>
      <c r="D476" s="35" t="s">
        <v>14482</v>
      </c>
      <c r="E476" s="35" t="s">
        <v>14492</v>
      </c>
      <c r="F476" s="35" t="s">
        <v>14484</v>
      </c>
      <c r="G476" s="20">
        <v>44281</v>
      </c>
      <c r="H476" s="35" t="s">
        <v>3225</v>
      </c>
      <c r="I476" s="35" t="s">
        <v>54</v>
      </c>
      <c r="J476" s="35" t="s">
        <v>53</v>
      </c>
      <c r="K476">
        <v>18</v>
      </c>
      <c r="L476">
        <v>9.1999999999999993</v>
      </c>
      <c r="M476" s="35" t="s">
        <v>14485</v>
      </c>
      <c r="N476" s="35" t="s">
        <v>14486</v>
      </c>
      <c r="O476" s="35" t="s">
        <v>87</v>
      </c>
      <c r="P476" s="35" t="s">
        <v>2575</v>
      </c>
      <c r="Q476" s="35" t="s">
        <v>242</v>
      </c>
      <c r="R476" s="35" t="s">
        <v>2623</v>
      </c>
      <c r="S476" s="35" t="s">
        <v>12583</v>
      </c>
      <c r="T476">
        <v>28009750</v>
      </c>
      <c r="U476">
        <v>10</v>
      </c>
      <c r="V476" s="35" t="s">
        <v>3339</v>
      </c>
      <c r="W476" s="35" t="s">
        <v>1383</v>
      </c>
      <c r="X476" s="35" t="s">
        <v>72</v>
      </c>
      <c r="Y476" s="35" t="s">
        <v>48</v>
      </c>
      <c r="Z476" s="35" t="s">
        <v>14691</v>
      </c>
      <c r="AA476" s="35" t="s">
        <v>14691</v>
      </c>
      <c r="AC476" s="35" t="s">
        <v>14691</v>
      </c>
      <c r="AD476" s="35" t="s">
        <v>14691</v>
      </c>
      <c r="AE476">
        <v>280102931</v>
      </c>
      <c r="AF476">
        <v>10</v>
      </c>
      <c r="AG476" s="35" t="s">
        <v>14691</v>
      </c>
      <c r="AI476">
        <v>9336583</v>
      </c>
      <c r="AJ476" s="20">
        <v>44440</v>
      </c>
      <c r="AK476" s="20"/>
      <c r="AL476">
        <v>8101950</v>
      </c>
      <c r="AO476">
        <v>5401300</v>
      </c>
      <c r="AP476" s="35" t="s">
        <v>14691</v>
      </c>
      <c r="AQ476" s="35" t="s">
        <v>14691</v>
      </c>
      <c r="AR476" s="35" t="s">
        <v>14691</v>
      </c>
      <c r="AS476" s="35" t="s">
        <v>14691</v>
      </c>
      <c r="AT476" s="35" t="s">
        <v>14691</v>
      </c>
      <c r="AU476">
        <v>10</v>
      </c>
      <c r="AV476">
        <v>10.071</v>
      </c>
      <c r="AW476" t="b">
        <v>0</v>
      </c>
      <c r="AX476">
        <v>28009750</v>
      </c>
      <c r="AY476" s="20">
        <v>45172</v>
      </c>
      <c r="AZ476" s="20"/>
      <c r="BA476" s="20"/>
      <c r="BB476">
        <v>1</v>
      </c>
      <c r="BC476">
        <v>0.3333333432674408</v>
      </c>
      <c r="BD476">
        <v>1</v>
      </c>
      <c r="BE476">
        <v>11.5</v>
      </c>
      <c r="BF476" s="35" t="s">
        <v>14691</v>
      </c>
      <c r="BG476" s="35" t="s">
        <v>14493</v>
      </c>
      <c r="BH476" s="35" t="s">
        <v>14494</v>
      </c>
      <c r="BI476" s="35" t="s">
        <v>2589</v>
      </c>
      <c r="BJ476" s="35" t="s">
        <v>14495</v>
      </c>
    </row>
    <row r="477" spans="1:62" x14ac:dyDescent="0.2">
      <c r="A477">
        <v>475</v>
      </c>
      <c r="B477" s="35" t="s">
        <v>12576</v>
      </c>
      <c r="C477" s="35" t="s">
        <v>12577</v>
      </c>
      <c r="D477" s="35" t="s">
        <v>12578</v>
      </c>
      <c r="E477" s="35" t="s">
        <v>12579</v>
      </c>
      <c r="F477" s="35" t="s">
        <v>12580</v>
      </c>
      <c r="G477" s="20">
        <v>44281</v>
      </c>
      <c r="H477" s="35" t="s">
        <v>91</v>
      </c>
      <c r="I477" s="35" t="s">
        <v>54</v>
      </c>
      <c r="J477" s="35" t="s">
        <v>69</v>
      </c>
      <c r="K477">
        <v>18</v>
      </c>
      <c r="L477">
        <v>9.1999999999999993</v>
      </c>
      <c r="M477" s="35" t="s">
        <v>12581</v>
      </c>
      <c r="N477" s="35" t="s">
        <v>12582</v>
      </c>
      <c r="O477" s="35" t="s">
        <v>87</v>
      </c>
      <c r="P477" s="35" t="s">
        <v>2575</v>
      </c>
      <c r="Q477" s="35" t="s">
        <v>242</v>
      </c>
      <c r="R477" s="35" t="s">
        <v>2623</v>
      </c>
      <c r="S477" s="35" t="s">
        <v>12583</v>
      </c>
      <c r="T477">
        <v>34500000</v>
      </c>
      <c r="U477">
        <v>10</v>
      </c>
      <c r="V477" s="35" t="s">
        <v>3339</v>
      </c>
      <c r="W477" s="35" t="s">
        <v>1381</v>
      </c>
      <c r="X477" s="35" t="s">
        <v>72</v>
      </c>
      <c r="Y477" s="35" t="s">
        <v>48</v>
      </c>
      <c r="Z477" s="35" t="s">
        <v>14691</v>
      </c>
      <c r="AA477" s="35" t="s">
        <v>14691</v>
      </c>
      <c r="AC477" s="35" t="s">
        <v>14691</v>
      </c>
      <c r="AD477" s="35" t="s">
        <v>14691</v>
      </c>
      <c r="AE477">
        <v>351900000</v>
      </c>
      <c r="AF477">
        <v>10.199999999999999</v>
      </c>
      <c r="AG477" s="35" t="s">
        <v>14691</v>
      </c>
      <c r="AI477">
        <v>17250000</v>
      </c>
      <c r="AJ477" s="20">
        <v>44504</v>
      </c>
      <c r="AK477" s="20"/>
      <c r="AL477">
        <v>9400000</v>
      </c>
      <c r="AO477">
        <v>9400000</v>
      </c>
      <c r="AP477" s="35" t="s">
        <v>14691</v>
      </c>
      <c r="AQ477" s="35" t="s">
        <v>14691</v>
      </c>
      <c r="AR477" s="35" t="s">
        <v>14691</v>
      </c>
      <c r="AS477" s="35" t="s">
        <v>14691</v>
      </c>
      <c r="AT477" s="35" t="s">
        <v>14691</v>
      </c>
      <c r="AU477">
        <v>10.199999999999999</v>
      </c>
      <c r="AV477">
        <v>10.259</v>
      </c>
      <c r="AW477" t="b">
        <v>0</v>
      </c>
      <c r="AX477">
        <v>34500000</v>
      </c>
      <c r="AY477" s="20">
        <v>45054</v>
      </c>
      <c r="AZ477" s="20"/>
      <c r="BA477" s="20">
        <v>45238</v>
      </c>
      <c r="BB477">
        <v>1</v>
      </c>
      <c r="BC477">
        <v>0.5</v>
      </c>
      <c r="BD477">
        <v>1</v>
      </c>
      <c r="BE477">
        <v>11.5</v>
      </c>
      <c r="BF477" s="35" t="s">
        <v>14691</v>
      </c>
      <c r="BG477" s="35" t="s">
        <v>1382</v>
      </c>
      <c r="BH477" s="35" t="s">
        <v>12584</v>
      </c>
      <c r="BI477" s="35" t="s">
        <v>2580</v>
      </c>
      <c r="BJ477" s="35" t="s">
        <v>12585</v>
      </c>
    </row>
    <row r="478" spans="1:62" x14ac:dyDescent="0.2">
      <c r="A478">
        <v>476</v>
      </c>
      <c r="B478" s="35" t="s">
        <v>12576</v>
      </c>
      <c r="C478" s="35" t="s">
        <v>12577</v>
      </c>
      <c r="D478" s="35" t="s">
        <v>12578</v>
      </c>
      <c r="E478" s="35" t="s">
        <v>12586</v>
      </c>
      <c r="F478" s="35" t="s">
        <v>12580</v>
      </c>
      <c r="G478" s="20">
        <v>44281</v>
      </c>
      <c r="H478" s="35" t="s">
        <v>91</v>
      </c>
      <c r="I478" s="35" t="s">
        <v>54</v>
      </c>
      <c r="J478" s="35" t="s">
        <v>69</v>
      </c>
      <c r="K478">
        <v>18</v>
      </c>
      <c r="L478">
        <v>9.1999999999999993</v>
      </c>
      <c r="M478" s="35" t="s">
        <v>12581</v>
      </c>
      <c r="N478" s="35" t="s">
        <v>12582</v>
      </c>
      <c r="O478" s="35" t="s">
        <v>87</v>
      </c>
      <c r="P478" s="35" t="s">
        <v>2575</v>
      </c>
      <c r="Q478" s="35" t="s">
        <v>242</v>
      </c>
      <c r="R478" s="35" t="s">
        <v>2623</v>
      </c>
      <c r="S478" s="35" t="s">
        <v>12583</v>
      </c>
      <c r="T478">
        <v>34500000</v>
      </c>
      <c r="U478">
        <v>10</v>
      </c>
      <c r="V478" s="35" t="s">
        <v>3339</v>
      </c>
      <c r="W478" s="35" t="s">
        <v>1381</v>
      </c>
      <c r="X478" s="35" t="s">
        <v>72</v>
      </c>
      <c r="Y478" s="35" t="s">
        <v>48</v>
      </c>
      <c r="Z478" s="35" t="s">
        <v>14691</v>
      </c>
      <c r="AA478" s="35" t="s">
        <v>14691</v>
      </c>
      <c r="AC478" s="35" t="s">
        <v>14691</v>
      </c>
      <c r="AD478" s="35" t="s">
        <v>14691</v>
      </c>
      <c r="AE478">
        <v>351900000</v>
      </c>
      <c r="AF478">
        <v>10.199999999999999</v>
      </c>
      <c r="AG478" s="35" t="s">
        <v>14691</v>
      </c>
      <c r="AI478">
        <v>17250000</v>
      </c>
      <c r="AJ478" s="20">
        <v>44504</v>
      </c>
      <c r="AK478" s="20"/>
      <c r="AL478">
        <v>9400000</v>
      </c>
      <c r="AO478">
        <v>9400000</v>
      </c>
      <c r="AP478" s="35" t="s">
        <v>14691</v>
      </c>
      <c r="AQ478" s="35" t="s">
        <v>14691</v>
      </c>
      <c r="AR478" s="35" t="s">
        <v>14691</v>
      </c>
      <c r="AS478" s="35" t="s">
        <v>14691</v>
      </c>
      <c r="AT478" s="35" t="s">
        <v>14691</v>
      </c>
      <c r="AU478">
        <v>10.199999999999999</v>
      </c>
      <c r="AV478">
        <v>10.259</v>
      </c>
      <c r="AW478" t="b">
        <v>0</v>
      </c>
      <c r="AX478">
        <v>34500000</v>
      </c>
      <c r="AY478" s="20">
        <v>45054</v>
      </c>
      <c r="AZ478" s="20"/>
      <c r="BA478" s="20">
        <v>45238</v>
      </c>
      <c r="BB478">
        <v>1</v>
      </c>
      <c r="BC478">
        <v>0.5</v>
      </c>
      <c r="BD478">
        <v>1</v>
      </c>
      <c r="BE478">
        <v>11.5</v>
      </c>
      <c r="BF478" s="35" t="s">
        <v>14691</v>
      </c>
      <c r="BG478" s="35" t="s">
        <v>12576</v>
      </c>
      <c r="BH478" s="35" t="s">
        <v>12587</v>
      </c>
      <c r="BI478" s="35" t="s">
        <v>2584</v>
      </c>
      <c r="BJ478" s="35" t="s">
        <v>12588</v>
      </c>
    </row>
    <row r="479" spans="1:62" x14ac:dyDescent="0.2">
      <c r="A479">
        <v>477</v>
      </c>
      <c r="B479" s="35" t="s">
        <v>12576</v>
      </c>
      <c r="C479" s="35" t="s">
        <v>12577</v>
      </c>
      <c r="D479" s="35" t="s">
        <v>12578</v>
      </c>
      <c r="E479" s="35" t="s">
        <v>12589</v>
      </c>
      <c r="F479" s="35" t="s">
        <v>12580</v>
      </c>
      <c r="G479" s="20">
        <v>44281</v>
      </c>
      <c r="H479" s="35" t="s">
        <v>91</v>
      </c>
      <c r="I479" s="35" t="s">
        <v>54</v>
      </c>
      <c r="J479" s="35" t="s">
        <v>69</v>
      </c>
      <c r="K479">
        <v>18</v>
      </c>
      <c r="L479">
        <v>9.1999999999999993</v>
      </c>
      <c r="M479" s="35" t="s">
        <v>12581</v>
      </c>
      <c r="N479" s="35" t="s">
        <v>12582</v>
      </c>
      <c r="O479" s="35" t="s">
        <v>87</v>
      </c>
      <c r="P479" s="35" t="s">
        <v>2575</v>
      </c>
      <c r="Q479" s="35" t="s">
        <v>242</v>
      </c>
      <c r="R479" s="35" t="s">
        <v>2623</v>
      </c>
      <c r="S479" s="35" t="s">
        <v>12583</v>
      </c>
      <c r="T479">
        <v>34500000</v>
      </c>
      <c r="U479">
        <v>10</v>
      </c>
      <c r="V479" s="35" t="s">
        <v>3339</v>
      </c>
      <c r="W479" s="35" t="s">
        <v>1381</v>
      </c>
      <c r="X479" s="35" t="s">
        <v>72</v>
      </c>
      <c r="Y479" s="35" t="s">
        <v>48</v>
      </c>
      <c r="Z479" s="35" t="s">
        <v>14691</v>
      </c>
      <c r="AA479" s="35" t="s">
        <v>14691</v>
      </c>
      <c r="AC479" s="35" t="s">
        <v>14691</v>
      </c>
      <c r="AD479" s="35" t="s">
        <v>14691</v>
      </c>
      <c r="AE479">
        <v>351900000</v>
      </c>
      <c r="AF479">
        <v>10.199999999999999</v>
      </c>
      <c r="AG479" s="35" t="s">
        <v>14691</v>
      </c>
      <c r="AI479">
        <v>17250000</v>
      </c>
      <c r="AJ479" s="20">
        <v>44504</v>
      </c>
      <c r="AK479" s="20"/>
      <c r="AL479">
        <v>9400000</v>
      </c>
      <c r="AO479">
        <v>9400000</v>
      </c>
      <c r="AP479" s="35" t="s">
        <v>14691</v>
      </c>
      <c r="AQ479" s="35" t="s">
        <v>14691</v>
      </c>
      <c r="AR479" s="35" t="s">
        <v>14691</v>
      </c>
      <c r="AS479" s="35" t="s">
        <v>14691</v>
      </c>
      <c r="AT479" s="35" t="s">
        <v>14691</v>
      </c>
      <c r="AU479">
        <v>10.199999999999999</v>
      </c>
      <c r="AV479">
        <v>10.259</v>
      </c>
      <c r="AW479" t="b">
        <v>0</v>
      </c>
      <c r="AX479">
        <v>34500000</v>
      </c>
      <c r="AY479" s="20">
        <v>45054</v>
      </c>
      <c r="AZ479" s="20"/>
      <c r="BA479" s="20">
        <v>45238</v>
      </c>
      <c r="BB479">
        <v>1</v>
      </c>
      <c r="BC479">
        <v>0.5</v>
      </c>
      <c r="BD479">
        <v>1</v>
      </c>
      <c r="BE479">
        <v>11.5</v>
      </c>
      <c r="BF479" s="35" t="s">
        <v>14691</v>
      </c>
      <c r="BG479" s="35" t="s">
        <v>12590</v>
      </c>
      <c r="BH479" s="35" t="s">
        <v>12591</v>
      </c>
      <c r="BI479" s="35" t="s">
        <v>2589</v>
      </c>
      <c r="BJ479" s="35" t="s">
        <v>12592</v>
      </c>
    </row>
    <row r="480" spans="1:62" x14ac:dyDescent="0.2">
      <c r="A480">
        <v>478</v>
      </c>
      <c r="B480" s="35" t="s">
        <v>3982</v>
      </c>
      <c r="C480" s="35" t="s">
        <v>3983</v>
      </c>
      <c r="D480" s="35" t="s">
        <v>3984</v>
      </c>
      <c r="E480" s="35" t="s">
        <v>3985</v>
      </c>
      <c r="F480" s="35" t="s">
        <v>3986</v>
      </c>
      <c r="G480" s="20">
        <v>44263</v>
      </c>
      <c r="H480" s="35" t="s">
        <v>163</v>
      </c>
      <c r="I480" s="35" t="s">
        <v>61</v>
      </c>
      <c r="J480" s="35" t="s">
        <v>162</v>
      </c>
      <c r="K480">
        <v>18</v>
      </c>
      <c r="L480">
        <v>9.1999999999999993</v>
      </c>
      <c r="M480" s="35" t="s">
        <v>2950</v>
      </c>
      <c r="N480" s="35" t="s">
        <v>3987</v>
      </c>
      <c r="O480" s="35" t="s">
        <v>136</v>
      </c>
      <c r="P480" s="35" t="s">
        <v>2656</v>
      </c>
      <c r="Q480" s="35" t="s">
        <v>87</v>
      </c>
      <c r="R480" s="35" t="s">
        <v>2623</v>
      </c>
      <c r="S480" s="35" t="s">
        <v>3988</v>
      </c>
      <c r="T480">
        <v>12650000</v>
      </c>
      <c r="U480">
        <v>10</v>
      </c>
      <c r="V480" s="35" t="s">
        <v>1379</v>
      </c>
      <c r="W480" s="35" t="s">
        <v>1378</v>
      </c>
      <c r="X480" s="35" t="s">
        <v>49</v>
      </c>
      <c r="Y480" s="35" t="s">
        <v>48</v>
      </c>
      <c r="Z480" s="35" t="s">
        <v>14691</v>
      </c>
      <c r="AA480" s="35" t="s">
        <v>14691</v>
      </c>
      <c r="AC480" s="35" t="s">
        <v>14691</v>
      </c>
      <c r="AD480" s="35" t="s">
        <v>14691</v>
      </c>
      <c r="AE480">
        <v>128380489</v>
      </c>
      <c r="AF480">
        <v>10.15</v>
      </c>
      <c r="AG480" s="35" t="s">
        <v>14691</v>
      </c>
      <c r="AI480">
        <v>9487500</v>
      </c>
      <c r="AJ480" s="20">
        <v>44419</v>
      </c>
      <c r="AK480" s="20"/>
      <c r="AL480">
        <v>4299500</v>
      </c>
      <c r="AO480">
        <v>4627858</v>
      </c>
      <c r="AP480" s="35" t="s">
        <v>14691</v>
      </c>
      <c r="AQ480" s="35" t="s">
        <v>14691</v>
      </c>
      <c r="AR480" s="35" t="s">
        <v>14691</v>
      </c>
      <c r="AS480" s="35" t="s">
        <v>14691</v>
      </c>
      <c r="AT480" s="35" t="s">
        <v>14691</v>
      </c>
      <c r="AU480">
        <v>10.15</v>
      </c>
      <c r="AV480">
        <v>10.166</v>
      </c>
      <c r="AW480" t="b">
        <v>0</v>
      </c>
      <c r="AX480">
        <v>12650000</v>
      </c>
      <c r="AY480" s="20">
        <v>44786</v>
      </c>
      <c r="AZ480" s="20"/>
      <c r="BA480" s="20">
        <v>44970</v>
      </c>
      <c r="BB480">
        <v>1</v>
      </c>
      <c r="BC480">
        <v>0.75</v>
      </c>
      <c r="BD480">
        <v>1</v>
      </c>
      <c r="BE480">
        <v>11.5</v>
      </c>
      <c r="BF480" s="35" t="s">
        <v>14691</v>
      </c>
      <c r="BG480" s="35" t="s">
        <v>1380</v>
      </c>
      <c r="BH480" s="35" t="s">
        <v>14751</v>
      </c>
      <c r="BI480" s="35" t="s">
        <v>2580</v>
      </c>
      <c r="BJ480" s="35" t="s">
        <v>3989</v>
      </c>
    </row>
    <row r="481" spans="1:62" x14ac:dyDescent="0.2">
      <c r="A481">
        <v>479</v>
      </c>
      <c r="B481" s="35" t="s">
        <v>3982</v>
      </c>
      <c r="C481" s="35" t="s">
        <v>3983</v>
      </c>
      <c r="D481" s="35" t="s">
        <v>3984</v>
      </c>
      <c r="E481" s="35" t="s">
        <v>3990</v>
      </c>
      <c r="F481" s="35" t="s">
        <v>3986</v>
      </c>
      <c r="G481" s="20">
        <v>44263</v>
      </c>
      <c r="H481" s="35" t="s">
        <v>163</v>
      </c>
      <c r="I481" s="35" t="s">
        <v>61</v>
      </c>
      <c r="J481" s="35" t="s">
        <v>162</v>
      </c>
      <c r="K481">
        <v>18</v>
      </c>
      <c r="L481">
        <v>9.1999999999999993</v>
      </c>
      <c r="M481" s="35" t="s">
        <v>2950</v>
      </c>
      <c r="N481" s="35" t="s">
        <v>3987</v>
      </c>
      <c r="O481" s="35" t="s">
        <v>136</v>
      </c>
      <c r="P481" s="35" t="s">
        <v>2656</v>
      </c>
      <c r="Q481" s="35" t="s">
        <v>87</v>
      </c>
      <c r="R481" s="35" t="s">
        <v>2623</v>
      </c>
      <c r="S481" s="35" t="s">
        <v>3988</v>
      </c>
      <c r="T481">
        <v>12650000</v>
      </c>
      <c r="U481">
        <v>10</v>
      </c>
      <c r="V481" s="35" t="s">
        <v>1379</v>
      </c>
      <c r="W481" s="35" t="s">
        <v>1378</v>
      </c>
      <c r="X481" s="35" t="s">
        <v>49</v>
      </c>
      <c r="Y481" s="35" t="s">
        <v>48</v>
      </c>
      <c r="Z481" s="35" t="s">
        <v>14691</v>
      </c>
      <c r="AA481" s="35" t="s">
        <v>14691</v>
      </c>
      <c r="AC481" s="35" t="s">
        <v>14691</v>
      </c>
      <c r="AD481" s="35" t="s">
        <v>14691</v>
      </c>
      <c r="AE481">
        <v>128380489</v>
      </c>
      <c r="AF481">
        <v>10.15</v>
      </c>
      <c r="AG481" s="35" t="s">
        <v>14691</v>
      </c>
      <c r="AI481">
        <v>9487500</v>
      </c>
      <c r="AJ481" s="20">
        <v>44419</v>
      </c>
      <c r="AK481" s="20"/>
      <c r="AL481">
        <v>4299500</v>
      </c>
      <c r="AO481">
        <v>4627858</v>
      </c>
      <c r="AP481" s="35" t="s">
        <v>14691</v>
      </c>
      <c r="AQ481" s="35" t="s">
        <v>14691</v>
      </c>
      <c r="AR481" s="35" t="s">
        <v>14691</v>
      </c>
      <c r="AS481" s="35" t="s">
        <v>14691</v>
      </c>
      <c r="AT481" s="35" t="s">
        <v>14691</v>
      </c>
      <c r="AU481">
        <v>10.15</v>
      </c>
      <c r="AV481">
        <v>10.166</v>
      </c>
      <c r="AW481" t="b">
        <v>0</v>
      </c>
      <c r="AX481">
        <v>12650000</v>
      </c>
      <c r="AY481" s="20">
        <v>44786</v>
      </c>
      <c r="AZ481" s="20"/>
      <c r="BA481" s="20">
        <v>44970</v>
      </c>
      <c r="BB481">
        <v>1</v>
      </c>
      <c r="BC481">
        <v>0.75</v>
      </c>
      <c r="BD481">
        <v>1</v>
      </c>
      <c r="BE481">
        <v>11.5</v>
      </c>
      <c r="BF481" s="35" t="s">
        <v>14691</v>
      </c>
      <c r="BG481" s="35" t="s">
        <v>3982</v>
      </c>
      <c r="BH481" s="35" t="s">
        <v>14752</v>
      </c>
      <c r="BI481" s="35" t="s">
        <v>2584</v>
      </c>
      <c r="BJ481" s="35" t="s">
        <v>3991</v>
      </c>
    </row>
    <row r="482" spans="1:62" x14ac:dyDescent="0.2">
      <c r="A482">
        <v>480</v>
      </c>
      <c r="B482" s="35" t="s">
        <v>3982</v>
      </c>
      <c r="C482" s="35" t="s">
        <v>3983</v>
      </c>
      <c r="D482" s="35" t="s">
        <v>3984</v>
      </c>
      <c r="E482" s="35" t="s">
        <v>3992</v>
      </c>
      <c r="F482" s="35" t="s">
        <v>3986</v>
      </c>
      <c r="G482" s="20">
        <v>44263</v>
      </c>
      <c r="H482" s="35" t="s">
        <v>163</v>
      </c>
      <c r="I482" s="35" t="s">
        <v>61</v>
      </c>
      <c r="J482" s="35" t="s">
        <v>162</v>
      </c>
      <c r="K482">
        <v>18</v>
      </c>
      <c r="L482">
        <v>9.1999999999999993</v>
      </c>
      <c r="M482" s="35" t="s">
        <v>2950</v>
      </c>
      <c r="N482" s="35" t="s">
        <v>3987</v>
      </c>
      <c r="O482" s="35" t="s">
        <v>136</v>
      </c>
      <c r="P482" s="35" t="s">
        <v>2656</v>
      </c>
      <c r="Q482" s="35" t="s">
        <v>87</v>
      </c>
      <c r="R482" s="35" t="s">
        <v>2623</v>
      </c>
      <c r="S482" s="35" t="s">
        <v>3988</v>
      </c>
      <c r="T482">
        <v>12650000</v>
      </c>
      <c r="U482">
        <v>10</v>
      </c>
      <c r="V482" s="35" t="s">
        <v>1379</v>
      </c>
      <c r="W482" s="35" t="s">
        <v>1378</v>
      </c>
      <c r="X482" s="35" t="s">
        <v>49</v>
      </c>
      <c r="Y482" s="35" t="s">
        <v>48</v>
      </c>
      <c r="Z482" s="35" t="s">
        <v>14691</v>
      </c>
      <c r="AA482" s="35" t="s">
        <v>14691</v>
      </c>
      <c r="AC482" s="35" t="s">
        <v>14691</v>
      </c>
      <c r="AD482" s="35" t="s">
        <v>14691</v>
      </c>
      <c r="AE482">
        <v>128380489</v>
      </c>
      <c r="AF482">
        <v>10.15</v>
      </c>
      <c r="AG482" s="35" t="s">
        <v>14691</v>
      </c>
      <c r="AI482">
        <v>9487500</v>
      </c>
      <c r="AJ482" s="20">
        <v>44419</v>
      </c>
      <c r="AK482" s="20"/>
      <c r="AL482">
        <v>4299500</v>
      </c>
      <c r="AO482">
        <v>4627858</v>
      </c>
      <c r="AP482" s="35" t="s">
        <v>14691</v>
      </c>
      <c r="AQ482" s="35" t="s">
        <v>14691</v>
      </c>
      <c r="AR482" s="35" t="s">
        <v>14691</v>
      </c>
      <c r="AS482" s="35" t="s">
        <v>14691</v>
      </c>
      <c r="AT482" s="35" t="s">
        <v>14691</v>
      </c>
      <c r="AU482">
        <v>10.15</v>
      </c>
      <c r="AV482">
        <v>10.166</v>
      </c>
      <c r="AW482" t="b">
        <v>0</v>
      </c>
      <c r="AX482">
        <v>12650000</v>
      </c>
      <c r="AY482" s="20">
        <v>44786</v>
      </c>
      <c r="AZ482" s="20"/>
      <c r="BA482" s="20">
        <v>44970</v>
      </c>
      <c r="BB482">
        <v>1</v>
      </c>
      <c r="BC482">
        <v>0.75</v>
      </c>
      <c r="BD482">
        <v>1</v>
      </c>
      <c r="BE482">
        <v>11.5</v>
      </c>
      <c r="BF482" s="35" t="s">
        <v>14691</v>
      </c>
      <c r="BG482" s="35" t="s">
        <v>3993</v>
      </c>
      <c r="BH482" s="35" t="s">
        <v>14753</v>
      </c>
      <c r="BI482" s="35" t="s">
        <v>2589</v>
      </c>
      <c r="BJ482" s="35" t="s">
        <v>3994</v>
      </c>
    </row>
    <row r="483" spans="1:62" x14ac:dyDescent="0.2">
      <c r="A483">
        <v>481</v>
      </c>
      <c r="B483" s="35" t="s">
        <v>9608</v>
      </c>
      <c r="C483" s="35" t="s">
        <v>9609</v>
      </c>
      <c r="D483" s="35" t="s">
        <v>9610</v>
      </c>
      <c r="E483" s="35" t="s">
        <v>9611</v>
      </c>
      <c r="F483" s="35" t="s">
        <v>9612</v>
      </c>
      <c r="G483" s="20">
        <v>44232</v>
      </c>
      <c r="H483" s="35" t="s">
        <v>3225</v>
      </c>
      <c r="I483" s="35" t="s">
        <v>54</v>
      </c>
      <c r="J483" s="35" t="s">
        <v>119</v>
      </c>
      <c r="K483">
        <v>18</v>
      </c>
      <c r="L483">
        <v>9.1999999999999993</v>
      </c>
      <c r="M483" s="35" t="s">
        <v>9613</v>
      </c>
      <c r="N483" s="35" t="s">
        <v>9614</v>
      </c>
      <c r="O483" s="35" t="s">
        <v>111</v>
      </c>
      <c r="P483" s="35" t="s">
        <v>2656</v>
      </c>
      <c r="Q483" s="35" t="s">
        <v>81</v>
      </c>
      <c r="R483" s="35" t="s">
        <v>2623</v>
      </c>
      <c r="S483" s="35" t="s">
        <v>9615</v>
      </c>
      <c r="T483">
        <v>34500000</v>
      </c>
      <c r="U483">
        <v>10</v>
      </c>
      <c r="V483" s="35" t="s">
        <v>9616</v>
      </c>
      <c r="W483" s="35" t="s">
        <v>1376</v>
      </c>
      <c r="X483" s="35" t="s">
        <v>49</v>
      </c>
      <c r="Y483" s="35" t="s">
        <v>48</v>
      </c>
      <c r="Z483" s="35" t="s">
        <v>14691</v>
      </c>
      <c r="AA483" s="35" t="s">
        <v>14691</v>
      </c>
      <c r="AC483" s="35" t="s">
        <v>14691</v>
      </c>
      <c r="AD483" s="35" t="s">
        <v>14691</v>
      </c>
      <c r="AE483">
        <v>345000000</v>
      </c>
      <c r="AF483">
        <v>10</v>
      </c>
      <c r="AG483" s="35" t="s">
        <v>14691</v>
      </c>
      <c r="AI483">
        <v>6900000</v>
      </c>
      <c r="AJ483" s="20">
        <v>44251</v>
      </c>
      <c r="AK483" s="20"/>
      <c r="AL483">
        <v>8900000</v>
      </c>
      <c r="AO483">
        <v>5933333</v>
      </c>
      <c r="AP483" s="35" t="s">
        <v>14691</v>
      </c>
      <c r="AQ483" s="35" t="s">
        <v>14691</v>
      </c>
      <c r="AR483" s="35" t="s">
        <v>14691</v>
      </c>
      <c r="AS483" s="35" t="s">
        <v>14691</v>
      </c>
      <c r="AT483" s="35" t="s">
        <v>14691</v>
      </c>
      <c r="AU483">
        <v>10</v>
      </c>
      <c r="AV483">
        <v>10.045999999999999</v>
      </c>
      <c r="AW483" t="b">
        <v>0</v>
      </c>
      <c r="AX483">
        <v>34500000</v>
      </c>
      <c r="AY483" s="20">
        <v>44983</v>
      </c>
      <c r="AZ483" s="20"/>
      <c r="BA483" s="20"/>
      <c r="BB483">
        <v>1</v>
      </c>
      <c r="BC483">
        <v>0.20000000298023224</v>
      </c>
      <c r="BD483">
        <v>1</v>
      </c>
      <c r="BE483">
        <v>11.5</v>
      </c>
      <c r="BF483" s="35" t="s">
        <v>14691</v>
      </c>
      <c r="BG483" s="35" t="s">
        <v>1377</v>
      </c>
      <c r="BH483" s="35" t="s">
        <v>14754</v>
      </c>
      <c r="BI483" s="35" t="s">
        <v>2580</v>
      </c>
      <c r="BJ483" s="35" t="s">
        <v>9617</v>
      </c>
    </row>
    <row r="484" spans="1:62" x14ac:dyDescent="0.2">
      <c r="A484">
        <v>482</v>
      </c>
      <c r="B484" s="35" t="s">
        <v>9608</v>
      </c>
      <c r="C484" s="35" t="s">
        <v>9609</v>
      </c>
      <c r="D484" s="35" t="s">
        <v>9610</v>
      </c>
      <c r="E484" s="35" t="s">
        <v>9618</v>
      </c>
      <c r="F484" s="35" t="s">
        <v>9612</v>
      </c>
      <c r="G484" s="20">
        <v>44232</v>
      </c>
      <c r="H484" s="35" t="s">
        <v>3225</v>
      </c>
      <c r="I484" s="35" t="s">
        <v>54</v>
      </c>
      <c r="J484" s="35" t="s">
        <v>119</v>
      </c>
      <c r="K484">
        <v>18</v>
      </c>
      <c r="L484">
        <v>9.1999999999999993</v>
      </c>
      <c r="M484" s="35" t="s">
        <v>9613</v>
      </c>
      <c r="N484" s="35" t="s">
        <v>9614</v>
      </c>
      <c r="O484" s="35" t="s">
        <v>111</v>
      </c>
      <c r="P484" s="35" t="s">
        <v>2656</v>
      </c>
      <c r="Q484" s="35" t="s">
        <v>81</v>
      </c>
      <c r="R484" s="35" t="s">
        <v>2623</v>
      </c>
      <c r="S484" s="35" t="s">
        <v>9615</v>
      </c>
      <c r="T484">
        <v>34500000</v>
      </c>
      <c r="U484">
        <v>10</v>
      </c>
      <c r="V484" s="35" t="s">
        <v>9616</v>
      </c>
      <c r="W484" s="35" t="s">
        <v>1376</v>
      </c>
      <c r="X484" s="35" t="s">
        <v>49</v>
      </c>
      <c r="Y484" s="35" t="s">
        <v>48</v>
      </c>
      <c r="Z484" s="35" t="s">
        <v>14691</v>
      </c>
      <c r="AA484" s="35" t="s">
        <v>14691</v>
      </c>
      <c r="AC484" s="35" t="s">
        <v>14691</v>
      </c>
      <c r="AD484" s="35" t="s">
        <v>14691</v>
      </c>
      <c r="AE484">
        <v>345000000</v>
      </c>
      <c r="AF484">
        <v>10</v>
      </c>
      <c r="AG484" s="35" t="s">
        <v>14691</v>
      </c>
      <c r="AI484">
        <v>6900000</v>
      </c>
      <c r="AJ484" s="20">
        <v>44251</v>
      </c>
      <c r="AK484" s="20"/>
      <c r="AL484">
        <v>8900000</v>
      </c>
      <c r="AO484">
        <v>5933333</v>
      </c>
      <c r="AP484" s="35" t="s">
        <v>14691</v>
      </c>
      <c r="AQ484" s="35" t="s">
        <v>14691</v>
      </c>
      <c r="AR484" s="35" t="s">
        <v>14691</v>
      </c>
      <c r="AS484" s="35" t="s">
        <v>14691</v>
      </c>
      <c r="AT484" s="35" t="s">
        <v>14691</v>
      </c>
      <c r="AU484">
        <v>10</v>
      </c>
      <c r="AV484">
        <v>10.045999999999999</v>
      </c>
      <c r="AW484" t="b">
        <v>0</v>
      </c>
      <c r="AX484">
        <v>34500000</v>
      </c>
      <c r="AY484" s="20">
        <v>44983</v>
      </c>
      <c r="AZ484" s="20"/>
      <c r="BA484" s="20"/>
      <c r="BB484">
        <v>1</v>
      </c>
      <c r="BC484">
        <v>0.20000000298023224</v>
      </c>
      <c r="BD484">
        <v>1</v>
      </c>
      <c r="BE484">
        <v>11.5</v>
      </c>
      <c r="BF484" s="35" t="s">
        <v>14691</v>
      </c>
      <c r="BG484" s="35" t="s">
        <v>9608</v>
      </c>
      <c r="BH484" s="35" t="s">
        <v>14755</v>
      </c>
      <c r="BI484" s="35" t="s">
        <v>2584</v>
      </c>
      <c r="BJ484" s="35" t="s">
        <v>9619</v>
      </c>
    </row>
    <row r="485" spans="1:62" x14ac:dyDescent="0.2">
      <c r="A485">
        <v>483</v>
      </c>
      <c r="B485" s="35" t="s">
        <v>9608</v>
      </c>
      <c r="C485" s="35" t="s">
        <v>9609</v>
      </c>
      <c r="D485" s="35" t="s">
        <v>9610</v>
      </c>
      <c r="E485" s="35" t="s">
        <v>9620</v>
      </c>
      <c r="F485" s="35" t="s">
        <v>9612</v>
      </c>
      <c r="G485" s="20">
        <v>44232</v>
      </c>
      <c r="H485" s="35" t="s">
        <v>3225</v>
      </c>
      <c r="I485" s="35" t="s">
        <v>54</v>
      </c>
      <c r="J485" s="35" t="s">
        <v>119</v>
      </c>
      <c r="K485">
        <v>18</v>
      </c>
      <c r="L485">
        <v>9.1999999999999993</v>
      </c>
      <c r="M485" s="35" t="s">
        <v>9613</v>
      </c>
      <c r="N485" s="35" t="s">
        <v>9614</v>
      </c>
      <c r="O485" s="35" t="s">
        <v>111</v>
      </c>
      <c r="P485" s="35" t="s">
        <v>2656</v>
      </c>
      <c r="Q485" s="35" t="s">
        <v>81</v>
      </c>
      <c r="R485" s="35" t="s">
        <v>2623</v>
      </c>
      <c r="S485" s="35" t="s">
        <v>9615</v>
      </c>
      <c r="T485">
        <v>34500000</v>
      </c>
      <c r="U485">
        <v>10</v>
      </c>
      <c r="V485" s="35" t="s">
        <v>9616</v>
      </c>
      <c r="W485" s="35" t="s">
        <v>1376</v>
      </c>
      <c r="X485" s="35" t="s">
        <v>49</v>
      </c>
      <c r="Y485" s="35" t="s">
        <v>48</v>
      </c>
      <c r="Z485" s="35" t="s">
        <v>14691</v>
      </c>
      <c r="AA485" s="35" t="s">
        <v>14691</v>
      </c>
      <c r="AC485" s="35" t="s">
        <v>14691</v>
      </c>
      <c r="AD485" s="35" t="s">
        <v>14691</v>
      </c>
      <c r="AE485">
        <v>345000000</v>
      </c>
      <c r="AF485">
        <v>10</v>
      </c>
      <c r="AG485" s="35" t="s">
        <v>14691</v>
      </c>
      <c r="AI485">
        <v>6900000</v>
      </c>
      <c r="AJ485" s="20">
        <v>44251</v>
      </c>
      <c r="AK485" s="20"/>
      <c r="AL485">
        <v>8900000</v>
      </c>
      <c r="AO485">
        <v>5933333</v>
      </c>
      <c r="AP485" s="35" t="s">
        <v>14691</v>
      </c>
      <c r="AQ485" s="35" t="s">
        <v>14691</v>
      </c>
      <c r="AR485" s="35" t="s">
        <v>14691</v>
      </c>
      <c r="AS485" s="35" t="s">
        <v>14691</v>
      </c>
      <c r="AT485" s="35" t="s">
        <v>14691</v>
      </c>
      <c r="AU485">
        <v>10</v>
      </c>
      <c r="AV485">
        <v>10.045999999999999</v>
      </c>
      <c r="AW485" t="b">
        <v>0</v>
      </c>
      <c r="AX485">
        <v>34500000</v>
      </c>
      <c r="AY485" s="20">
        <v>44983</v>
      </c>
      <c r="AZ485" s="20"/>
      <c r="BA485" s="20"/>
      <c r="BB485">
        <v>1</v>
      </c>
      <c r="BC485">
        <v>0.20000000298023224</v>
      </c>
      <c r="BD485">
        <v>1</v>
      </c>
      <c r="BE485">
        <v>11.5</v>
      </c>
      <c r="BF485" s="35" t="s">
        <v>14691</v>
      </c>
      <c r="BG485" s="35" t="s">
        <v>9621</v>
      </c>
      <c r="BH485" s="35" t="s">
        <v>14756</v>
      </c>
      <c r="BI485" s="35" t="s">
        <v>2589</v>
      </c>
      <c r="BJ485" s="35" t="s">
        <v>9622</v>
      </c>
    </row>
    <row r="486" spans="1:62" x14ac:dyDescent="0.2">
      <c r="A486">
        <v>484</v>
      </c>
      <c r="B486" s="35" t="s">
        <v>5305</v>
      </c>
      <c r="C486" s="35" t="s">
        <v>5306</v>
      </c>
      <c r="D486" s="35" t="s">
        <v>1374</v>
      </c>
      <c r="E486" s="35" t="s">
        <v>5307</v>
      </c>
      <c r="F486" s="35" t="s">
        <v>5308</v>
      </c>
      <c r="G486" s="20">
        <v>44105</v>
      </c>
      <c r="H486" s="35" t="s">
        <v>3225</v>
      </c>
      <c r="I486" s="35" t="s">
        <v>54</v>
      </c>
      <c r="J486" s="35" t="s">
        <v>176</v>
      </c>
      <c r="K486">
        <v>18</v>
      </c>
      <c r="L486">
        <v>9.1999999999999993</v>
      </c>
      <c r="M486" s="35" t="s">
        <v>5309</v>
      </c>
      <c r="N486" s="35" t="s">
        <v>5310</v>
      </c>
      <c r="O486" s="35" t="s">
        <v>135</v>
      </c>
      <c r="P486" s="35" t="s">
        <v>2656</v>
      </c>
      <c r="Q486" s="35" t="s">
        <v>87</v>
      </c>
      <c r="R486" s="35" t="s">
        <v>5311</v>
      </c>
      <c r="S486" s="35" t="s">
        <v>5312</v>
      </c>
      <c r="T486">
        <v>75000000</v>
      </c>
      <c r="U486">
        <v>10</v>
      </c>
      <c r="V486" s="35" t="s">
        <v>14691</v>
      </c>
      <c r="W486" s="35" t="s">
        <v>1373</v>
      </c>
      <c r="X486" s="35" t="s">
        <v>49</v>
      </c>
      <c r="Y486" s="35" t="s">
        <v>48</v>
      </c>
      <c r="Z486" s="35" t="s">
        <v>14691</v>
      </c>
      <c r="AA486" s="35" t="s">
        <v>14691</v>
      </c>
      <c r="AC486" s="35" t="s">
        <v>14691</v>
      </c>
      <c r="AD486" s="35" t="s">
        <v>14691</v>
      </c>
      <c r="AE486">
        <v>750052570</v>
      </c>
      <c r="AF486">
        <v>10</v>
      </c>
      <c r="AG486" s="35" t="s">
        <v>14691</v>
      </c>
      <c r="AI486">
        <v>18750000</v>
      </c>
      <c r="AJ486" s="20">
        <v>44134</v>
      </c>
      <c r="AK486" s="20"/>
      <c r="AL486">
        <v>17000000</v>
      </c>
      <c r="AO486">
        <v>11333333</v>
      </c>
      <c r="AP486" s="35" t="s">
        <v>14691</v>
      </c>
      <c r="AQ486" s="35" t="s">
        <v>14691</v>
      </c>
      <c r="AR486" s="35" t="s">
        <v>14691</v>
      </c>
      <c r="AS486" s="35" t="s">
        <v>14691</v>
      </c>
      <c r="AT486" s="35" t="s">
        <v>14691</v>
      </c>
      <c r="AU486">
        <v>10</v>
      </c>
      <c r="AV486">
        <v>10.038</v>
      </c>
      <c r="AW486" t="b">
        <v>0</v>
      </c>
      <c r="AX486">
        <v>75000000</v>
      </c>
      <c r="AY486" s="20">
        <v>44868</v>
      </c>
      <c r="AZ486" s="20"/>
      <c r="BA486" s="20"/>
      <c r="BB486">
        <v>1</v>
      </c>
      <c r="BC486">
        <v>0.25</v>
      </c>
      <c r="BD486">
        <v>1</v>
      </c>
      <c r="BE486">
        <v>11.5</v>
      </c>
      <c r="BF486" s="35" t="s">
        <v>14691</v>
      </c>
      <c r="BG486" s="35" t="s">
        <v>1375</v>
      </c>
      <c r="BH486" s="35" t="s">
        <v>14757</v>
      </c>
      <c r="BI486" s="35" t="s">
        <v>2580</v>
      </c>
      <c r="BJ486" s="35" t="s">
        <v>5313</v>
      </c>
    </row>
    <row r="487" spans="1:62" x14ac:dyDescent="0.2">
      <c r="A487">
        <v>485</v>
      </c>
      <c r="B487" s="35" t="s">
        <v>5305</v>
      </c>
      <c r="C487" s="35" t="s">
        <v>5306</v>
      </c>
      <c r="D487" s="35" t="s">
        <v>1374</v>
      </c>
      <c r="E487" s="35" t="s">
        <v>5314</v>
      </c>
      <c r="F487" s="35" t="s">
        <v>5308</v>
      </c>
      <c r="G487" s="20">
        <v>44105</v>
      </c>
      <c r="H487" s="35" t="s">
        <v>3225</v>
      </c>
      <c r="I487" s="35" t="s">
        <v>54</v>
      </c>
      <c r="J487" s="35" t="s">
        <v>176</v>
      </c>
      <c r="K487">
        <v>18</v>
      </c>
      <c r="L487">
        <v>9.1999999999999993</v>
      </c>
      <c r="M487" s="35" t="s">
        <v>5309</v>
      </c>
      <c r="N487" s="35" t="s">
        <v>5310</v>
      </c>
      <c r="O487" s="35" t="s">
        <v>135</v>
      </c>
      <c r="P487" s="35" t="s">
        <v>2656</v>
      </c>
      <c r="Q487" s="35" t="s">
        <v>87</v>
      </c>
      <c r="R487" s="35" t="s">
        <v>5311</v>
      </c>
      <c r="S487" s="35" t="s">
        <v>5312</v>
      </c>
      <c r="T487">
        <v>75000000</v>
      </c>
      <c r="U487">
        <v>10</v>
      </c>
      <c r="V487" s="35" t="s">
        <v>14691</v>
      </c>
      <c r="W487" s="35" t="s">
        <v>1373</v>
      </c>
      <c r="X487" s="35" t="s">
        <v>49</v>
      </c>
      <c r="Y487" s="35" t="s">
        <v>48</v>
      </c>
      <c r="Z487" s="35" t="s">
        <v>14691</v>
      </c>
      <c r="AA487" s="35" t="s">
        <v>14691</v>
      </c>
      <c r="AC487" s="35" t="s">
        <v>14691</v>
      </c>
      <c r="AD487" s="35" t="s">
        <v>14691</v>
      </c>
      <c r="AE487">
        <v>750052570</v>
      </c>
      <c r="AF487">
        <v>10</v>
      </c>
      <c r="AG487" s="35" t="s">
        <v>14691</v>
      </c>
      <c r="AI487">
        <v>18750000</v>
      </c>
      <c r="AJ487" s="20">
        <v>44134</v>
      </c>
      <c r="AK487" s="20"/>
      <c r="AL487">
        <v>17000000</v>
      </c>
      <c r="AO487">
        <v>11333333</v>
      </c>
      <c r="AP487" s="35" t="s">
        <v>14691</v>
      </c>
      <c r="AQ487" s="35" t="s">
        <v>14691</v>
      </c>
      <c r="AR487" s="35" t="s">
        <v>14691</v>
      </c>
      <c r="AS487" s="35" t="s">
        <v>14691</v>
      </c>
      <c r="AT487" s="35" t="s">
        <v>14691</v>
      </c>
      <c r="AU487">
        <v>10</v>
      </c>
      <c r="AV487">
        <v>10.038</v>
      </c>
      <c r="AW487" t="b">
        <v>0</v>
      </c>
      <c r="AX487">
        <v>75000000</v>
      </c>
      <c r="AY487" s="20">
        <v>44868</v>
      </c>
      <c r="AZ487" s="20"/>
      <c r="BA487" s="20"/>
      <c r="BB487">
        <v>1</v>
      </c>
      <c r="BC487">
        <v>0.25</v>
      </c>
      <c r="BD487">
        <v>1</v>
      </c>
      <c r="BE487">
        <v>11.5</v>
      </c>
      <c r="BF487" s="35" t="s">
        <v>14691</v>
      </c>
      <c r="BG487" s="35" t="s">
        <v>5305</v>
      </c>
      <c r="BH487" s="35" t="s">
        <v>14758</v>
      </c>
      <c r="BI487" s="35" t="s">
        <v>2584</v>
      </c>
      <c r="BJ487" s="35" t="s">
        <v>5315</v>
      </c>
    </row>
    <row r="488" spans="1:62" x14ac:dyDescent="0.2">
      <c r="A488">
        <v>486</v>
      </c>
      <c r="B488" s="35" t="s">
        <v>5305</v>
      </c>
      <c r="C488" s="35" t="s">
        <v>5306</v>
      </c>
      <c r="D488" s="35" t="s">
        <v>1374</v>
      </c>
      <c r="E488" s="35" t="s">
        <v>5316</v>
      </c>
      <c r="F488" s="35" t="s">
        <v>5308</v>
      </c>
      <c r="G488" s="20">
        <v>44105</v>
      </c>
      <c r="H488" s="35" t="s">
        <v>3225</v>
      </c>
      <c r="I488" s="35" t="s">
        <v>54</v>
      </c>
      <c r="J488" s="35" t="s">
        <v>176</v>
      </c>
      <c r="K488">
        <v>18</v>
      </c>
      <c r="L488">
        <v>9.1999999999999993</v>
      </c>
      <c r="M488" s="35" t="s">
        <v>5309</v>
      </c>
      <c r="N488" s="35" t="s">
        <v>5310</v>
      </c>
      <c r="O488" s="35" t="s">
        <v>135</v>
      </c>
      <c r="P488" s="35" t="s">
        <v>2656</v>
      </c>
      <c r="Q488" s="35" t="s">
        <v>87</v>
      </c>
      <c r="R488" s="35" t="s">
        <v>5311</v>
      </c>
      <c r="S488" s="35" t="s">
        <v>5312</v>
      </c>
      <c r="T488">
        <v>75000000</v>
      </c>
      <c r="U488">
        <v>10</v>
      </c>
      <c r="V488" s="35" t="s">
        <v>14691</v>
      </c>
      <c r="W488" s="35" t="s">
        <v>1373</v>
      </c>
      <c r="X488" s="35" t="s">
        <v>49</v>
      </c>
      <c r="Y488" s="35" t="s">
        <v>48</v>
      </c>
      <c r="Z488" s="35" t="s">
        <v>14691</v>
      </c>
      <c r="AA488" s="35" t="s">
        <v>14691</v>
      </c>
      <c r="AC488" s="35" t="s">
        <v>14691</v>
      </c>
      <c r="AD488" s="35" t="s">
        <v>14691</v>
      </c>
      <c r="AE488">
        <v>750052570</v>
      </c>
      <c r="AF488">
        <v>10</v>
      </c>
      <c r="AG488" s="35" t="s">
        <v>14691</v>
      </c>
      <c r="AI488">
        <v>18750000</v>
      </c>
      <c r="AJ488" s="20">
        <v>44134</v>
      </c>
      <c r="AK488" s="20"/>
      <c r="AL488">
        <v>17000000</v>
      </c>
      <c r="AO488">
        <v>11333333</v>
      </c>
      <c r="AP488" s="35" t="s">
        <v>14691</v>
      </c>
      <c r="AQ488" s="35" t="s">
        <v>14691</v>
      </c>
      <c r="AR488" s="35" t="s">
        <v>14691</v>
      </c>
      <c r="AS488" s="35" t="s">
        <v>14691</v>
      </c>
      <c r="AT488" s="35" t="s">
        <v>14691</v>
      </c>
      <c r="AU488">
        <v>10</v>
      </c>
      <c r="AV488">
        <v>10.038</v>
      </c>
      <c r="AW488" t="b">
        <v>0</v>
      </c>
      <c r="AX488">
        <v>75000000</v>
      </c>
      <c r="AY488" s="20">
        <v>44868</v>
      </c>
      <c r="AZ488" s="20"/>
      <c r="BA488" s="20"/>
      <c r="BB488">
        <v>1</v>
      </c>
      <c r="BC488">
        <v>0.25</v>
      </c>
      <c r="BD488">
        <v>1</v>
      </c>
      <c r="BE488">
        <v>11.5</v>
      </c>
      <c r="BF488" s="35" t="s">
        <v>14691</v>
      </c>
      <c r="BG488" s="35" t="s">
        <v>5317</v>
      </c>
      <c r="BH488" s="35" t="s">
        <v>14759</v>
      </c>
      <c r="BI488" s="35" t="s">
        <v>2589</v>
      </c>
      <c r="BJ488" s="35" t="s">
        <v>5318</v>
      </c>
    </row>
    <row r="489" spans="1:62" x14ac:dyDescent="0.2">
      <c r="A489">
        <v>487</v>
      </c>
      <c r="B489" s="35" t="s">
        <v>3454</v>
      </c>
      <c r="C489" s="35" t="s">
        <v>3455</v>
      </c>
      <c r="D489" s="35" t="s">
        <v>3456</v>
      </c>
      <c r="E489" s="35" t="s">
        <v>3457</v>
      </c>
      <c r="F489" s="35" t="s">
        <v>3458</v>
      </c>
      <c r="G489" s="20">
        <v>44256</v>
      </c>
      <c r="H489" s="35" t="s">
        <v>2653</v>
      </c>
      <c r="I489" s="35" t="s">
        <v>54</v>
      </c>
      <c r="J489" s="35" t="s">
        <v>53</v>
      </c>
      <c r="K489">
        <v>18</v>
      </c>
      <c r="L489">
        <v>9.1999999999999993</v>
      </c>
      <c r="M489" s="35" t="s">
        <v>3459</v>
      </c>
      <c r="N489" s="35" t="s">
        <v>3460</v>
      </c>
      <c r="O489" s="35" t="s">
        <v>51</v>
      </c>
      <c r="P489" s="35" t="s">
        <v>2575</v>
      </c>
      <c r="Q489" s="35" t="s">
        <v>52</v>
      </c>
      <c r="R489" s="35" t="s">
        <v>2577</v>
      </c>
      <c r="S489" s="35" t="s">
        <v>3461</v>
      </c>
      <c r="T489">
        <v>18500000</v>
      </c>
      <c r="U489">
        <v>10</v>
      </c>
      <c r="V489" s="35" t="s">
        <v>3462</v>
      </c>
      <c r="W489" s="35" t="s">
        <v>1371</v>
      </c>
      <c r="X489" s="35" t="s">
        <v>49</v>
      </c>
      <c r="Y489" s="35" t="s">
        <v>48</v>
      </c>
      <c r="Z489" s="35" t="s">
        <v>14691</v>
      </c>
      <c r="AA489" s="35" t="s">
        <v>14691</v>
      </c>
      <c r="AC489" s="35" t="s">
        <v>14691</v>
      </c>
      <c r="AD489" s="35" t="s">
        <v>14691</v>
      </c>
      <c r="AE489">
        <v>185015531</v>
      </c>
      <c r="AF489">
        <v>10</v>
      </c>
      <c r="AG489" s="35" t="s">
        <v>14691</v>
      </c>
      <c r="AI489">
        <v>6166666</v>
      </c>
      <c r="AJ489" s="20">
        <v>44364</v>
      </c>
      <c r="AK489" s="20"/>
      <c r="AL489">
        <v>7425000</v>
      </c>
      <c r="AO489">
        <v>4950000</v>
      </c>
      <c r="AP489" s="35" t="s">
        <v>14691</v>
      </c>
      <c r="AQ489" s="35" t="s">
        <v>14691</v>
      </c>
      <c r="AR489" s="35" t="s">
        <v>14691</v>
      </c>
      <c r="AS489" s="35" t="s">
        <v>14691</v>
      </c>
      <c r="AT489" s="35" t="s">
        <v>14691</v>
      </c>
      <c r="AU489">
        <v>10.01</v>
      </c>
      <c r="AV489">
        <v>10.026999999999999</v>
      </c>
      <c r="AW489" t="b">
        <v>0</v>
      </c>
      <c r="AX489">
        <v>18500000</v>
      </c>
      <c r="AY489" s="20">
        <v>44733</v>
      </c>
      <c r="AZ489" s="20"/>
      <c r="BA489" s="20"/>
      <c r="BB489">
        <v>1</v>
      </c>
      <c r="BC489">
        <v>0.3333333432674408</v>
      </c>
      <c r="BD489">
        <v>1</v>
      </c>
      <c r="BE489">
        <v>11.5</v>
      </c>
      <c r="BF489" s="35" t="s">
        <v>14691</v>
      </c>
      <c r="BG489" s="35" t="s">
        <v>1372</v>
      </c>
      <c r="BH489" s="35" t="s">
        <v>3463</v>
      </c>
      <c r="BI489" s="35" t="s">
        <v>2580</v>
      </c>
      <c r="BJ489" s="35" t="s">
        <v>3464</v>
      </c>
    </row>
    <row r="490" spans="1:62" x14ac:dyDescent="0.2">
      <c r="A490">
        <v>488</v>
      </c>
      <c r="B490" s="35" t="s">
        <v>3454</v>
      </c>
      <c r="C490" s="35" t="s">
        <v>3455</v>
      </c>
      <c r="D490" s="35" t="s">
        <v>3456</v>
      </c>
      <c r="E490" s="35" t="s">
        <v>3465</v>
      </c>
      <c r="F490" s="35" t="s">
        <v>3458</v>
      </c>
      <c r="G490" s="20">
        <v>44256</v>
      </c>
      <c r="H490" s="35" t="s">
        <v>2653</v>
      </c>
      <c r="I490" s="35" t="s">
        <v>54</v>
      </c>
      <c r="J490" s="35" t="s">
        <v>53</v>
      </c>
      <c r="K490">
        <v>18</v>
      </c>
      <c r="L490">
        <v>9.1999999999999993</v>
      </c>
      <c r="M490" s="35" t="s">
        <v>3459</v>
      </c>
      <c r="N490" s="35" t="s">
        <v>3460</v>
      </c>
      <c r="O490" s="35" t="s">
        <v>51</v>
      </c>
      <c r="P490" s="35" t="s">
        <v>2575</v>
      </c>
      <c r="Q490" s="35" t="s">
        <v>52</v>
      </c>
      <c r="R490" s="35" t="s">
        <v>2577</v>
      </c>
      <c r="S490" s="35" t="s">
        <v>3461</v>
      </c>
      <c r="T490">
        <v>18500000</v>
      </c>
      <c r="U490">
        <v>10</v>
      </c>
      <c r="V490" s="35" t="s">
        <v>3462</v>
      </c>
      <c r="W490" s="35" t="s">
        <v>1371</v>
      </c>
      <c r="X490" s="35" t="s">
        <v>49</v>
      </c>
      <c r="Y490" s="35" t="s">
        <v>48</v>
      </c>
      <c r="Z490" s="35" t="s">
        <v>14691</v>
      </c>
      <c r="AA490" s="35" t="s">
        <v>14691</v>
      </c>
      <c r="AC490" s="35" t="s">
        <v>14691</v>
      </c>
      <c r="AD490" s="35" t="s">
        <v>14691</v>
      </c>
      <c r="AE490">
        <v>185015531</v>
      </c>
      <c r="AF490">
        <v>10</v>
      </c>
      <c r="AG490" s="35" t="s">
        <v>14691</v>
      </c>
      <c r="AI490">
        <v>6166666</v>
      </c>
      <c r="AJ490" s="20">
        <v>44364</v>
      </c>
      <c r="AK490" s="20"/>
      <c r="AL490">
        <v>7425000</v>
      </c>
      <c r="AO490">
        <v>4950000</v>
      </c>
      <c r="AP490" s="35" t="s">
        <v>14691</v>
      </c>
      <c r="AQ490" s="35" t="s">
        <v>14691</v>
      </c>
      <c r="AR490" s="35" t="s">
        <v>14691</v>
      </c>
      <c r="AS490" s="35" t="s">
        <v>14691</v>
      </c>
      <c r="AT490" s="35" t="s">
        <v>14691</v>
      </c>
      <c r="AU490">
        <v>10.01</v>
      </c>
      <c r="AV490">
        <v>10.026999999999999</v>
      </c>
      <c r="AW490" t="b">
        <v>0</v>
      </c>
      <c r="AX490">
        <v>18500000</v>
      </c>
      <c r="AY490" s="20">
        <v>44733</v>
      </c>
      <c r="AZ490" s="20"/>
      <c r="BA490" s="20"/>
      <c r="BB490">
        <v>1</v>
      </c>
      <c r="BC490">
        <v>0.3333333432674408</v>
      </c>
      <c r="BD490">
        <v>1</v>
      </c>
      <c r="BE490">
        <v>11.5</v>
      </c>
      <c r="BF490" s="35" t="s">
        <v>14691</v>
      </c>
      <c r="BG490" s="35" t="s">
        <v>3466</v>
      </c>
      <c r="BH490" s="35" t="s">
        <v>3467</v>
      </c>
      <c r="BI490" s="35" t="s">
        <v>2584</v>
      </c>
      <c r="BJ490" s="35" t="s">
        <v>3468</v>
      </c>
    </row>
    <row r="491" spans="1:62" x14ac:dyDescent="0.2">
      <c r="A491">
        <v>489</v>
      </c>
      <c r="B491" s="35" t="s">
        <v>3454</v>
      </c>
      <c r="C491" s="35" t="s">
        <v>3455</v>
      </c>
      <c r="D491" s="35" t="s">
        <v>3456</v>
      </c>
      <c r="E491" s="35" t="s">
        <v>3469</v>
      </c>
      <c r="F491" s="35" t="s">
        <v>3458</v>
      </c>
      <c r="G491" s="20">
        <v>44256</v>
      </c>
      <c r="H491" s="35" t="s">
        <v>2653</v>
      </c>
      <c r="I491" s="35" t="s">
        <v>54</v>
      </c>
      <c r="J491" s="35" t="s">
        <v>53</v>
      </c>
      <c r="K491">
        <v>18</v>
      </c>
      <c r="L491">
        <v>9.1999999999999993</v>
      </c>
      <c r="M491" s="35" t="s">
        <v>3459</v>
      </c>
      <c r="N491" s="35" t="s">
        <v>3460</v>
      </c>
      <c r="O491" s="35" t="s">
        <v>51</v>
      </c>
      <c r="P491" s="35" t="s">
        <v>2575</v>
      </c>
      <c r="Q491" s="35" t="s">
        <v>52</v>
      </c>
      <c r="R491" s="35" t="s">
        <v>2577</v>
      </c>
      <c r="S491" s="35" t="s">
        <v>3461</v>
      </c>
      <c r="T491">
        <v>18500000</v>
      </c>
      <c r="U491">
        <v>10</v>
      </c>
      <c r="V491" s="35" t="s">
        <v>3462</v>
      </c>
      <c r="W491" s="35" t="s">
        <v>1371</v>
      </c>
      <c r="X491" s="35" t="s">
        <v>49</v>
      </c>
      <c r="Y491" s="35" t="s">
        <v>48</v>
      </c>
      <c r="Z491" s="35" t="s">
        <v>14691</v>
      </c>
      <c r="AA491" s="35" t="s">
        <v>14691</v>
      </c>
      <c r="AC491" s="35" t="s">
        <v>14691</v>
      </c>
      <c r="AD491" s="35" t="s">
        <v>14691</v>
      </c>
      <c r="AE491">
        <v>185015531</v>
      </c>
      <c r="AF491">
        <v>10</v>
      </c>
      <c r="AG491" s="35" t="s">
        <v>14691</v>
      </c>
      <c r="AI491">
        <v>6166666</v>
      </c>
      <c r="AJ491" s="20">
        <v>44364</v>
      </c>
      <c r="AK491" s="20"/>
      <c r="AL491">
        <v>7425000</v>
      </c>
      <c r="AO491">
        <v>4950000</v>
      </c>
      <c r="AP491" s="35" t="s">
        <v>14691</v>
      </c>
      <c r="AQ491" s="35" t="s">
        <v>14691</v>
      </c>
      <c r="AR491" s="35" t="s">
        <v>14691</v>
      </c>
      <c r="AS491" s="35" t="s">
        <v>14691</v>
      </c>
      <c r="AT491" s="35" t="s">
        <v>14691</v>
      </c>
      <c r="AU491">
        <v>10.01</v>
      </c>
      <c r="AV491">
        <v>10.026999999999999</v>
      </c>
      <c r="AW491" t="b">
        <v>0</v>
      </c>
      <c r="AX491">
        <v>18500000</v>
      </c>
      <c r="AY491" s="20">
        <v>44733</v>
      </c>
      <c r="AZ491" s="20"/>
      <c r="BA491" s="20"/>
      <c r="BB491">
        <v>1</v>
      </c>
      <c r="BC491">
        <v>0.3333333432674408</v>
      </c>
      <c r="BD491">
        <v>1</v>
      </c>
      <c r="BE491">
        <v>11.5</v>
      </c>
      <c r="BF491" s="35" t="s">
        <v>14691</v>
      </c>
      <c r="BG491" s="35" t="s">
        <v>3470</v>
      </c>
      <c r="BH491" s="35" t="s">
        <v>3471</v>
      </c>
      <c r="BI491" s="35" t="s">
        <v>2589</v>
      </c>
      <c r="BJ491" s="35" t="s">
        <v>3472</v>
      </c>
    </row>
    <row r="492" spans="1:62" x14ac:dyDescent="0.2">
      <c r="A492">
        <v>490</v>
      </c>
      <c r="B492" s="35" t="s">
        <v>6217</v>
      </c>
      <c r="C492" s="35" t="s">
        <v>6218</v>
      </c>
      <c r="D492" s="35" t="s">
        <v>6219</v>
      </c>
      <c r="E492" s="35" t="s">
        <v>6220</v>
      </c>
      <c r="F492" s="35" t="s">
        <v>6221</v>
      </c>
      <c r="G492" s="20">
        <v>44165</v>
      </c>
      <c r="H492" s="35" t="s">
        <v>3225</v>
      </c>
      <c r="I492" s="35" t="s">
        <v>54</v>
      </c>
      <c r="J492" s="35" t="s">
        <v>53</v>
      </c>
      <c r="K492">
        <v>18</v>
      </c>
      <c r="L492">
        <v>9.1999999999999993</v>
      </c>
      <c r="M492" s="35" t="s">
        <v>6222</v>
      </c>
      <c r="N492" s="35" t="s">
        <v>6223</v>
      </c>
      <c r="O492" s="35" t="s">
        <v>51</v>
      </c>
      <c r="P492" s="35" t="s">
        <v>2575</v>
      </c>
      <c r="Q492" s="35" t="s">
        <v>52</v>
      </c>
      <c r="R492" s="35" t="s">
        <v>2577</v>
      </c>
      <c r="S492" s="35" t="s">
        <v>3461</v>
      </c>
      <c r="T492">
        <v>40000000</v>
      </c>
      <c r="U492">
        <v>10</v>
      </c>
      <c r="V492" s="35" t="s">
        <v>3462</v>
      </c>
      <c r="W492" s="35" t="s">
        <v>49</v>
      </c>
      <c r="X492" s="35" t="s">
        <v>49</v>
      </c>
      <c r="Y492" s="35" t="s">
        <v>48</v>
      </c>
      <c r="Z492" s="35" t="s">
        <v>14691</v>
      </c>
      <c r="AA492" s="35" t="s">
        <v>14691</v>
      </c>
      <c r="AC492" s="35" t="s">
        <v>14691</v>
      </c>
      <c r="AD492" s="35" t="s">
        <v>14691</v>
      </c>
      <c r="AE492">
        <v>400129908</v>
      </c>
      <c r="AF492">
        <v>10</v>
      </c>
      <c r="AG492" s="35" t="s">
        <v>14691</v>
      </c>
      <c r="AI492">
        <v>13333333</v>
      </c>
      <c r="AJ492" s="20">
        <v>44182</v>
      </c>
      <c r="AK492" s="20"/>
      <c r="AL492">
        <v>11400000</v>
      </c>
      <c r="AO492">
        <v>7600000</v>
      </c>
      <c r="AP492" s="35" t="s">
        <v>14691</v>
      </c>
      <c r="AQ492" s="35" t="s">
        <v>14691</v>
      </c>
      <c r="AR492" s="35" t="s">
        <v>14691</v>
      </c>
      <c r="AS492" s="35" t="s">
        <v>14691</v>
      </c>
      <c r="AT492" s="35" t="s">
        <v>14691</v>
      </c>
      <c r="AU492">
        <v>10.01</v>
      </c>
      <c r="AV492">
        <v>10.061999999999999</v>
      </c>
      <c r="AW492" t="b">
        <v>0</v>
      </c>
      <c r="AX492">
        <v>40000000</v>
      </c>
      <c r="AY492" s="20">
        <v>44916</v>
      </c>
      <c r="AZ492" s="20"/>
      <c r="BA492" s="20"/>
      <c r="BB492">
        <v>1</v>
      </c>
      <c r="BC492">
        <v>0.3333333432674408</v>
      </c>
      <c r="BD492">
        <v>1</v>
      </c>
      <c r="BE492">
        <v>11.5</v>
      </c>
      <c r="BF492" s="35" t="s">
        <v>14691</v>
      </c>
      <c r="BG492" s="35" t="s">
        <v>1370</v>
      </c>
      <c r="BH492" s="35" t="s">
        <v>6224</v>
      </c>
      <c r="BI492" s="35" t="s">
        <v>2580</v>
      </c>
      <c r="BJ492" s="35" t="s">
        <v>6225</v>
      </c>
    </row>
    <row r="493" spans="1:62" x14ac:dyDescent="0.2">
      <c r="A493">
        <v>491</v>
      </c>
      <c r="B493" s="35" t="s">
        <v>6217</v>
      </c>
      <c r="C493" s="35" t="s">
        <v>6218</v>
      </c>
      <c r="D493" s="35" t="s">
        <v>6219</v>
      </c>
      <c r="E493" s="35" t="s">
        <v>6226</v>
      </c>
      <c r="F493" s="35" t="s">
        <v>6221</v>
      </c>
      <c r="G493" s="20">
        <v>44165</v>
      </c>
      <c r="H493" s="35" t="s">
        <v>3225</v>
      </c>
      <c r="I493" s="35" t="s">
        <v>54</v>
      </c>
      <c r="J493" s="35" t="s">
        <v>53</v>
      </c>
      <c r="K493">
        <v>18</v>
      </c>
      <c r="L493">
        <v>9.1999999999999993</v>
      </c>
      <c r="M493" s="35" t="s">
        <v>6222</v>
      </c>
      <c r="N493" s="35" t="s">
        <v>6223</v>
      </c>
      <c r="O493" s="35" t="s">
        <v>51</v>
      </c>
      <c r="P493" s="35" t="s">
        <v>2575</v>
      </c>
      <c r="Q493" s="35" t="s">
        <v>52</v>
      </c>
      <c r="R493" s="35" t="s">
        <v>2577</v>
      </c>
      <c r="S493" s="35" t="s">
        <v>3461</v>
      </c>
      <c r="T493">
        <v>40000000</v>
      </c>
      <c r="U493">
        <v>10</v>
      </c>
      <c r="V493" s="35" t="s">
        <v>3462</v>
      </c>
      <c r="W493" s="35" t="s">
        <v>49</v>
      </c>
      <c r="X493" s="35" t="s">
        <v>49</v>
      </c>
      <c r="Y493" s="35" t="s">
        <v>48</v>
      </c>
      <c r="Z493" s="35" t="s">
        <v>14691</v>
      </c>
      <c r="AA493" s="35" t="s">
        <v>14691</v>
      </c>
      <c r="AC493" s="35" t="s">
        <v>14691</v>
      </c>
      <c r="AD493" s="35" t="s">
        <v>14691</v>
      </c>
      <c r="AE493">
        <v>400129908</v>
      </c>
      <c r="AF493">
        <v>10</v>
      </c>
      <c r="AG493" s="35" t="s">
        <v>14691</v>
      </c>
      <c r="AI493">
        <v>13333333</v>
      </c>
      <c r="AJ493" s="20">
        <v>44182</v>
      </c>
      <c r="AK493" s="20"/>
      <c r="AL493">
        <v>11400000</v>
      </c>
      <c r="AO493">
        <v>7600000</v>
      </c>
      <c r="AP493" s="35" t="s">
        <v>14691</v>
      </c>
      <c r="AQ493" s="35" t="s">
        <v>14691</v>
      </c>
      <c r="AR493" s="35" t="s">
        <v>14691</v>
      </c>
      <c r="AS493" s="35" t="s">
        <v>14691</v>
      </c>
      <c r="AT493" s="35" t="s">
        <v>14691</v>
      </c>
      <c r="AU493">
        <v>10.01</v>
      </c>
      <c r="AV493">
        <v>10.061999999999999</v>
      </c>
      <c r="AW493" t="b">
        <v>0</v>
      </c>
      <c r="AX493">
        <v>40000000</v>
      </c>
      <c r="AY493" s="20">
        <v>44916</v>
      </c>
      <c r="AZ493" s="20"/>
      <c r="BA493" s="20"/>
      <c r="BB493">
        <v>1</v>
      </c>
      <c r="BC493">
        <v>0.3333333432674408</v>
      </c>
      <c r="BD493">
        <v>1</v>
      </c>
      <c r="BE493">
        <v>11.5</v>
      </c>
      <c r="BF493" s="35" t="s">
        <v>14691</v>
      </c>
      <c r="BG493" s="35" t="s">
        <v>6217</v>
      </c>
      <c r="BH493" s="35" t="s">
        <v>6227</v>
      </c>
      <c r="BI493" s="35" t="s">
        <v>2584</v>
      </c>
      <c r="BJ493" s="35" t="s">
        <v>6228</v>
      </c>
    </row>
    <row r="494" spans="1:62" x14ac:dyDescent="0.2">
      <c r="A494">
        <v>492</v>
      </c>
      <c r="B494" s="35" t="s">
        <v>6217</v>
      </c>
      <c r="C494" s="35" t="s">
        <v>6218</v>
      </c>
      <c r="D494" s="35" t="s">
        <v>6219</v>
      </c>
      <c r="E494" s="35" t="s">
        <v>6229</v>
      </c>
      <c r="F494" s="35" t="s">
        <v>6221</v>
      </c>
      <c r="G494" s="20">
        <v>44165</v>
      </c>
      <c r="H494" s="35" t="s">
        <v>3225</v>
      </c>
      <c r="I494" s="35" t="s">
        <v>54</v>
      </c>
      <c r="J494" s="35" t="s">
        <v>53</v>
      </c>
      <c r="K494">
        <v>18</v>
      </c>
      <c r="L494">
        <v>9.1999999999999993</v>
      </c>
      <c r="M494" s="35" t="s">
        <v>6222</v>
      </c>
      <c r="N494" s="35" t="s">
        <v>6223</v>
      </c>
      <c r="O494" s="35" t="s">
        <v>51</v>
      </c>
      <c r="P494" s="35" t="s">
        <v>2575</v>
      </c>
      <c r="Q494" s="35" t="s">
        <v>52</v>
      </c>
      <c r="R494" s="35" t="s">
        <v>2577</v>
      </c>
      <c r="S494" s="35" t="s">
        <v>3461</v>
      </c>
      <c r="T494">
        <v>40000000</v>
      </c>
      <c r="U494">
        <v>10</v>
      </c>
      <c r="V494" s="35" t="s">
        <v>3462</v>
      </c>
      <c r="W494" s="35" t="s">
        <v>49</v>
      </c>
      <c r="X494" s="35" t="s">
        <v>49</v>
      </c>
      <c r="Y494" s="35" t="s">
        <v>48</v>
      </c>
      <c r="Z494" s="35" t="s">
        <v>14691</v>
      </c>
      <c r="AA494" s="35" t="s">
        <v>14691</v>
      </c>
      <c r="AC494" s="35" t="s">
        <v>14691</v>
      </c>
      <c r="AD494" s="35" t="s">
        <v>14691</v>
      </c>
      <c r="AE494">
        <v>400129908</v>
      </c>
      <c r="AF494">
        <v>10</v>
      </c>
      <c r="AG494" s="35" t="s">
        <v>14691</v>
      </c>
      <c r="AI494">
        <v>13333333</v>
      </c>
      <c r="AJ494" s="20">
        <v>44182</v>
      </c>
      <c r="AK494" s="20"/>
      <c r="AL494">
        <v>11400000</v>
      </c>
      <c r="AO494">
        <v>7600000</v>
      </c>
      <c r="AP494" s="35" t="s">
        <v>14691</v>
      </c>
      <c r="AQ494" s="35" t="s">
        <v>14691</v>
      </c>
      <c r="AR494" s="35" t="s">
        <v>14691</v>
      </c>
      <c r="AS494" s="35" t="s">
        <v>14691</v>
      </c>
      <c r="AT494" s="35" t="s">
        <v>14691</v>
      </c>
      <c r="AU494">
        <v>10.01</v>
      </c>
      <c r="AV494">
        <v>10.061999999999999</v>
      </c>
      <c r="AW494" t="b">
        <v>0</v>
      </c>
      <c r="AX494">
        <v>40000000</v>
      </c>
      <c r="AY494" s="20">
        <v>44916</v>
      </c>
      <c r="AZ494" s="20"/>
      <c r="BA494" s="20"/>
      <c r="BB494">
        <v>1</v>
      </c>
      <c r="BC494">
        <v>0.3333333432674408</v>
      </c>
      <c r="BD494">
        <v>1</v>
      </c>
      <c r="BE494">
        <v>11.5</v>
      </c>
      <c r="BF494" s="35" t="s">
        <v>14691</v>
      </c>
      <c r="BG494" s="35" t="s">
        <v>6230</v>
      </c>
      <c r="BH494" s="35" t="s">
        <v>6231</v>
      </c>
      <c r="BI494" s="35" t="s">
        <v>2589</v>
      </c>
      <c r="BJ494" s="35" t="s">
        <v>6232</v>
      </c>
    </row>
    <row r="495" spans="1:62" x14ac:dyDescent="0.2">
      <c r="A495">
        <v>493</v>
      </c>
      <c r="B495" s="35" t="s">
        <v>13928</v>
      </c>
      <c r="C495" s="35" t="s">
        <v>13929</v>
      </c>
      <c r="D495" s="35" t="s">
        <v>13930</v>
      </c>
      <c r="E495" s="35" t="s">
        <v>13931</v>
      </c>
      <c r="F495" s="35" t="s">
        <v>13932</v>
      </c>
      <c r="G495" s="20">
        <v>44263</v>
      </c>
      <c r="H495" s="35" t="s">
        <v>1328</v>
      </c>
      <c r="I495" s="35" t="s">
        <v>54</v>
      </c>
      <c r="J495" s="35" t="s">
        <v>53</v>
      </c>
      <c r="K495">
        <v>18</v>
      </c>
      <c r="L495">
        <v>9.1999999999999993</v>
      </c>
      <c r="M495" s="35" t="s">
        <v>13933</v>
      </c>
      <c r="N495" s="35" t="s">
        <v>13934</v>
      </c>
      <c r="O495" s="35" t="s">
        <v>59</v>
      </c>
      <c r="P495" s="35" t="s">
        <v>2656</v>
      </c>
      <c r="Q495" s="35" t="s">
        <v>68</v>
      </c>
      <c r="R495" s="35" t="s">
        <v>2577</v>
      </c>
      <c r="S495" s="35" t="s">
        <v>13935</v>
      </c>
      <c r="T495">
        <v>28090000</v>
      </c>
      <c r="U495">
        <v>10</v>
      </c>
      <c r="V495" s="35" t="s">
        <v>13936</v>
      </c>
      <c r="W495" s="35" t="s">
        <v>1368</v>
      </c>
      <c r="X495" s="35" t="s">
        <v>72</v>
      </c>
      <c r="Y495" s="35" t="s">
        <v>48</v>
      </c>
      <c r="Z495" s="35" t="s">
        <v>14691</v>
      </c>
      <c r="AA495" s="35" t="s">
        <v>14691</v>
      </c>
      <c r="AB495">
        <v>100000000</v>
      </c>
      <c r="AC495" s="35" t="s">
        <v>14691</v>
      </c>
      <c r="AD495" s="35" t="s">
        <v>13937</v>
      </c>
      <c r="AE495">
        <v>280928228</v>
      </c>
      <c r="AF495">
        <v>10</v>
      </c>
      <c r="AG495" s="35" t="s">
        <v>14691</v>
      </c>
      <c r="AI495">
        <v>9363333</v>
      </c>
      <c r="AJ495" s="20">
        <v>44378</v>
      </c>
      <c r="AK495" s="20"/>
      <c r="AL495">
        <v>8118000</v>
      </c>
      <c r="AO495">
        <v>5412000</v>
      </c>
      <c r="AP495" s="35" t="s">
        <v>14691</v>
      </c>
      <c r="AQ495" s="35" t="s">
        <v>14691</v>
      </c>
      <c r="AR495" s="35" t="s">
        <v>14691</v>
      </c>
      <c r="AS495" s="35" t="s">
        <v>14691</v>
      </c>
      <c r="AT495" s="35" t="s">
        <v>14691</v>
      </c>
      <c r="AU495">
        <v>10.01</v>
      </c>
      <c r="AV495">
        <v>10.095000000000001</v>
      </c>
      <c r="AW495" t="b">
        <v>0</v>
      </c>
      <c r="AX495">
        <v>28090000</v>
      </c>
      <c r="AY495" s="20">
        <v>45113</v>
      </c>
      <c r="AZ495" s="20"/>
      <c r="BA495" s="20">
        <v>45205</v>
      </c>
      <c r="BB495">
        <v>1</v>
      </c>
      <c r="BC495">
        <v>0.3333333432674408</v>
      </c>
      <c r="BD495">
        <v>1</v>
      </c>
      <c r="BE495">
        <v>11.5</v>
      </c>
      <c r="BF495" s="35" t="s">
        <v>14691</v>
      </c>
      <c r="BG495" s="35" t="s">
        <v>1369</v>
      </c>
      <c r="BH495" s="35" t="s">
        <v>13938</v>
      </c>
      <c r="BI495" s="35" t="s">
        <v>2580</v>
      </c>
      <c r="BJ495" s="35" t="s">
        <v>13939</v>
      </c>
    </row>
    <row r="496" spans="1:62" x14ac:dyDescent="0.2">
      <c r="A496">
        <v>494</v>
      </c>
      <c r="B496" s="35" t="s">
        <v>13928</v>
      </c>
      <c r="C496" s="35" t="s">
        <v>13929</v>
      </c>
      <c r="D496" s="35" t="s">
        <v>13930</v>
      </c>
      <c r="E496" s="35" t="s">
        <v>13940</v>
      </c>
      <c r="F496" s="35" t="s">
        <v>13932</v>
      </c>
      <c r="G496" s="20">
        <v>44263</v>
      </c>
      <c r="H496" s="35" t="s">
        <v>1328</v>
      </c>
      <c r="I496" s="35" t="s">
        <v>54</v>
      </c>
      <c r="J496" s="35" t="s">
        <v>53</v>
      </c>
      <c r="K496">
        <v>18</v>
      </c>
      <c r="L496">
        <v>9.1999999999999993</v>
      </c>
      <c r="M496" s="35" t="s">
        <v>13933</v>
      </c>
      <c r="N496" s="35" t="s">
        <v>13934</v>
      </c>
      <c r="O496" s="35" t="s">
        <v>59</v>
      </c>
      <c r="P496" s="35" t="s">
        <v>2656</v>
      </c>
      <c r="Q496" s="35" t="s">
        <v>68</v>
      </c>
      <c r="R496" s="35" t="s">
        <v>2577</v>
      </c>
      <c r="S496" s="35" t="s">
        <v>13935</v>
      </c>
      <c r="T496">
        <v>28090000</v>
      </c>
      <c r="U496">
        <v>10</v>
      </c>
      <c r="V496" s="35" t="s">
        <v>13936</v>
      </c>
      <c r="W496" s="35" t="s">
        <v>1368</v>
      </c>
      <c r="X496" s="35" t="s">
        <v>72</v>
      </c>
      <c r="Y496" s="35" t="s">
        <v>48</v>
      </c>
      <c r="Z496" s="35" t="s">
        <v>14691</v>
      </c>
      <c r="AA496" s="35" t="s">
        <v>14691</v>
      </c>
      <c r="AB496">
        <v>100000000</v>
      </c>
      <c r="AC496" s="35" t="s">
        <v>14691</v>
      </c>
      <c r="AD496" s="35" t="s">
        <v>13937</v>
      </c>
      <c r="AE496">
        <v>280928228</v>
      </c>
      <c r="AF496">
        <v>10</v>
      </c>
      <c r="AG496" s="35" t="s">
        <v>14691</v>
      </c>
      <c r="AI496">
        <v>9363333</v>
      </c>
      <c r="AJ496" s="20">
        <v>44378</v>
      </c>
      <c r="AK496" s="20"/>
      <c r="AL496">
        <v>8118000</v>
      </c>
      <c r="AO496">
        <v>5412000</v>
      </c>
      <c r="AP496" s="35" t="s">
        <v>14691</v>
      </c>
      <c r="AQ496" s="35" t="s">
        <v>14691</v>
      </c>
      <c r="AR496" s="35" t="s">
        <v>14691</v>
      </c>
      <c r="AS496" s="35" t="s">
        <v>14691</v>
      </c>
      <c r="AT496" s="35" t="s">
        <v>14691</v>
      </c>
      <c r="AU496">
        <v>10.01</v>
      </c>
      <c r="AV496">
        <v>10.095000000000001</v>
      </c>
      <c r="AW496" t="b">
        <v>0</v>
      </c>
      <c r="AX496">
        <v>28090000</v>
      </c>
      <c r="AY496" s="20">
        <v>45113</v>
      </c>
      <c r="AZ496" s="20"/>
      <c r="BA496" s="20">
        <v>45205</v>
      </c>
      <c r="BB496">
        <v>1</v>
      </c>
      <c r="BC496">
        <v>0.3333333432674408</v>
      </c>
      <c r="BD496">
        <v>1</v>
      </c>
      <c r="BE496">
        <v>11.5</v>
      </c>
      <c r="BF496" s="35" t="s">
        <v>14691</v>
      </c>
      <c r="BG496" s="35" t="s">
        <v>13928</v>
      </c>
      <c r="BH496" s="35" t="s">
        <v>13941</v>
      </c>
      <c r="BI496" s="35" t="s">
        <v>2584</v>
      </c>
      <c r="BJ496" s="35" t="s">
        <v>13942</v>
      </c>
    </row>
    <row r="497" spans="1:62" x14ac:dyDescent="0.2">
      <c r="A497">
        <v>495</v>
      </c>
      <c r="B497" s="35" t="s">
        <v>13928</v>
      </c>
      <c r="C497" s="35" t="s">
        <v>13929</v>
      </c>
      <c r="D497" s="35" t="s">
        <v>13930</v>
      </c>
      <c r="E497" s="35" t="s">
        <v>13943</v>
      </c>
      <c r="F497" s="35" t="s">
        <v>13932</v>
      </c>
      <c r="G497" s="20">
        <v>44263</v>
      </c>
      <c r="H497" s="35" t="s">
        <v>1328</v>
      </c>
      <c r="I497" s="35" t="s">
        <v>54</v>
      </c>
      <c r="J497" s="35" t="s">
        <v>53</v>
      </c>
      <c r="K497">
        <v>18</v>
      </c>
      <c r="L497">
        <v>9.1999999999999993</v>
      </c>
      <c r="M497" s="35" t="s">
        <v>13933</v>
      </c>
      <c r="N497" s="35" t="s">
        <v>13934</v>
      </c>
      <c r="O497" s="35" t="s">
        <v>59</v>
      </c>
      <c r="P497" s="35" t="s">
        <v>2656</v>
      </c>
      <c r="Q497" s="35" t="s">
        <v>68</v>
      </c>
      <c r="R497" s="35" t="s">
        <v>2577</v>
      </c>
      <c r="S497" s="35" t="s">
        <v>13935</v>
      </c>
      <c r="T497">
        <v>28090000</v>
      </c>
      <c r="U497">
        <v>10</v>
      </c>
      <c r="V497" s="35" t="s">
        <v>13936</v>
      </c>
      <c r="W497" s="35" t="s">
        <v>1368</v>
      </c>
      <c r="X497" s="35" t="s">
        <v>72</v>
      </c>
      <c r="Y497" s="35" t="s">
        <v>48</v>
      </c>
      <c r="Z497" s="35" t="s">
        <v>14691</v>
      </c>
      <c r="AA497" s="35" t="s">
        <v>14691</v>
      </c>
      <c r="AB497">
        <v>100000000</v>
      </c>
      <c r="AC497" s="35" t="s">
        <v>14691</v>
      </c>
      <c r="AD497" s="35" t="s">
        <v>13937</v>
      </c>
      <c r="AE497">
        <v>280928228</v>
      </c>
      <c r="AF497">
        <v>10</v>
      </c>
      <c r="AG497" s="35" t="s">
        <v>14691</v>
      </c>
      <c r="AI497">
        <v>9363333</v>
      </c>
      <c r="AJ497" s="20">
        <v>44378</v>
      </c>
      <c r="AK497" s="20"/>
      <c r="AL497">
        <v>8118000</v>
      </c>
      <c r="AO497">
        <v>5412000</v>
      </c>
      <c r="AP497" s="35" t="s">
        <v>14691</v>
      </c>
      <c r="AQ497" s="35" t="s">
        <v>14691</v>
      </c>
      <c r="AR497" s="35" t="s">
        <v>14691</v>
      </c>
      <c r="AS497" s="35" t="s">
        <v>14691</v>
      </c>
      <c r="AT497" s="35" t="s">
        <v>14691</v>
      </c>
      <c r="AU497">
        <v>10.01</v>
      </c>
      <c r="AV497">
        <v>10.095000000000001</v>
      </c>
      <c r="AW497" t="b">
        <v>0</v>
      </c>
      <c r="AX497">
        <v>28090000</v>
      </c>
      <c r="AY497" s="20">
        <v>45113</v>
      </c>
      <c r="AZ497" s="20"/>
      <c r="BA497" s="20">
        <v>45205</v>
      </c>
      <c r="BB497">
        <v>1</v>
      </c>
      <c r="BC497">
        <v>0.3333333432674408</v>
      </c>
      <c r="BD497">
        <v>1</v>
      </c>
      <c r="BE497">
        <v>11.5</v>
      </c>
      <c r="BF497" s="35" t="s">
        <v>14691</v>
      </c>
      <c r="BG497" s="35" t="s">
        <v>13944</v>
      </c>
      <c r="BH497" s="35" t="s">
        <v>13945</v>
      </c>
      <c r="BI497" s="35" t="s">
        <v>2589</v>
      </c>
      <c r="BJ497" s="35" t="s">
        <v>13946</v>
      </c>
    </row>
    <row r="498" spans="1:62" x14ac:dyDescent="0.2">
      <c r="A498">
        <v>496</v>
      </c>
      <c r="B498" s="35" t="s">
        <v>8382</v>
      </c>
      <c r="C498" s="35" t="s">
        <v>8383</v>
      </c>
      <c r="D498" s="35" t="s">
        <v>8384</v>
      </c>
      <c r="E498" s="35" t="s">
        <v>8385</v>
      </c>
      <c r="F498" s="35" t="s">
        <v>8386</v>
      </c>
      <c r="G498" s="20">
        <v>44216</v>
      </c>
      <c r="H498" s="35" t="s">
        <v>3225</v>
      </c>
      <c r="I498" s="35" t="s">
        <v>54</v>
      </c>
      <c r="J498" s="35" t="s">
        <v>69</v>
      </c>
      <c r="K498">
        <v>18</v>
      </c>
      <c r="L498">
        <v>9.1999999999999993</v>
      </c>
      <c r="M498" s="35" t="s">
        <v>8387</v>
      </c>
      <c r="N498" s="35" t="s">
        <v>8388</v>
      </c>
      <c r="O498" s="35" t="s">
        <v>839</v>
      </c>
      <c r="P498" s="35" t="s">
        <v>2656</v>
      </c>
      <c r="Q498" s="35" t="s">
        <v>52</v>
      </c>
      <c r="R498" s="35" t="s">
        <v>2577</v>
      </c>
      <c r="S498" s="35" t="s">
        <v>8389</v>
      </c>
      <c r="T498">
        <v>30000000</v>
      </c>
      <c r="U498">
        <v>10</v>
      </c>
      <c r="V498" s="35" t="s">
        <v>8390</v>
      </c>
      <c r="W498" s="35" t="s">
        <v>1366</v>
      </c>
      <c r="X498" s="35" t="s">
        <v>49</v>
      </c>
      <c r="Y498" s="35" t="s">
        <v>167</v>
      </c>
      <c r="Z498" s="35" t="s">
        <v>14691</v>
      </c>
      <c r="AA498" s="35" t="s">
        <v>14691</v>
      </c>
      <c r="AC498" s="35" t="s">
        <v>14691</v>
      </c>
      <c r="AD498" s="35" t="s">
        <v>14691</v>
      </c>
      <c r="AE498">
        <v>300024271</v>
      </c>
      <c r="AF498">
        <v>10</v>
      </c>
      <c r="AG498" s="35" t="s">
        <v>14691</v>
      </c>
      <c r="AI498">
        <v>15000000</v>
      </c>
      <c r="AJ498" s="20">
        <v>44232</v>
      </c>
      <c r="AK498" s="20"/>
      <c r="AL498">
        <v>8870594</v>
      </c>
      <c r="AO498">
        <v>8870594</v>
      </c>
      <c r="AP498" s="35" t="s">
        <v>14691</v>
      </c>
      <c r="AQ498" s="35" t="s">
        <v>14691</v>
      </c>
      <c r="AR498" s="35" t="s">
        <v>14691</v>
      </c>
      <c r="AS498" s="35" t="s">
        <v>14691</v>
      </c>
      <c r="AT498" s="35" t="s">
        <v>14691</v>
      </c>
      <c r="AU498">
        <v>10.01</v>
      </c>
      <c r="AV498">
        <v>10.068</v>
      </c>
      <c r="AW498" t="b">
        <v>0</v>
      </c>
      <c r="AX498">
        <v>30000000</v>
      </c>
      <c r="AY498" s="20">
        <v>44966</v>
      </c>
      <c r="AZ498" s="20"/>
      <c r="BA498" s="20"/>
      <c r="BB498">
        <v>1</v>
      </c>
      <c r="BC498">
        <v>0.5</v>
      </c>
      <c r="BD498">
        <v>1</v>
      </c>
      <c r="BE498">
        <v>11.5</v>
      </c>
      <c r="BF498" s="35" t="s">
        <v>14691</v>
      </c>
      <c r="BG498" s="35" t="s">
        <v>1367</v>
      </c>
      <c r="BH498" s="35" t="s">
        <v>8391</v>
      </c>
      <c r="BI498" s="35" t="s">
        <v>2580</v>
      </c>
      <c r="BJ498" s="35" t="s">
        <v>8392</v>
      </c>
    </row>
    <row r="499" spans="1:62" x14ac:dyDescent="0.2">
      <c r="A499">
        <v>497</v>
      </c>
      <c r="B499" s="35" t="s">
        <v>8382</v>
      </c>
      <c r="C499" s="35" t="s">
        <v>8383</v>
      </c>
      <c r="D499" s="35" t="s">
        <v>8384</v>
      </c>
      <c r="E499" s="35" t="s">
        <v>8393</v>
      </c>
      <c r="F499" s="35" t="s">
        <v>8386</v>
      </c>
      <c r="G499" s="20">
        <v>44216</v>
      </c>
      <c r="H499" s="35" t="s">
        <v>3225</v>
      </c>
      <c r="I499" s="35" t="s">
        <v>54</v>
      </c>
      <c r="J499" s="35" t="s">
        <v>69</v>
      </c>
      <c r="K499">
        <v>18</v>
      </c>
      <c r="L499">
        <v>9.1999999999999993</v>
      </c>
      <c r="M499" s="35" t="s">
        <v>8387</v>
      </c>
      <c r="N499" s="35" t="s">
        <v>8388</v>
      </c>
      <c r="O499" s="35" t="s">
        <v>839</v>
      </c>
      <c r="P499" s="35" t="s">
        <v>2656</v>
      </c>
      <c r="Q499" s="35" t="s">
        <v>52</v>
      </c>
      <c r="R499" s="35" t="s">
        <v>2577</v>
      </c>
      <c r="S499" s="35" t="s">
        <v>8389</v>
      </c>
      <c r="T499">
        <v>30000000</v>
      </c>
      <c r="U499">
        <v>10</v>
      </c>
      <c r="V499" s="35" t="s">
        <v>8390</v>
      </c>
      <c r="W499" s="35" t="s">
        <v>1366</v>
      </c>
      <c r="X499" s="35" t="s">
        <v>49</v>
      </c>
      <c r="Y499" s="35" t="s">
        <v>167</v>
      </c>
      <c r="Z499" s="35" t="s">
        <v>14691</v>
      </c>
      <c r="AA499" s="35" t="s">
        <v>14691</v>
      </c>
      <c r="AC499" s="35" t="s">
        <v>14691</v>
      </c>
      <c r="AD499" s="35" t="s">
        <v>14691</v>
      </c>
      <c r="AE499">
        <v>300024271</v>
      </c>
      <c r="AF499">
        <v>10</v>
      </c>
      <c r="AG499" s="35" t="s">
        <v>14691</v>
      </c>
      <c r="AI499">
        <v>15000000</v>
      </c>
      <c r="AJ499" s="20">
        <v>44232</v>
      </c>
      <c r="AK499" s="20"/>
      <c r="AL499">
        <v>8870594</v>
      </c>
      <c r="AO499">
        <v>8870594</v>
      </c>
      <c r="AP499" s="35" t="s">
        <v>14691</v>
      </c>
      <c r="AQ499" s="35" t="s">
        <v>14691</v>
      </c>
      <c r="AR499" s="35" t="s">
        <v>14691</v>
      </c>
      <c r="AS499" s="35" t="s">
        <v>14691</v>
      </c>
      <c r="AT499" s="35" t="s">
        <v>14691</v>
      </c>
      <c r="AU499">
        <v>10.01</v>
      </c>
      <c r="AV499">
        <v>10.068</v>
      </c>
      <c r="AW499" t="b">
        <v>0</v>
      </c>
      <c r="AX499">
        <v>30000000</v>
      </c>
      <c r="AY499" s="20">
        <v>44966</v>
      </c>
      <c r="AZ499" s="20"/>
      <c r="BA499" s="20"/>
      <c r="BB499">
        <v>1</v>
      </c>
      <c r="BC499">
        <v>0.5</v>
      </c>
      <c r="BD499">
        <v>1</v>
      </c>
      <c r="BE499">
        <v>11.5</v>
      </c>
      <c r="BF499" s="35" t="s">
        <v>14691</v>
      </c>
      <c r="BG499" s="35" t="s">
        <v>8382</v>
      </c>
      <c r="BH499" s="35" t="s">
        <v>8394</v>
      </c>
      <c r="BI499" s="35" t="s">
        <v>2584</v>
      </c>
      <c r="BJ499" s="35" t="s">
        <v>8395</v>
      </c>
    </row>
    <row r="500" spans="1:62" x14ac:dyDescent="0.2">
      <c r="A500">
        <v>498</v>
      </c>
      <c r="B500" s="35" t="s">
        <v>8382</v>
      </c>
      <c r="C500" s="35" t="s">
        <v>8383</v>
      </c>
      <c r="D500" s="35" t="s">
        <v>8384</v>
      </c>
      <c r="E500" s="35" t="s">
        <v>8396</v>
      </c>
      <c r="F500" s="35" t="s">
        <v>8386</v>
      </c>
      <c r="G500" s="20">
        <v>44216</v>
      </c>
      <c r="H500" s="35" t="s">
        <v>3225</v>
      </c>
      <c r="I500" s="35" t="s">
        <v>54</v>
      </c>
      <c r="J500" s="35" t="s">
        <v>69</v>
      </c>
      <c r="K500">
        <v>18</v>
      </c>
      <c r="L500">
        <v>9.1999999999999993</v>
      </c>
      <c r="M500" s="35" t="s">
        <v>8387</v>
      </c>
      <c r="N500" s="35" t="s">
        <v>8388</v>
      </c>
      <c r="O500" s="35" t="s">
        <v>839</v>
      </c>
      <c r="P500" s="35" t="s">
        <v>2656</v>
      </c>
      <c r="Q500" s="35" t="s">
        <v>52</v>
      </c>
      <c r="R500" s="35" t="s">
        <v>2577</v>
      </c>
      <c r="S500" s="35" t="s">
        <v>8389</v>
      </c>
      <c r="T500">
        <v>30000000</v>
      </c>
      <c r="U500">
        <v>10</v>
      </c>
      <c r="V500" s="35" t="s">
        <v>8390</v>
      </c>
      <c r="W500" s="35" t="s">
        <v>1366</v>
      </c>
      <c r="X500" s="35" t="s">
        <v>49</v>
      </c>
      <c r="Y500" s="35" t="s">
        <v>167</v>
      </c>
      <c r="Z500" s="35" t="s">
        <v>14691</v>
      </c>
      <c r="AA500" s="35" t="s">
        <v>14691</v>
      </c>
      <c r="AC500" s="35" t="s">
        <v>14691</v>
      </c>
      <c r="AD500" s="35" t="s">
        <v>14691</v>
      </c>
      <c r="AE500">
        <v>300024271</v>
      </c>
      <c r="AF500">
        <v>10</v>
      </c>
      <c r="AG500" s="35" t="s">
        <v>14691</v>
      </c>
      <c r="AI500">
        <v>15000000</v>
      </c>
      <c r="AJ500" s="20">
        <v>44232</v>
      </c>
      <c r="AK500" s="20"/>
      <c r="AL500">
        <v>8870594</v>
      </c>
      <c r="AO500">
        <v>8870594</v>
      </c>
      <c r="AP500" s="35" t="s">
        <v>14691</v>
      </c>
      <c r="AQ500" s="35" t="s">
        <v>14691</v>
      </c>
      <c r="AR500" s="35" t="s">
        <v>14691</v>
      </c>
      <c r="AS500" s="35" t="s">
        <v>14691</v>
      </c>
      <c r="AT500" s="35" t="s">
        <v>14691</v>
      </c>
      <c r="AU500">
        <v>10.01</v>
      </c>
      <c r="AV500">
        <v>10.068</v>
      </c>
      <c r="AW500" t="b">
        <v>0</v>
      </c>
      <c r="AX500">
        <v>30000000</v>
      </c>
      <c r="AY500" s="20">
        <v>44966</v>
      </c>
      <c r="AZ500" s="20"/>
      <c r="BA500" s="20"/>
      <c r="BB500">
        <v>1</v>
      </c>
      <c r="BC500">
        <v>0.5</v>
      </c>
      <c r="BD500">
        <v>1</v>
      </c>
      <c r="BE500">
        <v>11.5</v>
      </c>
      <c r="BF500" s="35" t="s">
        <v>14691</v>
      </c>
      <c r="BG500" s="35" t="s">
        <v>8397</v>
      </c>
      <c r="BH500" s="35" t="s">
        <v>8398</v>
      </c>
      <c r="BI500" s="35" t="s">
        <v>2589</v>
      </c>
      <c r="BJ500" s="35" t="s">
        <v>8399</v>
      </c>
    </row>
    <row r="501" spans="1:62" x14ac:dyDescent="0.2">
      <c r="A501">
        <v>499</v>
      </c>
      <c r="B501" s="35" t="s">
        <v>14343</v>
      </c>
      <c r="C501" s="35" t="s">
        <v>14344</v>
      </c>
      <c r="D501" s="35" t="s">
        <v>14345</v>
      </c>
      <c r="E501" s="35" t="s">
        <v>14346</v>
      </c>
      <c r="F501" s="35" t="s">
        <v>14347</v>
      </c>
      <c r="G501" s="20">
        <v>44383</v>
      </c>
      <c r="H501" s="35" t="s">
        <v>3225</v>
      </c>
      <c r="I501" s="35" t="s">
        <v>61</v>
      </c>
      <c r="J501" s="35" t="s">
        <v>53</v>
      </c>
      <c r="K501">
        <v>18</v>
      </c>
      <c r="M501" s="35" t="s">
        <v>14348</v>
      </c>
      <c r="N501" s="35" t="s">
        <v>14349</v>
      </c>
      <c r="O501" s="35" t="s">
        <v>51</v>
      </c>
      <c r="P501" s="35" t="s">
        <v>2656</v>
      </c>
      <c r="Q501" s="35" t="s">
        <v>81</v>
      </c>
      <c r="R501" s="35" t="s">
        <v>2623</v>
      </c>
      <c r="S501" s="35" t="s">
        <v>14350</v>
      </c>
      <c r="T501">
        <v>35700000</v>
      </c>
      <c r="U501">
        <v>10</v>
      </c>
      <c r="V501" s="35" t="s">
        <v>14351</v>
      </c>
      <c r="W501" s="35" t="s">
        <v>147</v>
      </c>
      <c r="X501" s="35" t="s">
        <v>147</v>
      </c>
      <c r="Y501" s="35" t="s">
        <v>48</v>
      </c>
      <c r="Z501" s="35" t="s">
        <v>14691</v>
      </c>
      <c r="AA501" s="35" t="s">
        <v>14691</v>
      </c>
      <c r="AC501" s="35" t="s">
        <v>14691</v>
      </c>
      <c r="AD501" s="35" t="s">
        <v>14691</v>
      </c>
      <c r="AE501">
        <v>357000828</v>
      </c>
      <c r="AF501">
        <v>10</v>
      </c>
      <c r="AG501" s="35" t="s">
        <v>14691</v>
      </c>
      <c r="AI501">
        <v>11900000</v>
      </c>
      <c r="AJ501" s="20">
        <v>44418</v>
      </c>
      <c r="AK501" s="20"/>
      <c r="AL501">
        <v>10140000</v>
      </c>
      <c r="AO501">
        <v>6760000</v>
      </c>
      <c r="AP501" s="35" t="s">
        <v>14691</v>
      </c>
      <c r="AQ501" s="35" t="s">
        <v>14691</v>
      </c>
      <c r="AR501" s="35" t="s">
        <v>14691</v>
      </c>
      <c r="AS501" s="35" t="s">
        <v>14691</v>
      </c>
      <c r="AT501" s="35" t="s">
        <v>14691</v>
      </c>
      <c r="AU501">
        <v>10</v>
      </c>
      <c r="AV501">
        <v>10.071</v>
      </c>
      <c r="AW501" t="b">
        <v>0</v>
      </c>
      <c r="AX501">
        <v>35700000</v>
      </c>
      <c r="AY501" s="20">
        <v>45150</v>
      </c>
      <c r="AZ501" s="20"/>
      <c r="BA501" s="20"/>
      <c r="BB501">
        <v>1</v>
      </c>
      <c r="BC501">
        <v>0.3333333432674408</v>
      </c>
      <c r="BD501">
        <v>1</v>
      </c>
      <c r="BE501">
        <v>11.5</v>
      </c>
      <c r="BF501" s="35" t="s">
        <v>14691</v>
      </c>
      <c r="BG501" s="35" t="s">
        <v>1365</v>
      </c>
      <c r="BH501" s="35" t="s">
        <v>14352</v>
      </c>
      <c r="BI501" s="35" t="s">
        <v>2580</v>
      </c>
      <c r="BJ501" s="35" t="s">
        <v>14353</v>
      </c>
    </row>
    <row r="502" spans="1:62" x14ac:dyDescent="0.2">
      <c r="A502">
        <v>500</v>
      </c>
      <c r="B502" s="35" t="s">
        <v>14343</v>
      </c>
      <c r="C502" s="35" t="s">
        <v>14344</v>
      </c>
      <c r="D502" s="35" t="s">
        <v>14345</v>
      </c>
      <c r="E502" s="35" t="s">
        <v>14354</v>
      </c>
      <c r="F502" s="35" t="s">
        <v>14347</v>
      </c>
      <c r="G502" s="20">
        <v>44383</v>
      </c>
      <c r="H502" s="35" t="s">
        <v>3225</v>
      </c>
      <c r="I502" s="35" t="s">
        <v>61</v>
      </c>
      <c r="J502" s="35" t="s">
        <v>53</v>
      </c>
      <c r="K502">
        <v>18</v>
      </c>
      <c r="M502" s="35" t="s">
        <v>14348</v>
      </c>
      <c r="N502" s="35" t="s">
        <v>14349</v>
      </c>
      <c r="O502" s="35" t="s">
        <v>51</v>
      </c>
      <c r="P502" s="35" t="s">
        <v>2656</v>
      </c>
      <c r="Q502" s="35" t="s">
        <v>81</v>
      </c>
      <c r="R502" s="35" t="s">
        <v>2623</v>
      </c>
      <c r="S502" s="35" t="s">
        <v>14350</v>
      </c>
      <c r="T502">
        <v>35700000</v>
      </c>
      <c r="U502">
        <v>10</v>
      </c>
      <c r="V502" s="35" t="s">
        <v>14351</v>
      </c>
      <c r="W502" s="35" t="s">
        <v>147</v>
      </c>
      <c r="X502" s="35" t="s">
        <v>147</v>
      </c>
      <c r="Y502" s="35" t="s">
        <v>48</v>
      </c>
      <c r="Z502" s="35" t="s">
        <v>14691</v>
      </c>
      <c r="AA502" s="35" t="s">
        <v>14691</v>
      </c>
      <c r="AC502" s="35" t="s">
        <v>14691</v>
      </c>
      <c r="AD502" s="35" t="s">
        <v>14691</v>
      </c>
      <c r="AE502">
        <v>357000828</v>
      </c>
      <c r="AF502">
        <v>10</v>
      </c>
      <c r="AG502" s="35" t="s">
        <v>14691</v>
      </c>
      <c r="AI502">
        <v>11900000</v>
      </c>
      <c r="AJ502" s="20">
        <v>44418</v>
      </c>
      <c r="AK502" s="20"/>
      <c r="AL502">
        <v>10140000</v>
      </c>
      <c r="AO502">
        <v>6760000</v>
      </c>
      <c r="AP502" s="35" t="s">
        <v>14691</v>
      </c>
      <c r="AQ502" s="35" t="s">
        <v>14691</v>
      </c>
      <c r="AR502" s="35" t="s">
        <v>14691</v>
      </c>
      <c r="AS502" s="35" t="s">
        <v>14691</v>
      </c>
      <c r="AT502" s="35" t="s">
        <v>14691</v>
      </c>
      <c r="AU502">
        <v>10</v>
      </c>
      <c r="AV502">
        <v>10.071</v>
      </c>
      <c r="AW502" t="b">
        <v>0</v>
      </c>
      <c r="AX502">
        <v>35700000</v>
      </c>
      <c r="AY502" s="20">
        <v>45150</v>
      </c>
      <c r="AZ502" s="20"/>
      <c r="BA502" s="20"/>
      <c r="BB502">
        <v>1</v>
      </c>
      <c r="BC502">
        <v>0.3333333432674408</v>
      </c>
      <c r="BD502">
        <v>1</v>
      </c>
      <c r="BE502">
        <v>11.5</v>
      </c>
      <c r="BF502" s="35" t="s">
        <v>14691</v>
      </c>
      <c r="BG502" s="35" t="s">
        <v>14355</v>
      </c>
      <c r="BH502" s="35" t="s">
        <v>14356</v>
      </c>
      <c r="BI502" s="35" t="s">
        <v>2584</v>
      </c>
      <c r="BJ502" s="35" t="s">
        <v>14357</v>
      </c>
    </row>
    <row r="503" spans="1:62" x14ac:dyDescent="0.2">
      <c r="A503">
        <v>501</v>
      </c>
      <c r="B503" s="35" t="s">
        <v>14343</v>
      </c>
      <c r="C503" s="35" t="s">
        <v>14344</v>
      </c>
      <c r="D503" s="35" t="s">
        <v>14345</v>
      </c>
      <c r="E503" s="35" t="s">
        <v>14358</v>
      </c>
      <c r="F503" s="35" t="s">
        <v>14347</v>
      </c>
      <c r="G503" s="20">
        <v>44383</v>
      </c>
      <c r="H503" s="35" t="s">
        <v>3225</v>
      </c>
      <c r="I503" s="35" t="s">
        <v>61</v>
      </c>
      <c r="J503" s="35" t="s">
        <v>53</v>
      </c>
      <c r="K503">
        <v>18</v>
      </c>
      <c r="M503" s="35" t="s">
        <v>14348</v>
      </c>
      <c r="N503" s="35" t="s">
        <v>14349</v>
      </c>
      <c r="O503" s="35" t="s">
        <v>51</v>
      </c>
      <c r="P503" s="35" t="s">
        <v>2656</v>
      </c>
      <c r="Q503" s="35" t="s">
        <v>81</v>
      </c>
      <c r="R503" s="35" t="s">
        <v>2623</v>
      </c>
      <c r="S503" s="35" t="s">
        <v>14350</v>
      </c>
      <c r="T503">
        <v>35700000</v>
      </c>
      <c r="U503">
        <v>10</v>
      </c>
      <c r="V503" s="35" t="s">
        <v>14351</v>
      </c>
      <c r="W503" s="35" t="s">
        <v>147</v>
      </c>
      <c r="X503" s="35" t="s">
        <v>147</v>
      </c>
      <c r="Y503" s="35" t="s">
        <v>48</v>
      </c>
      <c r="Z503" s="35" t="s">
        <v>14691</v>
      </c>
      <c r="AA503" s="35" t="s">
        <v>14691</v>
      </c>
      <c r="AC503" s="35" t="s">
        <v>14691</v>
      </c>
      <c r="AD503" s="35" t="s">
        <v>14691</v>
      </c>
      <c r="AE503">
        <v>357000828</v>
      </c>
      <c r="AF503">
        <v>10</v>
      </c>
      <c r="AG503" s="35" t="s">
        <v>14691</v>
      </c>
      <c r="AI503">
        <v>11900000</v>
      </c>
      <c r="AJ503" s="20">
        <v>44418</v>
      </c>
      <c r="AK503" s="20"/>
      <c r="AL503">
        <v>10140000</v>
      </c>
      <c r="AO503">
        <v>6760000</v>
      </c>
      <c r="AP503" s="35" t="s">
        <v>14691</v>
      </c>
      <c r="AQ503" s="35" t="s">
        <v>14691</v>
      </c>
      <c r="AR503" s="35" t="s">
        <v>14691</v>
      </c>
      <c r="AS503" s="35" t="s">
        <v>14691</v>
      </c>
      <c r="AT503" s="35" t="s">
        <v>14691</v>
      </c>
      <c r="AU503">
        <v>10</v>
      </c>
      <c r="AV503">
        <v>10.071</v>
      </c>
      <c r="AW503" t="b">
        <v>0</v>
      </c>
      <c r="AX503">
        <v>35700000</v>
      </c>
      <c r="AY503" s="20">
        <v>45150</v>
      </c>
      <c r="AZ503" s="20"/>
      <c r="BA503" s="20"/>
      <c r="BB503">
        <v>1</v>
      </c>
      <c r="BC503">
        <v>0.3333333432674408</v>
      </c>
      <c r="BD503">
        <v>1</v>
      </c>
      <c r="BE503">
        <v>11.5</v>
      </c>
      <c r="BF503" s="35" t="s">
        <v>14691</v>
      </c>
      <c r="BG503" s="35" t="s">
        <v>14359</v>
      </c>
      <c r="BH503" s="35" t="s">
        <v>14360</v>
      </c>
      <c r="BI503" s="35" t="s">
        <v>2589</v>
      </c>
      <c r="BJ503" s="35" t="s">
        <v>14361</v>
      </c>
    </row>
    <row r="504" spans="1:62" x14ac:dyDescent="0.2">
      <c r="A504">
        <v>502</v>
      </c>
      <c r="B504" s="35" t="s">
        <v>8602</v>
      </c>
      <c r="C504" s="35" t="s">
        <v>8603</v>
      </c>
      <c r="D504" s="35" t="s">
        <v>8604</v>
      </c>
      <c r="E504" s="35" t="s">
        <v>8605</v>
      </c>
      <c r="F504" s="35" t="s">
        <v>8606</v>
      </c>
      <c r="G504" s="20">
        <v>44551</v>
      </c>
      <c r="H504" s="35" t="s">
        <v>163</v>
      </c>
      <c r="I504" s="35" t="s">
        <v>61</v>
      </c>
      <c r="J504" s="35" t="s">
        <v>69</v>
      </c>
      <c r="K504">
        <v>18</v>
      </c>
      <c r="L504">
        <v>9.1999999999999993</v>
      </c>
      <c r="M504" s="35" t="s">
        <v>8607</v>
      </c>
      <c r="N504" s="35" t="s">
        <v>8608</v>
      </c>
      <c r="O504" s="35" t="s">
        <v>1363</v>
      </c>
      <c r="P504" s="35" t="s">
        <v>2622</v>
      </c>
      <c r="Q504" s="35" t="s">
        <v>52</v>
      </c>
      <c r="R504" s="35" t="s">
        <v>2577</v>
      </c>
      <c r="S504" s="35" t="s">
        <v>8609</v>
      </c>
      <c r="T504">
        <v>8625000</v>
      </c>
      <c r="U504">
        <v>10</v>
      </c>
      <c r="V504" s="35" t="s">
        <v>14691</v>
      </c>
      <c r="W504" s="35" t="s">
        <v>1362</v>
      </c>
      <c r="X504" s="35" t="s">
        <v>140</v>
      </c>
      <c r="Y504" s="35" t="s">
        <v>48</v>
      </c>
      <c r="Z504" s="35" t="s">
        <v>14691</v>
      </c>
      <c r="AA504" s="35" t="s">
        <v>14691</v>
      </c>
      <c r="AC504" s="35" t="s">
        <v>14691</v>
      </c>
      <c r="AD504" s="35" t="s">
        <v>14691</v>
      </c>
      <c r="AE504">
        <v>87543750</v>
      </c>
      <c r="AF504">
        <v>10.15</v>
      </c>
      <c r="AG504" s="35" t="s">
        <v>14691</v>
      </c>
      <c r="AI504">
        <v>4312500</v>
      </c>
      <c r="AJ504" s="20">
        <v>44601</v>
      </c>
      <c r="AK504" s="20"/>
      <c r="AL504">
        <v>4718750</v>
      </c>
      <c r="AM504">
        <v>471875</v>
      </c>
      <c r="AP504" s="35" t="s">
        <v>14691</v>
      </c>
      <c r="AQ504" s="35" t="s">
        <v>14691</v>
      </c>
      <c r="AR504" s="35" t="s">
        <v>14691</v>
      </c>
      <c r="AS504" s="35" t="s">
        <v>14691</v>
      </c>
      <c r="AT504" s="35" t="s">
        <v>14691</v>
      </c>
      <c r="AU504">
        <v>10.15</v>
      </c>
      <c r="AV504">
        <v>10.215999999999999</v>
      </c>
      <c r="AW504" t="b">
        <v>0</v>
      </c>
      <c r="AX504">
        <v>8625000</v>
      </c>
      <c r="AY504" s="20">
        <v>44968</v>
      </c>
      <c r="AZ504" s="20"/>
      <c r="BA504" s="20">
        <v>45149</v>
      </c>
      <c r="BB504">
        <v>1</v>
      </c>
      <c r="BC504">
        <v>0.5</v>
      </c>
      <c r="BD504">
        <v>1</v>
      </c>
      <c r="BE504">
        <v>11.5</v>
      </c>
      <c r="BF504" s="35" t="s">
        <v>14691</v>
      </c>
      <c r="BG504" s="35" t="s">
        <v>1364</v>
      </c>
      <c r="BH504" s="35" t="s">
        <v>6937</v>
      </c>
      <c r="BI504" s="35" t="s">
        <v>2580</v>
      </c>
      <c r="BJ504" s="35" t="s">
        <v>6938</v>
      </c>
    </row>
    <row r="505" spans="1:62" x14ac:dyDescent="0.2">
      <c r="A505">
        <v>503</v>
      </c>
      <c r="B505" s="35" t="s">
        <v>8602</v>
      </c>
      <c r="C505" s="35" t="s">
        <v>8603</v>
      </c>
      <c r="D505" s="35" t="s">
        <v>8604</v>
      </c>
      <c r="E505" s="35" t="s">
        <v>8610</v>
      </c>
      <c r="F505" s="35" t="s">
        <v>8606</v>
      </c>
      <c r="G505" s="20">
        <v>44551</v>
      </c>
      <c r="H505" s="35" t="s">
        <v>163</v>
      </c>
      <c r="I505" s="35" t="s">
        <v>61</v>
      </c>
      <c r="J505" s="35" t="s">
        <v>69</v>
      </c>
      <c r="K505">
        <v>18</v>
      </c>
      <c r="L505">
        <v>9.1999999999999993</v>
      </c>
      <c r="M505" s="35" t="s">
        <v>8607</v>
      </c>
      <c r="N505" s="35" t="s">
        <v>8608</v>
      </c>
      <c r="O505" s="35" t="s">
        <v>1363</v>
      </c>
      <c r="P505" s="35" t="s">
        <v>2622</v>
      </c>
      <c r="Q505" s="35" t="s">
        <v>52</v>
      </c>
      <c r="R505" s="35" t="s">
        <v>2577</v>
      </c>
      <c r="S505" s="35" t="s">
        <v>8609</v>
      </c>
      <c r="T505">
        <v>8625000</v>
      </c>
      <c r="U505">
        <v>10</v>
      </c>
      <c r="V505" s="35" t="s">
        <v>14691</v>
      </c>
      <c r="W505" s="35" t="s">
        <v>1362</v>
      </c>
      <c r="X505" s="35" t="s">
        <v>140</v>
      </c>
      <c r="Y505" s="35" t="s">
        <v>48</v>
      </c>
      <c r="Z505" s="35" t="s">
        <v>14691</v>
      </c>
      <c r="AA505" s="35" t="s">
        <v>14691</v>
      </c>
      <c r="AC505" s="35" t="s">
        <v>14691</v>
      </c>
      <c r="AD505" s="35" t="s">
        <v>14691</v>
      </c>
      <c r="AE505">
        <v>87543750</v>
      </c>
      <c r="AF505">
        <v>10.15</v>
      </c>
      <c r="AG505" s="35" t="s">
        <v>14691</v>
      </c>
      <c r="AI505">
        <v>4312500</v>
      </c>
      <c r="AJ505" s="20">
        <v>44601</v>
      </c>
      <c r="AK505" s="20"/>
      <c r="AL505">
        <v>4718750</v>
      </c>
      <c r="AM505">
        <v>471875</v>
      </c>
      <c r="AP505" s="35" t="s">
        <v>14691</v>
      </c>
      <c r="AQ505" s="35" t="s">
        <v>14691</v>
      </c>
      <c r="AR505" s="35" t="s">
        <v>14691</v>
      </c>
      <c r="AS505" s="35" t="s">
        <v>14691</v>
      </c>
      <c r="AT505" s="35" t="s">
        <v>14691</v>
      </c>
      <c r="AU505">
        <v>10.15</v>
      </c>
      <c r="AV505">
        <v>10.215999999999999</v>
      </c>
      <c r="AW505" t="b">
        <v>0</v>
      </c>
      <c r="AX505">
        <v>8625000</v>
      </c>
      <c r="AY505" s="20">
        <v>44968</v>
      </c>
      <c r="AZ505" s="20"/>
      <c r="BA505" s="20">
        <v>45149</v>
      </c>
      <c r="BB505">
        <v>1</v>
      </c>
      <c r="BC505">
        <v>0.5</v>
      </c>
      <c r="BD505">
        <v>1</v>
      </c>
      <c r="BE505">
        <v>11.5</v>
      </c>
      <c r="BF505" s="35" t="s">
        <v>14691</v>
      </c>
      <c r="BG505" s="35" t="s">
        <v>8602</v>
      </c>
      <c r="BH505" s="35" t="s">
        <v>8611</v>
      </c>
      <c r="BI505" s="35" t="s">
        <v>2584</v>
      </c>
      <c r="BJ505" s="35" t="s">
        <v>8612</v>
      </c>
    </row>
    <row r="506" spans="1:62" x14ac:dyDescent="0.2">
      <c r="A506">
        <v>504</v>
      </c>
      <c r="B506" s="35" t="s">
        <v>8602</v>
      </c>
      <c r="C506" s="35" t="s">
        <v>8603</v>
      </c>
      <c r="D506" s="35" t="s">
        <v>8604</v>
      </c>
      <c r="E506" s="35" t="s">
        <v>8613</v>
      </c>
      <c r="F506" s="35" t="s">
        <v>8606</v>
      </c>
      <c r="G506" s="20">
        <v>44551</v>
      </c>
      <c r="H506" s="35" t="s">
        <v>163</v>
      </c>
      <c r="I506" s="35" t="s">
        <v>61</v>
      </c>
      <c r="J506" s="35" t="s">
        <v>69</v>
      </c>
      <c r="K506">
        <v>18</v>
      </c>
      <c r="L506">
        <v>9.1999999999999993</v>
      </c>
      <c r="M506" s="35" t="s">
        <v>8607</v>
      </c>
      <c r="N506" s="35" t="s">
        <v>8608</v>
      </c>
      <c r="O506" s="35" t="s">
        <v>1363</v>
      </c>
      <c r="P506" s="35" t="s">
        <v>2622</v>
      </c>
      <c r="Q506" s="35" t="s">
        <v>52</v>
      </c>
      <c r="R506" s="35" t="s">
        <v>2577</v>
      </c>
      <c r="S506" s="35" t="s">
        <v>8609</v>
      </c>
      <c r="T506">
        <v>8625000</v>
      </c>
      <c r="U506">
        <v>10</v>
      </c>
      <c r="V506" s="35" t="s">
        <v>14691</v>
      </c>
      <c r="W506" s="35" t="s">
        <v>1362</v>
      </c>
      <c r="X506" s="35" t="s">
        <v>140</v>
      </c>
      <c r="Y506" s="35" t="s">
        <v>48</v>
      </c>
      <c r="Z506" s="35" t="s">
        <v>14691</v>
      </c>
      <c r="AA506" s="35" t="s">
        <v>14691</v>
      </c>
      <c r="AC506" s="35" t="s">
        <v>14691</v>
      </c>
      <c r="AD506" s="35" t="s">
        <v>14691</v>
      </c>
      <c r="AE506">
        <v>87543750</v>
      </c>
      <c r="AF506">
        <v>10.15</v>
      </c>
      <c r="AG506" s="35" t="s">
        <v>14691</v>
      </c>
      <c r="AI506">
        <v>4312500</v>
      </c>
      <c r="AJ506" s="20">
        <v>44601</v>
      </c>
      <c r="AK506" s="20"/>
      <c r="AL506">
        <v>4718750</v>
      </c>
      <c r="AM506">
        <v>471875</v>
      </c>
      <c r="AP506" s="35" t="s">
        <v>14691</v>
      </c>
      <c r="AQ506" s="35" t="s">
        <v>14691</v>
      </c>
      <c r="AR506" s="35" t="s">
        <v>14691</v>
      </c>
      <c r="AS506" s="35" t="s">
        <v>14691</v>
      </c>
      <c r="AT506" s="35" t="s">
        <v>14691</v>
      </c>
      <c r="AU506">
        <v>10.15</v>
      </c>
      <c r="AV506">
        <v>10.215999999999999</v>
      </c>
      <c r="AW506" t="b">
        <v>0</v>
      </c>
      <c r="AX506">
        <v>8625000</v>
      </c>
      <c r="AY506" s="20">
        <v>44968</v>
      </c>
      <c r="AZ506" s="20"/>
      <c r="BA506" s="20">
        <v>45149</v>
      </c>
      <c r="BB506">
        <v>1</v>
      </c>
      <c r="BC506">
        <v>0.5</v>
      </c>
      <c r="BD506">
        <v>1</v>
      </c>
      <c r="BE506">
        <v>11.5</v>
      </c>
      <c r="BF506" s="35" t="s">
        <v>14691</v>
      </c>
      <c r="BG506" s="35" t="s">
        <v>8614</v>
      </c>
      <c r="BH506" s="35" t="s">
        <v>6937</v>
      </c>
      <c r="BI506" s="35" t="s">
        <v>2589</v>
      </c>
      <c r="BJ506" s="35" t="s">
        <v>6938</v>
      </c>
    </row>
    <row r="507" spans="1:62" x14ac:dyDescent="0.2">
      <c r="A507">
        <v>505</v>
      </c>
      <c r="B507" s="35" t="s">
        <v>12948</v>
      </c>
      <c r="C507" s="35" t="s">
        <v>12949</v>
      </c>
      <c r="D507" s="35" t="s">
        <v>12950</v>
      </c>
      <c r="E507" s="35" t="s">
        <v>12951</v>
      </c>
      <c r="F507" s="35" t="s">
        <v>12952</v>
      </c>
      <c r="G507" s="20">
        <v>44266</v>
      </c>
      <c r="H507" s="35" t="s">
        <v>3225</v>
      </c>
      <c r="I507" s="35" t="s">
        <v>54</v>
      </c>
      <c r="J507" s="35" t="s">
        <v>119</v>
      </c>
      <c r="K507">
        <v>18</v>
      </c>
      <c r="L507">
        <v>9.1999999999999993</v>
      </c>
      <c r="M507" s="35" t="s">
        <v>6817</v>
      </c>
      <c r="N507" s="35" t="s">
        <v>12953</v>
      </c>
      <c r="O507" s="35" t="s">
        <v>51</v>
      </c>
      <c r="P507" s="35" t="s">
        <v>2656</v>
      </c>
      <c r="Q507" s="35" t="s">
        <v>81</v>
      </c>
      <c r="R507" s="35" t="s">
        <v>2577</v>
      </c>
      <c r="S507" s="35" t="s">
        <v>12954</v>
      </c>
      <c r="T507">
        <v>34360391</v>
      </c>
      <c r="U507">
        <v>10</v>
      </c>
      <c r="V507" s="35" t="s">
        <v>5603</v>
      </c>
      <c r="W507" s="35" t="s">
        <v>1360</v>
      </c>
      <c r="X507" s="35" t="s">
        <v>49</v>
      </c>
      <c r="Y507" s="35" t="s">
        <v>48</v>
      </c>
      <c r="Z507" s="35" t="s">
        <v>14691</v>
      </c>
      <c r="AA507" s="35" t="s">
        <v>14691</v>
      </c>
      <c r="AC507" s="35" t="s">
        <v>14691</v>
      </c>
      <c r="AD507" s="35" t="s">
        <v>14691</v>
      </c>
      <c r="AE507">
        <v>343617373</v>
      </c>
      <c r="AF507">
        <v>10</v>
      </c>
      <c r="AG507" s="35" t="s">
        <v>14691</v>
      </c>
      <c r="AI507">
        <v>6872078</v>
      </c>
      <c r="AJ507" s="20">
        <v>44334</v>
      </c>
      <c r="AK507" s="20"/>
      <c r="AL507">
        <v>12072078</v>
      </c>
      <c r="AO507">
        <v>20120131</v>
      </c>
      <c r="AP507" s="35" t="s">
        <v>14691</v>
      </c>
      <c r="AQ507" s="35" t="s">
        <v>14691</v>
      </c>
      <c r="AR507" s="35" t="s">
        <v>14691</v>
      </c>
      <c r="AS507" s="35" t="s">
        <v>14691</v>
      </c>
      <c r="AT507" s="35" t="s">
        <v>14691</v>
      </c>
      <c r="AU507">
        <v>10.01</v>
      </c>
      <c r="AV507">
        <v>10.086</v>
      </c>
      <c r="AW507" t="b">
        <v>0</v>
      </c>
      <c r="AX507">
        <v>34360391</v>
      </c>
      <c r="AY507" s="20">
        <v>45066</v>
      </c>
      <c r="AZ507" s="20"/>
      <c r="BA507" s="20"/>
      <c r="BB507">
        <v>1</v>
      </c>
      <c r="BC507">
        <v>0.20000000298023224</v>
      </c>
      <c r="BD507">
        <v>1</v>
      </c>
      <c r="BE507">
        <v>11.5</v>
      </c>
      <c r="BF507" s="35" t="s">
        <v>14691</v>
      </c>
      <c r="BG507" s="35" t="s">
        <v>1361</v>
      </c>
      <c r="BH507" s="35" t="s">
        <v>12955</v>
      </c>
      <c r="BI507" s="35" t="s">
        <v>2580</v>
      </c>
      <c r="BJ507" s="35" t="s">
        <v>12956</v>
      </c>
    </row>
    <row r="508" spans="1:62" x14ac:dyDescent="0.2">
      <c r="A508">
        <v>506</v>
      </c>
      <c r="B508" s="35" t="s">
        <v>12948</v>
      </c>
      <c r="C508" s="35" t="s">
        <v>12949</v>
      </c>
      <c r="D508" s="35" t="s">
        <v>12950</v>
      </c>
      <c r="E508" s="35" t="s">
        <v>12957</v>
      </c>
      <c r="F508" s="35" t="s">
        <v>12952</v>
      </c>
      <c r="G508" s="20">
        <v>44266</v>
      </c>
      <c r="H508" s="35" t="s">
        <v>3225</v>
      </c>
      <c r="I508" s="35" t="s">
        <v>54</v>
      </c>
      <c r="J508" s="35" t="s">
        <v>119</v>
      </c>
      <c r="K508">
        <v>18</v>
      </c>
      <c r="L508">
        <v>9.1999999999999993</v>
      </c>
      <c r="M508" s="35" t="s">
        <v>6817</v>
      </c>
      <c r="N508" s="35" t="s">
        <v>12953</v>
      </c>
      <c r="O508" s="35" t="s">
        <v>51</v>
      </c>
      <c r="P508" s="35" t="s">
        <v>2656</v>
      </c>
      <c r="Q508" s="35" t="s">
        <v>81</v>
      </c>
      <c r="R508" s="35" t="s">
        <v>2577</v>
      </c>
      <c r="S508" s="35" t="s">
        <v>12954</v>
      </c>
      <c r="T508">
        <v>34360391</v>
      </c>
      <c r="U508">
        <v>10</v>
      </c>
      <c r="V508" s="35" t="s">
        <v>5603</v>
      </c>
      <c r="W508" s="35" t="s">
        <v>1360</v>
      </c>
      <c r="X508" s="35" t="s">
        <v>49</v>
      </c>
      <c r="Y508" s="35" t="s">
        <v>48</v>
      </c>
      <c r="Z508" s="35" t="s">
        <v>14691</v>
      </c>
      <c r="AA508" s="35" t="s">
        <v>14691</v>
      </c>
      <c r="AC508" s="35" t="s">
        <v>14691</v>
      </c>
      <c r="AD508" s="35" t="s">
        <v>14691</v>
      </c>
      <c r="AE508">
        <v>343617373</v>
      </c>
      <c r="AF508">
        <v>10</v>
      </c>
      <c r="AG508" s="35" t="s">
        <v>14691</v>
      </c>
      <c r="AI508">
        <v>6872078</v>
      </c>
      <c r="AJ508" s="20">
        <v>44334</v>
      </c>
      <c r="AK508" s="20"/>
      <c r="AL508">
        <v>12072078</v>
      </c>
      <c r="AO508">
        <v>20120131</v>
      </c>
      <c r="AP508" s="35" t="s">
        <v>14691</v>
      </c>
      <c r="AQ508" s="35" t="s">
        <v>14691</v>
      </c>
      <c r="AR508" s="35" t="s">
        <v>14691</v>
      </c>
      <c r="AS508" s="35" t="s">
        <v>14691</v>
      </c>
      <c r="AT508" s="35" t="s">
        <v>14691</v>
      </c>
      <c r="AU508">
        <v>10.01</v>
      </c>
      <c r="AV508">
        <v>10.086</v>
      </c>
      <c r="AW508" t="b">
        <v>0</v>
      </c>
      <c r="AX508">
        <v>34360391</v>
      </c>
      <c r="AY508" s="20">
        <v>45066</v>
      </c>
      <c r="AZ508" s="20"/>
      <c r="BA508" s="20"/>
      <c r="BB508">
        <v>1</v>
      </c>
      <c r="BC508">
        <v>0.20000000298023224</v>
      </c>
      <c r="BD508">
        <v>1</v>
      </c>
      <c r="BE508">
        <v>11.5</v>
      </c>
      <c r="BF508" s="35" t="s">
        <v>14691</v>
      </c>
      <c r="BG508" s="35" t="s">
        <v>12948</v>
      </c>
      <c r="BH508" s="35" t="s">
        <v>12958</v>
      </c>
      <c r="BI508" s="35" t="s">
        <v>2584</v>
      </c>
      <c r="BJ508" s="35" t="s">
        <v>12959</v>
      </c>
    </row>
    <row r="509" spans="1:62" x14ac:dyDescent="0.2">
      <c r="A509">
        <v>507</v>
      </c>
      <c r="B509" s="35" t="s">
        <v>12948</v>
      </c>
      <c r="C509" s="35" t="s">
        <v>12949</v>
      </c>
      <c r="D509" s="35" t="s">
        <v>12950</v>
      </c>
      <c r="E509" s="35" t="s">
        <v>12960</v>
      </c>
      <c r="F509" s="35" t="s">
        <v>12952</v>
      </c>
      <c r="G509" s="20">
        <v>44266</v>
      </c>
      <c r="H509" s="35" t="s">
        <v>3225</v>
      </c>
      <c r="I509" s="35" t="s">
        <v>54</v>
      </c>
      <c r="J509" s="35" t="s">
        <v>119</v>
      </c>
      <c r="K509">
        <v>18</v>
      </c>
      <c r="L509">
        <v>9.1999999999999993</v>
      </c>
      <c r="M509" s="35" t="s">
        <v>6817</v>
      </c>
      <c r="N509" s="35" t="s">
        <v>12953</v>
      </c>
      <c r="O509" s="35" t="s">
        <v>51</v>
      </c>
      <c r="P509" s="35" t="s">
        <v>2656</v>
      </c>
      <c r="Q509" s="35" t="s">
        <v>81</v>
      </c>
      <c r="R509" s="35" t="s">
        <v>2577</v>
      </c>
      <c r="S509" s="35" t="s">
        <v>12954</v>
      </c>
      <c r="T509">
        <v>34360391</v>
      </c>
      <c r="U509">
        <v>10</v>
      </c>
      <c r="V509" s="35" t="s">
        <v>5603</v>
      </c>
      <c r="W509" s="35" t="s">
        <v>1360</v>
      </c>
      <c r="X509" s="35" t="s">
        <v>49</v>
      </c>
      <c r="Y509" s="35" t="s">
        <v>48</v>
      </c>
      <c r="Z509" s="35" t="s">
        <v>14691</v>
      </c>
      <c r="AA509" s="35" t="s">
        <v>14691</v>
      </c>
      <c r="AC509" s="35" t="s">
        <v>14691</v>
      </c>
      <c r="AD509" s="35" t="s">
        <v>14691</v>
      </c>
      <c r="AE509">
        <v>343617373</v>
      </c>
      <c r="AF509">
        <v>10</v>
      </c>
      <c r="AG509" s="35" t="s">
        <v>14691</v>
      </c>
      <c r="AI509">
        <v>6872078</v>
      </c>
      <c r="AJ509" s="20">
        <v>44334</v>
      </c>
      <c r="AK509" s="20"/>
      <c r="AL509">
        <v>12072078</v>
      </c>
      <c r="AO509">
        <v>20120131</v>
      </c>
      <c r="AP509" s="35" t="s">
        <v>14691</v>
      </c>
      <c r="AQ509" s="35" t="s">
        <v>14691</v>
      </c>
      <c r="AR509" s="35" t="s">
        <v>14691</v>
      </c>
      <c r="AS509" s="35" t="s">
        <v>14691</v>
      </c>
      <c r="AT509" s="35" t="s">
        <v>14691</v>
      </c>
      <c r="AU509">
        <v>10.01</v>
      </c>
      <c r="AV509">
        <v>10.086</v>
      </c>
      <c r="AW509" t="b">
        <v>0</v>
      </c>
      <c r="AX509">
        <v>34360391</v>
      </c>
      <c r="AY509" s="20">
        <v>45066</v>
      </c>
      <c r="AZ509" s="20"/>
      <c r="BA509" s="20"/>
      <c r="BB509">
        <v>1</v>
      </c>
      <c r="BC509">
        <v>0.20000000298023224</v>
      </c>
      <c r="BD509">
        <v>1</v>
      </c>
      <c r="BE509">
        <v>11.5</v>
      </c>
      <c r="BF509" s="35" t="s">
        <v>14691</v>
      </c>
      <c r="BG509" s="35" t="s">
        <v>12961</v>
      </c>
      <c r="BH509" s="35" t="s">
        <v>12962</v>
      </c>
      <c r="BI509" s="35" t="s">
        <v>2589</v>
      </c>
      <c r="BJ509" s="35" t="s">
        <v>12963</v>
      </c>
    </row>
    <row r="510" spans="1:62" x14ac:dyDescent="0.2">
      <c r="A510">
        <v>508</v>
      </c>
      <c r="B510" s="35" t="s">
        <v>8615</v>
      </c>
      <c r="C510" s="35" t="s">
        <v>8616</v>
      </c>
      <c r="D510" s="35" t="s">
        <v>8617</v>
      </c>
      <c r="E510" s="35" t="s">
        <v>8618</v>
      </c>
      <c r="F510" s="35" t="s">
        <v>8619</v>
      </c>
      <c r="G510" s="20">
        <v>44217</v>
      </c>
      <c r="H510" s="35" t="s">
        <v>3225</v>
      </c>
      <c r="I510" s="35" t="s">
        <v>54</v>
      </c>
      <c r="J510" s="35" t="s">
        <v>53</v>
      </c>
      <c r="K510">
        <v>18</v>
      </c>
      <c r="L510">
        <v>9.1999999999999993</v>
      </c>
      <c r="M510" s="35" t="s">
        <v>8620</v>
      </c>
      <c r="N510" s="35" t="s">
        <v>8621</v>
      </c>
      <c r="O510" s="35" t="s">
        <v>59</v>
      </c>
      <c r="P510" s="35" t="s">
        <v>2575</v>
      </c>
      <c r="Q510" s="35" t="s">
        <v>95</v>
      </c>
      <c r="R510" s="35" t="s">
        <v>2577</v>
      </c>
      <c r="S510" s="35" t="s">
        <v>8622</v>
      </c>
      <c r="T510">
        <v>27600000</v>
      </c>
      <c r="U510">
        <v>10</v>
      </c>
      <c r="V510" s="35" t="s">
        <v>14691</v>
      </c>
      <c r="W510" s="35" t="s">
        <v>1358</v>
      </c>
      <c r="X510" s="35" t="s">
        <v>235</v>
      </c>
      <c r="Y510" s="35" t="s">
        <v>48</v>
      </c>
      <c r="Z510" s="35" t="s">
        <v>235</v>
      </c>
      <c r="AA510" s="35" t="s">
        <v>48</v>
      </c>
      <c r="AC510" s="35" t="s">
        <v>14691</v>
      </c>
      <c r="AD510" s="35" t="s">
        <v>14691</v>
      </c>
      <c r="AE510">
        <v>276008112</v>
      </c>
      <c r="AF510">
        <v>10</v>
      </c>
      <c r="AG510" s="35" t="s">
        <v>1357</v>
      </c>
      <c r="AH510">
        <v>808000000</v>
      </c>
      <c r="AI510">
        <v>9200000</v>
      </c>
      <c r="AJ510" s="20">
        <v>44236</v>
      </c>
      <c r="AK510" s="20">
        <v>44510</v>
      </c>
      <c r="AL510">
        <v>7520000</v>
      </c>
      <c r="AO510">
        <v>5013333</v>
      </c>
      <c r="AP510" s="35" t="s">
        <v>14691</v>
      </c>
      <c r="AQ510" s="35" t="s">
        <v>14691</v>
      </c>
      <c r="AR510" s="35" t="s">
        <v>1356</v>
      </c>
      <c r="AS510" s="35" t="s">
        <v>8623</v>
      </c>
      <c r="AT510" s="35" t="s">
        <v>14691</v>
      </c>
      <c r="AU510">
        <v>10.01</v>
      </c>
      <c r="AV510">
        <v>10.068</v>
      </c>
      <c r="AW510" t="b">
        <v>1</v>
      </c>
      <c r="AX510">
        <v>27600000</v>
      </c>
      <c r="AY510" s="20">
        <v>44968</v>
      </c>
      <c r="AZ510" s="20">
        <v>44752</v>
      </c>
      <c r="BA510" s="20"/>
      <c r="BB510">
        <v>1</v>
      </c>
      <c r="BC510">
        <v>0.3333333432674408</v>
      </c>
      <c r="BD510">
        <v>1</v>
      </c>
      <c r="BE510">
        <v>11.5</v>
      </c>
      <c r="BF510" s="35" t="s">
        <v>14691</v>
      </c>
      <c r="BG510" s="35" t="s">
        <v>1359</v>
      </c>
      <c r="BH510" s="35" t="s">
        <v>8624</v>
      </c>
      <c r="BI510" s="35" t="s">
        <v>2580</v>
      </c>
      <c r="BJ510" s="35" t="s">
        <v>8625</v>
      </c>
    </row>
    <row r="511" spans="1:62" x14ac:dyDescent="0.2">
      <c r="A511">
        <v>509</v>
      </c>
      <c r="B511" s="35" t="s">
        <v>8615</v>
      </c>
      <c r="C511" s="35" t="s">
        <v>8616</v>
      </c>
      <c r="D511" s="35" t="s">
        <v>8617</v>
      </c>
      <c r="E511" s="35" t="s">
        <v>8626</v>
      </c>
      <c r="F511" s="35" t="s">
        <v>8619</v>
      </c>
      <c r="G511" s="20">
        <v>44217</v>
      </c>
      <c r="H511" s="35" t="s">
        <v>3225</v>
      </c>
      <c r="I511" s="35" t="s">
        <v>54</v>
      </c>
      <c r="J511" s="35" t="s">
        <v>53</v>
      </c>
      <c r="K511">
        <v>18</v>
      </c>
      <c r="L511">
        <v>9.1999999999999993</v>
      </c>
      <c r="M511" s="35" t="s">
        <v>8620</v>
      </c>
      <c r="N511" s="35" t="s">
        <v>8621</v>
      </c>
      <c r="O511" s="35" t="s">
        <v>59</v>
      </c>
      <c r="P511" s="35" t="s">
        <v>2575</v>
      </c>
      <c r="Q511" s="35" t="s">
        <v>95</v>
      </c>
      <c r="R511" s="35" t="s">
        <v>2577</v>
      </c>
      <c r="S511" s="35" t="s">
        <v>8622</v>
      </c>
      <c r="T511">
        <v>27600000</v>
      </c>
      <c r="U511">
        <v>10</v>
      </c>
      <c r="V511" s="35" t="s">
        <v>14691</v>
      </c>
      <c r="W511" s="35" t="s">
        <v>1358</v>
      </c>
      <c r="X511" s="35" t="s">
        <v>235</v>
      </c>
      <c r="Y511" s="35" t="s">
        <v>48</v>
      </c>
      <c r="Z511" s="35" t="s">
        <v>235</v>
      </c>
      <c r="AA511" s="35" t="s">
        <v>48</v>
      </c>
      <c r="AC511" s="35" t="s">
        <v>14691</v>
      </c>
      <c r="AD511" s="35" t="s">
        <v>14691</v>
      </c>
      <c r="AE511">
        <v>276008112</v>
      </c>
      <c r="AF511">
        <v>10</v>
      </c>
      <c r="AG511" s="35" t="s">
        <v>1357</v>
      </c>
      <c r="AH511">
        <v>808000000</v>
      </c>
      <c r="AI511">
        <v>9200000</v>
      </c>
      <c r="AJ511" s="20">
        <v>44236</v>
      </c>
      <c r="AK511" s="20">
        <v>44510</v>
      </c>
      <c r="AL511">
        <v>7520000</v>
      </c>
      <c r="AO511">
        <v>5013333</v>
      </c>
      <c r="AP511" s="35" t="s">
        <v>14691</v>
      </c>
      <c r="AQ511" s="35" t="s">
        <v>14691</v>
      </c>
      <c r="AR511" s="35" t="s">
        <v>1356</v>
      </c>
      <c r="AS511" s="35" t="s">
        <v>8623</v>
      </c>
      <c r="AT511" s="35" t="s">
        <v>14691</v>
      </c>
      <c r="AU511">
        <v>10.01</v>
      </c>
      <c r="AV511">
        <v>10.068</v>
      </c>
      <c r="AW511" t="b">
        <v>1</v>
      </c>
      <c r="AX511">
        <v>27600000</v>
      </c>
      <c r="AY511" s="20">
        <v>44968</v>
      </c>
      <c r="AZ511" s="20">
        <v>44752</v>
      </c>
      <c r="BA511" s="20"/>
      <c r="BB511">
        <v>1</v>
      </c>
      <c r="BC511">
        <v>0.3333333432674408</v>
      </c>
      <c r="BD511">
        <v>1</v>
      </c>
      <c r="BE511">
        <v>11.5</v>
      </c>
      <c r="BF511" s="35" t="s">
        <v>14691</v>
      </c>
      <c r="BG511" s="35" t="s">
        <v>8615</v>
      </c>
      <c r="BH511" s="35" t="s">
        <v>8627</v>
      </c>
      <c r="BI511" s="35" t="s">
        <v>2584</v>
      </c>
      <c r="BJ511" s="35" t="s">
        <v>8628</v>
      </c>
    </row>
    <row r="512" spans="1:62" x14ac:dyDescent="0.2">
      <c r="A512">
        <v>510</v>
      </c>
      <c r="B512" s="35" t="s">
        <v>8615</v>
      </c>
      <c r="C512" s="35" t="s">
        <v>8616</v>
      </c>
      <c r="D512" s="35" t="s">
        <v>8617</v>
      </c>
      <c r="E512" s="35" t="s">
        <v>8629</v>
      </c>
      <c r="F512" s="35" t="s">
        <v>8619</v>
      </c>
      <c r="G512" s="20">
        <v>44217</v>
      </c>
      <c r="H512" s="35" t="s">
        <v>3225</v>
      </c>
      <c r="I512" s="35" t="s">
        <v>54</v>
      </c>
      <c r="J512" s="35" t="s">
        <v>53</v>
      </c>
      <c r="K512">
        <v>18</v>
      </c>
      <c r="L512">
        <v>9.1999999999999993</v>
      </c>
      <c r="M512" s="35" t="s">
        <v>8620</v>
      </c>
      <c r="N512" s="35" t="s">
        <v>8621</v>
      </c>
      <c r="O512" s="35" t="s">
        <v>59</v>
      </c>
      <c r="P512" s="35" t="s">
        <v>2575</v>
      </c>
      <c r="Q512" s="35" t="s">
        <v>95</v>
      </c>
      <c r="R512" s="35" t="s">
        <v>2577</v>
      </c>
      <c r="S512" s="35" t="s">
        <v>8622</v>
      </c>
      <c r="T512">
        <v>27600000</v>
      </c>
      <c r="U512">
        <v>10</v>
      </c>
      <c r="V512" s="35" t="s">
        <v>14691</v>
      </c>
      <c r="W512" s="35" t="s">
        <v>1358</v>
      </c>
      <c r="X512" s="35" t="s">
        <v>235</v>
      </c>
      <c r="Y512" s="35" t="s">
        <v>48</v>
      </c>
      <c r="Z512" s="35" t="s">
        <v>235</v>
      </c>
      <c r="AA512" s="35" t="s">
        <v>48</v>
      </c>
      <c r="AC512" s="35" t="s">
        <v>14691</v>
      </c>
      <c r="AD512" s="35" t="s">
        <v>14691</v>
      </c>
      <c r="AE512">
        <v>276008112</v>
      </c>
      <c r="AF512">
        <v>10</v>
      </c>
      <c r="AG512" s="35" t="s">
        <v>1357</v>
      </c>
      <c r="AH512">
        <v>808000000</v>
      </c>
      <c r="AI512">
        <v>9200000</v>
      </c>
      <c r="AJ512" s="20">
        <v>44236</v>
      </c>
      <c r="AK512" s="20">
        <v>44510</v>
      </c>
      <c r="AL512">
        <v>7520000</v>
      </c>
      <c r="AO512">
        <v>5013333</v>
      </c>
      <c r="AP512" s="35" t="s">
        <v>14691</v>
      </c>
      <c r="AQ512" s="35" t="s">
        <v>14691</v>
      </c>
      <c r="AR512" s="35" t="s">
        <v>1356</v>
      </c>
      <c r="AS512" s="35" t="s">
        <v>8623</v>
      </c>
      <c r="AT512" s="35" t="s">
        <v>14691</v>
      </c>
      <c r="AU512">
        <v>10.01</v>
      </c>
      <c r="AV512">
        <v>10.068</v>
      </c>
      <c r="AW512" t="b">
        <v>1</v>
      </c>
      <c r="AX512">
        <v>27600000</v>
      </c>
      <c r="AY512" s="20">
        <v>44968</v>
      </c>
      <c r="AZ512" s="20">
        <v>44752</v>
      </c>
      <c r="BA512" s="20"/>
      <c r="BB512">
        <v>1</v>
      </c>
      <c r="BC512">
        <v>0.3333333432674408</v>
      </c>
      <c r="BD512">
        <v>1</v>
      </c>
      <c r="BE512">
        <v>11.5</v>
      </c>
      <c r="BF512" s="35" t="s">
        <v>14691</v>
      </c>
      <c r="BG512" s="35" t="s">
        <v>8630</v>
      </c>
      <c r="BH512" s="35" t="s">
        <v>8631</v>
      </c>
      <c r="BI512" s="35" t="s">
        <v>2589</v>
      </c>
      <c r="BJ512" s="35" t="s">
        <v>8632</v>
      </c>
    </row>
    <row r="513" spans="1:62" x14ac:dyDescent="0.2">
      <c r="A513">
        <v>511</v>
      </c>
      <c r="B513" s="35" t="s">
        <v>8400</v>
      </c>
      <c r="C513" s="35" t="s">
        <v>8401</v>
      </c>
      <c r="D513" s="35" t="s">
        <v>8402</v>
      </c>
      <c r="E513" s="35" t="s">
        <v>8403</v>
      </c>
      <c r="F513" s="35" t="s">
        <v>8404</v>
      </c>
      <c r="G513" s="20">
        <v>44216</v>
      </c>
      <c r="H513" s="35" t="s">
        <v>3225</v>
      </c>
      <c r="I513" s="35" t="s">
        <v>54</v>
      </c>
      <c r="J513" s="35" t="s">
        <v>176</v>
      </c>
      <c r="K513">
        <v>18</v>
      </c>
      <c r="L513">
        <v>9.1999999999999993</v>
      </c>
      <c r="M513" s="35" t="s">
        <v>8405</v>
      </c>
      <c r="N513" s="35" t="s">
        <v>8406</v>
      </c>
      <c r="O513" s="35" t="s">
        <v>96</v>
      </c>
      <c r="P513" s="35" t="s">
        <v>2575</v>
      </c>
      <c r="Q513" s="35" t="s">
        <v>68</v>
      </c>
      <c r="R513" s="35" t="s">
        <v>2623</v>
      </c>
      <c r="S513" s="35" t="s">
        <v>8407</v>
      </c>
      <c r="T513">
        <v>86250000</v>
      </c>
      <c r="U513">
        <v>10</v>
      </c>
      <c r="V513" s="35" t="s">
        <v>14691</v>
      </c>
      <c r="W513" s="35" t="s">
        <v>1354</v>
      </c>
      <c r="X513" s="35" t="s">
        <v>130</v>
      </c>
      <c r="Y513" s="35" t="s">
        <v>48</v>
      </c>
      <c r="Z513" s="35" t="s">
        <v>14691</v>
      </c>
      <c r="AA513" s="35" t="s">
        <v>14691</v>
      </c>
      <c r="AC513" s="35" t="s">
        <v>14691</v>
      </c>
      <c r="AD513" s="35" t="s">
        <v>14691</v>
      </c>
      <c r="AE513">
        <v>862500000</v>
      </c>
      <c r="AF513">
        <v>10</v>
      </c>
      <c r="AG513" s="35" t="s">
        <v>14691</v>
      </c>
      <c r="AI513">
        <v>21562500</v>
      </c>
      <c r="AJ513" s="20">
        <v>44232</v>
      </c>
      <c r="AK513" s="20"/>
      <c r="AL513">
        <v>19250000</v>
      </c>
      <c r="AO513">
        <v>12833333</v>
      </c>
      <c r="AP513" s="35" t="s">
        <v>14691</v>
      </c>
      <c r="AQ513" s="35" t="s">
        <v>14691</v>
      </c>
      <c r="AR513" s="35" t="s">
        <v>14691</v>
      </c>
      <c r="AS513" s="35" t="s">
        <v>14691</v>
      </c>
      <c r="AT513" s="35" t="s">
        <v>14691</v>
      </c>
      <c r="AU513">
        <v>10</v>
      </c>
      <c r="AV513">
        <v>10.048999999999999</v>
      </c>
      <c r="AW513" t="b">
        <v>0</v>
      </c>
      <c r="AX513">
        <v>86250000</v>
      </c>
      <c r="AY513" s="20">
        <v>44966</v>
      </c>
      <c r="AZ513" s="20"/>
      <c r="BA513" s="20"/>
      <c r="BB513">
        <v>1</v>
      </c>
      <c r="BC513">
        <v>0.25</v>
      </c>
      <c r="BD513">
        <v>1</v>
      </c>
      <c r="BE513">
        <v>11.5</v>
      </c>
      <c r="BF513" s="35" t="s">
        <v>14691</v>
      </c>
      <c r="BG513" s="35" t="s">
        <v>1355</v>
      </c>
      <c r="BH513" s="35" t="s">
        <v>14760</v>
      </c>
      <c r="BI513" s="35" t="s">
        <v>2580</v>
      </c>
      <c r="BJ513" s="35" t="s">
        <v>8408</v>
      </c>
    </row>
    <row r="514" spans="1:62" x14ac:dyDescent="0.2">
      <c r="A514">
        <v>512</v>
      </c>
      <c r="B514" s="35" t="s">
        <v>8400</v>
      </c>
      <c r="C514" s="35" t="s">
        <v>8401</v>
      </c>
      <c r="D514" s="35" t="s">
        <v>8402</v>
      </c>
      <c r="E514" s="35" t="s">
        <v>8409</v>
      </c>
      <c r="F514" s="35" t="s">
        <v>8404</v>
      </c>
      <c r="G514" s="20">
        <v>44216</v>
      </c>
      <c r="H514" s="35" t="s">
        <v>3225</v>
      </c>
      <c r="I514" s="35" t="s">
        <v>54</v>
      </c>
      <c r="J514" s="35" t="s">
        <v>176</v>
      </c>
      <c r="K514">
        <v>18</v>
      </c>
      <c r="L514">
        <v>9.1999999999999993</v>
      </c>
      <c r="M514" s="35" t="s">
        <v>8405</v>
      </c>
      <c r="N514" s="35" t="s">
        <v>8406</v>
      </c>
      <c r="O514" s="35" t="s">
        <v>96</v>
      </c>
      <c r="P514" s="35" t="s">
        <v>2575</v>
      </c>
      <c r="Q514" s="35" t="s">
        <v>68</v>
      </c>
      <c r="R514" s="35" t="s">
        <v>2623</v>
      </c>
      <c r="S514" s="35" t="s">
        <v>8407</v>
      </c>
      <c r="T514">
        <v>86250000</v>
      </c>
      <c r="U514">
        <v>10</v>
      </c>
      <c r="V514" s="35" t="s">
        <v>14691</v>
      </c>
      <c r="W514" s="35" t="s">
        <v>1354</v>
      </c>
      <c r="X514" s="35" t="s">
        <v>130</v>
      </c>
      <c r="Y514" s="35" t="s">
        <v>48</v>
      </c>
      <c r="Z514" s="35" t="s">
        <v>14691</v>
      </c>
      <c r="AA514" s="35" t="s">
        <v>14691</v>
      </c>
      <c r="AC514" s="35" t="s">
        <v>14691</v>
      </c>
      <c r="AD514" s="35" t="s">
        <v>14691</v>
      </c>
      <c r="AE514">
        <v>862500000</v>
      </c>
      <c r="AF514">
        <v>10</v>
      </c>
      <c r="AG514" s="35" t="s">
        <v>14691</v>
      </c>
      <c r="AI514">
        <v>21562500</v>
      </c>
      <c r="AJ514" s="20">
        <v>44232</v>
      </c>
      <c r="AK514" s="20"/>
      <c r="AL514">
        <v>19250000</v>
      </c>
      <c r="AO514">
        <v>12833333</v>
      </c>
      <c r="AP514" s="35" t="s">
        <v>14691</v>
      </c>
      <c r="AQ514" s="35" t="s">
        <v>14691</v>
      </c>
      <c r="AR514" s="35" t="s">
        <v>14691</v>
      </c>
      <c r="AS514" s="35" t="s">
        <v>14691</v>
      </c>
      <c r="AT514" s="35" t="s">
        <v>14691</v>
      </c>
      <c r="AU514">
        <v>10</v>
      </c>
      <c r="AV514">
        <v>10.048999999999999</v>
      </c>
      <c r="AW514" t="b">
        <v>0</v>
      </c>
      <c r="AX514">
        <v>86250000</v>
      </c>
      <c r="AY514" s="20">
        <v>44966</v>
      </c>
      <c r="AZ514" s="20"/>
      <c r="BA514" s="20"/>
      <c r="BB514">
        <v>1</v>
      </c>
      <c r="BC514">
        <v>0.25</v>
      </c>
      <c r="BD514">
        <v>1</v>
      </c>
      <c r="BE514">
        <v>11.5</v>
      </c>
      <c r="BF514" s="35" t="s">
        <v>14691</v>
      </c>
      <c r="BG514" s="35" t="s">
        <v>8400</v>
      </c>
      <c r="BH514" s="35" t="s">
        <v>14761</v>
      </c>
      <c r="BI514" s="35" t="s">
        <v>2584</v>
      </c>
      <c r="BJ514" s="35" t="s">
        <v>8410</v>
      </c>
    </row>
    <row r="515" spans="1:62" x14ac:dyDescent="0.2">
      <c r="A515">
        <v>513</v>
      </c>
      <c r="B515" s="35" t="s">
        <v>8400</v>
      </c>
      <c r="C515" s="35" t="s">
        <v>8401</v>
      </c>
      <c r="D515" s="35" t="s">
        <v>8402</v>
      </c>
      <c r="E515" s="35" t="s">
        <v>8411</v>
      </c>
      <c r="F515" s="35" t="s">
        <v>8404</v>
      </c>
      <c r="G515" s="20">
        <v>44216</v>
      </c>
      <c r="H515" s="35" t="s">
        <v>3225</v>
      </c>
      <c r="I515" s="35" t="s">
        <v>54</v>
      </c>
      <c r="J515" s="35" t="s">
        <v>176</v>
      </c>
      <c r="K515">
        <v>18</v>
      </c>
      <c r="L515">
        <v>9.1999999999999993</v>
      </c>
      <c r="M515" s="35" t="s">
        <v>8405</v>
      </c>
      <c r="N515" s="35" t="s">
        <v>8406</v>
      </c>
      <c r="O515" s="35" t="s">
        <v>96</v>
      </c>
      <c r="P515" s="35" t="s">
        <v>2575</v>
      </c>
      <c r="Q515" s="35" t="s">
        <v>68</v>
      </c>
      <c r="R515" s="35" t="s">
        <v>2623</v>
      </c>
      <c r="S515" s="35" t="s">
        <v>8407</v>
      </c>
      <c r="T515">
        <v>86250000</v>
      </c>
      <c r="U515">
        <v>10</v>
      </c>
      <c r="V515" s="35" t="s">
        <v>14691</v>
      </c>
      <c r="W515" s="35" t="s">
        <v>1354</v>
      </c>
      <c r="X515" s="35" t="s">
        <v>130</v>
      </c>
      <c r="Y515" s="35" t="s">
        <v>48</v>
      </c>
      <c r="Z515" s="35" t="s">
        <v>14691</v>
      </c>
      <c r="AA515" s="35" t="s">
        <v>14691</v>
      </c>
      <c r="AC515" s="35" t="s">
        <v>14691</v>
      </c>
      <c r="AD515" s="35" t="s">
        <v>14691</v>
      </c>
      <c r="AE515">
        <v>862500000</v>
      </c>
      <c r="AF515">
        <v>10</v>
      </c>
      <c r="AG515" s="35" t="s">
        <v>14691</v>
      </c>
      <c r="AI515">
        <v>21562500</v>
      </c>
      <c r="AJ515" s="20">
        <v>44232</v>
      </c>
      <c r="AK515" s="20"/>
      <c r="AL515">
        <v>19250000</v>
      </c>
      <c r="AO515">
        <v>12833333</v>
      </c>
      <c r="AP515" s="35" t="s">
        <v>14691</v>
      </c>
      <c r="AQ515" s="35" t="s">
        <v>14691</v>
      </c>
      <c r="AR515" s="35" t="s">
        <v>14691</v>
      </c>
      <c r="AS515" s="35" t="s">
        <v>14691</v>
      </c>
      <c r="AT515" s="35" t="s">
        <v>14691</v>
      </c>
      <c r="AU515">
        <v>10</v>
      </c>
      <c r="AV515">
        <v>10.048999999999999</v>
      </c>
      <c r="AW515" t="b">
        <v>0</v>
      </c>
      <c r="AX515">
        <v>86250000</v>
      </c>
      <c r="AY515" s="20">
        <v>44966</v>
      </c>
      <c r="AZ515" s="20"/>
      <c r="BA515" s="20"/>
      <c r="BB515">
        <v>1</v>
      </c>
      <c r="BC515">
        <v>0.25</v>
      </c>
      <c r="BD515">
        <v>1</v>
      </c>
      <c r="BE515">
        <v>11.5</v>
      </c>
      <c r="BF515" s="35" t="s">
        <v>14691</v>
      </c>
      <c r="BG515" s="35" t="s">
        <v>8412</v>
      </c>
      <c r="BH515" s="35" t="s">
        <v>14762</v>
      </c>
      <c r="BI515" s="35" t="s">
        <v>2589</v>
      </c>
      <c r="BJ515" s="35" t="s">
        <v>8413</v>
      </c>
    </row>
    <row r="516" spans="1:62" x14ac:dyDescent="0.2">
      <c r="A516">
        <v>514</v>
      </c>
      <c r="B516" s="35" t="s">
        <v>13004</v>
      </c>
      <c r="C516" s="35" t="s">
        <v>13005</v>
      </c>
      <c r="D516" s="35" t="s">
        <v>13006</v>
      </c>
      <c r="E516" s="35" t="s">
        <v>13007</v>
      </c>
      <c r="F516" s="35" t="s">
        <v>13008</v>
      </c>
      <c r="G516" s="20">
        <v>44306</v>
      </c>
      <c r="H516" s="35" t="s">
        <v>1352</v>
      </c>
      <c r="I516" s="35" t="s">
        <v>61</v>
      </c>
      <c r="J516" s="35" t="s">
        <v>69</v>
      </c>
      <c r="K516">
        <v>18</v>
      </c>
      <c r="L516">
        <v>9.1999999999999993</v>
      </c>
      <c r="M516" s="35" t="s">
        <v>12375</v>
      </c>
      <c r="N516" s="35" t="s">
        <v>13009</v>
      </c>
      <c r="O516" s="35" t="s">
        <v>59</v>
      </c>
      <c r="P516" s="35" t="s">
        <v>2575</v>
      </c>
      <c r="Q516" s="35" t="s">
        <v>459</v>
      </c>
      <c r="R516" s="35" t="s">
        <v>2577</v>
      </c>
      <c r="S516" s="35" t="s">
        <v>13010</v>
      </c>
      <c r="T516">
        <v>20125000</v>
      </c>
      <c r="U516">
        <v>10</v>
      </c>
      <c r="V516" s="35" t="s">
        <v>13011</v>
      </c>
      <c r="W516" s="35" t="s">
        <v>1351</v>
      </c>
      <c r="X516" s="35" t="s">
        <v>79</v>
      </c>
      <c r="Y516" s="35" t="s">
        <v>93</v>
      </c>
      <c r="Z516" s="35" t="s">
        <v>14691</v>
      </c>
      <c r="AA516" s="35" t="s">
        <v>14691</v>
      </c>
      <c r="AC516" s="35" t="s">
        <v>14691</v>
      </c>
      <c r="AD516" s="35" t="s">
        <v>14691</v>
      </c>
      <c r="AE516">
        <v>205275000</v>
      </c>
      <c r="AF516">
        <v>10.199999999999999</v>
      </c>
      <c r="AG516" s="35" t="s">
        <v>14691</v>
      </c>
      <c r="AI516">
        <v>10062500</v>
      </c>
      <c r="AJ516" s="20">
        <v>44519</v>
      </c>
      <c r="AK516" s="20"/>
      <c r="AL516">
        <v>10150000</v>
      </c>
      <c r="AO516">
        <v>10150000</v>
      </c>
      <c r="AP516" s="35" t="s">
        <v>14691</v>
      </c>
      <c r="AQ516" s="35" t="s">
        <v>14691</v>
      </c>
      <c r="AR516" s="35" t="s">
        <v>14691</v>
      </c>
      <c r="AS516" s="35" t="s">
        <v>14691</v>
      </c>
      <c r="AT516" s="35" t="s">
        <v>14691</v>
      </c>
      <c r="AU516">
        <v>10.199999999999999</v>
      </c>
      <c r="AV516">
        <v>10.286</v>
      </c>
      <c r="AW516" t="b">
        <v>0</v>
      </c>
      <c r="AX516">
        <v>20125000</v>
      </c>
      <c r="AY516" s="20">
        <v>45069</v>
      </c>
      <c r="AZ516" s="20"/>
      <c r="BA516" s="20">
        <v>45253</v>
      </c>
      <c r="BB516">
        <v>1</v>
      </c>
      <c r="BC516">
        <v>0.5</v>
      </c>
      <c r="BD516">
        <v>1</v>
      </c>
      <c r="BE516">
        <v>11.5</v>
      </c>
      <c r="BF516" s="35" t="s">
        <v>14691</v>
      </c>
      <c r="BG516" s="35" t="s">
        <v>1353</v>
      </c>
      <c r="BH516" s="35" t="s">
        <v>13012</v>
      </c>
      <c r="BI516" s="35" t="s">
        <v>2580</v>
      </c>
      <c r="BJ516" s="35" t="s">
        <v>13013</v>
      </c>
    </row>
    <row r="517" spans="1:62" x14ac:dyDescent="0.2">
      <c r="A517">
        <v>515</v>
      </c>
      <c r="B517" s="35" t="s">
        <v>13004</v>
      </c>
      <c r="C517" s="35" t="s">
        <v>13005</v>
      </c>
      <c r="D517" s="35" t="s">
        <v>13006</v>
      </c>
      <c r="E517" s="35" t="s">
        <v>13014</v>
      </c>
      <c r="F517" s="35" t="s">
        <v>13008</v>
      </c>
      <c r="G517" s="20">
        <v>44306</v>
      </c>
      <c r="H517" s="35" t="s">
        <v>1352</v>
      </c>
      <c r="I517" s="35" t="s">
        <v>61</v>
      </c>
      <c r="J517" s="35" t="s">
        <v>69</v>
      </c>
      <c r="K517">
        <v>18</v>
      </c>
      <c r="L517">
        <v>9.1999999999999993</v>
      </c>
      <c r="M517" s="35" t="s">
        <v>12375</v>
      </c>
      <c r="N517" s="35" t="s">
        <v>13009</v>
      </c>
      <c r="O517" s="35" t="s">
        <v>59</v>
      </c>
      <c r="P517" s="35" t="s">
        <v>2575</v>
      </c>
      <c r="Q517" s="35" t="s">
        <v>459</v>
      </c>
      <c r="R517" s="35" t="s">
        <v>2577</v>
      </c>
      <c r="S517" s="35" t="s">
        <v>13010</v>
      </c>
      <c r="T517">
        <v>20125000</v>
      </c>
      <c r="U517">
        <v>10</v>
      </c>
      <c r="V517" s="35" t="s">
        <v>13011</v>
      </c>
      <c r="W517" s="35" t="s">
        <v>1351</v>
      </c>
      <c r="X517" s="35" t="s">
        <v>79</v>
      </c>
      <c r="Y517" s="35" t="s">
        <v>93</v>
      </c>
      <c r="Z517" s="35" t="s">
        <v>14691</v>
      </c>
      <c r="AA517" s="35" t="s">
        <v>14691</v>
      </c>
      <c r="AC517" s="35" t="s">
        <v>14691</v>
      </c>
      <c r="AD517" s="35" t="s">
        <v>14691</v>
      </c>
      <c r="AE517">
        <v>205275000</v>
      </c>
      <c r="AF517">
        <v>10.199999999999999</v>
      </c>
      <c r="AG517" s="35" t="s">
        <v>14691</v>
      </c>
      <c r="AI517">
        <v>10062500</v>
      </c>
      <c r="AJ517" s="20">
        <v>44519</v>
      </c>
      <c r="AK517" s="20"/>
      <c r="AL517">
        <v>10150000</v>
      </c>
      <c r="AO517">
        <v>10150000</v>
      </c>
      <c r="AP517" s="35" t="s">
        <v>14691</v>
      </c>
      <c r="AQ517" s="35" t="s">
        <v>14691</v>
      </c>
      <c r="AR517" s="35" t="s">
        <v>14691</v>
      </c>
      <c r="AS517" s="35" t="s">
        <v>14691</v>
      </c>
      <c r="AT517" s="35" t="s">
        <v>14691</v>
      </c>
      <c r="AU517">
        <v>10.199999999999999</v>
      </c>
      <c r="AV517">
        <v>10.286</v>
      </c>
      <c r="AW517" t="b">
        <v>0</v>
      </c>
      <c r="AX517">
        <v>20125000</v>
      </c>
      <c r="AY517" s="20">
        <v>45069</v>
      </c>
      <c r="AZ517" s="20"/>
      <c r="BA517" s="20">
        <v>45253</v>
      </c>
      <c r="BB517">
        <v>1</v>
      </c>
      <c r="BC517">
        <v>0.5</v>
      </c>
      <c r="BD517">
        <v>1</v>
      </c>
      <c r="BE517">
        <v>11.5</v>
      </c>
      <c r="BF517" s="35" t="s">
        <v>14691</v>
      </c>
      <c r="BG517" s="35" t="s">
        <v>13015</v>
      </c>
      <c r="BH517" s="35" t="s">
        <v>13016</v>
      </c>
      <c r="BI517" s="35" t="s">
        <v>2584</v>
      </c>
      <c r="BJ517" s="35" t="s">
        <v>13017</v>
      </c>
    </row>
    <row r="518" spans="1:62" x14ac:dyDescent="0.2">
      <c r="A518">
        <v>516</v>
      </c>
      <c r="B518" s="35" t="s">
        <v>13004</v>
      </c>
      <c r="C518" s="35" t="s">
        <v>13005</v>
      </c>
      <c r="D518" s="35" t="s">
        <v>13006</v>
      </c>
      <c r="E518" s="35" t="s">
        <v>13018</v>
      </c>
      <c r="F518" s="35" t="s">
        <v>13008</v>
      </c>
      <c r="G518" s="20">
        <v>44306</v>
      </c>
      <c r="H518" s="35" t="s">
        <v>1352</v>
      </c>
      <c r="I518" s="35" t="s">
        <v>61</v>
      </c>
      <c r="J518" s="35" t="s">
        <v>69</v>
      </c>
      <c r="K518">
        <v>18</v>
      </c>
      <c r="L518">
        <v>9.1999999999999993</v>
      </c>
      <c r="M518" s="35" t="s">
        <v>12375</v>
      </c>
      <c r="N518" s="35" t="s">
        <v>13009</v>
      </c>
      <c r="O518" s="35" t="s">
        <v>59</v>
      </c>
      <c r="P518" s="35" t="s">
        <v>2575</v>
      </c>
      <c r="Q518" s="35" t="s">
        <v>459</v>
      </c>
      <c r="R518" s="35" t="s">
        <v>2577</v>
      </c>
      <c r="S518" s="35" t="s">
        <v>13010</v>
      </c>
      <c r="T518">
        <v>20125000</v>
      </c>
      <c r="U518">
        <v>10</v>
      </c>
      <c r="V518" s="35" t="s">
        <v>13011</v>
      </c>
      <c r="W518" s="35" t="s">
        <v>1351</v>
      </c>
      <c r="X518" s="35" t="s">
        <v>79</v>
      </c>
      <c r="Y518" s="35" t="s">
        <v>93</v>
      </c>
      <c r="Z518" s="35" t="s">
        <v>14691</v>
      </c>
      <c r="AA518" s="35" t="s">
        <v>14691</v>
      </c>
      <c r="AC518" s="35" t="s">
        <v>14691</v>
      </c>
      <c r="AD518" s="35" t="s">
        <v>14691</v>
      </c>
      <c r="AE518">
        <v>205275000</v>
      </c>
      <c r="AF518">
        <v>10.199999999999999</v>
      </c>
      <c r="AG518" s="35" t="s">
        <v>14691</v>
      </c>
      <c r="AI518">
        <v>10062500</v>
      </c>
      <c r="AJ518" s="20">
        <v>44519</v>
      </c>
      <c r="AK518" s="20"/>
      <c r="AL518">
        <v>10150000</v>
      </c>
      <c r="AO518">
        <v>10150000</v>
      </c>
      <c r="AP518" s="35" t="s">
        <v>14691</v>
      </c>
      <c r="AQ518" s="35" t="s">
        <v>14691</v>
      </c>
      <c r="AR518" s="35" t="s">
        <v>14691</v>
      </c>
      <c r="AS518" s="35" t="s">
        <v>14691</v>
      </c>
      <c r="AT518" s="35" t="s">
        <v>14691</v>
      </c>
      <c r="AU518">
        <v>10.199999999999999</v>
      </c>
      <c r="AV518">
        <v>10.286</v>
      </c>
      <c r="AW518" t="b">
        <v>0</v>
      </c>
      <c r="AX518">
        <v>20125000</v>
      </c>
      <c r="AY518" s="20">
        <v>45069</v>
      </c>
      <c r="AZ518" s="20"/>
      <c r="BA518" s="20">
        <v>45253</v>
      </c>
      <c r="BB518">
        <v>1</v>
      </c>
      <c r="BC518">
        <v>0.5</v>
      </c>
      <c r="BD518">
        <v>1</v>
      </c>
      <c r="BE518">
        <v>11.5</v>
      </c>
      <c r="BF518" s="35" t="s">
        <v>14691</v>
      </c>
      <c r="BG518" s="35" t="s">
        <v>13019</v>
      </c>
      <c r="BH518" s="35" t="s">
        <v>13020</v>
      </c>
      <c r="BI518" s="35" t="s">
        <v>2589</v>
      </c>
      <c r="BJ518" s="35" t="s">
        <v>13021</v>
      </c>
    </row>
    <row r="519" spans="1:62" x14ac:dyDescent="0.2">
      <c r="A519">
        <v>517</v>
      </c>
      <c r="B519" s="35" t="s">
        <v>4300</v>
      </c>
      <c r="C519" s="35" t="s">
        <v>4301</v>
      </c>
      <c r="D519" s="35" t="s">
        <v>4302</v>
      </c>
      <c r="E519" s="35" t="s">
        <v>4303</v>
      </c>
      <c r="F519" s="35" t="s">
        <v>4304</v>
      </c>
      <c r="G519" s="20">
        <v>44043</v>
      </c>
      <c r="H519" s="35" t="s">
        <v>3225</v>
      </c>
      <c r="I519" s="35" t="s">
        <v>54</v>
      </c>
      <c r="J519" s="35" t="s">
        <v>53</v>
      </c>
      <c r="K519">
        <v>18</v>
      </c>
      <c r="L519">
        <v>9.1999999999999993</v>
      </c>
      <c r="M519" s="35" t="s">
        <v>4305</v>
      </c>
      <c r="N519" s="35" t="s">
        <v>4306</v>
      </c>
      <c r="O519" s="35" t="s">
        <v>96</v>
      </c>
      <c r="P519" s="35" t="s">
        <v>2656</v>
      </c>
      <c r="Q519" s="35" t="s">
        <v>51</v>
      </c>
      <c r="R519" s="35" t="s">
        <v>2623</v>
      </c>
      <c r="S519" s="35" t="s">
        <v>4307</v>
      </c>
      <c r="T519">
        <v>82800000</v>
      </c>
      <c r="U519">
        <v>10</v>
      </c>
      <c r="V519" s="35" t="s">
        <v>14691</v>
      </c>
      <c r="W519" s="35" t="s">
        <v>118</v>
      </c>
      <c r="X519" s="35" t="s">
        <v>79</v>
      </c>
      <c r="Y519" s="35" t="s">
        <v>48</v>
      </c>
      <c r="Z519" s="35" t="s">
        <v>140</v>
      </c>
      <c r="AA519" s="35" t="s">
        <v>219</v>
      </c>
      <c r="AC519" s="35" t="s">
        <v>14691</v>
      </c>
      <c r="AD519" s="35" t="s">
        <v>14691</v>
      </c>
      <c r="AE519">
        <v>828424845</v>
      </c>
      <c r="AF519">
        <v>10.01</v>
      </c>
      <c r="AG519" s="35" t="s">
        <v>1349</v>
      </c>
      <c r="AH519">
        <v>9312000000</v>
      </c>
      <c r="AI519">
        <v>27600000</v>
      </c>
      <c r="AJ519" s="20">
        <v>44083</v>
      </c>
      <c r="AK519" s="20">
        <v>44582</v>
      </c>
      <c r="AL519">
        <v>18560000</v>
      </c>
      <c r="AO519">
        <v>12373333</v>
      </c>
      <c r="AP519" s="35" t="s">
        <v>14691</v>
      </c>
      <c r="AQ519" s="35" t="s">
        <v>14691</v>
      </c>
      <c r="AR519" s="35" t="s">
        <v>14691</v>
      </c>
      <c r="AS519" s="35" t="s">
        <v>14691</v>
      </c>
      <c r="AT519" s="35" t="s">
        <v>14691</v>
      </c>
      <c r="AU519">
        <v>10.01</v>
      </c>
      <c r="AV519">
        <v>10.035</v>
      </c>
      <c r="AW519" t="b">
        <v>1</v>
      </c>
      <c r="AX519">
        <v>82800000</v>
      </c>
      <c r="AY519" s="20">
        <v>44815</v>
      </c>
      <c r="AZ519" s="20">
        <v>44824</v>
      </c>
      <c r="BA519" s="20"/>
      <c r="BB519">
        <v>1</v>
      </c>
      <c r="BC519">
        <v>0.3333333432674408</v>
      </c>
      <c r="BD519">
        <v>1</v>
      </c>
      <c r="BE519">
        <v>11.5</v>
      </c>
      <c r="BF519" s="35" t="s">
        <v>14691</v>
      </c>
      <c r="BG519" s="35" t="s">
        <v>1350</v>
      </c>
      <c r="BH519" s="35" t="s">
        <v>4308</v>
      </c>
      <c r="BI519" s="35" t="s">
        <v>2580</v>
      </c>
      <c r="BJ519" s="35" t="s">
        <v>4309</v>
      </c>
    </row>
    <row r="520" spans="1:62" x14ac:dyDescent="0.2">
      <c r="A520">
        <v>518</v>
      </c>
      <c r="B520" s="35" t="s">
        <v>4300</v>
      </c>
      <c r="C520" s="35" t="s">
        <v>4301</v>
      </c>
      <c r="D520" s="35" t="s">
        <v>4302</v>
      </c>
      <c r="E520" s="35" t="s">
        <v>4310</v>
      </c>
      <c r="F520" s="35" t="s">
        <v>4304</v>
      </c>
      <c r="G520" s="20">
        <v>44043</v>
      </c>
      <c r="H520" s="35" t="s">
        <v>3225</v>
      </c>
      <c r="I520" s="35" t="s">
        <v>54</v>
      </c>
      <c r="J520" s="35" t="s">
        <v>53</v>
      </c>
      <c r="K520">
        <v>18</v>
      </c>
      <c r="L520">
        <v>9.1999999999999993</v>
      </c>
      <c r="M520" s="35" t="s">
        <v>4305</v>
      </c>
      <c r="N520" s="35" t="s">
        <v>4306</v>
      </c>
      <c r="O520" s="35" t="s">
        <v>96</v>
      </c>
      <c r="P520" s="35" t="s">
        <v>2656</v>
      </c>
      <c r="Q520" s="35" t="s">
        <v>51</v>
      </c>
      <c r="R520" s="35" t="s">
        <v>2623</v>
      </c>
      <c r="S520" s="35" t="s">
        <v>4307</v>
      </c>
      <c r="T520">
        <v>82800000</v>
      </c>
      <c r="U520">
        <v>10</v>
      </c>
      <c r="V520" s="35" t="s">
        <v>14691</v>
      </c>
      <c r="W520" s="35" t="s">
        <v>118</v>
      </c>
      <c r="X520" s="35" t="s">
        <v>79</v>
      </c>
      <c r="Y520" s="35" t="s">
        <v>48</v>
      </c>
      <c r="Z520" s="35" t="s">
        <v>140</v>
      </c>
      <c r="AA520" s="35" t="s">
        <v>219</v>
      </c>
      <c r="AC520" s="35" t="s">
        <v>14691</v>
      </c>
      <c r="AD520" s="35" t="s">
        <v>14691</v>
      </c>
      <c r="AE520">
        <v>828424845</v>
      </c>
      <c r="AF520">
        <v>10.01</v>
      </c>
      <c r="AG520" s="35" t="s">
        <v>1349</v>
      </c>
      <c r="AH520">
        <v>9312000000</v>
      </c>
      <c r="AI520">
        <v>27600000</v>
      </c>
      <c r="AJ520" s="20">
        <v>44083</v>
      </c>
      <c r="AK520" s="20">
        <v>44582</v>
      </c>
      <c r="AL520">
        <v>18560000</v>
      </c>
      <c r="AO520">
        <v>12373333</v>
      </c>
      <c r="AP520" s="35" t="s">
        <v>14691</v>
      </c>
      <c r="AQ520" s="35" t="s">
        <v>14691</v>
      </c>
      <c r="AR520" s="35" t="s">
        <v>14691</v>
      </c>
      <c r="AS520" s="35" t="s">
        <v>14691</v>
      </c>
      <c r="AT520" s="35" t="s">
        <v>14691</v>
      </c>
      <c r="AU520">
        <v>10.01</v>
      </c>
      <c r="AV520">
        <v>10.035</v>
      </c>
      <c r="AW520" t="b">
        <v>1</v>
      </c>
      <c r="AX520">
        <v>82800000</v>
      </c>
      <c r="AY520" s="20">
        <v>44815</v>
      </c>
      <c r="AZ520" s="20">
        <v>44824</v>
      </c>
      <c r="BA520" s="20"/>
      <c r="BB520">
        <v>1</v>
      </c>
      <c r="BC520">
        <v>0.3333333432674408</v>
      </c>
      <c r="BD520">
        <v>1</v>
      </c>
      <c r="BE520">
        <v>11.5</v>
      </c>
      <c r="BF520" s="35" t="s">
        <v>14691</v>
      </c>
      <c r="BG520" s="35" t="s">
        <v>4300</v>
      </c>
      <c r="BH520" s="35" t="s">
        <v>4311</v>
      </c>
      <c r="BI520" s="35" t="s">
        <v>2584</v>
      </c>
      <c r="BJ520" s="35" t="s">
        <v>4312</v>
      </c>
    </row>
    <row r="521" spans="1:62" x14ac:dyDescent="0.2">
      <c r="A521">
        <v>519</v>
      </c>
      <c r="B521" s="35" t="s">
        <v>4300</v>
      </c>
      <c r="C521" s="35" t="s">
        <v>4301</v>
      </c>
      <c r="D521" s="35" t="s">
        <v>4302</v>
      </c>
      <c r="E521" s="35" t="s">
        <v>4313</v>
      </c>
      <c r="F521" s="35" t="s">
        <v>4304</v>
      </c>
      <c r="G521" s="20">
        <v>44043</v>
      </c>
      <c r="H521" s="35" t="s">
        <v>3225</v>
      </c>
      <c r="I521" s="35" t="s">
        <v>54</v>
      </c>
      <c r="J521" s="35" t="s">
        <v>53</v>
      </c>
      <c r="K521">
        <v>18</v>
      </c>
      <c r="L521">
        <v>9.1999999999999993</v>
      </c>
      <c r="M521" s="35" t="s">
        <v>4305</v>
      </c>
      <c r="N521" s="35" t="s">
        <v>4306</v>
      </c>
      <c r="O521" s="35" t="s">
        <v>96</v>
      </c>
      <c r="P521" s="35" t="s">
        <v>2656</v>
      </c>
      <c r="Q521" s="35" t="s">
        <v>51</v>
      </c>
      <c r="R521" s="35" t="s">
        <v>2623</v>
      </c>
      <c r="S521" s="35" t="s">
        <v>4307</v>
      </c>
      <c r="T521">
        <v>82800000</v>
      </c>
      <c r="U521">
        <v>10</v>
      </c>
      <c r="V521" s="35" t="s">
        <v>14691</v>
      </c>
      <c r="W521" s="35" t="s">
        <v>118</v>
      </c>
      <c r="X521" s="35" t="s">
        <v>79</v>
      </c>
      <c r="Y521" s="35" t="s">
        <v>48</v>
      </c>
      <c r="Z521" s="35" t="s">
        <v>140</v>
      </c>
      <c r="AA521" s="35" t="s">
        <v>219</v>
      </c>
      <c r="AC521" s="35" t="s">
        <v>14691</v>
      </c>
      <c r="AD521" s="35" t="s">
        <v>14691</v>
      </c>
      <c r="AE521">
        <v>828424845</v>
      </c>
      <c r="AF521">
        <v>10.01</v>
      </c>
      <c r="AG521" s="35" t="s">
        <v>1349</v>
      </c>
      <c r="AH521">
        <v>9312000000</v>
      </c>
      <c r="AI521">
        <v>27600000</v>
      </c>
      <c r="AJ521" s="20">
        <v>44083</v>
      </c>
      <c r="AK521" s="20">
        <v>44582</v>
      </c>
      <c r="AL521">
        <v>18560000</v>
      </c>
      <c r="AO521">
        <v>12373333</v>
      </c>
      <c r="AP521" s="35" t="s">
        <v>14691</v>
      </c>
      <c r="AQ521" s="35" t="s">
        <v>14691</v>
      </c>
      <c r="AR521" s="35" t="s">
        <v>14691</v>
      </c>
      <c r="AS521" s="35" t="s">
        <v>14691</v>
      </c>
      <c r="AT521" s="35" t="s">
        <v>14691</v>
      </c>
      <c r="AU521">
        <v>10.01</v>
      </c>
      <c r="AV521">
        <v>10.035</v>
      </c>
      <c r="AW521" t="b">
        <v>1</v>
      </c>
      <c r="AX521">
        <v>82800000</v>
      </c>
      <c r="AY521" s="20">
        <v>44815</v>
      </c>
      <c r="AZ521" s="20">
        <v>44824</v>
      </c>
      <c r="BA521" s="20"/>
      <c r="BB521">
        <v>1</v>
      </c>
      <c r="BC521">
        <v>0.3333333432674408</v>
      </c>
      <c r="BD521">
        <v>1</v>
      </c>
      <c r="BE521">
        <v>11.5</v>
      </c>
      <c r="BF521" s="35" t="s">
        <v>14691</v>
      </c>
      <c r="BG521" s="35" t="s">
        <v>4314</v>
      </c>
      <c r="BH521" s="35" t="s">
        <v>4315</v>
      </c>
      <c r="BI521" s="35" t="s">
        <v>2589</v>
      </c>
      <c r="BJ521" s="35" t="s">
        <v>4316</v>
      </c>
    </row>
    <row r="522" spans="1:62" x14ac:dyDescent="0.2">
      <c r="A522">
        <v>520</v>
      </c>
      <c r="B522" s="35" t="s">
        <v>6493</v>
      </c>
      <c r="C522" s="35" t="s">
        <v>6494</v>
      </c>
      <c r="D522" s="35" t="s">
        <v>6495</v>
      </c>
      <c r="E522" s="35" t="s">
        <v>6496</v>
      </c>
      <c r="F522" s="35" t="s">
        <v>6497</v>
      </c>
      <c r="G522" s="20">
        <v>44183</v>
      </c>
      <c r="H522" s="35" t="s">
        <v>3225</v>
      </c>
      <c r="I522" s="35" t="s">
        <v>54</v>
      </c>
      <c r="J522" s="35" t="s">
        <v>53</v>
      </c>
      <c r="K522">
        <v>18</v>
      </c>
      <c r="L522">
        <v>9.1999999999999993</v>
      </c>
      <c r="M522" s="35" t="s">
        <v>6498</v>
      </c>
      <c r="N522" s="35" t="s">
        <v>6499</v>
      </c>
      <c r="O522" s="35" t="s">
        <v>96</v>
      </c>
      <c r="P522" s="35" t="s">
        <v>2656</v>
      </c>
      <c r="Q522" s="35" t="s">
        <v>241</v>
      </c>
      <c r="R522" s="35" t="s">
        <v>2623</v>
      </c>
      <c r="S522" s="35" t="s">
        <v>6500</v>
      </c>
      <c r="T522">
        <v>25875000</v>
      </c>
      <c r="U522">
        <v>10</v>
      </c>
      <c r="V522" s="35" t="s">
        <v>6501</v>
      </c>
      <c r="W522" s="35" t="s">
        <v>1347</v>
      </c>
      <c r="X522" s="35" t="s">
        <v>49</v>
      </c>
      <c r="Y522" s="35" t="s">
        <v>48</v>
      </c>
      <c r="Z522" s="35" t="s">
        <v>14691</v>
      </c>
      <c r="AA522" s="35" t="s">
        <v>14691</v>
      </c>
      <c r="AC522" s="35" t="s">
        <v>14691</v>
      </c>
      <c r="AD522" s="35" t="s">
        <v>14691</v>
      </c>
      <c r="AE522">
        <v>258750000</v>
      </c>
      <c r="AF522">
        <v>10</v>
      </c>
      <c r="AG522" s="35" t="s">
        <v>14691</v>
      </c>
      <c r="AI522">
        <v>8625000</v>
      </c>
      <c r="AJ522" s="20">
        <v>44201</v>
      </c>
      <c r="AK522" s="20"/>
      <c r="AL522">
        <v>7175000</v>
      </c>
      <c r="AO522">
        <v>4783333</v>
      </c>
      <c r="AP522" s="35" t="s">
        <v>14691</v>
      </c>
      <c r="AQ522" s="35" t="s">
        <v>14691</v>
      </c>
      <c r="AR522" s="35" t="s">
        <v>14691</v>
      </c>
      <c r="AS522" s="35" t="s">
        <v>14691</v>
      </c>
      <c r="AT522" s="35" t="s">
        <v>14691</v>
      </c>
      <c r="AU522">
        <v>10</v>
      </c>
      <c r="AV522">
        <v>10.038</v>
      </c>
      <c r="AW522" t="b">
        <v>0</v>
      </c>
      <c r="AX522">
        <v>25875000</v>
      </c>
      <c r="AY522" s="20">
        <v>44933</v>
      </c>
      <c r="AZ522" s="20"/>
      <c r="BA522" s="20"/>
      <c r="BB522">
        <v>1</v>
      </c>
      <c r="BC522">
        <v>0.3333333432674408</v>
      </c>
      <c r="BD522">
        <v>1</v>
      </c>
      <c r="BE522">
        <v>11.5</v>
      </c>
      <c r="BF522" s="35" t="s">
        <v>14691</v>
      </c>
      <c r="BG522" s="35" t="s">
        <v>1348</v>
      </c>
      <c r="BH522" s="35" t="s">
        <v>6502</v>
      </c>
      <c r="BI522" s="35" t="s">
        <v>2580</v>
      </c>
      <c r="BJ522" s="35" t="s">
        <v>6503</v>
      </c>
    </row>
    <row r="523" spans="1:62" x14ac:dyDescent="0.2">
      <c r="A523">
        <v>521</v>
      </c>
      <c r="B523" s="35" t="s">
        <v>6493</v>
      </c>
      <c r="C523" s="35" t="s">
        <v>6494</v>
      </c>
      <c r="D523" s="35" t="s">
        <v>6495</v>
      </c>
      <c r="E523" s="35" t="s">
        <v>6504</v>
      </c>
      <c r="F523" s="35" t="s">
        <v>6497</v>
      </c>
      <c r="G523" s="20">
        <v>44183</v>
      </c>
      <c r="H523" s="35" t="s">
        <v>3225</v>
      </c>
      <c r="I523" s="35" t="s">
        <v>54</v>
      </c>
      <c r="J523" s="35" t="s">
        <v>53</v>
      </c>
      <c r="K523">
        <v>18</v>
      </c>
      <c r="L523">
        <v>9.1999999999999993</v>
      </c>
      <c r="M523" s="35" t="s">
        <v>6498</v>
      </c>
      <c r="N523" s="35" t="s">
        <v>6499</v>
      </c>
      <c r="O523" s="35" t="s">
        <v>96</v>
      </c>
      <c r="P523" s="35" t="s">
        <v>2656</v>
      </c>
      <c r="Q523" s="35" t="s">
        <v>241</v>
      </c>
      <c r="R523" s="35" t="s">
        <v>2623</v>
      </c>
      <c r="S523" s="35" t="s">
        <v>6500</v>
      </c>
      <c r="T523">
        <v>25875000</v>
      </c>
      <c r="U523">
        <v>10</v>
      </c>
      <c r="V523" s="35" t="s">
        <v>6501</v>
      </c>
      <c r="W523" s="35" t="s">
        <v>1347</v>
      </c>
      <c r="X523" s="35" t="s">
        <v>49</v>
      </c>
      <c r="Y523" s="35" t="s">
        <v>48</v>
      </c>
      <c r="Z523" s="35" t="s">
        <v>14691</v>
      </c>
      <c r="AA523" s="35" t="s">
        <v>14691</v>
      </c>
      <c r="AC523" s="35" t="s">
        <v>14691</v>
      </c>
      <c r="AD523" s="35" t="s">
        <v>14691</v>
      </c>
      <c r="AE523">
        <v>258750000</v>
      </c>
      <c r="AF523">
        <v>10</v>
      </c>
      <c r="AG523" s="35" t="s">
        <v>14691</v>
      </c>
      <c r="AI523">
        <v>8625000</v>
      </c>
      <c r="AJ523" s="20">
        <v>44201</v>
      </c>
      <c r="AK523" s="20"/>
      <c r="AL523">
        <v>7175000</v>
      </c>
      <c r="AO523">
        <v>4783333</v>
      </c>
      <c r="AP523" s="35" t="s">
        <v>14691</v>
      </c>
      <c r="AQ523" s="35" t="s">
        <v>14691</v>
      </c>
      <c r="AR523" s="35" t="s">
        <v>14691</v>
      </c>
      <c r="AS523" s="35" t="s">
        <v>14691</v>
      </c>
      <c r="AT523" s="35" t="s">
        <v>14691</v>
      </c>
      <c r="AU523">
        <v>10</v>
      </c>
      <c r="AV523">
        <v>10.038</v>
      </c>
      <c r="AW523" t="b">
        <v>0</v>
      </c>
      <c r="AX523">
        <v>25875000</v>
      </c>
      <c r="AY523" s="20">
        <v>44933</v>
      </c>
      <c r="AZ523" s="20"/>
      <c r="BA523" s="20"/>
      <c r="BB523">
        <v>1</v>
      </c>
      <c r="BC523">
        <v>0.3333333432674408</v>
      </c>
      <c r="BD523">
        <v>1</v>
      </c>
      <c r="BE523">
        <v>11.5</v>
      </c>
      <c r="BF523" s="35" t="s">
        <v>14691</v>
      </c>
      <c r="BG523" s="35" t="s">
        <v>6493</v>
      </c>
      <c r="BH523" s="35" t="s">
        <v>6505</v>
      </c>
      <c r="BI523" s="35" t="s">
        <v>2584</v>
      </c>
      <c r="BJ523" s="35" t="s">
        <v>6506</v>
      </c>
    </row>
    <row r="524" spans="1:62" x14ac:dyDescent="0.2">
      <c r="A524">
        <v>522</v>
      </c>
      <c r="B524" s="35" t="s">
        <v>6493</v>
      </c>
      <c r="C524" s="35" t="s">
        <v>6494</v>
      </c>
      <c r="D524" s="35" t="s">
        <v>6495</v>
      </c>
      <c r="E524" s="35" t="s">
        <v>6507</v>
      </c>
      <c r="F524" s="35" t="s">
        <v>6497</v>
      </c>
      <c r="G524" s="20">
        <v>44183</v>
      </c>
      <c r="H524" s="35" t="s">
        <v>3225</v>
      </c>
      <c r="I524" s="35" t="s">
        <v>54</v>
      </c>
      <c r="J524" s="35" t="s">
        <v>53</v>
      </c>
      <c r="K524">
        <v>18</v>
      </c>
      <c r="L524">
        <v>9.1999999999999993</v>
      </c>
      <c r="M524" s="35" t="s">
        <v>6498</v>
      </c>
      <c r="N524" s="35" t="s">
        <v>6499</v>
      </c>
      <c r="O524" s="35" t="s">
        <v>96</v>
      </c>
      <c r="P524" s="35" t="s">
        <v>2656</v>
      </c>
      <c r="Q524" s="35" t="s">
        <v>241</v>
      </c>
      <c r="R524" s="35" t="s">
        <v>2623</v>
      </c>
      <c r="S524" s="35" t="s">
        <v>6500</v>
      </c>
      <c r="T524">
        <v>25875000</v>
      </c>
      <c r="U524">
        <v>10</v>
      </c>
      <c r="V524" s="35" t="s">
        <v>6501</v>
      </c>
      <c r="W524" s="35" t="s">
        <v>1347</v>
      </c>
      <c r="X524" s="35" t="s">
        <v>49</v>
      </c>
      <c r="Y524" s="35" t="s">
        <v>48</v>
      </c>
      <c r="Z524" s="35" t="s">
        <v>14691</v>
      </c>
      <c r="AA524" s="35" t="s">
        <v>14691</v>
      </c>
      <c r="AC524" s="35" t="s">
        <v>14691</v>
      </c>
      <c r="AD524" s="35" t="s">
        <v>14691</v>
      </c>
      <c r="AE524">
        <v>258750000</v>
      </c>
      <c r="AF524">
        <v>10</v>
      </c>
      <c r="AG524" s="35" t="s">
        <v>14691</v>
      </c>
      <c r="AI524">
        <v>8625000</v>
      </c>
      <c r="AJ524" s="20">
        <v>44201</v>
      </c>
      <c r="AK524" s="20"/>
      <c r="AL524">
        <v>7175000</v>
      </c>
      <c r="AO524">
        <v>4783333</v>
      </c>
      <c r="AP524" s="35" t="s">
        <v>14691</v>
      </c>
      <c r="AQ524" s="35" t="s">
        <v>14691</v>
      </c>
      <c r="AR524" s="35" t="s">
        <v>14691</v>
      </c>
      <c r="AS524" s="35" t="s">
        <v>14691</v>
      </c>
      <c r="AT524" s="35" t="s">
        <v>14691</v>
      </c>
      <c r="AU524">
        <v>10</v>
      </c>
      <c r="AV524">
        <v>10.038</v>
      </c>
      <c r="AW524" t="b">
        <v>0</v>
      </c>
      <c r="AX524">
        <v>25875000</v>
      </c>
      <c r="AY524" s="20">
        <v>44933</v>
      </c>
      <c r="AZ524" s="20"/>
      <c r="BA524" s="20"/>
      <c r="BB524">
        <v>1</v>
      </c>
      <c r="BC524">
        <v>0.3333333432674408</v>
      </c>
      <c r="BD524">
        <v>1</v>
      </c>
      <c r="BE524">
        <v>11.5</v>
      </c>
      <c r="BF524" s="35" t="s">
        <v>14691</v>
      </c>
      <c r="BG524" s="35" t="s">
        <v>6508</v>
      </c>
      <c r="BH524" s="35" t="s">
        <v>6509</v>
      </c>
      <c r="BI524" s="35" t="s">
        <v>2589</v>
      </c>
      <c r="BJ524" s="35" t="s">
        <v>6510</v>
      </c>
    </row>
    <row r="525" spans="1:62" x14ac:dyDescent="0.2">
      <c r="A525">
        <v>523</v>
      </c>
      <c r="B525" s="35" t="s">
        <v>11670</v>
      </c>
      <c r="C525" s="35" t="s">
        <v>11671</v>
      </c>
      <c r="D525" s="35" t="s">
        <v>11672</v>
      </c>
      <c r="E525" s="35" t="s">
        <v>11673</v>
      </c>
      <c r="F525" s="35" t="s">
        <v>11674</v>
      </c>
      <c r="G525" s="20">
        <v>44239</v>
      </c>
      <c r="H525" s="35" t="s">
        <v>3225</v>
      </c>
      <c r="I525" s="35" t="s">
        <v>54</v>
      </c>
      <c r="J525" s="35" t="s">
        <v>53</v>
      </c>
      <c r="K525">
        <v>18</v>
      </c>
      <c r="L525">
        <v>9.1999999999999993</v>
      </c>
      <c r="M525" s="35" t="s">
        <v>5634</v>
      </c>
      <c r="N525" s="35" t="s">
        <v>11675</v>
      </c>
      <c r="O525" s="35" t="s">
        <v>51</v>
      </c>
      <c r="P525" s="35" t="s">
        <v>2575</v>
      </c>
      <c r="Q525" s="35" t="s">
        <v>59</v>
      </c>
      <c r="R525" s="35" t="s">
        <v>2577</v>
      </c>
      <c r="S525" s="35" t="s">
        <v>11676</v>
      </c>
      <c r="T525">
        <v>20379900</v>
      </c>
      <c r="U525">
        <v>10</v>
      </c>
      <c r="V525" s="35" t="s">
        <v>14691</v>
      </c>
      <c r="W525" s="35" t="s">
        <v>1345</v>
      </c>
      <c r="X525" s="35" t="s">
        <v>147</v>
      </c>
      <c r="Y525" s="35" t="s">
        <v>48</v>
      </c>
      <c r="Z525" s="35" t="s">
        <v>14691</v>
      </c>
      <c r="AA525" s="35" t="s">
        <v>14691</v>
      </c>
      <c r="AC525" s="35" t="s">
        <v>14691</v>
      </c>
      <c r="AD525" s="35" t="s">
        <v>14691</v>
      </c>
      <c r="AE525">
        <v>203809227</v>
      </c>
      <c r="AF525">
        <v>10</v>
      </c>
      <c r="AG525" s="35" t="s">
        <v>14691</v>
      </c>
      <c r="AI525">
        <v>6793300</v>
      </c>
      <c r="AJ525" s="20">
        <v>44279</v>
      </c>
      <c r="AK525" s="20"/>
      <c r="AL525">
        <v>7000000</v>
      </c>
      <c r="AO525">
        <v>4666667</v>
      </c>
      <c r="AP525" s="35" t="s">
        <v>14691</v>
      </c>
      <c r="AQ525" s="35" t="s">
        <v>14691</v>
      </c>
      <c r="AR525" s="35" t="s">
        <v>14691</v>
      </c>
      <c r="AS525" s="35" t="s">
        <v>14691</v>
      </c>
      <c r="AT525" s="35" t="s">
        <v>14691</v>
      </c>
      <c r="AU525">
        <v>10.01</v>
      </c>
      <c r="AV525">
        <v>10.076000000000001</v>
      </c>
      <c r="AW525" t="b">
        <v>0</v>
      </c>
      <c r="AX525">
        <v>20379900</v>
      </c>
      <c r="AY525" s="20">
        <v>45011</v>
      </c>
      <c r="AZ525" s="20"/>
      <c r="BA525" s="20"/>
      <c r="BB525">
        <v>1</v>
      </c>
      <c r="BC525">
        <v>0.3333333432674408</v>
      </c>
      <c r="BD525">
        <v>1</v>
      </c>
      <c r="BE525">
        <v>11.5</v>
      </c>
      <c r="BF525" s="35" t="s">
        <v>14691</v>
      </c>
      <c r="BG525" s="35" t="s">
        <v>1346</v>
      </c>
      <c r="BH525" s="35" t="s">
        <v>11677</v>
      </c>
      <c r="BI525" s="35" t="s">
        <v>2580</v>
      </c>
      <c r="BJ525" s="35" t="s">
        <v>11678</v>
      </c>
    </row>
    <row r="526" spans="1:62" x14ac:dyDescent="0.2">
      <c r="A526">
        <v>524</v>
      </c>
      <c r="B526" s="35" t="s">
        <v>11670</v>
      </c>
      <c r="C526" s="35" t="s">
        <v>11671</v>
      </c>
      <c r="D526" s="35" t="s">
        <v>11672</v>
      </c>
      <c r="E526" s="35" t="s">
        <v>11679</v>
      </c>
      <c r="F526" s="35" t="s">
        <v>11674</v>
      </c>
      <c r="G526" s="20">
        <v>44239</v>
      </c>
      <c r="H526" s="35" t="s">
        <v>3225</v>
      </c>
      <c r="I526" s="35" t="s">
        <v>54</v>
      </c>
      <c r="J526" s="35" t="s">
        <v>53</v>
      </c>
      <c r="K526">
        <v>18</v>
      </c>
      <c r="L526">
        <v>9.1999999999999993</v>
      </c>
      <c r="M526" s="35" t="s">
        <v>5634</v>
      </c>
      <c r="N526" s="35" t="s">
        <v>11675</v>
      </c>
      <c r="O526" s="35" t="s">
        <v>51</v>
      </c>
      <c r="P526" s="35" t="s">
        <v>2575</v>
      </c>
      <c r="Q526" s="35" t="s">
        <v>59</v>
      </c>
      <c r="R526" s="35" t="s">
        <v>2577</v>
      </c>
      <c r="S526" s="35" t="s">
        <v>11676</v>
      </c>
      <c r="T526">
        <v>20379900</v>
      </c>
      <c r="U526">
        <v>10</v>
      </c>
      <c r="V526" s="35" t="s">
        <v>14691</v>
      </c>
      <c r="W526" s="35" t="s">
        <v>1345</v>
      </c>
      <c r="X526" s="35" t="s">
        <v>147</v>
      </c>
      <c r="Y526" s="35" t="s">
        <v>48</v>
      </c>
      <c r="Z526" s="35" t="s">
        <v>14691</v>
      </c>
      <c r="AA526" s="35" t="s">
        <v>14691</v>
      </c>
      <c r="AC526" s="35" t="s">
        <v>14691</v>
      </c>
      <c r="AD526" s="35" t="s">
        <v>14691</v>
      </c>
      <c r="AE526">
        <v>203809227</v>
      </c>
      <c r="AF526">
        <v>10</v>
      </c>
      <c r="AG526" s="35" t="s">
        <v>14691</v>
      </c>
      <c r="AI526">
        <v>6793300</v>
      </c>
      <c r="AJ526" s="20">
        <v>44279</v>
      </c>
      <c r="AK526" s="20"/>
      <c r="AL526">
        <v>7000000</v>
      </c>
      <c r="AO526">
        <v>4666667</v>
      </c>
      <c r="AP526" s="35" t="s">
        <v>14691</v>
      </c>
      <c r="AQ526" s="35" t="s">
        <v>14691</v>
      </c>
      <c r="AR526" s="35" t="s">
        <v>14691</v>
      </c>
      <c r="AS526" s="35" t="s">
        <v>14691</v>
      </c>
      <c r="AT526" s="35" t="s">
        <v>14691</v>
      </c>
      <c r="AU526">
        <v>10.01</v>
      </c>
      <c r="AV526">
        <v>10.076000000000001</v>
      </c>
      <c r="AW526" t="b">
        <v>0</v>
      </c>
      <c r="AX526">
        <v>20379900</v>
      </c>
      <c r="AY526" s="20">
        <v>45011</v>
      </c>
      <c r="AZ526" s="20"/>
      <c r="BA526" s="20"/>
      <c r="BB526">
        <v>1</v>
      </c>
      <c r="BC526">
        <v>0.3333333432674408</v>
      </c>
      <c r="BD526">
        <v>1</v>
      </c>
      <c r="BE526">
        <v>11.5</v>
      </c>
      <c r="BF526" s="35" t="s">
        <v>14691</v>
      </c>
      <c r="BG526" s="35" t="s">
        <v>11670</v>
      </c>
      <c r="BH526" s="35" t="s">
        <v>11680</v>
      </c>
      <c r="BI526" s="35" t="s">
        <v>2584</v>
      </c>
      <c r="BJ526" s="35" t="s">
        <v>11681</v>
      </c>
    </row>
    <row r="527" spans="1:62" x14ac:dyDescent="0.2">
      <c r="A527">
        <v>525</v>
      </c>
      <c r="B527" s="35" t="s">
        <v>11670</v>
      </c>
      <c r="C527" s="35" t="s">
        <v>11671</v>
      </c>
      <c r="D527" s="35" t="s">
        <v>11672</v>
      </c>
      <c r="E527" s="35" t="s">
        <v>11682</v>
      </c>
      <c r="F527" s="35" t="s">
        <v>11674</v>
      </c>
      <c r="G527" s="20">
        <v>44239</v>
      </c>
      <c r="H527" s="35" t="s">
        <v>3225</v>
      </c>
      <c r="I527" s="35" t="s">
        <v>54</v>
      </c>
      <c r="J527" s="35" t="s">
        <v>53</v>
      </c>
      <c r="K527">
        <v>18</v>
      </c>
      <c r="L527">
        <v>9.1999999999999993</v>
      </c>
      <c r="M527" s="35" t="s">
        <v>5634</v>
      </c>
      <c r="N527" s="35" t="s">
        <v>11675</v>
      </c>
      <c r="O527" s="35" t="s">
        <v>51</v>
      </c>
      <c r="P527" s="35" t="s">
        <v>2575</v>
      </c>
      <c r="Q527" s="35" t="s">
        <v>59</v>
      </c>
      <c r="R527" s="35" t="s">
        <v>2577</v>
      </c>
      <c r="S527" s="35" t="s">
        <v>11676</v>
      </c>
      <c r="T527">
        <v>20379900</v>
      </c>
      <c r="U527">
        <v>10</v>
      </c>
      <c r="V527" s="35" t="s">
        <v>14691</v>
      </c>
      <c r="W527" s="35" t="s">
        <v>1345</v>
      </c>
      <c r="X527" s="35" t="s">
        <v>147</v>
      </c>
      <c r="Y527" s="35" t="s">
        <v>48</v>
      </c>
      <c r="Z527" s="35" t="s">
        <v>14691</v>
      </c>
      <c r="AA527" s="35" t="s">
        <v>14691</v>
      </c>
      <c r="AC527" s="35" t="s">
        <v>14691</v>
      </c>
      <c r="AD527" s="35" t="s">
        <v>14691</v>
      </c>
      <c r="AE527">
        <v>203809227</v>
      </c>
      <c r="AF527">
        <v>10</v>
      </c>
      <c r="AG527" s="35" t="s">
        <v>14691</v>
      </c>
      <c r="AI527">
        <v>6793300</v>
      </c>
      <c r="AJ527" s="20">
        <v>44279</v>
      </c>
      <c r="AK527" s="20"/>
      <c r="AL527">
        <v>7000000</v>
      </c>
      <c r="AO527">
        <v>4666667</v>
      </c>
      <c r="AP527" s="35" t="s">
        <v>14691</v>
      </c>
      <c r="AQ527" s="35" t="s">
        <v>14691</v>
      </c>
      <c r="AR527" s="35" t="s">
        <v>14691</v>
      </c>
      <c r="AS527" s="35" t="s">
        <v>14691</v>
      </c>
      <c r="AT527" s="35" t="s">
        <v>14691</v>
      </c>
      <c r="AU527">
        <v>10.01</v>
      </c>
      <c r="AV527">
        <v>10.076000000000001</v>
      </c>
      <c r="AW527" t="b">
        <v>0</v>
      </c>
      <c r="AX527">
        <v>20379900</v>
      </c>
      <c r="AY527" s="20">
        <v>45011</v>
      </c>
      <c r="AZ527" s="20"/>
      <c r="BA527" s="20"/>
      <c r="BB527">
        <v>1</v>
      </c>
      <c r="BC527">
        <v>0.3333333432674408</v>
      </c>
      <c r="BD527">
        <v>1</v>
      </c>
      <c r="BE527">
        <v>11.5</v>
      </c>
      <c r="BF527" s="35" t="s">
        <v>14691</v>
      </c>
      <c r="BG527" s="35" t="s">
        <v>11683</v>
      </c>
      <c r="BH527" s="35" t="s">
        <v>11684</v>
      </c>
      <c r="BI527" s="35" t="s">
        <v>2589</v>
      </c>
      <c r="BJ527" s="35" t="s">
        <v>11685</v>
      </c>
    </row>
    <row r="528" spans="1:62" x14ac:dyDescent="0.2">
      <c r="A528">
        <v>526</v>
      </c>
      <c r="B528" s="35" t="s">
        <v>14049</v>
      </c>
      <c r="C528" s="35" t="s">
        <v>14050</v>
      </c>
      <c r="D528" s="35" t="s">
        <v>14051</v>
      </c>
      <c r="E528" s="35" t="s">
        <v>14052</v>
      </c>
      <c r="F528" s="35" t="s">
        <v>14053</v>
      </c>
      <c r="G528" s="20">
        <v>44539</v>
      </c>
      <c r="H528" s="35" t="s">
        <v>91</v>
      </c>
      <c r="I528" s="35" t="s">
        <v>61</v>
      </c>
      <c r="J528" s="35" t="s">
        <v>525</v>
      </c>
      <c r="K528">
        <v>18</v>
      </c>
      <c r="L528">
        <v>9.1999999999999993</v>
      </c>
      <c r="M528" s="35" t="s">
        <v>14054</v>
      </c>
      <c r="N528" s="35" t="s">
        <v>14055</v>
      </c>
      <c r="O528" s="35" t="s">
        <v>96</v>
      </c>
      <c r="P528" s="35" t="s">
        <v>3730</v>
      </c>
      <c r="Q528" s="35" t="s">
        <v>51</v>
      </c>
      <c r="R528" s="35" t="s">
        <v>2577</v>
      </c>
      <c r="S528" s="35" t="s">
        <v>14056</v>
      </c>
      <c r="T528">
        <v>18975000</v>
      </c>
      <c r="U528">
        <v>10</v>
      </c>
      <c r="V528" s="35" t="s">
        <v>14057</v>
      </c>
      <c r="W528" s="35" t="s">
        <v>1343</v>
      </c>
      <c r="X528" s="35" t="s">
        <v>79</v>
      </c>
      <c r="Y528" s="35" t="s">
        <v>48</v>
      </c>
      <c r="Z528" s="35" t="s">
        <v>14691</v>
      </c>
      <c r="AA528" s="35" t="s">
        <v>14691</v>
      </c>
      <c r="AC528" s="35" t="s">
        <v>14691</v>
      </c>
      <c r="AD528" s="35" t="s">
        <v>14691</v>
      </c>
      <c r="AE528">
        <v>191647500</v>
      </c>
      <c r="AF528">
        <v>10.1</v>
      </c>
      <c r="AG528" s="35" t="s">
        <v>14691</v>
      </c>
      <c r="AI528">
        <v>9487500</v>
      </c>
      <c r="AJ528" s="20">
        <v>44574</v>
      </c>
      <c r="AK528" s="20"/>
      <c r="AL528">
        <v>7942500</v>
      </c>
      <c r="AO528">
        <v>7942500</v>
      </c>
      <c r="AP528" s="35" t="s">
        <v>14691</v>
      </c>
      <c r="AQ528" s="35" t="s">
        <v>14691</v>
      </c>
      <c r="AR528" s="35" t="s">
        <v>14691</v>
      </c>
      <c r="AS528" s="35" t="s">
        <v>14691</v>
      </c>
      <c r="AT528" s="35" t="s">
        <v>14691</v>
      </c>
      <c r="AU528">
        <v>10.1</v>
      </c>
      <c r="AV528">
        <v>10.195</v>
      </c>
      <c r="AW528" t="b">
        <v>0</v>
      </c>
      <c r="AX528">
        <v>18975000</v>
      </c>
      <c r="AY528" s="20">
        <v>45125</v>
      </c>
      <c r="AZ528" s="20"/>
      <c r="BA528" s="20">
        <v>45309</v>
      </c>
      <c r="BB528">
        <v>1</v>
      </c>
      <c r="BC528">
        <v>0.5</v>
      </c>
      <c r="BD528">
        <v>1</v>
      </c>
      <c r="BE528">
        <v>11.5</v>
      </c>
      <c r="BF528" s="35" t="s">
        <v>14691</v>
      </c>
      <c r="BG528" s="35" t="s">
        <v>1344</v>
      </c>
      <c r="BH528" s="35" t="s">
        <v>6937</v>
      </c>
      <c r="BI528" s="35" t="s">
        <v>2580</v>
      </c>
      <c r="BJ528" s="35" t="s">
        <v>6938</v>
      </c>
    </row>
    <row r="529" spans="1:62" x14ac:dyDescent="0.2">
      <c r="A529">
        <v>527</v>
      </c>
      <c r="B529" s="35" t="s">
        <v>14049</v>
      </c>
      <c r="C529" s="35" t="s">
        <v>14050</v>
      </c>
      <c r="D529" s="35" t="s">
        <v>14051</v>
      </c>
      <c r="E529" s="35" t="s">
        <v>14058</v>
      </c>
      <c r="F529" s="35" t="s">
        <v>14053</v>
      </c>
      <c r="G529" s="20">
        <v>44539</v>
      </c>
      <c r="H529" s="35" t="s">
        <v>91</v>
      </c>
      <c r="I529" s="35" t="s">
        <v>61</v>
      </c>
      <c r="J529" s="35" t="s">
        <v>525</v>
      </c>
      <c r="K529">
        <v>18</v>
      </c>
      <c r="L529">
        <v>9.1999999999999993</v>
      </c>
      <c r="M529" s="35" t="s">
        <v>14054</v>
      </c>
      <c r="N529" s="35" t="s">
        <v>14055</v>
      </c>
      <c r="O529" s="35" t="s">
        <v>96</v>
      </c>
      <c r="P529" s="35" t="s">
        <v>3730</v>
      </c>
      <c r="Q529" s="35" t="s">
        <v>51</v>
      </c>
      <c r="R529" s="35" t="s">
        <v>2577</v>
      </c>
      <c r="S529" s="35" t="s">
        <v>14056</v>
      </c>
      <c r="T529">
        <v>18975000</v>
      </c>
      <c r="U529">
        <v>10</v>
      </c>
      <c r="V529" s="35" t="s">
        <v>14057</v>
      </c>
      <c r="W529" s="35" t="s">
        <v>1343</v>
      </c>
      <c r="X529" s="35" t="s">
        <v>79</v>
      </c>
      <c r="Y529" s="35" t="s">
        <v>48</v>
      </c>
      <c r="Z529" s="35" t="s">
        <v>14691</v>
      </c>
      <c r="AA529" s="35" t="s">
        <v>14691</v>
      </c>
      <c r="AC529" s="35" t="s">
        <v>14691</v>
      </c>
      <c r="AD529" s="35" t="s">
        <v>14691</v>
      </c>
      <c r="AE529">
        <v>191647500</v>
      </c>
      <c r="AF529">
        <v>10.1</v>
      </c>
      <c r="AG529" s="35" t="s">
        <v>14691</v>
      </c>
      <c r="AI529">
        <v>9487500</v>
      </c>
      <c r="AJ529" s="20">
        <v>44574</v>
      </c>
      <c r="AK529" s="20"/>
      <c r="AL529">
        <v>7942500</v>
      </c>
      <c r="AO529">
        <v>7942500</v>
      </c>
      <c r="AP529" s="35" t="s">
        <v>14691</v>
      </c>
      <c r="AQ529" s="35" t="s">
        <v>14691</v>
      </c>
      <c r="AR529" s="35" t="s">
        <v>14691</v>
      </c>
      <c r="AS529" s="35" t="s">
        <v>14691</v>
      </c>
      <c r="AT529" s="35" t="s">
        <v>14691</v>
      </c>
      <c r="AU529">
        <v>10.1</v>
      </c>
      <c r="AV529">
        <v>10.195</v>
      </c>
      <c r="AW529" t="b">
        <v>0</v>
      </c>
      <c r="AX529">
        <v>18975000</v>
      </c>
      <c r="AY529" s="20">
        <v>45125</v>
      </c>
      <c r="AZ529" s="20"/>
      <c r="BA529" s="20">
        <v>45309</v>
      </c>
      <c r="BB529">
        <v>1</v>
      </c>
      <c r="BC529">
        <v>0.5</v>
      </c>
      <c r="BD529">
        <v>1</v>
      </c>
      <c r="BE529">
        <v>11.5</v>
      </c>
      <c r="BF529" s="35" t="s">
        <v>14691</v>
      </c>
      <c r="BG529" s="35" t="s">
        <v>14049</v>
      </c>
      <c r="BH529" s="35" t="s">
        <v>14059</v>
      </c>
      <c r="BI529" s="35" t="s">
        <v>2584</v>
      </c>
      <c r="BJ529" s="35" t="s">
        <v>14060</v>
      </c>
    </row>
    <row r="530" spans="1:62" x14ac:dyDescent="0.2">
      <c r="A530">
        <v>528</v>
      </c>
      <c r="B530" s="35" t="s">
        <v>14049</v>
      </c>
      <c r="C530" s="35" t="s">
        <v>14050</v>
      </c>
      <c r="D530" s="35" t="s">
        <v>14051</v>
      </c>
      <c r="E530" s="35" t="s">
        <v>14061</v>
      </c>
      <c r="F530" s="35" t="s">
        <v>14053</v>
      </c>
      <c r="G530" s="20">
        <v>44539</v>
      </c>
      <c r="H530" s="35" t="s">
        <v>91</v>
      </c>
      <c r="I530" s="35" t="s">
        <v>61</v>
      </c>
      <c r="J530" s="35" t="s">
        <v>525</v>
      </c>
      <c r="K530">
        <v>18</v>
      </c>
      <c r="L530">
        <v>9.1999999999999993</v>
      </c>
      <c r="M530" s="35" t="s">
        <v>14054</v>
      </c>
      <c r="N530" s="35" t="s">
        <v>14055</v>
      </c>
      <c r="O530" s="35" t="s">
        <v>96</v>
      </c>
      <c r="P530" s="35" t="s">
        <v>3730</v>
      </c>
      <c r="Q530" s="35" t="s">
        <v>51</v>
      </c>
      <c r="R530" s="35" t="s">
        <v>2577</v>
      </c>
      <c r="S530" s="35" t="s">
        <v>14056</v>
      </c>
      <c r="T530">
        <v>18975000</v>
      </c>
      <c r="U530">
        <v>10</v>
      </c>
      <c r="V530" s="35" t="s">
        <v>14057</v>
      </c>
      <c r="W530" s="35" t="s">
        <v>1343</v>
      </c>
      <c r="X530" s="35" t="s">
        <v>79</v>
      </c>
      <c r="Y530" s="35" t="s">
        <v>48</v>
      </c>
      <c r="Z530" s="35" t="s">
        <v>14691</v>
      </c>
      <c r="AA530" s="35" t="s">
        <v>14691</v>
      </c>
      <c r="AC530" s="35" t="s">
        <v>14691</v>
      </c>
      <c r="AD530" s="35" t="s">
        <v>14691</v>
      </c>
      <c r="AE530">
        <v>191647500</v>
      </c>
      <c r="AF530">
        <v>10.1</v>
      </c>
      <c r="AG530" s="35" t="s">
        <v>14691</v>
      </c>
      <c r="AI530">
        <v>9487500</v>
      </c>
      <c r="AJ530" s="20">
        <v>44574</v>
      </c>
      <c r="AK530" s="20"/>
      <c r="AL530">
        <v>7942500</v>
      </c>
      <c r="AO530">
        <v>7942500</v>
      </c>
      <c r="AP530" s="35" t="s">
        <v>14691</v>
      </c>
      <c r="AQ530" s="35" t="s">
        <v>14691</v>
      </c>
      <c r="AR530" s="35" t="s">
        <v>14691</v>
      </c>
      <c r="AS530" s="35" t="s">
        <v>14691</v>
      </c>
      <c r="AT530" s="35" t="s">
        <v>14691</v>
      </c>
      <c r="AU530">
        <v>10.1</v>
      </c>
      <c r="AV530">
        <v>10.195</v>
      </c>
      <c r="AW530" t="b">
        <v>0</v>
      </c>
      <c r="AX530">
        <v>18975000</v>
      </c>
      <c r="AY530" s="20">
        <v>45125</v>
      </c>
      <c r="AZ530" s="20"/>
      <c r="BA530" s="20">
        <v>45309</v>
      </c>
      <c r="BB530">
        <v>1</v>
      </c>
      <c r="BC530">
        <v>0.5</v>
      </c>
      <c r="BD530">
        <v>1</v>
      </c>
      <c r="BE530">
        <v>11.5</v>
      </c>
      <c r="BF530" s="35" t="s">
        <v>14691</v>
      </c>
      <c r="BG530" s="35" t="s">
        <v>14062</v>
      </c>
      <c r="BH530" s="35" t="s">
        <v>6937</v>
      </c>
      <c r="BI530" s="35" t="s">
        <v>2589</v>
      </c>
      <c r="BJ530" s="35" t="s">
        <v>6938</v>
      </c>
    </row>
    <row r="531" spans="1:62" x14ac:dyDescent="0.2">
      <c r="A531">
        <v>529</v>
      </c>
      <c r="B531" s="35" t="s">
        <v>14049</v>
      </c>
      <c r="C531" s="35" t="s">
        <v>14050</v>
      </c>
      <c r="D531" s="35" t="s">
        <v>14051</v>
      </c>
      <c r="E531" s="35" t="s">
        <v>14063</v>
      </c>
      <c r="F531" s="35" t="s">
        <v>14053</v>
      </c>
      <c r="G531" s="20">
        <v>44539</v>
      </c>
      <c r="H531" s="35" t="s">
        <v>91</v>
      </c>
      <c r="I531" s="35" t="s">
        <v>61</v>
      </c>
      <c r="J531" s="35" t="s">
        <v>525</v>
      </c>
      <c r="K531">
        <v>18</v>
      </c>
      <c r="L531">
        <v>9.1999999999999993</v>
      </c>
      <c r="M531" s="35" t="s">
        <v>14054</v>
      </c>
      <c r="N531" s="35" t="s">
        <v>14055</v>
      </c>
      <c r="O531" s="35" t="s">
        <v>96</v>
      </c>
      <c r="P531" s="35" t="s">
        <v>3730</v>
      </c>
      <c r="Q531" s="35" t="s">
        <v>51</v>
      </c>
      <c r="R531" s="35" t="s">
        <v>2577</v>
      </c>
      <c r="S531" s="35" t="s">
        <v>14056</v>
      </c>
      <c r="T531">
        <v>18975000</v>
      </c>
      <c r="U531">
        <v>10</v>
      </c>
      <c r="V531" s="35" t="s">
        <v>14057</v>
      </c>
      <c r="W531" s="35" t="s">
        <v>1343</v>
      </c>
      <c r="X531" s="35" t="s">
        <v>79</v>
      </c>
      <c r="Y531" s="35" t="s">
        <v>48</v>
      </c>
      <c r="Z531" s="35" t="s">
        <v>14691</v>
      </c>
      <c r="AA531" s="35" t="s">
        <v>14691</v>
      </c>
      <c r="AC531" s="35" t="s">
        <v>14691</v>
      </c>
      <c r="AD531" s="35" t="s">
        <v>14691</v>
      </c>
      <c r="AE531">
        <v>191647500</v>
      </c>
      <c r="AF531">
        <v>10.1</v>
      </c>
      <c r="AG531" s="35" t="s">
        <v>14691</v>
      </c>
      <c r="AI531">
        <v>9487500</v>
      </c>
      <c r="AJ531" s="20">
        <v>44574</v>
      </c>
      <c r="AK531" s="20"/>
      <c r="AL531">
        <v>7942500</v>
      </c>
      <c r="AO531">
        <v>7942500</v>
      </c>
      <c r="AP531" s="35" t="s">
        <v>14691</v>
      </c>
      <c r="AQ531" s="35" t="s">
        <v>14691</v>
      </c>
      <c r="AR531" s="35" t="s">
        <v>14691</v>
      </c>
      <c r="AS531" s="35" t="s">
        <v>14691</v>
      </c>
      <c r="AT531" s="35" t="s">
        <v>14691</v>
      </c>
      <c r="AU531">
        <v>10.1</v>
      </c>
      <c r="AV531">
        <v>10.195</v>
      </c>
      <c r="AW531" t="b">
        <v>0</v>
      </c>
      <c r="AX531">
        <v>18975000</v>
      </c>
      <c r="AY531" s="20">
        <v>45125</v>
      </c>
      <c r="AZ531" s="20"/>
      <c r="BA531" s="20">
        <v>45309</v>
      </c>
      <c r="BB531">
        <v>1</v>
      </c>
      <c r="BC531">
        <v>0.5</v>
      </c>
      <c r="BD531">
        <v>1</v>
      </c>
      <c r="BE531">
        <v>11.5</v>
      </c>
      <c r="BF531" s="35" t="s">
        <v>14691</v>
      </c>
      <c r="BG531" s="35" t="s">
        <v>14064</v>
      </c>
      <c r="BH531" s="35" t="s">
        <v>6937</v>
      </c>
      <c r="BI531" s="35" t="s">
        <v>2613</v>
      </c>
      <c r="BJ531" s="35" t="s">
        <v>6938</v>
      </c>
    </row>
    <row r="532" spans="1:62" x14ac:dyDescent="0.2">
      <c r="A532">
        <v>530</v>
      </c>
      <c r="B532" s="35" t="s">
        <v>7740</v>
      </c>
      <c r="C532" s="35" t="s">
        <v>7741</v>
      </c>
      <c r="D532" s="35" t="s">
        <v>7742</v>
      </c>
      <c r="E532" s="35" t="s">
        <v>7743</v>
      </c>
      <c r="F532" s="35" t="s">
        <v>7744</v>
      </c>
      <c r="G532" s="20">
        <v>44204</v>
      </c>
      <c r="H532" s="35" t="s">
        <v>3225</v>
      </c>
      <c r="I532" s="35" t="s">
        <v>54</v>
      </c>
      <c r="J532" s="35" t="s">
        <v>53</v>
      </c>
      <c r="K532">
        <v>18</v>
      </c>
      <c r="L532">
        <v>9.1999999999999993</v>
      </c>
      <c r="M532" s="35" t="s">
        <v>7745</v>
      </c>
      <c r="N532" s="35" t="s">
        <v>7746</v>
      </c>
      <c r="O532" s="35" t="s">
        <v>59</v>
      </c>
      <c r="P532" s="35" t="s">
        <v>2656</v>
      </c>
      <c r="Q532" s="35" t="s">
        <v>81</v>
      </c>
      <c r="R532" s="35" t="s">
        <v>2577</v>
      </c>
      <c r="S532" s="35" t="s">
        <v>7747</v>
      </c>
      <c r="T532">
        <v>31000000</v>
      </c>
      <c r="U532">
        <v>10</v>
      </c>
      <c r="V532" s="35" t="s">
        <v>14691</v>
      </c>
      <c r="W532" s="35" t="s">
        <v>118</v>
      </c>
      <c r="X532" s="35" t="s">
        <v>79</v>
      </c>
      <c r="Y532" s="35" t="s">
        <v>48</v>
      </c>
      <c r="Z532" s="35" t="s">
        <v>14691</v>
      </c>
      <c r="AA532" s="35" t="s">
        <v>14691</v>
      </c>
      <c r="AC532" s="35" t="s">
        <v>14691</v>
      </c>
      <c r="AD532" s="35" t="s">
        <v>14691</v>
      </c>
      <c r="AE532">
        <v>310037509</v>
      </c>
      <c r="AF532">
        <v>10</v>
      </c>
      <c r="AG532" s="35" t="s">
        <v>14691</v>
      </c>
      <c r="AI532">
        <v>10333333</v>
      </c>
      <c r="AJ532" s="20">
        <v>44223</v>
      </c>
      <c r="AK532" s="20"/>
      <c r="AL532">
        <v>8200000</v>
      </c>
      <c r="AO532">
        <v>5466667</v>
      </c>
      <c r="AP532" s="35" t="s">
        <v>14691</v>
      </c>
      <c r="AQ532" s="35" t="s">
        <v>14691</v>
      </c>
      <c r="AR532" s="35" t="s">
        <v>14691</v>
      </c>
      <c r="AS532" s="35" t="s">
        <v>14691</v>
      </c>
      <c r="AT532" s="35" t="s">
        <v>14691</v>
      </c>
      <c r="AU532">
        <v>10.01</v>
      </c>
      <c r="AV532">
        <v>10.067</v>
      </c>
      <c r="AW532" t="b">
        <v>0</v>
      </c>
      <c r="AX532">
        <v>31000000</v>
      </c>
      <c r="AY532" s="20">
        <v>44955</v>
      </c>
      <c r="AZ532" s="20"/>
      <c r="BA532" s="20"/>
      <c r="BB532">
        <v>1</v>
      </c>
      <c r="BC532">
        <v>0.3333333432674408</v>
      </c>
      <c r="BD532">
        <v>1</v>
      </c>
      <c r="BE532">
        <v>11.5</v>
      </c>
      <c r="BF532" s="35" t="s">
        <v>14691</v>
      </c>
      <c r="BG532" s="35" t="s">
        <v>1342</v>
      </c>
      <c r="BH532" s="35" t="s">
        <v>7748</v>
      </c>
      <c r="BI532" s="35" t="s">
        <v>2580</v>
      </c>
      <c r="BJ532" s="35" t="s">
        <v>7749</v>
      </c>
    </row>
    <row r="533" spans="1:62" x14ac:dyDescent="0.2">
      <c r="A533">
        <v>531</v>
      </c>
      <c r="B533" s="35" t="s">
        <v>7740</v>
      </c>
      <c r="C533" s="35" t="s">
        <v>7741</v>
      </c>
      <c r="D533" s="35" t="s">
        <v>7742</v>
      </c>
      <c r="E533" s="35" t="s">
        <v>7750</v>
      </c>
      <c r="F533" s="35" t="s">
        <v>7744</v>
      </c>
      <c r="G533" s="20">
        <v>44204</v>
      </c>
      <c r="H533" s="35" t="s">
        <v>3225</v>
      </c>
      <c r="I533" s="35" t="s">
        <v>54</v>
      </c>
      <c r="J533" s="35" t="s">
        <v>53</v>
      </c>
      <c r="K533">
        <v>18</v>
      </c>
      <c r="L533">
        <v>9.1999999999999993</v>
      </c>
      <c r="M533" s="35" t="s">
        <v>7745</v>
      </c>
      <c r="N533" s="35" t="s">
        <v>7746</v>
      </c>
      <c r="O533" s="35" t="s">
        <v>59</v>
      </c>
      <c r="P533" s="35" t="s">
        <v>2656</v>
      </c>
      <c r="Q533" s="35" t="s">
        <v>81</v>
      </c>
      <c r="R533" s="35" t="s">
        <v>2577</v>
      </c>
      <c r="S533" s="35" t="s">
        <v>7747</v>
      </c>
      <c r="T533">
        <v>31000000</v>
      </c>
      <c r="U533">
        <v>10</v>
      </c>
      <c r="V533" s="35" t="s">
        <v>14691</v>
      </c>
      <c r="W533" s="35" t="s">
        <v>118</v>
      </c>
      <c r="X533" s="35" t="s">
        <v>79</v>
      </c>
      <c r="Y533" s="35" t="s">
        <v>48</v>
      </c>
      <c r="Z533" s="35" t="s">
        <v>14691</v>
      </c>
      <c r="AA533" s="35" t="s">
        <v>14691</v>
      </c>
      <c r="AC533" s="35" t="s">
        <v>14691</v>
      </c>
      <c r="AD533" s="35" t="s">
        <v>14691</v>
      </c>
      <c r="AE533">
        <v>310037509</v>
      </c>
      <c r="AF533">
        <v>10</v>
      </c>
      <c r="AG533" s="35" t="s">
        <v>14691</v>
      </c>
      <c r="AI533">
        <v>10333333</v>
      </c>
      <c r="AJ533" s="20">
        <v>44223</v>
      </c>
      <c r="AK533" s="20"/>
      <c r="AL533">
        <v>8200000</v>
      </c>
      <c r="AO533">
        <v>5466667</v>
      </c>
      <c r="AP533" s="35" t="s">
        <v>14691</v>
      </c>
      <c r="AQ533" s="35" t="s">
        <v>14691</v>
      </c>
      <c r="AR533" s="35" t="s">
        <v>14691</v>
      </c>
      <c r="AS533" s="35" t="s">
        <v>14691</v>
      </c>
      <c r="AT533" s="35" t="s">
        <v>14691</v>
      </c>
      <c r="AU533">
        <v>10.01</v>
      </c>
      <c r="AV533">
        <v>10.067</v>
      </c>
      <c r="AW533" t="b">
        <v>0</v>
      </c>
      <c r="AX533">
        <v>31000000</v>
      </c>
      <c r="AY533" s="20">
        <v>44955</v>
      </c>
      <c r="AZ533" s="20"/>
      <c r="BA533" s="20"/>
      <c r="BB533">
        <v>1</v>
      </c>
      <c r="BC533">
        <v>0.3333333432674408</v>
      </c>
      <c r="BD533">
        <v>1</v>
      </c>
      <c r="BE533">
        <v>11.5</v>
      </c>
      <c r="BF533" s="35" t="s">
        <v>14691</v>
      </c>
      <c r="BG533" s="35" t="s">
        <v>7740</v>
      </c>
      <c r="BH533" s="35" t="s">
        <v>7751</v>
      </c>
      <c r="BI533" s="35" t="s">
        <v>2584</v>
      </c>
      <c r="BJ533" s="35" t="s">
        <v>7752</v>
      </c>
    </row>
    <row r="534" spans="1:62" x14ac:dyDescent="0.2">
      <c r="A534">
        <v>532</v>
      </c>
      <c r="B534" s="35" t="s">
        <v>7740</v>
      </c>
      <c r="C534" s="35" t="s">
        <v>7741</v>
      </c>
      <c r="D534" s="35" t="s">
        <v>7742</v>
      </c>
      <c r="E534" s="35" t="s">
        <v>7753</v>
      </c>
      <c r="F534" s="35" t="s">
        <v>7744</v>
      </c>
      <c r="G534" s="20">
        <v>44204</v>
      </c>
      <c r="H534" s="35" t="s">
        <v>3225</v>
      </c>
      <c r="I534" s="35" t="s">
        <v>54</v>
      </c>
      <c r="J534" s="35" t="s">
        <v>53</v>
      </c>
      <c r="K534">
        <v>18</v>
      </c>
      <c r="L534">
        <v>9.1999999999999993</v>
      </c>
      <c r="M534" s="35" t="s">
        <v>7745</v>
      </c>
      <c r="N534" s="35" t="s">
        <v>7746</v>
      </c>
      <c r="O534" s="35" t="s">
        <v>59</v>
      </c>
      <c r="P534" s="35" t="s">
        <v>2656</v>
      </c>
      <c r="Q534" s="35" t="s">
        <v>81</v>
      </c>
      <c r="R534" s="35" t="s">
        <v>2577</v>
      </c>
      <c r="S534" s="35" t="s">
        <v>7747</v>
      </c>
      <c r="T534">
        <v>31000000</v>
      </c>
      <c r="U534">
        <v>10</v>
      </c>
      <c r="V534" s="35" t="s">
        <v>14691</v>
      </c>
      <c r="W534" s="35" t="s">
        <v>118</v>
      </c>
      <c r="X534" s="35" t="s">
        <v>79</v>
      </c>
      <c r="Y534" s="35" t="s">
        <v>48</v>
      </c>
      <c r="Z534" s="35" t="s">
        <v>14691</v>
      </c>
      <c r="AA534" s="35" t="s">
        <v>14691</v>
      </c>
      <c r="AC534" s="35" t="s">
        <v>14691</v>
      </c>
      <c r="AD534" s="35" t="s">
        <v>14691</v>
      </c>
      <c r="AE534">
        <v>310037509</v>
      </c>
      <c r="AF534">
        <v>10</v>
      </c>
      <c r="AG534" s="35" t="s">
        <v>14691</v>
      </c>
      <c r="AI534">
        <v>10333333</v>
      </c>
      <c r="AJ534" s="20">
        <v>44223</v>
      </c>
      <c r="AK534" s="20"/>
      <c r="AL534">
        <v>8200000</v>
      </c>
      <c r="AO534">
        <v>5466667</v>
      </c>
      <c r="AP534" s="35" t="s">
        <v>14691</v>
      </c>
      <c r="AQ534" s="35" t="s">
        <v>14691</v>
      </c>
      <c r="AR534" s="35" t="s">
        <v>14691</v>
      </c>
      <c r="AS534" s="35" t="s">
        <v>14691</v>
      </c>
      <c r="AT534" s="35" t="s">
        <v>14691</v>
      </c>
      <c r="AU534">
        <v>10.01</v>
      </c>
      <c r="AV534">
        <v>10.067</v>
      </c>
      <c r="AW534" t="b">
        <v>0</v>
      </c>
      <c r="AX534">
        <v>31000000</v>
      </c>
      <c r="AY534" s="20">
        <v>44955</v>
      </c>
      <c r="AZ534" s="20"/>
      <c r="BA534" s="20"/>
      <c r="BB534">
        <v>1</v>
      </c>
      <c r="BC534">
        <v>0.3333333432674408</v>
      </c>
      <c r="BD534">
        <v>1</v>
      </c>
      <c r="BE534">
        <v>11.5</v>
      </c>
      <c r="BF534" s="35" t="s">
        <v>14691</v>
      </c>
      <c r="BG534" s="35" t="s">
        <v>7754</v>
      </c>
      <c r="BH534" s="35" t="s">
        <v>7755</v>
      </c>
      <c r="BI534" s="35" t="s">
        <v>2589</v>
      </c>
      <c r="BJ534" s="35" t="s">
        <v>7756</v>
      </c>
    </row>
    <row r="535" spans="1:62" x14ac:dyDescent="0.2">
      <c r="A535">
        <v>533</v>
      </c>
      <c r="B535" s="35" t="s">
        <v>3669</v>
      </c>
      <c r="C535" s="35" t="s">
        <v>3670</v>
      </c>
      <c r="D535" s="35" t="s">
        <v>3671</v>
      </c>
      <c r="E535" s="35" t="s">
        <v>3672</v>
      </c>
      <c r="F535" s="35" t="s">
        <v>3673</v>
      </c>
      <c r="G535" s="20">
        <v>44344</v>
      </c>
      <c r="H535" s="35" t="s">
        <v>138</v>
      </c>
      <c r="I535" s="35" t="s">
        <v>61</v>
      </c>
      <c r="J535" s="35" t="s">
        <v>525</v>
      </c>
      <c r="K535">
        <v>16.5</v>
      </c>
      <c r="L535">
        <v>9.1999999999999993</v>
      </c>
      <c r="M535" s="35" t="s">
        <v>2778</v>
      </c>
      <c r="N535" s="35" t="s">
        <v>3674</v>
      </c>
      <c r="O535" s="35" t="s">
        <v>112</v>
      </c>
      <c r="P535" s="35" t="s">
        <v>2656</v>
      </c>
      <c r="Q535" s="35" t="s">
        <v>251</v>
      </c>
      <c r="R535" s="35" t="s">
        <v>2623</v>
      </c>
      <c r="S535" s="35" t="s">
        <v>3675</v>
      </c>
      <c r="T535">
        <v>17250000</v>
      </c>
      <c r="U535">
        <v>10</v>
      </c>
      <c r="V535" s="35" t="s">
        <v>14691</v>
      </c>
      <c r="W535" s="35" t="s">
        <v>1340</v>
      </c>
      <c r="X535" s="35" t="s">
        <v>79</v>
      </c>
      <c r="Y535" s="35" t="s">
        <v>48</v>
      </c>
      <c r="Z535" s="35" t="s">
        <v>49</v>
      </c>
      <c r="AA535" s="35" t="s">
        <v>56</v>
      </c>
      <c r="AC535" s="35" t="s">
        <v>14691</v>
      </c>
      <c r="AD535" s="35" t="s">
        <v>14691</v>
      </c>
      <c r="AE535">
        <v>174202713</v>
      </c>
      <c r="AF535">
        <v>10.1</v>
      </c>
      <c r="AG535" s="35" t="s">
        <v>1339</v>
      </c>
      <c r="AH535">
        <v>377000000</v>
      </c>
      <c r="AI535">
        <v>8625000</v>
      </c>
      <c r="AJ535" s="20">
        <v>44392</v>
      </c>
      <c r="AK535" s="20">
        <v>44547</v>
      </c>
      <c r="AL535">
        <v>7175000</v>
      </c>
      <c r="AO535">
        <v>7175000</v>
      </c>
      <c r="AP535" s="35" t="s">
        <v>14691</v>
      </c>
      <c r="AQ535" s="35" t="s">
        <v>14691</v>
      </c>
      <c r="AR535" s="35" t="s">
        <v>1338</v>
      </c>
      <c r="AS535" s="35" t="s">
        <v>3676</v>
      </c>
      <c r="AT535" s="35" t="s">
        <v>14691</v>
      </c>
      <c r="AU535">
        <v>10.1</v>
      </c>
      <c r="AV535">
        <v>10.116</v>
      </c>
      <c r="AW535" t="b">
        <v>1</v>
      </c>
      <c r="AX535">
        <v>17250000</v>
      </c>
      <c r="AY535" s="20">
        <v>44761</v>
      </c>
      <c r="AZ535" s="20">
        <v>44742</v>
      </c>
      <c r="BA535" s="20">
        <v>44945</v>
      </c>
      <c r="BB535">
        <v>1</v>
      </c>
      <c r="BC535">
        <v>0.5</v>
      </c>
      <c r="BD535">
        <v>1</v>
      </c>
      <c r="BE535">
        <v>11.5</v>
      </c>
      <c r="BF535" s="35" t="s">
        <v>14691</v>
      </c>
      <c r="BG535" s="35" t="s">
        <v>1341</v>
      </c>
      <c r="BH535" s="35" t="s">
        <v>3677</v>
      </c>
      <c r="BI535" s="35" t="s">
        <v>2580</v>
      </c>
      <c r="BJ535" s="35" t="s">
        <v>3678</v>
      </c>
    </row>
    <row r="536" spans="1:62" x14ac:dyDescent="0.2">
      <c r="A536">
        <v>534</v>
      </c>
      <c r="B536" s="35" t="s">
        <v>3669</v>
      </c>
      <c r="C536" s="35" t="s">
        <v>3670</v>
      </c>
      <c r="D536" s="35" t="s">
        <v>3671</v>
      </c>
      <c r="E536" s="35" t="s">
        <v>3679</v>
      </c>
      <c r="F536" s="35" t="s">
        <v>3673</v>
      </c>
      <c r="G536" s="20">
        <v>44344</v>
      </c>
      <c r="H536" s="35" t="s">
        <v>138</v>
      </c>
      <c r="I536" s="35" t="s">
        <v>61</v>
      </c>
      <c r="J536" s="35" t="s">
        <v>525</v>
      </c>
      <c r="K536">
        <v>16.5</v>
      </c>
      <c r="L536">
        <v>9.1999999999999993</v>
      </c>
      <c r="M536" s="35" t="s">
        <v>2778</v>
      </c>
      <c r="N536" s="35" t="s">
        <v>3674</v>
      </c>
      <c r="O536" s="35" t="s">
        <v>112</v>
      </c>
      <c r="P536" s="35" t="s">
        <v>2656</v>
      </c>
      <c r="Q536" s="35" t="s">
        <v>251</v>
      </c>
      <c r="R536" s="35" t="s">
        <v>2623</v>
      </c>
      <c r="S536" s="35" t="s">
        <v>3675</v>
      </c>
      <c r="T536">
        <v>17250000</v>
      </c>
      <c r="U536">
        <v>10</v>
      </c>
      <c r="V536" s="35" t="s">
        <v>14691</v>
      </c>
      <c r="W536" s="35" t="s">
        <v>1340</v>
      </c>
      <c r="X536" s="35" t="s">
        <v>79</v>
      </c>
      <c r="Y536" s="35" t="s">
        <v>48</v>
      </c>
      <c r="Z536" s="35" t="s">
        <v>49</v>
      </c>
      <c r="AA536" s="35" t="s">
        <v>56</v>
      </c>
      <c r="AC536" s="35" t="s">
        <v>14691</v>
      </c>
      <c r="AD536" s="35" t="s">
        <v>14691</v>
      </c>
      <c r="AE536">
        <v>174202713</v>
      </c>
      <c r="AF536">
        <v>10.1</v>
      </c>
      <c r="AG536" s="35" t="s">
        <v>1339</v>
      </c>
      <c r="AH536">
        <v>377000000</v>
      </c>
      <c r="AI536">
        <v>8625000</v>
      </c>
      <c r="AJ536" s="20">
        <v>44392</v>
      </c>
      <c r="AK536" s="20">
        <v>44547</v>
      </c>
      <c r="AL536">
        <v>7175000</v>
      </c>
      <c r="AO536">
        <v>7175000</v>
      </c>
      <c r="AP536" s="35" t="s">
        <v>14691</v>
      </c>
      <c r="AQ536" s="35" t="s">
        <v>14691</v>
      </c>
      <c r="AR536" s="35" t="s">
        <v>1338</v>
      </c>
      <c r="AS536" s="35" t="s">
        <v>3676</v>
      </c>
      <c r="AT536" s="35" t="s">
        <v>14691</v>
      </c>
      <c r="AU536">
        <v>10.1</v>
      </c>
      <c r="AV536">
        <v>10.116</v>
      </c>
      <c r="AW536" t="b">
        <v>1</v>
      </c>
      <c r="AX536">
        <v>17250000</v>
      </c>
      <c r="AY536" s="20">
        <v>44761</v>
      </c>
      <c r="AZ536" s="20">
        <v>44742</v>
      </c>
      <c r="BA536" s="20">
        <v>44945</v>
      </c>
      <c r="BB536">
        <v>1</v>
      </c>
      <c r="BC536">
        <v>0.5</v>
      </c>
      <c r="BD536">
        <v>1</v>
      </c>
      <c r="BE536">
        <v>11.5</v>
      </c>
      <c r="BF536" s="35" t="s">
        <v>14691</v>
      </c>
      <c r="BG536" s="35" t="s">
        <v>3680</v>
      </c>
      <c r="BH536" s="35" t="s">
        <v>3681</v>
      </c>
      <c r="BI536" s="35" t="s">
        <v>2584</v>
      </c>
      <c r="BJ536" s="35" t="s">
        <v>3682</v>
      </c>
    </row>
    <row r="537" spans="1:62" x14ac:dyDescent="0.2">
      <c r="A537">
        <v>535</v>
      </c>
      <c r="B537" s="35" t="s">
        <v>3669</v>
      </c>
      <c r="C537" s="35" t="s">
        <v>3670</v>
      </c>
      <c r="D537" s="35" t="s">
        <v>3671</v>
      </c>
      <c r="E537" s="35" t="s">
        <v>3683</v>
      </c>
      <c r="F537" s="35" t="s">
        <v>3673</v>
      </c>
      <c r="G537" s="20">
        <v>44344</v>
      </c>
      <c r="H537" s="35" t="s">
        <v>138</v>
      </c>
      <c r="I537" s="35" t="s">
        <v>61</v>
      </c>
      <c r="J537" s="35" t="s">
        <v>525</v>
      </c>
      <c r="K537">
        <v>16.5</v>
      </c>
      <c r="L537">
        <v>9.1999999999999993</v>
      </c>
      <c r="M537" s="35" t="s">
        <v>2778</v>
      </c>
      <c r="N537" s="35" t="s">
        <v>3674</v>
      </c>
      <c r="O537" s="35" t="s">
        <v>112</v>
      </c>
      <c r="P537" s="35" t="s">
        <v>2656</v>
      </c>
      <c r="Q537" s="35" t="s">
        <v>251</v>
      </c>
      <c r="R537" s="35" t="s">
        <v>2623</v>
      </c>
      <c r="S537" s="35" t="s">
        <v>3675</v>
      </c>
      <c r="T537">
        <v>17250000</v>
      </c>
      <c r="U537">
        <v>10</v>
      </c>
      <c r="V537" s="35" t="s">
        <v>14691</v>
      </c>
      <c r="W537" s="35" t="s">
        <v>1340</v>
      </c>
      <c r="X537" s="35" t="s">
        <v>79</v>
      </c>
      <c r="Y537" s="35" t="s">
        <v>48</v>
      </c>
      <c r="Z537" s="35" t="s">
        <v>49</v>
      </c>
      <c r="AA537" s="35" t="s">
        <v>56</v>
      </c>
      <c r="AC537" s="35" t="s">
        <v>14691</v>
      </c>
      <c r="AD537" s="35" t="s">
        <v>14691</v>
      </c>
      <c r="AE537">
        <v>174202713</v>
      </c>
      <c r="AF537">
        <v>10.1</v>
      </c>
      <c r="AG537" s="35" t="s">
        <v>1339</v>
      </c>
      <c r="AH537">
        <v>377000000</v>
      </c>
      <c r="AI537">
        <v>8625000</v>
      </c>
      <c r="AJ537" s="20">
        <v>44392</v>
      </c>
      <c r="AK537" s="20">
        <v>44547</v>
      </c>
      <c r="AL537">
        <v>7175000</v>
      </c>
      <c r="AO537">
        <v>7175000</v>
      </c>
      <c r="AP537" s="35" t="s">
        <v>14691</v>
      </c>
      <c r="AQ537" s="35" t="s">
        <v>14691</v>
      </c>
      <c r="AR537" s="35" t="s">
        <v>1338</v>
      </c>
      <c r="AS537" s="35" t="s">
        <v>3676</v>
      </c>
      <c r="AT537" s="35" t="s">
        <v>14691</v>
      </c>
      <c r="AU537">
        <v>10.1</v>
      </c>
      <c r="AV537">
        <v>10.116</v>
      </c>
      <c r="AW537" t="b">
        <v>1</v>
      </c>
      <c r="AX537">
        <v>17250000</v>
      </c>
      <c r="AY537" s="20">
        <v>44761</v>
      </c>
      <c r="AZ537" s="20">
        <v>44742</v>
      </c>
      <c r="BA537" s="20">
        <v>44945</v>
      </c>
      <c r="BB537">
        <v>1</v>
      </c>
      <c r="BC537">
        <v>0.5</v>
      </c>
      <c r="BD537">
        <v>1</v>
      </c>
      <c r="BE537">
        <v>11.5</v>
      </c>
      <c r="BF537" s="35" t="s">
        <v>14691</v>
      </c>
      <c r="BG537" s="35" t="s">
        <v>3684</v>
      </c>
      <c r="BH537" s="35" t="s">
        <v>3685</v>
      </c>
      <c r="BI537" s="35" t="s">
        <v>2589</v>
      </c>
      <c r="BJ537" s="35" t="s">
        <v>3686</v>
      </c>
    </row>
    <row r="538" spans="1:62" x14ac:dyDescent="0.2">
      <c r="A538">
        <v>536</v>
      </c>
      <c r="B538" s="35" t="s">
        <v>3669</v>
      </c>
      <c r="C538" s="35" t="s">
        <v>3670</v>
      </c>
      <c r="D538" s="35" t="s">
        <v>3671</v>
      </c>
      <c r="E538" s="35" t="s">
        <v>3687</v>
      </c>
      <c r="F538" s="35" t="s">
        <v>3673</v>
      </c>
      <c r="G538" s="20">
        <v>44344</v>
      </c>
      <c r="H538" s="35" t="s">
        <v>138</v>
      </c>
      <c r="I538" s="35" t="s">
        <v>61</v>
      </c>
      <c r="J538" s="35" t="s">
        <v>525</v>
      </c>
      <c r="K538">
        <v>16.5</v>
      </c>
      <c r="L538">
        <v>9.1999999999999993</v>
      </c>
      <c r="M538" s="35" t="s">
        <v>2778</v>
      </c>
      <c r="N538" s="35" t="s">
        <v>3674</v>
      </c>
      <c r="O538" s="35" t="s">
        <v>112</v>
      </c>
      <c r="P538" s="35" t="s">
        <v>2656</v>
      </c>
      <c r="Q538" s="35" t="s">
        <v>251</v>
      </c>
      <c r="R538" s="35" t="s">
        <v>2623</v>
      </c>
      <c r="S538" s="35" t="s">
        <v>3675</v>
      </c>
      <c r="T538">
        <v>17250000</v>
      </c>
      <c r="U538">
        <v>10</v>
      </c>
      <c r="V538" s="35" t="s">
        <v>14691</v>
      </c>
      <c r="W538" s="35" t="s">
        <v>1340</v>
      </c>
      <c r="X538" s="35" t="s">
        <v>79</v>
      </c>
      <c r="Y538" s="35" t="s">
        <v>48</v>
      </c>
      <c r="Z538" s="35" t="s">
        <v>49</v>
      </c>
      <c r="AA538" s="35" t="s">
        <v>56</v>
      </c>
      <c r="AC538" s="35" t="s">
        <v>14691</v>
      </c>
      <c r="AD538" s="35" t="s">
        <v>14691</v>
      </c>
      <c r="AE538">
        <v>174202713</v>
      </c>
      <c r="AF538">
        <v>10.1</v>
      </c>
      <c r="AG538" s="35" t="s">
        <v>1339</v>
      </c>
      <c r="AH538">
        <v>377000000</v>
      </c>
      <c r="AI538">
        <v>8625000</v>
      </c>
      <c r="AJ538" s="20">
        <v>44392</v>
      </c>
      <c r="AK538" s="20">
        <v>44547</v>
      </c>
      <c r="AL538">
        <v>7175000</v>
      </c>
      <c r="AO538">
        <v>7175000</v>
      </c>
      <c r="AP538" s="35" t="s">
        <v>14691</v>
      </c>
      <c r="AQ538" s="35" t="s">
        <v>14691</v>
      </c>
      <c r="AR538" s="35" t="s">
        <v>1338</v>
      </c>
      <c r="AS538" s="35" t="s">
        <v>3676</v>
      </c>
      <c r="AT538" s="35" t="s">
        <v>14691</v>
      </c>
      <c r="AU538">
        <v>10.1</v>
      </c>
      <c r="AV538">
        <v>10.116</v>
      </c>
      <c r="AW538" t="b">
        <v>1</v>
      </c>
      <c r="AX538">
        <v>17250000</v>
      </c>
      <c r="AY538" s="20">
        <v>44761</v>
      </c>
      <c r="AZ538" s="20">
        <v>44742</v>
      </c>
      <c r="BA538" s="20">
        <v>44945</v>
      </c>
      <c r="BB538">
        <v>1</v>
      </c>
      <c r="BC538">
        <v>0.5</v>
      </c>
      <c r="BD538">
        <v>1</v>
      </c>
      <c r="BE538">
        <v>11.5</v>
      </c>
      <c r="BF538" s="35" t="s">
        <v>14691</v>
      </c>
      <c r="BG538" s="35" t="s">
        <v>3688</v>
      </c>
      <c r="BH538" s="35" t="s">
        <v>3689</v>
      </c>
      <c r="BI538" s="35" t="s">
        <v>2613</v>
      </c>
      <c r="BJ538" s="35" t="s">
        <v>3690</v>
      </c>
    </row>
    <row r="539" spans="1:62" x14ac:dyDescent="0.2">
      <c r="A539">
        <v>537</v>
      </c>
      <c r="B539" s="35" t="s">
        <v>5990</v>
      </c>
      <c r="C539" s="35" t="s">
        <v>5991</v>
      </c>
      <c r="D539" s="35" t="s">
        <v>5992</v>
      </c>
      <c r="E539" s="35" t="s">
        <v>5993</v>
      </c>
      <c r="F539" s="35" t="s">
        <v>5994</v>
      </c>
      <c r="G539" s="20">
        <v>44113</v>
      </c>
      <c r="H539" s="35" t="s">
        <v>3225</v>
      </c>
      <c r="I539" s="35" t="s">
        <v>54</v>
      </c>
      <c r="J539" s="35" t="s">
        <v>53</v>
      </c>
      <c r="K539">
        <v>18</v>
      </c>
      <c r="L539">
        <v>9.1999999999999993</v>
      </c>
      <c r="M539" s="35" t="s">
        <v>5995</v>
      </c>
      <c r="N539" s="35" t="s">
        <v>5996</v>
      </c>
      <c r="O539" s="35" t="s">
        <v>52</v>
      </c>
      <c r="P539" s="35" t="s">
        <v>2656</v>
      </c>
      <c r="Q539" s="35" t="s">
        <v>81</v>
      </c>
      <c r="R539" s="35" t="s">
        <v>2623</v>
      </c>
      <c r="S539" s="35" t="s">
        <v>3846</v>
      </c>
      <c r="T539">
        <v>40250000</v>
      </c>
      <c r="U539">
        <v>10</v>
      </c>
      <c r="V539" s="35" t="s">
        <v>14691</v>
      </c>
      <c r="W539" s="35" t="s">
        <v>49</v>
      </c>
      <c r="X539" s="35" t="s">
        <v>49</v>
      </c>
      <c r="Y539" s="35" t="s">
        <v>48</v>
      </c>
      <c r="Z539" s="35" t="s">
        <v>14691</v>
      </c>
      <c r="AA539" s="35" t="s">
        <v>14691</v>
      </c>
      <c r="AC539" s="35" t="s">
        <v>14691</v>
      </c>
      <c r="AD539" s="35" t="s">
        <v>14691</v>
      </c>
      <c r="AE539">
        <v>402529236</v>
      </c>
      <c r="AF539">
        <v>10</v>
      </c>
      <c r="AG539" s="35" t="s">
        <v>14691</v>
      </c>
      <c r="AI539">
        <v>13416667</v>
      </c>
      <c r="AJ539" s="20">
        <v>44175</v>
      </c>
      <c r="AK539" s="20"/>
      <c r="AL539">
        <v>9000000</v>
      </c>
      <c r="AM539">
        <v>900000</v>
      </c>
      <c r="AP539" s="35" t="s">
        <v>14691</v>
      </c>
      <c r="AQ539" s="35" t="s">
        <v>14691</v>
      </c>
      <c r="AR539" s="35" t="s">
        <v>14691</v>
      </c>
      <c r="AS539" s="35" t="s">
        <v>14691</v>
      </c>
      <c r="AT539" s="35" t="s">
        <v>14691</v>
      </c>
      <c r="AU539">
        <v>10</v>
      </c>
      <c r="AV539">
        <v>10.041</v>
      </c>
      <c r="AW539" t="b">
        <v>0</v>
      </c>
      <c r="AX539">
        <v>40250000</v>
      </c>
      <c r="AY539" s="20">
        <v>44909</v>
      </c>
      <c r="AZ539" s="20"/>
      <c r="BA539" s="20"/>
      <c r="BB539">
        <v>1</v>
      </c>
      <c r="BC539">
        <v>0.3333333432674408</v>
      </c>
      <c r="BD539">
        <v>1</v>
      </c>
      <c r="BE539">
        <v>11.5</v>
      </c>
      <c r="BF539" s="35" t="s">
        <v>14691</v>
      </c>
      <c r="BG539" s="35" t="s">
        <v>1337</v>
      </c>
      <c r="BH539" s="35" t="s">
        <v>14763</v>
      </c>
      <c r="BI539" s="35" t="s">
        <v>2580</v>
      </c>
      <c r="BJ539" s="35" t="s">
        <v>5997</v>
      </c>
    </row>
    <row r="540" spans="1:62" x14ac:dyDescent="0.2">
      <c r="A540">
        <v>538</v>
      </c>
      <c r="B540" s="35" t="s">
        <v>5990</v>
      </c>
      <c r="C540" s="35" t="s">
        <v>5991</v>
      </c>
      <c r="D540" s="35" t="s">
        <v>5992</v>
      </c>
      <c r="E540" s="35" t="s">
        <v>5998</v>
      </c>
      <c r="F540" s="35" t="s">
        <v>5994</v>
      </c>
      <c r="G540" s="20">
        <v>44113</v>
      </c>
      <c r="H540" s="35" t="s">
        <v>3225</v>
      </c>
      <c r="I540" s="35" t="s">
        <v>54</v>
      </c>
      <c r="J540" s="35" t="s">
        <v>53</v>
      </c>
      <c r="K540">
        <v>18</v>
      </c>
      <c r="L540">
        <v>9.1999999999999993</v>
      </c>
      <c r="M540" s="35" t="s">
        <v>5995</v>
      </c>
      <c r="N540" s="35" t="s">
        <v>5996</v>
      </c>
      <c r="O540" s="35" t="s">
        <v>52</v>
      </c>
      <c r="P540" s="35" t="s">
        <v>2656</v>
      </c>
      <c r="Q540" s="35" t="s">
        <v>81</v>
      </c>
      <c r="R540" s="35" t="s">
        <v>2623</v>
      </c>
      <c r="S540" s="35" t="s">
        <v>3846</v>
      </c>
      <c r="T540">
        <v>40250000</v>
      </c>
      <c r="U540">
        <v>10</v>
      </c>
      <c r="V540" s="35" t="s">
        <v>14691</v>
      </c>
      <c r="W540" s="35" t="s">
        <v>49</v>
      </c>
      <c r="X540" s="35" t="s">
        <v>49</v>
      </c>
      <c r="Y540" s="35" t="s">
        <v>48</v>
      </c>
      <c r="Z540" s="35" t="s">
        <v>14691</v>
      </c>
      <c r="AA540" s="35" t="s">
        <v>14691</v>
      </c>
      <c r="AC540" s="35" t="s">
        <v>14691</v>
      </c>
      <c r="AD540" s="35" t="s">
        <v>14691</v>
      </c>
      <c r="AE540">
        <v>402529236</v>
      </c>
      <c r="AF540">
        <v>10</v>
      </c>
      <c r="AG540" s="35" t="s">
        <v>14691</v>
      </c>
      <c r="AI540">
        <v>13416667</v>
      </c>
      <c r="AJ540" s="20">
        <v>44175</v>
      </c>
      <c r="AK540" s="20"/>
      <c r="AL540">
        <v>9000000</v>
      </c>
      <c r="AM540">
        <v>900000</v>
      </c>
      <c r="AP540" s="35" t="s">
        <v>14691</v>
      </c>
      <c r="AQ540" s="35" t="s">
        <v>14691</v>
      </c>
      <c r="AR540" s="35" t="s">
        <v>14691</v>
      </c>
      <c r="AS540" s="35" t="s">
        <v>14691</v>
      </c>
      <c r="AT540" s="35" t="s">
        <v>14691</v>
      </c>
      <c r="AU540">
        <v>10</v>
      </c>
      <c r="AV540">
        <v>10.041</v>
      </c>
      <c r="AW540" t="b">
        <v>0</v>
      </c>
      <c r="AX540">
        <v>40250000</v>
      </c>
      <c r="AY540" s="20">
        <v>44909</v>
      </c>
      <c r="AZ540" s="20"/>
      <c r="BA540" s="20"/>
      <c r="BB540">
        <v>1</v>
      </c>
      <c r="BC540">
        <v>0.3333333432674408</v>
      </c>
      <c r="BD540">
        <v>1</v>
      </c>
      <c r="BE540">
        <v>11.5</v>
      </c>
      <c r="BF540" s="35" t="s">
        <v>14691</v>
      </c>
      <c r="BG540" s="35" t="s">
        <v>5990</v>
      </c>
      <c r="BH540" s="35" t="s">
        <v>14764</v>
      </c>
      <c r="BI540" s="35" t="s">
        <v>2584</v>
      </c>
      <c r="BJ540" s="35" t="s">
        <v>5999</v>
      </c>
    </row>
    <row r="541" spans="1:62" x14ac:dyDescent="0.2">
      <c r="A541">
        <v>539</v>
      </c>
      <c r="B541" s="35" t="s">
        <v>5990</v>
      </c>
      <c r="C541" s="35" t="s">
        <v>5991</v>
      </c>
      <c r="D541" s="35" t="s">
        <v>5992</v>
      </c>
      <c r="E541" s="35" t="s">
        <v>6000</v>
      </c>
      <c r="F541" s="35" t="s">
        <v>5994</v>
      </c>
      <c r="G541" s="20">
        <v>44113</v>
      </c>
      <c r="H541" s="35" t="s">
        <v>3225</v>
      </c>
      <c r="I541" s="35" t="s">
        <v>54</v>
      </c>
      <c r="J541" s="35" t="s">
        <v>53</v>
      </c>
      <c r="K541">
        <v>18</v>
      </c>
      <c r="L541">
        <v>9.1999999999999993</v>
      </c>
      <c r="M541" s="35" t="s">
        <v>5995</v>
      </c>
      <c r="N541" s="35" t="s">
        <v>5996</v>
      </c>
      <c r="O541" s="35" t="s">
        <v>52</v>
      </c>
      <c r="P541" s="35" t="s">
        <v>2656</v>
      </c>
      <c r="Q541" s="35" t="s">
        <v>81</v>
      </c>
      <c r="R541" s="35" t="s">
        <v>2623</v>
      </c>
      <c r="S541" s="35" t="s">
        <v>3846</v>
      </c>
      <c r="T541">
        <v>40250000</v>
      </c>
      <c r="U541">
        <v>10</v>
      </c>
      <c r="V541" s="35" t="s">
        <v>14691</v>
      </c>
      <c r="W541" s="35" t="s">
        <v>49</v>
      </c>
      <c r="X541" s="35" t="s">
        <v>49</v>
      </c>
      <c r="Y541" s="35" t="s">
        <v>48</v>
      </c>
      <c r="Z541" s="35" t="s">
        <v>14691</v>
      </c>
      <c r="AA541" s="35" t="s">
        <v>14691</v>
      </c>
      <c r="AC541" s="35" t="s">
        <v>14691</v>
      </c>
      <c r="AD541" s="35" t="s">
        <v>14691</v>
      </c>
      <c r="AE541">
        <v>402529236</v>
      </c>
      <c r="AF541">
        <v>10</v>
      </c>
      <c r="AG541" s="35" t="s">
        <v>14691</v>
      </c>
      <c r="AI541">
        <v>13416667</v>
      </c>
      <c r="AJ541" s="20">
        <v>44175</v>
      </c>
      <c r="AK541" s="20"/>
      <c r="AL541">
        <v>9000000</v>
      </c>
      <c r="AM541">
        <v>900000</v>
      </c>
      <c r="AP541" s="35" t="s">
        <v>14691</v>
      </c>
      <c r="AQ541" s="35" t="s">
        <v>14691</v>
      </c>
      <c r="AR541" s="35" t="s">
        <v>14691</v>
      </c>
      <c r="AS541" s="35" t="s">
        <v>14691</v>
      </c>
      <c r="AT541" s="35" t="s">
        <v>14691</v>
      </c>
      <c r="AU541">
        <v>10</v>
      </c>
      <c r="AV541">
        <v>10.041</v>
      </c>
      <c r="AW541" t="b">
        <v>0</v>
      </c>
      <c r="AX541">
        <v>40250000</v>
      </c>
      <c r="AY541" s="20">
        <v>44909</v>
      </c>
      <c r="AZ541" s="20"/>
      <c r="BA541" s="20"/>
      <c r="BB541">
        <v>1</v>
      </c>
      <c r="BC541">
        <v>0.3333333432674408</v>
      </c>
      <c r="BD541">
        <v>1</v>
      </c>
      <c r="BE541">
        <v>11.5</v>
      </c>
      <c r="BF541" s="35" t="s">
        <v>14691</v>
      </c>
      <c r="BG541" s="35" t="s">
        <v>6001</v>
      </c>
      <c r="BH541" s="35" t="s">
        <v>14765</v>
      </c>
      <c r="BI541" s="35" t="s">
        <v>2589</v>
      </c>
      <c r="BJ541" s="35" t="s">
        <v>6002</v>
      </c>
    </row>
    <row r="542" spans="1:62" x14ac:dyDescent="0.2">
      <c r="A542">
        <v>540</v>
      </c>
      <c r="B542" s="35" t="s">
        <v>11912</v>
      </c>
      <c r="C542" s="35" t="s">
        <v>11913</v>
      </c>
      <c r="D542" s="35" t="s">
        <v>11914</v>
      </c>
      <c r="E542" s="35" t="s">
        <v>11915</v>
      </c>
      <c r="F542" s="35" t="s">
        <v>11916</v>
      </c>
      <c r="G542" s="20">
        <v>44519</v>
      </c>
      <c r="H542" s="35" t="s">
        <v>2755</v>
      </c>
      <c r="I542" s="35" t="s">
        <v>61</v>
      </c>
      <c r="J542" s="35" t="s">
        <v>69</v>
      </c>
      <c r="K542">
        <v>18</v>
      </c>
      <c r="L542">
        <v>9.1999999999999993</v>
      </c>
      <c r="M542" s="35" t="s">
        <v>11917</v>
      </c>
      <c r="N542" s="35" t="s">
        <v>11918</v>
      </c>
      <c r="O542" s="35" t="s">
        <v>122</v>
      </c>
      <c r="P542" s="35" t="s">
        <v>2575</v>
      </c>
      <c r="Q542" s="35" t="s">
        <v>52</v>
      </c>
      <c r="R542" s="35" t="s">
        <v>2623</v>
      </c>
      <c r="S542" s="35" t="s">
        <v>11919</v>
      </c>
      <c r="T542">
        <v>28750000</v>
      </c>
      <c r="U542">
        <v>10</v>
      </c>
      <c r="V542" s="35" t="s">
        <v>11920</v>
      </c>
      <c r="W542" s="35" t="s">
        <v>1335</v>
      </c>
      <c r="X542" s="35" t="s">
        <v>79</v>
      </c>
      <c r="Y542" s="35" t="s">
        <v>48</v>
      </c>
      <c r="Z542" s="35" t="s">
        <v>14691</v>
      </c>
      <c r="AA542" s="35" t="s">
        <v>14691</v>
      </c>
      <c r="AC542" s="35" t="s">
        <v>14691</v>
      </c>
      <c r="AD542" s="35" t="s">
        <v>14691</v>
      </c>
      <c r="AE542">
        <v>293250000</v>
      </c>
      <c r="AF542">
        <v>10.199999999999999</v>
      </c>
      <c r="AG542" s="35" t="s">
        <v>14691</v>
      </c>
      <c r="AI542">
        <v>14375000</v>
      </c>
      <c r="AJ542" s="20">
        <v>44568</v>
      </c>
      <c r="AK542" s="20"/>
      <c r="AL542">
        <v>15035500</v>
      </c>
      <c r="AO542">
        <v>15035500</v>
      </c>
      <c r="AP542" s="35" t="s">
        <v>14691</v>
      </c>
      <c r="AQ542" s="35" t="s">
        <v>14691</v>
      </c>
      <c r="AR542" s="35" t="s">
        <v>14691</v>
      </c>
      <c r="AS542" s="35" t="s">
        <v>14691</v>
      </c>
      <c r="AT542" s="35" t="s">
        <v>14691</v>
      </c>
      <c r="AU542">
        <v>10.199999999999999</v>
      </c>
      <c r="AV542">
        <v>10.254</v>
      </c>
      <c r="AW542" t="b">
        <v>0</v>
      </c>
      <c r="AX542">
        <v>28750000</v>
      </c>
      <c r="AY542" s="20">
        <v>45027</v>
      </c>
      <c r="AZ542" s="20"/>
      <c r="BA542" s="20"/>
      <c r="BB542">
        <v>1</v>
      </c>
      <c r="BC542">
        <v>0.5</v>
      </c>
      <c r="BD542">
        <v>1</v>
      </c>
      <c r="BE542">
        <v>11.5</v>
      </c>
      <c r="BF542" s="35" t="s">
        <v>14691</v>
      </c>
      <c r="BG542" s="35" t="s">
        <v>1336</v>
      </c>
      <c r="BH542" s="35" t="s">
        <v>11921</v>
      </c>
      <c r="BI542" s="35" t="s">
        <v>2580</v>
      </c>
      <c r="BJ542" s="35" t="s">
        <v>11922</v>
      </c>
    </row>
    <row r="543" spans="1:62" x14ac:dyDescent="0.2">
      <c r="A543">
        <v>541</v>
      </c>
      <c r="B543" s="35" t="s">
        <v>11912</v>
      </c>
      <c r="C543" s="35" t="s">
        <v>11913</v>
      </c>
      <c r="D543" s="35" t="s">
        <v>11914</v>
      </c>
      <c r="E543" s="35" t="s">
        <v>11923</v>
      </c>
      <c r="F543" s="35" t="s">
        <v>11916</v>
      </c>
      <c r="G543" s="20">
        <v>44519</v>
      </c>
      <c r="H543" s="35" t="s">
        <v>2755</v>
      </c>
      <c r="I543" s="35" t="s">
        <v>61</v>
      </c>
      <c r="J543" s="35" t="s">
        <v>69</v>
      </c>
      <c r="K543">
        <v>18</v>
      </c>
      <c r="L543">
        <v>9.1999999999999993</v>
      </c>
      <c r="M543" s="35" t="s">
        <v>11917</v>
      </c>
      <c r="N543" s="35" t="s">
        <v>11918</v>
      </c>
      <c r="O543" s="35" t="s">
        <v>122</v>
      </c>
      <c r="P543" s="35" t="s">
        <v>2575</v>
      </c>
      <c r="Q543" s="35" t="s">
        <v>52</v>
      </c>
      <c r="R543" s="35" t="s">
        <v>2623</v>
      </c>
      <c r="S543" s="35" t="s">
        <v>11919</v>
      </c>
      <c r="T543">
        <v>28750000</v>
      </c>
      <c r="U543">
        <v>10</v>
      </c>
      <c r="V543" s="35" t="s">
        <v>11920</v>
      </c>
      <c r="W543" s="35" t="s">
        <v>1335</v>
      </c>
      <c r="X543" s="35" t="s">
        <v>79</v>
      </c>
      <c r="Y543" s="35" t="s">
        <v>48</v>
      </c>
      <c r="Z543" s="35" t="s">
        <v>14691</v>
      </c>
      <c r="AA543" s="35" t="s">
        <v>14691</v>
      </c>
      <c r="AC543" s="35" t="s">
        <v>14691</v>
      </c>
      <c r="AD543" s="35" t="s">
        <v>14691</v>
      </c>
      <c r="AE543">
        <v>293250000</v>
      </c>
      <c r="AF543">
        <v>10.199999999999999</v>
      </c>
      <c r="AG543" s="35" t="s">
        <v>14691</v>
      </c>
      <c r="AI543">
        <v>14375000</v>
      </c>
      <c r="AJ543" s="20">
        <v>44568</v>
      </c>
      <c r="AK543" s="20"/>
      <c r="AL543">
        <v>15035500</v>
      </c>
      <c r="AO543">
        <v>15035500</v>
      </c>
      <c r="AP543" s="35" t="s">
        <v>14691</v>
      </c>
      <c r="AQ543" s="35" t="s">
        <v>14691</v>
      </c>
      <c r="AR543" s="35" t="s">
        <v>14691</v>
      </c>
      <c r="AS543" s="35" t="s">
        <v>14691</v>
      </c>
      <c r="AT543" s="35" t="s">
        <v>14691</v>
      </c>
      <c r="AU543">
        <v>10.199999999999999</v>
      </c>
      <c r="AV543">
        <v>10.254</v>
      </c>
      <c r="AW543" t="b">
        <v>0</v>
      </c>
      <c r="AX543">
        <v>28750000</v>
      </c>
      <c r="AY543" s="20">
        <v>45027</v>
      </c>
      <c r="AZ543" s="20"/>
      <c r="BA543" s="20"/>
      <c r="BB543">
        <v>1</v>
      </c>
      <c r="BC543">
        <v>0.5</v>
      </c>
      <c r="BD543">
        <v>1</v>
      </c>
      <c r="BE543">
        <v>11.5</v>
      </c>
      <c r="BF543" s="35" t="s">
        <v>14691</v>
      </c>
      <c r="BG543" s="35" t="s">
        <v>11912</v>
      </c>
      <c r="BH543" s="35" t="s">
        <v>11924</v>
      </c>
      <c r="BI543" s="35" t="s">
        <v>2584</v>
      </c>
      <c r="BJ543" s="35" t="s">
        <v>11925</v>
      </c>
    </row>
    <row r="544" spans="1:62" x14ac:dyDescent="0.2">
      <c r="A544">
        <v>542</v>
      </c>
      <c r="B544" s="35" t="s">
        <v>11912</v>
      </c>
      <c r="C544" s="35" t="s">
        <v>11913</v>
      </c>
      <c r="D544" s="35" t="s">
        <v>11914</v>
      </c>
      <c r="E544" s="35" t="s">
        <v>11926</v>
      </c>
      <c r="F544" s="35" t="s">
        <v>11916</v>
      </c>
      <c r="G544" s="20">
        <v>44519</v>
      </c>
      <c r="H544" s="35" t="s">
        <v>2755</v>
      </c>
      <c r="I544" s="35" t="s">
        <v>61</v>
      </c>
      <c r="J544" s="35" t="s">
        <v>69</v>
      </c>
      <c r="K544">
        <v>18</v>
      </c>
      <c r="L544">
        <v>9.1999999999999993</v>
      </c>
      <c r="M544" s="35" t="s">
        <v>11917</v>
      </c>
      <c r="N544" s="35" t="s">
        <v>11918</v>
      </c>
      <c r="O544" s="35" t="s">
        <v>122</v>
      </c>
      <c r="P544" s="35" t="s">
        <v>2575</v>
      </c>
      <c r="Q544" s="35" t="s">
        <v>52</v>
      </c>
      <c r="R544" s="35" t="s">
        <v>2623</v>
      </c>
      <c r="S544" s="35" t="s">
        <v>11919</v>
      </c>
      <c r="T544">
        <v>28750000</v>
      </c>
      <c r="U544">
        <v>10</v>
      </c>
      <c r="V544" s="35" t="s">
        <v>11920</v>
      </c>
      <c r="W544" s="35" t="s">
        <v>1335</v>
      </c>
      <c r="X544" s="35" t="s">
        <v>79</v>
      </c>
      <c r="Y544" s="35" t="s">
        <v>48</v>
      </c>
      <c r="Z544" s="35" t="s">
        <v>14691</v>
      </c>
      <c r="AA544" s="35" t="s">
        <v>14691</v>
      </c>
      <c r="AC544" s="35" t="s">
        <v>14691</v>
      </c>
      <c r="AD544" s="35" t="s">
        <v>14691</v>
      </c>
      <c r="AE544">
        <v>293250000</v>
      </c>
      <c r="AF544">
        <v>10.199999999999999</v>
      </c>
      <c r="AG544" s="35" t="s">
        <v>14691</v>
      </c>
      <c r="AI544">
        <v>14375000</v>
      </c>
      <c r="AJ544" s="20">
        <v>44568</v>
      </c>
      <c r="AK544" s="20"/>
      <c r="AL544">
        <v>15035500</v>
      </c>
      <c r="AO544">
        <v>15035500</v>
      </c>
      <c r="AP544" s="35" t="s">
        <v>14691</v>
      </c>
      <c r="AQ544" s="35" t="s">
        <v>14691</v>
      </c>
      <c r="AR544" s="35" t="s">
        <v>14691</v>
      </c>
      <c r="AS544" s="35" t="s">
        <v>14691</v>
      </c>
      <c r="AT544" s="35" t="s">
        <v>14691</v>
      </c>
      <c r="AU544">
        <v>10.199999999999999</v>
      </c>
      <c r="AV544">
        <v>10.254</v>
      </c>
      <c r="AW544" t="b">
        <v>0</v>
      </c>
      <c r="AX544">
        <v>28750000</v>
      </c>
      <c r="AY544" s="20">
        <v>45027</v>
      </c>
      <c r="AZ544" s="20"/>
      <c r="BA544" s="20"/>
      <c r="BB544">
        <v>1</v>
      </c>
      <c r="BC544">
        <v>0.5</v>
      </c>
      <c r="BD544">
        <v>1</v>
      </c>
      <c r="BE544">
        <v>11.5</v>
      </c>
      <c r="BF544" s="35" t="s">
        <v>14691</v>
      </c>
      <c r="BG544" s="35" t="s">
        <v>11927</v>
      </c>
      <c r="BH544" s="35" t="s">
        <v>11928</v>
      </c>
      <c r="BI544" s="35" t="s">
        <v>2589</v>
      </c>
      <c r="BJ544" s="35" t="s">
        <v>11929</v>
      </c>
    </row>
    <row r="545" spans="1:62" x14ac:dyDescent="0.2">
      <c r="A545">
        <v>543</v>
      </c>
      <c r="B545" s="35" t="s">
        <v>1333</v>
      </c>
      <c r="C545" s="35" t="s">
        <v>14245</v>
      </c>
      <c r="D545" s="35" t="s">
        <v>14246</v>
      </c>
      <c r="E545" s="35" t="s">
        <v>14247</v>
      </c>
      <c r="F545" s="35" t="s">
        <v>14248</v>
      </c>
      <c r="G545" s="20">
        <v>44379</v>
      </c>
      <c r="H545" s="35" t="s">
        <v>3225</v>
      </c>
      <c r="I545" s="35" t="s">
        <v>14691</v>
      </c>
      <c r="J545" s="35" t="s">
        <v>83</v>
      </c>
      <c r="M545" s="35" t="s">
        <v>14249</v>
      </c>
      <c r="N545" s="35" t="s">
        <v>14250</v>
      </c>
      <c r="O545" s="35" t="s">
        <v>68</v>
      </c>
      <c r="P545" s="35" t="s">
        <v>2656</v>
      </c>
      <c r="Q545" s="35" t="s">
        <v>51</v>
      </c>
      <c r="R545" s="35" t="s">
        <v>2623</v>
      </c>
      <c r="S545" s="35" t="s">
        <v>14251</v>
      </c>
      <c r="T545">
        <v>20000000</v>
      </c>
      <c r="U545">
        <v>10</v>
      </c>
      <c r="V545" s="35" t="s">
        <v>14252</v>
      </c>
      <c r="W545" s="35" t="s">
        <v>1334</v>
      </c>
      <c r="X545" s="35" t="s">
        <v>130</v>
      </c>
      <c r="Y545" s="35" t="s">
        <v>48</v>
      </c>
      <c r="Z545" s="35" t="s">
        <v>14691</v>
      </c>
      <c r="AA545" s="35" t="s">
        <v>14691</v>
      </c>
      <c r="AC545" s="35" t="s">
        <v>14691</v>
      </c>
      <c r="AD545" s="35" t="s">
        <v>14691</v>
      </c>
      <c r="AE545">
        <v>200000000</v>
      </c>
      <c r="AF545">
        <v>10</v>
      </c>
      <c r="AG545" s="35" t="s">
        <v>14691</v>
      </c>
      <c r="AJ545" s="20">
        <v>44405</v>
      </c>
      <c r="AK545" s="20"/>
      <c r="AL545">
        <v>6500000</v>
      </c>
      <c r="AN545">
        <v>650000</v>
      </c>
      <c r="AP545" s="35" t="s">
        <v>14691</v>
      </c>
      <c r="AQ545" s="35" t="s">
        <v>14691</v>
      </c>
      <c r="AR545" s="35" t="s">
        <v>14691</v>
      </c>
      <c r="AS545" s="35" t="s">
        <v>14691</v>
      </c>
      <c r="AT545" s="35" t="s">
        <v>14691</v>
      </c>
      <c r="AU545">
        <v>10</v>
      </c>
      <c r="AV545">
        <v>10.058999999999999</v>
      </c>
      <c r="AW545" t="b">
        <v>0</v>
      </c>
      <c r="AX545">
        <v>20000000</v>
      </c>
      <c r="AY545" s="20">
        <v>45137</v>
      </c>
      <c r="AZ545" s="20"/>
      <c r="BA545" s="20"/>
      <c r="BB545">
        <v>1</v>
      </c>
      <c r="BF545" s="35" t="s">
        <v>14691</v>
      </c>
      <c r="BG545" s="35" t="s">
        <v>1333</v>
      </c>
      <c r="BH545" s="35" t="s">
        <v>14253</v>
      </c>
      <c r="BI545" s="35" t="s">
        <v>2580</v>
      </c>
      <c r="BJ545" s="35" t="s">
        <v>14254</v>
      </c>
    </row>
    <row r="546" spans="1:62" x14ac:dyDescent="0.2">
      <c r="A546">
        <v>544</v>
      </c>
      <c r="B546" s="35" t="s">
        <v>5886</v>
      </c>
      <c r="C546" s="35" t="s">
        <v>5887</v>
      </c>
      <c r="D546" s="35" t="s">
        <v>5888</v>
      </c>
      <c r="E546" s="35" t="s">
        <v>5889</v>
      </c>
      <c r="F546" s="35" t="s">
        <v>5890</v>
      </c>
      <c r="G546" s="20">
        <v>44512</v>
      </c>
      <c r="H546" s="35" t="s">
        <v>138</v>
      </c>
      <c r="I546" s="35" t="s">
        <v>61</v>
      </c>
      <c r="J546" s="35" t="s">
        <v>162</v>
      </c>
      <c r="K546">
        <v>18</v>
      </c>
      <c r="L546">
        <v>9.1999999999999993</v>
      </c>
      <c r="M546" s="35" t="s">
        <v>5891</v>
      </c>
      <c r="N546" s="35" t="s">
        <v>5892</v>
      </c>
      <c r="O546" s="35" t="s">
        <v>136</v>
      </c>
      <c r="P546" s="35" t="s">
        <v>3730</v>
      </c>
      <c r="Q546" s="35" t="s">
        <v>52</v>
      </c>
      <c r="R546" s="35" t="s">
        <v>2577</v>
      </c>
      <c r="S546" s="35" t="s">
        <v>5893</v>
      </c>
      <c r="T546">
        <v>23000000</v>
      </c>
      <c r="U546">
        <v>10</v>
      </c>
      <c r="V546" s="35" t="s">
        <v>14691</v>
      </c>
      <c r="W546" s="35" t="s">
        <v>1331</v>
      </c>
      <c r="X546" s="35" t="s">
        <v>72</v>
      </c>
      <c r="Y546" s="35" t="s">
        <v>48</v>
      </c>
      <c r="Z546" s="35" t="s">
        <v>14691</v>
      </c>
      <c r="AA546" s="35" t="s">
        <v>14691</v>
      </c>
      <c r="AC546" s="35" t="s">
        <v>14691</v>
      </c>
      <c r="AD546" s="35" t="s">
        <v>14691</v>
      </c>
      <c r="AE546">
        <v>231150000</v>
      </c>
      <c r="AF546">
        <v>10.050000000000001</v>
      </c>
      <c r="AG546" s="35" t="s">
        <v>14691</v>
      </c>
      <c r="AI546">
        <v>17250000</v>
      </c>
      <c r="AJ546" s="20">
        <v>44537</v>
      </c>
      <c r="AK546" s="20"/>
      <c r="AL546">
        <v>8150000</v>
      </c>
      <c r="AO546">
        <v>8150000</v>
      </c>
      <c r="AP546" s="35" t="s">
        <v>14691</v>
      </c>
      <c r="AQ546" s="35" t="s">
        <v>14691</v>
      </c>
      <c r="AR546" s="35" t="s">
        <v>14691</v>
      </c>
      <c r="AS546" s="35" t="s">
        <v>14691</v>
      </c>
      <c r="AT546" s="35" t="s">
        <v>14691</v>
      </c>
      <c r="AU546">
        <v>10.050000000000001</v>
      </c>
      <c r="AV546">
        <v>10.105</v>
      </c>
      <c r="AW546" t="b">
        <v>0</v>
      </c>
      <c r="AX546">
        <v>23000000</v>
      </c>
      <c r="AY546" s="20">
        <v>44904</v>
      </c>
      <c r="AZ546" s="20"/>
      <c r="BA546" s="20">
        <v>45086</v>
      </c>
      <c r="BB546">
        <v>1</v>
      </c>
      <c r="BC546">
        <v>0.75</v>
      </c>
      <c r="BD546">
        <v>1</v>
      </c>
      <c r="BE546">
        <v>11.5</v>
      </c>
      <c r="BF546" s="35" t="s">
        <v>14691</v>
      </c>
      <c r="BG546" s="35" t="s">
        <v>1332</v>
      </c>
      <c r="BH546" s="35" t="s">
        <v>5894</v>
      </c>
      <c r="BI546" s="35" t="s">
        <v>2580</v>
      </c>
      <c r="BJ546" s="35" t="s">
        <v>5895</v>
      </c>
    </row>
    <row r="547" spans="1:62" x14ac:dyDescent="0.2">
      <c r="A547">
        <v>545</v>
      </c>
      <c r="B547" s="35" t="s">
        <v>5886</v>
      </c>
      <c r="C547" s="35" t="s">
        <v>5887</v>
      </c>
      <c r="D547" s="35" t="s">
        <v>5888</v>
      </c>
      <c r="E547" s="35" t="s">
        <v>5896</v>
      </c>
      <c r="F547" s="35" t="s">
        <v>5890</v>
      </c>
      <c r="G547" s="20">
        <v>44512</v>
      </c>
      <c r="H547" s="35" t="s">
        <v>138</v>
      </c>
      <c r="I547" s="35" t="s">
        <v>61</v>
      </c>
      <c r="J547" s="35" t="s">
        <v>162</v>
      </c>
      <c r="K547">
        <v>18</v>
      </c>
      <c r="L547">
        <v>9.1999999999999993</v>
      </c>
      <c r="M547" s="35" t="s">
        <v>5891</v>
      </c>
      <c r="N547" s="35" t="s">
        <v>5892</v>
      </c>
      <c r="O547" s="35" t="s">
        <v>136</v>
      </c>
      <c r="P547" s="35" t="s">
        <v>3730</v>
      </c>
      <c r="Q547" s="35" t="s">
        <v>52</v>
      </c>
      <c r="R547" s="35" t="s">
        <v>2577</v>
      </c>
      <c r="S547" s="35" t="s">
        <v>5893</v>
      </c>
      <c r="T547">
        <v>23000000</v>
      </c>
      <c r="U547">
        <v>10</v>
      </c>
      <c r="V547" s="35" t="s">
        <v>14691</v>
      </c>
      <c r="W547" s="35" t="s">
        <v>1331</v>
      </c>
      <c r="X547" s="35" t="s">
        <v>72</v>
      </c>
      <c r="Y547" s="35" t="s">
        <v>48</v>
      </c>
      <c r="Z547" s="35" t="s">
        <v>14691</v>
      </c>
      <c r="AA547" s="35" t="s">
        <v>14691</v>
      </c>
      <c r="AC547" s="35" t="s">
        <v>14691</v>
      </c>
      <c r="AD547" s="35" t="s">
        <v>14691</v>
      </c>
      <c r="AE547">
        <v>231150000</v>
      </c>
      <c r="AF547">
        <v>10.050000000000001</v>
      </c>
      <c r="AG547" s="35" t="s">
        <v>14691</v>
      </c>
      <c r="AI547">
        <v>17250000</v>
      </c>
      <c r="AJ547" s="20">
        <v>44537</v>
      </c>
      <c r="AK547" s="20"/>
      <c r="AL547">
        <v>8150000</v>
      </c>
      <c r="AO547">
        <v>8150000</v>
      </c>
      <c r="AP547" s="35" t="s">
        <v>14691</v>
      </c>
      <c r="AQ547" s="35" t="s">
        <v>14691</v>
      </c>
      <c r="AR547" s="35" t="s">
        <v>14691</v>
      </c>
      <c r="AS547" s="35" t="s">
        <v>14691</v>
      </c>
      <c r="AT547" s="35" t="s">
        <v>14691</v>
      </c>
      <c r="AU547">
        <v>10.050000000000001</v>
      </c>
      <c r="AV547">
        <v>10.105</v>
      </c>
      <c r="AW547" t="b">
        <v>0</v>
      </c>
      <c r="AX547">
        <v>23000000</v>
      </c>
      <c r="AY547" s="20">
        <v>44904</v>
      </c>
      <c r="AZ547" s="20"/>
      <c r="BA547" s="20">
        <v>45086</v>
      </c>
      <c r="BB547">
        <v>1</v>
      </c>
      <c r="BC547">
        <v>0.75</v>
      </c>
      <c r="BD547">
        <v>1</v>
      </c>
      <c r="BE547">
        <v>11.5</v>
      </c>
      <c r="BF547" s="35" t="s">
        <v>14691</v>
      </c>
      <c r="BG547" s="35" t="s">
        <v>5886</v>
      </c>
      <c r="BH547" s="35" t="s">
        <v>5897</v>
      </c>
      <c r="BI547" s="35" t="s">
        <v>2584</v>
      </c>
      <c r="BJ547" s="35" t="s">
        <v>5898</v>
      </c>
    </row>
    <row r="548" spans="1:62" x14ac:dyDescent="0.2">
      <c r="A548">
        <v>546</v>
      </c>
      <c r="B548" s="35" t="s">
        <v>5886</v>
      </c>
      <c r="C548" s="35" t="s">
        <v>5887</v>
      </c>
      <c r="D548" s="35" t="s">
        <v>5888</v>
      </c>
      <c r="E548" s="35" t="s">
        <v>5899</v>
      </c>
      <c r="F548" s="35" t="s">
        <v>5890</v>
      </c>
      <c r="G548" s="20">
        <v>44512</v>
      </c>
      <c r="H548" s="35" t="s">
        <v>138</v>
      </c>
      <c r="I548" s="35" t="s">
        <v>61</v>
      </c>
      <c r="J548" s="35" t="s">
        <v>162</v>
      </c>
      <c r="K548">
        <v>18</v>
      </c>
      <c r="L548">
        <v>9.1999999999999993</v>
      </c>
      <c r="M548" s="35" t="s">
        <v>5891</v>
      </c>
      <c r="N548" s="35" t="s">
        <v>5892</v>
      </c>
      <c r="O548" s="35" t="s">
        <v>136</v>
      </c>
      <c r="P548" s="35" t="s">
        <v>3730</v>
      </c>
      <c r="Q548" s="35" t="s">
        <v>52</v>
      </c>
      <c r="R548" s="35" t="s">
        <v>2577</v>
      </c>
      <c r="S548" s="35" t="s">
        <v>5893</v>
      </c>
      <c r="T548">
        <v>23000000</v>
      </c>
      <c r="U548">
        <v>10</v>
      </c>
      <c r="V548" s="35" t="s">
        <v>14691</v>
      </c>
      <c r="W548" s="35" t="s">
        <v>1331</v>
      </c>
      <c r="X548" s="35" t="s">
        <v>72</v>
      </c>
      <c r="Y548" s="35" t="s">
        <v>48</v>
      </c>
      <c r="Z548" s="35" t="s">
        <v>14691</v>
      </c>
      <c r="AA548" s="35" t="s">
        <v>14691</v>
      </c>
      <c r="AC548" s="35" t="s">
        <v>14691</v>
      </c>
      <c r="AD548" s="35" t="s">
        <v>14691</v>
      </c>
      <c r="AE548">
        <v>231150000</v>
      </c>
      <c r="AF548">
        <v>10.050000000000001</v>
      </c>
      <c r="AG548" s="35" t="s">
        <v>14691</v>
      </c>
      <c r="AI548">
        <v>17250000</v>
      </c>
      <c r="AJ548" s="20">
        <v>44537</v>
      </c>
      <c r="AK548" s="20"/>
      <c r="AL548">
        <v>8150000</v>
      </c>
      <c r="AO548">
        <v>8150000</v>
      </c>
      <c r="AP548" s="35" t="s">
        <v>14691</v>
      </c>
      <c r="AQ548" s="35" t="s">
        <v>14691</v>
      </c>
      <c r="AR548" s="35" t="s">
        <v>14691</v>
      </c>
      <c r="AS548" s="35" t="s">
        <v>14691</v>
      </c>
      <c r="AT548" s="35" t="s">
        <v>14691</v>
      </c>
      <c r="AU548">
        <v>10.050000000000001</v>
      </c>
      <c r="AV548">
        <v>10.105</v>
      </c>
      <c r="AW548" t="b">
        <v>0</v>
      </c>
      <c r="AX548">
        <v>23000000</v>
      </c>
      <c r="AY548" s="20">
        <v>44904</v>
      </c>
      <c r="AZ548" s="20"/>
      <c r="BA548" s="20">
        <v>45086</v>
      </c>
      <c r="BB548">
        <v>1</v>
      </c>
      <c r="BC548">
        <v>0.75</v>
      </c>
      <c r="BD548">
        <v>1</v>
      </c>
      <c r="BE548">
        <v>11.5</v>
      </c>
      <c r="BF548" s="35" t="s">
        <v>14691</v>
      </c>
      <c r="BG548" s="35" t="s">
        <v>5900</v>
      </c>
      <c r="BH548" s="35" t="s">
        <v>5901</v>
      </c>
      <c r="BI548" s="35" t="s">
        <v>2589</v>
      </c>
      <c r="BJ548" s="35" t="s">
        <v>5902</v>
      </c>
    </row>
    <row r="549" spans="1:62" x14ac:dyDescent="0.2">
      <c r="A549">
        <v>547</v>
      </c>
      <c r="B549" s="35" t="s">
        <v>8836</v>
      </c>
      <c r="C549" s="35" t="s">
        <v>8837</v>
      </c>
      <c r="D549" s="35" t="s">
        <v>8838</v>
      </c>
      <c r="E549" s="35" t="s">
        <v>8839</v>
      </c>
      <c r="F549" s="35" t="s">
        <v>8840</v>
      </c>
      <c r="G549" s="20">
        <v>44270</v>
      </c>
      <c r="H549" s="35" t="s">
        <v>2949</v>
      </c>
      <c r="I549" s="35" t="s">
        <v>61</v>
      </c>
      <c r="J549" s="35" t="s">
        <v>69</v>
      </c>
      <c r="K549">
        <v>18</v>
      </c>
      <c r="L549">
        <v>9.1999999999999993</v>
      </c>
      <c r="M549" s="35" t="s">
        <v>8841</v>
      </c>
      <c r="N549" s="35" t="s">
        <v>8842</v>
      </c>
      <c r="O549" s="35" t="s">
        <v>90</v>
      </c>
      <c r="P549" s="35" t="s">
        <v>2656</v>
      </c>
      <c r="Q549" s="35" t="s">
        <v>59</v>
      </c>
      <c r="R549" s="35" t="s">
        <v>2577</v>
      </c>
      <c r="S549" s="35" t="s">
        <v>8843</v>
      </c>
      <c r="T549">
        <v>31625000</v>
      </c>
      <c r="U549">
        <v>10</v>
      </c>
      <c r="V549" s="35" t="s">
        <v>8844</v>
      </c>
      <c r="W549" s="35" t="s">
        <v>1329</v>
      </c>
      <c r="X549" s="35" t="s">
        <v>79</v>
      </c>
      <c r="Y549" s="35" t="s">
        <v>48</v>
      </c>
      <c r="Z549" s="35" t="s">
        <v>14691</v>
      </c>
      <c r="AA549" s="35" t="s">
        <v>14691</v>
      </c>
      <c r="AC549" s="35" t="s">
        <v>14691</v>
      </c>
      <c r="AD549" s="35" t="s">
        <v>14691</v>
      </c>
      <c r="AE549">
        <v>319414953</v>
      </c>
      <c r="AF549">
        <v>10.1</v>
      </c>
      <c r="AG549" s="35" t="s">
        <v>14691</v>
      </c>
      <c r="AI549">
        <v>15812500</v>
      </c>
      <c r="AJ549" s="20">
        <v>44419</v>
      </c>
      <c r="AK549" s="20"/>
      <c r="AL549">
        <v>12737500</v>
      </c>
      <c r="AO549">
        <v>12737500</v>
      </c>
      <c r="AP549" s="35" t="s">
        <v>14691</v>
      </c>
      <c r="AQ549" s="35" t="s">
        <v>14691</v>
      </c>
      <c r="AR549" s="35" t="s">
        <v>14691</v>
      </c>
      <c r="AS549" s="35" t="s">
        <v>14691</v>
      </c>
      <c r="AT549" s="35" t="s">
        <v>14691</v>
      </c>
      <c r="AU549">
        <v>10.11</v>
      </c>
      <c r="AV549">
        <v>10.169</v>
      </c>
      <c r="AW549" t="b">
        <v>0</v>
      </c>
      <c r="AX549">
        <v>31625000</v>
      </c>
      <c r="AY549" s="20">
        <v>44970</v>
      </c>
      <c r="AZ549" s="20"/>
      <c r="BA549" s="20"/>
      <c r="BB549">
        <v>1</v>
      </c>
      <c r="BC549">
        <v>0.5</v>
      </c>
      <c r="BD549">
        <v>1</v>
      </c>
      <c r="BE549">
        <v>11.5</v>
      </c>
      <c r="BF549" s="35" t="s">
        <v>14691</v>
      </c>
      <c r="BG549" s="35" t="s">
        <v>1330</v>
      </c>
      <c r="BH549" s="35" t="s">
        <v>8845</v>
      </c>
      <c r="BI549" s="35" t="s">
        <v>2580</v>
      </c>
      <c r="BJ549" s="35" t="s">
        <v>8846</v>
      </c>
    </row>
    <row r="550" spans="1:62" x14ac:dyDescent="0.2">
      <c r="A550">
        <v>548</v>
      </c>
      <c r="B550" s="35" t="s">
        <v>8836</v>
      </c>
      <c r="C550" s="35" t="s">
        <v>8837</v>
      </c>
      <c r="D550" s="35" t="s">
        <v>8838</v>
      </c>
      <c r="E550" s="35" t="s">
        <v>8847</v>
      </c>
      <c r="F550" s="35" t="s">
        <v>8840</v>
      </c>
      <c r="G550" s="20">
        <v>44270</v>
      </c>
      <c r="H550" s="35" t="s">
        <v>2949</v>
      </c>
      <c r="I550" s="35" t="s">
        <v>61</v>
      </c>
      <c r="J550" s="35" t="s">
        <v>69</v>
      </c>
      <c r="K550">
        <v>18</v>
      </c>
      <c r="L550">
        <v>9.1999999999999993</v>
      </c>
      <c r="M550" s="35" t="s">
        <v>8841</v>
      </c>
      <c r="N550" s="35" t="s">
        <v>8842</v>
      </c>
      <c r="O550" s="35" t="s">
        <v>90</v>
      </c>
      <c r="P550" s="35" t="s">
        <v>2656</v>
      </c>
      <c r="Q550" s="35" t="s">
        <v>59</v>
      </c>
      <c r="R550" s="35" t="s">
        <v>2577</v>
      </c>
      <c r="S550" s="35" t="s">
        <v>8843</v>
      </c>
      <c r="T550">
        <v>31625000</v>
      </c>
      <c r="U550">
        <v>10</v>
      </c>
      <c r="V550" s="35" t="s">
        <v>8844</v>
      </c>
      <c r="W550" s="35" t="s">
        <v>1329</v>
      </c>
      <c r="X550" s="35" t="s">
        <v>79</v>
      </c>
      <c r="Y550" s="35" t="s">
        <v>48</v>
      </c>
      <c r="Z550" s="35" t="s">
        <v>14691</v>
      </c>
      <c r="AA550" s="35" t="s">
        <v>14691</v>
      </c>
      <c r="AC550" s="35" t="s">
        <v>14691</v>
      </c>
      <c r="AD550" s="35" t="s">
        <v>14691</v>
      </c>
      <c r="AE550">
        <v>319414953</v>
      </c>
      <c r="AF550">
        <v>10.1</v>
      </c>
      <c r="AG550" s="35" t="s">
        <v>14691</v>
      </c>
      <c r="AI550">
        <v>15812500</v>
      </c>
      <c r="AJ550" s="20">
        <v>44419</v>
      </c>
      <c r="AK550" s="20"/>
      <c r="AL550">
        <v>12737500</v>
      </c>
      <c r="AO550">
        <v>12737500</v>
      </c>
      <c r="AP550" s="35" t="s">
        <v>14691</v>
      </c>
      <c r="AQ550" s="35" t="s">
        <v>14691</v>
      </c>
      <c r="AR550" s="35" t="s">
        <v>14691</v>
      </c>
      <c r="AS550" s="35" t="s">
        <v>14691</v>
      </c>
      <c r="AT550" s="35" t="s">
        <v>14691</v>
      </c>
      <c r="AU550">
        <v>10.11</v>
      </c>
      <c r="AV550">
        <v>10.169</v>
      </c>
      <c r="AW550" t="b">
        <v>0</v>
      </c>
      <c r="AX550">
        <v>31625000</v>
      </c>
      <c r="AY550" s="20">
        <v>44970</v>
      </c>
      <c r="AZ550" s="20"/>
      <c r="BA550" s="20"/>
      <c r="BB550">
        <v>1</v>
      </c>
      <c r="BC550">
        <v>0.5</v>
      </c>
      <c r="BD550">
        <v>1</v>
      </c>
      <c r="BE550">
        <v>11.5</v>
      </c>
      <c r="BF550" s="35" t="s">
        <v>14691</v>
      </c>
      <c r="BG550" s="35" t="s">
        <v>8836</v>
      </c>
      <c r="BH550" s="35" t="s">
        <v>8848</v>
      </c>
      <c r="BI550" s="35" t="s">
        <v>2584</v>
      </c>
      <c r="BJ550" s="35" t="s">
        <v>8849</v>
      </c>
    </row>
    <row r="551" spans="1:62" x14ac:dyDescent="0.2">
      <c r="A551">
        <v>549</v>
      </c>
      <c r="B551" s="35" t="s">
        <v>8836</v>
      </c>
      <c r="C551" s="35" t="s">
        <v>8837</v>
      </c>
      <c r="D551" s="35" t="s">
        <v>8838</v>
      </c>
      <c r="E551" s="35" t="s">
        <v>8850</v>
      </c>
      <c r="F551" s="35" t="s">
        <v>8840</v>
      </c>
      <c r="G551" s="20">
        <v>44270</v>
      </c>
      <c r="H551" s="35" t="s">
        <v>2949</v>
      </c>
      <c r="I551" s="35" t="s">
        <v>61</v>
      </c>
      <c r="J551" s="35" t="s">
        <v>69</v>
      </c>
      <c r="K551">
        <v>18</v>
      </c>
      <c r="L551">
        <v>9.1999999999999993</v>
      </c>
      <c r="M551" s="35" t="s">
        <v>8841</v>
      </c>
      <c r="N551" s="35" t="s">
        <v>8842</v>
      </c>
      <c r="O551" s="35" t="s">
        <v>90</v>
      </c>
      <c r="P551" s="35" t="s">
        <v>2656</v>
      </c>
      <c r="Q551" s="35" t="s">
        <v>59</v>
      </c>
      <c r="R551" s="35" t="s">
        <v>2577</v>
      </c>
      <c r="S551" s="35" t="s">
        <v>8843</v>
      </c>
      <c r="T551">
        <v>31625000</v>
      </c>
      <c r="U551">
        <v>10</v>
      </c>
      <c r="V551" s="35" t="s">
        <v>8844</v>
      </c>
      <c r="W551" s="35" t="s">
        <v>1329</v>
      </c>
      <c r="X551" s="35" t="s">
        <v>79</v>
      </c>
      <c r="Y551" s="35" t="s">
        <v>48</v>
      </c>
      <c r="Z551" s="35" t="s">
        <v>14691</v>
      </c>
      <c r="AA551" s="35" t="s">
        <v>14691</v>
      </c>
      <c r="AC551" s="35" t="s">
        <v>14691</v>
      </c>
      <c r="AD551" s="35" t="s">
        <v>14691</v>
      </c>
      <c r="AE551">
        <v>319414953</v>
      </c>
      <c r="AF551">
        <v>10.1</v>
      </c>
      <c r="AG551" s="35" t="s">
        <v>14691</v>
      </c>
      <c r="AI551">
        <v>15812500</v>
      </c>
      <c r="AJ551" s="20">
        <v>44419</v>
      </c>
      <c r="AK551" s="20"/>
      <c r="AL551">
        <v>12737500</v>
      </c>
      <c r="AO551">
        <v>12737500</v>
      </c>
      <c r="AP551" s="35" t="s">
        <v>14691</v>
      </c>
      <c r="AQ551" s="35" t="s">
        <v>14691</v>
      </c>
      <c r="AR551" s="35" t="s">
        <v>14691</v>
      </c>
      <c r="AS551" s="35" t="s">
        <v>14691</v>
      </c>
      <c r="AT551" s="35" t="s">
        <v>14691</v>
      </c>
      <c r="AU551">
        <v>10.11</v>
      </c>
      <c r="AV551">
        <v>10.169</v>
      </c>
      <c r="AW551" t="b">
        <v>0</v>
      </c>
      <c r="AX551">
        <v>31625000</v>
      </c>
      <c r="AY551" s="20">
        <v>44970</v>
      </c>
      <c r="AZ551" s="20"/>
      <c r="BA551" s="20"/>
      <c r="BB551">
        <v>1</v>
      </c>
      <c r="BC551">
        <v>0.5</v>
      </c>
      <c r="BD551">
        <v>1</v>
      </c>
      <c r="BE551">
        <v>11.5</v>
      </c>
      <c r="BF551" s="35" t="s">
        <v>14691</v>
      </c>
      <c r="BG551" s="35" t="s">
        <v>8851</v>
      </c>
      <c r="BH551" s="35" t="s">
        <v>8852</v>
      </c>
      <c r="BI551" s="35" t="s">
        <v>2589</v>
      </c>
      <c r="BJ551" s="35" t="s">
        <v>8853</v>
      </c>
    </row>
    <row r="552" spans="1:62" x14ac:dyDescent="0.2">
      <c r="A552">
        <v>550</v>
      </c>
      <c r="B552" s="35" t="s">
        <v>1326</v>
      </c>
      <c r="C552" s="35" t="s">
        <v>11498</v>
      </c>
      <c r="D552" s="35" t="s">
        <v>11499</v>
      </c>
      <c r="E552" s="35" t="s">
        <v>11500</v>
      </c>
      <c r="F552" s="35" t="s">
        <v>11501</v>
      </c>
      <c r="G552" s="20">
        <v>44257</v>
      </c>
      <c r="H552" s="35" t="s">
        <v>1328</v>
      </c>
      <c r="I552" s="35" t="s">
        <v>14691</v>
      </c>
      <c r="J552" s="35" t="s">
        <v>83</v>
      </c>
      <c r="M552" s="35" t="s">
        <v>11502</v>
      </c>
      <c r="N552" s="35" t="s">
        <v>11503</v>
      </c>
      <c r="O552" s="35" t="s">
        <v>81</v>
      </c>
      <c r="P552" s="35" t="s">
        <v>2656</v>
      </c>
      <c r="Q552" s="35" t="s">
        <v>74</v>
      </c>
      <c r="R552" s="35" t="s">
        <v>2577</v>
      </c>
      <c r="S552" s="35" t="s">
        <v>11504</v>
      </c>
      <c r="T552">
        <v>43067606</v>
      </c>
      <c r="U552">
        <v>10</v>
      </c>
      <c r="V552" s="35" t="s">
        <v>11505</v>
      </c>
      <c r="W552" s="35" t="s">
        <v>1327</v>
      </c>
      <c r="X552" s="35" t="s">
        <v>79</v>
      </c>
      <c r="Y552" s="35" t="s">
        <v>48</v>
      </c>
      <c r="Z552" s="35" t="s">
        <v>14691</v>
      </c>
      <c r="AA552" s="35" t="s">
        <v>14691</v>
      </c>
      <c r="AB552">
        <v>50000000</v>
      </c>
      <c r="AC552" s="35" t="s">
        <v>11506</v>
      </c>
      <c r="AD552" s="35" t="s">
        <v>11507</v>
      </c>
      <c r="AE552">
        <v>430676061</v>
      </c>
      <c r="AF552">
        <v>10</v>
      </c>
      <c r="AG552" s="35" t="s">
        <v>14691</v>
      </c>
      <c r="AJ552" s="20">
        <v>44278</v>
      </c>
      <c r="AK552" s="20"/>
      <c r="AL552">
        <v>10613522</v>
      </c>
      <c r="AO552">
        <v>10613522</v>
      </c>
      <c r="AP552" s="35" t="s">
        <v>14691</v>
      </c>
      <c r="AQ552" s="35" t="s">
        <v>14691</v>
      </c>
      <c r="AR552" s="35" t="s">
        <v>14691</v>
      </c>
      <c r="AS552" s="35" t="s">
        <v>14691</v>
      </c>
      <c r="AT552" s="35" t="s">
        <v>14691</v>
      </c>
      <c r="AU552">
        <v>10.01</v>
      </c>
      <c r="AV552">
        <v>10.074999999999999</v>
      </c>
      <c r="AW552" t="b">
        <v>0</v>
      </c>
      <c r="AX552">
        <v>43067606</v>
      </c>
      <c r="AY552" s="20">
        <v>45010</v>
      </c>
      <c r="AZ552" s="20"/>
      <c r="BA552" s="20">
        <v>45102</v>
      </c>
      <c r="BB552">
        <v>1</v>
      </c>
      <c r="BF552" s="35" t="s">
        <v>14691</v>
      </c>
      <c r="BG552" s="35" t="s">
        <v>1326</v>
      </c>
      <c r="BH552" s="35" t="s">
        <v>11508</v>
      </c>
      <c r="BI552" s="35" t="s">
        <v>2580</v>
      </c>
      <c r="BJ552" s="35" t="s">
        <v>11509</v>
      </c>
    </row>
    <row r="553" spans="1:62" x14ac:dyDescent="0.2">
      <c r="A553">
        <v>551</v>
      </c>
      <c r="B553" s="35" t="s">
        <v>5374</v>
      </c>
      <c r="C553" s="35" t="s">
        <v>5375</v>
      </c>
      <c r="D553" s="35" t="s">
        <v>5376</v>
      </c>
      <c r="E553" s="35" t="s">
        <v>5377</v>
      </c>
      <c r="F553" s="35" t="s">
        <v>5378</v>
      </c>
      <c r="G553" s="20">
        <v>44483</v>
      </c>
      <c r="H553" s="35" t="s">
        <v>2653</v>
      </c>
      <c r="I553" s="35" t="s">
        <v>54</v>
      </c>
      <c r="J553" s="35" t="s">
        <v>137</v>
      </c>
      <c r="K553">
        <v>18</v>
      </c>
      <c r="L553">
        <v>9.1999999999999993</v>
      </c>
      <c r="M553" s="35" t="s">
        <v>5379</v>
      </c>
      <c r="N553" s="35" t="s">
        <v>5380</v>
      </c>
      <c r="O553" s="35" t="s">
        <v>453</v>
      </c>
      <c r="P553" s="35" t="s">
        <v>2656</v>
      </c>
      <c r="Q553" s="35" t="s">
        <v>169</v>
      </c>
      <c r="R553" s="35" t="s">
        <v>2623</v>
      </c>
      <c r="S553" s="35" t="s">
        <v>5381</v>
      </c>
      <c r="T553">
        <v>11500000</v>
      </c>
      <c r="U553">
        <v>10</v>
      </c>
      <c r="V553" s="35" t="s">
        <v>14691</v>
      </c>
      <c r="W553" s="35" t="s">
        <v>1324</v>
      </c>
      <c r="X553" s="35" t="s">
        <v>130</v>
      </c>
      <c r="Y553" s="35" t="s">
        <v>48</v>
      </c>
      <c r="Z553" s="35" t="s">
        <v>14691</v>
      </c>
      <c r="AA553" s="35" t="s">
        <v>14691</v>
      </c>
      <c r="AC553" s="35" t="s">
        <v>14691</v>
      </c>
      <c r="AD553" s="35" t="s">
        <v>14691</v>
      </c>
      <c r="AE553">
        <v>116725000</v>
      </c>
      <c r="AF553">
        <v>10.15</v>
      </c>
      <c r="AG553" s="35" t="s">
        <v>14691</v>
      </c>
      <c r="AI553">
        <v>11500000</v>
      </c>
      <c r="AJ553" s="20">
        <v>44504</v>
      </c>
      <c r="AK553" s="20"/>
      <c r="AL553">
        <v>5570000</v>
      </c>
      <c r="AM553">
        <v>557000</v>
      </c>
      <c r="AP553" s="35" t="s">
        <v>14691</v>
      </c>
      <c r="AQ553" s="35" t="s">
        <v>14691</v>
      </c>
      <c r="AR553" s="35" t="s">
        <v>14691</v>
      </c>
      <c r="AS553" s="35" t="s">
        <v>14691</v>
      </c>
      <c r="AT553" s="35" t="s">
        <v>14691</v>
      </c>
      <c r="AU553">
        <v>10.15</v>
      </c>
      <c r="AV553">
        <v>10.176</v>
      </c>
      <c r="AW553" t="b">
        <v>0</v>
      </c>
      <c r="AX553">
        <v>11500000</v>
      </c>
      <c r="AY553" s="20">
        <v>44873</v>
      </c>
      <c r="AZ553" s="20"/>
      <c r="BA553" s="20"/>
      <c r="BB553">
        <v>1</v>
      </c>
      <c r="BC553">
        <v>1</v>
      </c>
      <c r="BD553">
        <v>1</v>
      </c>
      <c r="BE553">
        <v>11.5</v>
      </c>
      <c r="BF553" s="35" t="s">
        <v>14691</v>
      </c>
      <c r="BG553" s="35" t="s">
        <v>1325</v>
      </c>
      <c r="BH553" s="35" t="s">
        <v>14766</v>
      </c>
      <c r="BI553" s="35" t="s">
        <v>2580</v>
      </c>
      <c r="BJ553" s="35" t="s">
        <v>5382</v>
      </c>
    </row>
    <row r="554" spans="1:62" x14ac:dyDescent="0.2">
      <c r="A554">
        <v>552</v>
      </c>
      <c r="B554" s="35" t="s">
        <v>5374</v>
      </c>
      <c r="C554" s="35" t="s">
        <v>5375</v>
      </c>
      <c r="D554" s="35" t="s">
        <v>5376</v>
      </c>
      <c r="E554" s="35" t="s">
        <v>5383</v>
      </c>
      <c r="F554" s="35" t="s">
        <v>5378</v>
      </c>
      <c r="G554" s="20">
        <v>44483</v>
      </c>
      <c r="H554" s="35" t="s">
        <v>2653</v>
      </c>
      <c r="I554" s="35" t="s">
        <v>54</v>
      </c>
      <c r="J554" s="35" t="s">
        <v>137</v>
      </c>
      <c r="K554">
        <v>18</v>
      </c>
      <c r="L554">
        <v>9.1999999999999993</v>
      </c>
      <c r="M554" s="35" t="s">
        <v>5379</v>
      </c>
      <c r="N554" s="35" t="s">
        <v>5380</v>
      </c>
      <c r="O554" s="35" t="s">
        <v>453</v>
      </c>
      <c r="P554" s="35" t="s">
        <v>2656</v>
      </c>
      <c r="Q554" s="35" t="s">
        <v>169</v>
      </c>
      <c r="R554" s="35" t="s">
        <v>2623</v>
      </c>
      <c r="S554" s="35" t="s">
        <v>5381</v>
      </c>
      <c r="T554">
        <v>11500000</v>
      </c>
      <c r="U554">
        <v>10</v>
      </c>
      <c r="V554" s="35" t="s">
        <v>14691</v>
      </c>
      <c r="W554" s="35" t="s">
        <v>1324</v>
      </c>
      <c r="X554" s="35" t="s">
        <v>130</v>
      </c>
      <c r="Y554" s="35" t="s">
        <v>48</v>
      </c>
      <c r="Z554" s="35" t="s">
        <v>14691</v>
      </c>
      <c r="AA554" s="35" t="s">
        <v>14691</v>
      </c>
      <c r="AC554" s="35" t="s">
        <v>14691</v>
      </c>
      <c r="AD554" s="35" t="s">
        <v>14691</v>
      </c>
      <c r="AE554">
        <v>116725000</v>
      </c>
      <c r="AF554">
        <v>10.15</v>
      </c>
      <c r="AG554" s="35" t="s">
        <v>14691</v>
      </c>
      <c r="AI554">
        <v>11500000</v>
      </c>
      <c r="AJ554" s="20">
        <v>44504</v>
      </c>
      <c r="AK554" s="20"/>
      <c r="AL554">
        <v>5570000</v>
      </c>
      <c r="AM554">
        <v>557000</v>
      </c>
      <c r="AP554" s="35" t="s">
        <v>14691</v>
      </c>
      <c r="AQ554" s="35" t="s">
        <v>14691</v>
      </c>
      <c r="AR554" s="35" t="s">
        <v>14691</v>
      </c>
      <c r="AS554" s="35" t="s">
        <v>14691</v>
      </c>
      <c r="AT554" s="35" t="s">
        <v>14691</v>
      </c>
      <c r="AU554">
        <v>10.15</v>
      </c>
      <c r="AV554">
        <v>10.176</v>
      </c>
      <c r="AW554" t="b">
        <v>0</v>
      </c>
      <c r="AX554">
        <v>11500000</v>
      </c>
      <c r="AY554" s="20">
        <v>44873</v>
      </c>
      <c r="AZ554" s="20"/>
      <c r="BA554" s="20"/>
      <c r="BB554">
        <v>1</v>
      </c>
      <c r="BC554">
        <v>1</v>
      </c>
      <c r="BD554">
        <v>1</v>
      </c>
      <c r="BE554">
        <v>11.5</v>
      </c>
      <c r="BF554" s="35" t="s">
        <v>14691</v>
      </c>
      <c r="BG554" s="35" t="s">
        <v>5374</v>
      </c>
      <c r="BH554" s="35" t="s">
        <v>14767</v>
      </c>
      <c r="BI554" s="35" t="s">
        <v>2584</v>
      </c>
      <c r="BJ554" s="35" t="s">
        <v>5384</v>
      </c>
    </row>
    <row r="555" spans="1:62" x14ac:dyDescent="0.2">
      <c r="A555">
        <v>553</v>
      </c>
      <c r="B555" s="35" t="s">
        <v>5374</v>
      </c>
      <c r="C555" s="35" t="s">
        <v>5375</v>
      </c>
      <c r="D555" s="35" t="s">
        <v>5376</v>
      </c>
      <c r="E555" s="35" t="s">
        <v>5385</v>
      </c>
      <c r="F555" s="35" t="s">
        <v>5378</v>
      </c>
      <c r="G555" s="20">
        <v>44483</v>
      </c>
      <c r="H555" s="35" t="s">
        <v>2653</v>
      </c>
      <c r="I555" s="35" t="s">
        <v>54</v>
      </c>
      <c r="J555" s="35" t="s">
        <v>137</v>
      </c>
      <c r="K555">
        <v>18</v>
      </c>
      <c r="L555">
        <v>9.1999999999999993</v>
      </c>
      <c r="M555" s="35" t="s">
        <v>5379</v>
      </c>
      <c r="N555" s="35" t="s">
        <v>5380</v>
      </c>
      <c r="O555" s="35" t="s">
        <v>453</v>
      </c>
      <c r="P555" s="35" t="s">
        <v>2656</v>
      </c>
      <c r="Q555" s="35" t="s">
        <v>169</v>
      </c>
      <c r="R555" s="35" t="s">
        <v>2623</v>
      </c>
      <c r="S555" s="35" t="s">
        <v>5381</v>
      </c>
      <c r="T555">
        <v>11500000</v>
      </c>
      <c r="U555">
        <v>10</v>
      </c>
      <c r="V555" s="35" t="s">
        <v>14691</v>
      </c>
      <c r="W555" s="35" t="s">
        <v>1324</v>
      </c>
      <c r="X555" s="35" t="s">
        <v>130</v>
      </c>
      <c r="Y555" s="35" t="s">
        <v>48</v>
      </c>
      <c r="Z555" s="35" t="s">
        <v>14691</v>
      </c>
      <c r="AA555" s="35" t="s">
        <v>14691</v>
      </c>
      <c r="AC555" s="35" t="s">
        <v>14691</v>
      </c>
      <c r="AD555" s="35" t="s">
        <v>14691</v>
      </c>
      <c r="AE555">
        <v>116725000</v>
      </c>
      <c r="AF555">
        <v>10.15</v>
      </c>
      <c r="AG555" s="35" t="s">
        <v>14691</v>
      </c>
      <c r="AI555">
        <v>11500000</v>
      </c>
      <c r="AJ555" s="20">
        <v>44504</v>
      </c>
      <c r="AK555" s="20"/>
      <c r="AL555">
        <v>5570000</v>
      </c>
      <c r="AM555">
        <v>557000</v>
      </c>
      <c r="AP555" s="35" t="s">
        <v>14691</v>
      </c>
      <c r="AQ555" s="35" t="s">
        <v>14691</v>
      </c>
      <c r="AR555" s="35" t="s">
        <v>14691</v>
      </c>
      <c r="AS555" s="35" t="s">
        <v>14691</v>
      </c>
      <c r="AT555" s="35" t="s">
        <v>14691</v>
      </c>
      <c r="AU555">
        <v>10.15</v>
      </c>
      <c r="AV555">
        <v>10.176</v>
      </c>
      <c r="AW555" t="b">
        <v>0</v>
      </c>
      <c r="AX555">
        <v>11500000</v>
      </c>
      <c r="AY555" s="20">
        <v>44873</v>
      </c>
      <c r="AZ555" s="20"/>
      <c r="BA555" s="20"/>
      <c r="BB555">
        <v>1</v>
      </c>
      <c r="BC555">
        <v>1</v>
      </c>
      <c r="BD555">
        <v>1</v>
      </c>
      <c r="BE555">
        <v>11.5</v>
      </c>
      <c r="BF555" s="35" t="s">
        <v>14691</v>
      </c>
      <c r="BG555" s="35" t="s">
        <v>5386</v>
      </c>
      <c r="BH555" s="35" t="s">
        <v>14768</v>
      </c>
      <c r="BI555" s="35" t="s">
        <v>2589</v>
      </c>
      <c r="BJ555" s="35" t="s">
        <v>5387</v>
      </c>
    </row>
    <row r="556" spans="1:62" x14ac:dyDescent="0.2">
      <c r="A556">
        <v>554</v>
      </c>
      <c r="B556" s="35" t="s">
        <v>10023</v>
      </c>
      <c r="C556" s="35" t="s">
        <v>10024</v>
      </c>
      <c r="D556" s="35" t="s">
        <v>10025</v>
      </c>
      <c r="E556" s="35" t="s">
        <v>10026</v>
      </c>
      <c r="F556" s="35" t="s">
        <v>10027</v>
      </c>
      <c r="G556" s="20">
        <v>44239</v>
      </c>
      <c r="H556" s="35" t="s">
        <v>3225</v>
      </c>
      <c r="I556" s="35" t="s">
        <v>54</v>
      </c>
      <c r="J556" s="35" t="s">
        <v>53</v>
      </c>
      <c r="K556">
        <v>18</v>
      </c>
      <c r="L556">
        <v>9.1999999999999993</v>
      </c>
      <c r="M556" s="35" t="s">
        <v>10028</v>
      </c>
      <c r="N556" s="35" t="s">
        <v>10029</v>
      </c>
      <c r="O556" s="35" t="s">
        <v>52</v>
      </c>
      <c r="P556" s="35" t="s">
        <v>2656</v>
      </c>
      <c r="Q556" s="35" t="s">
        <v>81</v>
      </c>
      <c r="R556" s="35" t="s">
        <v>2623</v>
      </c>
      <c r="S556" s="35" t="s">
        <v>10030</v>
      </c>
      <c r="T556">
        <v>28750000</v>
      </c>
      <c r="U556">
        <v>10</v>
      </c>
      <c r="V556" s="35" t="s">
        <v>14691</v>
      </c>
      <c r="W556" s="35" t="s">
        <v>1211</v>
      </c>
      <c r="X556" s="35" t="s">
        <v>72</v>
      </c>
      <c r="Y556" s="35" t="s">
        <v>48</v>
      </c>
      <c r="Z556" s="35" t="s">
        <v>14691</v>
      </c>
      <c r="AA556" s="35" t="s">
        <v>14691</v>
      </c>
      <c r="AC556" s="35" t="s">
        <v>14691</v>
      </c>
      <c r="AD556" s="35" t="s">
        <v>14691</v>
      </c>
      <c r="AE556">
        <v>287509969</v>
      </c>
      <c r="AF556">
        <v>10</v>
      </c>
      <c r="AG556" s="35" t="s">
        <v>14691</v>
      </c>
      <c r="AI556">
        <v>9583333</v>
      </c>
      <c r="AJ556" s="20">
        <v>44257</v>
      </c>
      <c r="AK556" s="20"/>
      <c r="AL556">
        <v>7750001</v>
      </c>
      <c r="AO556">
        <v>5166667</v>
      </c>
      <c r="AP556" s="35" t="s">
        <v>14691</v>
      </c>
      <c r="AQ556" s="35" t="s">
        <v>14691</v>
      </c>
      <c r="AR556" s="35" t="s">
        <v>14691</v>
      </c>
      <c r="AS556" s="35" t="s">
        <v>14691</v>
      </c>
      <c r="AT556" s="35" t="s">
        <v>14691</v>
      </c>
      <c r="AU556">
        <v>10</v>
      </c>
      <c r="AV556">
        <v>10.048999999999999</v>
      </c>
      <c r="AW556" t="b">
        <v>0</v>
      </c>
      <c r="AX556">
        <v>28750000</v>
      </c>
      <c r="AY556" s="20">
        <v>44989</v>
      </c>
      <c r="AZ556" s="20"/>
      <c r="BA556" s="20"/>
      <c r="BB556">
        <v>1</v>
      </c>
      <c r="BC556">
        <v>0.3333333432674408</v>
      </c>
      <c r="BD556">
        <v>1</v>
      </c>
      <c r="BE556">
        <v>11.5</v>
      </c>
      <c r="BF556" s="35" t="s">
        <v>14691</v>
      </c>
      <c r="BG556" s="35" t="s">
        <v>1323</v>
      </c>
      <c r="BH556" s="35" t="s">
        <v>10031</v>
      </c>
      <c r="BI556" s="35" t="s">
        <v>2580</v>
      </c>
      <c r="BJ556" s="35" t="s">
        <v>10032</v>
      </c>
    </row>
    <row r="557" spans="1:62" x14ac:dyDescent="0.2">
      <c r="A557">
        <v>555</v>
      </c>
      <c r="B557" s="35" t="s">
        <v>10023</v>
      </c>
      <c r="C557" s="35" t="s">
        <v>10024</v>
      </c>
      <c r="D557" s="35" t="s">
        <v>10025</v>
      </c>
      <c r="E557" s="35" t="s">
        <v>10033</v>
      </c>
      <c r="F557" s="35" t="s">
        <v>10027</v>
      </c>
      <c r="G557" s="20">
        <v>44239</v>
      </c>
      <c r="H557" s="35" t="s">
        <v>3225</v>
      </c>
      <c r="I557" s="35" t="s">
        <v>54</v>
      </c>
      <c r="J557" s="35" t="s">
        <v>53</v>
      </c>
      <c r="K557">
        <v>18</v>
      </c>
      <c r="L557">
        <v>9.1999999999999993</v>
      </c>
      <c r="M557" s="35" t="s">
        <v>10028</v>
      </c>
      <c r="N557" s="35" t="s">
        <v>10029</v>
      </c>
      <c r="O557" s="35" t="s">
        <v>52</v>
      </c>
      <c r="P557" s="35" t="s">
        <v>2656</v>
      </c>
      <c r="Q557" s="35" t="s">
        <v>81</v>
      </c>
      <c r="R557" s="35" t="s">
        <v>2623</v>
      </c>
      <c r="S557" s="35" t="s">
        <v>10030</v>
      </c>
      <c r="T557">
        <v>28750000</v>
      </c>
      <c r="U557">
        <v>10</v>
      </c>
      <c r="V557" s="35" t="s">
        <v>14691</v>
      </c>
      <c r="W557" s="35" t="s">
        <v>1211</v>
      </c>
      <c r="X557" s="35" t="s">
        <v>72</v>
      </c>
      <c r="Y557" s="35" t="s">
        <v>48</v>
      </c>
      <c r="Z557" s="35" t="s">
        <v>14691</v>
      </c>
      <c r="AA557" s="35" t="s">
        <v>14691</v>
      </c>
      <c r="AC557" s="35" t="s">
        <v>14691</v>
      </c>
      <c r="AD557" s="35" t="s">
        <v>14691</v>
      </c>
      <c r="AE557">
        <v>287509969</v>
      </c>
      <c r="AF557">
        <v>10</v>
      </c>
      <c r="AG557" s="35" t="s">
        <v>14691</v>
      </c>
      <c r="AI557">
        <v>9583333</v>
      </c>
      <c r="AJ557" s="20">
        <v>44257</v>
      </c>
      <c r="AK557" s="20"/>
      <c r="AL557">
        <v>7750001</v>
      </c>
      <c r="AO557">
        <v>5166667</v>
      </c>
      <c r="AP557" s="35" t="s">
        <v>14691</v>
      </c>
      <c r="AQ557" s="35" t="s">
        <v>14691</v>
      </c>
      <c r="AR557" s="35" t="s">
        <v>14691</v>
      </c>
      <c r="AS557" s="35" t="s">
        <v>14691</v>
      </c>
      <c r="AT557" s="35" t="s">
        <v>14691</v>
      </c>
      <c r="AU557">
        <v>10</v>
      </c>
      <c r="AV557">
        <v>10.048999999999999</v>
      </c>
      <c r="AW557" t="b">
        <v>0</v>
      </c>
      <c r="AX557">
        <v>28750000</v>
      </c>
      <c r="AY557" s="20">
        <v>44989</v>
      </c>
      <c r="AZ557" s="20"/>
      <c r="BA557" s="20"/>
      <c r="BB557">
        <v>1</v>
      </c>
      <c r="BC557">
        <v>0.3333333432674408</v>
      </c>
      <c r="BD557">
        <v>1</v>
      </c>
      <c r="BE557">
        <v>11.5</v>
      </c>
      <c r="BF557" s="35" t="s">
        <v>14691</v>
      </c>
      <c r="BG557" s="35" t="s">
        <v>10023</v>
      </c>
      <c r="BH557" s="35" t="s">
        <v>10034</v>
      </c>
      <c r="BI557" s="35" t="s">
        <v>2584</v>
      </c>
      <c r="BJ557" s="35" t="s">
        <v>10035</v>
      </c>
    </row>
    <row r="558" spans="1:62" x14ac:dyDescent="0.2">
      <c r="A558">
        <v>556</v>
      </c>
      <c r="B558" s="35" t="s">
        <v>10023</v>
      </c>
      <c r="C558" s="35" t="s">
        <v>10024</v>
      </c>
      <c r="D558" s="35" t="s">
        <v>10025</v>
      </c>
      <c r="E558" s="35" t="s">
        <v>10036</v>
      </c>
      <c r="F558" s="35" t="s">
        <v>10027</v>
      </c>
      <c r="G558" s="20">
        <v>44239</v>
      </c>
      <c r="H558" s="35" t="s">
        <v>3225</v>
      </c>
      <c r="I558" s="35" t="s">
        <v>54</v>
      </c>
      <c r="J558" s="35" t="s">
        <v>53</v>
      </c>
      <c r="K558">
        <v>18</v>
      </c>
      <c r="L558">
        <v>9.1999999999999993</v>
      </c>
      <c r="M558" s="35" t="s">
        <v>10028</v>
      </c>
      <c r="N558" s="35" t="s">
        <v>10029</v>
      </c>
      <c r="O558" s="35" t="s">
        <v>52</v>
      </c>
      <c r="P558" s="35" t="s">
        <v>2656</v>
      </c>
      <c r="Q558" s="35" t="s">
        <v>81</v>
      </c>
      <c r="R558" s="35" t="s">
        <v>2623</v>
      </c>
      <c r="S558" s="35" t="s">
        <v>10030</v>
      </c>
      <c r="T558">
        <v>28750000</v>
      </c>
      <c r="U558">
        <v>10</v>
      </c>
      <c r="V558" s="35" t="s">
        <v>14691</v>
      </c>
      <c r="W558" s="35" t="s">
        <v>1211</v>
      </c>
      <c r="X558" s="35" t="s">
        <v>72</v>
      </c>
      <c r="Y558" s="35" t="s">
        <v>48</v>
      </c>
      <c r="Z558" s="35" t="s">
        <v>14691</v>
      </c>
      <c r="AA558" s="35" t="s">
        <v>14691</v>
      </c>
      <c r="AC558" s="35" t="s">
        <v>14691</v>
      </c>
      <c r="AD558" s="35" t="s">
        <v>14691</v>
      </c>
      <c r="AE558">
        <v>287509969</v>
      </c>
      <c r="AF558">
        <v>10</v>
      </c>
      <c r="AG558" s="35" t="s">
        <v>14691</v>
      </c>
      <c r="AI558">
        <v>9583333</v>
      </c>
      <c r="AJ558" s="20">
        <v>44257</v>
      </c>
      <c r="AK558" s="20"/>
      <c r="AL558">
        <v>7750001</v>
      </c>
      <c r="AO558">
        <v>5166667</v>
      </c>
      <c r="AP558" s="35" t="s">
        <v>14691</v>
      </c>
      <c r="AQ558" s="35" t="s">
        <v>14691</v>
      </c>
      <c r="AR558" s="35" t="s">
        <v>14691</v>
      </c>
      <c r="AS558" s="35" t="s">
        <v>14691</v>
      </c>
      <c r="AT558" s="35" t="s">
        <v>14691</v>
      </c>
      <c r="AU558">
        <v>10</v>
      </c>
      <c r="AV558">
        <v>10.048999999999999</v>
      </c>
      <c r="AW558" t="b">
        <v>0</v>
      </c>
      <c r="AX558">
        <v>28750000</v>
      </c>
      <c r="AY558" s="20">
        <v>44989</v>
      </c>
      <c r="AZ558" s="20"/>
      <c r="BA558" s="20"/>
      <c r="BB558">
        <v>1</v>
      </c>
      <c r="BC558">
        <v>0.3333333432674408</v>
      </c>
      <c r="BD558">
        <v>1</v>
      </c>
      <c r="BE558">
        <v>11.5</v>
      </c>
      <c r="BF558" s="35" t="s">
        <v>14691</v>
      </c>
      <c r="BG558" s="35" t="s">
        <v>10037</v>
      </c>
      <c r="BH558" s="35" t="s">
        <v>10038</v>
      </c>
      <c r="BI558" s="35" t="s">
        <v>2589</v>
      </c>
      <c r="BJ558" s="35" t="s">
        <v>10039</v>
      </c>
    </row>
    <row r="559" spans="1:62" x14ac:dyDescent="0.2">
      <c r="A559">
        <v>557</v>
      </c>
      <c r="B559" s="35" t="s">
        <v>10040</v>
      </c>
      <c r="C559" s="35" t="s">
        <v>10041</v>
      </c>
      <c r="D559" s="35" t="s">
        <v>10042</v>
      </c>
      <c r="E559" s="35" t="s">
        <v>10043</v>
      </c>
      <c r="F559" s="35" t="s">
        <v>10044</v>
      </c>
      <c r="G559" s="20">
        <v>44236</v>
      </c>
      <c r="H559" s="35" t="s">
        <v>3225</v>
      </c>
      <c r="I559" s="35" t="s">
        <v>54</v>
      </c>
      <c r="J559" s="35" t="s">
        <v>53</v>
      </c>
      <c r="K559">
        <v>18</v>
      </c>
      <c r="L559">
        <v>9.1999999999999993</v>
      </c>
      <c r="M559" s="35" t="s">
        <v>10045</v>
      </c>
      <c r="N559" s="35" t="s">
        <v>10046</v>
      </c>
      <c r="O559" s="35" t="s">
        <v>251</v>
      </c>
      <c r="P559" s="35" t="s">
        <v>2656</v>
      </c>
      <c r="Q559" s="35" t="s">
        <v>82</v>
      </c>
      <c r="R559" s="35" t="s">
        <v>2577</v>
      </c>
      <c r="S559" s="35" t="s">
        <v>10047</v>
      </c>
      <c r="T559">
        <v>30945072</v>
      </c>
      <c r="U559">
        <v>10</v>
      </c>
      <c r="V559" s="35" t="s">
        <v>14691</v>
      </c>
      <c r="W559" s="35" t="s">
        <v>1321</v>
      </c>
      <c r="X559" s="35" t="s">
        <v>79</v>
      </c>
      <c r="Y559" s="35" t="s">
        <v>48</v>
      </c>
      <c r="Z559" s="35" t="s">
        <v>14691</v>
      </c>
      <c r="AA559" s="35" t="s">
        <v>14691</v>
      </c>
      <c r="AC559" s="35" t="s">
        <v>14691</v>
      </c>
      <c r="AD559" s="35" t="s">
        <v>14691</v>
      </c>
      <c r="AE559">
        <v>309450720</v>
      </c>
      <c r="AF559">
        <v>10</v>
      </c>
      <c r="AG559" s="35" t="s">
        <v>14691</v>
      </c>
      <c r="AI559">
        <v>10315024</v>
      </c>
      <c r="AJ559" s="20">
        <v>44257</v>
      </c>
      <c r="AK559" s="20"/>
      <c r="AL559">
        <v>9189014</v>
      </c>
      <c r="AO559">
        <v>6126010</v>
      </c>
      <c r="AP559" s="35" t="s">
        <v>14691</v>
      </c>
      <c r="AQ559" s="35" t="s">
        <v>14691</v>
      </c>
      <c r="AR559" s="35" t="s">
        <v>14691</v>
      </c>
      <c r="AS559" s="35" t="s">
        <v>14691</v>
      </c>
      <c r="AT559" s="35" t="s">
        <v>14691</v>
      </c>
      <c r="AU559">
        <v>10.01</v>
      </c>
      <c r="AV559">
        <v>10.071999999999999</v>
      </c>
      <c r="AW559" t="b">
        <v>0</v>
      </c>
      <c r="AX559">
        <v>30945072</v>
      </c>
      <c r="AY559" s="20">
        <v>44989</v>
      </c>
      <c r="AZ559" s="20"/>
      <c r="BA559" s="20"/>
      <c r="BB559">
        <v>1</v>
      </c>
      <c r="BC559">
        <v>0.3333333432674408</v>
      </c>
      <c r="BD559">
        <v>1</v>
      </c>
      <c r="BE559">
        <v>11.5</v>
      </c>
      <c r="BF559" s="35" t="s">
        <v>14691</v>
      </c>
      <c r="BG559" s="35" t="s">
        <v>1322</v>
      </c>
      <c r="BH559" s="35" t="s">
        <v>10048</v>
      </c>
      <c r="BI559" s="35" t="s">
        <v>2580</v>
      </c>
      <c r="BJ559" s="35" t="s">
        <v>10049</v>
      </c>
    </row>
    <row r="560" spans="1:62" x14ac:dyDescent="0.2">
      <c r="A560">
        <v>558</v>
      </c>
      <c r="B560" s="35" t="s">
        <v>10040</v>
      </c>
      <c r="C560" s="35" t="s">
        <v>10041</v>
      </c>
      <c r="D560" s="35" t="s">
        <v>10042</v>
      </c>
      <c r="E560" s="35" t="s">
        <v>10050</v>
      </c>
      <c r="F560" s="35" t="s">
        <v>10044</v>
      </c>
      <c r="G560" s="20">
        <v>44236</v>
      </c>
      <c r="H560" s="35" t="s">
        <v>3225</v>
      </c>
      <c r="I560" s="35" t="s">
        <v>54</v>
      </c>
      <c r="J560" s="35" t="s">
        <v>53</v>
      </c>
      <c r="K560">
        <v>18</v>
      </c>
      <c r="L560">
        <v>9.1999999999999993</v>
      </c>
      <c r="M560" s="35" t="s">
        <v>10045</v>
      </c>
      <c r="N560" s="35" t="s">
        <v>10046</v>
      </c>
      <c r="O560" s="35" t="s">
        <v>251</v>
      </c>
      <c r="P560" s="35" t="s">
        <v>2656</v>
      </c>
      <c r="Q560" s="35" t="s">
        <v>82</v>
      </c>
      <c r="R560" s="35" t="s">
        <v>2577</v>
      </c>
      <c r="S560" s="35" t="s">
        <v>10047</v>
      </c>
      <c r="T560">
        <v>30945072</v>
      </c>
      <c r="U560">
        <v>10</v>
      </c>
      <c r="V560" s="35" t="s">
        <v>14691</v>
      </c>
      <c r="W560" s="35" t="s">
        <v>1321</v>
      </c>
      <c r="X560" s="35" t="s">
        <v>79</v>
      </c>
      <c r="Y560" s="35" t="s">
        <v>48</v>
      </c>
      <c r="Z560" s="35" t="s">
        <v>14691</v>
      </c>
      <c r="AA560" s="35" t="s">
        <v>14691</v>
      </c>
      <c r="AC560" s="35" t="s">
        <v>14691</v>
      </c>
      <c r="AD560" s="35" t="s">
        <v>14691</v>
      </c>
      <c r="AE560">
        <v>309450720</v>
      </c>
      <c r="AF560">
        <v>10</v>
      </c>
      <c r="AG560" s="35" t="s">
        <v>14691</v>
      </c>
      <c r="AI560">
        <v>10315024</v>
      </c>
      <c r="AJ560" s="20">
        <v>44257</v>
      </c>
      <c r="AK560" s="20"/>
      <c r="AL560">
        <v>9189014</v>
      </c>
      <c r="AO560">
        <v>6126010</v>
      </c>
      <c r="AP560" s="35" t="s">
        <v>14691</v>
      </c>
      <c r="AQ560" s="35" t="s">
        <v>14691</v>
      </c>
      <c r="AR560" s="35" t="s">
        <v>14691</v>
      </c>
      <c r="AS560" s="35" t="s">
        <v>14691</v>
      </c>
      <c r="AT560" s="35" t="s">
        <v>14691</v>
      </c>
      <c r="AU560">
        <v>10.01</v>
      </c>
      <c r="AV560">
        <v>10.071999999999999</v>
      </c>
      <c r="AW560" t="b">
        <v>0</v>
      </c>
      <c r="AX560">
        <v>30945072</v>
      </c>
      <c r="AY560" s="20">
        <v>44989</v>
      </c>
      <c r="AZ560" s="20"/>
      <c r="BA560" s="20"/>
      <c r="BB560">
        <v>1</v>
      </c>
      <c r="BC560">
        <v>0.3333333432674408</v>
      </c>
      <c r="BD560">
        <v>1</v>
      </c>
      <c r="BE560">
        <v>11.5</v>
      </c>
      <c r="BF560" s="35" t="s">
        <v>14691</v>
      </c>
      <c r="BG560" s="35" t="s">
        <v>10040</v>
      </c>
      <c r="BH560" s="35" t="s">
        <v>10051</v>
      </c>
      <c r="BI560" s="35" t="s">
        <v>2584</v>
      </c>
      <c r="BJ560" s="35" t="s">
        <v>10052</v>
      </c>
    </row>
    <row r="561" spans="1:62" x14ac:dyDescent="0.2">
      <c r="A561">
        <v>559</v>
      </c>
      <c r="B561" s="35" t="s">
        <v>10040</v>
      </c>
      <c r="C561" s="35" t="s">
        <v>10041</v>
      </c>
      <c r="D561" s="35" t="s">
        <v>10042</v>
      </c>
      <c r="E561" s="35" t="s">
        <v>10053</v>
      </c>
      <c r="F561" s="35" t="s">
        <v>10044</v>
      </c>
      <c r="G561" s="20">
        <v>44236</v>
      </c>
      <c r="H561" s="35" t="s">
        <v>3225</v>
      </c>
      <c r="I561" s="35" t="s">
        <v>54</v>
      </c>
      <c r="J561" s="35" t="s">
        <v>53</v>
      </c>
      <c r="K561">
        <v>18</v>
      </c>
      <c r="L561">
        <v>9.1999999999999993</v>
      </c>
      <c r="M561" s="35" t="s">
        <v>10045</v>
      </c>
      <c r="N561" s="35" t="s">
        <v>10046</v>
      </c>
      <c r="O561" s="35" t="s">
        <v>251</v>
      </c>
      <c r="P561" s="35" t="s">
        <v>2656</v>
      </c>
      <c r="Q561" s="35" t="s">
        <v>82</v>
      </c>
      <c r="R561" s="35" t="s">
        <v>2577</v>
      </c>
      <c r="S561" s="35" t="s">
        <v>10047</v>
      </c>
      <c r="T561">
        <v>30945072</v>
      </c>
      <c r="U561">
        <v>10</v>
      </c>
      <c r="V561" s="35" t="s">
        <v>14691</v>
      </c>
      <c r="W561" s="35" t="s">
        <v>1321</v>
      </c>
      <c r="X561" s="35" t="s">
        <v>79</v>
      </c>
      <c r="Y561" s="35" t="s">
        <v>48</v>
      </c>
      <c r="Z561" s="35" t="s">
        <v>14691</v>
      </c>
      <c r="AA561" s="35" t="s">
        <v>14691</v>
      </c>
      <c r="AC561" s="35" t="s">
        <v>14691</v>
      </c>
      <c r="AD561" s="35" t="s">
        <v>14691</v>
      </c>
      <c r="AE561">
        <v>309450720</v>
      </c>
      <c r="AF561">
        <v>10</v>
      </c>
      <c r="AG561" s="35" t="s">
        <v>14691</v>
      </c>
      <c r="AI561">
        <v>10315024</v>
      </c>
      <c r="AJ561" s="20">
        <v>44257</v>
      </c>
      <c r="AK561" s="20"/>
      <c r="AL561">
        <v>9189014</v>
      </c>
      <c r="AO561">
        <v>6126010</v>
      </c>
      <c r="AP561" s="35" t="s">
        <v>14691</v>
      </c>
      <c r="AQ561" s="35" t="s">
        <v>14691</v>
      </c>
      <c r="AR561" s="35" t="s">
        <v>14691</v>
      </c>
      <c r="AS561" s="35" t="s">
        <v>14691</v>
      </c>
      <c r="AT561" s="35" t="s">
        <v>14691</v>
      </c>
      <c r="AU561">
        <v>10.01</v>
      </c>
      <c r="AV561">
        <v>10.071999999999999</v>
      </c>
      <c r="AW561" t="b">
        <v>0</v>
      </c>
      <c r="AX561">
        <v>30945072</v>
      </c>
      <c r="AY561" s="20">
        <v>44989</v>
      </c>
      <c r="AZ561" s="20"/>
      <c r="BA561" s="20"/>
      <c r="BB561">
        <v>1</v>
      </c>
      <c r="BC561">
        <v>0.3333333432674408</v>
      </c>
      <c r="BD561">
        <v>1</v>
      </c>
      <c r="BE561">
        <v>11.5</v>
      </c>
      <c r="BF561" s="35" t="s">
        <v>14691</v>
      </c>
      <c r="BG561" s="35" t="s">
        <v>10054</v>
      </c>
      <c r="BH561" s="35" t="s">
        <v>10055</v>
      </c>
      <c r="BI561" s="35" t="s">
        <v>2589</v>
      </c>
      <c r="BJ561" s="35" t="s">
        <v>10056</v>
      </c>
    </row>
    <row r="562" spans="1:62" x14ac:dyDescent="0.2">
      <c r="A562">
        <v>560</v>
      </c>
      <c r="B562" s="35" t="s">
        <v>7642</v>
      </c>
      <c r="C562" s="35" t="s">
        <v>7643</v>
      </c>
      <c r="D562" s="35" t="s">
        <v>7644</v>
      </c>
      <c r="E562" s="35" t="s">
        <v>7645</v>
      </c>
      <c r="F562" s="35" t="s">
        <v>7646</v>
      </c>
      <c r="G562" s="20">
        <v>44204</v>
      </c>
      <c r="H562" s="35" t="s">
        <v>3225</v>
      </c>
      <c r="I562" s="35" t="s">
        <v>54</v>
      </c>
      <c r="J562" s="35" t="s">
        <v>176</v>
      </c>
      <c r="K562">
        <v>18</v>
      </c>
      <c r="L562">
        <v>9.1999999999999993</v>
      </c>
      <c r="M562" s="35" t="s">
        <v>6817</v>
      </c>
      <c r="N562" s="35" t="s">
        <v>7647</v>
      </c>
      <c r="O562" s="35" t="s">
        <v>135</v>
      </c>
      <c r="P562" s="35" t="s">
        <v>2575</v>
      </c>
      <c r="Q562" s="35" t="s">
        <v>81</v>
      </c>
      <c r="R562" s="35" t="s">
        <v>2623</v>
      </c>
      <c r="S562" s="35" t="s">
        <v>7648</v>
      </c>
      <c r="T562">
        <v>34500000</v>
      </c>
      <c r="U562">
        <v>10</v>
      </c>
      <c r="V562" s="35" t="s">
        <v>14691</v>
      </c>
      <c r="W562" s="35" t="s">
        <v>118</v>
      </c>
      <c r="X562" s="35" t="s">
        <v>79</v>
      </c>
      <c r="Y562" s="35" t="s">
        <v>48</v>
      </c>
      <c r="Z562" s="35" t="s">
        <v>14691</v>
      </c>
      <c r="AA562" s="35" t="s">
        <v>14691</v>
      </c>
      <c r="AC562" s="35" t="s">
        <v>14691</v>
      </c>
      <c r="AD562" s="35" t="s">
        <v>14691</v>
      </c>
      <c r="AE562">
        <v>345000000</v>
      </c>
      <c r="AF562">
        <v>10</v>
      </c>
      <c r="AG562" s="35" t="s">
        <v>14691</v>
      </c>
      <c r="AI562">
        <v>8625000</v>
      </c>
      <c r="AJ562" s="20">
        <v>44222</v>
      </c>
      <c r="AK562" s="20"/>
      <c r="AL562">
        <v>8900000</v>
      </c>
      <c r="AO562">
        <v>5933333</v>
      </c>
      <c r="AP562" s="35" t="s">
        <v>14691</v>
      </c>
      <c r="AQ562" s="35" t="s">
        <v>14691</v>
      </c>
      <c r="AR562" s="35" t="s">
        <v>14691</v>
      </c>
      <c r="AS562" s="35" t="s">
        <v>14691</v>
      </c>
      <c r="AT562" s="35" t="s">
        <v>14691</v>
      </c>
      <c r="AU562">
        <v>10</v>
      </c>
      <c r="AV562">
        <v>10.042999999999999</v>
      </c>
      <c r="AW562" t="b">
        <v>0</v>
      </c>
      <c r="AX562">
        <v>34500000</v>
      </c>
      <c r="AY562" s="20">
        <v>44954</v>
      </c>
      <c r="AZ562" s="20"/>
      <c r="BA562" s="20"/>
      <c r="BB562">
        <v>1</v>
      </c>
      <c r="BC562">
        <v>0.25</v>
      </c>
      <c r="BD562">
        <v>1</v>
      </c>
      <c r="BE562">
        <v>11.5</v>
      </c>
      <c r="BF562" s="35" t="s">
        <v>14691</v>
      </c>
      <c r="BG562" s="35" t="s">
        <v>1320</v>
      </c>
      <c r="BH562" s="35" t="s">
        <v>7649</v>
      </c>
      <c r="BI562" s="35" t="s">
        <v>2580</v>
      </c>
      <c r="BJ562" s="35" t="s">
        <v>7650</v>
      </c>
    </row>
    <row r="563" spans="1:62" x14ac:dyDescent="0.2">
      <c r="A563">
        <v>561</v>
      </c>
      <c r="B563" s="35" t="s">
        <v>7642</v>
      </c>
      <c r="C563" s="35" t="s">
        <v>7643</v>
      </c>
      <c r="D563" s="35" t="s">
        <v>7644</v>
      </c>
      <c r="E563" s="35" t="s">
        <v>7651</v>
      </c>
      <c r="F563" s="35" t="s">
        <v>7646</v>
      </c>
      <c r="G563" s="20">
        <v>44204</v>
      </c>
      <c r="H563" s="35" t="s">
        <v>3225</v>
      </c>
      <c r="I563" s="35" t="s">
        <v>54</v>
      </c>
      <c r="J563" s="35" t="s">
        <v>176</v>
      </c>
      <c r="K563">
        <v>18</v>
      </c>
      <c r="L563">
        <v>9.1999999999999993</v>
      </c>
      <c r="M563" s="35" t="s">
        <v>6817</v>
      </c>
      <c r="N563" s="35" t="s">
        <v>7647</v>
      </c>
      <c r="O563" s="35" t="s">
        <v>135</v>
      </c>
      <c r="P563" s="35" t="s">
        <v>2575</v>
      </c>
      <c r="Q563" s="35" t="s">
        <v>81</v>
      </c>
      <c r="R563" s="35" t="s">
        <v>2623</v>
      </c>
      <c r="S563" s="35" t="s">
        <v>7648</v>
      </c>
      <c r="T563">
        <v>34500000</v>
      </c>
      <c r="U563">
        <v>10</v>
      </c>
      <c r="V563" s="35" t="s">
        <v>14691</v>
      </c>
      <c r="W563" s="35" t="s">
        <v>118</v>
      </c>
      <c r="X563" s="35" t="s">
        <v>79</v>
      </c>
      <c r="Y563" s="35" t="s">
        <v>48</v>
      </c>
      <c r="Z563" s="35" t="s">
        <v>14691</v>
      </c>
      <c r="AA563" s="35" t="s">
        <v>14691</v>
      </c>
      <c r="AC563" s="35" t="s">
        <v>14691</v>
      </c>
      <c r="AD563" s="35" t="s">
        <v>14691</v>
      </c>
      <c r="AE563">
        <v>345000000</v>
      </c>
      <c r="AF563">
        <v>10</v>
      </c>
      <c r="AG563" s="35" t="s">
        <v>14691</v>
      </c>
      <c r="AI563">
        <v>8625000</v>
      </c>
      <c r="AJ563" s="20">
        <v>44222</v>
      </c>
      <c r="AK563" s="20"/>
      <c r="AL563">
        <v>8900000</v>
      </c>
      <c r="AO563">
        <v>5933333</v>
      </c>
      <c r="AP563" s="35" t="s">
        <v>14691</v>
      </c>
      <c r="AQ563" s="35" t="s">
        <v>14691</v>
      </c>
      <c r="AR563" s="35" t="s">
        <v>14691</v>
      </c>
      <c r="AS563" s="35" t="s">
        <v>14691</v>
      </c>
      <c r="AT563" s="35" t="s">
        <v>14691</v>
      </c>
      <c r="AU563">
        <v>10</v>
      </c>
      <c r="AV563">
        <v>10.042999999999999</v>
      </c>
      <c r="AW563" t="b">
        <v>0</v>
      </c>
      <c r="AX563">
        <v>34500000</v>
      </c>
      <c r="AY563" s="20">
        <v>44954</v>
      </c>
      <c r="AZ563" s="20"/>
      <c r="BA563" s="20"/>
      <c r="BB563">
        <v>1</v>
      </c>
      <c r="BC563">
        <v>0.25</v>
      </c>
      <c r="BD563">
        <v>1</v>
      </c>
      <c r="BE563">
        <v>11.5</v>
      </c>
      <c r="BF563" s="35" t="s">
        <v>14691</v>
      </c>
      <c r="BG563" s="35" t="s">
        <v>7642</v>
      </c>
      <c r="BH563" s="35" t="s">
        <v>7652</v>
      </c>
      <c r="BI563" s="35" t="s">
        <v>2584</v>
      </c>
      <c r="BJ563" s="35" t="s">
        <v>7653</v>
      </c>
    </row>
    <row r="564" spans="1:62" x14ac:dyDescent="0.2">
      <c r="A564">
        <v>562</v>
      </c>
      <c r="B564" s="35" t="s">
        <v>7642</v>
      </c>
      <c r="C564" s="35" t="s">
        <v>7643</v>
      </c>
      <c r="D564" s="35" t="s">
        <v>7644</v>
      </c>
      <c r="E564" s="35" t="s">
        <v>7654</v>
      </c>
      <c r="F564" s="35" t="s">
        <v>7646</v>
      </c>
      <c r="G564" s="20">
        <v>44204</v>
      </c>
      <c r="H564" s="35" t="s">
        <v>3225</v>
      </c>
      <c r="I564" s="35" t="s">
        <v>54</v>
      </c>
      <c r="J564" s="35" t="s">
        <v>176</v>
      </c>
      <c r="K564">
        <v>18</v>
      </c>
      <c r="L564">
        <v>9.1999999999999993</v>
      </c>
      <c r="M564" s="35" t="s">
        <v>6817</v>
      </c>
      <c r="N564" s="35" t="s">
        <v>7647</v>
      </c>
      <c r="O564" s="35" t="s">
        <v>135</v>
      </c>
      <c r="P564" s="35" t="s">
        <v>2575</v>
      </c>
      <c r="Q564" s="35" t="s">
        <v>81</v>
      </c>
      <c r="R564" s="35" t="s">
        <v>2623</v>
      </c>
      <c r="S564" s="35" t="s">
        <v>7648</v>
      </c>
      <c r="T564">
        <v>34500000</v>
      </c>
      <c r="U564">
        <v>10</v>
      </c>
      <c r="V564" s="35" t="s">
        <v>14691</v>
      </c>
      <c r="W564" s="35" t="s">
        <v>118</v>
      </c>
      <c r="X564" s="35" t="s">
        <v>79</v>
      </c>
      <c r="Y564" s="35" t="s">
        <v>48</v>
      </c>
      <c r="Z564" s="35" t="s">
        <v>14691</v>
      </c>
      <c r="AA564" s="35" t="s">
        <v>14691</v>
      </c>
      <c r="AC564" s="35" t="s">
        <v>14691</v>
      </c>
      <c r="AD564" s="35" t="s">
        <v>14691</v>
      </c>
      <c r="AE564">
        <v>345000000</v>
      </c>
      <c r="AF564">
        <v>10</v>
      </c>
      <c r="AG564" s="35" t="s">
        <v>14691</v>
      </c>
      <c r="AI564">
        <v>8625000</v>
      </c>
      <c r="AJ564" s="20">
        <v>44222</v>
      </c>
      <c r="AK564" s="20"/>
      <c r="AL564">
        <v>8900000</v>
      </c>
      <c r="AO564">
        <v>5933333</v>
      </c>
      <c r="AP564" s="35" t="s">
        <v>14691</v>
      </c>
      <c r="AQ564" s="35" t="s">
        <v>14691</v>
      </c>
      <c r="AR564" s="35" t="s">
        <v>14691</v>
      </c>
      <c r="AS564" s="35" t="s">
        <v>14691</v>
      </c>
      <c r="AT564" s="35" t="s">
        <v>14691</v>
      </c>
      <c r="AU564">
        <v>10</v>
      </c>
      <c r="AV564">
        <v>10.042999999999999</v>
      </c>
      <c r="AW564" t="b">
        <v>0</v>
      </c>
      <c r="AX564">
        <v>34500000</v>
      </c>
      <c r="AY564" s="20">
        <v>44954</v>
      </c>
      <c r="AZ564" s="20"/>
      <c r="BA564" s="20"/>
      <c r="BB564">
        <v>1</v>
      </c>
      <c r="BC564">
        <v>0.25</v>
      </c>
      <c r="BD564">
        <v>1</v>
      </c>
      <c r="BE564">
        <v>11.5</v>
      </c>
      <c r="BF564" s="35" t="s">
        <v>14691</v>
      </c>
      <c r="BG564" s="35" t="s">
        <v>7655</v>
      </c>
      <c r="BH564" s="35" t="s">
        <v>7656</v>
      </c>
      <c r="BI564" s="35" t="s">
        <v>2589</v>
      </c>
      <c r="BJ564" s="35" t="s">
        <v>7657</v>
      </c>
    </row>
    <row r="565" spans="1:62" x14ac:dyDescent="0.2">
      <c r="A565">
        <v>563</v>
      </c>
      <c r="B565" s="35" t="s">
        <v>6114</v>
      </c>
      <c r="C565" s="35" t="s">
        <v>6115</v>
      </c>
      <c r="D565" s="35" t="s">
        <v>6116</v>
      </c>
      <c r="E565" s="35" t="s">
        <v>6117</v>
      </c>
      <c r="F565" s="35" t="s">
        <v>6118</v>
      </c>
      <c r="G565" s="20">
        <v>44273</v>
      </c>
      <c r="H565" s="35" t="s">
        <v>2949</v>
      </c>
      <c r="I565" s="35" t="s">
        <v>54</v>
      </c>
      <c r="J565" s="35" t="s">
        <v>137</v>
      </c>
      <c r="K565">
        <v>18</v>
      </c>
      <c r="L565">
        <v>9.1999999999999993</v>
      </c>
      <c r="M565" s="35" t="s">
        <v>6119</v>
      </c>
      <c r="N565" s="35" t="s">
        <v>6120</v>
      </c>
      <c r="O565" s="35" t="s">
        <v>87</v>
      </c>
      <c r="P565" s="35" t="s">
        <v>2575</v>
      </c>
      <c r="Q565" s="35" t="s">
        <v>200</v>
      </c>
      <c r="R565" s="35" t="s">
        <v>2623</v>
      </c>
      <c r="S565" s="35" t="s">
        <v>6121</v>
      </c>
      <c r="T565">
        <v>5829980</v>
      </c>
      <c r="U565">
        <v>10</v>
      </c>
      <c r="V565" s="35" t="s">
        <v>6122</v>
      </c>
      <c r="W565" s="35" t="s">
        <v>1318</v>
      </c>
      <c r="X565" s="35" t="s">
        <v>49</v>
      </c>
      <c r="Y565" s="35" t="s">
        <v>93</v>
      </c>
      <c r="Z565" s="35" t="s">
        <v>14691</v>
      </c>
      <c r="AA565" s="35" t="s">
        <v>14691</v>
      </c>
      <c r="AC565" s="35" t="s">
        <v>14691</v>
      </c>
      <c r="AD565" s="35" t="s">
        <v>14691</v>
      </c>
      <c r="AE565">
        <v>58309742</v>
      </c>
      <c r="AF565">
        <v>10</v>
      </c>
      <c r="AG565" s="35" t="s">
        <v>14691</v>
      </c>
      <c r="AI565">
        <v>5829980</v>
      </c>
      <c r="AJ565" s="20">
        <v>44362</v>
      </c>
      <c r="AK565" s="20"/>
      <c r="AL565">
        <v>2920000</v>
      </c>
      <c r="AM565">
        <v>292000</v>
      </c>
      <c r="AP565" s="35" t="s">
        <v>14691</v>
      </c>
      <c r="AQ565" s="35" t="s">
        <v>14691</v>
      </c>
      <c r="AR565" s="35" t="s">
        <v>14691</v>
      </c>
      <c r="AS565" s="35" t="s">
        <v>14691</v>
      </c>
      <c r="AT565" s="35" t="s">
        <v>14691</v>
      </c>
      <c r="AU565">
        <v>10</v>
      </c>
      <c r="AV565">
        <v>10.012</v>
      </c>
      <c r="AW565" t="b">
        <v>0</v>
      </c>
      <c r="AX565">
        <v>5829980</v>
      </c>
      <c r="AY565" s="20">
        <v>44912</v>
      </c>
      <c r="AZ565" s="20"/>
      <c r="BA565" s="20"/>
      <c r="BB565">
        <v>1</v>
      </c>
      <c r="BC565">
        <v>1</v>
      </c>
      <c r="BD565">
        <v>1</v>
      </c>
      <c r="BE565">
        <v>11.5</v>
      </c>
      <c r="BF565" s="35" t="s">
        <v>14691</v>
      </c>
      <c r="BG565" s="35" t="s">
        <v>1319</v>
      </c>
      <c r="BH565" s="35" t="s">
        <v>14769</v>
      </c>
      <c r="BI565" s="35" t="s">
        <v>2580</v>
      </c>
      <c r="BJ565" s="35" t="s">
        <v>6123</v>
      </c>
    </row>
    <row r="566" spans="1:62" x14ac:dyDescent="0.2">
      <c r="A566">
        <v>564</v>
      </c>
      <c r="B566" s="35" t="s">
        <v>6114</v>
      </c>
      <c r="C566" s="35" t="s">
        <v>6115</v>
      </c>
      <c r="D566" s="35" t="s">
        <v>6116</v>
      </c>
      <c r="E566" s="35" t="s">
        <v>6124</v>
      </c>
      <c r="F566" s="35" t="s">
        <v>6118</v>
      </c>
      <c r="G566" s="20">
        <v>44273</v>
      </c>
      <c r="H566" s="35" t="s">
        <v>2949</v>
      </c>
      <c r="I566" s="35" t="s">
        <v>54</v>
      </c>
      <c r="J566" s="35" t="s">
        <v>137</v>
      </c>
      <c r="K566">
        <v>18</v>
      </c>
      <c r="L566">
        <v>9.1999999999999993</v>
      </c>
      <c r="M566" s="35" t="s">
        <v>6119</v>
      </c>
      <c r="N566" s="35" t="s">
        <v>6120</v>
      </c>
      <c r="O566" s="35" t="s">
        <v>87</v>
      </c>
      <c r="P566" s="35" t="s">
        <v>2575</v>
      </c>
      <c r="Q566" s="35" t="s">
        <v>200</v>
      </c>
      <c r="R566" s="35" t="s">
        <v>2623</v>
      </c>
      <c r="S566" s="35" t="s">
        <v>6121</v>
      </c>
      <c r="T566">
        <v>5829980</v>
      </c>
      <c r="U566">
        <v>10</v>
      </c>
      <c r="V566" s="35" t="s">
        <v>6122</v>
      </c>
      <c r="W566" s="35" t="s">
        <v>1318</v>
      </c>
      <c r="X566" s="35" t="s">
        <v>49</v>
      </c>
      <c r="Y566" s="35" t="s">
        <v>93</v>
      </c>
      <c r="Z566" s="35" t="s">
        <v>14691</v>
      </c>
      <c r="AA566" s="35" t="s">
        <v>14691</v>
      </c>
      <c r="AC566" s="35" t="s">
        <v>14691</v>
      </c>
      <c r="AD566" s="35" t="s">
        <v>14691</v>
      </c>
      <c r="AE566">
        <v>58309742</v>
      </c>
      <c r="AF566">
        <v>10</v>
      </c>
      <c r="AG566" s="35" t="s">
        <v>14691</v>
      </c>
      <c r="AI566">
        <v>5829980</v>
      </c>
      <c r="AJ566" s="20">
        <v>44362</v>
      </c>
      <c r="AK566" s="20"/>
      <c r="AL566">
        <v>2920000</v>
      </c>
      <c r="AM566">
        <v>292000</v>
      </c>
      <c r="AP566" s="35" t="s">
        <v>14691</v>
      </c>
      <c r="AQ566" s="35" t="s">
        <v>14691</v>
      </c>
      <c r="AR566" s="35" t="s">
        <v>14691</v>
      </c>
      <c r="AS566" s="35" t="s">
        <v>14691</v>
      </c>
      <c r="AT566" s="35" t="s">
        <v>14691</v>
      </c>
      <c r="AU566">
        <v>10</v>
      </c>
      <c r="AV566">
        <v>10.012</v>
      </c>
      <c r="AW566" t="b">
        <v>0</v>
      </c>
      <c r="AX566">
        <v>5829980</v>
      </c>
      <c r="AY566" s="20">
        <v>44912</v>
      </c>
      <c r="AZ566" s="20"/>
      <c r="BA566" s="20"/>
      <c r="BB566">
        <v>1</v>
      </c>
      <c r="BC566">
        <v>1</v>
      </c>
      <c r="BD566">
        <v>1</v>
      </c>
      <c r="BE566">
        <v>11.5</v>
      </c>
      <c r="BF566" s="35" t="s">
        <v>14691</v>
      </c>
      <c r="BG566" s="35" t="s">
        <v>6114</v>
      </c>
      <c r="BH566" s="35" t="s">
        <v>14770</v>
      </c>
      <c r="BI566" s="35" t="s">
        <v>2584</v>
      </c>
      <c r="BJ566" s="35" t="s">
        <v>6125</v>
      </c>
    </row>
    <row r="567" spans="1:62" x14ac:dyDescent="0.2">
      <c r="A567">
        <v>565</v>
      </c>
      <c r="B567" s="35" t="s">
        <v>6114</v>
      </c>
      <c r="C567" s="35" t="s">
        <v>6115</v>
      </c>
      <c r="D567" s="35" t="s">
        <v>6116</v>
      </c>
      <c r="E567" s="35" t="s">
        <v>6126</v>
      </c>
      <c r="F567" s="35" t="s">
        <v>6118</v>
      </c>
      <c r="G567" s="20">
        <v>44273</v>
      </c>
      <c r="H567" s="35" t="s">
        <v>2949</v>
      </c>
      <c r="I567" s="35" t="s">
        <v>54</v>
      </c>
      <c r="J567" s="35" t="s">
        <v>137</v>
      </c>
      <c r="K567">
        <v>18</v>
      </c>
      <c r="L567">
        <v>9.1999999999999993</v>
      </c>
      <c r="M567" s="35" t="s">
        <v>6119</v>
      </c>
      <c r="N567" s="35" t="s">
        <v>6120</v>
      </c>
      <c r="O567" s="35" t="s">
        <v>87</v>
      </c>
      <c r="P567" s="35" t="s">
        <v>2575</v>
      </c>
      <c r="Q567" s="35" t="s">
        <v>200</v>
      </c>
      <c r="R567" s="35" t="s">
        <v>2623</v>
      </c>
      <c r="S567" s="35" t="s">
        <v>6121</v>
      </c>
      <c r="T567">
        <v>5829980</v>
      </c>
      <c r="U567">
        <v>10</v>
      </c>
      <c r="V567" s="35" t="s">
        <v>6122</v>
      </c>
      <c r="W567" s="35" t="s">
        <v>1318</v>
      </c>
      <c r="X567" s="35" t="s">
        <v>49</v>
      </c>
      <c r="Y567" s="35" t="s">
        <v>93</v>
      </c>
      <c r="Z567" s="35" t="s">
        <v>14691</v>
      </c>
      <c r="AA567" s="35" t="s">
        <v>14691</v>
      </c>
      <c r="AC567" s="35" t="s">
        <v>14691</v>
      </c>
      <c r="AD567" s="35" t="s">
        <v>14691</v>
      </c>
      <c r="AE567">
        <v>58309742</v>
      </c>
      <c r="AF567">
        <v>10</v>
      </c>
      <c r="AG567" s="35" t="s">
        <v>14691</v>
      </c>
      <c r="AI567">
        <v>5829980</v>
      </c>
      <c r="AJ567" s="20">
        <v>44362</v>
      </c>
      <c r="AK567" s="20"/>
      <c r="AL567">
        <v>2920000</v>
      </c>
      <c r="AM567">
        <v>292000</v>
      </c>
      <c r="AP567" s="35" t="s">
        <v>14691</v>
      </c>
      <c r="AQ567" s="35" t="s">
        <v>14691</v>
      </c>
      <c r="AR567" s="35" t="s">
        <v>14691</v>
      </c>
      <c r="AS567" s="35" t="s">
        <v>14691</v>
      </c>
      <c r="AT567" s="35" t="s">
        <v>14691</v>
      </c>
      <c r="AU567">
        <v>10</v>
      </c>
      <c r="AV567">
        <v>10.012</v>
      </c>
      <c r="AW567" t="b">
        <v>0</v>
      </c>
      <c r="AX567">
        <v>5829980</v>
      </c>
      <c r="AY567" s="20">
        <v>44912</v>
      </c>
      <c r="AZ567" s="20"/>
      <c r="BA567" s="20"/>
      <c r="BB567">
        <v>1</v>
      </c>
      <c r="BC567">
        <v>1</v>
      </c>
      <c r="BD567">
        <v>1</v>
      </c>
      <c r="BE567">
        <v>11.5</v>
      </c>
      <c r="BF567" s="35" t="s">
        <v>14691</v>
      </c>
      <c r="BG567" s="35" t="s">
        <v>6127</v>
      </c>
      <c r="BH567" s="35" t="s">
        <v>14771</v>
      </c>
      <c r="BI567" s="35" t="s">
        <v>2589</v>
      </c>
      <c r="BJ567" s="35" t="s">
        <v>6128</v>
      </c>
    </row>
    <row r="568" spans="1:62" x14ac:dyDescent="0.2">
      <c r="A568">
        <v>566</v>
      </c>
      <c r="B568" s="35" t="s">
        <v>11686</v>
      </c>
      <c r="C568" s="35" t="s">
        <v>11687</v>
      </c>
      <c r="D568" s="35" t="s">
        <v>11688</v>
      </c>
      <c r="E568" s="35" t="s">
        <v>11689</v>
      </c>
      <c r="F568" s="35" t="s">
        <v>11690</v>
      </c>
      <c r="G568" s="20">
        <v>44263</v>
      </c>
      <c r="H568" s="35" t="s">
        <v>3225</v>
      </c>
      <c r="I568" s="35" t="s">
        <v>54</v>
      </c>
      <c r="J568" s="35" t="s">
        <v>53</v>
      </c>
      <c r="K568">
        <v>18</v>
      </c>
      <c r="L568">
        <v>9.1999999999999993</v>
      </c>
      <c r="M568" s="35" t="s">
        <v>11691</v>
      </c>
      <c r="N568" s="35" t="s">
        <v>11692</v>
      </c>
      <c r="O568" s="35" t="s">
        <v>59</v>
      </c>
      <c r="P568" s="35" t="s">
        <v>2575</v>
      </c>
      <c r="Q568" s="35" t="s">
        <v>95</v>
      </c>
      <c r="R568" s="35" t="s">
        <v>2577</v>
      </c>
      <c r="S568" s="35" t="s">
        <v>11693</v>
      </c>
      <c r="T568">
        <v>27500000</v>
      </c>
      <c r="U568">
        <v>10</v>
      </c>
      <c r="V568" s="35" t="s">
        <v>11694</v>
      </c>
      <c r="W568" s="35" t="s">
        <v>1316</v>
      </c>
      <c r="X568" s="35" t="s">
        <v>130</v>
      </c>
      <c r="Y568" s="35" t="s">
        <v>48</v>
      </c>
      <c r="Z568" s="35" t="s">
        <v>14691</v>
      </c>
      <c r="AA568" s="35" t="s">
        <v>14691</v>
      </c>
      <c r="AC568" s="35" t="s">
        <v>14691</v>
      </c>
      <c r="AD568" s="35" t="s">
        <v>14691</v>
      </c>
      <c r="AE568">
        <v>275012202</v>
      </c>
      <c r="AF568">
        <v>10</v>
      </c>
      <c r="AG568" s="35" t="s">
        <v>14691</v>
      </c>
      <c r="AI568">
        <v>9166667</v>
      </c>
      <c r="AJ568" s="20">
        <v>44279</v>
      </c>
      <c r="AK568" s="20"/>
      <c r="AL568">
        <v>7500000</v>
      </c>
      <c r="AO568">
        <v>5000000</v>
      </c>
      <c r="AP568" s="35" t="s">
        <v>14691</v>
      </c>
      <c r="AQ568" s="35" t="s">
        <v>14691</v>
      </c>
      <c r="AR568" s="35" t="s">
        <v>14691</v>
      </c>
      <c r="AS568" s="35" t="s">
        <v>14691</v>
      </c>
      <c r="AT568" s="35" t="s">
        <v>14691</v>
      </c>
      <c r="AU568">
        <v>10.01</v>
      </c>
      <c r="AV568">
        <v>10.076000000000001</v>
      </c>
      <c r="AW568" t="b">
        <v>0</v>
      </c>
      <c r="AX568">
        <v>27500000</v>
      </c>
      <c r="AY568" s="20">
        <v>45011</v>
      </c>
      <c r="AZ568" s="20"/>
      <c r="BA568" s="20"/>
      <c r="BB568">
        <v>1</v>
      </c>
      <c r="BC568">
        <v>0.3333333432674408</v>
      </c>
      <c r="BD568">
        <v>1</v>
      </c>
      <c r="BE568">
        <v>11.5</v>
      </c>
      <c r="BF568" s="35" t="s">
        <v>14691</v>
      </c>
      <c r="BG568" s="35" t="s">
        <v>1317</v>
      </c>
      <c r="BH568" s="35" t="s">
        <v>11695</v>
      </c>
      <c r="BI568" s="35" t="s">
        <v>2580</v>
      </c>
      <c r="BJ568" s="35" t="s">
        <v>11696</v>
      </c>
    </row>
    <row r="569" spans="1:62" x14ac:dyDescent="0.2">
      <c r="A569">
        <v>567</v>
      </c>
      <c r="B569" s="35" t="s">
        <v>11686</v>
      </c>
      <c r="C569" s="35" t="s">
        <v>11687</v>
      </c>
      <c r="D569" s="35" t="s">
        <v>11688</v>
      </c>
      <c r="E569" s="35" t="s">
        <v>11697</v>
      </c>
      <c r="F569" s="35" t="s">
        <v>11690</v>
      </c>
      <c r="G569" s="20">
        <v>44263</v>
      </c>
      <c r="H569" s="35" t="s">
        <v>3225</v>
      </c>
      <c r="I569" s="35" t="s">
        <v>54</v>
      </c>
      <c r="J569" s="35" t="s">
        <v>53</v>
      </c>
      <c r="K569">
        <v>18</v>
      </c>
      <c r="L569">
        <v>9.1999999999999993</v>
      </c>
      <c r="M569" s="35" t="s">
        <v>11691</v>
      </c>
      <c r="N569" s="35" t="s">
        <v>11692</v>
      </c>
      <c r="O569" s="35" t="s">
        <v>59</v>
      </c>
      <c r="P569" s="35" t="s">
        <v>2575</v>
      </c>
      <c r="Q569" s="35" t="s">
        <v>95</v>
      </c>
      <c r="R569" s="35" t="s">
        <v>2577</v>
      </c>
      <c r="S569" s="35" t="s">
        <v>11693</v>
      </c>
      <c r="T569">
        <v>27500000</v>
      </c>
      <c r="U569">
        <v>10</v>
      </c>
      <c r="V569" s="35" t="s">
        <v>11694</v>
      </c>
      <c r="W569" s="35" t="s">
        <v>1316</v>
      </c>
      <c r="X569" s="35" t="s">
        <v>130</v>
      </c>
      <c r="Y569" s="35" t="s">
        <v>48</v>
      </c>
      <c r="Z569" s="35" t="s">
        <v>14691</v>
      </c>
      <c r="AA569" s="35" t="s">
        <v>14691</v>
      </c>
      <c r="AC569" s="35" t="s">
        <v>14691</v>
      </c>
      <c r="AD569" s="35" t="s">
        <v>14691</v>
      </c>
      <c r="AE569">
        <v>275012202</v>
      </c>
      <c r="AF569">
        <v>10</v>
      </c>
      <c r="AG569" s="35" t="s">
        <v>14691</v>
      </c>
      <c r="AI569">
        <v>9166667</v>
      </c>
      <c r="AJ569" s="20">
        <v>44279</v>
      </c>
      <c r="AK569" s="20"/>
      <c r="AL569">
        <v>7500000</v>
      </c>
      <c r="AO569">
        <v>5000000</v>
      </c>
      <c r="AP569" s="35" t="s">
        <v>14691</v>
      </c>
      <c r="AQ569" s="35" t="s">
        <v>14691</v>
      </c>
      <c r="AR569" s="35" t="s">
        <v>14691</v>
      </c>
      <c r="AS569" s="35" t="s">
        <v>14691</v>
      </c>
      <c r="AT569" s="35" t="s">
        <v>14691</v>
      </c>
      <c r="AU569">
        <v>10.01</v>
      </c>
      <c r="AV569">
        <v>10.076000000000001</v>
      </c>
      <c r="AW569" t="b">
        <v>0</v>
      </c>
      <c r="AX569">
        <v>27500000</v>
      </c>
      <c r="AY569" s="20">
        <v>45011</v>
      </c>
      <c r="AZ569" s="20"/>
      <c r="BA569" s="20"/>
      <c r="BB569">
        <v>1</v>
      </c>
      <c r="BC569">
        <v>0.3333333432674408</v>
      </c>
      <c r="BD569">
        <v>1</v>
      </c>
      <c r="BE569">
        <v>11.5</v>
      </c>
      <c r="BF569" s="35" t="s">
        <v>14691</v>
      </c>
      <c r="BG569" s="35" t="s">
        <v>11686</v>
      </c>
      <c r="BH569" s="35" t="s">
        <v>11698</v>
      </c>
      <c r="BI569" s="35" t="s">
        <v>2584</v>
      </c>
      <c r="BJ569" s="35" t="s">
        <v>11699</v>
      </c>
    </row>
    <row r="570" spans="1:62" x14ac:dyDescent="0.2">
      <c r="A570">
        <v>568</v>
      </c>
      <c r="B570" s="35" t="s">
        <v>11686</v>
      </c>
      <c r="C570" s="35" t="s">
        <v>11687</v>
      </c>
      <c r="D570" s="35" t="s">
        <v>11688</v>
      </c>
      <c r="E570" s="35" t="s">
        <v>11700</v>
      </c>
      <c r="F570" s="35" t="s">
        <v>11690</v>
      </c>
      <c r="G570" s="20">
        <v>44263</v>
      </c>
      <c r="H570" s="35" t="s">
        <v>3225</v>
      </c>
      <c r="I570" s="35" t="s">
        <v>54</v>
      </c>
      <c r="J570" s="35" t="s">
        <v>53</v>
      </c>
      <c r="K570">
        <v>18</v>
      </c>
      <c r="L570">
        <v>9.1999999999999993</v>
      </c>
      <c r="M570" s="35" t="s">
        <v>11691</v>
      </c>
      <c r="N570" s="35" t="s">
        <v>11692</v>
      </c>
      <c r="O570" s="35" t="s">
        <v>59</v>
      </c>
      <c r="P570" s="35" t="s">
        <v>2575</v>
      </c>
      <c r="Q570" s="35" t="s">
        <v>95</v>
      </c>
      <c r="R570" s="35" t="s">
        <v>2577</v>
      </c>
      <c r="S570" s="35" t="s">
        <v>11693</v>
      </c>
      <c r="T570">
        <v>27500000</v>
      </c>
      <c r="U570">
        <v>10</v>
      </c>
      <c r="V570" s="35" t="s">
        <v>11694</v>
      </c>
      <c r="W570" s="35" t="s">
        <v>1316</v>
      </c>
      <c r="X570" s="35" t="s">
        <v>130</v>
      </c>
      <c r="Y570" s="35" t="s">
        <v>48</v>
      </c>
      <c r="Z570" s="35" t="s">
        <v>14691</v>
      </c>
      <c r="AA570" s="35" t="s">
        <v>14691</v>
      </c>
      <c r="AC570" s="35" t="s">
        <v>14691</v>
      </c>
      <c r="AD570" s="35" t="s">
        <v>14691</v>
      </c>
      <c r="AE570">
        <v>275012202</v>
      </c>
      <c r="AF570">
        <v>10</v>
      </c>
      <c r="AG570" s="35" t="s">
        <v>14691</v>
      </c>
      <c r="AI570">
        <v>9166667</v>
      </c>
      <c r="AJ570" s="20">
        <v>44279</v>
      </c>
      <c r="AK570" s="20"/>
      <c r="AL570">
        <v>7500000</v>
      </c>
      <c r="AO570">
        <v>5000000</v>
      </c>
      <c r="AP570" s="35" t="s">
        <v>14691</v>
      </c>
      <c r="AQ570" s="35" t="s">
        <v>14691</v>
      </c>
      <c r="AR570" s="35" t="s">
        <v>14691</v>
      </c>
      <c r="AS570" s="35" t="s">
        <v>14691</v>
      </c>
      <c r="AT570" s="35" t="s">
        <v>14691</v>
      </c>
      <c r="AU570">
        <v>10.01</v>
      </c>
      <c r="AV570">
        <v>10.076000000000001</v>
      </c>
      <c r="AW570" t="b">
        <v>0</v>
      </c>
      <c r="AX570">
        <v>27500000</v>
      </c>
      <c r="AY570" s="20">
        <v>45011</v>
      </c>
      <c r="AZ570" s="20"/>
      <c r="BA570" s="20"/>
      <c r="BB570">
        <v>1</v>
      </c>
      <c r="BC570">
        <v>0.3333333432674408</v>
      </c>
      <c r="BD570">
        <v>1</v>
      </c>
      <c r="BE570">
        <v>11.5</v>
      </c>
      <c r="BF570" s="35" t="s">
        <v>14691</v>
      </c>
      <c r="BG570" s="35" t="s">
        <v>11701</v>
      </c>
      <c r="BH570" s="35" t="s">
        <v>11702</v>
      </c>
      <c r="BI570" s="35" t="s">
        <v>2589</v>
      </c>
      <c r="BJ570" s="35" t="s">
        <v>11703</v>
      </c>
    </row>
    <row r="571" spans="1:62" x14ac:dyDescent="0.2">
      <c r="A571">
        <v>569</v>
      </c>
      <c r="B571" s="35" t="s">
        <v>3009</v>
      </c>
      <c r="C571" s="35" t="s">
        <v>3010</v>
      </c>
      <c r="D571" s="35" t="s">
        <v>3011</v>
      </c>
      <c r="E571" s="35" t="s">
        <v>3012</v>
      </c>
      <c r="F571" s="35" t="s">
        <v>3013</v>
      </c>
      <c r="G571" s="20">
        <v>44264</v>
      </c>
      <c r="H571" s="35" t="s">
        <v>163</v>
      </c>
      <c r="I571" s="35" t="s">
        <v>54</v>
      </c>
      <c r="J571" s="35" t="s">
        <v>137</v>
      </c>
      <c r="K571">
        <v>18</v>
      </c>
      <c r="L571">
        <v>9.1999999999999993</v>
      </c>
      <c r="M571" s="35" t="s">
        <v>3014</v>
      </c>
      <c r="N571" s="35" t="s">
        <v>3015</v>
      </c>
      <c r="O571" s="35" t="s">
        <v>524</v>
      </c>
      <c r="P571" s="35" t="s">
        <v>2575</v>
      </c>
      <c r="Q571" s="35" t="s">
        <v>112</v>
      </c>
      <c r="R571" s="35" t="s">
        <v>2623</v>
      </c>
      <c r="S571" s="35" t="s">
        <v>3016</v>
      </c>
      <c r="T571">
        <v>11500000</v>
      </c>
      <c r="U571">
        <v>10</v>
      </c>
      <c r="V571" s="35" t="s">
        <v>14691</v>
      </c>
      <c r="W571" s="35" t="s">
        <v>1314</v>
      </c>
      <c r="X571" s="35" t="s">
        <v>49</v>
      </c>
      <c r="Y571" s="35" t="s">
        <v>48</v>
      </c>
      <c r="Z571" s="35" t="s">
        <v>14691</v>
      </c>
      <c r="AA571" s="35" t="s">
        <v>14691</v>
      </c>
      <c r="AC571" s="35" t="s">
        <v>14691</v>
      </c>
      <c r="AD571" s="35" t="s">
        <v>14691</v>
      </c>
      <c r="AE571">
        <v>117303691</v>
      </c>
      <c r="AF571">
        <v>10.199999999999999</v>
      </c>
      <c r="AG571" s="35" t="s">
        <v>14691</v>
      </c>
      <c r="AI571">
        <v>11500000</v>
      </c>
      <c r="AJ571" s="20">
        <v>44323</v>
      </c>
      <c r="AK571" s="20"/>
      <c r="AL571">
        <v>5852750</v>
      </c>
      <c r="AM571">
        <v>585275</v>
      </c>
      <c r="AP571" s="35" t="s">
        <v>14691</v>
      </c>
      <c r="AQ571" s="35" t="s">
        <v>14691</v>
      </c>
      <c r="AR571" s="35" t="s">
        <v>14691</v>
      </c>
      <c r="AS571" s="35" t="s">
        <v>14691</v>
      </c>
      <c r="AT571" s="35" t="s">
        <v>14691</v>
      </c>
      <c r="AU571">
        <v>10.199999999999999</v>
      </c>
      <c r="AV571">
        <v>10.202999999999999</v>
      </c>
      <c r="AW571" t="b">
        <v>0</v>
      </c>
      <c r="AX571">
        <v>11500000</v>
      </c>
      <c r="AY571" s="20">
        <v>44692</v>
      </c>
      <c r="AZ571" s="20"/>
      <c r="BA571" s="20">
        <v>44876</v>
      </c>
      <c r="BB571">
        <v>1</v>
      </c>
      <c r="BC571">
        <v>1</v>
      </c>
      <c r="BD571">
        <v>1</v>
      </c>
      <c r="BE571">
        <v>11.5</v>
      </c>
      <c r="BF571" s="35" t="s">
        <v>14691</v>
      </c>
      <c r="BG571" s="35" t="s">
        <v>1315</v>
      </c>
      <c r="BH571" s="35" t="s">
        <v>14772</v>
      </c>
      <c r="BI571" s="35" t="s">
        <v>2580</v>
      </c>
      <c r="BJ571" s="35" t="s">
        <v>3017</v>
      </c>
    </row>
    <row r="572" spans="1:62" x14ac:dyDescent="0.2">
      <c r="A572">
        <v>570</v>
      </c>
      <c r="B572" s="35" t="s">
        <v>3009</v>
      </c>
      <c r="C572" s="35" t="s">
        <v>3010</v>
      </c>
      <c r="D572" s="35" t="s">
        <v>3011</v>
      </c>
      <c r="E572" s="35" t="s">
        <v>3018</v>
      </c>
      <c r="F572" s="35" t="s">
        <v>3013</v>
      </c>
      <c r="G572" s="20">
        <v>44264</v>
      </c>
      <c r="H572" s="35" t="s">
        <v>163</v>
      </c>
      <c r="I572" s="35" t="s">
        <v>54</v>
      </c>
      <c r="J572" s="35" t="s">
        <v>137</v>
      </c>
      <c r="K572">
        <v>18</v>
      </c>
      <c r="L572">
        <v>9.1999999999999993</v>
      </c>
      <c r="M572" s="35" t="s">
        <v>3014</v>
      </c>
      <c r="N572" s="35" t="s">
        <v>3015</v>
      </c>
      <c r="O572" s="35" t="s">
        <v>524</v>
      </c>
      <c r="P572" s="35" t="s">
        <v>2575</v>
      </c>
      <c r="Q572" s="35" t="s">
        <v>112</v>
      </c>
      <c r="R572" s="35" t="s">
        <v>2623</v>
      </c>
      <c r="S572" s="35" t="s">
        <v>3016</v>
      </c>
      <c r="T572">
        <v>11500000</v>
      </c>
      <c r="U572">
        <v>10</v>
      </c>
      <c r="V572" s="35" t="s">
        <v>14691</v>
      </c>
      <c r="W572" s="35" t="s">
        <v>1314</v>
      </c>
      <c r="X572" s="35" t="s">
        <v>49</v>
      </c>
      <c r="Y572" s="35" t="s">
        <v>48</v>
      </c>
      <c r="Z572" s="35" t="s">
        <v>14691</v>
      </c>
      <c r="AA572" s="35" t="s">
        <v>14691</v>
      </c>
      <c r="AC572" s="35" t="s">
        <v>14691</v>
      </c>
      <c r="AD572" s="35" t="s">
        <v>14691</v>
      </c>
      <c r="AE572">
        <v>117303691</v>
      </c>
      <c r="AF572">
        <v>10.199999999999999</v>
      </c>
      <c r="AG572" s="35" t="s">
        <v>14691</v>
      </c>
      <c r="AI572">
        <v>11500000</v>
      </c>
      <c r="AJ572" s="20">
        <v>44323</v>
      </c>
      <c r="AK572" s="20"/>
      <c r="AL572">
        <v>5852750</v>
      </c>
      <c r="AM572">
        <v>585275</v>
      </c>
      <c r="AP572" s="35" t="s">
        <v>14691</v>
      </c>
      <c r="AQ572" s="35" t="s">
        <v>14691</v>
      </c>
      <c r="AR572" s="35" t="s">
        <v>14691</v>
      </c>
      <c r="AS572" s="35" t="s">
        <v>14691</v>
      </c>
      <c r="AT572" s="35" t="s">
        <v>14691</v>
      </c>
      <c r="AU572">
        <v>10.199999999999999</v>
      </c>
      <c r="AV572">
        <v>10.202999999999999</v>
      </c>
      <c r="AW572" t="b">
        <v>0</v>
      </c>
      <c r="AX572">
        <v>11500000</v>
      </c>
      <c r="AY572" s="20">
        <v>44692</v>
      </c>
      <c r="AZ572" s="20"/>
      <c r="BA572" s="20">
        <v>44876</v>
      </c>
      <c r="BB572">
        <v>1</v>
      </c>
      <c r="BC572">
        <v>1</v>
      </c>
      <c r="BD572">
        <v>1</v>
      </c>
      <c r="BE572">
        <v>11.5</v>
      </c>
      <c r="BF572" s="35" t="s">
        <v>14691</v>
      </c>
      <c r="BG572" s="35" t="s">
        <v>3009</v>
      </c>
      <c r="BH572" s="35" t="s">
        <v>14773</v>
      </c>
      <c r="BI572" s="35" t="s">
        <v>2584</v>
      </c>
      <c r="BJ572" s="35" t="s">
        <v>3019</v>
      </c>
    </row>
    <row r="573" spans="1:62" x14ac:dyDescent="0.2">
      <c r="A573">
        <v>571</v>
      </c>
      <c r="B573" s="35" t="s">
        <v>3009</v>
      </c>
      <c r="C573" s="35" t="s">
        <v>3010</v>
      </c>
      <c r="D573" s="35" t="s">
        <v>3011</v>
      </c>
      <c r="E573" s="35" t="s">
        <v>3020</v>
      </c>
      <c r="F573" s="35" t="s">
        <v>3013</v>
      </c>
      <c r="G573" s="20">
        <v>44264</v>
      </c>
      <c r="H573" s="35" t="s">
        <v>163</v>
      </c>
      <c r="I573" s="35" t="s">
        <v>54</v>
      </c>
      <c r="J573" s="35" t="s">
        <v>137</v>
      </c>
      <c r="K573">
        <v>18</v>
      </c>
      <c r="L573">
        <v>9.1999999999999993</v>
      </c>
      <c r="M573" s="35" t="s">
        <v>3014</v>
      </c>
      <c r="N573" s="35" t="s">
        <v>3015</v>
      </c>
      <c r="O573" s="35" t="s">
        <v>524</v>
      </c>
      <c r="P573" s="35" t="s">
        <v>2575</v>
      </c>
      <c r="Q573" s="35" t="s">
        <v>112</v>
      </c>
      <c r="R573" s="35" t="s">
        <v>2623</v>
      </c>
      <c r="S573" s="35" t="s">
        <v>3016</v>
      </c>
      <c r="T573">
        <v>11500000</v>
      </c>
      <c r="U573">
        <v>10</v>
      </c>
      <c r="V573" s="35" t="s">
        <v>14691</v>
      </c>
      <c r="W573" s="35" t="s">
        <v>1314</v>
      </c>
      <c r="X573" s="35" t="s">
        <v>49</v>
      </c>
      <c r="Y573" s="35" t="s">
        <v>48</v>
      </c>
      <c r="Z573" s="35" t="s">
        <v>14691</v>
      </c>
      <c r="AA573" s="35" t="s">
        <v>14691</v>
      </c>
      <c r="AC573" s="35" t="s">
        <v>14691</v>
      </c>
      <c r="AD573" s="35" t="s">
        <v>14691</v>
      </c>
      <c r="AE573">
        <v>117303691</v>
      </c>
      <c r="AF573">
        <v>10.199999999999999</v>
      </c>
      <c r="AG573" s="35" t="s">
        <v>14691</v>
      </c>
      <c r="AI573">
        <v>11500000</v>
      </c>
      <c r="AJ573" s="20">
        <v>44323</v>
      </c>
      <c r="AK573" s="20"/>
      <c r="AL573">
        <v>5852750</v>
      </c>
      <c r="AM573">
        <v>585275</v>
      </c>
      <c r="AP573" s="35" t="s">
        <v>14691</v>
      </c>
      <c r="AQ573" s="35" t="s">
        <v>14691</v>
      </c>
      <c r="AR573" s="35" t="s">
        <v>14691</v>
      </c>
      <c r="AS573" s="35" t="s">
        <v>14691</v>
      </c>
      <c r="AT573" s="35" t="s">
        <v>14691</v>
      </c>
      <c r="AU573">
        <v>10.199999999999999</v>
      </c>
      <c r="AV573">
        <v>10.202999999999999</v>
      </c>
      <c r="AW573" t="b">
        <v>0</v>
      </c>
      <c r="AX573">
        <v>11500000</v>
      </c>
      <c r="AY573" s="20">
        <v>44692</v>
      </c>
      <c r="AZ573" s="20"/>
      <c r="BA573" s="20">
        <v>44876</v>
      </c>
      <c r="BB573">
        <v>1</v>
      </c>
      <c r="BC573">
        <v>1</v>
      </c>
      <c r="BD573">
        <v>1</v>
      </c>
      <c r="BE573">
        <v>11.5</v>
      </c>
      <c r="BF573" s="35" t="s">
        <v>14691</v>
      </c>
      <c r="BG573" s="35" t="s">
        <v>3021</v>
      </c>
      <c r="BH573" s="35" t="s">
        <v>14774</v>
      </c>
      <c r="BI573" s="35" t="s">
        <v>2589</v>
      </c>
      <c r="BJ573" s="35" t="s">
        <v>3022</v>
      </c>
    </row>
    <row r="574" spans="1:62" x14ac:dyDescent="0.2">
      <c r="A574">
        <v>572</v>
      </c>
      <c r="B574" s="35" t="s">
        <v>6957</v>
      </c>
      <c r="C574" s="35" t="s">
        <v>6958</v>
      </c>
      <c r="D574" s="35" t="s">
        <v>6959</v>
      </c>
      <c r="E574" s="35" t="s">
        <v>6960</v>
      </c>
      <c r="F574" s="35" t="s">
        <v>6961</v>
      </c>
      <c r="G574" s="20">
        <v>44188</v>
      </c>
      <c r="H574" s="35" t="s">
        <v>3225</v>
      </c>
      <c r="I574" s="35" t="s">
        <v>54</v>
      </c>
      <c r="J574" s="35" t="s">
        <v>69</v>
      </c>
      <c r="K574">
        <v>18</v>
      </c>
      <c r="L574">
        <v>9.1999999999999993</v>
      </c>
      <c r="M574" s="35" t="s">
        <v>6962</v>
      </c>
      <c r="N574" s="35" t="s">
        <v>6963</v>
      </c>
      <c r="O574" s="35" t="s">
        <v>82</v>
      </c>
      <c r="P574" s="35" t="s">
        <v>2656</v>
      </c>
      <c r="Q574" s="35" t="s">
        <v>74</v>
      </c>
      <c r="R574" s="35" t="s">
        <v>2577</v>
      </c>
      <c r="S574" s="35" t="s">
        <v>6964</v>
      </c>
      <c r="T574">
        <v>20700000</v>
      </c>
      <c r="U574">
        <v>10</v>
      </c>
      <c r="V574" s="35" t="s">
        <v>14691</v>
      </c>
      <c r="W574" s="35" t="s">
        <v>1312</v>
      </c>
      <c r="X574" s="35" t="s">
        <v>49</v>
      </c>
      <c r="Y574" s="35" t="s">
        <v>48</v>
      </c>
      <c r="Z574" s="35" t="s">
        <v>14691</v>
      </c>
      <c r="AA574" s="35" t="s">
        <v>14691</v>
      </c>
      <c r="AC574" s="35" t="s">
        <v>14691</v>
      </c>
      <c r="AD574" s="35" t="s">
        <v>14691</v>
      </c>
      <c r="AE574">
        <v>207000000</v>
      </c>
      <c r="AF574">
        <v>10</v>
      </c>
      <c r="AG574" s="35" t="s">
        <v>14691</v>
      </c>
      <c r="AI574">
        <v>10350000</v>
      </c>
      <c r="AJ574" s="20">
        <v>44209</v>
      </c>
      <c r="AK574" s="20"/>
      <c r="AL574">
        <v>6140000</v>
      </c>
      <c r="AO574">
        <v>6140000</v>
      </c>
      <c r="AP574" s="35" t="s">
        <v>14691</v>
      </c>
      <c r="AQ574" s="35" t="s">
        <v>14691</v>
      </c>
      <c r="AR574" s="35" t="s">
        <v>14691</v>
      </c>
      <c r="AS574" s="35" t="s">
        <v>14691</v>
      </c>
      <c r="AT574" s="35" t="s">
        <v>14691</v>
      </c>
      <c r="AU574">
        <v>10.01</v>
      </c>
      <c r="AV574">
        <v>10.063000000000001</v>
      </c>
      <c r="AW574" t="b">
        <v>0</v>
      </c>
      <c r="AX574">
        <v>20700000</v>
      </c>
      <c r="AY574" s="20">
        <v>44941</v>
      </c>
      <c r="AZ574" s="20"/>
      <c r="BA574" s="20"/>
      <c r="BB574">
        <v>1</v>
      </c>
      <c r="BC574">
        <v>0.5</v>
      </c>
      <c r="BD574">
        <v>1</v>
      </c>
      <c r="BE574">
        <v>11.5</v>
      </c>
      <c r="BF574" s="35" t="s">
        <v>14691</v>
      </c>
      <c r="BG574" s="35" t="s">
        <v>1313</v>
      </c>
      <c r="BH574" s="35" t="s">
        <v>6965</v>
      </c>
      <c r="BI574" s="35" t="s">
        <v>2580</v>
      </c>
      <c r="BJ574" s="35" t="s">
        <v>6966</v>
      </c>
    </row>
    <row r="575" spans="1:62" x14ac:dyDescent="0.2">
      <c r="A575">
        <v>573</v>
      </c>
      <c r="B575" s="35" t="s">
        <v>6957</v>
      </c>
      <c r="C575" s="35" t="s">
        <v>6958</v>
      </c>
      <c r="D575" s="35" t="s">
        <v>6959</v>
      </c>
      <c r="E575" s="35" t="s">
        <v>6967</v>
      </c>
      <c r="F575" s="35" t="s">
        <v>6961</v>
      </c>
      <c r="G575" s="20">
        <v>44188</v>
      </c>
      <c r="H575" s="35" t="s">
        <v>3225</v>
      </c>
      <c r="I575" s="35" t="s">
        <v>54</v>
      </c>
      <c r="J575" s="35" t="s">
        <v>69</v>
      </c>
      <c r="K575">
        <v>18</v>
      </c>
      <c r="L575">
        <v>9.1999999999999993</v>
      </c>
      <c r="M575" s="35" t="s">
        <v>6962</v>
      </c>
      <c r="N575" s="35" t="s">
        <v>6963</v>
      </c>
      <c r="O575" s="35" t="s">
        <v>82</v>
      </c>
      <c r="P575" s="35" t="s">
        <v>2656</v>
      </c>
      <c r="Q575" s="35" t="s">
        <v>74</v>
      </c>
      <c r="R575" s="35" t="s">
        <v>2577</v>
      </c>
      <c r="S575" s="35" t="s">
        <v>6964</v>
      </c>
      <c r="T575">
        <v>20700000</v>
      </c>
      <c r="U575">
        <v>10</v>
      </c>
      <c r="V575" s="35" t="s">
        <v>14691</v>
      </c>
      <c r="W575" s="35" t="s">
        <v>1312</v>
      </c>
      <c r="X575" s="35" t="s">
        <v>49</v>
      </c>
      <c r="Y575" s="35" t="s">
        <v>48</v>
      </c>
      <c r="Z575" s="35" t="s">
        <v>14691</v>
      </c>
      <c r="AA575" s="35" t="s">
        <v>14691</v>
      </c>
      <c r="AC575" s="35" t="s">
        <v>14691</v>
      </c>
      <c r="AD575" s="35" t="s">
        <v>14691</v>
      </c>
      <c r="AE575">
        <v>207000000</v>
      </c>
      <c r="AF575">
        <v>10</v>
      </c>
      <c r="AG575" s="35" t="s">
        <v>14691</v>
      </c>
      <c r="AI575">
        <v>10350000</v>
      </c>
      <c r="AJ575" s="20">
        <v>44209</v>
      </c>
      <c r="AK575" s="20"/>
      <c r="AL575">
        <v>6140000</v>
      </c>
      <c r="AO575">
        <v>6140000</v>
      </c>
      <c r="AP575" s="35" t="s">
        <v>14691</v>
      </c>
      <c r="AQ575" s="35" t="s">
        <v>14691</v>
      </c>
      <c r="AR575" s="35" t="s">
        <v>14691</v>
      </c>
      <c r="AS575" s="35" t="s">
        <v>14691</v>
      </c>
      <c r="AT575" s="35" t="s">
        <v>14691</v>
      </c>
      <c r="AU575">
        <v>10.01</v>
      </c>
      <c r="AV575">
        <v>10.063000000000001</v>
      </c>
      <c r="AW575" t="b">
        <v>0</v>
      </c>
      <c r="AX575">
        <v>20700000</v>
      </c>
      <c r="AY575" s="20">
        <v>44941</v>
      </c>
      <c r="AZ575" s="20"/>
      <c r="BA575" s="20"/>
      <c r="BB575">
        <v>1</v>
      </c>
      <c r="BC575">
        <v>0.5</v>
      </c>
      <c r="BD575">
        <v>1</v>
      </c>
      <c r="BE575">
        <v>11.5</v>
      </c>
      <c r="BF575" s="35" t="s">
        <v>14691</v>
      </c>
      <c r="BG575" s="35" t="s">
        <v>6957</v>
      </c>
      <c r="BH575" s="35" t="s">
        <v>6968</v>
      </c>
      <c r="BI575" s="35" t="s">
        <v>2584</v>
      </c>
      <c r="BJ575" s="35" t="s">
        <v>6969</v>
      </c>
    </row>
    <row r="576" spans="1:62" x14ac:dyDescent="0.2">
      <c r="A576">
        <v>574</v>
      </c>
      <c r="B576" s="35" t="s">
        <v>6957</v>
      </c>
      <c r="C576" s="35" t="s">
        <v>6958</v>
      </c>
      <c r="D576" s="35" t="s">
        <v>6959</v>
      </c>
      <c r="E576" s="35" t="s">
        <v>6970</v>
      </c>
      <c r="F576" s="35" t="s">
        <v>6961</v>
      </c>
      <c r="G576" s="20">
        <v>44188</v>
      </c>
      <c r="H576" s="35" t="s">
        <v>3225</v>
      </c>
      <c r="I576" s="35" t="s">
        <v>54</v>
      </c>
      <c r="J576" s="35" t="s">
        <v>69</v>
      </c>
      <c r="K576">
        <v>18</v>
      </c>
      <c r="L576">
        <v>9.1999999999999993</v>
      </c>
      <c r="M576" s="35" t="s">
        <v>6962</v>
      </c>
      <c r="N576" s="35" t="s">
        <v>6963</v>
      </c>
      <c r="O576" s="35" t="s">
        <v>82</v>
      </c>
      <c r="P576" s="35" t="s">
        <v>2656</v>
      </c>
      <c r="Q576" s="35" t="s">
        <v>74</v>
      </c>
      <c r="R576" s="35" t="s">
        <v>2577</v>
      </c>
      <c r="S576" s="35" t="s">
        <v>6964</v>
      </c>
      <c r="T576">
        <v>20700000</v>
      </c>
      <c r="U576">
        <v>10</v>
      </c>
      <c r="V576" s="35" t="s">
        <v>14691</v>
      </c>
      <c r="W576" s="35" t="s">
        <v>1312</v>
      </c>
      <c r="X576" s="35" t="s">
        <v>49</v>
      </c>
      <c r="Y576" s="35" t="s">
        <v>48</v>
      </c>
      <c r="Z576" s="35" t="s">
        <v>14691</v>
      </c>
      <c r="AA576" s="35" t="s">
        <v>14691</v>
      </c>
      <c r="AC576" s="35" t="s">
        <v>14691</v>
      </c>
      <c r="AD576" s="35" t="s">
        <v>14691</v>
      </c>
      <c r="AE576">
        <v>207000000</v>
      </c>
      <c r="AF576">
        <v>10</v>
      </c>
      <c r="AG576" s="35" t="s">
        <v>14691</v>
      </c>
      <c r="AI576">
        <v>10350000</v>
      </c>
      <c r="AJ576" s="20">
        <v>44209</v>
      </c>
      <c r="AK576" s="20"/>
      <c r="AL576">
        <v>6140000</v>
      </c>
      <c r="AO576">
        <v>6140000</v>
      </c>
      <c r="AP576" s="35" t="s">
        <v>14691</v>
      </c>
      <c r="AQ576" s="35" t="s">
        <v>14691</v>
      </c>
      <c r="AR576" s="35" t="s">
        <v>14691</v>
      </c>
      <c r="AS576" s="35" t="s">
        <v>14691</v>
      </c>
      <c r="AT576" s="35" t="s">
        <v>14691</v>
      </c>
      <c r="AU576">
        <v>10.01</v>
      </c>
      <c r="AV576">
        <v>10.063000000000001</v>
      </c>
      <c r="AW576" t="b">
        <v>0</v>
      </c>
      <c r="AX576">
        <v>20700000</v>
      </c>
      <c r="AY576" s="20">
        <v>44941</v>
      </c>
      <c r="AZ576" s="20"/>
      <c r="BA576" s="20"/>
      <c r="BB576">
        <v>1</v>
      </c>
      <c r="BC576">
        <v>0.5</v>
      </c>
      <c r="BD576">
        <v>1</v>
      </c>
      <c r="BE576">
        <v>11.5</v>
      </c>
      <c r="BF576" s="35" t="s">
        <v>14691</v>
      </c>
      <c r="BG576" s="35" t="s">
        <v>6971</v>
      </c>
      <c r="BH576" s="35" t="s">
        <v>6972</v>
      </c>
      <c r="BI576" s="35" t="s">
        <v>2589</v>
      </c>
      <c r="BJ576" s="35" t="s">
        <v>6973</v>
      </c>
    </row>
    <row r="577" spans="1:62" x14ac:dyDescent="0.2">
      <c r="A577">
        <v>575</v>
      </c>
      <c r="B577" s="35" t="s">
        <v>5198</v>
      </c>
      <c r="C577" s="35" t="s">
        <v>5199</v>
      </c>
      <c r="D577" s="35" t="s">
        <v>5200</v>
      </c>
      <c r="E577" s="35" t="s">
        <v>5201</v>
      </c>
      <c r="F577" s="35" t="s">
        <v>5202</v>
      </c>
      <c r="G577" s="20">
        <v>44452</v>
      </c>
      <c r="H577" s="35" t="s">
        <v>138</v>
      </c>
      <c r="I577" s="35" t="s">
        <v>14691</v>
      </c>
      <c r="J577" s="35" t="s">
        <v>107</v>
      </c>
      <c r="M577" s="35" t="s">
        <v>5203</v>
      </c>
      <c r="N577" s="35" t="s">
        <v>5204</v>
      </c>
      <c r="O577" s="35" t="s">
        <v>52</v>
      </c>
      <c r="P577" s="35" t="s">
        <v>3549</v>
      </c>
      <c r="Q577" s="35" t="s">
        <v>368</v>
      </c>
      <c r="R577" s="35" t="s">
        <v>2623</v>
      </c>
      <c r="S577" s="35" t="s">
        <v>5205</v>
      </c>
      <c r="T577">
        <v>12650000</v>
      </c>
      <c r="U577">
        <v>10</v>
      </c>
      <c r="V577" s="35" t="s">
        <v>14691</v>
      </c>
      <c r="W577" s="35" t="s">
        <v>130</v>
      </c>
      <c r="X577" s="35" t="s">
        <v>130</v>
      </c>
      <c r="Y577" s="35" t="s">
        <v>48</v>
      </c>
      <c r="Z577" s="35" t="s">
        <v>14691</v>
      </c>
      <c r="AA577" s="35" t="s">
        <v>14691</v>
      </c>
      <c r="AC577" s="35" t="s">
        <v>14691</v>
      </c>
      <c r="AD577" s="35" t="s">
        <v>14691</v>
      </c>
      <c r="AE577">
        <v>127767182</v>
      </c>
      <c r="AF577">
        <v>10.1</v>
      </c>
      <c r="AG577" s="35" t="s">
        <v>14691</v>
      </c>
      <c r="AJ577" s="20">
        <v>44496</v>
      </c>
      <c r="AK577" s="20"/>
      <c r="AL577">
        <v>5195000</v>
      </c>
      <c r="AM577">
        <v>519500</v>
      </c>
      <c r="AP577" s="35" t="s">
        <v>14691</v>
      </c>
      <c r="AQ577" s="35" t="s">
        <v>14691</v>
      </c>
      <c r="AR577" s="35" t="s">
        <v>14691</v>
      </c>
      <c r="AS577" s="35" t="s">
        <v>14691</v>
      </c>
      <c r="AT577" s="35" t="s">
        <v>14691</v>
      </c>
      <c r="AU577">
        <v>10.1</v>
      </c>
      <c r="AV577">
        <v>10.125999999999999</v>
      </c>
      <c r="AW577" t="b">
        <v>0</v>
      </c>
      <c r="AX577">
        <v>12650000</v>
      </c>
      <c r="AY577" s="20">
        <v>44863</v>
      </c>
      <c r="AZ577" s="20"/>
      <c r="BA577" s="20">
        <v>45045</v>
      </c>
      <c r="BB577">
        <v>1</v>
      </c>
      <c r="BF577" s="35" t="s">
        <v>14691</v>
      </c>
      <c r="BG577" s="35" t="s">
        <v>1311</v>
      </c>
      <c r="BH577" s="35" t="s">
        <v>14775</v>
      </c>
      <c r="BI577" s="35" t="s">
        <v>2580</v>
      </c>
      <c r="BJ577" s="35" t="s">
        <v>5206</v>
      </c>
    </row>
    <row r="578" spans="1:62" x14ac:dyDescent="0.2">
      <c r="A578">
        <v>576</v>
      </c>
      <c r="B578" s="35" t="s">
        <v>5198</v>
      </c>
      <c r="C578" s="35" t="s">
        <v>5199</v>
      </c>
      <c r="D578" s="35" t="s">
        <v>5200</v>
      </c>
      <c r="E578" s="35" t="s">
        <v>5207</v>
      </c>
      <c r="F578" s="35" t="s">
        <v>5202</v>
      </c>
      <c r="G578" s="20">
        <v>44452</v>
      </c>
      <c r="H578" s="35" t="s">
        <v>138</v>
      </c>
      <c r="I578" s="35" t="s">
        <v>14691</v>
      </c>
      <c r="J578" s="35" t="s">
        <v>107</v>
      </c>
      <c r="M578" s="35" t="s">
        <v>5203</v>
      </c>
      <c r="N578" s="35" t="s">
        <v>5204</v>
      </c>
      <c r="O578" s="35" t="s">
        <v>52</v>
      </c>
      <c r="P578" s="35" t="s">
        <v>3549</v>
      </c>
      <c r="Q578" s="35" t="s">
        <v>368</v>
      </c>
      <c r="R578" s="35" t="s">
        <v>2623</v>
      </c>
      <c r="S578" s="35" t="s">
        <v>5205</v>
      </c>
      <c r="T578">
        <v>12650000</v>
      </c>
      <c r="U578">
        <v>10</v>
      </c>
      <c r="V578" s="35" t="s">
        <v>14691</v>
      </c>
      <c r="W578" s="35" t="s">
        <v>130</v>
      </c>
      <c r="X578" s="35" t="s">
        <v>130</v>
      </c>
      <c r="Y578" s="35" t="s">
        <v>48</v>
      </c>
      <c r="Z578" s="35" t="s">
        <v>14691</v>
      </c>
      <c r="AA578" s="35" t="s">
        <v>14691</v>
      </c>
      <c r="AC578" s="35" t="s">
        <v>14691</v>
      </c>
      <c r="AD578" s="35" t="s">
        <v>14691</v>
      </c>
      <c r="AE578">
        <v>127767182</v>
      </c>
      <c r="AF578">
        <v>10.1</v>
      </c>
      <c r="AG578" s="35" t="s">
        <v>14691</v>
      </c>
      <c r="AJ578" s="20">
        <v>44496</v>
      </c>
      <c r="AK578" s="20"/>
      <c r="AL578">
        <v>5195000</v>
      </c>
      <c r="AM578">
        <v>519500</v>
      </c>
      <c r="AP578" s="35" t="s">
        <v>14691</v>
      </c>
      <c r="AQ578" s="35" t="s">
        <v>14691</v>
      </c>
      <c r="AR578" s="35" t="s">
        <v>14691</v>
      </c>
      <c r="AS578" s="35" t="s">
        <v>14691</v>
      </c>
      <c r="AT578" s="35" t="s">
        <v>14691</v>
      </c>
      <c r="AU578">
        <v>10.1</v>
      </c>
      <c r="AV578">
        <v>10.125999999999999</v>
      </c>
      <c r="AW578" t="b">
        <v>0</v>
      </c>
      <c r="AX578">
        <v>12650000</v>
      </c>
      <c r="AY578" s="20">
        <v>44863</v>
      </c>
      <c r="AZ578" s="20"/>
      <c r="BA578" s="20">
        <v>45045</v>
      </c>
      <c r="BB578">
        <v>1</v>
      </c>
      <c r="BF578" s="35" t="s">
        <v>14691</v>
      </c>
      <c r="BG578" s="35" t="s">
        <v>5198</v>
      </c>
      <c r="BH578" s="35" t="s">
        <v>14776</v>
      </c>
      <c r="BI578" s="35" t="s">
        <v>2584</v>
      </c>
      <c r="BJ578" s="35" t="s">
        <v>5208</v>
      </c>
    </row>
    <row r="579" spans="1:62" x14ac:dyDescent="0.2">
      <c r="A579">
        <v>577</v>
      </c>
      <c r="B579" s="35" t="s">
        <v>5198</v>
      </c>
      <c r="C579" s="35" t="s">
        <v>5199</v>
      </c>
      <c r="D579" s="35" t="s">
        <v>5200</v>
      </c>
      <c r="E579" s="35" t="s">
        <v>5209</v>
      </c>
      <c r="F579" s="35" t="s">
        <v>5202</v>
      </c>
      <c r="G579" s="20">
        <v>44452</v>
      </c>
      <c r="H579" s="35" t="s">
        <v>138</v>
      </c>
      <c r="I579" s="35" t="s">
        <v>14691</v>
      </c>
      <c r="J579" s="35" t="s">
        <v>107</v>
      </c>
      <c r="M579" s="35" t="s">
        <v>5203</v>
      </c>
      <c r="N579" s="35" t="s">
        <v>5204</v>
      </c>
      <c r="O579" s="35" t="s">
        <v>52</v>
      </c>
      <c r="P579" s="35" t="s">
        <v>3549</v>
      </c>
      <c r="Q579" s="35" t="s">
        <v>368</v>
      </c>
      <c r="R579" s="35" t="s">
        <v>2623</v>
      </c>
      <c r="S579" s="35" t="s">
        <v>5205</v>
      </c>
      <c r="T579">
        <v>12650000</v>
      </c>
      <c r="U579">
        <v>10</v>
      </c>
      <c r="V579" s="35" t="s">
        <v>14691</v>
      </c>
      <c r="W579" s="35" t="s">
        <v>130</v>
      </c>
      <c r="X579" s="35" t="s">
        <v>130</v>
      </c>
      <c r="Y579" s="35" t="s">
        <v>48</v>
      </c>
      <c r="Z579" s="35" t="s">
        <v>14691</v>
      </c>
      <c r="AA579" s="35" t="s">
        <v>14691</v>
      </c>
      <c r="AC579" s="35" t="s">
        <v>14691</v>
      </c>
      <c r="AD579" s="35" t="s">
        <v>14691</v>
      </c>
      <c r="AE579">
        <v>127767182</v>
      </c>
      <c r="AF579">
        <v>10.1</v>
      </c>
      <c r="AG579" s="35" t="s">
        <v>14691</v>
      </c>
      <c r="AJ579" s="20">
        <v>44496</v>
      </c>
      <c r="AK579" s="20"/>
      <c r="AL579">
        <v>5195000</v>
      </c>
      <c r="AM579">
        <v>519500</v>
      </c>
      <c r="AP579" s="35" t="s">
        <v>14691</v>
      </c>
      <c r="AQ579" s="35" t="s">
        <v>14691</v>
      </c>
      <c r="AR579" s="35" t="s">
        <v>14691</v>
      </c>
      <c r="AS579" s="35" t="s">
        <v>14691</v>
      </c>
      <c r="AT579" s="35" t="s">
        <v>14691</v>
      </c>
      <c r="AU579">
        <v>10.1</v>
      </c>
      <c r="AV579">
        <v>10.125999999999999</v>
      </c>
      <c r="AW579" t="b">
        <v>0</v>
      </c>
      <c r="AX579">
        <v>12650000</v>
      </c>
      <c r="AY579" s="20">
        <v>44863</v>
      </c>
      <c r="AZ579" s="20"/>
      <c r="BA579" s="20">
        <v>45045</v>
      </c>
      <c r="BB579">
        <v>1</v>
      </c>
      <c r="BF579" s="35" t="s">
        <v>14691</v>
      </c>
      <c r="BG579" s="35" t="s">
        <v>5210</v>
      </c>
      <c r="BH579" s="35" t="s">
        <v>14777</v>
      </c>
      <c r="BI579" s="35" t="s">
        <v>2613</v>
      </c>
      <c r="BJ579" s="35" t="s">
        <v>5211</v>
      </c>
    </row>
    <row r="580" spans="1:62" x14ac:dyDescent="0.2">
      <c r="A580">
        <v>578</v>
      </c>
      <c r="B580" s="35" t="s">
        <v>1307</v>
      </c>
      <c r="C580" s="35" t="s">
        <v>13876</v>
      </c>
      <c r="D580" s="35" t="s">
        <v>13877</v>
      </c>
      <c r="E580" s="35" t="s">
        <v>13878</v>
      </c>
      <c r="F580" s="35" t="s">
        <v>13879</v>
      </c>
      <c r="G580" s="20">
        <v>44349</v>
      </c>
      <c r="H580" s="35" t="s">
        <v>3225</v>
      </c>
      <c r="I580" s="35" t="s">
        <v>14691</v>
      </c>
      <c r="J580" s="35" t="s">
        <v>83</v>
      </c>
      <c r="M580" s="35" t="s">
        <v>13880</v>
      </c>
      <c r="N580" s="35" t="s">
        <v>13881</v>
      </c>
      <c r="O580" s="35" t="s">
        <v>1300</v>
      </c>
      <c r="P580" s="35" t="s">
        <v>2575</v>
      </c>
      <c r="Q580" s="35" t="s">
        <v>81</v>
      </c>
      <c r="R580" s="35" t="s">
        <v>2577</v>
      </c>
      <c r="S580" s="35" t="s">
        <v>13882</v>
      </c>
      <c r="T580">
        <v>25000000</v>
      </c>
      <c r="U580">
        <v>10</v>
      </c>
      <c r="V580" s="35" t="s">
        <v>13883</v>
      </c>
      <c r="W580" s="35" t="s">
        <v>1310</v>
      </c>
      <c r="X580" s="35" t="s">
        <v>130</v>
      </c>
      <c r="Y580" s="35" t="s">
        <v>48</v>
      </c>
      <c r="Z580" s="35" t="s">
        <v>130</v>
      </c>
      <c r="AA580" s="35" t="s">
        <v>56</v>
      </c>
      <c r="AC580" s="35" t="s">
        <v>14691</v>
      </c>
      <c r="AD580" s="35" t="s">
        <v>14691</v>
      </c>
      <c r="AE580">
        <v>250003042</v>
      </c>
      <c r="AF580">
        <v>10</v>
      </c>
      <c r="AG580" s="35" t="s">
        <v>1309</v>
      </c>
      <c r="AH580">
        <v>906000000</v>
      </c>
      <c r="AJ580" s="20">
        <v>44377</v>
      </c>
      <c r="AK580" s="20">
        <v>44587</v>
      </c>
      <c r="AL580">
        <v>6400000</v>
      </c>
      <c r="AN580">
        <v>640000</v>
      </c>
      <c r="AP580" s="35" t="s">
        <v>14691</v>
      </c>
      <c r="AQ580" s="35" t="s">
        <v>14691</v>
      </c>
      <c r="AR580" s="35" t="s">
        <v>1308</v>
      </c>
      <c r="AS580" s="35" t="s">
        <v>13884</v>
      </c>
      <c r="AT580" s="35" t="s">
        <v>14691</v>
      </c>
      <c r="AU580">
        <v>10.01</v>
      </c>
      <c r="AV580">
        <v>10.093</v>
      </c>
      <c r="AW580" t="b">
        <v>1</v>
      </c>
      <c r="AX580">
        <v>25000000</v>
      </c>
      <c r="AY580" s="20">
        <v>45109</v>
      </c>
      <c r="AZ580" s="20">
        <v>44830</v>
      </c>
      <c r="BA580" s="20"/>
      <c r="BB580">
        <v>1</v>
      </c>
      <c r="BF580" s="35" t="s">
        <v>14691</v>
      </c>
      <c r="BG580" s="35" t="s">
        <v>1307</v>
      </c>
      <c r="BH580" s="35" t="s">
        <v>13885</v>
      </c>
      <c r="BI580" s="35" t="s">
        <v>2580</v>
      </c>
      <c r="BJ580" s="35" t="s">
        <v>13886</v>
      </c>
    </row>
    <row r="581" spans="1:62" x14ac:dyDescent="0.2">
      <c r="A581">
        <v>579</v>
      </c>
      <c r="B581" s="35" t="s">
        <v>1305</v>
      </c>
      <c r="C581" s="35" t="s">
        <v>13887</v>
      </c>
      <c r="D581" s="35" t="s">
        <v>13888</v>
      </c>
      <c r="E581" s="35" t="s">
        <v>13889</v>
      </c>
      <c r="F581" s="35" t="s">
        <v>13890</v>
      </c>
      <c r="G581" s="20">
        <v>44349</v>
      </c>
      <c r="H581" s="35" t="s">
        <v>3225</v>
      </c>
      <c r="I581" s="35" t="s">
        <v>14691</v>
      </c>
      <c r="J581" s="35" t="s">
        <v>83</v>
      </c>
      <c r="M581" s="35" t="s">
        <v>13880</v>
      </c>
      <c r="N581" s="35" t="s">
        <v>13891</v>
      </c>
      <c r="O581" s="35" t="s">
        <v>1300</v>
      </c>
      <c r="P581" s="35" t="s">
        <v>2575</v>
      </c>
      <c r="Q581" s="35" t="s">
        <v>81</v>
      </c>
      <c r="R581" s="35" t="s">
        <v>2577</v>
      </c>
      <c r="S581" s="35" t="s">
        <v>13882</v>
      </c>
      <c r="T581">
        <v>25000000</v>
      </c>
      <c r="U581">
        <v>10</v>
      </c>
      <c r="V581" s="35" t="s">
        <v>13892</v>
      </c>
      <c r="W581" s="35" t="s">
        <v>1306</v>
      </c>
      <c r="X581" s="35" t="s">
        <v>130</v>
      </c>
      <c r="Y581" s="35" t="s">
        <v>48</v>
      </c>
      <c r="Z581" s="35" t="s">
        <v>14691</v>
      </c>
      <c r="AA581" s="35" t="s">
        <v>14691</v>
      </c>
      <c r="AC581" s="35" t="s">
        <v>14691</v>
      </c>
      <c r="AD581" s="35" t="s">
        <v>14691</v>
      </c>
      <c r="AE581">
        <v>250000000</v>
      </c>
      <c r="AF581">
        <v>10</v>
      </c>
      <c r="AG581" s="35" t="s">
        <v>14691</v>
      </c>
      <c r="AJ581" s="20">
        <v>44377</v>
      </c>
      <c r="AK581" s="20"/>
      <c r="AL581">
        <v>6400000</v>
      </c>
      <c r="AN581">
        <v>640000</v>
      </c>
      <c r="AP581" s="35" t="s">
        <v>14691</v>
      </c>
      <c r="AQ581" s="35" t="s">
        <v>14691</v>
      </c>
      <c r="AR581" s="35" t="s">
        <v>14691</v>
      </c>
      <c r="AS581" s="35" t="s">
        <v>14691</v>
      </c>
      <c r="AT581" s="35" t="s">
        <v>14691</v>
      </c>
      <c r="AU581">
        <v>10.01</v>
      </c>
      <c r="AV581">
        <v>10.093</v>
      </c>
      <c r="AW581" t="b">
        <v>0</v>
      </c>
      <c r="AX581">
        <v>25000000</v>
      </c>
      <c r="AY581" s="20">
        <v>45109</v>
      </c>
      <c r="AZ581" s="20"/>
      <c r="BA581" s="20"/>
      <c r="BB581">
        <v>1</v>
      </c>
      <c r="BF581" s="35" t="s">
        <v>14691</v>
      </c>
      <c r="BG581" s="35" t="s">
        <v>1305</v>
      </c>
      <c r="BH581" s="35" t="s">
        <v>13893</v>
      </c>
      <c r="BI581" s="35" t="s">
        <v>2580</v>
      </c>
      <c r="BJ581" s="35" t="s">
        <v>13894</v>
      </c>
    </row>
    <row r="582" spans="1:62" x14ac:dyDescent="0.2">
      <c r="A582">
        <v>580</v>
      </c>
      <c r="B582" s="35" t="s">
        <v>1301</v>
      </c>
      <c r="C582" s="35" t="s">
        <v>13895</v>
      </c>
      <c r="D582" s="35" t="s">
        <v>13896</v>
      </c>
      <c r="E582" s="35" t="s">
        <v>13897</v>
      </c>
      <c r="F582" s="35" t="s">
        <v>13898</v>
      </c>
      <c r="G582" s="20">
        <v>44349</v>
      </c>
      <c r="H582" s="35" t="s">
        <v>3225</v>
      </c>
      <c r="I582" s="35" t="s">
        <v>14691</v>
      </c>
      <c r="J582" s="35" t="s">
        <v>83</v>
      </c>
      <c r="M582" s="35" t="s">
        <v>13880</v>
      </c>
      <c r="N582" s="35" t="s">
        <v>13899</v>
      </c>
      <c r="O582" s="35" t="s">
        <v>1300</v>
      </c>
      <c r="P582" s="35" t="s">
        <v>2575</v>
      </c>
      <c r="Q582" s="35" t="s">
        <v>81</v>
      </c>
      <c r="R582" s="35" t="s">
        <v>2577</v>
      </c>
      <c r="S582" s="35" t="s">
        <v>13900</v>
      </c>
      <c r="T582">
        <v>25000000</v>
      </c>
      <c r="U582">
        <v>10</v>
      </c>
      <c r="V582" s="35" t="s">
        <v>13892</v>
      </c>
      <c r="W582" s="35" t="s">
        <v>1304</v>
      </c>
      <c r="X582" s="35" t="s">
        <v>130</v>
      </c>
      <c r="Y582" s="35" t="s">
        <v>48</v>
      </c>
      <c r="Z582" s="35" t="s">
        <v>130</v>
      </c>
      <c r="AA582" s="35" t="s">
        <v>48</v>
      </c>
      <c r="AC582" s="35" t="s">
        <v>14691</v>
      </c>
      <c r="AD582" s="35" t="s">
        <v>14691</v>
      </c>
      <c r="AE582">
        <v>250003042</v>
      </c>
      <c r="AF582">
        <v>10</v>
      </c>
      <c r="AG582" s="35" t="s">
        <v>1303</v>
      </c>
      <c r="AH582">
        <v>1835000000</v>
      </c>
      <c r="AJ582" s="20">
        <v>44377</v>
      </c>
      <c r="AK582" s="20">
        <v>44579</v>
      </c>
      <c r="AL582">
        <v>6400000</v>
      </c>
      <c r="AN582">
        <v>640000</v>
      </c>
      <c r="AP582" s="35" t="s">
        <v>14691</v>
      </c>
      <c r="AQ582" s="35" t="s">
        <v>14691</v>
      </c>
      <c r="AR582" s="35" t="s">
        <v>1302</v>
      </c>
      <c r="AS582" s="35" t="s">
        <v>13901</v>
      </c>
      <c r="AT582" s="35" t="s">
        <v>14691</v>
      </c>
      <c r="AU582">
        <v>10.01</v>
      </c>
      <c r="AV582">
        <v>10.093</v>
      </c>
      <c r="AW582" t="b">
        <v>1</v>
      </c>
      <c r="AX582">
        <v>25000000</v>
      </c>
      <c r="AY582" s="20">
        <v>45109</v>
      </c>
      <c r="AZ582" s="20">
        <v>44822</v>
      </c>
      <c r="BA582" s="20"/>
      <c r="BB582">
        <v>1</v>
      </c>
      <c r="BF582" s="35" t="s">
        <v>14691</v>
      </c>
      <c r="BG582" s="35" t="s">
        <v>1301</v>
      </c>
      <c r="BH582" s="35" t="s">
        <v>13902</v>
      </c>
      <c r="BI582" s="35" t="s">
        <v>2580</v>
      </c>
      <c r="BJ582" s="35" t="s">
        <v>13903</v>
      </c>
    </row>
    <row r="583" spans="1:62" x14ac:dyDescent="0.2">
      <c r="A583">
        <v>581</v>
      </c>
      <c r="B583" s="35" t="s">
        <v>1298</v>
      </c>
      <c r="C583" s="35" t="s">
        <v>13904</v>
      </c>
      <c r="D583" s="35" t="s">
        <v>13905</v>
      </c>
      <c r="E583" s="35" t="s">
        <v>13906</v>
      </c>
      <c r="F583" s="35" t="s">
        <v>13907</v>
      </c>
      <c r="G583" s="20">
        <v>44349</v>
      </c>
      <c r="H583" s="35" t="s">
        <v>3225</v>
      </c>
      <c r="I583" s="35" t="s">
        <v>14691</v>
      </c>
      <c r="J583" s="35" t="s">
        <v>83</v>
      </c>
      <c r="M583" s="35" t="s">
        <v>13880</v>
      </c>
      <c r="N583" s="35" t="s">
        <v>13908</v>
      </c>
      <c r="O583" s="35" t="s">
        <v>1300</v>
      </c>
      <c r="P583" s="35" t="s">
        <v>2575</v>
      </c>
      <c r="Q583" s="35" t="s">
        <v>81</v>
      </c>
      <c r="R583" s="35" t="s">
        <v>2577</v>
      </c>
      <c r="S583" s="35" t="s">
        <v>13900</v>
      </c>
      <c r="T583">
        <v>25000000</v>
      </c>
      <c r="U583">
        <v>10</v>
      </c>
      <c r="V583" s="35" t="s">
        <v>13883</v>
      </c>
      <c r="W583" s="35" t="s">
        <v>1299</v>
      </c>
      <c r="X583" s="35" t="s">
        <v>130</v>
      </c>
      <c r="Y583" s="35" t="s">
        <v>48</v>
      </c>
      <c r="Z583" s="35" t="s">
        <v>14691</v>
      </c>
      <c r="AA583" s="35" t="s">
        <v>14691</v>
      </c>
      <c r="AC583" s="35" t="s">
        <v>14691</v>
      </c>
      <c r="AD583" s="35" t="s">
        <v>14691</v>
      </c>
      <c r="AE583">
        <v>250003042</v>
      </c>
      <c r="AF583">
        <v>10</v>
      </c>
      <c r="AG583" s="35" t="s">
        <v>14691</v>
      </c>
      <c r="AJ583" s="20">
        <v>44377</v>
      </c>
      <c r="AK583" s="20"/>
      <c r="AL583">
        <v>6400000</v>
      </c>
      <c r="AN583">
        <v>640000</v>
      </c>
      <c r="AP583" s="35" t="s">
        <v>14691</v>
      </c>
      <c r="AQ583" s="35" t="s">
        <v>14691</v>
      </c>
      <c r="AR583" s="35" t="s">
        <v>14691</v>
      </c>
      <c r="AS583" s="35" t="s">
        <v>14691</v>
      </c>
      <c r="AT583" s="35" t="s">
        <v>14691</v>
      </c>
      <c r="AU583">
        <v>10.01</v>
      </c>
      <c r="AV583">
        <v>10.093</v>
      </c>
      <c r="AW583" t="b">
        <v>0</v>
      </c>
      <c r="AX583">
        <v>25000000</v>
      </c>
      <c r="AY583" s="20">
        <v>45109</v>
      </c>
      <c r="AZ583" s="20"/>
      <c r="BA583" s="20"/>
      <c r="BB583">
        <v>1</v>
      </c>
      <c r="BF583" s="35" t="s">
        <v>14691</v>
      </c>
      <c r="BG583" s="35" t="s">
        <v>1298</v>
      </c>
      <c r="BH583" s="35" t="s">
        <v>13909</v>
      </c>
      <c r="BI583" s="35" t="s">
        <v>2580</v>
      </c>
      <c r="BJ583" s="35" t="s">
        <v>13910</v>
      </c>
    </row>
    <row r="584" spans="1:62" x14ac:dyDescent="0.2">
      <c r="A584">
        <v>582</v>
      </c>
      <c r="B584" s="35" t="s">
        <v>7658</v>
      </c>
      <c r="C584" s="35" t="s">
        <v>7659</v>
      </c>
      <c r="D584" s="35" t="s">
        <v>7660</v>
      </c>
      <c r="E584" s="35" t="s">
        <v>7661</v>
      </c>
      <c r="F584" s="35" t="s">
        <v>7662</v>
      </c>
      <c r="G584" s="20">
        <v>44204</v>
      </c>
      <c r="H584" s="35" t="s">
        <v>3225</v>
      </c>
      <c r="I584" s="35" t="s">
        <v>54</v>
      </c>
      <c r="J584" s="35" t="s">
        <v>53</v>
      </c>
      <c r="K584">
        <v>18</v>
      </c>
      <c r="L584">
        <v>9.1999999999999993</v>
      </c>
      <c r="M584" s="35" t="s">
        <v>7663</v>
      </c>
      <c r="N584" s="35" t="s">
        <v>7664</v>
      </c>
      <c r="O584" s="35" t="s">
        <v>87</v>
      </c>
      <c r="P584" s="35" t="s">
        <v>2575</v>
      </c>
      <c r="Q584" s="35" t="s">
        <v>68</v>
      </c>
      <c r="R584" s="35" t="s">
        <v>2623</v>
      </c>
      <c r="S584" s="35" t="s">
        <v>7665</v>
      </c>
      <c r="T584">
        <v>28750000</v>
      </c>
      <c r="U584">
        <v>10</v>
      </c>
      <c r="V584" s="35" t="s">
        <v>7666</v>
      </c>
      <c r="W584" s="35" t="s">
        <v>1296</v>
      </c>
      <c r="X584" s="35" t="s">
        <v>79</v>
      </c>
      <c r="Y584" s="35" t="s">
        <v>48</v>
      </c>
      <c r="Z584" s="35" t="s">
        <v>14691</v>
      </c>
      <c r="AA584" s="35" t="s">
        <v>14691</v>
      </c>
      <c r="AC584" s="35" t="s">
        <v>14691</v>
      </c>
      <c r="AD584" s="35" t="s">
        <v>14691</v>
      </c>
      <c r="AE584">
        <v>287510322</v>
      </c>
      <c r="AF584">
        <v>10</v>
      </c>
      <c r="AG584" s="35" t="s">
        <v>14691</v>
      </c>
      <c r="AI584">
        <v>9583333</v>
      </c>
      <c r="AJ584" s="20">
        <v>44222</v>
      </c>
      <c r="AK584" s="20"/>
      <c r="AL584">
        <v>7650000</v>
      </c>
      <c r="AO584">
        <v>5100000</v>
      </c>
      <c r="AP584" s="35" t="s">
        <v>14691</v>
      </c>
      <c r="AQ584" s="35" t="s">
        <v>14691</v>
      </c>
      <c r="AR584" s="35" t="s">
        <v>14691</v>
      </c>
      <c r="AS584" s="35" t="s">
        <v>14691</v>
      </c>
      <c r="AT584" s="35" t="s">
        <v>14691</v>
      </c>
      <c r="AU584">
        <v>10</v>
      </c>
      <c r="AV584">
        <v>10.045</v>
      </c>
      <c r="AW584" t="b">
        <v>0</v>
      </c>
      <c r="AX584">
        <v>28750000</v>
      </c>
      <c r="AY584" s="20">
        <v>44954</v>
      </c>
      <c r="AZ584" s="20"/>
      <c r="BA584" s="20"/>
      <c r="BB584">
        <v>1</v>
      </c>
      <c r="BC584">
        <v>0.3333333432674408</v>
      </c>
      <c r="BD584">
        <v>1</v>
      </c>
      <c r="BE584">
        <v>11.5</v>
      </c>
      <c r="BF584" s="35" t="s">
        <v>14691</v>
      </c>
      <c r="BG584" s="35" t="s">
        <v>1297</v>
      </c>
      <c r="BH584" s="35" t="s">
        <v>7667</v>
      </c>
      <c r="BI584" s="35" t="s">
        <v>2580</v>
      </c>
      <c r="BJ584" s="35" t="s">
        <v>7668</v>
      </c>
    </row>
    <row r="585" spans="1:62" x14ac:dyDescent="0.2">
      <c r="A585">
        <v>583</v>
      </c>
      <c r="B585" s="35" t="s">
        <v>7658</v>
      </c>
      <c r="C585" s="35" t="s">
        <v>7659</v>
      </c>
      <c r="D585" s="35" t="s">
        <v>7660</v>
      </c>
      <c r="E585" s="35" t="s">
        <v>7669</v>
      </c>
      <c r="F585" s="35" t="s">
        <v>7662</v>
      </c>
      <c r="G585" s="20">
        <v>44204</v>
      </c>
      <c r="H585" s="35" t="s">
        <v>3225</v>
      </c>
      <c r="I585" s="35" t="s">
        <v>54</v>
      </c>
      <c r="J585" s="35" t="s">
        <v>53</v>
      </c>
      <c r="K585">
        <v>18</v>
      </c>
      <c r="L585">
        <v>9.1999999999999993</v>
      </c>
      <c r="M585" s="35" t="s">
        <v>7663</v>
      </c>
      <c r="N585" s="35" t="s">
        <v>7664</v>
      </c>
      <c r="O585" s="35" t="s">
        <v>87</v>
      </c>
      <c r="P585" s="35" t="s">
        <v>2575</v>
      </c>
      <c r="Q585" s="35" t="s">
        <v>68</v>
      </c>
      <c r="R585" s="35" t="s">
        <v>2623</v>
      </c>
      <c r="S585" s="35" t="s">
        <v>7665</v>
      </c>
      <c r="T585">
        <v>28750000</v>
      </c>
      <c r="U585">
        <v>10</v>
      </c>
      <c r="V585" s="35" t="s">
        <v>7666</v>
      </c>
      <c r="W585" s="35" t="s">
        <v>1296</v>
      </c>
      <c r="X585" s="35" t="s">
        <v>79</v>
      </c>
      <c r="Y585" s="35" t="s">
        <v>48</v>
      </c>
      <c r="Z585" s="35" t="s">
        <v>14691</v>
      </c>
      <c r="AA585" s="35" t="s">
        <v>14691</v>
      </c>
      <c r="AC585" s="35" t="s">
        <v>14691</v>
      </c>
      <c r="AD585" s="35" t="s">
        <v>14691</v>
      </c>
      <c r="AE585">
        <v>287510322</v>
      </c>
      <c r="AF585">
        <v>10</v>
      </c>
      <c r="AG585" s="35" t="s">
        <v>14691</v>
      </c>
      <c r="AI585">
        <v>9583333</v>
      </c>
      <c r="AJ585" s="20">
        <v>44222</v>
      </c>
      <c r="AK585" s="20"/>
      <c r="AL585">
        <v>7650000</v>
      </c>
      <c r="AO585">
        <v>5100000</v>
      </c>
      <c r="AP585" s="35" t="s">
        <v>14691</v>
      </c>
      <c r="AQ585" s="35" t="s">
        <v>14691</v>
      </c>
      <c r="AR585" s="35" t="s">
        <v>14691</v>
      </c>
      <c r="AS585" s="35" t="s">
        <v>14691</v>
      </c>
      <c r="AT585" s="35" t="s">
        <v>14691</v>
      </c>
      <c r="AU585">
        <v>10</v>
      </c>
      <c r="AV585">
        <v>10.045</v>
      </c>
      <c r="AW585" t="b">
        <v>0</v>
      </c>
      <c r="AX585">
        <v>28750000</v>
      </c>
      <c r="AY585" s="20">
        <v>44954</v>
      </c>
      <c r="AZ585" s="20"/>
      <c r="BA585" s="20"/>
      <c r="BB585">
        <v>1</v>
      </c>
      <c r="BC585">
        <v>0.3333333432674408</v>
      </c>
      <c r="BD585">
        <v>1</v>
      </c>
      <c r="BE585">
        <v>11.5</v>
      </c>
      <c r="BF585" s="35" t="s">
        <v>14691</v>
      </c>
      <c r="BG585" s="35" t="s">
        <v>7658</v>
      </c>
      <c r="BH585" s="35" t="s">
        <v>7670</v>
      </c>
      <c r="BI585" s="35" t="s">
        <v>2584</v>
      </c>
      <c r="BJ585" s="35" t="s">
        <v>7671</v>
      </c>
    </row>
    <row r="586" spans="1:62" x14ac:dyDescent="0.2">
      <c r="A586">
        <v>584</v>
      </c>
      <c r="B586" s="35" t="s">
        <v>7658</v>
      </c>
      <c r="C586" s="35" t="s">
        <v>7659</v>
      </c>
      <c r="D586" s="35" t="s">
        <v>7660</v>
      </c>
      <c r="E586" s="35" t="s">
        <v>7672</v>
      </c>
      <c r="F586" s="35" t="s">
        <v>7662</v>
      </c>
      <c r="G586" s="20">
        <v>44204</v>
      </c>
      <c r="H586" s="35" t="s">
        <v>3225</v>
      </c>
      <c r="I586" s="35" t="s">
        <v>54</v>
      </c>
      <c r="J586" s="35" t="s">
        <v>53</v>
      </c>
      <c r="K586">
        <v>18</v>
      </c>
      <c r="L586">
        <v>9.1999999999999993</v>
      </c>
      <c r="M586" s="35" t="s">
        <v>7663</v>
      </c>
      <c r="N586" s="35" t="s">
        <v>7664</v>
      </c>
      <c r="O586" s="35" t="s">
        <v>87</v>
      </c>
      <c r="P586" s="35" t="s">
        <v>2575</v>
      </c>
      <c r="Q586" s="35" t="s">
        <v>68</v>
      </c>
      <c r="R586" s="35" t="s">
        <v>2623</v>
      </c>
      <c r="S586" s="35" t="s">
        <v>7665</v>
      </c>
      <c r="T586">
        <v>28750000</v>
      </c>
      <c r="U586">
        <v>10</v>
      </c>
      <c r="V586" s="35" t="s">
        <v>7666</v>
      </c>
      <c r="W586" s="35" t="s">
        <v>1296</v>
      </c>
      <c r="X586" s="35" t="s">
        <v>79</v>
      </c>
      <c r="Y586" s="35" t="s">
        <v>48</v>
      </c>
      <c r="Z586" s="35" t="s">
        <v>14691</v>
      </c>
      <c r="AA586" s="35" t="s">
        <v>14691</v>
      </c>
      <c r="AC586" s="35" t="s">
        <v>14691</v>
      </c>
      <c r="AD586" s="35" t="s">
        <v>14691</v>
      </c>
      <c r="AE586">
        <v>287510322</v>
      </c>
      <c r="AF586">
        <v>10</v>
      </c>
      <c r="AG586" s="35" t="s">
        <v>14691</v>
      </c>
      <c r="AI586">
        <v>9583333</v>
      </c>
      <c r="AJ586" s="20">
        <v>44222</v>
      </c>
      <c r="AK586" s="20"/>
      <c r="AL586">
        <v>7650000</v>
      </c>
      <c r="AO586">
        <v>5100000</v>
      </c>
      <c r="AP586" s="35" t="s">
        <v>14691</v>
      </c>
      <c r="AQ586" s="35" t="s">
        <v>14691</v>
      </c>
      <c r="AR586" s="35" t="s">
        <v>14691</v>
      </c>
      <c r="AS586" s="35" t="s">
        <v>14691</v>
      </c>
      <c r="AT586" s="35" t="s">
        <v>14691</v>
      </c>
      <c r="AU586">
        <v>10</v>
      </c>
      <c r="AV586">
        <v>10.045</v>
      </c>
      <c r="AW586" t="b">
        <v>0</v>
      </c>
      <c r="AX586">
        <v>28750000</v>
      </c>
      <c r="AY586" s="20">
        <v>44954</v>
      </c>
      <c r="AZ586" s="20"/>
      <c r="BA586" s="20"/>
      <c r="BB586">
        <v>1</v>
      </c>
      <c r="BC586">
        <v>0.3333333432674408</v>
      </c>
      <c r="BD586">
        <v>1</v>
      </c>
      <c r="BE586">
        <v>11.5</v>
      </c>
      <c r="BF586" s="35" t="s">
        <v>14691</v>
      </c>
      <c r="BG586" s="35" t="s">
        <v>7673</v>
      </c>
      <c r="BH586" s="35" t="s">
        <v>7674</v>
      </c>
      <c r="BI586" s="35" t="s">
        <v>2589</v>
      </c>
      <c r="BJ586" s="35" t="s">
        <v>7675</v>
      </c>
    </row>
    <row r="587" spans="1:62" x14ac:dyDescent="0.2">
      <c r="A587">
        <v>585</v>
      </c>
      <c r="B587" s="35" t="s">
        <v>12737</v>
      </c>
      <c r="C587" s="35" t="s">
        <v>12738</v>
      </c>
      <c r="D587" s="35" t="s">
        <v>12739</v>
      </c>
      <c r="E587" s="35" t="s">
        <v>12740</v>
      </c>
      <c r="F587" s="35" t="s">
        <v>12741</v>
      </c>
      <c r="G587" s="20">
        <v>44491</v>
      </c>
      <c r="H587" s="35" t="s">
        <v>2949</v>
      </c>
      <c r="I587" s="35" t="s">
        <v>61</v>
      </c>
      <c r="J587" s="35" t="s">
        <v>69</v>
      </c>
      <c r="K587">
        <v>18</v>
      </c>
      <c r="L587">
        <v>9.1999999999999993</v>
      </c>
      <c r="M587" s="35" t="s">
        <v>11367</v>
      </c>
      <c r="N587" s="35" t="s">
        <v>12742</v>
      </c>
      <c r="O587" s="35" t="s">
        <v>74</v>
      </c>
      <c r="P587" s="35" t="s">
        <v>2575</v>
      </c>
      <c r="Q587" s="35" t="s">
        <v>96</v>
      </c>
      <c r="R587" s="35" t="s">
        <v>2577</v>
      </c>
      <c r="S587" s="35" t="s">
        <v>12743</v>
      </c>
      <c r="T587">
        <v>23000000</v>
      </c>
      <c r="U587">
        <v>10</v>
      </c>
      <c r="V587" s="35" t="s">
        <v>12744</v>
      </c>
      <c r="W587" s="35" t="s">
        <v>1294</v>
      </c>
      <c r="X587" s="35" t="s">
        <v>49</v>
      </c>
      <c r="Y587" s="35" t="s">
        <v>48</v>
      </c>
      <c r="Z587" s="35" t="s">
        <v>14691</v>
      </c>
      <c r="AA587" s="35" t="s">
        <v>14691</v>
      </c>
      <c r="AC587" s="35" t="s">
        <v>14691</v>
      </c>
      <c r="AD587" s="35" t="s">
        <v>14691</v>
      </c>
      <c r="AE587">
        <v>234600000</v>
      </c>
      <c r="AF587">
        <v>10.199999999999999</v>
      </c>
      <c r="AG587" s="35" t="s">
        <v>14691</v>
      </c>
      <c r="AI587">
        <v>11500000</v>
      </c>
      <c r="AJ587" s="20">
        <v>44509</v>
      </c>
      <c r="AK587" s="20"/>
      <c r="AL587">
        <v>7100000</v>
      </c>
      <c r="AO587">
        <v>4733333</v>
      </c>
      <c r="AP587" s="35" t="s">
        <v>14691</v>
      </c>
      <c r="AQ587" s="35" t="s">
        <v>14691</v>
      </c>
      <c r="AR587" s="35" t="s">
        <v>14691</v>
      </c>
      <c r="AS587" s="35" t="s">
        <v>14691</v>
      </c>
      <c r="AT587" s="35" t="s">
        <v>14691</v>
      </c>
      <c r="AU587">
        <v>10.199999999999999</v>
      </c>
      <c r="AV587">
        <v>10.284000000000001</v>
      </c>
      <c r="AW587" t="b">
        <v>0</v>
      </c>
      <c r="AX587">
        <v>23000000</v>
      </c>
      <c r="AY587" s="20">
        <v>45058</v>
      </c>
      <c r="AZ587" s="20"/>
      <c r="BA587" s="20"/>
      <c r="BB587">
        <v>1</v>
      </c>
      <c r="BC587">
        <v>0.5</v>
      </c>
      <c r="BD587">
        <v>1</v>
      </c>
      <c r="BE587">
        <v>11.5</v>
      </c>
      <c r="BF587" s="35" t="s">
        <v>14691</v>
      </c>
      <c r="BG587" s="35" t="s">
        <v>1295</v>
      </c>
      <c r="BH587" s="35" t="s">
        <v>12745</v>
      </c>
      <c r="BI587" s="35" t="s">
        <v>2580</v>
      </c>
      <c r="BJ587" s="35" t="s">
        <v>12746</v>
      </c>
    </row>
    <row r="588" spans="1:62" x14ac:dyDescent="0.2">
      <c r="A588">
        <v>586</v>
      </c>
      <c r="B588" s="35" t="s">
        <v>12737</v>
      </c>
      <c r="C588" s="35" t="s">
        <v>12738</v>
      </c>
      <c r="D588" s="35" t="s">
        <v>12739</v>
      </c>
      <c r="E588" s="35" t="s">
        <v>12747</v>
      </c>
      <c r="F588" s="35" t="s">
        <v>12741</v>
      </c>
      <c r="G588" s="20">
        <v>44491</v>
      </c>
      <c r="H588" s="35" t="s">
        <v>2949</v>
      </c>
      <c r="I588" s="35" t="s">
        <v>61</v>
      </c>
      <c r="J588" s="35" t="s">
        <v>69</v>
      </c>
      <c r="K588">
        <v>18</v>
      </c>
      <c r="L588">
        <v>9.1999999999999993</v>
      </c>
      <c r="M588" s="35" t="s">
        <v>11367</v>
      </c>
      <c r="N588" s="35" t="s">
        <v>12742</v>
      </c>
      <c r="O588" s="35" t="s">
        <v>74</v>
      </c>
      <c r="P588" s="35" t="s">
        <v>2575</v>
      </c>
      <c r="Q588" s="35" t="s">
        <v>96</v>
      </c>
      <c r="R588" s="35" t="s">
        <v>2577</v>
      </c>
      <c r="S588" s="35" t="s">
        <v>12743</v>
      </c>
      <c r="T588">
        <v>23000000</v>
      </c>
      <c r="U588">
        <v>10</v>
      </c>
      <c r="V588" s="35" t="s">
        <v>12744</v>
      </c>
      <c r="W588" s="35" t="s">
        <v>1294</v>
      </c>
      <c r="X588" s="35" t="s">
        <v>49</v>
      </c>
      <c r="Y588" s="35" t="s">
        <v>48</v>
      </c>
      <c r="Z588" s="35" t="s">
        <v>14691</v>
      </c>
      <c r="AA588" s="35" t="s">
        <v>14691</v>
      </c>
      <c r="AC588" s="35" t="s">
        <v>14691</v>
      </c>
      <c r="AD588" s="35" t="s">
        <v>14691</v>
      </c>
      <c r="AE588">
        <v>234600000</v>
      </c>
      <c r="AF588">
        <v>10.199999999999999</v>
      </c>
      <c r="AG588" s="35" t="s">
        <v>14691</v>
      </c>
      <c r="AI588">
        <v>11500000</v>
      </c>
      <c r="AJ588" s="20">
        <v>44509</v>
      </c>
      <c r="AK588" s="20"/>
      <c r="AL588">
        <v>7100000</v>
      </c>
      <c r="AO588">
        <v>4733333</v>
      </c>
      <c r="AP588" s="35" t="s">
        <v>14691</v>
      </c>
      <c r="AQ588" s="35" t="s">
        <v>14691</v>
      </c>
      <c r="AR588" s="35" t="s">
        <v>14691</v>
      </c>
      <c r="AS588" s="35" t="s">
        <v>14691</v>
      </c>
      <c r="AT588" s="35" t="s">
        <v>14691</v>
      </c>
      <c r="AU588">
        <v>10.199999999999999</v>
      </c>
      <c r="AV588">
        <v>10.284000000000001</v>
      </c>
      <c r="AW588" t="b">
        <v>0</v>
      </c>
      <c r="AX588">
        <v>23000000</v>
      </c>
      <c r="AY588" s="20">
        <v>45058</v>
      </c>
      <c r="AZ588" s="20"/>
      <c r="BA588" s="20"/>
      <c r="BB588">
        <v>1</v>
      </c>
      <c r="BC588">
        <v>0.5</v>
      </c>
      <c r="BD588">
        <v>1</v>
      </c>
      <c r="BE588">
        <v>11.5</v>
      </c>
      <c r="BF588" s="35" t="s">
        <v>14691</v>
      </c>
      <c r="BG588" s="35" t="s">
        <v>12737</v>
      </c>
      <c r="BH588" s="35" t="s">
        <v>12748</v>
      </c>
      <c r="BI588" s="35" t="s">
        <v>2584</v>
      </c>
      <c r="BJ588" s="35" t="s">
        <v>12749</v>
      </c>
    </row>
    <row r="589" spans="1:62" x14ac:dyDescent="0.2">
      <c r="A589">
        <v>587</v>
      </c>
      <c r="B589" s="35" t="s">
        <v>12737</v>
      </c>
      <c r="C589" s="35" t="s">
        <v>12738</v>
      </c>
      <c r="D589" s="35" t="s">
        <v>12739</v>
      </c>
      <c r="E589" s="35" t="s">
        <v>12750</v>
      </c>
      <c r="F589" s="35" t="s">
        <v>12741</v>
      </c>
      <c r="G589" s="20">
        <v>44491</v>
      </c>
      <c r="H589" s="35" t="s">
        <v>2949</v>
      </c>
      <c r="I589" s="35" t="s">
        <v>61</v>
      </c>
      <c r="J589" s="35" t="s">
        <v>69</v>
      </c>
      <c r="K589">
        <v>18</v>
      </c>
      <c r="L589">
        <v>9.1999999999999993</v>
      </c>
      <c r="M589" s="35" t="s">
        <v>11367</v>
      </c>
      <c r="N589" s="35" t="s">
        <v>12742</v>
      </c>
      <c r="O589" s="35" t="s">
        <v>74</v>
      </c>
      <c r="P589" s="35" t="s">
        <v>2575</v>
      </c>
      <c r="Q589" s="35" t="s">
        <v>96</v>
      </c>
      <c r="R589" s="35" t="s">
        <v>2577</v>
      </c>
      <c r="S589" s="35" t="s">
        <v>12743</v>
      </c>
      <c r="T589">
        <v>23000000</v>
      </c>
      <c r="U589">
        <v>10</v>
      </c>
      <c r="V589" s="35" t="s">
        <v>12744</v>
      </c>
      <c r="W589" s="35" t="s">
        <v>1294</v>
      </c>
      <c r="X589" s="35" t="s">
        <v>49</v>
      </c>
      <c r="Y589" s="35" t="s">
        <v>48</v>
      </c>
      <c r="Z589" s="35" t="s">
        <v>14691</v>
      </c>
      <c r="AA589" s="35" t="s">
        <v>14691</v>
      </c>
      <c r="AC589" s="35" t="s">
        <v>14691</v>
      </c>
      <c r="AD589" s="35" t="s">
        <v>14691</v>
      </c>
      <c r="AE589">
        <v>234600000</v>
      </c>
      <c r="AF589">
        <v>10.199999999999999</v>
      </c>
      <c r="AG589" s="35" t="s">
        <v>14691</v>
      </c>
      <c r="AI589">
        <v>11500000</v>
      </c>
      <c r="AJ589" s="20">
        <v>44509</v>
      </c>
      <c r="AK589" s="20"/>
      <c r="AL589">
        <v>7100000</v>
      </c>
      <c r="AO589">
        <v>4733333</v>
      </c>
      <c r="AP589" s="35" t="s">
        <v>14691</v>
      </c>
      <c r="AQ589" s="35" t="s">
        <v>14691</v>
      </c>
      <c r="AR589" s="35" t="s">
        <v>14691</v>
      </c>
      <c r="AS589" s="35" t="s">
        <v>14691</v>
      </c>
      <c r="AT589" s="35" t="s">
        <v>14691</v>
      </c>
      <c r="AU589">
        <v>10.199999999999999</v>
      </c>
      <c r="AV589">
        <v>10.284000000000001</v>
      </c>
      <c r="AW589" t="b">
        <v>0</v>
      </c>
      <c r="AX589">
        <v>23000000</v>
      </c>
      <c r="AY589" s="20">
        <v>45058</v>
      </c>
      <c r="AZ589" s="20"/>
      <c r="BA589" s="20"/>
      <c r="BB589">
        <v>1</v>
      </c>
      <c r="BC589">
        <v>0.5</v>
      </c>
      <c r="BD589">
        <v>1</v>
      </c>
      <c r="BE589">
        <v>11.5</v>
      </c>
      <c r="BF589" s="35" t="s">
        <v>14691</v>
      </c>
      <c r="BG589" s="35" t="s">
        <v>12751</v>
      </c>
      <c r="BH589" s="35" t="s">
        <v>12752</v>
      </c>
      <c r="BI589" s="35" t="s">
        <v>2589</v>
      </c>
      <c r="BJ589" s="35" t="s">
        <v>12753</v>
      </c>
    </row>
    <row r="590" spans="1:62" x14ac:dyDescent="0.2">
      <c r="A590">
        <v>588</v>
      </c>
      <c r="B590" s="35" t="s">
        <v>6476</v>
      </c>
      <c r="C590" s="35" t="s">
        <v>6477</v>
      </c>
      <c r="D590" s="35" t="s">
        <v>6478</v>
      </c>
      <c r="E590" s="35" t="s">
        <v>6479</v>
      </c>
      <c r="F590" s="35" t="s">
        <v>6480</v>
      </c>
      <c r="G590" s="20">
        <v>44333</v>
      </c>
      <c r="H590" s="35" t="s">
        <v>99</v>
      </c>
      <c r="I590" s="35" t="s">
        <v>61</v>
      </c>
      <c r="J590" s="35" t="s">
        <v>53</v>
      </c>
      <c r="K590">
        <v>18</v>
      </c>
      <c r="L590">
        <v>9.1999999999999993</v>
      </c>
      <c r="M590" s="35" t="s">
        <v>6481</v>
      </c>
      <c r="N590" s="35" t="s">
        <v>6482</v>
      </c>
      <c r="O590" s="35" t="s">
        <v>267</v>
      </c>
      <c r="P590" s="35" t="s">
        <v>2575</v>
      </c>
      <c r="Q590" s="35" t="s">
        <v>52</v>
      </c>
      <c r="R590" s="35" t="s">
        <v>2577</v>
      </c>
      <c r="S590" s="35" t="s">
        <v>6483</v>
      </c>
      <c r="T590">
        <v>28750000</v>
      </c>
      <c r="U590">
        <v>10</v>
      </c>
      <c r="V590" s="35" t="s">
        <v>14691</v>
      </c>
      <c r="W590" s="35" t="s">
        <v>1292</v>
      </c>
      <c r="X590" s="35" t="s">
        <v>49</v>
      </c>
      <c r="Y590" s="35" t="s">
        <v>48</v>
      </c>
      <c r="Z590" s="35" t="s">
        <v>14691</v>
      </c>
      <c r="AA590" s="35" t="s">
        <v>14691</v>
      </c>
      <c r="AC590" s="35" t="s">
        <v>14691</v>
      </c>
      <c r="AD590" s="35" t="s">
        <v>14691</v>
      </c>
      <c r="AE590">
        <v>290378736</v>
      </c>
      <c r="AF590">
        <v>10.1</v>
      </c>
      <c r="AG590" s="35" t="s">
        <v>14691</v>
      </c>
      <c r="AI590">
        <v>9583333</v>
      </c>
      <c r="AJ590" s="20">
        <v>44378</v>
      </c>
      <c r="AK590" s="20"/>
      <c r="AL590">
        <v>7787501</v>
      </c>
      <c r="AO590">
        <v>5191667</v>
      </c>
      <c r="AP590" s="35" t="s">
        <v>14691</v>
      </c>
      <c r="AQ590" s="35" t="s">
        <v>14691</v>
      </c>
      <c r="AR590" s="35" t="s">
        <v>14691</v>
      </c>
      <c r="AS590" s="35" t="s">
        <v>14691</v>
      </c>
      <c r="AT590" s="35" t="s">
        <v>14691</v>
      </c>
      <c r="AU590">
        <v>10.11</v>
      </c>
      <c r="AV590">
        <v>10.162000000000001</v>
      </c>
      <c r="AW590" t="b">
        <v>0</v>
      </c>
      <c r="AX590">
        <v>28750000</v>
      </c>
      <c r="AY590" s="20">
        <v>44932</v>
      </c>
      <c r="AZ590" s="20"/>
      <c r="BA590" s="20">
        <v>45022</v>
      </c>
      <c r="BB590">
        <v>1</v>
      </c>
      <c r="BC590">
        <v>0.3333333432674408</v>
      </c>
      <c r="BD590">
        <v>1</v>
      </c>
      <c r="BE590">
        <v>11.5</v>
      </c>
      <c r="BF590" s="35" t="s">
        <v>14691</v>
      </c>
      <c r="BG590" s="35" t="s">
        <v>1293</v>
      </c>
      <c r="BH590" s="35" t="s">
        <v>6484</v>
      </c>
      <c r="BI590" s="35" t="s">
        <v>2580</v>
      </c>
      <c r="BJ590" s="35" t="s">
        <v>6485</v>
      </c>
    </row>
    <row r="591" spans="1:62" x14ac:dyDescent="0.2">
      <c r="A591">
        <v>589</v>
      </c>
      <c r="B591" s="35" t="s">
        <v>6476</v>
      </c>
      <c r="C591" s="35" t="s">
        <v>6477</v>
      </c>
      <c r="D591" s="35" t="s">
        <v>6478</v>
      </c>
      <c r="E591" s="35" t="s">
        <v>6486</v>
      </c>
      <c r="F591" s="35" t="s">
        <v>6480</v>
      </c>
      <c r="G591" s="20">
        <v>44333</v>
      </c>
      <c r="H591" s="35" t="s">
        <v>99</v>
      </c>
      <c r="I591" s="35" t="s">
        <v>61</v>
      </c>
      <c r="J591" s="35" t="s">
        <v>53</v>
      </c>
      <c r="K591">
        <v>18</v>
      </c>
      <c r="L591">
        <v>9.1999999999999993</v>
      </c>
      <c r="M591" s="35" t="s">
        <v>6481</v>
      </c>
      <c r="N591" s="35" t="s">
        <v>6482</v>
      </c>
      <c r="O591" s="35" t="s">
        <v>267</v>
      </c>
      <c r="P591" s="35" t="s">
        <v>2575</v>
      </c>
      <c r="Q591" s="35" t="s">
        <v>52</v>
      </c>
      <c r="R591" s="35" t="s">
        <v>2577</v>
      </c>
      <c r="S591" s="35" t="s">
        <v>6483</v>
      </c>
      <c r="T591">
        <v>28750000</v>
      </c>
      <c r="U591">
        <v>10</v>
      </c>
      <c r="V591" s="35" t="s">
        <v>14691</v>
      </c>
      <c r="W591" s="35" t="s">
        <v>1292</v>
      </c>
      <c r="X591" s="35" t="s">
        <v>49</v>
      </c>
      <c r="Y591" s="35" t="s">
        <v>48</v>
      </c>
      <c r="Z591" s="35" t="s">
        <v>14691</v>
      </c>
      <c r="AA591" s="35" t="s">
        <v>14691</v>
      </c>
      <c r="AC591" s="35" t="s">
        <v>14691</v>
      </c>
      <c r="AD591" s="35" t="s">
        <v>14691</v>
      </c>
      <c r="AE591">
        <v>290378736</v>
      </c>
      <c r="AF591">
        <v>10.1</v>
      </c>
      <c r="AG591" s="35" t="s">
        <v>14691</v>
      </c>
      <c r="AI591">
        <v>9583333</v>
      </c>
      <c r="AJ591" s="20">
        <v>44378</v>
      </c>
      <c r="AK591" s="20"/>
      <c r="AL591">
        <v>7787501</v>
      </c>
      <c r="AO591">
        <v>5191667</v>
      </c>
      <c r="AP591" s="35" t="s">
        <v>14691</v>
      </c>
      <c r="AQ591" s="35" t="s">
        <v>14691</v>
      </c>
      <c r="AR591" s="35" t="s">
        <v>14691</v>
      </c>
      <c r="AS591" s="35" t="s">
        <v>14691</v>
      </c>
      <c r="AT591" s="35" t="s">
        <v>14691</v>
      </c>
      <c r="AU591">
        <v>10.11</v>
      </c>
      <c r="AV591">
        <v>10.162000000000001</v>
      </c>
      <c r="AW591" t="b">
        <v>0</v>
      </c>
      <c r="AX591">
        <v>28750000</v>
      </c>
      <c r="AY591" s="20">
        <v>44932</v>
      </c>
      <c r="AZ591" s="20"/>
      <c r="BA591" s="20">
        <v>45022</v>
      </c>
      <c r="BB591">
        <v>1</v>
      </c>
      <c r="BC591">
        <v>0.3333333432674408</v>
      </c>
      <c r="BD591">
        <v>1</v>
      </c>
      <c r="BE591">
        <v>11.5</v>
      </c>
      <c r="BF591" s="35" t="s">
        <v>14691</v>
      </c>
      <c r="BG591" s="35" t="s">
        <v>6476</v>
      </c>
      <c r="BH591" s="35" t="s">
        <v>6487</v>
      </c>
      <c r="BI591" s="35" t="s">
        <v>2584</v>
      </c>
      <c r="BJ591" s="35" t="s">
        <v>6488</v>
      </c>
    </row>
    <row r="592" spans="1:62" x14ac:dyDescent="0.2">
      <c r="A592">
        <v>590</v>
      </c>
      <c r="B592" s="35" t="s">
        <v>6476</v>
      </c>
      <c r="C592" s="35" t="s">
        <v>6477</v>
      </c>
      <c r="D592" s="35" t="s">
        <v>6478</v>
      </c>
      <c r="E592" s="35" t="s">
        <v>6489</v>
      </c>
      <c r="F592" s="35" t="s">
        <v>6480</v>
      </c>
      <c r="G592" s="20">
        <v>44333</v>
      </c>
      <c r="H592" s="35" t="s">
        <v>99</v>
      </c>
      <c r="I592" s="35" t="s">
        <v>61</v>
      </c>
      <c r="J592" s="35" t="s">
        <v>53</v>
      </c>
      <c r="K592">
        <v>18</v>
      </c>
      <c r="L592">
        <v>9.1999999999999993</v>
      </c>
      <c r="M592" s="35" t="s">
        <v>6481</v>
      </c>
      <c r="N592" s="35" t="s">
        <v>6482</v>
      </c>
      <c r="O592" s="35" t="s">
        <v>267</v>
      </c>
      <c r="P592" s="35" t="s">
        <v>2575</v>
      </c>
      <c r="Q592" s="35" t="s">
        <v>52</v>
      </c>
      <c r="R592" s="35" t="s">
        <v>2577</v>
      </c>
      <c r="S592" s="35" t="s">
        <v>6483</v>
      </c>
      <c r="T592">
        <v>28750000</v>
      </c>
      <c r="U592">
        <v>10</v>
      </c>
      <c r="V592" s="35" t="s">
        <v>14691</v>
      </c>
      <c r="W592" s="35" t="s">
        <v>1292</v>
      </c>
      <c r="X592" s="35" t="s">
        <v>49</v>
      </c>
      <c r="Y592" s="35" t="s">
        <v>48</v>
      </c>
      <c r="Z592" s="35" t="s">
        <v>14691</v>
      </c>
      <c r="AA592" s="35" t="s">
        <v>14691</v>
      </c>
      <c r="AC592" s="35" t="s">
        <v>14691</v>
      </c>
      <c r="AD592" s="35" t="s">
        <v>14691</v>
      </c>
      <c r="AE592">
        <v>290378736</v>
      </c>
      <c r="AF592">
        <v>10.1</v>
      </c>
      <c r="AG592" s="35" t="s">
        <v>14691</v>
      </c>
      <c r="AI592">
        <v>9583333</v>
      </c>
      <c r="AJ592" s="20">
        <v>44378</v>
      </c>
      <c r="AK592" s="20"/>
      <c r="AL592">
        <v>7787501</v>
      </c>
      <c r="AO592">
        <v>5191667</v>
      </c>
      <c r="AP592" s="35" t="s">
        <v>14691</v>
      </c>
      <c r="AQ592" s="35" t="s">
        <v>14691</v>
      </c>
      <c r="AR592" s="35" t="s">
        <v>14691</v>
      </c>
      <c r="AS592" s="35" t="s">
        <v>14691</v>
      </c>
      <c r="AT592" s="35" t="s">
        <v>14691</v>
      </c>
      <c r="AU592">
        <v>10.11</v>
      </c>
      <c r="AV592">
        <v>10.162000000000001</v>
      </c>
      <c r="AW592" t="b">
        <v>0</v>
      </c>
      <c r="AX592">
        <v>28750000</v>
      </c>
      <c r="AY592" s="20">
        <v>44932</v>
      </c>
      <c r="AZ592" s="20"/>
      <c r="BA592" s="20">
        <v>45022</v>
      </c>
      <c r="BB592">
        <v>1</v>
      </c>
      <c r="BC592">
        <v>0.3333333432674408</v>
      </c>
      <c r="BD592">
        <v>1</v>
      </c>
      <c r="BE592">
        <v>11.5</v>
      </c>
      <c r="BF592" s="35" t="s">
        <v>14691</v>
      </c>
      <c r="BG592" s="35" t="s">
        <v>6490</v>
      </c>
      <c r="BH592" s="35" t="s">
        <v>6491</v>
      </c>
      <c r="BI592" s="35" t="s">
        <v>2589</v>
      </c>
      <c r="BJ592" s="35" t="s">
        <v>6492</v>
      </c>
    </row>
    <row r="593" spans="1:62" x14ac:dyDescent="0.2">
      <c r="A593">
        <v>591</v>
      </c>
      <c r="B593" s="35" t="s">
        <v>5286</v>
      </c>
      <c r="C593" s="35" t="s">
        <v>5287</v>
      </c>
      <c r="D593" s="35" t="s">
        <v>5288</v>
      </c>
      <c r="E593" s="35" t="s">
        <v>5289</v>
      </c>
      <c r="F593" s="35" t="s">
        <v>5290</v>
      </c>
      <c r="G593" s="20">
        <v>44105</v>
      </c>
      <c r="H593" s="35" t="s">
        <v>3225</v>
      </c>
      <c r="I593" s="35" t="s">
        <v>54</v>
      </c>
      <c r="J593" s="35" t="s">
        <v>69</v>
      </c>
      <c r="K593">
        <v>18</v>
      </c>
      <c r="L593">
        <v>9.1999999999999993</v>
      </c>
      <c r="M593" s="35" t="s">
        <v>5291</v>
      </c>
      <c r="N593" s="35" t="s">
        <v>5292</v>
      </c>
      <c r="O593" s="35" t="s">
        <v>59</v>
      </c>
      <c r="P593" s="35" t="s">
        <v>2575</v>
      </c>
      <c r="Q593" s="35" t="s">
        <v>68</v>
      </c>
      <c r="R593" s="35" t="s">
        <v>2577</v>
      </c>
      <c r="S593" s="35" t="s">
        <v>5293</v>
      </c>
      <c r="T593">
        <v>17500000</v>
      </c>
      <c r="U593">
        <v>10</v>
      </c>
      <c r="V593" s="35" t="s">
        <v>5294</v>
      </c>
      <c r="W593" s="35" t="s">
        <v>1290</v>
      </c>
      <c r="X593" s="35" t="s">
        <v>79</v>
      </c>
      <c r="Y593" s="35" t="s">
        <v>167</v>
      </c>
      <c r="Z593" s="35" t="s">
        <v>49</v>
      </c>
      <c r="AA593" s="35" t="s">
        <v>48</v>
      </c>
      <c r="AC593" s="35" t="s">
        <v>14691</v>
      </c>
      <c r="AD593" s="35" t="s">
        <v>14691</v>
      </c>
      <c r="AE593">
        <v>175084390</v>
      </c>
      <c r="AF593">
        <v>10</v>
      </c>
      <c r="AG593" s="35" t="s">
        <v>1289</v>
      </c>
      <c r="AH593">
        <v>1188000000</v>
      </c>
      <c r="AI593">
        <v>8750000</v>
      </c>
      <c r="AJ593" s="20">
        <v>44133</v>
      </c>
      <c r="AK593" s="20">
        <v>44508</v>
      </c>
      <c r="AL593">
        <v>5500000</v>
      </c>
      <c r="AO593">
        <v>5500000</v>
      </c>
      <c r="AP593" s="35" t="s">
        <v>14691</v>
      </c>
      <c r="AQ593" s="35" t="s">
        <v>14691</v>
      </c>
      <c r="AR593" s="35" t="s">
        <v>1288</v>
      </c>
      <c r="AS593" s="35" t="s">
        <v>5295</v>
      </c>
      <c r="AT593" s="35" t="s">
        <v>14691</v>
      </c>
      <c r="AU593">
        <v>10.01</v>
      </c>
      <c r="AV593">
        <v>10.055</v>
      </c>
      <c r="AW593" t="b">
        <v>1</v>
      </c>
      <c r="AX593">
        <v>17500000</v>
      </c>
      <c r="AY593" s="20">
        <v>44867</v>
      </c>
      <c r="AZ593" s="20">
        <v>44750</v>
      </c>
      <c r="BA593" s="20"/>
      <c r="BB593">
        <v>1</v>
      </c>
      <c r="BC593">
        <v>0.5</v>
      </c>
      <c r="BD593">
        <v>1</v>
      </c>
      <c r="BE593">
        <v>11.5</v>
      </c>
      <c r="BF593" s="35" t="s">
        <v>14691</v>
      </c>
      <c r="BG593" s="35" t="s">
        <v>1291</v>
      </c>
      <c r="BH593" s="35" t="s">
        <v>5296</v>
      </c>
      <c r="BI593" s="35" t="s">
        <v>2580</v>
      </c>
      <c r="BJ593" s="35" t="s">
        <v>5297</v>
      </c>
    </row>
    <row r="594" spans="1:62" x14ac:dyDescent="0.2">
      <c r="A594">
        <v>592</v>
      </c>
      <c r="B594" s="35" t="s">
        <v>5286</v>
      </c>
      <c r="C594" s="35" t="s">
        <v>5287</v>
      </c>
      <c r="D594" s="35" t="s">
        <v>5288</v>
      </c>
      <c r="E594" s="35" t="s">
        <v>5298</v>
      </c>
      <c r="F594" s="35" t="s">
        <v>5290</v>
      </c>
      <c r="G594" s="20">
        <v>44105</v>
      </c>
      <c r="H594" s="35" t="s">
        <v>3225</v>
      </c>
      <c r="I594" s="35" t="s">
        <v>54</v>
      </c>
      <c r="J594" s="35" t="s">
        <v>69</v>
      </c>
      <c r="K594">
        <v>18</v>
      </c>
      <c r="L594">
        <v>9.1999999999999993</v>
      </c>
      <c r="M594" s="35" t="s">
        <v>5291</v>
      </c>
      <c r="N594" s="35" t="s">
        <v>5292</v>
      </c>
      <c r="O594" s="35" t="s">
        <v>59</v>
      </c>
      <c r="P594" s="35" t="s">
        <v>2575</v>
      </c>
      <c r="Q594" s="35" t="s">
        <v>68</v>
      </c>
      <c r="R594" s="35" t="s">
        <v>2577</v>
      </c>
      <c r="S594" s="35" t="s">
        <v>5293</v>
      </c>
      <c r="T594">
        <v>17500000</v>
      </c>
      <c r="U594">
        <v>10</v>
      </c>
      <c r="V594" s="35" t="s">
        <v>5294</v>
      </c>
      <c r="W594" s="35" t="s">
        <v>1290</v>
      </c>
      <c r="X594" s="35" t="s">
        <v>79</v>
      </c>
      <c r="Y594" s="35" t="s">
        <v>167</v>
      </c>
      <c r="Z594" s="35" t="s">
        <v>49</v>
      </c>
      <c r="AA594" s="35" t="s">
        <v>48</v>
      </c>
      <c r="AC594" s="35" t="s">
        <v>14691</v>
      </c>
      <c r="AD594" s="35" t="s">
        <v>14691</v>
      </c>
      <c r="AE594">
        <v>175084390</v>
      </c>
      <c r="AF594">
        <v>10</v>
      </c>
      <c r="AG594" s="35" t="s">
        <v>1289</v>
      </c>
      <c r="AH594">
        <v>1188000000</v>
      </c>
      <c r="AI594">
        <v>8750000</v>
      </c>
      <c r="AJ594" s="20">
        <v>44133</v>
      </c>
      <c r="AK594" s="20">
        <v>44508</v>
      </c>
      <c r="AL594">
        <v>5500000</v>
      </c>
      <c r="AO594">
        <v>5500000</v>
      </c>
      <c r="AP594" s="35" t="s">
        <v>14691</v>
      </c>
      <c r="AQ594" s="35" t="s">
        <v>14691</v>
      </c>
      <c r="AR594" s="35" t="s">
        <v>1288</v>
      </c>
      <c r="AS594" s="35" t="s">
        <v>5295</v>
      </c>
      <c r="AT594" s="35" t="s">
        <v>14691</v>
      </c>
      <c r="AU594">
        <v>10.01</v>
      </c>
      <c r="AV594">
        <v>10.055</v>
      </c>
      <c r="AW594" t="b">
        <v>1</v>
      </c>
      <c r="AX594">
        <v>17500000</v>
      </c>
      <c r="AY594" s="20">
        <v>44867</v>
      </c>
      <c r="AZ594" s="20">
        <v>44750</v>
      </c>
      <c r="BA594" s="20"/>
      <c r="BB594">
        <v>1</v>
      </c>
      <c r="BC594">
        <v>0.5</v>
      </c>
      <c r="BD594">
        <v>1</v>
      </c>
      <c r="BE594">
        <v>11.5</v>
      </c>
      <c r="BF594" s="35" t="s">
        <v>14691</v>
      </c>
      <c r="BG594" s="35" t="s">
        <v>5286</v>
      </c>
      <c r="BH594" s="35" t="s">
        <v>5299</v>
      </c>
      <c r="BI594" s="35" t="s">
        <v>2584</v>
      </c>
      <c r="BJ594" s="35" t="s">
        <v>5300</v>
      </c>
    </row>
    <row r="595" spans="1:62" x14ac:dyDescent="0.2">
      <c r="A595">
        <v>593</v>
      </c>
      <c r="B595" s="35" t="s">
        <v>5286</v>
      </c>
      <c r="C595" s="35" t="s">
        <v>5287</v>
      </c>
      <c r="D595" s="35" t="s">
        <v>5288</v>
      </c>
      <c r="E595" s="35" t="s">
        <v>5301</v>
      </c>
      <c r="F595" s="35" t="s">
        <v>5290</v>
      </c>
      <c r="G595" s="20">
        <v>44105</v>
      </c>
      <c r="H595" s="35" t="s">
        <v>3225</v>
      </c>
      <c r="I595" s="35" t="s">
        <v>54</v>
      </c>
      <c r="J595" s="35" t="s">
        <v>69</v>
      </c>
      <c r="K595">
        <v>18</v>
      </c>
      <c r="L595">
        <v>9.1999999999999993</v>
      </c>
      <c r="M595" s="35" t="s">
        <v>5291</v>
      </c>
      <c r="N595" s="35" t="s">
        <v>5292</v>
      </c>
      <c r="O595" s="35" t="s">
        <v>59</v>
      </c>
      <c r="P595" s="35" t="s">
        <v>2575</v>
      </c>
      <c r="Q595" s="35" t="s">
        <v>68</v>
      </c>
      <c r="R595" s="35" t="s">
        <v>2577</v>
      </c>
      <c r="S595" s="35" t="s">
        <v>5293</v>
      </c>
      <c r="T595">
        <v>17500000</v>
      </c>
      <c r="U595">
        <v>10</v>
      </c>
      <c r="V595" s="35" t="s">
        <v>5294</v>
      </c>
      <c r="W595" s="35" t="s">
        <v>1290</v>
      </c>
      <c r="X595" s="35" t="s">
        <v>79</v>
      </c>
      <c r="Y595" s="35" t="s">
        <v>167</v>
      </c>
      <c r="Z595" s="35" t="s">
        <v>49</v>
      </c>
      <c r="AA595" s="35" t="s">
        <v>48</v>
      </c>
      <c r="AC595" s="35" t="s">
        <v>14691</v>
      </c>
      <c r="AD595" s="35" t="s">
        <v>14691</v>
      </c>
      <c r="AE595">
        <v>175084390</v>
      </c>
      <c r="AF595">
        <v>10</v>
      </c>
      <c r="AG595" s="35" t="s">
        <v>1289</v>
      </c>
      <c r="AH595">
        <v>1188000000</v>
      </c>
      <c r="AI595">
        <v>8750000</v>
      </c>
      <c r="AJ595" s="20">
        <v>44133</v>
      </c>
      <c r="AK595" s="20">
        <v>44508</v>
      </c>
      <c r="AL595">
        <v>5500000</v>
      </c>
      <c r="AO595">
        <v>5500000</v>
      </c>
      <c r="AP595" s="35" t="s">
        <v>14691</v>
      </c>
      <c r="AQ595" s="35" t="s">
        <v>14691</v>
      </c>
      <c r="AR595" s="35" t="s">
        <v>1288</v>
      </c>
      <c r="AS595" s="35" t="s">
        <v>5295</v>
      </c>
      <c r="AT595" s="35" t="s">
        <v>14691</v>
      </c>
      <c r="AU595">
        <v>10.01</v>
      </c>
      <c r="AV595">
        <v>10.055</v>
      </c>
      <c r="AW595" t="b">
        <v>1</v>
      </c>
      <c r="AX595">
        <v>17500000</v>
      </c>
      <c r="AY595" s="20">
        <v>44867</v>
      </c>
      <c r="AZ595" s="20">
        <v>44750</v>
      </c>
      <c r="BA595" s="20"/>
      <c r="BB595">
        <v>1</v>
      </c>
      <c r="BC595">
        <v>0.5</v>
      </c>
      <c r="BD595">
        <v>1</v>
      </c>
      <c r="BE595">
        <v>11.5</v>
      </c>
      <c r="BF595" s="35" t="s">
        <v>14691</v>
      </c>
      <c r="BG595" s="35" t="s">
        <v>5302</v>
      </c>
      <c r="BH595" s="35" t="s">
        <v>5303</v>
      </c>
      <c r="BI595" s="35" t="s">
        <v>2589</v>
      </c>
      <c r="BJ595" s="35" t="s">
        <v>5304</v>
      </c>
    </row>
    <row r="596" spans="1:62" x14ac:dyDescent="0.2">
      <c r="A596">
        <v>594</v>
      </c>
      <c r="B596" s="35" t="s">
        <v>6364</v>
      </c>
      <c r="C596" s="35" t="s">
        <v>6365</v>
      </c>
      <c r="D596" s="35" t="s">
        <v>6366</v>
      </c>
      <c r="E596" s="35" t="s">
        <v>6367</v>
      </c>
      <c r="F596" s="35" t="s">
        <v>6368</v>
      </c>
      <c r="G596" s="20">
        <v>44431</v>
      </c>
      <c r="H596" s="35" t="s">
        <v>256</v>
      </c>
      <c r="I596" s="35" t="s">
        <v>54</v>
      </c>
      <c r="J596" s="35" t="s">
        <v>69</v>
      </c>
      <c r="K596">
        <v>18</v>
      </c>
      <c r="L596">
        <v>9.1999999999999993</v>
      </c>
      <c r="M596" s="35" t="s">
        <v>6369</v>
      </c>
      <c r="N596" s="35" t="s">
        <v>6370</v>
      </c>
      <c r="O596" s="35" t="s">
        <v>111</v>
      </c>
      <c r="P596" s="35" t="s">
        <v>3406</v>
      </c>
      <c r="Q596" s="35" t="s">
        <v>52</v>
      </c>
      <c r="R596" s="35" t="s">
        <v>2623</v>
      </c>
      <c r="S596" s="35" t="s">
        <v>6371</v>
      </c>
      <c r="T596">
        <v>23000000</v>
      </c>
      <c r="U596">
        <v>10</v>
      </c>
      <c r="V596" s="35" t="s">
        <v>14691</v>
      </c>
      <c r="W596" s="35" t="s">
        <v>1286</v>
      </c>
      <c r="X596" s="35" t="s">
        <v>147</v>
      </c>
      <c r="Y596" s="35" t="s">
        <v>56</v>
      </c>
      <c r="Z596" s="35" t="s">
        <v>14691</v>
      </c>
      <c r="AA596" s="35" t="s">
        <v>14691</v>
      </c>
      <c r="AC596" s="35" t="s">
        <v>14691</v>
      </c>
      <c r="AD596" s="35" t="s">
        <v>14691</v>
      </c>
      <c r="AE596">
        <v>234599408</v>
      </c>
      <c r="AF596">
        <v>10.199999999999999</v>
      </c>
      <c r="AG596" s="35" t="s">
        <v>14691</v>
      </c>
      <c r="AI596">
        <v>11500000</v>
      </c>
      <c r="AJ596" s="20">
        <v>44463</v>
      </c>
      <c r="AK596" s="20"/>
      <c r="AL596">
        <v>11700000</v>
      </c>
      <c r="AO596">
        <v>11700000</v>
      </c>
      <c r="AP596" s="35" t="s">
        <v>14691</v>
      </c>
      <c r="AQ596" s="35" t="s">
        <v>14691</v>
      </c>
      <c r="AR596" s="35" t="s">
        <v>14691</v>
      </c>
      <c r="AS596" s="35" t="s">
        <v>14691</v>
      </c>
      <c r="AT596" s="35" t="s">
        <v>14691</v>
      </c>
      <c r="AU596">
        <v>10.199999999999999</v>
      </c>
      <c r="AV596">
        <v>10.239000000000001</v>
      </c>
      <c r="AW596" t="b">
        <v>0</v>
      </c>
      <c r="AX596">
        <v>23000000</v>
      </c>
      <c r="AY596" s="20">
        <v>44923</v>
      </c>
      <c r="AZ596" s="20"/>
      <c r="BA596" s="20">
        <v>45013</v>
      </c>
      <c r="BB596">
        <v>1</v>
      </c>
      <c r="BC596">
        <v>0.5</v>
      </c>
      <c r="BD596">
        <v>1</v>
      </c>
      <c r="BE596">
        <v>11.5</v>
      </c>
      <c r="BF596" s="35" t="s">
        <v>14691</v>
      </c>
      <c r="BG596" s="35" t="s">
        <v>1287</v>
      </c>
      <c r="BH596" s="35" t="s">
        <v>6372</v>
      </c>
      <c r="BI596" s="35" t="s">
        <v>2580</v>
      </c>
      <c r="BJ596" s="35" t="s">
        <v>6373</v>
      </c>
    </row>
    <row r="597" spans="1:62" x14ac:dyDescent="0.2">
      <c r="A597">
        <v>595</v>
      </c>
      <c r="B597" s="35" t="s">
        <v>6364</v>
      </c>
      <c r="C597" s="35" t="s">
        <v>6365</v>
      </c>
      <c r="D597" s="35" t="s">
        <v>6366</v>
      </c>
      <c r="E597" s="35" t="s">
        <v>6374</v>
      </c>
      <c r="F597" s="35" t="s">
        <v>6368</v>
      </c>
      <c r="G597" s="20">
        <v>44431</v>
      </c>
      <c r="H597" s="35" t="s">
        <v>256</v>
      </c>
      <c r="I597" s="35" t="s">
        <v>54</v>
      </c>
      <c r="J597" s="35" t="s">
        <v>69</v>
      </c>
      <c r="K597">
        <v>18</v>
      </c>
      <c r="L597">
        <v>9.1999999999999993</v>
      </c>
      <c r="M597" s="35" t="s">
        <v>6369</v>
      </c>
      <c r="N597" s="35" t="s">
        <v>6370</v>
      </c>
      <c r="O597" s="35" t="s">
        <v>111</v>
      </c>
      <c r="P597" s="35" t="s">
        <v>3406</v>
      </c>
      <c r="Q597" s="35" t="s">
        <v>52</v>
      </c>
      <c r="R597" s="35" t="s">
        <v>2623</v>
      </c>
      <c r="S597" s="35" t="s">
        <v>6371</v>
      </c>
      <c r="T597">
        <v>23000000</v>
      </c>
      <c r="U597">
        <v>10</v>
      </c>
      <c r="V597" s="35" t="s">
        <v>14691</v>
      </c>
      <c r="W597" s="35" t="s">
        <v>1286</v>
      </c>
      <c r="X597" s="35" t="s">
        <v>147</v>
      </c>
      <c r="Y597" s="35" t="s">
        <v>56</v>
      </c>
      <c r="Z597" s="35" t="s">
        <v>14691</v>
      </c>
      <c r="AA597" s="35" t="s">
        <v>14691</v>
      </c>
      <c r="AC597" s="35" t="s">
        <v>14691</v>
      </c>
      <c r="AD597" s="35" t="s">
        <v>14691</v>
      </c>
      <c r="AE597">
        <v>234599408</v>
      </c>
      <c r="AF597">
        <v>10.199999999999999</v>
      </c>
      <c r="AG597" s="35" t="s">
        <v>14691</v>
      </c>
      <c r="AI597">
        <v>11500000</v>
      </c>
      <c r="AJ597" s="20">
        <v>44463</v>
      </c>
      <c r="AK597" s="20"/>
      <c r="AL597">
        <v>11700000</v>
      </c>
      <c r="AO597">
        <v>11700000</v>
      </c>
      <c r="AP597" s="35" t="s">
        <v>14691</v>
      </c>
      <c r="AQ597" s="35" t="s">
        <v>14691</v>
      </c>
      <c r="AR597" s="35" t="s">
        <v>14691</v>
      </c>
      <c r="AS597" s="35" t="s">
        <v>14691</v>
      </c>
      <c r="AT597" s="35" t="s">
        <v>14691</v>
      </c>
      <c r="AU597">
        <v>10.199999999999999</v>
      </c>
      <c r="AV597">
        <v>10.239000000000001</v>
      </c>
      <c r="AW597" t="b">
        <v>0</v>
      </c>
      <c r="AX597">
        <v>23000000</v>
      </c>
      <c r="AY597" s="20">
        <v>44923</v>
      </c>
      <c r="AZ597" s="20"/>
      <c r="BA597" s="20">
        <v>45013</v>
      </c>
      <c r="BB597">
        <v>1</v>
      </c>
      <c r="BC597">
        <v>0.5</v>
      </c>
      <c r="BD597">
        <v>1</v>
      </c>
      <c r="BE597">
        <v>11.5</v>
      </c>
      <c r="BF597" s="35" t="s">
        <v>14691</v>
      </c>
      <c r="BG597" s="35" t="s">
        <v>6364</v>
      </c>
      <c r="BH597" s="35" t="s">
        <v>6375</v>
      </c>
      <c r="BI597" s="35" t="s">
        <v>2584</v>
      </c>
      <c r="BJ597" s="35" t="s">
        <v>6376</v>
      </c>
    </row>
    <row r="598" spans="1:62" x14ac:dyDescent="0.2">
      <c r="A598">
        <v>596</v>
      </c>
      <c r="B598" s="35" t="s">
        <v>6364</v>
      </c>
      <c r="C598" s="35" t="s">
        <v>6365</v>
      </c>
      <c r="D598" s="35" t="s">
        <v>6366</v>
      </c>
      <c r="E598" s="35" t="s">
        <v>6377</v>
      </c>
      <c r="F598" s="35" t="s">
        <v>6368</v>
      </c>
      <c r="G598" s="20">
        <v>44431</v>
      </c>
      <c r="H598" s="35" t="s">
        <v>256</v>
      </c>
      <c r="I598" s="35" t="s">
        <v>54</v>
      </c>
      <c r="J598" s="35" t="s">
        <v>69</v>
      </c>
      <c r="K598">
        <v>18</v>
      </c>
      <c r="L598">
        <v>9.1999999999999993</v>
      </c>
      <c r="M598" s="35" t="s">
        <v>6369</v>
      </c>
      <c r="N598" s="35" t="s">
        <v>6370</v>
      </c>
      <c r="O598" s="35" t="s">
        <v>111</v>
      </c>
      <c r="P598" s="35" t="s">
        <v>3406</v>
      </c>
      <c r="Q598" s="35" t="s">
        <v>52</v>
      </c>
      <c r="R598" s="35" t="s">
        <v>2623</v>
      </c>
      <c r="S598" s="35" t="s">
        <v>6371</v>
      </c>
      <c r="T598">
        <v>23000000</v>
      </c>
      <c r="U598">
        <v>10</v>
      </c>
      <c r="V598" s="35" t="s">
        <v>14691</v>
      </c>
      <c r="W598" s="35" t="s">
        <v>1286</v>
      </c>
      <c r="X598" s="35" t="s">
        <v>147</v>
      </c>
      <c r="Y598" s="35" t="s">
        <v>56</v>
      </c>
      <c r="Z598" s="35" t="s">
        <v>14691</v>
      </c>
      <c r="AA598" s="35" t="s">
        <v>14691</v>
      </c>
      <c r="AC598" s="35" t="s">
        <v>14691</v>
      </c>
      <c r="AD598" s="35" t="s">
        <v>14691</v>
      </c>
      <c r="AE598">
        <v>234599408</v>
      </c>
      <c r="AF598">
        <v>10.199999999999999</v>
      </c>
      <c r="AG598" s="35" t="s">
        <v>14691</v>
      </c>
      <c r="AI598">
        <v>11500000</v>
      </c>
      <c r="AJ598" s="20">
        <v>44463</v>
      </c>
      <c r="AK598" s="20"/>
      <c r="AL598">
        <v>11700000</v>
      </c>
      <c r="AO598">
        <v>11700000</v>
      </c>
      <c r="AP598" s="35" t="s">
        <v>14691</v>
      </c>
      <c r="AQ598" s="35" t="s">
        <v>14691</v>
      </c>
      <c r="AR598" s="35" t="s">
        <v>14691</v>
      </c>
      <c r="AS598" s="35" t="s">
        <v>14691</v>
      </c>
      <c r="AT598" s="35" t="s">
        <v>14691</v>
      </c>
      <c r="AU598">
        <v>10.199999999999999</v>
      </c>
      <c r="AV598">
        <v>10.239000000000001</v>
      </c>
      <c r="AW598" t="b">
        <v>0</v>
      </c>
      <c r="AX598">
        <v>23000000</v>
      </c>
      <c r="AY598" s="20">
        <v>44923</v>
      </c>
      <c r="AZ598" s="20"/>
      <c r="BA598" s="20">
        <v>45013</v>
      </c>
      <c r="BB598">
        <v>1</v>
      </c>
      <c r="BC598">
        <v>0.5</v>
      </c>
      <c r="BD598">
        <v>1</v>
      </c>
      <c r="BE598">
        <v>11.5</v>
      </c>
      <c r="BF598" s="35" t="s">
        <v>14691</v>
      </c>
      <c r="BG598" s="35" t="s">
        <v>6378</v>
      </c>
      <c r="BH598" s="35" t="s">
        <v>6379</v>
      </c>
      <c r="BI598" s="35" t="s">
        <v>2589</v>
      </c>
      <c r="BJ598" s="35" t="s">
        <v>6380</v>
      </c>
    </row>
    <row r="599" spans="1:62" x14ac:dyDescent="0.2">
      <c r="A599">
        <v>597</v>
      </c>
      <c r="B599" s="35" t="s">
        <v>10711</v>
      </c>
      <c r="C599" s="35" t="s">
        <v>10712</v>
      </c>
      <c r="D599" s="35" t="s">
        <v>10713</v>
      </c>
      <c r="E599" s="35" t="s">
        <v>10714</v>
      </c>
      <c r="F599" s="35" t="s">
        <v>10715</v>
      </c>
      <c r="G599" s="20">
        <v>44239</v>
      </c>
      <c r="H599" s="35" t="s">
        <v>3225</v>
      </c>
      <c r="I599" s="35" t="s">
        <v>54</v>
      </c>
      <c r="J599" s="35" t="s">
        <v>176</v>
      </c>
      <c r="K599">
        <v>18</v>
      </c>
      <c r="L599">
        <v>9.1999999999999993</v>
      </c>
      <c r="M599" s="35" t="s">
        <v>10716</v>
      </c>
      <c r="N599" s="35" t="s">
        <v>10717</v>
      </c>
      <c r="O599" s="35" t="s">
        <v>209</v>
      </c>
      <c r="P599" s="35" t="s">
        <v>2575</v>
      </c>
      <c r="Q599" s="35" t="s">
        <v>96</v>
      </c>
      <c r="R599" s="35" t="s">
        <v>2623</v>
      </c>
      <c r="S599" s="35" t="s">
        <v>10718</v>
      </c>
      <c r="T599">
        <v>33350000</v>
      </c>
      <c r="U599">
        <v>10</v>
      </c>
      <c r="V599" s="35" t="s">
        <v>14691</v>
      </c>
      <c r="W599" s="35" t="s">
        <v>1284</v>
      </c>
      <c r="X599" s="35" t="s">
        <v>130</v>
      </c>
      <c r="Y599" s="35" t="s">
        <v>48</v>
      </c>
      <c r="Z599" s="35" t="s">
        <v>14691</v>
      </c>
      <c r="AA599" s="35" t="s">
        <v>14691</v>
      </c>
      <c r="AC599" s="35" t="s">
        <v>14691</v>
      </c>
      <c r="AD599" s="35" t="s">
        <v>14691</v>
      </c>
      <c r="AE599">
        <v>333511971</v>
      </c>
      <c r="AF599">
        <v>10</v>
      </c>
      <c r="AG599" s="35" t="s">
        <v>14691</v>
      </c>
      <c r="AI599">
        <v>8337500</v>
      </c>
      <c r="AJ599" s="20">
        <v>44265</v>
      </c>
      <c r="AK599" s="20"/>
      <c r="AL599">
        <v>9170001</v>
      </c>
      <c r="AO599">
        <v>6113334</v>
      </c>
      <c r="AP599" s="35" t="s">
        <v>14691</v>
      </c>
      <c r="AQ599" s="35" t="s">
        <v>14691</v>
      </c>
      <c r="AR599" s="35" t="s">
        <v>14691</v>
      </c>
      <c r="AS599" s="35" t="s">
        <v>14691</v>
      </c>
      <c r="AT599" s="35" t="s">
        <v>14691</v>
      </c>
      <c r="AU599">
        <v>10</v>
      </c>
      <c r="AV599">
        <v>10.051</v>
      </c>
      <c r="AW599" t="b">
        <v>0</v>
      </c>
      <c r="AX599">
        <v>33350000</v>
      </c>
      <c r="AY599" s="20">
        <v>44997</v>
      </c>
      <c r="AZ599" s="20"/>
      <c r="BA599" s="20"/>
      <c r="BB599">
        <v>1</v>
      </c>
      <c r="BC599">
        <v>0.25</v>
      </c>
      <c r="BD599">
        <v>1</v>
      </c>
      <c r="BE599">
        <v>11.5</v>
      </c>
      <c r="BF599" s="35" t="s">
        <v>14691</v>
      </c>
      <c r="BG599" s="35" t="s">
        <v>1285</v>
      </c>
      <c r="BH599" s="35" t="s">
        <v>10719</v>
      </c>
      <c r="BI599" s="35" t="s">
        <v>2580</v>
      </c>
      <c r="BJ599" s="35" t="s">
        <v>10720</v>
      </c>
    </row>
    <row r="600" spans="1:62" x14ac:dyDescent="0.2">
      <c r="A600">
        <v>598</v>
      </c>
      <c r="B600" s="35" t="s">
        <v>10711</v>
      </c>
      <c r="C600" s="35" t="s">
        <v>10712</v>
      </c>
      <c r="D600" s="35" t="s">
        <v>10713</v>
      </c>
      <c r="E600" s="35" t="s">
        <v>10721</v>
      </c>
      <c r="F600" s="35" t="s">
        <v>10715</v>
      </c>
      <c r="G600" s="20">
        <v>44239</v>
      </c>
      <c r="H600" s="35" t="s">
        <v>3225</v>
      </c>
      <c r="I600" s="35" t="s">
        <v>54</v>
      </c>
      <c r="J600" s="35" t="s">
        <v>176</v>
      </c>
      <c r="K600">
        <v>18</v>
      </c>
      <c r="L600">
        <v>9.1999999999999993</v>
      </c>
      <c r="M600" s="35" t="s">
        <v>10716</v>
      </c>
      <c r="N600" s="35" t="s">
        <v>10717</v>
      </c>
      <c r="O600" s="35" t="s">
        <v>209</v>
      </c>
      <c r="P600" s="35" t="s">
        <v>2575</v>
      </c>
      <c r="Q600" s="35" t="s">
        <v>96</v>
      </c>
      <c r="R600" s="35" t="s">
        <v>2623</v>
      </c>
      <c r="S600" s="35" t="s">
        <v>10718</v>
      </c>
      <c r="T600">
        <v>33350000</v>
      </c>
      <c r="U600">
        <v>10</v>
      </c>
      <c r="V600" s="35" t="s">
        <v>14691</v>
      </c>
      <c r="W600" s="35" t="s">
        <v>1284</v>
      </c>
      <c r="X600" s="35" t="s">
        <v>130</v>
      </c>
      <c r="Y600" s="35" t="s">
        <v>48</v>
      </c>
      <c r="Z600" s="35" t="s">
        <v>14691</v>
      </c>
      <c r="AA600" s="35" t="s">
        <v>14691</v>
      </c>
      <c r="AC600" s="35" t="s">
        <v>14691</v>
      </c>
      <c r="AD600" s="35" t="s">
        <v>14691</v>
      </c>
      <c r="AE600">
        <v>333511971</v>
      </c>
      <c r="AF600">
        <v>10</v>
      </c>
      <c r="AG600" s="35" t="s">
        <v>14691</v>
      </c>
      <c r="AI600">
        <v>8337500</v>
      </c>
      <c r="AJ600" s="20">
        <v>44265</v>
      </c>
      <c r="AK600" s="20"/>
      <c r="AL600">
        <v>9170001</v>
      </c>
      <c r="AO600">
        <v>6113334</v>
      </c>
      <c r="AP600" s="35" t="s">
        <v>14691</v>
      </c>
      <c r="AQ600" s="35" t="s">
        <v>14691</v>
      </c>
      <c r="AR600" s="35" t="s">
        <v>14691</v>
      </c>
      <c r="AS600" s="35" t="s">
        <v>14691</v>
      </c>
      <c r="AT600" s="35" t="s">
        <v>14691</v>
      </c>
      <c r="AU600">
        <v>10</v>
      </c>
      <c r="AV600">
        <v>10.051</v>
      </c>
      <c r="AW600" t="b">
        <v>0</v>
      </c>
      <c r="AX600">
        <v>33350000</v>
      </c>
      <c r="AY600" s="20">
        <v>44997</v>
      </c>
      <c r="AZ600" s="20"/>
      <c r="BA600" s="20"/>
      <c r="BB600">
        <v>1</v>
      </c>
      <c r="BC600">
        <v>0.25</v>
      </c>
      <c r="BD600">
        <v>1</v>
      </c>
      <c r="BE600">
        <v>11.5</v>
      </c>
      <c r="BF600" s="35" t="s">
        <v>14691</v>
      </c>
      <c r="BG600" s="35" t="s">
        <v>10711</v>
      </c>
      <c r="BH600" s="35" t="s">
        <v>10722</v>
      </c>
      <c r="BI600" s="35" t="s">
        <v>2584</v>
      </c>
      <c r="BJ600" s="35" t="s">
        <v>10723</v>
      </c>
    </row>
    <row r="601" spans="1:62" x14ac:dyDescent="0.2">
      <c r="A601">
        <v>599</v>
      </c>
      <c r="B601" s="35" t="s">
        <v>10711</v>
      </c>
      <c r="C601" s="35" t="s">
        <v>10712</v>
      </c>
      <c r="D601" s="35" t="s">
        <v>10713</v>
      </c>
      <c r="E601" s="35" t="s">
        <v>10724</v>
      </c>
      <c r="F601" s="35" t="s">
        <v>10715</v>
      </c>
      <c r="G601" s="20">
        <v>44239</v>
      </c>
      <c r="H601" s="35" t="s">
        <v>3225</v>
      </c>
      <c r="I601" s="35" t="s">
        <v>54</v>
      </c>
      <c r="J601" s="35" t="s">
        <v>176</v>
      </c>
      <c r="K601">
        <v>18</v>
      </c>
      <c r="L601">
        <v>9.1999999999999993</v>
      </c>
      <c r="M601" s="35" t="s">
        <v>10716</v>
      </c>
      <c r="N601" s="35" t="s">
        <v>10717</v>
      </c>
      <c r="O601" s="35" t="s">
        <v>209</v>
      </c>
      <c r="P601" s="35" t="s">
        <v>2575</v>
      </c>
      <c r="Q601" s="35" t="s">
        <v>96</v>
      </c>
      <c r="R601" s="35" t="s">
        <v>2623</v>
      </c>
      <c r="S601" s="35" t="s">
        <v>10718</v>
      </c>
      <c r="T601">
        <v>33350000</v>
      </c>
      <c r="U601">
        <v>10</v>
      </c>
      <c r="V601" s="35" t="s">
        <v>14691</v>
      </c>
      <c r="W601" s="35" t="s">
        <v>1284</v>
      </c>
      <c r="X601" s="35" t="s">
        <v>130</v>
      </c>
      <c r="Y601" s="35" t="s">
        <v>48</v>
      </c>
      <c r="Z601" s="35" t="s">
        <v>14691</v>
      </c>
      <c r="AA601" s="35" t="s">
        <v>14691</v>
      </c>
      <c r="AC601" s="35" t="s">
        <v>14691</v>
      </c>
      <c r="AD601" s="35" t="s">
        <v>14691</v>
      </c>
      <c r="AE601">
        <v>333511971</v>
      </c>
      <c r="AF601">
        <v>10</v>
      </c>
      <c r="AG601" s="35" t="s">
        <v>14691</v>
      </c>
      <c r="AI601">
        <v>8337500</v>
      </c>
      <c r="AJ601" s="20">
        <v>44265</v>
      </c>
      <c r="AK601" s="20"/>
      <c r="AL601">
        <v>9170001</v>
      </c>
      <c r="AO601">
        <v>6113334</v>
      </c>
      <c r="AP601" s="35" t="s">
        <v>14691</v>
      </c>
      <c r="AQ601" s="35" t="s">
        <v>14691</v>
      </c>
      <c r="AR601" s="35" t="s">
        <v>14691</v>
      </c>
      <c r="AS601" s="35" t="s">
        <v>14691</v>
      </c>
      <c r="AT601" s="35" t="s">
        <v>14691</v>
      </c>
      <c r="AU601">
        <v>10</v>
      </c>
      <c r="AV601">
        <v>10.051</v>
      </c>
      <c r="AW601" t="b">
        <v>0</v>
      </c>
      <c r="AX601">
        <v>33350000</v>
      </c>
      <c r="AY601" s="20">
        <v>44997</v>
      </c>
      <c r="AZ601" s="20"/>
      <c r="BA601" s="20"/>
      <c r="BB601">
        <v>1</v>
      </c>
      <c r="BC601">
        <v>0.25</v>
      </c>
      <c r="BD601">
        <v>1</v>
      </c>
      <c r="BE601">
        <v>11.5</v>
      </c>
      <c r="BF601" s="35" t="s">
        <v>14691</v>
      </c>
      <c r="BG601" s="35" t="s">
        <v>10725</v>
      </c>
      <c r="BH601" s="35" t="s">
        <v>10726</v>
      </c>
      <c r="BI601" s="35" t="s">
        <v>2589</v>
      </c>
      <c r="BJ601" s="35" t="s">
        <v>10727</v>
      </c>
    </row>
    <row r="602" spans="1:62" x14ac:dyDescent="0.2">
      <c r="A602">
        <v>600</v>
      </c>
      <c r="B602" s="35" t="s">
        <v>5800</v>
      </c>
      <c r="C602" s="35" t="s">
        <v>5801</v>
      </c>
      <c r="D602" s="35" t="s">
        <v>5802</v>
      </c>
      <c r="E602" s="35" t="s">
        <v>5803</v>
      </c>
      <c r="F602" s="35" t="s">
        <v>5804</v>
      </c>
      <c r="G602" s="20">
        <v>44420</v>
      </c>
      <c r="H602" s="35" t="s">
        <v>2755</v>
      </c>
      <c r="I602" s="35" t="s">
        <v>61</v>
      </c>
      <c r="J602" s="35" t="s">
        <v>69</v>
      </c>
      <c r="K602">
        <v>18</v>
      </c>
      <c r="L602">
        <v>9.1999999999999993</v>
      </c>
      <c r="M602" s="35" t="s">
        <v>4921</v>
      </c>
      <c r="N602" s="35" t="s">
        <v>5805</v>
      </c>
      <c r="O602" s="35" t="s">
        <v>111</v>
      </c>
      <c r="P602" s="35" t="s">
        <v>2656</v>
      </c>
      <c r="Q602" s="35" t="s">
        <v>52</v>
      </c>
      <c r="R602" s="35" t="s">
        <v>2623</v>
      </c>
      <c r="S602" s="35" t="s">
        <v>5806</v>
      </c>
      <c r="T602">
        <v>23000000</v>
      </c>
      <c r="U602">
        <v>10</v>
      </c>
      <c r="V602" s="35" t="s">
        <v>14691</v>
      </c>
      <c r="W602" s="35" t="s">
        <v>1282</v>
      </c>
      <c r="X602" s="35" t="s">
        <v>130</v>
      </c>
      <c r="Y602" s="35" t="s">
        <v>56</v>
      </c>
      <c r="Z602" s="35" t="s">
        <v>14691</v>
      </c>
      <c r="AA602" s="35" t="s">
        <v>14691</v>
      </c>
      <c r="AC602" s="35" t="s">
        <v>14691</v>
      </c>
      <c r="AD602" s="35" t="s">
        <v>14691</v>
      </c>
      <c r="AE602">
        <v>234515757</v>
      </c>
      <c r="AF602">
        <v>10.199999999999999</v>
      </c>
      <c r="AG602" s="35" t="s">
        <v>14691</v>
      </c>
      <c r="AI602">
        <v>11500000</v>
      </c>
      <c r="AJ602" s="20">
        <v>44441</v>
      </c>
      <c r="AK602" s="20"/>
      <c r="AL602">
        <v>11200000</v>
      </c>
      <c r="AO602">
        <v>11200000</v>
      </c>
      <c r="AP602" s="35" t="s">
        <v>14691</v>
      </c>
      <c r="AQ602" s="35" t="s">
        <v>14691</v>
      </c>
      <c r="AR602" s="35" t="s">
        <v>14691</v>
      </c>
      <c r="AS602" s="35" t="s">
        <v>14691</v>
      </c>
      <c r="AT602" s="35" t="s">
        <v>14691</v>
      </c>
      <c r="AU602">
        <v>10.199999999999999</v>
      </c>
      <c r="AV602">
        <v>10.233000000000001</v>
      </c>
      <c r="AW602" t="b">
        <v>0</v>
      </c>
      <c r="AX602">
        <v>23000000</v>
      </c>
      <c r="AY602" s="20">
        <v>44902</v>
      </c>
      <c r="AZ602" s="20"/>
      <c r="BA602" s="20"/>
      <c r="BB602">
        <v>1</v>
      </c>
      <c r="BC602">
        <v>0.5</v>
      </c>
      <c r="BD602">
        <v>1</v>
      </c>
      <c r="BE602">
        <v>11.5</v>
      </c>
      <c r="BF602" s="35" t="s">
        <v>14691</v>
      </c>
      <c r="BG602" s="35" t="s">
        <v>1283</v>
      </c>
      <c r="BH602" s="35" t="s">
        <v>5807</v>
      </c>
      <c r="BI602" s="35" t="s">
        <v>2580</v>
      </c>
      <c r="BJ602" s="35" t="s">
        <v>5808</v>
      </c>
    </row>
    <row r="603" spans="1:62" x14ac:dyDescent="0.2">
      <c r="A603">
        <v>601</v>
      </c>
      <c r="B603" s="35" t="s">
        <v>5800</v>
      </c>
      <c r="C603" s="35" t="s">
        <v>5801</v>
      </c>
      <c r="D603" s="35" t="s">
        <v>5802</v>
      </c>
      <c r="E603" s="35" t="s">
        <v>5809</v>
      </c>
      <c r="F603" s="35" t="s">
        <v>5804</v>
      </c>
      <c r="G603" s="20">
        <v>44420</v>
      </c>
      <c r="H603" s="35" t="s">
        <v>2755</v>
      </c>
      <c r="I603" s="35" t="s">
        <v>61</v>
      </c>
      <c r="J603" s="35" t="s">
        <v>69</v>
      </c>
      <c r="K603">
        <v>18</v>
      </c>
      <c r="L603">
        <v>9.1999999999999993</v>
      </c>
      <c r="M603" s="35" t="s">
        <v>4921</v>
      </c>
      <c r="N603" s="35" t="s">
        <v>5805</v>
      </c>
      <c r="O603" s="35" t="s">
        <v>111</v>
      </c>
      <c r="P603" s="35" t="s">
        <v>2656</v>
      </c>
      <c r="Q603" s="35" t="s">
        <v>52</v>
      </c>
      <c r="R603" s="35" t="s">
        <v>2623</v>
      </c>
      <c r="S603" s="35" t="s">
        <v>5806</v>
      </c>
      <c r="T603">
        <v>23000000</v>
      </c>
      <c r="U603">
        <v>10</v>
      </c>
      <c r="V603" s="35" t="s">
        <v>14691</v>
      </c>
      <c r="W603" s="35" t="s">
        <v>1282</v>
      </c>
      <c r="X603" s="35" t="s">
        <v>130</v>
      </c>
      <c r="Y603" s="35" t="s">
        <v>56</v>
      </c>
      <c r="Z603" s="35" t="s">
        <v>14691</v>
      </c>
      <c r="AA603" s="35" t="s">
        <v>14691</v>
      </c>
      <c r="AC603" s="35" t="s">
        <v>14691</v>
      </c>
      <c r="AD603" s="35" t="s">
        <v>14691</v>
      </c>
      <c r="AE603">
        <v>234515757</v>
      </c>
      <c r="AF603">
        <v>10.199999999999999</v>
      </c>
      <c r="AG603" s="35" t="s">
        <v>14691</v>
      </c>
      <c r="AI603">
        <v>11500000</v>
      </c>
      <c r="AJ603" s="20">
        <v>44441</v>
      </c>
      <c r="AK603" s="20"/>
      <c r="AL603">
        <v>11200000</v>
      </c>
      <c r="AO603">
        <v>11200000</v>
      </c>
      <c r="AP603" s="35" t="s">
        <v>14691</v>
      </c>
      <c r="AQ603" s="35" t="s">
        <v>14691</v>
      </c>
      <c r="AR603" s="35" t="s">
        <v>14691</v>
      </c>
      <c r="AS603" s="35" t="s">
        <v>14691</v>
      </c>
      <c r="AT603" s="35" t="s">
        <v>14691</v>
      </c>
      <c r="AU603">
        <v>10.199999999999999</v>
      </c>
      <c r="AV603">
        <v>10.233000000000001</v>
      </c>
      <c r="AW603" t="b">
        <v>0</v>
      </c>
      <c r="AX603">
        <v>23000000</v>
      </c>
      <c r="AY603" s="20">
        <v>44902</v>
      </c>
      <c r="AZ603" s="20"/>
      <c r="BA603" s="20"/>
      <c r="BB603">
        <v>1</v>
      </c>
      <c r="BC603">
        <v>0.5</v>
      </c>
      <c r="BD603">
        <v>1</v>
      </c>
      <c r="BE603">
        <v>11.5</v>
      </c>
      <c r="BF603" s="35" t="s">
        <v>14691</v>
      </c>
      <c r="BG603" s="35" t="s">
        <v>5800</v>
      </c>
      <c r="BH603" s="35" t="s">
        <v>5810</v>
      </c>
      <c r="BI603" s="35" t="s">
        <v>2584</v>
      </c>
      <c r="BJ603" s="35" t="s">
        <v>5811</v>
      </c>
    </row>
    <row r="604" spans="1:62" x14ac:dyDescent="0.2">
      <c r="A604">
        <v>602</v>
      </c>
      <c r="B604" s="35" t="s">
        <v>5800</v>
      </c>
      <c r="C604" s="35" t="s">
        <v>5801</v>
      </c>
      <c r="D604" s="35" t="s">
        <v>5802</v>
      </c>
      <c r="E604" s="35" t="s">
        <v>5812</v>
      </c>
      <c r="F604" s="35" t="s">
        <v>5804</v>
      </c>
      <c r="G604" s="20">
        <v>44420</v>
      </c>
      <c r="H604" s="35" t="s">
        <v>2755</v>
      </c>
      <c r="I604" s="35" t="s">
        <v>61</v>
      </c>
      <c r="J604" s="35" t="s">
        <v>69</v>
      </c>
      <c r="K604">
        <v>18</v>
      </c>
      <c r="L604">
        <v>9.1999999999999993</v>
      </c>
      <c r="M604" s="35" t="s">
        <v>4921</v>
      </c>
      <c r="N604" s="35" t="s">
        <v>5805</v>
      </c>
      <c r="O604" s="35" t="s">
        <v>111</v>
      </c>
      <c r="P604" s="35" t="s">
        <v>2656</v>
      </c>
      <c r="Q604" s="35" t="s">
        <v>52</v>
      </c>
      <c r="R604" s="35" t="s">
        <v>2623</v>
      </c>
      <c r="S604" s="35" t="s">
        <v>5806</v>
      </c>
      <c r="T604">
        <v>23000000</v>
      </c>
      <c r="U604">
        <v>10</v>
      </c>
      <c r="V604" s="35" t="s">
        <v>14691</v>
      </c>
      <c r="W604" s="35" t="s">
        <v>1282</v>
      </c>
      <c r="X604" s="35" t="s">
        <v>130</v>
      </c>
      <c r="Y604" s="35" t="s">
        <v>56</v>
      </c>
      <c r="Z604" s="35" t="s">
        <v>14691</v>
      </c>
      <c r="AA604" s="35" t="s">
        <v>14691</v>
      </c>
      <c r="AC604" s="35" t="s">
        <v>14691</v>
      </c>
      <c r="AD604" s="35" t="s">
        <v>14691</v>
      </c>
      <c r="AE604">
        <v>234515757</v>
      </c>
      <c r="AF604">
        <v>10.199999999999999</v>
      </c>
      <c r="AG604" s="35" t="s">
        <v>14691</v>
      </c>
      <c r="AI604">
        <v>11500000</v>
      </c>
      <c r="AJ604" s="20">
        <v>44441</v>
      </c>
      <c r="AK604" s="20"/>
      <c r="AL604">
        <v>11200000</v>
      </c>
      <c r="AO604">
        <v>11200000</v>
      </c>
      <c r="AP604" s="35" t="s">
        <v>14691</v>
      </c>
      <c r="AQ604" s="35" t="s">
        <v>14691</v>
      </c>
      <c r="AR604" s="35" t="s">
        <v>14691</v>
      </c>
      <c r="AS604" s="35" t="s">
        <v>14691</v>
      </c>
      <c r="AT604" s="35" t="s">
        <v>14691</v>
      </c>
      <c r="AU604">
        <v>10.199999999999999</v>
      </c>
      <c r="AV604">
        <v>10.233000000000001</v>
      </c>
      <c r="AW604" t="b">
        <v>0</v>
      </c>
      <c r="AX604">
        <v>23000000</v>
      </c>
      <c r="AY604" s="20">
        <v>44902</v>
      </c>
      <c r="AZ604" s="20"/>
      <c r="BA604" s="20"/>
      <c r="BB604">
        <v>1</v>
      </c>
      <c r="BC604">
        <v>0.5</v>
      </c>
      <c r="BD604">
        <v>1</v>
      </c>
      <c r="BE604">
        <v>11.5</v>
      </c>
      <c r="BF604" s="35" t="s">
        <v>14691</v>
      </c>
      <c r="BG604" s="35" t="s">
        <v>5813</v>
      </c>
      <c r="BH604" s="35" t="s">
        <v>5814</v>
      </c>
      <c r="BI604" s="35" t="s">
        <v>2589</v>
      </c>
      <c r="BJ604" s="35" t="s">
        <v>5815</v>
      </c>
    </row>
    <row r="605" spans="1:62" x14ac:dyDescent="0.2">
      <c r="A605">
        <v>603</v>
      </c>
      <c r="B605" s="35" t="s">
        <v>12208</v>
      </c>
      <c r="C605" s="35" t="s">
        <v>12209</v>
      </c>
      <c r="D605" s="35" t="s">
        <v>12210</v>
      </c>
      <c r="E605" s="35" t="s">
        <v>12211</v>
      </c>
      <c r="F605" s="35" t="s">
        <v>12212</v>
      </c>
      <c r="G605" s="20">
        <v>44533</v>
      </c>
      <c r="H605" s="35" t="s">
        <v>256</v>
      </c>
      <c r="I605" s="35" t="s">
        <v>54</v>
      </c>
      <c r="J605" s="35" t="s">
        <v>137</v>
      </c>
      <c r="K605">
        <v>18</v>
      </c>
      <c r="L605">
        <v>9.1999999999999993</v>
      </c>
      <c r="M605" s="35" t="s">
        <v>12213</v>
      </c>
      <c r="N605" s="35" t="s">
        <v>12214</v>
      </c>
      <c r="O605" s="35" t="s">
        <v>524</v>
      </c>
      <c r="P605" s="35" t="s">
        <v>5345</v>
      </c>
      <c r="Q605" s="35" t="s">
        <v>394</v>
      </c>
      <c r="R605" s="35" t="s">
        <v>2623</v>
      </c>
      <c r="S605" s="35" t="s">
        <v>12215</v>
      </c>
      <c r="T605">
        <v>8625000</v>
      </c>
      <c r="U605">
        <v>10</v>
      </c>
      <c r="V605" s="35" t="s">
        <v>14691</v>
      </c>
      <c r="W605" s="35" t="s">
        <v>1280</v>
      </c>
      <c r="X605" s="35" t="s">
        <v>49</v>
      </c>
      <c r="Y605" s="35" t="s">
        <v>48</v>
      </c>
      <c r="Z605" s="35" t="s">
        <v>14691</v>
      </c>
      <c r="AA605" s="35" t="s">
        <v>14691</v>
      </c>
      <c r="AC605" s="35" t="s">
        <v>14691</v>
      </c>
      <c r="AD605" s="35" t="s">
        <v>14691</v>
      </c>
      <c r="AE605">
        <v>87543750</v>
      </c>
      <c r="AF605">
        <v>10.15</v>
      </c>
      <c r="AG605" s="35" t="s">
        <v>14691</v>
      </c>
      <c r="AI605">
        <v>8625000</v>
      </c>
      <c r="AJ605" s="20">
        <v>44581</v>
      </c>
      <c r="AK605" s="20"/>
      <c r="AL605">
        <v>3900000</v>
      </c>
      <c r="AM605">
        <v>390000</v>
      </c>
      <c r="AP605" s="35" t="s">
        <v>14691</v>
      </c>
      <c r="AQ605" s="35" t="s">
        <v>14691</v>
      </c>
      <c r="AR605" s="35" t="s">
        <v>14691</v>
      </c>
      <c r="AS605" s="35" t="s">
        <v>14691</v>
      </c>
      <c r="AT605" s="35" t="s">
        <v>14691</v>
      </c>
      <c r="AU605">
        <v>10.15</v>
      </c>
      <c r="AV605">
        <v>10.189</v>
      </c>
      <c r="AW605" t="b">
        <v>0</v>
      </c>
      <c r="AX605">
        <v>8625000</v>
      </c>
      <c r="AY605" s="20">
        <v>45040</v>
      </c>
      <c r="AZ605" s="20"/>
      <c r="BA605" s="20">
        <v>45131</v>
      </c>
      <c r="BB605">
        <v>1</v>
      </c>
      <c r="BC605">
        <v>1</v>
      </c>
      <c r="BD605">
        <v>1</v>
      </c>
      <c r="BE605">
        <v>11.5</v>
      </c>
      <c r="BF605" s="35" t="s">
        <v>14691</v>
      </c>
      <c r="BG605" s="35" t="s">
        <v>1281</v>
      </c>
      <c r="BH605" s="35" t="s">
        <v>6937</v>
      </c>
      <c r="BI605" s="35" t="s">
        <v>2580</v>
      </c>
      <c r="BJ605" s="35" t="s">
        <v>6938</v>
      </c>
    </row>
    <row r="606" spans="1:62" x14ac:dyDescent="0.2">
      <c r="A606">
        <v>604</v>
      </c>
      <c r="B606" s="35" t="s">
        <v>12208</v>
      </c>
      <c r="C606" s="35" t="s">
        <v>12209</v>
      </c>
      <c r="D606" s="35" t="s">
        <v>12210</v>
      </c>
      <c r="E606" s="35" t="s">
        <v>12216</v>
      </c>
      <c r="F606" s="35" t="s">
        <v>12212</v>
      </c>
      <c r="G606" s="20">
        <v>44533</v>
      </c>
      <c r="H606" s="35" t="s">
        <v>256</v>
      </c>
      <c r="I606" s="35" t="s">
        <v>54</v>
      </c>
      <c r="J606" s="35" t="s">
        <v>137</v>
      </c>
      <c r="K606">
        <v>18</v>
      </c>
      <c r="L606">
        <v>9.1999999999999993</v>
      </c>
      <c r="M606" s="35" t="s">
        <v>12213</v>
      </c>
      <c r="N606" s="35" t="s">
        <v>12214</v>
      </c>
      <c r="O606" s="35" t="s">
        <v>524</v>
      </c>
      <c r="P606" s="35" t="s">
        <v>5345</v>
      </c>
      <c r="Q606" s="35" t="s">
        <v>394</v>
      </c>
      <c r="R606" s="35" t="s">
        <v>2623</v>
      </c>
      <c r="S606" s="35" t="s">
        <v>12215</v>
      </c>
      <c r="T606">
        <v>8625000</v>
      </c>
      <c r="U606">
        <v>10</v>
      </c>
      <c r="V606" s="35" t="s">
        <v>14691</v>
      </c>
      <c r="W606" s="35" t="s">
        <v>1280</v>
      </c>
      <c r="X606" s="35" t="s">
        <v>49</v>
      </c>
      <c r="Y606" s="35" t="s">
        <v>48</v>
      </c>
      <c r="Z606" s="35" t="s">
        <v>14691</v>
      </c>
      <c r="AA606" s="35" t="s">
        <v>14691</v>
      </c>
      <c r="AC606" s="35" t="s">
        <v>14691</v>
      </c>
      <c r="AD606" s="35" t="s">
        <v>14691</v>
      </c>
      <c r="AE606">
        <v>87543750</v>
      </c>
      <c r="AF606">
        <v>10.15</v>
      </c>
      <c r="AG606" s="35" t="s">
        <v>14691</v>
      </c>
      <c r="AI606">
        <v>8625000</v>
      </c>
      <c r="AJ606" s="20">
        <v>44581</v>
      </c>
      <c r="AK606" s="20"/>
      <c r="AL606">
        <v>3900000</v>
      </c>
      <c r="AM606">
        <v>390000</v>
      </c>
      <c r="AP606" s="35" t="s">
        <v>14691</v>
      </c>
      <c r="AQ606" s="35" t="s">
        <v>14691</v>
      </c>
      <c r="AR606" s="35" t="s">
        <v>14691</v>
      </c>
      <c r="AS606" s="35" t="s">
        <v>14691</v>
      </c>
      <c r="AT606" s="35" t="s">
        <v>14691</v>
      </c>
      <c r="AU606">
        <v>10.15</v>
      </c>
      <c r="AV606">
        <v>10.189</v>
      </c>
      <c r="AW606" t="b">
        <v>0</v>
      </c>
      <c r="AX606">
        <v>8625000</v>
      </c>
      <c r="AY606" s="20">
        <v>45040</v>
      </c>
      <c r="AZ606" s="20"/>
      <c r="BA606" s="20">
        <v>45131</v>
      </c>
      <c r="BB606">
        <v>1</v>
      </c>
      <c r="BC606">
        <v>1</v>
      </c>
      <c r="BD606">
        <v>1</v>
      </c>
      <c r="BE606">
        <v>11.5</v>
      </c>
      <c r="BF606" s="35" t="s">
        <v>14691</v>
      </c>
      <c r="BG606" s="35" t="s">
        <v>12208</v>
      </c>
      <c r="BH606" s="35" t="s">
        <v>12217</v>
      </c>
      <c r="BI606" s="35" t="s">
        <v>2584</v>
      </c>
      <c r="BJ606" s="35" t="s">
        <v>12218</v>
      </c>
    </row>
    <row r="607" spans="1:62" x14ac:dyDescent="0.2">
      <c r="A607">
        <v>605</v>
      </c>
      <c r="B607" s="35" t="s">
        <v>12208</v>
      </c>
      <c r="C607" s="35" t="s">
        <v>12209</v>
      </c>
      <c r="D607" s="35" t="s">
        <v>12210</v>
      </c>
      <c r="E607" s="35" t="s">
        <v>12219</v>
      </c>
      <c r="F607" s="35" t="s">
        <v>12212</v>
      </c>
      <c r="G607" s="20">
        <v>44533</v>
      </c>
      <c r="H607" s="35" t="s">
        <v>256</v>
      </c>
      <c r="I607" s="35" t="s">
        <v>54</v>
      </c>
      <c r="J607" s="35" t="s">
        <v>137</v>
      </c>
      <c r="K607">
        <v>18</v>
      </c>
      <c r="L607">
        <v>9.1999999999999993</v>
      </c>
      <c r="M607" s="35" t="s">
        <v>12213</v>
      </c>
      <c r="N607" s="35" t="s">
        <v>12214</v>
      </c>
      <c r="O607" s="35" t="s">
        <v>524</v>
      </c>
      <c r="P607" s="35" t="s">
        <v>5345</v>
      </c>
      <c r="Q607" s="35" t="s">
        <v>394</v>
      </c>
      <c r="R607" s="35" t="s">
        <v>2623</v>
      </c>
      <c r="S607" s="35" t="s">
        <v>12215</v>
      </c>
      <c r="T607">
        <v>8625000</v>
      </c>
      <c r="U607">
        <v>10</v>
      </c>
      <c r="V607" s="35" t="s">
        <v>14691</v>
      </c>
      <c r="W607" s="35" t="s">
        <v>1280</v>
      </c>
      <c r="X607" s="35" t="s">
        <v>49</v>
      </c>
      <c r="Y607" s="35" t="s">
        <v>48</v>
      </c>
      <c r="Z607" s="35" t="s">
        <v>14691</v>
      </c>
      <c r="AA607" s="35" t="s">
        <v>14691</v>
      </c>
      <c r="AC607" s="35" t="s">
        <v>14691</v>
      </c>
      <c r="AD607" s="35" t="s">
        <v>14691</v>
      </c>
      <c r="AE607">
        <v>87543750</v>
      </c>
      <c r="AF607">
        <v>10.15</v>
      </c>
      <c r="AG607" s="35" t="s">
        <v>14691</v>
      </c>
      <c r="AI607">
        <v>8625000</v>
      </c>
      <c r="AJ607" s="20">
        <v>44581</v>
      </c>
      <c r="AK607" s="20"/>
      <c r="AL607">
        <v>3900000</v>
      </c>
      <c r="AM607">
        <v>390000</v>
      </c>
      <c r="AP607" s="35" t="s">
        <v>14691</v>
      </c>
      <c r="AQ607" s="35" t="s">
        <v>14691</v>
      </c>
      <c r="AR607" s="35" t="s">
        <v>14691</v>
      </c>
      <c r="AS607" s="35" t="s">
        <v>14691</v>
      </c>
      <c r="AT607" s="35" t="s">
        <v>14691</v>
      </c>
      <c r="AU607">
        <v>10.15</v>
      </c>
      <c r="AV607">
        <v>10.189</v>
      </c>
      <c r="AW607" t="b">
        <v>0</v>
      </c>
      <c r="AX607">
        <v>8625000</v>
      </c>
      <c r="AY607" s="20">
        <v>45040</v>
      </c>
      <c r="AZ607" s="20"/>
      <c r="BA607" s="20">
        <v>45131</v>
      </c>
      <c r="BB607">
        <v>1</v>
      </c>
      <c r="BC607">
        <v>1</v>
      </c>
      <c r="BD607">
        <v>1</v>
      </c>
      <c r="BE607">
        <v>11.5</v>
      </c>
      <c r="BF607" s="35" t="s">
        <v>14691</v>
      </c>
      <c r="BG607" s="35" t="s">
        <v>12220</v>
      </c>
      <c r="BH607" s="35" t="s">
        <v>6937</v>
      </c>
      <c r="BI607" s="35" t="s">
        <v>2589</v>
      </c>
      <c r="BJ607" s="35" t="s">
        <v>6938</v>
      </c>
    </row>
    <row r="608" spans="1:62" x14ac:dyDescent="0.2">
      <c r="A608">
        <v>606</v>
      </c>
      <c r="B608" s="35" t="s">
        <v>3473</v>
      </c>
      <c r="C608" s="35" t="s">
        <v>3474</v>
      </c>
      <c r="D608" s="35" t="s">
        <v>3475</v>
      </c>
      <c r="E608" s="35" t="s">
        <v>3476</v>
      </c>
      <c r="F608" s="35" t="s">
        <v>3477</v>
      </c>
      <c r="G608" s="20">
        <v>44084</v>
      </c>
      <c r="H608" s="35" t="s">
        <v>2949</v>
      </c>
      <c r="I608" s="35" t="s">
        <v>54</v>
      </c>
      <c r="J608" s="35" t="s">
        <v>69</v>
      </c>
      <c r="K608">
        <v>18</v>
      </c>
      <c r="L608">
        <v>9.1999999999999993</v>
      </c>
      <c r="M608" s="35" t="s">
        <v>3478</v>
      </c>
      <c r="N608" s="35" t="s">
        <v>3479</v>
      </c>
      <c r="O608" s="35" t="s">
        <v>68</v>
      </c>
      <c r="P608" s="35" t="s">
        <v>2656</v>
      </c>
      <c r="Q608" s="35" t="s">
        <v>52</v>
      </c>
      <c r="R608" s="35" t="s">
        <v>2623</v>
      </c>
      <c r="S608" s="35" t="s">
        <v>3480</v>
      </c>
      <c r="T608">
        <v>17250000</v>
      </c>
      <c r="U608">
        <v>10</v>
      </c>
      <c r="V608" s="35" t="s">
        <v>14691</v>
      </c>
      <c r="W608" s="35" t="s">
        <v>1278</v>
      </c>
      <c r="X608" s="35" t="s">
        <v>49</v>
      </c>
      <c r="Y608" s="35" t="s">
        <v>48</v>
      </c>
      <c r="Z608" s="35" t="s">
        <v>72</v>
      </c>
      <c r="AA608" s="35" t="s">
        <v>48</v>
      </c>
      <c r="AC608" s="35" t="s">
        <v>14691</v>
      </c>
      <c r="AD608" s="35" t="s">
        <v>14691</v>
      </c>
      <c r="AE608">
        <v>172500000</v>
      </c>
      <c r="AF608">
        <v>10</v>
      </c>
      <c r="AG608" s="35" t="s">
        <v>1277</v>
      </c>
      <c r="AH608">
        <v>556000000</v>
      </c>
      <c r="AI608">
        <v>8625000</v>
      </c>
      <c r="AJ608" s="20">
        <v>44183</v>
      </c>
      <c r="AK608" s="20">
        <v>44481</v>
      </c>
      <c r="AL608">
        <v>4850000</v>
      </c>
      <c r="AO608">
        <v>4850000</v>
      </c>
      <c r="AP608" s="35" t="s">
        <v>14691</v>
      </c>
      <c r="AQ608" s="35" t="s">
        <v>14691</v>
      </c>
      <c r="AR608" s="35" t="s">
        <v>1276</v>
      </c>
      <c r="AS608" s="35" t="s">
        <v>3481</v>
      </c>
      <c r="AT608" s="35" t="s">
        <v>14691</v>
      </c>
      <c r="AU608">
        <v>10</v>
      </c>
      <c r="AV608">
        <v>10.009</v>
      </c>
      <c r="AW608" t="b">
        <v>1</v>
      </c>
      <c r="AX608">
        <v>17250000</v>
      </c>
      <c r="AY608" s="20">
        <v>44734</v>
      </c>
      <c r="AZ608" s="20">
        <v>44754</v>
      </c>
      <c r="BA608" s="20"/>
      <c r="BB608">
        <v>1</v>
      </c>
      <c r="BC608">
        <v>0.5</v>
      </c>
      <c r="BD608">
        <v>1</v>
      </c>
      <c r="BE608">
        <v>11.5</v>
      </c>
      <c r="BF608" s="35" t="s">
        <v>14691</v>
      </c>
      <c r="BG608" s="35" t="s">
        <v>1279</v>
      </c>
      <c r="BH608" s="35" t="s">
        <v>14778</v>
      </c>
      <c r="BI608" s="35" t="s">
        <v>2580</v>
      </c>
      <c r="BJ608" s="35" t="s">
        <v>3482</v>
      </c>
    </row>
    <row r="609" spans="1:62" x14ac:dyDescent="0.2">
      <c r="A609">
        <v>607</v>
      </c>
      <c r="B609" s="35" t="s">
        <v>3473</v>
      </c>
      <c r="C609" s="35" t="s">
        <v>3474</v>
      </c>
      <c r="D609" s="35" t="s">
        <v>3475</v>
      </c>
      <c r="E609" s="35" t="s">
        <v>3483</v>
      </c>
      <c r="F609" s="35" t="s">
        <v>3477</v>
      </c>
      <c r="G609" s="20">
        <v>44084</v>
      </c>
      <c r="H609" s="35" t="s">
        <v>2949</v>
      </c>
      <c r="I609" s="35" t="s">
        <v>54</v>
      </c>
      <c r="J609" s="35" t="s">
        <v>69</v>
      </c>
      <c r="K609">
        <v>18</v>
      </c>
      <c r="L609">
        <v>9.1999999999999993</v>
      </c>
      <c r="M609" s="35" t="s">
        <v>3478</v>
      </c>
      <c r="N609" s="35" t="s">
        <v>3479</v>
      </c>
      <c r="O609" s="35" t="s">
        <v>68</v>
      </c>
      <c r="P609" s="35" t="s">
        <v>2656</v>
      </c>
      <c r="Q609" s="35" t="s">
        <v>52</v>
      </c>
      <c r="R609" s="35" t="s">
        <v>2623</v>
      </c>
      <c r="S609" s="35" t="s">
        <v>3480</v>
      </c>
      <c r="T609">
        <v>17250000</v>
      </c>
      <c r="U609">
        <v>10</v>
      </c>
      <c r="V609" s="35" t="s">
        <v>14691</v>
      </c>
      <c r="W609" s="35" t="s">
        <v>1278</v>
      </c>
      <c r="X609" s="35" t="s">
        <v>49</v>
      </c>
      <c r="Y609" s="35" t="s">
        <v>48</v>
      </c>
      <c r="Z609" s="35" t="s">
        <v>72</v>
      </c>
      <c r="AA609" s="35" t="s">
        <v>48</v>
      </c>
      <c r="AC609" s="35" t="s">
        <v>14691</v>
      </c>
      <c r="AD609" s="35" t="s">
        <v>14691</v>
      </c>
      <c r="AE609">
        <v>172500000</v>
      </c>
      <c r="AF609">
        <v>10</v>
      </c>
      <c r="AG609" s="35" t="s">
        <v>1277</v>
      </c>
      <c r="AH609">
        <v>556000000</v>
      </c>
      <c r="AI609">
        <v>8625000</v>
      </c>
      <c r="AJ609" s="20">
        <v>44183</v>
      </c>
      <c r="AK609" s="20">
        <v>44481</v>
      </c>
      <c r="AL609">
        <v>4850000</v>
      </c>
      <c r="AO609">
        <v>4850000</v>
      </c>
      <c r="AP609" s="35" t="s">
        <v>14691</v>
      </c>
      <c r="AQ609" s="35" t="s">
        <v>14691</v>
      </c>
      <c r="AR609" s="35" t="s">
        <v>1276</v>
      </c>
      <c r="AS609" s="35" t="s">
        <v>3481</v>
      </c>
      <c r="AT609" s="35" t="s">
        <v>14691</v>
      </c>
      <c r="AU609">
        <v>10</v>
      </c>
      <c r="AV609">
        <v>10.009</v>
      </c>
      <c r="AW609" t="b">
        <v>1</v>
      </c>
      <c r="AX609">
        <v>17250000</v>
      </c>
      <c r="AY609" s="20">
        <v>44734</v>
      </c>
      <c r="AZ609" s="20">
        <v>44754</v>
      </c>
      <c r="BA609" s="20"/>
      <c r="BB609">
        <v>1</v>
      </c>
      <c r="BC609">
        <v>0.5</v>
      </c>
      <c r="BD609">
        <v>1</v>
      </c>
      <c r="BE609">
        <v>11.5</v>
      </c>
      <c r="BF609" s="35" t="s">
        <v>14691</v>
      </c>
      <c r="BG609" s="35" t="s">
        <v>3473</v>
      </c>
      <c r="BH609" s="35" t="s">
        <v>14779</v>
      </c>
      <c r="BI609" s="35" t="s">
        <v>2584</v>
      </c>
      <c r="BJ609" s="35" t="s">
        <v>3484</v>
      </c>
    </row>
    <row r="610" spans="1:62" x14ac:dyDescent="0.2">
      <c r="A610">
        <v>608</v>
      </c>
      <c r="B610" s="35" t="s">
        <v>3473</v>
      </c>
      <c r="C610" s="35" t="s">
        <v>3474</v>
      </c>
      <c r="D610" s="35" t="s">
        <v>3475</v>
      </c>
      <c r="E610" s="35" t="s">
        <v>3485</v>
      </c>
      <c r="F610" s="35" t="s">
        <v>3477</v>
      </c>
      <c r="G610" s="20">
        <v>44084</v>
      </c>
      <c r="H610" s="35" t="s">
        <v>2949</v>
      </c>
      <c r="I610" s="35" t="s">
        <v>54</v>
      </c>
      <c r="J610" s="35" t="s">
        <v>69</v>
      </c>
      <c r="K610">
        <v>18</v>
      </c>
      <c r="L610">
        <v>9.1999999999999993</v>
      </c>
      <c r="M610" s="35" t="s">
        <v>3478</v>
      </c>
      <c r="N610" s="35" t="s">
        <v>3479</v>
      </c>
      <c r="O610" s="35" t="s">
        <v>68</v>
      </c>
      <c r="P610" s="35" t="s">
        <v>2656</v>
      </c>
      <c r="Q610" s="35" t="s">
        <v>52</v>
      </c>
      <c r="R610" s="35" t="s">
        <v>2623</v>
      </c>
      <c r="S610" s="35" t="s">
        <v>3480</v>
      </c>
      <c r="T610">
        <v>17250000</v>
      </c>
      <c r="U610">
        <v>10</v>
      </c>
      <c r="V610" s="35" t="s">
        <v>14691</v>
      </c>
      <c r="W610" s="35" t="s">
        <v>1278</v>
      </c>
      <c r="X610" s="35" t="s">
        <v>49</v>
      </c>
      <c r="Y610" s="35" t="s">
        <v>48</v>
      </c>
      <c r="Z610" s="35" t="s">
        <v>72</v>
      </c>
      <c r="AA610" s="35" t="s">
        <v>48</v>
      </c>
      <c r="AC610" s="35" t="s">
        <v>14691</v>
      </c>
      <c r="AD610" s="35" t="s">
        <v>14691</v>
      </c>
      <c r="AE610">
        <v>172500000</v>
      </c>
      <c r="AF610">
        <v>10</v>
      </c>
      <c r="AG610" s="35" t="s">
        <v>1277</v>
      </c>
      <c r="AH610">
        <v>556000000</v>
      </c>
      <c r="AI610">
        <v>8625000</v>
      </c>
      <c r="AJ610" s="20">
        <v>44183</v>
      </c>
      <c r="AK610" s="20">
        <v>44481</v>
      </c>
      <c r="AL610">
        <v>4850000</v>
      </c>
      <c r="AO610">
        <v>4850000</v>
      </c>
      <c r="AP610" s="35" t="s">
        <v>14691</v>
      </c>
      <c r="AQ610" s="35" t="s">
        <v>14691</v>
      </c>
      <c r="AR610" s="35" t="s">
        <v>1276</v>
      </c>
      <c r="AS610" s="35" t="s">
        <v>3481</v>
      </c>
      <c r="AT610" s="35" t="s">
        <v>14691</v>
      </c>
      <c r="AU610">
        <v>10</v>
      </c>
      <c r="AV610">
        <v>10.009</v>
      </c>
      <c r="AW610" t="b">
        <v>1</v>
      </c>
      <c r="AX610">
        <v>17250000</v>
      </c>
      <c r="AY610" s="20">
        <v>44734</v>
      </c>
      <c r="AZ610" s="20">
        <v>44754</v>
      </c>
      <c r="BA610" s="20"/>
      <c r="BB610">
        <v>1</v>
      </c>
      <c r="BC610">
        <v>0.5</v>
      </c>
      <c r="BD610">
        <v>1</v>
      </c>
      <c r="BE610">
        <v>11.5</v>
      </c>
      <c r="BF610" s="35" t="s">
        <v>14691</v>
      </c>
      <c r="BG610" s="35" t="s">
        <v>3486</v>
      </c>
      <c r="BH610" s="35" t="s">
        <v>14780</v>
      </c>
      <c r="BI610" s="35" t="s">
        <v>2589</v>
      </c>
      <c r="BJ610" s="35" t="s">
        <v>3487</v>
      </c>
    </row>
    <row r="611" spans="1:62" x14ac:dyDescent="0.2">
      <c r="A611">
        <v>609</v>
      </c>
      <c r="B611" s="35" t="s">
        <v>4246</v>
      </c>
      <c r="C611" s="35" t="s">
        <v>4247</v>
      </c>
      <c r="D611" s="35" t="s">
        <v>4248</v>
      </c>
      <c r="E611" s="35" t="s">
        <v>4249</v>
      </c>
      <c r="F611" s="35" t="s">
        <v>4250</v>
      </c>
      <c r="G611" s="20">
        <v>44342</v>
      </c>
      <c r="H611" s="35" t="s">
        <v>163</v>
      </c>
      <c r="I611" s="35" t="s">
        <v>61</v>
      </c>
      <c r="J611" s="35" t="s">
        <v>69</v>
      </c>
      <c r="K611">
        <v>18</v>
      </c>
      <c r="L611">
        <v>9.1999999999999993</v>
      </c>
      <c r="M611" s="35" t="s">
        <v>4251</v>
      </c>
      <c r="N611" s="35" t="s">
        <v>4252</v>
      </c>
      <c r="O611" s="35" t="s">
        <v>52</v>
      </c>
      <c r="P611" s="35" t="s">
        <v>2575</v>
      </c>
      <c r="Q611" s="35" t="s">
        <v>112</v>
      </c>
      <c r="R611" s="35" t="s">
        <v>2623</v>
      </c>
      <c r="S611" s="35" t="s">
        <v>4253</v>
      </c>
      <c r="T611">
        <v>28750000</v>
      </c>
      <c r="U611">
        <v>10</v>
      </c>
      <c r="V611" s="35" t="s">
        <v>14691</v>
      </c>
      <c r="W611" s="35" t="s">
        <v>1274</v>
      </c>
      <c r="X611" s="35" t="s">
        <v>72</v>
      </c>
      <c r="Y611" s="35" t="s">
        <v>56</v>
      </c>
      <c r="Z611" s="35" t="s">
        <v>140</v>
      </c>
      <c r="AA611" s="35" t="s">
        <v>48</v>
      </c>
      <c r="AC611" s="35" t="s">
        <v>14691</v>
      </c>
      <c r="AD611" s="35" t="s">
        <v>14691</v>
      </c>
      <c r="AE611">
        <v>293250000</v>
      </c>
      <c r="AF611">
        <v>10.199999999999999</v>
      </c>
      <c r="AG611" s="35" t="s">
        <v>1273</v>
      </c>
      <c r="AH611">
        <v>992700000</v>
      </c>
      <c r="AI611">
        <v>14375000</v>
      </c>
      <c r="AJ611" s="20">
        <v>44442</v>
      </c>
      <c r="AK611" s="20">
        <v>44490</v>
      </c>
      <c r="AL611">
        <v>11334840</v>
      </c>
      <c r="AM611">
        <v>1133484</v>
      </c>
      <c r="AP611" s="35" t="s">
        <v>14691</v>
      </c>
      <c r="AQ611" s="35" t="s">
        <v>14691</v>
      </c>
      <c r="AR611" s="35" t="s">
        <v>14691</v>
      </c>
      <c r="AS611" s="35" t="s">
        <v>14691</v>
      </c>
      <c r="AT611" s="35" t="s">
        <v>14691</v>
      </c>
      <c r="AU611">
        <v>10.199999999999999</v>
      </c>
      <c r="AV611">
        <v>10.222</v>
      </c>
      <c r="AW611" t="b">
        <v>1</v>
      </c>
      <c r="AX611">
        <v>28750000</v>
      </c>
      <c r="AY611" s="20">
        <v>44812</v>
      </c>
      <c r="AZ611" s="20">
        <v>44824</v>
      </c>
      <c r="BA611" s="20">
        <v>44993</v>
      </c>
      <c r="BB611">
        <v>1</v>
      </c>
      <c r="BC611">
        <v>0.5</v>
      </c>
      <c r="BD611">
        <v>1</v>
      </c>
      <c r="BE611">
        <v>11.5</v>
      </c>
      <c r="BF611" s="35" t="s">
        <v>14691</v>
      </c>
      <c r="BG611" s="35" t="s">
        <v>1275</v>
      </c>
      <c r="BH611" s="35" t="s">
        <v>4254</v>
      </c>
      <c r="BI611" s="35" t="s">
        <v>2580</v>
      </c>
      <c r="BJ611" s="35" t="s">
        <v>4255</v>
      </c>
    </row>
    <row r="612" spans="1:62" x14ac:dyDescent="0.2">
      <c r="A612">
        <v>610</v>
      </c>
      <c r="B612" s="35" t="s">
        <v>4246</v>
      </c>
      <c r="C612" s="35" t="s">
        <v>4247</v>
      </c>
      <c r="D612" s="35" t="s">
        <v>4248</v>
      </c>
      <c r="E612" s="35" t="s">
        <v>4256</v>
      </c>
      <c r="F612" s="35" t="s">
        <v>4250</v>
      </c>
      <c r="G612" s="20">
        <v>44342</v>
      </c>
      <c r="H612" s="35" t="s">
        <v>163</v>
      </c>
      <c r="I612" s="35" t="s">
        <v>61</v>
      </c>
      <c r="J612" s="35" t="s">
        <v>69</v>
      </c>
      <c r="K612">
        <v>18</v>
      </c>
      <c r="L612">
        <v>9.1999999999999993</v>
      </c>
      <c r="M612" s="35" t="s">
        <v>4251</v>
      </c>
      <c r="N612" s="35" t="s">
        <v>4252</v>
      </c>
      <c r="O612" s="35" t="s">
        <v>52</v>
      </c>
      <c r="P612" s="35" t="s">
        <v>2575</v>
      </c>
      <c r="Q612" s="35" t="s">
        <v>112</v>
      </c>
      <c r="R612" s="35" t="s">
        <v>2623</v>
      </c>
      <c r="S612" s="35" t="s">
        <v>4253</v>
      </c>
      <c r="T612">
        <v>28750000</v>
      </c>
      <c r="U612">
        <v>10</v>
      </c>
      <c r="V612" s="35" t="s">
        <v>14691</v>
      </c>
      <c r="W612" s="35" t="s">
        <v>1274</v>
      </c>
      <c r="X612" s="35" t="s">
        <v>72</v>
      </c>
      <c r="Y612" s="35" t="s">
        <v>56</v>
      </c>
      <c r="Z612" s="35" t="s">
        <v>140</v>
      </c>
      <c r="AA612" s="35" t="s">
        <v>48</v>
      </c>
      <c r="AC612" s="35" t="s">
        <v>14691</v>
      </c>
      <c r="AD612" s="35" t="s">
        <v>14691</v>
      </c>
      <c r="AE612">
        <v>293250000</v>
      </c>
      <c r="AF612">
        <v>10.199999999999999</v>
      </c>
      <c r="AG612" s="35" t="s">
        <v>1273</v>
      </c>
      <c r="AH612">
        <v>992700000</v>
      </c>
      <c r="AI612">
        <v>14375000</v>
      </c>
      <c r="AJ612" s="20">
        <v>44442</v>
      </c>
      <c r="AK612" s="20">
        <v>44490</v>
      </c>
      <c r="AL612">
        <v>11334840</v>
      </c>
      <c r="AM612">
        <v>1133484</v>
      </c>
      <c r="AP612" s="35" t="s">
        <v>14691</v>
      </c>
      <c r="AQ612" s="35" t="s">
        <v>14691</v>
      </c>
      <c r="AR612" s="35" t="s">
        <v>14691</v>
      </c>
      <c r="AS612" s="35" t="s">
        <v>14691</v>
      </c>
      <c r="AT612" s="35" t="s">
        <v>14691</v>
      </c>
      <c r="AU612">
        <v>10.199999999999999</v>
      </c>
      <c r="AV612">
        <v>10.222</v>
      </c>
      <c r="AW612" t="b">
        <v>1</v>
      </c>
      <c r="AX612">
        <v>28750000</v>
      </c>
      <c r="AY612" s="20">
        <v>44812</v>
      </c>
      <c r="AZ612" s="20">
        <v>44824</v>
      </c>
      <c r="BA612" s="20">
        <v>44993</v>
      </c>
      <c r="BB612">
        <v>1</v>
      </c>
      <c r="BC612">
        <v>0.5</v>
      </c>
      <c r="BD612">
        <v>1</v>
      </c>
      <c r="BE612">
        <v>11.5</v>
      </c>
      <c r="BF612" s="35" t="s">
        <v>14691</v>
      </c>
      <c r="BG612" s="35" t="s">
        <v>4246</v>
      </c>
      <c r="BH612" s="35" t="s">
        <v>4257</v>
      </c>
      <c r="BI612" s="35" t="s">
        <v>2584</v>
      </c>
      <c r="BJ612" s="35" t="s">
        <v>4258</v>
      </c>
    </row>
    <row r="613" spans="1:62" x14ac:dyDescent="0.2">
      <c r="A613">
        <v>611</v>
      </c>
      <c r="B613" s="35" t="s">
        <v>4246</v>
      </c>
      <c r="C613" s="35" t="s">
        <v>4247</v>
      </c>
      <c r="D613" s="35" t="s">
        <v>4248</v>
      </c>
      <c r="E613" s="35" t="s">
        <v>4259</v>
      </c>
      <c r="F613" s="35" t="s">
        <v>4250</v>
      </c>
      <c r="G613" s="20">
        <v>44342</v>
      </c>
      <c r="H613" s="35" t="s">
        <v>163</v>
      </c>
      <c r="I613" s="35" t="s">
        <v>61</v>
      </c>
      <c r="J613" s="35" t="s">
        <v>69</v>
      </c>
      <c r="K613">
        <v>18</v>
      </c>
      <c r="L613">
        <v>9.1999999999999993</v>
      </c>
      <c r="M613" s="35" t="s">
        <v>4251</v>
      </c>
      <c r="N613" s="35" t="s">
        <v>4252</v>
      </c>
      <c r="O613" s="35" t="s">
        <v>52</v>
      </c>
      <c r="P613" s="35" t="s">
        <v>2575</v>
      </c>
      <c r="Q613" s="35" t="s">
        <v>112</v>
      </c>
      <c r="R613" s="35" t="s">
        <v>2623</v>
      </c>
      <c r="S613" s="35" t="s">
        <v>4253</v>
      </c>
      <c r="T613">
        <v>28750000</v>
      </c>
      <c r="U613">
        <v>10</v>
      </c>
      <c r="V613" s="35" t="s">
        <v>14691</v>
      </c>
      <c r="W613" s="35" t="s">
        <v>1274</v>
      </c>
      <c r="X613" s="35" t="s">
        <v>72</v>
      </c>
      <c r="Y613" s="35" t="s">
        <v>56</v>
      </c>
      <c r="Z613" s="35" t="s">
        <v>140</v>
      </c>
      <c r="AA613" s="35" t="s">
        <v>48</v>
      </c>
      <c r="AC613" s="35" t="s">
        <v>14691</v>
      </c>
      <c r="AD613" s="35" t="s">
        <v>14691</v>
      </c>
      <c r="AE613">
        <v>293250000</v>
      </c>
      <c r="AF613">
        <v>10.199999999999999</v>
      </c>
      <c r="AG613" s="35" t="s">
        <v>1273</v>
      </c>
      <c r="AH613">
        <v>992700000</v>
      </c>
      <c r="AI613">
        <v>14375000</v>
      </c>
      <c r="AJ613" s="20">
        <v>44442</v>
      </c>
      <c r="AK613" s="20">
        <v>44490</v>
      </c>
      <c r="AL613">
        <v>11334840</v>
      </c>
      <c r="AM613">
        <v>1133484</v>
      </c>
      <c r="AP613" s="35" t="s">
        <v>14691</v>
      </c>
      <c r="AQ613" s="35" t="s">
        <v>14691</v>
      </c>
      <c r="AR613" s="35" t="s">
        <v>14691</v>
      </c>
      <c r="AS613" s="35" t="s">
        <v>14691</v>
      </c>
      <c r="AT613" s="35" t="s">
        <v>14691</v>
      </c>
      <c r="AU613">
        <v>10.199999999999999</v>
      </c>
      <c r="AV613">
        <v>10.222</v>
      </c>
      <c r="AW613" t="b">
        <v>1</v>
      </c>
      <c r="AX613">
        <v>28750000</v>
      </c>
      <c r="AY613" s="20">
        <v>44812</v>
      </c>
      <c r="AZ613" s="20">
        <v>44824</v>
      </c>
      <c r="BA613" s="20">
        <v>44993</v>
      </c>
      <c r="BB613">
        <v>1</v>
      </c>
      <c r="BC613">
        <v>0.5</v>
      </c>
      <c r="BD613">
        <v>1</v>
      </c>
      <c r="BE613">
        <v>11.5</v>
      </c>
      <c r="BF613" s="35" t="s">
        <v>14691</v>
      </c>
      <c r="BG613" s="35" t="s">
        <v>4260</v>
      </c>
      <c r="BH613" s="35" t="s">
        <v>4261</v>
      </c>
      <c r="BI613" s="35" t="s">
        <v>2589</v>
      </c>
      <c r="BJ613" s="35" t="s">
        <v>4262</v>
      </c>
    </row>
    <row r="614" spans="1:62" x14ac:dyDescent="0.2">
      <c r="A614">
        <v>612</v>
      </c>
      <c r="B614" s="35" t="s">
        <v>3399</v>
      </c>
      <c r="C614" s="35" t="s">
        <v>3400</v>
      </c>
      <c r="D614" s="35" t="s">
        <v>3401</v>
      </c>
      <c r="E614" s="35" t="s">
        <v>3402</v>
      </c>
      <c r="F614" s="35" t="s">
        <v>3403</v>
      </c>
      <c r="G614" s="20">
        <v>44085</v>
      </c>
      <c r="H614" s="35" t="s">
        <v>2949</v>
      </c>
      <c r="I614" s="35" t="s">
        <v>54</v>
      </c>
      <c r="J614" s="35" t="s">
        <v>69</v>
      </c>
      <c r="K614">
        <v>18</v>
      </c>
      <c r="L614">
        <v>9.1999999999999993</v>
      </c>
      <c r="M614" s="35" t="s">
        <v>3404</v>
      </c>
      <c r="N614" s="35" t="s">
        <v>3405</v>
      </c>
      <c r="O614" s="35" t="s">
        <v>52</v>
      </c>
      <c r="P614" s="35" t="s">
        <v>3406</v>
      </c>
      <c r="Q614" s="35" t="s">
        <v>96</v>
      </c>
      <c r="R614" s="35" t="s">
        <v>2623</v>
      </c>
      <c r="S614" s="35" t="s">
        <v>3407</v>
      </c>
      <c r="T614">
        <v>20125000</v>
      </c>
      <c r="U614">
        <v>10</v>
      </c>
      <c r="V614" s="35" t="s">
        <v>14691</v>
      </c>
      <c r="W614" s="35" t="s">
        <v>1271</v>
      </c>
      <c r="X614" s="35" t="s">
        <v>72</v>
      </c>
      <c r="Y614" s="35" t="s">
        <v>48</v>
      </c>
      <c r="Z614" s="35" t="s">
        <v>49</v>
      </c>
      <c r="AA614" s="35" t="s">
        <v>56</v>
      </c>
      <c r="AC614" s="35" t="s">
        <v>14691</v>
      </c>
      <c r="AD614" s="35" t="s">
        <v>14691</v>
      </c>
      <c r="AE614">
        <v>201274672</v>
      </c>
      <c r="AF614">
        <v>10</v>
      </c>
      <c r="AG614" s="35" t="s">
        <v>1270</v>
      </c>
      <c r="AH614">
        <v>369000000</v>
      </c>
      <c r="AI614">
        <v>10062500</v>
      </c>
      <c r="AJ614" s="20">
        <v>44176</v>
      </c>
      <c r="AK614" s="20">
        <v>44616</v>
      </c>
      <c r="AL614">
        <v>6325000</v>
      </c>
      <c r="AM614">
        <v>632500</v>
      </c>
      <c r="AP614" s="35" t="s">
        <v>14691</v>
      </c>
      <c r="AQ614" s="35" t="s">
        <v>14691</v>
      </c>
      <c r="AR614" s="35" t="s">
        <v>1269</v>
      </c>
      <c r="AS614" s="35" t="s">
        <v>3408</v>
      </c>
      <c r="AT614" s="35" t="s">
        <v>14691</v>
      </c>
      <c r="AU614">
        <v>10</v>
      </c>
      <c r="AV614">
        <v>10.015000000000001</v>
      </c>
      <c r="AW614" t="b">
        <v>1</v>
      </c>
      <c r="AX614">
        <v>20125000</v>
      </c>
      <c r="AY614" s="20">
        <v>44727</v>
      </c>
      <c r="AZ614" s="20">
        <v>44766</v>
      </c>
      <c r="BA614" s="20"/>
      <c r="BB614">
        <v>1</v>
      </c>
      <c r="BC614">
        <v>0.5</v>
      </c>
      <c r="BD614">
        <v>1</v>
      </c>
      <c r="BE614">
        <v>11.5</v>
      </c>
      <c r="BF614" s="35" t="s">
        <v>14691</v>
      </c>
      <c r="BG614" s="35" t="s">
        <v>1272</v>
      </c>
      <c r="BH614" s="35" t="s">
        <v>3409</v>
      </c>
      <c r="BI614" s="35" t="s">
        <v>2580</v>
      </c>
      <c r="BJ614" s="35" t="s">
        <v>3410</v>
      </c>
    </row>
    <row r="615" spans="1:62" x14ac:dyDescent="0.2">
      <c r="A615">
        <v>613</v>
      </c>
      <c r="B615" s="35" t="s">
        <v>3399</v>
      </c>
      <c r="C615" s="35" t="s">
        <v>3400</v>
      </c>
      <c r="D615" s="35" t="s">
        <v>3401</v>
      </c>
      <c r="E615" s="35" t="s">
        <v>3411</v>
      </c>
      <c r="F615" s="35" t="s">
        <v>3403</v>
      </c>
      <c r="G615" s="20">
        <v>44085</v>
      </c>
      <c r="H615" s="35" t="s">
        <v>2949</v>
      </c>
      <c r="I615" s="35" t="s">
        <v>54</v>
      </c>
      <c r="J615" s="35" t="s">
        <v>69</v>
      </c>
      <c r="K615">
        <v>18</v>
      </c>
      <c r="L615">
        <v>9.1999999999999993</v>
      </c>
      <c r="M615" s="35" t="s">
        <v>3404</v>
      </c>
      <c r="N615" s="35" t="s">
        <v>3405</v>
      </c>
      <c r="O615" s="35" t="s">
        <v>52</v>
      </c>
      <c r="P615" s="35" t="s">
        <v>3406</v>
      </c>
      <c r="Q615" s="35" t="s">
        <v>96</v>
      </c>
      <c r="R615" s="35" t="s">
        <v>2623</v>
      </c>
      <c r="S615" s="35" t="s">
        <v>3407</v>
      </c>
      <c r="T615">
        <v>20125000</v>
      </c>
      <c r="U615">
        <v>10</v>
      </c>
      <c r="V615" s="35" t="s">
        <v>14691</v>
      </c>
      <c r="W615" s="35" t="s">
        <v>1271</v>
      </c>
      <c r="X615" s="35" t="s">
        <v>72</v>
      </c>
      <c r="Y615" s="35" t="s">
        <v>48</v>
      </c>
      <c r="Z615" s="35" t="s">
        <v>49</v>
      </c>
      <c r="AA615" s="35" t="s">
        <v>56</v>
      </c>
      <c r="AC615" s="35" t="s">
        <v>14691</v>
      </c>
      <c r="AD615" s="35" t="s">
        <v>14691</v>
      </c>
      <c r="AE615">
        <v>201274672</v>
      </c>
      <c r="AF615">
        <v>10</v>
      </c>
      <c r="AG615" s="35" t="s">
        <v>1270</v>
      </c>
      <c r="AH615">
        <v>369000000</v>
      </c>
      <c r="AI615">
        <v>10062500</v>
      </c>
      <c r="AJ615" s="20">
        <v>44176</v>
      </c>
      <c r="AK615" s="20">
        <v>44616</v>
      </c>
      <c r="AL615">
        <v>6325000</v>
      </c>
      <c r="AM615">
        <v>632500</v>
      </c>
      <c r="AP615" s="35" t="s">
        <v>14691</v>
      </c>
      <c r="AQ615" s="35" t="s">
        <v>14691</v>
      </c>
      <c r="AR615" s="35" t="s">
        <v>1269</v>
      </c>
      <c r="AS615" s="35" t="s">
        <v>3408</v>
      </c>
      <c r="AT615" s="35" t="s">
        <v>14691</v>
      </c>
      <c r="AU615">
        <v>10</v>
      </c>
      <c r="AV615">
        <v>10.015000000000001</v>
      </c>
      <c r="AW615" t="b">
        <v>1</v>
      </c>
      <c r="AX615">
        <v>20125000</v>
      </c>
      <c r="AY615" s="20">
        <v>44727</v>
      </c>
      <c r="AZ615" s="20">
        <v>44766</v>
      </c>
      <c r="BA615" s="20"/>
      <c r="BB615">
        <v>1</v>
      </c>
      <c r="BC615">
        <v>0.5</v>
      </c>
      <c r="BD615">
        <v>1</v>
      </c>
      <c r="BE615">
        <v>11.5</v>
      </c>
      <c r="BF615" s="35" t="s">
        <v>14691</v>
      </c>
      <c r="BG615" s="35" t="s">
        <v>3399</v>
      </c>
      <c r="BH615" s="35" t="s">
        <v>3412</v>
      </c>
      <c r="BI615" s="35" t="s">
        <v>2584</v>
      </c>
      <c r="BJ615" s="35" t="s">
        <v>3413</v>
      </c>
    </row>
    <row r="616" spans="1:62" x14ac:dyDescent="0.2">
      <c r="A616">
        <v>614</v>
      </c>
      <c r="B616" s="35" t="s">
        <v>3399</v>
      </c>
      <c r="C616" s="35" t="s">
        <v>3400</v>
      </c>
      <c r="D616" s="35" t="s">
        <v>3401</v>
      </c>
      <c r="E616" s="35" t="s">
        <v>3414</v>
      </c>
      <c r="F616" s="35" t="s">
        <v>3403</v>
      </c>
      <c r="G616" s="20">
        <v>44085</v>
      </c>
      <c r="H616" s="35" t="s">
        <v>2949</v>
      </c>
      <c r="I616" s="35" t="s">
        <v>54</v>
      </c>
      <c r="J616" s="35" t="s">
        <v>69</v>
      </c>
      <c r="K616">
        <v>18</v>
      </c>
      <c r="L616">
        <v>9.1999999999999993</v>
      </c>
      <c r="M616" s="35" t="s">
        <v>3404</v>
      </c>
      <c r="N616" s="35" t="s">
        <v>3405</v>
      </c>
      <c r="O616" s="35" t="s">
        <v>52</v>
      </c>
      <c r="P616" s="35" t="s">
        <v>3406</v>
      </c>
      <c r="Q616" s="35" t="s">
        <v>96</v>
      </c>
      <c r="R616" s="35" t="s">
        <v>2623</v>
      </c>
      <c r="S616" s="35" t="s">
        <v>3407</v>
      </c>
      <c r="T616">
        <v>20125000</v>
      </c>
      <c r="U616">
        <v>10</v>
      </c>
      <c r="V616" s="35" t="s">
        <v>14691</v>
      </c>
      <c r="W616" s="35" t="s">
        <v>1271</v>
      </c>
      <c r="X616" s="35" t="s">
        <v>72</v>
      </c>
      <c r="Y616" s="35" t="s">
        <v>48</v>
      </c>
      <c r="Z616" s="35" t="s">
        <v>49</v>
      </c>
      <c r="AA616" s="35" t="s">
        <v>56</v>
      </c>
      <c r="AC616" s="35" t="s">
        <v>14691</v>
      </c>
      <c r="AD616" s="35" t="s">
        <v>14691</v>
      </c>
      <c r="AE616">
        <v>201274672</v>
      </c>
      <c r="AF616">
        <v>10</v>
      </c>
      <c r="AG616" s="35" t="s">
        <v>1270</v>
      </c>
      <c r="AH616">
        <v>369000000</v>
      </c>
      <c r="AI616">
        <v>10062500</v>
      </c>
      <c r="AJ616" s="20">
        <v>44176</v>
      </c>
      <c r="AK616" s="20">
        <v>44616</v>
      </c>
      <c r="AL616">
        <v>6325000</v>
      </c>
      <c r="AM616">
        <v>632500</v>
      </c>
      <c r="AP616" s="35" t="s">
        <v>14691</v>
      </c>
      <c r="AQ616" s="35" t="s">
        <v>14691</v>
      </c>
      <c r="AR616" s="35" t="s">
        <v>1269</v>
      </c>
      <c r="AS616" s="35" t="s">
        <v>3408</v>
      </c>
      <c r="AT616" s="35" t="s">
        <v>14691</v>
      </c>
      <c r="AU616">
        <v>10</v>
      </c>
      <c r="AV616">
        <v>10.015000000000001</v>
      </c>
      <c r="AW616" t="b">
        <v>1</v>
      </c>
      <c r="AX616">
        <v>20125000</v>
      </c>
      <c r="AY616" s="20">
        <v>44727</v>
      </c>
      <c r="AZ616" s="20">
        <v>44766</v>
      </c>
      <c r="BA616" s="20"/>
      <c r="BB616">
        <v>1</v>
      </c>
      <c r="BC616">
        <v>0.5</v>
      </c>
      <c r="BD616">
        <v>1</v>
      </c>
      <c r="BE616">
        <v>11.5</v>
      </c>
      <c r="BF616" s="35" t="s">
        <v>14691</v>
      </c>
      <c r="BG616" s="35" t="s">
        <v>3415</v>
      </c>
      <c r="BH616" s="35" t="s">
        <v>3416</v>
      </c>
      <c r="BI616" s="35" t="s">
        <v>2589</v>
      </c>
      <c r="BJ616" s="35" t="s">
        <v>3417</v>
      </c>
    </row>
    <row r="617" spans="1:62" x14ac:dyDescent="0.2">
      <c r="A617">
        <v>615</v>
      </c>
      <c r="B617" s="35" t="s">
        <v>1266</v>
      </c>
      <c r="C617" s="35" t="s">
        <v>13089</v>
      </c>
      <c r="D617" s="35" t="s">
        <v>13090</v>
      </c>
      <c r="E617" s="35" t="s">
        <v>13091</v>
      </c>
      <c r="F617" s="35" t="s">
        <v>13092</v>
      </c>
      <c r="G617" s="20">
        <v>44323</v>
      </c>
      <c r="H617" s="35" t="s">
        <v>3225</v>
      </c>
      <c r="I617" s="35" t="s">
        <v>14691</v>
      </c>
      <c r="J617" s="35" t="s">
        <v>83</v>
      </c>
      <c r="M617" s="35" t="s">
        <v>13093</v>
      </c>
      <c r="N617" s="35" t="s">
        <v>13094</v>
      </c>
      <c r="O617" s="35" t="s">
        <v>59</v>
      </c>
      <c r="P617" s="35" t="s">
        <v>2575</v>
      </c>
      <c r="Q617" s="35" t="s">
        <v>518</v>
      </c>
      <c r="R617" s="35" t="s">
        <v>2623</v>
      </c>
      <c r="S617" s="35" t="s">
        <v>13095</v>
      </c>
      <c r="T617">
        <v>23000000</v>
      </c>
      <c r="U617">
        <v>10</v>
      </c>
      <c r="V617" s="35" t="s">
        <v>14691</v>
      </c>
      <c r="W617" s="35" t="s">
        <v>1268</v>
      </c>
      <c r="X617" s="35" t="s">
        <v>130</v>
      </c>
      <c r="Y617" s="35" t="s">
        <v>56</v>
      </c>
      <c r="Z617" s="35" t="s">
        <v>130</v>
      </c>
      <c r="AA617" s="35" t="s">
        <v>56</v>
      </c>
      <c r="AC617" s="35" t="s">
        <v>14691</v>
      </c>
      <c r="AD617" s="35" t="s">
        <v>14691</v>
      </c>
      <c r="AE617">
        <v>230000000</v>
      </c>
      <c r="AF617">
        <v>10</v>
      </c>
      <c r="AG617" s="35" t="s">
        <v>1267</v>
      </c>
      <c r="AH617">
        <v>276000000</v>
      </c>
      <c r="AI617">
        <v>0</v>
      </c>
      <c r="AJ617" s="20">
        <v>44342</v>
      </c>
      <c r="AK617" s="20">
        <v>44550</v>
      </c>
      <c r="AL617">
        <v>7155000</v>
      </c>
      <c r="AN617">
        <v>715500</v>
      </c>
      <c r="AP617" s="35" t="s">
        <v>14691</v>
      </c>
      <c r="AQ617" s="35" t="s">
        <v>14691</v>
      </c>
      <c r="AR617" s="35" t="s">
        <v>14691</v>
      </c>
      <c r="AS617" s="35" t="s">
        <v>14691</v>
      </c>
      <c r="AT617" s="35" t="s">
        <v>14691</v>
      </c>
      <c r="AU617">
        <v>10</v>
      </c>
      <c r="AV617">
        <v>10.053000000000001</v>
      </c>
      <c r="AW617" t="b">
        <v>1</v>
      </c>
      <c r="AX617">
        <v>23000000</v>
      </c>
      <c r="AY617" s="20">
        <v>45074</v>
      </c>
      <c r="AZ617" s="20">
        <v>44731</v>
      </c>
      <c r="BA617" s="20"/>
      <c r="BB617">
        <v>1</v>
      </c>
      <c r="BF617" s="35" t="s">
        <v>14691</v>
      </c>
      <c r="BG617" s="35" t="s">
        <v>1266</v>
      </c>
      <c r="BH617" s="35" t="s">
        <v>14781</v>
      </c>
      <c r="BI617" s="35" t="s">
        <v>2580</v>
      </c>
      <c r="BJ617" s="35" t="s">
        <v>13096</v>
      </c>
    </row>
    <row r="618" spans="1:62" x14ac:dyDescent="0.2">
      <c r="A618">
        <v>616</v>
      </c>
      <c r="B618" s="35" t="s">
        <v>7227</v>
      </c>
      <c r="C618" s="35" t="s">
        <v>7228</v>
      </c>
      <c r="D618" s="35" t="s">
        <v>7229</v>
      </c>
      <c r="E618" s="35" t="s">
        <v>7230</v>
      </c>
      <c r="F618" s="35" t="s">
        <v>7231</v>
      </c>
      <c r="G618" s="20">
        <v>44193</v>
      </c>
      <c r="H618" s="35" t="s">
        <v>3225</v>
      </c>
      <c r="I618" s="35" t="s">
        <v>54</v>
      </c>
      <c r="J618" s="35" t="s">
        <v>69</v>
      </c>
      <c r="K618">
        <v>18</v>
      </c>
      <c r="L618">
        <v>9.1999999999999993</v>
      </c>
      <c r="M618" s="35" t="s">
        <v>7232</v>
      </c>
      <c r="N618" s="35" t="s">
        <v>7233</v>
      </c>
      <c r="O618" s="35" t="s">
        <v>112</v>
      </c>
      <c r="P618" s="35" t="s">
        <v>2656</v>
      </c>
      <c r="Q618" s="35" t="s">
        <v>68</v>
      </c>
      <c r="R618" s="35" t="s">
        <v>2623</v>
      </c>
      <c r="S618" s="35" t="s">
        <v>7234</v>
      </c>
      <c r="T618">
        <v>27600000</v>
      </c>
      <c r="U618">
        <v>10</v>
      </c>
      <c r="V618" s="35" t="s">
        <v>7235</v>
      </c>
      <c r="W618" s="35" t="s">
        <v>1264</v>
      </c>
      <c r="X618" s="35" t="s">
        <v>147</v>
      </c>
      <c r="Y618" s="35" t="s">
        <v>56</v>
      </c>
      <c r="Z618" s="35" t="s">
        <v>14691</v>
      </c>
      <c r="AA618" s="35" t="s">
        <v>14691</v>
      </c>
      <c r="AC618" s="35" t="s">
        <v>14691</v>
      </c>
      <c r="AD618" s="35" t="s">
        <v>14691</v>
      </c>
      <c r="AE618">
        <v>276019134</v>
      </c>
      <c r="AF618">
        <v>10</v>
      </c>
      <c r="AG618" s="35" t="s">
        <v>14691</v>
      </c>
      <c r="AI618">
        <v>13800000</v>
      </c>
      <c r="AJ618" s="20">
        <v>44211</v>
      </c>
      <c r="AK618" s="20"/>
      <c r="AL618">
        <v>5640000</v>
      </c>
      <c r="AO618">
        <v>5640000</v>
      </c>
      <c r="AP618" s="35" t="s">
        <v>14691</v>
      </c>
      <c r="AQ618" s="35" t="s">
        <v>14691</v>
      </c>
      <c r="AR618" s="35" t="s">
        <v>14691</v>
      </c>
      <c r="AS618" s="35" t="s">
        <v>14691</v>
      </c>
      <c r="AT618" s="35" t="s">
        <v>14691</v>
      </c>
      <c r="AU618">
        <v>10</v>
      </c>
      <c r="AV618">
        <v>10.032</v>
      </c>
      <c r="AW618" t="b">
        <v>0</v>
      </c>
      <c r="AX618">
        <v>27600000</v>
      </c>
      <c r="AY618" s="20">
        <v>44946</v>
      </c>
      <c r="AZ618" s="20"/>
      <c r="BA618" s="20"/>
      <c r="BB618">
        <v>1</v>
      </c>
      <c r="BC618">
        <v>0.5</v>
      </c>
      <c r="BD618">
        <v>1</v>
      </c>
      <c r="BE618">
        <v>11.5</v>
      </c>
      <c r="BF618" s="35" t="s">
        <v>14691</v>
      </c>
      <c r="BG618" s="35" t="s">
        <v>1265</v>
      </c>
      <c r="BH618" s="35" t="s">
        <v>7236</v>
      </c>
      <c r="BI618" s="35" t="s">
        <v>2580</v>
      </c>
      <c r="BJ618" s="35" t="s">
        <v>7237</v>
      </c>
    </row>
    <row r="619" spans="1:62" x14ac:dyDescent="0.2">
      <c r="A619">
        <v>617</v>
      </c>
      <c r="B619" s="35" t="s">
        <v>7227</v>
      </c>
      <c r="C619" s="35" t="s">
        <v>7228</v>
      </c>
      <c r="D619" s="35" t="s">
        <v>7229</v>
      </c>
      <c r="E619" s="35" t="s">
        <v>7238</v>
      </c>
      <c r="F619" s="35" t="s">
        <v>7231</v>
      </c>
      <c r="G619" s="20">
        <v>44193</v>
      </c>
      <c r="H619" s="35" t="s">
        <v>3225</v>
      </c>
      <c r="I619" s="35" t="s">
        <v>54</v>
      </c>
      <c r="J619" s="35" t="s">
        <v>69</v>
      </c>
      <c r="K619">
        <v>18</v>
      </c>
      <c r="L619">
        <v>9.1999999999999993</v>
      </c>
      <c r="M619" s="35" t="s">
        <v>7232</v>
      </c>
      <c r="N619" s="35" t="s">
        <v>7233</v>
      </c>
      <c r="O619" s="35" t="s">
        <v>112</v>
      </c>
      <c r="P619" s="35" t="s">
        <v>2656</v>
      </c>
      <c r="Q619" s="35" t="s">
        <v>68</v>
      </c>
      <c r="R619" s="35" t="s">
        <v>2623</v>
      </c>
      <c r="S619" s="35" t="s">
        <v>7234</v>
      </c>
      <c r="T619">
        <v>27600000</v>
      </c>
      <c r="U619">
        <v>10</v>
      </c>
      <c r="V619" s="35" t="s">
        <v>7235</v>
      </c>
      <c r="W619" s="35" t="s">
        <v>1264</v>
      </c>
      <c r="X619" s="35" t="s">
        <v>147</v>
      </c>
      <c r="Y619" s="35" t="s">
        <v>56</v>
      </c>
      <c r="Z619" s="35" t="s">
        <v>14691</v>
      </c>
      <c r="AA619" s="35" t="s">
        <v>14691</v>
      </c>
      <c r="AC619" s="35" t="s">
        <v>14691</v>
      </c>
      <c r="AD619" s="35" t="s">
        <v>14691</v>
      </c>
      <c r="AE619">
        <v>276019134</v>
      </c>
      <c r="AF619">
        <v>10</v>
      </c>
      <c r="AG619" s="35" t="s">
        <v>14691</v>
      </c>
      <c r="AI619">
        <v>13800000</v>
      </c>
      <c r="AJ619" s="20">
        <v>44211</v>
      </c>
      <c r="AK619" s="20"/>
      <c r="AL619">
        <v>5640000</v>
      </c>
      <c r="AO619">
        <v>5640000</v>
      </c>
      <c r="AP619" s="35" t="s">
        <v>14691</v>
      </c>
      <c r="AQ619" s="35" t="s">
        <v>14691</v>
      </c>
      <c r="AR619" s="35" t="s">
        <v>14691</v>
      </c>
      <c r="AS619" s="35" t="s">
        <v>14691</v>
      </c>
      <c r="AT619" s="35" t="s">
        <v>14691</v>
      </c>
      <c r="AU619">
        <v>10</v>
      </c>
      <c r="AV619">
        <v>10.032</v>
      </c>
      <c r="AW619" t="b">
        <v>0</v>
      </c>
      <c r="AX619">
        <v>27600000</v>
      </c>
      <c r="AY619" s="20">
        <v>44946</v>
      </c>
      <c r="AZ619" s="20"/>
      <c r="BA619" s="20"/>
      <c r="BB619">
        <v>1</v>
      </c>
      <c r="BC619">
        <v>0.5</v>
      </c>
      <c r="BD619">
        <v>1</v>
      </c>
      <c r="BE619">
        <v>11.5</v>
      </c>
      <c r="BF619" s="35" t="s">
        <v>14691</v>
      </c>
      <c r="BG619" s="35" t="s">
        <v>7239</v>
      </c>
      <c r="BH619" s="35" t="s">
        <v>7240</v>
      </c>
      <c r="BI619" s="35" t="s">
        <v>2584</v>
      </c>
      <c r="BJ619" s="35" t="s">
        <v>7241</v>
      </c>
    </row>
    <row r="620" spans="1:62" x14ac:dyDescent="0.2">
      <c r="A620">
        <v>618</v>
      </c>
      <c r="B620" s="35" t="s">
        <v>7227</v>
      </c>
      <c r="C620" s="35" t="s">
        <v>7228</v>
      </c>
      <c r="D620" s="35" t="s">
        <v>7229</v>
      </c>
      <c r="E620" s="35" t="s">
        <v>7242</v>
      </c>
      <c r="F620" s="35" t="s">
        <v>7231</v>
      </c>
      <c r="G620" s="20">
        <v>44193</v>
      </c>
      <c r="H620" s="35" t="s">
        <v>3225</v>
      </c>
      <c r="I620" s="35" t="s">
        <v>54</v>
      </c>
      <c r="J620" s="35" t="s">
        <v>69</v>
      </c>
      <c r="K620">
        <v>18</v>
      </c>
      <c r="L620">
        <v>9.1999999999999993</v>
      </c>
      <c r="M620" s="35" t="s">
        <v>7232</v>
      </c>
      <c r="N620" s="35" t="s">
        <v>7233</v>
      </c>
      <c r="O620" s="35" t="s">
        <v>112</v>
      </c>
      <c r="P620" s="35" t="s">
        <v>2656</v>
      </c>
      <c r="Q620" s="35" t="s">
        <v>68</v>
      </c>
      <c r="R620" s="35" t="s">
        <v>2623</v>
      </c>
      <c r="S620" s="35" t="s">
        <v>7234</v>
      </c>
      <c r="T620">
        <v>27600000</v>
      </c>
      <c r="U620">
        <v>10</v>
      </c>
      <c r="V620" s="35" t="s">
        <v>7235</v>
      </c>
      <c r="W620" s="35" t="s">
        <v>1264</v>
      </c>
      <c r="X620" s="35" t="s">
        <v>147</v>
      </c>
      <c r="Y620" s="35" t="s">
        <v>56</v>
      </c>
      <c r="Z620" s="35" t="s">
        <v>14691</v>
      </c>
      <c r="AA620" s="35" t="s">
        <v>14691</v>
      </c>
      <c r="AC620" s="35" t="s">
        <v>14691</v>
      </c>
      <c r="AD620" s="35" t="s">
        <v>14691</v>
      </c>
      <c r="AE620">
        <v>276019134</v>
      </c>
      <c r="AF620">
        <v>10</v>
      </c>
      <c r="AG620" s="35" t="s">
        <v>14691</v>
      </c>
      <c r="AI620">
        <v>13800000</v>
      </c>
      <c r="AJ620" s="20">
        <v>44211</v>
      </c>
      <c r="AK620" s="20"/>
      <c r="AL620">
        <v>5640000</v>
      </c>
      <c r="AO620">
        <v>5640000</v>
      </c>
      <c r="AP620" s="35" t="s">
        <v>14691</v>
      </c>
      <c r="AQ620" s="35" t="s">
        <v>14691</v>
      </c>
      <c r="AR620" s="35" t="s">
        <v>14691</v>
      </c>
      <c r="AS620" s="35" t="s">
        <v>14691</v>
      </c>
      <c r="AT620" s="35" t="s">
        <v>14691</v>
      </c>
      <c r="AU620">
        <v>10</v>
      </c>
      <c r="AV620">
        <v>10.032</v>
      </c>
      <c r="AW620" t="b">
        <v>0</v>
      </c>
      <c r="AX620">
        <v>27600000</v>
      </c>
      <c r="AY620" s="20">
        <v>44946</v>
      </c>
      <c r="AZ620" s="20"/>
      <c r="BA620" s="20"/>
      <c r="BB620">
        <v>1</v>
      </c>
      <c r="BC620">
        <v>0.5</v>
      </c>
      <c r="BD620">
        <v>1</v>
      </c>
      <c r="BE620">
        <v>11.5</v>
      </c>
      <c r="BF620" s="35" t="s">
        <v>14691</v>
      </c>
      <c r="BG620" s="35" t="s">
        <v>7243</v>
      </c>
      <c r="BH620" s="35" t="s">
        <v>7244</v>
      </c>
      <c r="BI620" s="35" t="s">
        <v>2589</v>
      </c>
      <c r="BJ620" s="35" t="s">
        <v>7245</v>
      </c>
    </row>
    <row r="621" spans="1:62" x14ac:dyDescent="0.2">
      <c r="A621">
        <v>619</v>
      </c>
      <c r="B621" s="35" t="s">
        <v>11085</v>
      </c>
      <c r="C621" s="35" t="s">
        <v>11086</v>
      </c>
      <c r="D621" s="35" t="s">
        <v>11087</v>
      </c>
      <c r="E621" s="35" t="s">
        <v>11088</v>
      </c>
      <c r="F621" s="35" t="s">
        <v>11089</v>
      </c>
      <c r="G621" s="20">
        <v>44244</v>
      </c>
      <c r="H621" s="35" t="s">
        <v>3225</v>
      </c>
      <c r="I621" s="35" t="s">
        <v>61</v>
      </c>
      <c r="J621" s="35" t="s">
        <v>53</v>
      </c>
      <c r="K621">
        <v>18</v>
      </c>
      <c r="L621">
        <v>9.1999999999999993</v>
      </c>
      <c r="M621" s="35" t="s">
        <v>11090</v>
      </c>
      <c r="N621" s="35" t="s">
        <v>11091</v>
      </c>
      <c r="O621" s="35" t="s">
        <v>59</v>
      </c>
      <c r="P621" s="35" t="s">
        <v>2575</v>
      </c>
      <c r="Q621" s="35" t="s">
        <v>95</v>
      </c>
      <c r="R621" s="35" t="s">
        <v>2577</v>
      </c>
      <c r="S621" s="35" t="s">
        <v>11092</v>
      </c>
      <c r="T621">
        <v>12754784</v>
      </c>
      <c r="U621">
        <v>10</v>
      </c>
      <c r="V621" s="35" t="s">
        <v>11093</v>
      </c>
      <c r="W621" s="35" t="s">
        <v>1262</v>
      </c>
      <c r="X621" s="35" t="s">
        <v>130</v>
      </c>
      <c r="Y621" s="35" t="s">
        <v>219</v>
      </c>
      <c r="Z621" s="35" t="s">
        <v>14691</v>
      </c>
      <c r="AA621" s="35" t="s">
        <v>14691</v>
      </c>
      <c r="AC621" s="35" t="s">
        <v>14691</v>
      </c>
      <c r="AD621" s="35" t="s">
        <v>14691</v>
      </c>
      <c r="AE621">
        <v>127553594</v>
      </c>
      <c r="AF621">
        <v>10</v>
      </c>
      <c r="AG621" s="35" t="s">
        <v>14691</v>
      </c>
      <c r="AI621">
        <v>4251595</v>
      </c>
      <c r="AJ621" s="20">
        <v>44271</v>
      </c>
      <c r="AK621" s="20"/>
      <c r="AL621">
        <v>4550960</v>
      </c>
      <c r="AM621">
        <v>455096</v>
      </c>
      <c r="AP621" s="35" t="s">
        <v>14691</v>
      </c>
      <c r="AQ621" s="35" t="s">
        <v>14691</v>
      </c>
      <c r="AR621" s="35" t="s">
        <v>14691</v>
      </c>
      <c r="AS621" s="35" t="s">
        <v>14691</v>
      </c>
      <c r="AT621" s="35" t="s">
        <v>14691</v>
      </c>
      <c r="AU621">
        <v>10.01</v>
      </c>
      <c r="AV621">
        <v>10.074999999999999</v>
      </c>
      <c r="AW621" t="b">
        <v>0</v>
      </c>
      <c r="AX621">
        <v>12754784</v>
      </c>
      <c r="AY621" s="20">
        <v>45003</v>
      </c>
      <c r="AZ621" s="20"/>
      <c r="BA621" s="20"/>
      <c r="BB621">
        <v>1</v>
      </c>
      <c r="BC621">
        <v>0.3333333432674408</v>
      </c>
      <c r="BD621">
        <v>1</v>
      </c>
      <c r="BE621">
        <v>11.5</v>
      </c>
      <c r="BF621" s="35" t="s">
        <v>14691</v>
      </c>
      <c r="BG621" s="35" t="s">
        <v>1263</v>
      </c>
      <c r="BH621" s="35" t="s">
        <v>11094</v>
      </c>
      <c r="BI621" s="35" t="s">
        <v>2580</v>
      </c>
      <c r="BJ621" s="35" t="s">
        <v>11095</v>
      </c>
    </row>
    <row r="622" spans="1:62" x14ac:dyDescent="0.2">
      <c r="A622">
        <v>620</v>
      </c>
      <c r="B622" s="35" t="s">
        <v>11085</v>
      </c>
      <c r="C622" s="35" t="s">
        <v>11086</v>
      </c>
      <c r="D622" s="35" t="s">
        <v>11087</v>
      </c>
      <c r="E622" s="35" t="s">
        <v>11096</v>
      </c>
      <c r="F622" s="35" t="s">
        <v>11089</v>
      </c>
      <c r="G622" s="20">
        <v>44244</v>
      </c>
      <c r="H622" s="35" t="s">
        <v>3225</v>
      </c>
      <c r="I622" s="35" t="s">
        <v>61</v>
      </c>
      <c r="J622" s="35" t="s">
        <v>53</v>
      </c>
      <c r="K622">
        <v>18</v>
      </c>
      <c r="L622">
        <v>9.1999999999999993</v>
      </c>
      <c r="M622" s="35" t="s">
        <v>11090</v>
      </c>
      <c r="N622" s="35" t="s">
        <v>11091</v>
      </c>
      <c r="O622" s="35" t="s">
        <v>59</v>
      </c>
      <c r="P622" s="35" t="s">
        <v>2575</v>
      </c>
      <c r="Q622" s="35" t="s">
        <v>95</v>
      </c>
      <c r="R622" s="35" t="s">
        <v>2577</v>
      </c>
      <c r="S622" s="35" t="s">
        <v>11092</v>
      </c>
      <c r="T622">
        <v>12754784</v>
      </c>
      <c r="U622">
        <v>10</v>
      </c>
      <c r="V622" s="35" t="s">
        <v>11093</v>
      </c>
      <c r="W622" s="35" t="s">
        <v>1262</v>
      </c>
      <c r="X622" s="35" t="s">
        <v>130</v>
      </c>
      <c r="Y622" s="35" t="s">
        <v>219</v>
      </c>
      <c r="Z622" s="35" t="s">
        <v>14691</v>
      </c>
      <c r="AA622" s="35" t="s">
        <v>14691</v>
      </c>
      <c r="AC622" s="35" t="s">
        <v>14691</v>
      </c>
      <c r="AD622" s="35" t="s">
        <v>14691</v>
      </c>
      <c r="AE622">
        <v>127553594</v>
      </c>
      <c r="AF622">
        <v>10</v>
      </c>
      <c r="AG622" s="35" t="s">
        <v>14691</v>
      </c>
      <c r="AI622">
        <v>4251595</v>
      </c>
      <c r="AJ622" s="20">
        <v>44271</v>
      </c>
      <c r="AK622" s="20"/>
      <c r="AL622">
        <v>4550960</v>
      </c>
      <c r="AM622">
        <v>455096</v>
      </c>
      <c r="AP622" s="35" t="s">
        <v>14691</v>
      </c>
      <c r="AQ622" s="35" t="s">
        <v>14691</v>
      </c>
      <c r="AR622" s="35" t="s">
        <v>14691</v>
      </c>
      <c r="AS622" s="35" t="s">
        <v>14691</v>
      </c>
      <c r="AT622" s="35" t="s">
        <v>14691</v>
      </c>
      <c r="AU622">
        <v>10.01</v>
      </c>
      <c r="AV622">
        <v>10.074999999999999</v>
      </c>
      <c r="AW622" t="b">
        <v>0</v>
      </c>
      <c r="AX622">
        <v>12754784</v>
      </c>
      <c r="AY622" s="20">
        <v>45003</v>
      </c>
      <c r="AZ622" s="20"/>
      <c r="BA622" s="20"/>
      <c r="BB622">
        <v>1</v>
      </c>
      <c r="BC622">
        <v>0.3333333432674408</v>
      </c>
      <c r="BD622">
        <v>1</v>
      </c>
      <c r="BE622">
        <v>11.5</v>
      </c>
      <c r="BF622" s="35" t="s">
        <v>14691</v>
      </c>
      <c r="BG622" s="35" t="s">
        <v>11085</v>
      </c>
      <c r="BH622" s="35" t="s">
        <v>11097</v>
      </c>
      <c r="BI622" s="35" t="s">
        <v>2584</v>
      </c>
      <c r="BJ622" s="35" t="s">
        <v>11098</v>
      </c>
    </row>
    <row r="623" spans="1:62" x14ac:dyDescent="0.2">
      <c r="A623">
        <v>621</v>
      </c>
      <c r="B623" s="35" t="s">
        <v>11085</v>
      </c>
      <c r="C623" s="35" t="s">
        <v>11086</v>
      </c>
      <c r="D623" s="35" t="s">
        <v>11087</v>
      </c>
      <c r="E623" s="35" t="s">
        <v>11099</v>
      </c>
      <c r="F623" s="35" t="s">
        <v>11089</v>
      </c>
      <c r="G623" s="20">
        <v>44244</v>
      </c>
      <c r="H623" s="35" t="s">
        <v>3225</v>
      </c>
      <c r="I623" s="35" t="s">
        <v>61</v>
      </c>
      <c r="J623" s="35" t="s">
        <v>53</v>
      </c>
      <c r="K623">
        <v>18</v>
      </c>
      <c r="L623">
        <v>9.1999999999999993</v>
      </c>
      <c r="M623" s="35" t="s">
        <v>11090</v>
      </c>
      <c r="N623" s="35" t="s">
        <v>11091</v>
      </c>
      <c r="O623" s="35" t="s">
        <v>59</v>
      </c>
      <c r="P623" s="35" t="s">
        <v>2575</v>
      </c>
      <c r="Q623" s="35" t="s">
        <v>95</v>
      </c>
      <c r="R623" s="35" t="s">
        <v>2577</v>
      </c>
      <c r="S623" s="35" t="s">
        <v>11092</v>
      </c>
      <c r="T623">
        <v>12754784</v>
      </c>
      <c r="U623">
        <v>10</v>
      </c>
      <c r="V623" s="35" t="s">
        <v>11093</v>
      </c>
      <c r="W623" s="35" t="s">
        <v>1262</v>
      </c>
      <c r="X623" s="35" t="s">
        <v>130</v>
      </c>
      <c r="Y623" s="35" t="s">
        <v>219</v>
      </c>
      <c r="Z623" s="35" t="s">
        <v>14691</v>
      </c>
      <c r="AA623" s="35" t="s">
        <v>14691</v>
      </c>
      <c r="AC623" s="35" t="s">
        <v>14691</v>
      </c>
      <c r="AD623" s="35" t="s">
        <v>14691</v>
      </c>
      <c r="AE623">
        <v>127553594</v>
      </c>
      <c r="AF623">
        <v>10</v>
      </c>
      <c r="AG623" s="35" t="s">
        <v>14691</v>
      </c>
      <c r="AI623">
        <v>4251595</v>
      </c>
      <c r="AJ623" s="20">
        <v>44271</v>
      </c>
      <c r="AK623" s="20"/>
      <c r="AL623">
        <v>4550960</v>
      </c>
      <c r="AM623">
        <v>455096</v>
      </c>
      <c r="AP623" s="35" t="s">
        <v>14691</v>
      </c>
      <c r="AQ623" s="35" t="s">
        <v>14691</v>
      </c>
      <c r="AR623" s="35" t="s">
        <v>14691</v>
      </c>
      <c r="AS623" s="35" t="s">
        <v>14691</v>
      </c>
      <c r="AT623" s="35" t="s">
        <v>14691</v>
      </c>
      <c r="AU623">
        <v>10.01</v>
      </c>
      <c r="AV623">
        <v>10.074999999999999</v>
      </c>
      <c r="AW623" t="b">
        <v>0</v>
      </c>
      <c r="AX623">
        <v>12754784</v>
      </c>
      <c r="AY623" s="20">
        <v>45003</v>
      </c>
      <c r="AZ623" s="20"/>
      <c r="BA623" s="20"/>
      <c r="BB623">
        <v>1</v>
      </c>
      <c r="BC623">
        <v>0.3333333432674408</v>
      </c>
      <c r="BD623">
        <v>1</v>
      </c>
      <c r="BE623">
        <v>11.5</v>
      </c>
      <c r="BF623" s="35" t="s">
        <v>14691</v>
      </c>
      <c r="BG623" s="35" t="s">
        <v>11100</v>
      </c>
      <c r="BH623" s="35" t="s">
        <v>11101</v>
      </c>
      <c r="BI623" s="35" t="s">
        <v>2589</v>
      </c>
      <c r="BJ623" s="35" t="s">
        <v>11102</v>
      </c>
    </row>
    <row r="624" spans="1:62" x14ac:dyDescent="0.2">
      <c r="A624">
        <v>622</v>
      </c>
      <c r="B624" s="35" t="s">
        <v>11050</v>
      </c>
      <c r="C624" s="35" t="s">
        <v>11051</v>
      </c>
      <c r="D624" s="35" t="s">
        <v>11052</v>
      </c>
      <c r="E624" s="35" t="s">
        <v>11053</v>
      </c>
      <c r="F624" s="35" t="s">
        <v>11054</v>
      </c>
      <c r="G624" s="20">
        <v>44435</v>
      </c>
      <c r="H624" s="35" t="s">
        <v>2949</v>
      </c>
      <c r="I624" s="35" t="s">
        <v>61</v>
      </c>
      <c r="J624" s="35" t="s">
        <v>69</v>
      </c>
      <c r="K624">
        <v>18</v>
      </c>
      <c r="L624">
        <v>9.1999999999999993</v>
      </c>
      <c r="M624" s="35" t="s">
        <v>11055</v>
      </c>
      <c r="N624" s="35" t="s">
        <v>11056</v>
      </c>
      <c r="O624" s="35" t="s">
        <v>341</v>
      </c>
      <c r="P624" s="35" t="s">
        <v>2575</v>
      </c>
      <c r="Q624" s="35" t="s">
        <v>52</v>
      </c>
      <c r="R624" s="35" t="s">
        <v>2577</v>
      </c>
      <c r="S624" s="35" t="s">
        <v>11057</v>
      </c>
      <c r="T624">
        <v>20000000</v>
      </c>
      <c r="U624">
        <v>10</v>
      </c>
      <c r="V624" s="35" t="s">
        <v>14691</v>
      </c>
      <c r="W624" s="35" t="s">
        <v>1260</v>
      </c>
      <c r="X624" s="35" t="s">
        <v>49</v>
      </c>
      <c r="Y624" s="35" t="s">
        <v>48</v>
      </c>
      <c r="Z624" s="35" t="s">
        <v>14691</v>
      </c>
      <c r="AA624" s="35" t="s">
        <v>14691</v>
      </c>
      <c r="AC624" s="35" t="s">
        <v>14691</v>
      </c>
      <c r="AD624" s="35" t="s">
        <v>14691</v>
      </c>
      <c r="AE624">
        <v>201000606</v>
      </c>
      <c r="AF624">
        <v>10.050000000000001</v>
      </c>
      <c r="AG624" s="35" t="s">
        <v>14691</v>
      </c>
      <c r="AI624">
        <v>10000000</v>
      </c>
      <c r="AJ624" s="20">
        <v>44454</v>
      </c>
      <c r="AK624" s="20"/>
      <c r="AL624">
        <v>7630000</v>
      </c>
      <c r="AO624">
        <v>7630000</v>
      </c>
      <c r="AP624" s="35" t="s">
        <v>14691</v>
      </c>
      <c r="AQ624" s="35" t="s">
        <v>14691</v>
      </c>
      <c r="AR624" s="35" t="s">
        <v>14691</v>
      </c>
      <c r="AS624" s="35" t="s">
        <v>14691</v>
      </c>
      <c r="AT624" s="35" t="s">
        <v>14691</v>
      </c>
      <c r="AU624">
        <v>10.06</v>
      </c>
      <c r="AV624">
        <v>10.124000000000001</v>
      </c>
      <c r="AW624" t="b">
        <v>0</v>
      </c>
      <c r="AX624">
        <v>20000000</v>
      </c>
      <c r="AY624" s="20">
        <v>45002</v>
      </c>
      <c r="AZ624" s="20"/>
      <c r="BA624" s="20"/>
      <c r="BB624">
        <v>1</v>
      </c>
      <c r="BC624">
        <v>0.5</v>
      </c>
      <c r="BD624">
        <v>1</v>
      </c>
      <c r="BE624">
        <v>11.5</v>
      </c>
      <c r="BF624" s="35" t="s">
        <v>14691</v>
      </c>
      <c r="BG624" s="35" t="s">
        <v>1261</v>
      </c>
      <c r="BH624" s="35" t="s">
        <v>11058</v>
      </c>
      <c r="BI624" s="35" t="s">
        <v>2580</v>
      </c>
      <c r="BJ624" s="35" t="s">
        <v>11059</v>
      </c>
    </row>
    <row r="625" spans="1:62" x14ac:dyDescent="0.2">
      <c r="A625">
        <v>623</v>
      </c>
      <c r="B625" s="35" t="s">
        <v>11050</v>
      </c>
      <c r="C625" s="35" t="s">
        <v>11051</v>
      </c>
      <c r="D625" s="35" t="s">
        <v>11052</v>
      </c>
      <c r="E625" s="35" t="s">
        <v>11060</v>
      </c>
      <c r="F625" s="35" t="s">
        <v>11054</v>
      </c>
      <c r="G625" s="20">
        <v>44435</v>
      </c>
      <c r="H625" s="35" t="s">
        <v>2949</v>
      </c>
      <c r="I625" s="35" t="s">
        <v>61</v>
      </c>
      <c r="J625" s="35" t="s">
        <v>69</v>
      </c>
      <c r="K625">
        <v>18</v>
      </c>
      <c r="L625">
        <v>9.1999999999999993</v>
      </c>
      <c r="M625" s="35" t="s">
        <v>11055</v>
      </c>
      <c r="N625" s="35" t="s">
        <v>11056</v>
      </c>
      <c r="O625" s="35" t="s">
        <v>341</v>
      </c>
      <c r="P625" s="35" t="s">
        <v>2575</v>
      </c>
      <c r="Q625" s="35" t="s">
        <v>52</v>
      </c>
      <c r="R625" s="35" t="s">
        <v>2577</v>
      </c>
      <c r="S625" s="35" t="s">
        <v>11057</v>
      </c>
      <c r="T625">
        <v>20000000</v>
      </c>
      <c r="U625">
        <v>10</v>
      </c>
      <c r="V625" s="35" t="s">
        <v>14691</v>
      </c>
      <c r="W625" s="35" t="s">
        <v>1260</v>
      </c>
      <c r="X625" s="35" t="s">
        <v>49</v>
      </c>
      <c r="Y625" s="35" t="s">
        <v>48</v>
      </c>
      <c r="Z625" s="35" t="s">
        <v>14691</v>
      </c>
      <c r="AA625" s="35" t="s">
        <v>14691</v>
      </c>
      <c r="AC625" s="35" t="s">
        <v>14691</v>
      </c>
      <c r="AD625" s="35" t="s">
        <v>14691</v>
      </c>
      <c r="AE625">
        <v>201000606</v>
      </c>
      <c r="AF625">
        <v>10.050000000000001</v>
      </c>
      <c r="AG625" s="35" t="s">
        <v>14691</v>
      </c>
      <c r="AI625">
        <v>10000000</v>
      </c>
      <c r="AJ625" s="20">
        <v>44454</v>
      </c>
      <c r="AK625" s="20"/>
      <c r="AL625">
        <v>7630000</v>
      </c>
      <c r="AO625">
        <v>7630000</v>
      </c>
      <c r="AP625" s="35" t="s">
        <v>14691</v>
      </c>
      <c r="AQ625" s="35" t="s">
        <v>14691</v>
      </c>
      <c r="AR625" s="35" t="s">
        <v>14691</v>
      </c>
      <c r="AS625" s="35" t="s">
        <v>14691</v>
      </c>
      <c r="AT625" s="35" t="s">
        <v>14691</v>
      </c>
      <c r="AU625">
        <v>10.06</v>
      </c>
      <c r="AV625">
        <v>10.124000000000001</v>
      </c>
      <c r="AW625" t="b">
        <v>0</v>
      </c>
      <c r="AX625">
        <v>20000000</v>
      </c>
      <c r="AY625" s="20">
        <v>45002</v>
      </c>
      <c r="AZ625" s="20"/>
      <c r="BA625" s="20"/>
      <c r="BB625">
        <v>1</v>
      </c>
      <c r="BC625">
        <v>0.5</v>
      </c>
      <c r="BD625">
        <v>1</v>
      </c>
      <c r="BE625">
        <v>11.5</v>
      </c>
      <c r="BF625" s="35" t="s">
        <v>14691</v>
      </c>
      <c r="BG625" s="35" t="s">
        <v>11050</v>
      </c>
      <c r="BH625" s="35" t="s">
        <v>11061</v>
      </c>
      <c r="BI625" s="35" t="s">
        <v>2584</v>
      </c>
      <c r="BJ625" s="35" t="s">
        <v>11062</v>
      </c>
    </row>
    <row r="626" spans="1:62" x14ac:dyDescent="0.2">
      <c r="A626">
        <v>624</v>
      </c>
      <c r="B626" s="35" t="s">
        <v>11050</v>
      </c>
      <c r="C626" s="35" t="s">
        <v>11051</v>
      </c>
      <c r="D626" s="35" t="s">
        <v>11052</v>
      </c>
      <c r="E626" s="35" t="s">
        <v>11063</v>
      </c>
      <c r="F626" s="35" t="s">
        <v>11054</v>
      </c>
      <c r="G626" s="20">
        <v>44435</v>
      </c>
      <c r="H626" s="35" t="s">
        <v>2949</v>
      </c>
      <c r="I626" s="35" t="s">
        <v>61</v>
      </c>
      <c r="J626" s="35" t="s">
        <v>69</v>
      </c>
      <c r="K626">
        <v>18</v>
      </c>
      <c r="L626">
        <v>9.1999999999999993</v>
      </c>
      <c r="M626" s="35" t="s">
        <v>11055</v>
      </c>
      <c r="N626" s="35" t="s">
        <v>11056</v>
      </c>
      <c r="O626" s="35" t="s">
        <v>341</v>
      </c>
      <c r="P626" s="35" t="s">
        <v>2575</v>
      </c>
      <c r="Q626" s="35" t="s">
        <v>52</v>
      </c>
      <c r="R626" s="35" t="s">
        <v>2577</v>
      </c>
      <c r="S626" s="35" t="s">
        <v>11057</v>
      </c>
      <c r="T626">
        <v>20000000</v>
      </c>
      <c r="U626">
        <v>10</v>
      </c>
      <c r="V626" s="35" t="s">
        <v>14691</v>
      </c>
      <c r="W626" s="35" t="s">
        <v>1260</v>
      </c>
      <c r="X626" s="35" t="s">
        <v>49</v>
      </c>
      <c r="Y626" s="35" t="s">
        <v>48</v>
      </c>
      <c r="Z626" s="35" t="s">
        <v>14691</v>
      </c>
      <c r="AA626" s="35" t="s">
        <v>14691</v>
      </c>
      <c r="AC626" s="35" t="s">
        <v>14691</v>
      </c>
      <c r="AD626" s="35" t="s">
        <v>14691</v>
      </c>
      <c r="AE626">
        <v>201000606</v>
      </c>
      <c r="AF626">
        <v>10.050000000000001</v>
      </c>
      <c r="AG626" s="35" t="s">
        <v>14691</v>
      </c>
      <c r="AI626">
        <v>10000000</v>
      </c>
      <c r="AJ626" s="20">
        <v>44454</v>
      </c>
      <c r="AK626" s="20"/>
      <c r="AL626">
        <v>7630000</v>
      </c>
      <c r="AO626">
        <v>7630000</v>
      </c>
      <c r="AP626" s="35" t="s">
        <v>14691</v>
      </c>
      <c r="AQ626" s="35" t="s">
        <v>14691</v>
      </c>
      <c r="AR626" s="35" t="s">
        <v>14691</v>
      </c>
      <c r="AS626" s="35" t="s">
        <v>14691</v>
      </c>
      <c r="AT626" s="35" t="s">
        <v>14691</v>
      </c>
      <c r="AU626">
        <v>10.06</v>
      </c>
      <c r="AV626">
        <v>10.124000000000001</v>
      </c>
      <c r="AW626" t="b">
        <v>0</v>
      </c>
      <c r="AX626">
        <v>20000000</v>
      </c>
      <c r="AY626" s="20">
        <v>45002</v>
      </c>
      <c r="AZ626" s="20"/>
      <c r="BA626" s="20"/>
      <c r="BB626">
        <v>1</v>
      </c>
      <c r="BC626">
        <v>0.5</v>
      </c>
      <c r="BD626">
        <v>1</v>
      </c>
      <c r="BE626">
        <v>11.5</v>
      </c>
      <c r="BF626" s="35" t="s">
        <v>14691</v>
      </c>
      <c r="BG626" s="35" t="s">
        <v>11064</v>
      </c>
      <c r="BH626" s="35" t="s">
        <v>11065</v>
      </c>
      <c r="BI626" s="35" t="s">
        <v>2589</v>
      </c>
      <c r="BJ626" s="35" t="s">
        <v>11066</v>
      </c>
    </row>
    <row r="627" spans="1:62" x14ac:dyDescent="0.2">
      <c r="A627">
        <v>625</v>
      </c>
      <c r="B627" s="35" t="s">
        <v>3418</v>
      </c>
      <c r="C627" s="35" t="s">
        <v>3419</v>
      </c>
      <c r="D627" s="35" t="s">
        <v>3420</v>
      </c>
      <c r="E627" s="35" t="s">
        <v>3421</v>
      </c>
      <c r="F627" s="35" t="s">
        <v>3422</v>
      </c>
      <c r="G627" s="20">
        <v>44102</v>
      </c>
      <c r="H627" s="35" t="s">
        <v>2949</v>
      </c>
      <c r="I627" s="35" t="s">
        <v>54</v>
      </c>
      <c r="J627" s="35" t="s">
        <v>69</v>
      </c>
      <c r="K627">
        <v>18</v>
      </c>
      <c r="L627">
        <v>9.1999999999999993</v>
      </c>
      <c r="M627" s="35" t="s">
        <v>3423</v>
      </c>
      <c r="N627" s="35" t="s">
        <v>3424</v>
      </c>
      <c r="O627" s="35" t="s">
        <v>200</v>
      </c>
      <c r="P627" s="35" t="s">
        <v>2575</v>
      </c>
      <c r="Q627" s="35" t="s">
        <v>68</v>
      </c>
      <c r="R627" s="35" t="s">
        <v>2623</v>
      </c>
      <c r="S627" s="35" t="s">
        <v>3425</v>
      </c>
      <c r="T627">
        <v>11500000</v>
      </c>
      <c r="U627">
        <v>10</v>
      </c>
      <c r="V627" s="35" t="s">
        <v>14691</v>
      </c>
      <c r="W627" s="35" t="s">
        <v>1258</v>
      </c>
      <c r="X627" s="35" t="s">
        <v>147</v>
      </c>
      <c r="Y627" s="35" t="s">
        <v>48</v>
      </c>
      <c r="Z627" s="35" t="s">
        <v>14691</v>
      </c>
      <c r="AA627" s="35" t="s">
        <v>14691</v>
      </c>
      <c r="AC627" s="35" t="s">
        <v>14691</v>
      </c>
      <c r="AD627" s="35" t="s">
        <v>14691</v>
      </c>
      <c r="AE627">
        <v>116725000</v>
      </c>
      <c r="AF627">
        <v>10.15</v>
      </c>
      <c r="AG627" s="35" t="s">
        <v>14691</v>
      </c>
      <c r="AI627">
        <v>5750000</v>
      </c>
      <c r="AJ627" s="20">
        <v>44176</v>
      </c>
      <c r="AK627" s="20"/>
      <c r="AL627">
        <v>5000000</v>
      </c>
      <c r="AO627">
        <v>5525000</v>
      </c>
      <c r="AP627" s="35" t="s">
        <v>14691</v>
      </c>
      <c r="AQ627" s="35" t="s">
        <v>14691</v>
      </c>
      <c r="AR627" s="35" t="s">
        <v>14691</v>
      </c>
      <c r="AS627" s="35" t="s">
        <v>14691</v>
      </c>
      <c r="AT627" s="35" t="s">
        <v>14691</v>
      </c>
      <c r="AU627">
        <v>10.130000000000001</v>
      </c>
      <c r="AV627">
        <v>10.141</v>
      </c>
      <c r="AW627" t="b">
        <v>0</v>
      </c>
      <c r="AX627">
        <v>11500000</v>
      </c>
      <c r="AY627" s="20">
        <v>44727</v>
      </c>
      <c r="AZ627" s="20"/>
      <c r="BA627" s="20"/>
      <c r="BB627">
        <v>1</v>
      </c>
      <c r="BC627">
        <v>0.5</v>
      </c>
      <c r="BD627">
        <v>1</v>
      </c>
      <c r="BE627">
        <v>11.5</v>
      </c>
      <c r="BF627" s="35" t="s">
        <v>14691</v>
      </c>
      <c r="BG627" s="35" t="s">
        <v>1259</v>
      </c>
      <c r="BH627" s="35" t="s">
        <v>3426</v>
      </c>
      <c r="BI627" s="35" t="s">
        <v>2580</v>
      </c>
      <c r="BJ627" s="35" t="s">
        <v>3427</v>
      </c>
    </row>
    <row r="628" spans="1:62" x14ac:dyDescent="0.2">
      <c r="A628">
        <v>626</v>
      </c>
      <c r="B628" s="35" t="s">
        <v>3418</v>
      </c>
      <c r="C628" s="35" t="s">
        <v>3419</v>
      </c>
      <c r="D628" s="35" t="s">
        <v>3420</v>
      </c>
      <c r="E628" s="35" t="s">
        <v>3428</v>
      </c>
      <c r="F628" s="35" t="s">
        <v>3422</v>
      </c>
      <c r="G628" s="20">
        <v>44102</v>
      </c>
      <c r="H628" s="35" t="s">
        <v>2949</v>
      </c>
      <c r="I628" s="35" t="s">
        <v>54</v>
      </c>
      <c r="J628" s="35" t="s">
        <v>69</v>
      </c>
      <c r="K628">
        <v>18</v>
      </c>
      <c r="L628">
        <v>9.1999999999999993</v>
      </c>
      <c r="M628" s="35" t="s">
        <v>3423</v>
      </c>
      <c r="N628" s="35" t="s">
        <v>3424</v>
      </c>
      <c r="O628" s="35" t="s">
        <v>200</v>
      </c>
      <c r="P628" s="35" t="s">
        <v>2575</v>
      </c>
      <c r="Q628" s="35" t="s">
        <v>68</v>
      </c>
      <c r="R628" s="35" t="s">
        <v>2623</v>
      </c>
      <c r="S628" s="35" t="s">
        <v>3425</v>
      </c>
      <c r="T628">
        <v>11500000</v>
      </c>
      <c r="U628">
        <v>10</v>
      </c>
      <c r="V628" s="35" t="s">
        <v>14691</v>
      </c>
      <c r="W628" s="35" t="s">
        <v>1258</v>
      </c>
      <c r="X628" s="35" t="s">
        <v>147</v>
      </c>
      <c r="Y628" s="35" t="s">
        <v>48</v>
      </c>
      <c r="Z628" s="35" t="s">
        <v>14691</v>
      </c>
      <c r="AA628" s="35" t="s">
        <v>14691</v>
      </c>
      <c r="AC628" s="35" t="s">
        <v>14691</v>
      </c>
      <c r="AD628" s="35" t="s">
        <v>14691</v>
      </c>
      <c r="AE628">
        <v>116725000</v>
      </c>
      <c r="AF628">
        <v>10.15</v>
      </c>
      <c r="AG628" s="35" t="s">
        <v>14691</v>
      </c>
      <c r="AI628">
        <v>5750000</v>
      </c>
      <c r="AJ628" s="20">
        <v>44176</v>
      </c>
      <c r="AK628" s="20"/>
      <c r="AL628">
        <v>5000000</v>
      </c>
      <c r="AO628">
        <v>5525000</v>
      </c>
      <c r="AP628" s="35" t="s">
        <v>14691</v>
      </c>
      <c r="AQ628" s="35" t="s">
        <v>14691</v>
      </c>
      <c r="AR628" s="35" t="s">
        <v>14691</v>
      </c>
      <c r="AS628" s="35" t="s">
        <v>14691</v>
      </c>
      <c r="AT628" s="35" t="s">
        <v>14691</v>
      </c>
      <c r="AU628">
        <v>10.130000000000001</v>
      </c>
      <c r="AV628">
        <v>10.141</v>
      </c>
      <c r="AW628" t="b">
        <v>0</v>
      </c>
      <c r="AX628">
        <v>11500000</v>
      </c>
      <c r="AY628" s="20">
        <v>44727</v>
      </c>
      <c r="AZ628" s="20"/>
      <c r="BA628" s="20"/>
      <c r="BB628">
        <v>1</v>
      </c>
      <c r="BC628">
        <v>0.5</v>
      </c>
      <c r="BD628">
        <v>1</v>
      </c>
      <c r="BE628">
        <v>11.5</v>
      </c>
      <c r="BF628" s="35" t="s">
        <v>14691</v>
      </c>
      <c r="BG628" s="35" t="s">
        <v>3429</v>
      </c>
      <c r="BH628" s="35" t="s">
        <v>3430</v>
      </c>
      <c r="BI628" s="35" t="s">
        <v>2584</v>
      </c>
      <c r="BJ628" s="35" t="s">
        <v>3431</v>
      </c>
    </row>
    <row r="629" spans="1:62" x14ac:dyDescent="0.2">
      <c r="A629">
        <v>627</v>
      </c>
      <c r="B629" s="35" t="s">
        <v>3418</v>
      </c>
      <c r="C629" s="35" t="s">
        <v>3419</v>
      </c>
      <c r="D629" s="35" t="s">
        <v>3420</v>
      </c>
      <c r="E629" s="35" t="s">
        <v>3432</v>
      </c>
      <c r="F629" s="35" t="s">
        <v>3422</v>
      </c>
      <c r="G629" s="20">
        <v>44102</v>
      </c>
      <c r="H629" s="35" t="s">
        <v>2949</v>
      </c>
      <c r="I629" s="35" t="s">
        <v>54</v>
      </c>
      <c r="J629" s="35" t="s">
        <v>69</v>
      </c>
      <c r="K629">
        <v>18</v>
      </c>
      <c r="L629">
        <v>9.1999999999999993</v>
      </c>
      <c r="M629" s="35" t="s">
        <v>3423</v>
      </c>
      <c r="N629" s="35" t="s">
        <v>3424</v>
      </c>
      <c r="O629" s="35" t="s">
        <v>200</v>
      </c>
      <c r="P629" s="35" t="s">
        <v>2575</v>
      </c>
      <c r="Q629" s="35" t="s">
        <v>68</v>
      </c>
      <c r="R629" s="35" t="s">
        <v>2623</v>
      </c>
      <c r="S629" s="35" t="s">
        <v>3425</v>
      </c>
      <c r="T629">
        <v>11500000</v>
      </c>
      <c r="U629">
        <v>10</v>
      </c>
      <c r="V629" s="35" t="s">
        <v>14691</v>
      </c>
      <c r="W629" s="35" t="s">
        <v>1258</v>
      </c>
      <c r="X629" s="35" t="s">
        <v>147</v>
      </c>
      <c r="Y629" s="35" t="s">
        <v>48</v>
      </c>
      <c r="Z629" s="35" t="s">
        <v>14691</v>
      </c>
      <c r="AA629" s="35" t="s">
        <v>14691</v>
      </c>
      <c r="AC629" s="35" t="s">
        <v>14691</v>
      </c>
      <c r="AD629" s="35" t="s">
        <v>14691</v>
      </c>
      <c r="AE629">
        <v>116725000</v>
      </c>
      <c r="AF629">
        <v>10.15</v>
      </c>
      <c r="AG629" s="35" t="s">
        <v>14691</v>
      </c>
      <c r="AI629">
        <v>5750000</v>
      </c>
      <c r="AJ629" s="20">
        <v>44176</v>
      </c>
      <c r="AK629" s="20"/>
      <c r="AL629">
        <v>5000000</v>
      </c>
      <c r="AO629">
        <v>5525000</v>
      </c>
      <c r="AP629" s="35" t="s">
        <v>14691</v>
      </c>
      <c r="AQ629" s="35" t="s">
        <v>14691</v>
      </c>
      <c r="AR629" s="35" t="s">
        <v>14691</v>
      </c>
      <c r="AS629" s="35" t="s">
        <v>14691</v>
      </c>
      <c r="AT629" s="35" t="s">
        <v>14691</v>
      </c>
      <c r="AU629">
        <v>10.130000000000001</v>
      </c>
      <c r="AV629">
        <v>10.141</v>
      </c>
      <c r="AW629" t="b">
        <v>0</v>
      </c>
      <c r="AX629">
        <v>11500000</v>
      </c>
      <c r="AY629" s="20">
        <v>44727</v>
      </c>
      <c r="AZ629" s="20"/>
      <c r="BA629" s="20"/>
      <c r="BB629">
        <v>1</v>
      </c>
      <c r="BC629">
        <v>0.5</v>
      </c>
      <c r="BD629">
        <v>1</v>
      </c>
      <c r="BE629">
        <v>11.5</v>
      </c>
      <c r="BF629" s="35" t="s">
        <v>14691</v>
      </c>
      <c r="BG629" s="35" t="s">
        <v>3433</v>
      </c>
      <c r="BH629" s="35" t="s">
        <v>3434</v>
      </c>
      <c r="BI629" s="35" t="s">
        <v>2589</v>
      </c>
      <c r="BJ629" s="35" t="s">
        <v>3435</v>
      </c>
    </row>
    <row r="630" spans="1:62" x14ac:dyDescent="0.2">
      <c r="A630">
        <v>628</v>
      </c>
      <c r="B630" s="35" t="s">
        <v>13097</v>
      </c>
      <c r="C630" s="35" t="s">
        <v>13098</v>
      </c>
      <c r="D630" s="35" t="s">
        <v>13099</v>
      </c>
      <c r="E630" s="35" t="s">
        <v>13100</v>
      </c>
      <c r="F630" s="35" t="s">
        <v>13101</v>
      </c>
      <c r="G630" s="20">
        <v>44291</v>
      </c>
      <c r="H630" s="35" t="s">
        <v>3225</v>
      </c>
      <c r="I630" s="35" t="s">
        <v>54</v>
      </c>
      <c r="J630" s="35" t="s">
        <v>53</v>
      </c>
      <c r="K630">
        <v>18</v>
      </c>
      <c r="L630">
        <v>9.1999999999999993</v>
      </c>
      <c r="M630" s="35" t="s">
        <v>13102</v>
      </c>
      <c r="N630" s="35" t="s">
        <v>13103</v>
      </c>
      <c r="O630" s="35" t="s">
        <v>343</v>
      </c>
      <c r="P630" s="35" t="s">
        <v>2575</v>
      </c>
      <c r="Q630" s="35" t="s">
        <v>52</v>
      </c>
      <c r="R630" s="35" t="s">
        <v>2623</v>
      </c>
      <c r="S630" s="35" t="s">
        <v>13104</v>
      </c>
      <c r="T630">
        <v>22500000</v>
      </c>
      <c r="U630">
        <v>10</v>
      </c>
      <c r="V630" s="35" t="s">
        <v>13105</v>
      </c>
      <c r="W630" s="35" t="s">
        <v>1256</v>
      </c>
      <c r="X630" s="35" t="s">
        <v>79</v>
      </c>
      <c r="Y630" s="35" t="s">
        <v>48</v>
      </c>
      <c r="Z630" s="35" t="s">
        <v>14691</v>
      </c>
      <c r="AA630" s="35" t="s">
        <v>14691</v>
      </c>
      <c r="AC630" s="35" t="s">
        <v>13106</v>
      </c>
      <c r="AD630" s="35" t="s">
        <v>13107</v>
      </c>
      <c r="AE630">
        <v>225003839</v>
      </c>
      <c r="AF630">
        <v>10</v>
      </c>
      <c r="AG630" s="35" t="s">
        <v>14691</v>
      </c>
      <c r="AI630">
        <v>7500000</v>
      </c>
      <c r="AJ630" s="20">
        <v>44342</v>
      </c>
      <c r="AK630" s="20"/>
      <c r="AL630">
        <v>6500000</v>
      </c>
      <c r="AO630">
        <v>4333333</v>
      </c>
      <c r="AP630" s="35" t="s">
        <v>14691</v>
      </c>
      <c r="AQ630" s="35" t="s">
        <v>14691</v>
      </c>
      <c r="AR630" s="35" t="s">
        <v>14691</v>
      </c>
      <c r="AS630" s="35" t="s">
        <v>14691</v>
      </c>
      <c r="AT630" s="35" t="s">
        <v>14691</v>
      </c>
      <c r="AU630">
        <v>10</v>
      </c>
      <c r="AV630">
        <v>10.057</v>
      </c>
      <c r="AW630" t="b">
        <v>0</v>
      </c>
      <c r="AX630">
        <v>22500000</v>
      </c>
      <c r="AY630" s="20">
        <v>45074</v>
      </c>
      <c r="AZ630" s="20"/>
      <c r="BA630" s="20"/>
      <c r="BB630">
        <v>1</v>
      </c>
      <c r="BC630">
        <v>0.3333333432674408</v>
      </c>
      <c r="BD630">
        <v>1</v>
      </c>
      <c r="BE630">
        <v>11.5</v>
      </c>
      <c r="BF630" s="35" t="s">
        <v>14691</v>
      </c>
      <c r="BG630" s="35" t="s">
        <v>1257</v>
      </c>
      <c r="BH630" s="35" t="s">
        <v>13108</v>
      </c>
      <c r="BI630" s="35" t="s">
        <v>2580</v>
      </c>
      <c r="BJ630" s="35" t="s">
        <v>13109</v>
      </c>
    </row>
    <row r="631" spans="1:62" x14ac:dyDescent="0.2">
      <c r="A631">
        <v>629</v>
      </c>
      <c r="B631" s="35" t="s">
        <v>13097</v>
      </c>
      <c r="C631" s="35" t="s">
        <v>13098</v>
      </c>
      <c r="D631" s="35" t="s">
        <v>13099</v>
      </c>
      <c r="E631" s="35" t="s">
        <v>13110</v>
      </c>
      <c r="F631" s="35" t="s">
        <v>13101</v>
      </c>
      <c r="G631" s="20">
        <v>44291</v>
      </c>
      <c r="H631" s="35" t="s">
        <v>3225</v>
      </c>
      <c r="I631" s="35" t="s">
        <v>54</v>
      </c>
      <c r="J631" s="35" t="s">
        <v>53</v>
      </c>
      <c r="K631">
        <v>18</v>
      </c>
      <c r="L631">
        <v>9.1999999999999993</v>
      </c>
      <c r="M631" s="35" t="s">
        <v>13102</v>
      </c>
      <c r="N631" s="35" t="s">
        <v>13103</v>
      </c>
      <c r="O631" s="35" t="s">
        <v>343</v>
      </c>
      <c r="P631" s="35" t="s">
        <v>2575</v>
      </c>
      <c r="Q631" s="35" t="s">
        <v>52</v>
      </c>
      <c r="R631" s="35" t="s">
        <v>2623</v>
      </c>
      <c r="S631" s="35" t="s">
        <v>13104</v>
      </c>
      <c r="T631">
        <v>22500000</v>
      </c>
      <c r="U631">
        <v>10</v>
      </c>
      <c r="V631" s="35" t="s">
        <v>13105</v>
      </c>
      <c r="W631" s="35" t="s">
        <v>1256</v>
      </c>
      <c r="X631" s="35" t="s">
        <v>79</v>
      </c>
      <c r="Y631" s="35" t="s">
        <v>48</v>
      </c>
      <c r="Z631" s="35" t="s">
        <v>14691</v>
      </c>
      <c r="AA631" s="35" t="s">
        <v>14691</v>
      </c>
      <c r="AC631" s="35" t="s">
        <v>13106</v>
      </c>
      <c r="AD631" s="35" t="s">
        <v>13107</v>
      </c>
      <c r="AE631">
        <v>225003839</v>
      </c>
      <c r="AF631">
        <v>10</v>
      </c>
      <c r="AG631" s="35" t="s">
        <v>14691</v>
      </c>
      <c r="AI631">
        <v>7500000</v>
      </c>
      <c r="AJ631" s="20">
        <v>44342</v>
      </c>
      <c r="AK631" s="20"/>
      <c r="AL631">
        <v>6500000</v>
      </c>
      <c r="AO631">
        <v>4333333</v>
      </c>
      <c r="AP631" s="35" t="s">
        <v>14691</v>
      </c>
      <c r="AQ631" s="35" t="s">
        <v>14691</v>
      </c>
      <c r="AR631" s="35" t="s">
        <v>14691</v>
      </c>
      <c r="AS631" s="35" t="s">
        <v>14691</v>
      </c>
      <c r="AT631" s="35" t="s">
        <v>14691</v>
      </c>
      <c r="AU631">
        <v>10</v>
      </c>
      <c r="AV631">
        <v>10.057</v>
      </c>
      <c r="AW631" t="b">
        <v>0</v>
      </c>
      <c r="AX631">
        <v>22500000</v>
      </c>
      <c r="AY631" s="20">
        <v>45074</v>
      </c>
      <c r="AZ631" s="20"/>
      <c r="BA631" s="20"/>
      <c r="BB631">
        <v>1</v>
      </c>
      <c r="BC631">
        <v>0.3333333432674408</v>
      </c>
      <c r="BD631">
        <v>1</v>
      </c>
      <c r="BE631">
        <v>11.5</v>
      </c>
      <c r="BF631" s="35" t="s">
        <v>14691</v>
      </c>
      <c r="BG631" s="35" t="s">
        <v>13111</v>
      </c>
      <c r="BH631" s="35" t="s">
        <v>13112</v>
      </c>
      <c r="BI631" s="35" t="s">
        <v>2584</v>
      </c>
      <c r="BJ631" s="35" t="s">
        <v>13113</v>
      </c>
    </row>
    <row r="632" spans="1:62" x14ac:dyDescent="0.2">
      <c r="A632">
        <v>630</v>
      </c>
      <c r="B632" s="35" t="s">
        <v>13097</v>
      </c>
      <c r="C632" s="35" t="s">
        <v>13098</v>
      </c>
      <c r="D632" s="35" t="s">
        <v>13099</v>
      </c>
      <c r="E632" s="35" t="s">
        <v>13114</v>
      </c>
      <c r="F632" s="35" t="s">
        <v>13101</v>
      </c>
      <c r="G632" s="20">
        <v>44291</v>
      </c>
      <c r="H632" s="35" t="s">
        <v>3225</v>
      </c>
      <c r="I632" s="35" t="s">
        <v>54</v>
      </c>
      <c r="J632" s="35" t="s">
        <v>53</v>
      </c>
      <c r="K632">
        <v>18</v>
      </c>
      <c r="L632">
        <v>9.1999999999999993</v>
      </c>
      <c r="M632" s="35" t="s">
        <v>13102</v>
      </c>
      <c r="N632" s="35" t="s">
        <v>13103</v>
      </c>
      <c r="O632" s="35" t="s">
        <v>343</v>
      </c>
      <c r="P632" s="35" t="s">
        <v>2575</v>
      </c>
      <c r="Q632" s="35" t="s">
        <v>52</v>
      </c>
      <c r="R632" s="35" t="s">
        <v>2623</v>
      </c>
      <c r="S632" s="35" t="s">
        <v>13104</v>
      </c>
      <c r="T632">
        <v>22500000</v>
      </c>
      <c r="U632">
        <v>10</v>
      </c>
      <c r="V632" s="35" t="s">
        <v>13105</v>
      </c>
      <c r="W632" s="35" t="s">
        <v>1256</v>
      </c>
      <c r="X632" s="35" t="s">
        <v>79</v>
      </c>
      <c r="Y632" s="35" t="s">
        <v>48</v>
      </c>
      <c r="Z632" s="35" t="s">
        <v>14691</v>
      </c>
      <c r="AA632" s="35" t="s">
        <v>14691</v>
      </c>
      <c r="AC632" s="35" t="s">
        <v>13106</v>
      </c>
      <c r="AD632" s="35" t="s">
        <v>13107</v>
      </c>
      <c r="AE632">
        <v>225003839</v>
      </c>
      <c r="AF632">
        <v>10</v>
      </c>
      <c r="AG632" s="35" t="s">
        <v>14691</v>
      </c>
      <c r="AI632">
        <v>7500000</v>
      </c>
      <c r="AJ632" s="20">
        <v>44342</v>
      </c>
      <c r="AK632" s="20"/>
      <c r="AL632">
        <v>6500000</v>
      </c>
      <c r="AO632">
        <v>4333333</v>
      </c>
      <c r="AP632" s="35" t="s">
        <v>14691</v>
      </c>
      <c r="AQ632" s="35" t="s">
        <v>14691</v>
      </c>
      <c r="AR632" s="35" t="s">
        <v>14691</v>
      </c>
      <c r="AS632" s="35" t="s">
        <v>14691</v>
      </c>
      <c r="AT632" s="35" t="s">
        <v>14691</v>
      </c>
      <c r="AU632">
        <v>10</v>
      </c>
      <c r="AV632">
        <v>10.057</v>
      </c>
      <c r="AW632" t="b">
        <v>0</v>
      </c>
      <c r="AX632">
        <v>22500000</v>
      </c>
      <c r="AY632" s="20">
        <v>45074</v>
      </c>
      <c r="AZ632" s="20"/>
      <c r="BA632" s="20"/>
      <c r="BB632">
        <v>1</v>
      </c>
      <c r="BC632">
        <v>0.3333333432674408</v>
      </c>
      <c r="BD632">
        <v>1</v>
      </c>
      <c r="BE632">
        <v>11.5</v>
      </c>
      <c r="BF632" s="35" t="s">
        <v>14691</v>
      </c>
      <c r="BG632" s="35" t="s">
        <v>13115</v>
      </c>
      <c r="BH632" s="35" t="s">
        <v>13116</v>
      </c>
      <c r="BI632" s="35" t="s">
        <v>2589</v>
      </c>
      <c r="BJ632" s="35" t="s">
        <v>13117</v>
      </c>
    </row>
    <row r="633" spans="1:62" x14ac:dyDescent="0.2">
      <c r="A633">
        <v>631</v>
      </c>
      <c r="B633" s="35" t="s">
        <v>9674</v>
      </c>
      <c r="C633" s="35" t="s">
        <v>9675</v>
      </c>
      <c r="D633" s="35" t="s">
        <v>9676</v>
      </c>
      <c r="E633" s="35" t="s">
        <v>9677</v>
      </c>
      <c r="F633" s="35" t="s">
        <v>9678</v>
      </c>
      <c r="G633" s="20">
        <v>44236</v>
      </c>
      <c r="H633" s="35" t="s">
        <v>3225</v>
      </c>
      <c r="I633" s="35" t="s">
        <v>54</v>
      </c>
      <c r="J633" s="35" t="s">
        <v>53</v>
      </c>
      <c r="K633">
        <v>18</v>
      </c>
      <c r="L633">
        <v>9.1999999999999993</v>
      </c>
      <c r="M633" s="35" t="s">
        <v>9679</v>
      </c>
      <c r="N633" s="35" t="s">
        <v>9680</v>
      </c>
      <c r="O633" s="35" t="s">
        <v>518</v>
      </c>
      <c r="P633" s="35" t="s">
        <v>2575</v>
      </c>
      <c r="Q633" s="35" t="s">
        <v>96</v>
      </c>
      <c r="R633" s="35" t="s">
        <v>2577</v>
      </c>
      <c r="S633" s="35" t="s">
        <v>9681</v>
      </c>
      <c r="T633">
        <v>28750000</v>
      </c>
      <c r="U633">
        <v>10</v>
      </c>
      <c r="V633" s="35" t="s">
        <v>9682</v>
      </c>
      <c r="W633" s="35" t="s">
        <v>1254</v>
      </c>
      <c r="X633" s="35" t="s">
        <v>72</v>
      </c>
      <c r="Y633" s="35" t="s">
        <v>48</v>
      </c>
      <c r="Z633" s="35" t="s">
        <v>72</v>
      </c>
      <c r="AA633" s="35" t="s">
        <v>48</v>
      </c>
      <c r="AC633" s="35" t="s">
        <v>14691</v>
      </c>
      <c r="AD633" s="35" t="s">
        <v>14691</v>
      </c>
      <c r="AE633">
        <v>287574207</v>
      </c>
      <c r="AF633">
        <v>10</v>
      </c>
      <c r="AG633" s="35" t="s">
        <v>1253</v>
      </c>
      <c r="AH633">
        <v>8500000000</v>
      </c>
      <c r="AI633">
        <v>9583333</v>
      </c>
      <c r="AJ633" s="20">
        <v>44252</v>
      </c>
      <c r="AK633" s="20">
        <v>44454</v>
      </c>
      <c r="AL633">
        <v>7750000</v>
      </c>
      <c r="AO633">
        <v>5166667</v>
      </c>
      <c r="AP633" s="35" t="s">
        <v>14691</v>
      </c>
      <c r="AQ633" s="35" t="s">
        <v>14691</v>
      </c>
      <c r="AR633" s="35" t="s">
        <v>14691</v>
      </c>
      <c r="AS633" s="35" t="s">
        <v>14691</v>
      </c>
      <c r="AT633" s="35" t="s">
        <v>14691</v>
      </c>
      <c r="AU633">
        <v>10.01</v>
      </c>
      <c r="AV633">
        <v>10.074</v>
      </c>
      <c r="AW633" t="b">
        <v>1</v>
      </c>
      <c r="AX633">
        <v>28750000</v>
      </c>
      <c r="AY633" s="20">
        <v>44986</v>
      </c>
      <c r="AZ633" s="20">
        <v>44757</v>
      </c>
      <c r="BA633" s="20"/>
      <c r="BB633">
        <v>1</v>
      </c>
      <c r="BC633">
        <v>0.3333333432674408</v>
      </c>
      <c r="BD633">
        <v>1</v>
      </c>
      <c r="BE633">
        <v>11.5</v>
      </c>
      <c r="BF633" s="35" t="s">
        <v>14691</v>
      </c>
      <c r="BG633" s="35" t="s">
        <v>1255</v>
      </c>
      <c r="BH633" s="35" t="s">
        <v>9683</v>
      </c>
      <c r="BI633" s="35" t="s">
        <v>2580</v>
      </c>
      <c r="BJ633" s="35" t="s">
        <v>9684</v>
      </c>
    </row>
    <row r="634" spans="1:62" x14ac:dyDescent="0.2">
      <c r="A634">
        <v>632</v>
      </c>
      <c r="B634" s="35" t="s">
        <v>9674</v>
      </c>
      <c r="C634" s="35" t="s">
        <v>9675</v>
      </c>
      <c r="D634" s="35" t="s">
        <v>9676</v>
      </c>
      <c r="E634" s="35" t="s">
        <v>9685</v>
      </c>
      <c r="F634" s="35" t="s">
        <v>9678</v>
      </c>
      <c r="G634" s="20">
        <v>44236</v>
      </c>
      <c r="H634" s="35" t="s">
        <v>3225</v>
      </c>
      <c r="I634" s="35" t="s">
        <v>54</v>
      </c>
      <c r="J634" s="35" t="s">
        <v>53</v>
      </c>
      <c r="K634">
        <v>18</v>
      </c>
      <c r="L634">
        <v>9.1999999999999993</v>
      </c>
      <c r="M634" s="35" t="s">
        <v>9679</v>
      </c>
      <c r="N634" s="35" t="s">
        <v>9680</v>
      </c>
      <c r="O634" s="35" t="s">
        <v>518</v>
      </c>
      <c r="P634" s="35" t="s">
        <v>2575</v>
      </c>
      <c r="Q634" s="35" t="s">
        <v>96</v>
      </c>
      <c r="R634" s="35" t="s">
        <v>2577</v>
      </c>
      <c r="S634" s="35" t="s">
        <v>9681</v>
      </c>
      <c r="T634">
        <v>28750000</v>
      </c>
      <c r="U634">
        <v>10</v>
      </c>
      <c r="V634" s="35" t="s">
        <v>9682</v>
      </c>
      <c r="W634" s="35" t="s">
        <v>1254</v>
      </c>
      <c r="X634" s="35" t="s">
        <v>72</v>
      </c>
      <c r="Y634" s="35" t="s">
        <v>48</v>
      </c>
      <c r="Z634" s="35" t="s">
        <v>72</v>
      </c>
      <c r="AA634" s="35" t="s">
        <v>48</v>
      </c>
      <c r="AC634" s="35" t="s">
        <v>14691</v>
      </c>
      <c r="AD634" s="35" t="s">
        <v>14691</v>
      </c>
      <c r="AE634">
        <v>287574207</v>
      </c>
      <c r="AF634">
        <v>10</v>
      </c>
      <c r="AG634" s="35" t="s">
        <v>1253</v>
      </c>
      <c r="AH634">
        <v>8500000000</v>
      </c>
      <c r="AI634">
        <v>9583333</v>
      </c>
      <c r="AJ634" s="20">
        <v>44252</v>
      </c>
      <c r="AK634" s="20">
        <v>44454</v>
      </c>
      <c r="AL634">
        <v>7750000</v>
      </c>
      <c r="AO634">
        <v>5166667</v>
      </c>
      <c r="AP634" s="35" t="s">
        <v>14691</v>
      </c>
      <c r="AQ634" s="35" t="s">
        <v>14691</v>
      </c>
      <c r="AR634" s="35" t="s">
        <v>14691</v>
      </c>
      <c r="AS634" s="35" t="s">
        <v>14691</v>
      </c>
      <c r="AT634" s="35" t="s">
        <v>14691</v>
      </c>
      <c r="AU634">
        <v>10.01</v>
      </c>
      <c r="AV634">
        <v>10.074</v>
      </c>
      <c r="AW634" t="b">
        <v>1</v>
      </c>
      <c r="AX634">
        <v>28750000</v>
      </c>
      <c r="AY634" s="20">
        <v>44986</v>
      </c>
      <c r="AZ634" s="20">
        <v>44757</v>
      </c>
      <c r="BA634" s="20"/>
      <c r="BB634">
        <v>1</v>
      </c>
      <c r="BC634">
        <v>0.3333333432674408</v>
      </c>
      <c r="BD634">
        <v>1</v>
      </c>
      <c r="BE634">
        <v>11.5</v>
      </c>
      <c r="BF634" s="35" t="s">
        <v>14691</v>
      </c>
      <c r="BG634" s="35" t="s">
        <v>9674</v>
      </c>
      <c r="BH634" s="35" t="s">
        <v>9686</v>
      </c>
      <c r="BI634" s="35" t="s">
        <v>2584</v>
      </c>
      <c r="BJ634" s="35" t="s">
        <v>9687</v>
      </c>
    </row>
    <row r="635" spans="1:62" x14ac:dyDescent="0.2">
      <c r="A635">
        <v>633</v>
      </c>
      <c r="B635" s="35" t="s">
        <v>9674</v>
      </c>
      <c r="C635" s="35" t="s">
        <v>9675</v>
      </c>
      <c r="D635" s="35" t="s">
        <v>9676</v>
      </c>
      <c r="E635" s="35" t="s">
        <v>9688</v>
      </c>
      <c r="F635" s="35" t="s">
        <v>9678</v>
      </c>
      <c r="G635" s="20">
        <v>44236</v>
      </c>
      <c r="H635" s="35" t="s">
        <v>3225</v>
      </c>
      <c r="I635" s="35" t="s">
        <v>54</v>
      </c>
      <c r="J635" s="35" t="s">
        <v>53</v>
      </c>
      <c r="K635">
        <v>18</v>
      </c>
      <c r="L635">
        <v>9.1999999999999993</v>
      </c>
      <c r="M635" s="35" t="s">
        <v>9679</v>
      </c>
      <c r="N635" s="35" t="s">
        <v>9680</v>
      </c>
      <c r="O635" s="35" t="s">
        <v>518</v>
      </c>
      <c r="P635" s="35" t="s">
        <v>2575</v>
      </c>
      <c r="Q635" s="35" t="s">
        <v>96</v>
      </c>
      <c r="R635" s="35" t="s">
        <v>2577</v>
      </c>
      <c r="S635" s="35" t="s">
        <v>9681</v>
      </c>
      <c r="T635">
        <v>28750000</v>
      </c>
      <c r="U635">
        <v>10</v>
      </c>
      <c r="V635" s="35" t="s">
        <v>9682</v>
      </c>
      <c r="W635" s="35" t="s">
        <v>1254</v>
      </c>
      <c r="X635" s="35" t="s">
        <v>72</v>
      </c>
      <c r="Y635" s="35" t="s">
        <v>48</v>
      </c>
      <c r="Z635" s="35" t="s">
        <v>72</v>
      </c>
      <c r="AA635" s="35" t="s">
        <v>48</v>
      </c>
      <c r="AC635" s="35" t="s">
        <v>14691</v>
      </c>
      <c r="AD635" s="35" t="s">
        <v>14691</v>
      </c>
      <c r="AE635">
        <v>287574207</v>
      </c>
      <c r="AF635">
        <v>10</v>
      </c>
      <c r="AG635" s="35" t="s">
        <v>1253</v>
      </c>
      <c r="AH635">
        <v>8500000000</v>
      </c>
      <c r="AI635">
        <v>9583333</v>
      </c>
      <c r="AJ635" s="20">
        <v>44252</v>
      </c>
      <c r="AK635" s="20">
        <v>44454</v>
      </c>
      <c r="AL635">
        <v>7750000</v>
      </c>
      <c r="AO635">
        <v>5166667</v>
      </c>
      <c r="AP635" s="35" t="s">
        <v>14691</v>
      </c>
      <c r="AQ635" s="35" t="s">
        <v>14691</v>
      </c>
      <c r="AR635" s="35" t="s">
        <v>14691</v>
      </c>
      <c r="AS635" s="35" t="s">
        <v>14691</v>
      </c>
      <c r="AT635" s="35" t="s">
        <v>14691</v>
      </c>
      <c r="AU635">
        <v>10.01</v>
      </c>
      <c r="AV635">
        <v>10.074</v>
      </c>
      <c r="AW635" t="b">
        <v>1</v>
      </c>
      <c r="AX635">
        <v>28750000</v>
      </c>
      <c r="AY635" s="20">
        <v>44986</v>
      </c>
      <c r="AZ635" s="20">
        <v>44757</v>
      </c>
      <c r="BA635" s="20"/>
      <c r="BB635">
        <v>1</v>
      </c>
      <c r="BC635">
        <v>0.3333333432674408</v>
      </c>
      <c r="BD635">
        <v>1</v>
      </c>
      <c r="BE635">
        <v>11.5</v>
      </c>
      <c r="BF635" s="35" t="s">
        <v>14691</v>
      </c>
      <c r="BG635" s="35" t="s">
        <v>9689</v>
      </c>
      <c r="BH635" s="35" t="s">
        <v>9690</v>
      </c>
      <c r="BI635" s="35" t="s">
        <v>2589</v>
      </c>
      <c r="BJ635" s="35" t="s">
        <v>9691</v>
      </c>
    </row>
    <row r="636" spans="1:62" x14ac:dyDescent="0.2">
      <c r="A636">
        <v>634</v>
      </c>
      <c r="B636" s="35" t="s">
        <v>13848</v>
      </c>
      <c r="C636" s="35" t="s">
        <v>13849</v>
      </c>
      <c r="D636" s="35" t="s">
        <v>1251</v>
      </c>
      <c r="E636" s="35" t="s">
        <v>13850</v>
      </c>
      <c r="F636" s="35" t="s">
        <v>13851</v>
      </c>
      <c r="G636" s="20">
        <v>44246</v>
      </c>
      <c r="H636" s="35" t="s">
        <v>3225</v>
      </c>
      <c r="I636" s="35" t="s">
        <v>61</v>
      </c>
      <c r="J636" s="35" t="s">
        <v>176</v>
      </c>
      <c r="K636">
        <v>18</v>
      </c>
      <c r="L636">
        <v>9.1999999999999993</v>
      </c>
      <c r="M636" s="35" t="s">
        <v>13852</v>
      </c>
      <c r="N636" s="35" t="s">
        <v>13853</v>
      </c>
      <c r="O636" s="35" t="s">
        <v>59</v>
      </c>
      <c r="P636" s="35" t="s">
        <v>2575</v>
      </c>
      <c r="Q636" s="35" t="s">
        <v>95</v>
      </c>
      <c r="R636" s="35" t="s">
        <v>2577</v>
      </c>
      <c r="S636" s="35" t="s">
        <v>13854</v>
      </c>
      <c r="T636">
        <v>60950000</v>
      </c>
      <c r="U636">
        <v>10</v>
      </c>
      <c r="V636" s="35" t="s">
        <v>13855</v>
      </c>
      <c r="W636" s="35" t="s">
        <v>49</v>
      </c>
      <c r="X636" s="35" t="s">
        <v>49</v>
      </c>
      <c r="Y636" s="35" t="s">
        <v>48</v>
      </c>
      <c r="Z636" s="35" t="s">
        <v>14691</v>
      </c>
      <c r="AA636" s="35" t="s">
        <v>14691</v>
      </c>
      <c r="AC636" s="35" t="s">
        <v>14691</v>
      </c>
      <c r="AD636" s="35" t="s">
        <v>14691</v>
      </c>
      <c r="AE636">
        <v>609558244</v>
      </c>
      <c r="AF636">
        <v>10</v>
      </c>
      <c r="AG636" s="35" t="s">
        <v>14691</v>
      </c>
      <c r="AI636">
        <v>15237500</v>
      </c>
      <c r="AJ636" s="20">
        <v>44376</v>
      </c>
      <c r="AK636" s="20"/>
      <c r="AL636">
        <v>16190000</v>
      </c>
      <c r="AO636">
        <v>10793333</v>
      </c>
      <c r="AP636" s="35" t="s">
        <v>14691</v>
      </c>
      <c r="AQ636" s="35" t="s">
        <v>14691</v>
      </c>
      <c r="AR636" s="35" t="s">
        <v>14691</v>
      </c>
      <c r="AS636" s="35" t="s">
        <v>14691</v>
      </c>
      <c r="AT636" s="35" t="s">
        <v>14691</v>
      </c>
      <c r="AU636">
        <v>10.01</v>
      </c>
      <c r="AV636">
        <v>10.093999999999999</v>
      </c>
      <c r="AW636" t="b">
        <v>0</v>
      </c>
      <c r="AX636">
        <v>60950000</v>
      </c>
      <c r="AY636" s="20">
        <v>45108</v>
      </c>
      <c r="AZ636" s="20"/>
      <c r="BA636" s="20"/>
      <c r="BB636">
        <v>1</v>
      </c>
      <c r="BC636">
        <v>0.25</v>
      </c>
      <c r="BD636">
        <v>1</v>
      </c>
      <c r="BE636">
        <v>11.5</v>
      </c>
      <c r="BF636" s="35" t="s">
        <v>14691</v>
      </c>
      <c r="BG636" s="35" t="s">
        <v>1252</v>
      </c>
      <c r="BH636" s="35" t="s">
        <v>13856</v>
      </c>
      <c r="BI636" s="35" t="s">
        <v>2580</v>
      </c>
      <c r="BJ636" s="35" t="s">
        <v>13857</v>
      </c>
    </row>
    <row r="637" spans="1:62" x14ac:dyDescent="0.2">
      <c r="A637">
        <v>635</v>
      </c>
      <c r="B637" s="35" t="s">
        <v>13848</v>
      </c>
      <c r="C637" s="35" t="s">
        <v>13849</v>
      </c>
      <c r="D637" s="35" t="s">
        <v>1251</v>
      </c>
      <c r="E637" s="35" t="s">
        <v>13858</v>
      </c>
      <c r="F637" s="35" t="s">
        <v>13851</v>
      </c>
      <c r="G637" s="20">
        <v>44246</v>
      </c>
      <c r="H637" s="35" t="s">
        <v>3225</v>
      </c>
      <c r="I637" s="35" t="s">
        <v>61</v>
      </c>
      <c r="J637" s="35" t="s">
        <v>176</v>
      </c>
      <c r="K637">
        <v>18</v>
      </c>
      <c r="L637">
        <v>9.1999999999999993</v>
      </c>
      <c r="M637" s="35" t="s">
        <v>13852</v>
      </c>
      <c r="N637" s="35" t="s">
        <v>13853</v>
      </c>
      <c r="O637" s="35" t="s">
        <v>59</v>
      </c>
      <c r="P637" s="35" t="s">
        <v>2575</v>
      </c>
      <c r="Q637" s="35" t="s">
        <v>95</v>
      </c>
      <c r="R637" s="35" t="s">
        <v>2577</v>
      </c>
      <c r="S637" s="35" t="s">
        <v>13854</v>
      </c>
      <c r="T637">
        <v>60950000</v>
      </c>
      <c r="U637">
        <v>10</v>
      </c>
      <c r="V637" s="35" t="s">
        <v>13855</v>
      </c>
      <c r="W637" s="35" t="s">
        <v>49</v>
      </c>
      <c r="X637" s="35" t="s">
        <v>49</v>
      </c>
      <c r="Y637" s="35" t="s">
        <v>48</v>
      </c>
      <c r="Z637" s="35" t="s">
        <v>14691</v>
      </c>
      <c r="AA637" s="35" t="s">
        <v>14691</v>
      </c>
      <c r="AC637" s="35" t="s">
        <v>14691</v>
      </c>
      <c r="AD637" s="35" t="s">
        <v>14691</v>
      </c>
      <c r="AE637">
        <v>609558244</v>
      </c>
      <c r="AF637">
        <v>10</v>
      </c>
      <c r="AG637" s="35" t="s">
        <v>14691</v>
      </c>
      <c r="AI637">
        <v>15237500</v>
      </c>
      <c r="AJ637" s="20">
        <v>44376</v>
      </c>
      <c r="AK637" s="20"/>
      <c r="AL637">
        <v>16190000</v>
      </c>
      <c r="AO637">
        <v>10793333</v>
      </c>
      <c r="AP637" s="35" t="s">
        <v>14691</v>
      </c>
      <c r="AQ637" s="35" t="s">
        <v>14691</v>
      </c>
      <c r="AR637" s="35" t="s">
        <v>14691</v>
      </c>
      <c r="AS637" s="35" t="s">
        <v>14691</v>
      </c>
      <c r="AT637" s="35" t="s">
        <v>14691</v>
      </c>
      <c r="AU637">
        <v>10.01</v>
      </c>
      <c r="AV637">
        <v>10.093999999999999</v>
      </c>
      <c r="AW637" t="b">
        <v>0</v>
      </c>
      <c r="AX637">
        <v>60950000</v>
      </c>
      <c r="AY637" s="20">
        <v>45108</v>
      </c>
      <c r="AZ637" s="20"/>
      <c r="BA637" s="20"/>
      <c r="BB637">
        <v>1</v>
      </c>
      <c r="BC637">
        <v>0.25</v>
      </c>
      <c r="BD637">
        <v>1</v>
      </c>
      <c r="BE637">
        <v>11.5</v>
      </c>
      <c r="BF637" s="35" t="s">
        <v>14691</v>
      </c>
      <c r="BG637" s="35" t="s">
        <v>13859</v>
      </c>
      <c r="BH637" s="35" t="s">
        <v>13860</v>
      </c>
      <c r="BI637" s="35" t="s">
        <v>2584</v>
      </c>
      <c r="BJ637" s="35" t="s">
        <v>13861</v>
      </c>
    </row>
    <row r="638" spans="1:62" x14ac:dyDescent="0.2">
      <c r="A638">
        <v>636</v>
      </c>
      <c r="B638" s="35" t="s">
        <v>13848</v>
      </c>
      <c r="C638" s="35" t="s">
        <v>13849</v>
      </c>
      <c r="D638" s="35" t="s">
        <v>1251</v>
      </c>
      <c r="E638" s="35" t="s">
        <v>13862</v>
      </c>
      <c r="F638" s="35" t="s">
        <v>13851</v>
      </c>
      <c r="G638" s="20">
        <v>44246</v>
      </c>
      <c r="H638" s="35" t="s">
        <v>3225</v>
      </c>
      <c r="I638" s="35" t="s">
        <v>61</v>
      </c>
      <c r="J638" s="35" t="s">
        <v>176</v>
      </c>
      <c r="K638">
        <v>18</v>
      </c>
      <c r="L638">
        <v>9.1999999999999993</v>
      </c>
      <c r="M638" s="35" t="s">
        <v>13852</v>
      </c>
      <c r="N638" s="35" t="s">
        <v>13853</v>
      </c>
      <c r="O638" s="35" t="s">
        <v>59</v>
      </c>
      <c r="P638" s="35" t="s">
        <v>2575</v>
      </c>
      <c r="Q638" s="35" t="s">
        <v>95</v>
      </c>
      <c r="R638" s="35" t="s">
        <v>2577</v>
      </c>
      <c r="S638" s="35" t="s">
        <v>13854</v>
      </c>
      <c r="T638">
        <v>60950000</v>
      </c>
      <c r="U638">
        <v>10</v>
      </c>
      <c r="V638" s="35" t="s">
        <v>13855</v>
      </c>
      <c r="W638" s="35" t="s">
        <v>49</v>
      </c>
      <c r="X638" s="35" t="s">
        <v>49</v>
      </c>
      <c r="Y638" s="35" t="s">
        <v>48</v>
      </c>
      <c r="Z638" s="35" t="s">
        <v>14691</v>
      </c>
      <c r="AA638" s="35" t="s">
        <v>14691</v>
      </c>
      <c r="AC638" s="35" t="s">
        <v>14691</v>
      </c>
      <c r="AD638" s="35" t="s">
        <v>14691</v>
      </c>
      <c r="AE638">
        <v>609558244</v>
      </c>
      <c r="AF638">
        <v>10</v>
      </c>
      <c r="AG638" s="35" t="s">
        <v>14691</v>
      </c>
      <c r="AI638">
        <v>15237500</v>
      </c>
      <c r="AJ638" s="20">
        <v>44376</v>
      </c>
      <c r="AK638" s="20"/>
      <c r="AL638">
        <v>16190000</v>
      </c>
      <c r="AO638">
        <v>10793333</v>
      </c>
      <c r="AP638" s="35" t="s">
        <v>14691</v>
      </c>
      <c r="AQ638" s="35" t="s">
        <v>14691</v>
      </c>
      <c r="AR638" s="35" t="s">
        <v>14691</v>
      </c>
      <c r="AS638" s="35" t="s">
        <v>14691</v>
      </c>
      <c r="AT638" s="35" t="s">
        <v>14691</v>
      </c>
      <c r="AU638">
        <v>10.01</v>
      </c>
      <c r="AV638">
        <v>10.093999999999999</v>
      </c>
      <c r="AW638" t="b">
        <v>0</v>
      </c>
      <c r="AX638">
        <v>60950000</v>
      </c>
      <c r="AY638" s="20">
        <v>45108</v>
      </c>
      <c r="AZ638" s="20"/>
      <c r="BA638" s="20"/>
      <c r="BB638">
        <v>1</v>
      </c>
      <c r="BC638">
        <v>0.25</v>
      </c>
      <c r="BD638">
        <v>1</v>
      </c>
      <c r="BE638">
        <v>11.5</v>
      </c>
      <c r="BF638" s="35" t="s">
        <v>14691</v>
      </c>
      <c r="BG638" s="35" t="s">
        <v>13863</v>
      </c>
      <c r="BH638" s="35" t="s">
        <v>13864</v>
      </c>
      <c r="BI638" s="35" t="s">
        <v>2589</v>
      </c>
      <c r="BJ638" s="35" t="s">
        <v>13865</v>
      </c>
    </row>
    <row r="639" spans="1:62" x14ac:dyDescent="0.2">
      <c r="A639">
        <v>637</v>
      </c>
      <c r="B639" s="35" t="s">
        <v>5613</v>
      </c>
      <c r="C639" s="35" t="s">
        <v>5614</v>
      </c>
      <c r="D639" s="35" t="s">
        <v>1249</v>
      </c>
      <c r="E639" s="35" t="s">
        <v>5615</v>
      </c>
      <c r="F639" s="35" t="s">
        <v>5616</v>
      </c>
      <c r="G639" s="20">
        <v>44449</v>
      </c>
      <c r="H639" s="35" t="s">
        <v>163</v>
      </c>
      <c r="I639" s="35" t="s">
        <v>54</v>
      </c>
      <c r="J639" s="35" t="s">
        <v>137</v>
      </c>
      <c r="K639">
        <v>18</v>
      </c>
      <c r="L639">
        <v>9.1999999999999993</v>
      </c>
      <c r="M639" s="35" t="s">
        <v>5617</v>
      </c>
      <c r="N639" s="35" t="s">
        <v>5618</v>
      </c>
      <c r="O639" s="35" t="s">
        <v>539</v>
      </c>
      <c r="P639" s="35" t="s">
        <v>5345</v>
      </c>
      <c r="Q639" s="35" t="s">
        <v>2694</v>
      </c>
      <c r="R639" s="35" t="s">
        <v>2577</v>
      </c>
      <c r="S639" s="35" t="s">
        <v>5619</v>
      </c>
      <c r="T639">
        <v>11500000</v>
      </c>
      <c r="U639">
        <v>10</v>
      </c>
      <c r="V639" s="35" t="s">
        <v>14691</v>
      </c>
      <c r="W639" s="35" t="s">
        <v>1248</v>
      </c>
      <c r="X639" s="35" t="s">
        <v>57</v>
      </c>
      <c r="Y639" s="35" t="s">
        <v>48</v>
      </c>
      <c r="Z639" s="35" t="s">
        <v>14691</v>
      </c>
      <c r="AA639" s="35" t="s">
        <v>14691</v>
      </c>
      <c r="AC639" s="35" t="s">
        <v>14691</v>
      </c>
      <c r="AD639" s="35" t="s">
        <v>14691</v>
      </c>
      <c r="AE639">
        <v>116725000</v>
      </c>
      <c r="AF639">
        <v>10.15</v>
      </c>
      <c r="AG639" s="35" t="s">
        <v>14691</v>
      </c>
      <c r="AI639">
        <v>11500000</v>
      </c>
      <c r="AJ639" s="20">
        <v>44516</v>
      </c>
      <c r="AK639" s="20"/>
      <c r="AL639">
        <v>5280750</v>
      </c>
      <c r="AM639">
        <v>528075</v>
      </c>
      <c r="AP639" s="35" t="s">
        <v>14691</v>
      </c>
      <c r="AQ639" s="35" t="s">
        <v>14691</v>
      </c>
      <c r="AR639" s="35" t="s">
        <v>14691</v>
      </c>
      <c r="AS639" s="35" t="s">
        <v>14691</v>
      </c>
      <c r="AT639" s="35" t="s">
        <v>14691</v>
      </c>
      <c r="AU639">
        <v>10.15</v>
      </c>
      <c r="AV639">
        <v>10.202</v>
      </c>
      <c r="AW639" t="b">
        <v>0</v>
      </c>
      <c r="AX639">
        <v>11500000</v>
      </c>
      <c r="AY639" s="20">
        <v>44883</v>
      </c>
      <c r="AZ639" s="20"/>
      <c r="BA639" s="20">
        <v>45064</v>
      </c>
      <c r="BB639">
        <v>1</v>
      </c>
      <c r="BC639">
        <v>1</v>
      </c>
      <c r="BD639">
        <v>1</v>
      </c>
      <c r="BE639">
        <v>11.5</v>
      </c>
      <c r="BF639" s="35" t="s">
        <v>14691</v>
      </c>
      <c r="BG639" s="35" t="s">
        <v>1250</v>
      </c>
      <c r="BH639" s="35" t="s">
        <v>5620</v>
      </c>
      <c r="BI639" s="35" t="s">
        <v>2580</v>
      </c>
      <c r="BJ639" s="35" t="s">
        <v>5621</v>
      </c>
    </row>
    <row r="640" spans="1:62" x14ac:dyDescent="0.2">
      <c r="A640">
        <v>638</v>
      </c>
      <c r="B640" s="35" t="s">
        <v>5613</v>
      </c>
      <c r="C640" s="35" t="s">
        <v>5614</v>
      </c>
      <c r="D640" s="35" t="s">
        <v>1249</v>
      </c>
      <c r="E640" s="35" t="s">
        <v>5622</v>
      </c>
      <c r="F640" s="35" t="s">
        <v>5616</v>
      </c>
      <c r="G640" s="20">
        <v>44449</v>
      </c>
      <c r="H640" s="35" t="s">
        <v>163</v>
      </c>
      <c r="I640" s="35" t="s">
        <v>54</v>
      </c>
      <c r="J640" s="35" t="s">
        <v>137</v>
      </c>
      <c r="K640">
        <v>18</v>
      </c>
      <c r="L640">
        <v>9.1999999999999993</v>
      </c>
      <c r="M640" s="35" t="s">
        <v>5617</v>
      </c>
      <c r="N640" s="35" t="s">
        <v>5618</v>
      </c>
      <c r="O640" s="35" t="s">
        <v>539</v>
      </c>
      <c r="P640" s="35" t="s">
        <v>5345</v>
      </c>
      <c r="Q640" s="35" t="s">
        <v>2694</v>
      </c>
      <c r="R640" s="35" t="s">
        <v>2577</v>
      </c>
      <c r="S640" s="35" t="s">
        <v>5619</v>
      </c>
      <c r="T640">
        <v>11500000</v>
      </c>
      <c r="U640">
        <v>10</v>
      </c>
      <c r="V640" s="35" t="s">
        <v>14691</v>
      </c>
      <c r="W640" s="35" t="s">
        <v>1248</v>
      </c>
      <c r="X640" s="35" t="s">
        <v>57</v>
      </c>
      <c r="Y640" s="35" t="s">
        <v>48</v>
      </c>
      <c r="Z640" s="35" t="s">
        <v>14691</v>
      </c>
      <c r="AA640" s="35" t="s">
        <v>14691</v>
      </c>
      <c r="AC640" s="35" t="s">
        <v>14691</v>
      </c>
      <c r="AD640" s="35" t="s">
        <v>14691</v>
      </c>
      <c r="AE640">
        <v>116725000</v>
      </c>
      <c r="AF640">
        <v>10.15</v>
      </c>
      <c r="AG640" s="35" t="s">
        <v>14691</v>
      </c>
      <c r="AI640">
        <v>11500000</v>
      </c>
      <c r="AJ640" s="20">
        <v>44516</v>
      </c>
      <c r="AK640" s="20"/>
      <c r="AL640">
        <v>5280750</v>
      </c>
      <c r="AM640">
        <v>528075</v>
      </c>
      <c r="AP640" s="35" t="s">
        <v>14691</v>
      </c>
      <c r="AQ640" s="35" t="s">
        <v>14691</v>
      </c>
      <c r="AR640" s="35" t="s">
        <v>14691</v>
      </c>
      <c r="AS640" s="35" t="s">
        <v>14691</v>
      </c>
      <c r="AT640" s="35" t="s">
        <v>14691</v>
      </c>
      <c r="AU640">
        <v>10.15</v>
      </c>
      <c r="AV640">
        <v>10.202</v>
      </c>
      <c r="AW640" t="b">
        <v>0</v>
      </c>
      <c r="AX640">
        <v>11500000</v>
      </c>
      <c r="AY640" s="20">
        <v>44883</v>
      </c>
      <c r="AZ640" s="20"/>
      <c r="BA640" s="20">
        <v>45064</v>
      </c>
      <c r="BB640">
        <v>1</v>
      </c>
      <c r="BC640">
        <v>1</v>
      </c>
      <c r="BD640">
        <v>1</v>
      </c>
      <c r="BE640">
        <v>11.5</v>
      </c>
      <c r="BF640" s="35" t="s">
        <v>14691</v>
      </c>
      <c r="BG640" s="35" t="s">
        <v>5613</v>
      </c>
      <c r="BH640" s="35" t="s">
        <v>5623</v>
      </c>
      <c r="BI640" s="35" t="s">
        <v>2584</v>
      </c>
      <c r="BJ640" s="35" t="s">
        <v>5624</v>
      </c>
    </row>
    <row r="641" spans="1:62" x14ac:dyDescent="0.2">
      <c r="A641">
        <v>639</v>
      </c>
      <c r="B641" s="35" t="s">
        <v>5613</v>
      </c>
      <c r="C641" s="35" t="s">
        <v>5614</v>
      </c>
      <c r="D641" s="35" t="s">
        <v>1249</v>
      </c>
      <c r="E641" s="35" t="s">
        <v>5625</v>
      </c>
      <c r="F641" s="35" t="s">
        <v>5616</v>
      </c>
      <c r="G641" s="20">
        <v>44449</v>
      </c>
      <c r="H641" s="35" t="s">
        <v>163</v>
      </c>
      <c r="I641" s="35" t="s">
        <v>54</v>
      </c>
      <c r="J641" s="35" t="s">
        <v>137</v>
      </c>
      <c r="K641">
        <v>18</v>
      </c>
      <c r="L641">
        <v>9.1999999999999993</v>
      </c>
      <c r="M641" s="35" t="s">
        <v>5617</v>
      </c>
      <c r="N641" s="35" t="s">
        <v>5618</v>
      </c>
      <c r="O641" s="35" t="s">
        <v>539</v>
      </c>
      <c r="P641" s="35" t="s">
        <v>5345</v>
      </c>
      <c r="Q641" s="35" t="s">
        <v>2694</v>
      </c>
      <c r="R641" s="35" t="s">
        <v>2577</v>
      </c>
      <c r="S641" s="35" t="s">
        <v>5619</v>
      </c>
      <c r="T641">
        <v>11500000</v>
      </c>
      <c r="U641">
        <v>10</v>
      </c>
      <c r="V641" s="35" t="s">
        <v>14691</v>
      </c>
      <c r="W641" s="35" t="s">
        <v>1248</v>
      </c>
      <c r="X641" s="35" t="s">
        <v>57</v>
      </c>
      <c r="Y641" s="35" t="s">
        <v>48</v>
      </c>
      <c r="Z641" s="35" t="s">
        <v>14691</v>
      </c>
      <c r="AA641" s="35" t="s">
        <v>14691</v>
      </c>
      <c r="AC641" s="35" t="s">
        <v>14691</v>
      </c>
      <c r="AD641" s="35" t="s">
        <v>14691</v>
      </c>
      <c r="AE641">
        <v>116725000</v>
      </c>
      <c r="AF641">
        <v>10.15</v>
      </c>
      <c r="AG641" s="35" t="s">
        <v>14691</v>
      </c>
      <c r="AI641">
        <v>11500000</v>
      </c>
      <c r="AJ641" s="20">
        <v>44516</v>
      </c>
      <c r="AK641" s="20"/>
      <c r="AL641">
        <v>5280750</v>
      </c>
      <c r="AM641">
        <v>528075</v>
      </c>
      <c r="AP641" s="35" t="s">
        <v>14691</v>
      </c>
      <c r="AQ641" s="35" t="s">
        <v>14691</v>
      </c>
      <c r="AR641" s="35" t="s">
        <v>14691</v>
      </c>
      <c r="AS641" s="35" t="s">
        <v>14691</v>
      </c>
      <c r="AT641" s="35" t="s">
        <v>14691</v>
      </c>
      <c r="AU641">
        <v>10.15</v>
      </c>
      <c r="AV641">
        <v>10.202</v>
      </c>
      <c r="AW641" t="b">
        <v>0</v>
      </c>
      <c r="AX641">
        <v>11500000</v>
      </c>
      <c r="AY641" s="20">
        <v>44883</v>
      </c>
      <c r="AZ641" s="20"/>
      <c r="BA641" s="20">
        <v>45064</v>
      </c>
      <c r="BB641">
        <v>1</v>
      </c>
      <c r="BC641">
        <v>1</v>
      </c>
      <c r="BD641">
        <v>1</v>
      </c>
      <c r="BE641">
        <v>11.5</v>
      </c>
      <c r="BF641" s="35" t="s">
        <v>14691</v>
      </c>
      <c r="BG641" s="35" t="s">
        <v>5626</v>
      </c>
      <c r="BH641" s="35" t="s">
        <v>5627</v>
      </c>
      <c r="BI641" s="35" t="s">
        <v>2589</v>
      </c>
      <c r="BJ641" s="35" t="s">
        <v>5628</v>
      </c>
    </row>
    <row r="642" spans="1:62" x14ac:dyDescent="0.2">
      <c r="A642">
        <v>640</v>
      </c>
      <c r="B642" s="35" t="s">
        <v>12221</v>
      </c>
      <c r="C642" s="35" t="s">
        <v>12222</v>
      </c>
      <c r="D642" s="35" t="s">
        <v>12223</v>
      </c>
      <c r="E642" s="35" t="s">
        <v>12224</v>
      </c>
      <c r="F642" s="35" t="s">
        <v>12225</v>
      </c>
      <c r="G642" s="20">
        <v>44427</v>
      </c>
      <c r="H642" s="35" t="s">
        <v>2949</v>
      </c>
      <c r="I642" s="35" t="s">
        <v>54</v>
      </c>
      <c r="J642" s="35" t="s">
        <v>525</v>
      </c>
      <c r="K642">
        <v>18</v>
      </c>
      <c r="L642">
        <v>9.1999999999999993</v>
      </c>
      <c r="M642" s="35" t="s">
        <v>12226</v>
      </c>
      <c r="N642" s="35" t="s">
        <v>12227</v>
      </c>
      <c r="O642" s="35" t="s">
        <v>1246</v>
      </c>
      <c r="P642" s="35" t="s">
        <v>2575</v>
      </c>
      <c r="Q642" s="35" t="s">
        <v>200</v>
      </c>
      <c r="R642" s="35" t="s">
        <v>2623</v>
      </c>
      <c r="S642" s="35" t="s">
        <v>12228</v>
      </c>
      <c r="T642">
        <v>20700000</v>
      </c>
      <c r="U642">
        <v>10</v>
      </c>
      <c r="V642" s="35" t="s">
        <v>14691</v>
      </c>
      <c r="W642" s="35" t="s">
        <v>1245</v>
      </c>
      <c r="X642" s="35" t="s">
        <v>57</v>
      </c>
      <c r="Y642" s="35" t="s">
        <v>48</v>
      </c>
      <c r="Z642" s="35" t="s">
        <v>14691</v>
      </c>
      <c r="AA642" s="35" t="s">
        <v>14691</v>
      </c>
      <c r="AC642" s="35" t="s">
        <v>14691</v>
      </c>
      <c r="AD642" s="35" t="s">
        <v>14691</v>
      </c>
      <c r="AE642">
        <v>209070000</v>
      </c>
      <c r="AF642">
        <v>10.1</v>
      </c>
      <c r="AG642" s="35" t="s">
        <v>14691</v>
      </c>
      <c r="AI642">
        <v>10350000</v>
      </c>
      <c r="AJ642" s="20">
        <v>44490</v>
      </c>
      <c r="AK642" s="20"/>
      <c r="AL642">
        <v>8110000</v>
      </c>
      <c r="AO642">
        <v>8110000</v>
      </c>
      <c r="AP642" s="35" t="s">
        <v>14691</v>
      </c>
      <c r="AQ642" s="35" t="s">
        <v>14691</v>
      </c>
      <c r="AR642" s="35" t="s">
        <v>14691</v>
      </c>
      <c r="AS642" s="35" t="s">
        <v>14691</v>
      </c>
      <c r="AT642" s="35" t="s">
        <v>14691</v>
      </c>
      <c r="AU642">
        <v>10.1</v>
      </c>
      <c r="AV642">
        <v>10.151999999999999</v>
      </c>
      <c r="AW642" t="b">
        <v>0</v>
      </c>
      <c r="AX642">
        <v>20700000</v>
      </c>
      <c r="AY642" s="20">
        <v>45041</v>
      </c>
      <c r="AZ642" s="20"/>
      <c r="BA642" s="20"/>
      <c r="BB642">
        <v>1</v>
      </c>
      <c r="BC642">
        <v>0.5</v>
      </c>
      <c r="BD642">
        <v>1</v>
      </c>
      <c r="BE642">
        <v>11.5</v>
      </c>
      <c r="BF642" s="35" t="s">
        <v>14691</v>
      </c>
      <c r="BG642" s="35" t="s">
        <v>1247</v>
      </c>
      <c r="BH642" s="35" t="s">
        <v>12229</v>
      </c>
      <c r="BI642" s="35" t="s">
        <v>2580</v>
      </c>
      <c r="BJ642" s="35" t="s">
        <v>12230</v>
      </c>
    </row>
    <row r="643" spans="1:62" x14ac:dyDescent="0.2">
      <c r="A643">
        <v>641</v>
      </c>
      <c r="B643" s="35" t="s">
        <v>12221</v>
      </c>
      <c r="C643" s="35" t="s">
        <v>12222</v>
      </c>
      <c r="D643" s="35" t="s">
        <v>12223</v>
      </c>
      <c r="E643" s="35" t="s">
        <v>12231</v>
      </c>
      <c r="F643" s="35" t="s">
        <v>12225</v>
      </c>
      <c r="G643" s="20">
        <v>44427</v>
      </c>
      <c r="H643" s="35" t="s">
        <v>2949</v>
      </c>
      <c r="I643" s="35" t="s">
        <v>54</v>
      </c>
      <c r="J643" s="35" t="s">
        <v>525</v>
      </c>
      <c r="K643">
        <v>18</v>
      </c>
      <c r="L643">
        <v>9.1999999999999993</v>
      </c>
      <c r="M643" s="35" t="s">
        <v>12226</v>
      </c>
      <c r="N643" s="35" t="s">
        <v>12227</v>
      </c>
      <c r="O643" s="35" t="s">
        <v>1246</v>
      </c>
      <c r="P643" s="35" t="s">
        <v>2575</v>
      </c>
      <c r="Q643" s="35" t="s">
        <v>200</v>
      </c>
      <c r="R643" s="35" t="s">
        <v>2623</v>
      </c>
      <c r="S643" s="35" t="s">
        <v>12228</v>
      </c>
      <c r="T643">
        <v>20700000</v>
      </c>
      <c r="U643">
        <v>10</v>
      </c>
      <c r="V643" s="35" t="s">
        <v>14691</v>
      </c>
      <c r="W643" s="35" t="s">
        <v>1245</v>
      </c>
      <c r="X643" s="35" t="s">
        <v>57</v>
      </c>
      <c r="Y643" s="35" t="s">
        <v>48</v>
      </c>
      <c r="Z643" s="35" t="s">
        <v>14691</v>
      </c>
      <c r="AA643" s="35" t="s">
        <v>14691</v>
      </c>
      <c r="AC643" s="35" t="s">
        <v>14691</v>
      </c>
      <c r="AD643" s="35" t="s">
        <v>14691</v>
      </c>
      <c r="AE643">
        <v>209070000</v>
      </c>
      <c r="AF643">
        <v>10.1</v>
      </c>
      <c r="AG643" s="35" t="s">
        <v>14691</v>
      </c>
      <c r="AI643">
        <v>10350000</v>
      </c>
      <c r="AJ643" s="20">
        <v>44490</v>
      </c>
      <c r="AK643" s="20"/>
      <c r="AL643">
        <v>8110000</v>
      </c>
      <c r="AO643">
        <v>8110000</v>
      </c>
      <c r="AP643" s="35" t="s">
        <v>14691</v>
      </c>
      <c r="AQ643" s="35" t="s">
        <v>14691</v>
      </c>
      <c r="AR643" s="35" t="s">
        <v>14691</v>
      </c>
      <c r="AS643" s="35" t="s">
        <v>14691</v>
      </c>
      <c r="AT643" s="35" t="s">
        <v>14691</v>
      </c>
      <c r="AU643">
        <v>10.1</v>
      </c>
      <c r="AV643">
        <v>10.151999999999999</v>
      </c>
      <c r="AW643" t="b">
        <v>0</v>
      </c>
      <c r="AX643">
        <v>20700000</v>
      </c>
      <c r="AY643" s="20">
        <v>45041</v>
      </c>
      <c r="AZ643" s="20"/>
      <c r="BA643" s="20"/>
      <c r="BB643">
        <v>1</v>
      </c>
      <c r="BC643">
        <v>0.5</v>
      </c>
      <c r="BD643">
        <v>1</v>
      </c>
      <c r="BE643">
        <v>11.5</v>
      </c>
      <c r="BF643" s="35" t="s">
        <v>14691</v>
      </c>
      <c r="BG643" s="35" t="s">
        <v>12221</v>
      </c>
      <c r="BH643" s="35" t="s">
        <v>12232</v>
      </c>
      <c r="BI643" s="35" t="s">
        <v>2584</v>
      </c>
      <c r="BJ643" s="35" t="s">
        <v>12233</v>
      </c>
    </row>
    <row r="644" spans="1:62" x14ac:dyDescent="0.2">
      <c r="A644">
        <v>642</v>
      </c>
      <c r="B644" s="35" t="s">
        <v>12221</v>
      </c>
      <c r="C644" s="35" t="s">
        <v>12222</v>
      </c>
      <c r="D644" s="35" t="s">
        <v>12223</v>
      </c>
      <c r="E644" s="35" t="s">
        <v>12234</v>
      </c>
      <c r="F644" s="35" t="s">
        <v>12225</v>
      </c>
      <c r="G644" s="20">
        <v>44427</v>
      </c>
      <c r="H644" s="35" t="s">
        <v>2949</v>
      </c>
      <c r="I644" s="35" t="s">
        <v>54</v>
      </c>
      <c r="J644" s="35" t="s">
        <v>525</v>
      </c>
      <c r="K644">
        <v>18</v>
      </c>
      <c r="L644">
        <v>9.1999999999999993</v>
      </c>
      <c r="M644" s="35" t="s">
        <v>12226</v>
      </c>
      <c r="N644" s="35" t="s">
        <v>12227</v>
      </c>
      <c r="O644" s="35" t="s">
        <v>1246</v>
      </c>
      <c r="P644" s="35" t="s">
        <v>2575</v>
      </c>
      <c r="Q644" s="35" t="s">
        <v>200</v>
      </c>
      <c r="R644" s="35" t="s">
        <v>2623</v>
      </c>
      <c r="S644" s="35" t="s">
        <v>12228</v>
      </c>
      <c r="T644">
        <v>20700000</v>
      </c>
      <c r="U644">
        <v>10</v>
      </c>
      <c r="V644" s="35" t="s">
        <v>14691</v>
      </c>
      <c r="W644" s="35" t="s">
        <v>1245</v>
      </c>
      <c r="X644" s="35" t="s">
        <v>57</v>
      </c>
      <c r="Y644" s="35" t="s">
        <v>48</v>
      </c>
      <c r="Z644" s="35" t="s">
        <v>14691</v>
      </c>
      <c r="AA644" s="35" t="s">
        <v>14691</v>
      </c>
      <c r="AC644" s="35" t="s">
        <v>14691</v>
      </c>
      <c r="AD644" s="35" t="s">
        <v>14691</v>
      </c>
      <c r="AE644">
        <v>209070000</v>
      </c>
      <c r="AF644">
        <v>10.1</v>
      </c>
      <c r="AG644" s="35" t="s">
        <v>14691</v>
      </c>
      <c r="AI644">
        <v>10350000</v>
      </c>
      <c r="AJ644" s="20">
        <v>44490</v>
      </c>
      <c r="AK644" s="20"/>
      <c r="AL644">
        <v>8110000</v>
      </c>
      <c r="AO644">
        <v>8110000</v>
      </c>
      <c r="AP644" s="35" t="s">
        <v>14691</v>
      </c>
      <c r="AQ644" s="35" t="s">
        <v>14691</v>
      </c>
      <c r="AR644" s="35" t="s">
        <v>14691</v>
      </c>
      <c r="AS644" s="35" t="s">
        <v>14691</v>
      </c>
      <c r="AT644" s="35" t="s">
        <v>14691</v>
      </c>
      <c r="AU644">
        <v>10.1</v>
      </c>
      <c r="AV644">
        <v>10.151999999999999</v>
      </c>
      <c r="AW644" t="b">
        <v>0</v>
      </c>
      <c r="AX644">
        <v>20700000</v>
      </c>
      <c r="AY644" s="20">
        <v>45041</v>
      </c>
      <c r="AZ644" s="20"/>
      <c r="BA644" s="20"/>
      <c r="BB644">
        <v>1</v>
      </c>
      <c r="BC644">
        <v>0.5</v>
      </c>
      <c r="BD644">
        <v>1</v>
      </c>
      <c r="BE644">
        <v>11.5</v>
      </c>
      <c r="BF644" s="35" t="s">
        <v>14691</v>
      </c>
      <c r="BG644" s="35" t="s">
        <v>12235</v>
      </c>
      <c r="BH644" s="35" t="s">
        <v>12236</v>
      </c>
      <c r="BI644" s="35" t="s">
        <v>2589</v>
      </c>
      <c r="BJ644" s="35" t="s">
        <v>12237</v>
      </c>
    </row>
    <row r="645" spans="1:62" x14ac:dyDescent="0.2">
      <c r="A645">
        <v>643</v>
      </c>
      <c r="B645" s="35" t="s">
        <v>12221</v>
      </c>
      <c r="C645" s="35" t="s">
        <v>12222</v>
      </c>
      <c r="D645" s="35" t="s">
        <v>12223</v>
      </c>
      <c r="E645" s="35" t="s">
        <v>12238</v>
      </c>
      <c r="F645" s="35" t="s">
        <v>12225</v>
      </c>
      <c r="G645" s="20">
        <v>44427</v>
      </c>
      <c r="H645" s="35" t="s">
        <v>2949</v>
      </c>
      <c r="I645" s="35" t="s">
        <v>54</v>
      </c>
      <c r="J645" s="35" t="s">
        <v>525</v>
      </c>
      <c r="K645">
        <v>18</v>
      </c>
      <c r="L645">
        <v>9.1999999999999993</v>
      </c>
      <c r="M645" s="35" t="s">
        <v>12226</v>
      </c>
      <c r="N645" s="35" t="s">
        <v>12227</v>
      </c>
      <c r="O645" s="35" t="s">
        <v>1246</v>
      </c>
      <c r="P645" s="35" t="s">
        <v>2575</v>
      </c>
      <c r="Q645" s="35" t="s">
        <v>200</v>
      </c>
      <c r="R645" s="35" t="s">
        <v>2623</v>
      </c>
      <c r="S645" s="35" t="s">
        <v>12228</v>
      </c>
      <c r="T645">
        <v>20700000</v>
      </c>
      <c r="U645">
        <v>10</v>
      </c>
      <c r="V645" s="35" t="s">
        <v>14691</v>
      </c>
      <c r="W645" s="35" t="s">
        <v>1245</v>
      </c>
      <c r="X645" s="35" t="s">
        <v>57</v>
      </c>
      <c r="Y645" s="35" t="s">
        <v>48</v>
      </c>
      <c r="Z645" s="35" t="s">
        <v>14691</v>
      </c>
      <c r="AA645" s="35" t="s">
        <v>14691</v>
      </c>
      <c r="AC645" s="35" t="s">
        <v>14691</v>
      </c>
      <c r="AD645" s="35" t="s">
        <v>14691</v>
      </c>
      <c r="AE645">
        <v>209070000</v>
      </c>
      <c r="AF645">
        <v>10.1</v>
      </c>
      <c r="AG645" s="35" t="s">
        <v>14691</v>
      </c>
      <c r="AI645">
        <v>10350000</v>
      </c>
      <c r="AJ645" s="20">
        <v>44490</v>
      </c>
      <c r="AK645" s="20"/>
      <c r="AL645">
        <v>8110000</v>
      </c>
      <c r="AO645">
        <v>8110000</v>
      </c>
      <c r="AP645" s="35" t="s">
        <v>14691</v>
      </c>
      <c r="AQ645" s="35" t="s">
        <v>14691</v>
      </c>
      <c r="AR645" s="35" t="s">
        <v>14691</v>
      </c>
      <c r="AS645" s="35" t="s">
        <v>14691</v>
      </c>
      <c r="AT645" s="35" t="s">
        <v>14691</v>
      </c>
      <c r="AU645">
        <v>10.1</v>
      </c>
      <c r="AV645">
        <v>10.151999999999999</v>
      </c>
      <c r="AW645" t="b">
        <v>0</v>
      </c>
      <c r="AX645">
        <v>20700000</v>
      </c>
      <c r="AY645" s="20">
        <v>45041</v>
      </c>
      <c r="AZ645" s="20"/>
      <c r="BA645" s="20"/>
      <c r="BB645">
        <v>1</v>
      </c>
      <c r="BC645">
        <v>0.5</v>
      </c>
      <c r="BD645">
        <v>1</v>
      </c>
      <c r="BE645">
        <v>11.5</v>
      </c>
      <c r="BF645" s="35" t="s">
        <v>14691</v>
      </c>
      <c r="BG645" s="35" t="s">
        <v>12239</v>
      </c>
      <c r="BH645" s="35" t="s">
        <v>12240</v>
      </c>
      <c r="BI645" s="35" t="s">
        <v>2613</v>
      </c>
      <c r="BJ645" s="35" t="s">
        <v>12241</v>
      </c>
    </row>
    <row r="646" spans="1:62" x14ac:dyDescent="0.2">
      <c r="A646">
        <v>644</v>
      </c>
      <c r="B646" s="35" t="s">
        <v>4456</v>
      </c>
      <c r="C646" s="35" t="s">
        <v>4457</v>
      </c>
      <c r="D646" s="35" t="s">
        <v>4458</v>
      </c>
      <c r="E646" s="35" t="s">
        <v>4459</v>
      </c>
      <c r="F646" s="35" t="s">
        <v>4460</v>
      </c>
      <c r="G646" s="20">
        <v>44067</v>
      </c>
      <c r="H646" s="35" t="s">
        <v>150</v>
      </c>
      <c r="I646" s="35" t="s">
        <v>61</v>
      </c>
      <c r="J646" s="35" t="s">
        <v>176</v>
      </c>
      <c r="K646">
        <v>45</v>
      </c>
      <c r="L646">
        <v>23</v>
      </c>
      <c r="M646" s="35" t="s">
        <v>4461</v>
      </c>
      <c r="N646" s="35" t="s">
        <v>4462</v>
      </c>
      <c r="O646" s="35" t="s">
        <v>51</v>
      </c>
      <c r="P646" s="35" t="s">
        <v>2656</v>
      </c>
      <c r="Q646" s="35" t="s">
        <v>59</v>
      </c>
      <c r="R646" s="35" t="s">
        <v>2623</v>
      </c>
      <c r="S646" s="35" t="s">
        <v>4463</v>
      </c>
      <c r="T646">
        <v>41400000</v>
      </c>
      <c r="U646">
        <v>10</v>
      </c>
      <c r="V646" s="35" t="s">
        <v>4464</v>
      </c>
      <c r="W646" s="35" t="s">
        <v>118</v>
      </c>
      <c r="X646" s="35" t="s">
        <v>79</v>
      </c>
      <c r="Y646" s="35" t="s">
        <v>48</v>
      </c>
      <c r="Z646" s="35" t="s">
        <v>14691</v>
      </c>
      <c r="AA646" s="35" t="s">
        <v>14691</v>
      </c>
      <c r="AC646" s="35" t="s">
        <v>14691</v>
      </c>
      <c r="AD646" s="35" t="s">
        <v>14691</v>
      </c>
      <c r="AE646">
        <v>414042541</v>
      </c>
      <c r="AF646">
        <v>10</v>
      </c>
      <c r="AG646" s="35" t="s">
        <v>14691</v>
      </c>
      <c r="AI646">
        <v>10350000</v>
      </c>
      <c r="AJ646" s="20">
        <v>44090</v>
      </c>
      <c r="AK646" s="20"/>
      <c r="AL646">
        <v>6140000</v>
      </c>
      <c r="AM646">
        <v>245600</v>
      </c>
      <c r="AP646" s="35" t="s">
        <v>14691</v>
      </c>
      <c r="AQ646" s="35" t="s">
        <v>14691</v>
      </c>
      <c r="AR646" s="35" t="s">
        <v>14691</v>
      </c>
      <c r="AS646" s="35" t="s">
        <v>14691</v>
      </c>
      <c r="AT646" s="35" t="s">
        <v>14691</v>
      </c>
      <c r="AU646">
        <v>10</v>
      </c>
      <c r="AV646">
        <v>10.029999999999999</v>
      </c>
      <c r="AW646" t="b">
        <v>0</v>
      </c>
      <c r="AX646">
        <v>41400000</v>
      </c>
      <c r="AY646" s="20">
        <v>44822</v>
      </c>
      <c r="AZ646" s="20"/>
      <c r="BA646" s="20">
        <v>44913</v>
      </c>
      <c r="BB646">
        <v>1</v>
      </c>
      <c r="BC646">
        <v>0.25</v>
      </c>
      <c r="BD646">
        <v>1</v>
      </c>
      <c r="BE646">
        <v>11.5</v>
      </c>
      <c r="BF646" s="35" t="s">
        <v>14691</v>
      </c>
      <c r="BG646" s="35" t="s">
        <v>1244</v>
      </c>
      <c r="BH646" s="35" t="s">
        <v>4465</v>
      </c>
      <c r="BI646" s="35" t="s">
        <v>2580</v>
      </c>
      <c r="BJ646" s="35" t="s">
        <v>4466</v>
      </c>
    </row>
    <row r="647" spans="1:62" x14ac:dyDescent="0.2">
      <c r="A647">
        <v>645</v>
      </c>
      <c r="B647" s="35" t="s">
        <v>4456</v>
      </c>
      <c r="C647" s="35" t="s">
        <v>4457</v>
      </c>
      <c r="D647" s="35" t="s">
        <v>4458</v>
      </c>
      <c r="E647" s="35" t="s">
        <v>4467</v>
      </c>
      <c r="F647" s="35" t="s">
        <v>4460</v>
      </c>
      <c r="G647" s="20">
        <v>44067</v>
      </c>
      <c r="H647" s="35" t="s">
        <v>150</v>
      </c>
      <c r="I647" s="35" t="s">
        <v>61</v>
      </c>
      <c r="J647" s="35" t="s">
        <v>176</v>
      </c>
      <c r="K647">
        <v>45</v>
      </c>
      <c r="L647">
        <v>23</v>
      </c>
      <c r="M647" s="35" t="s">
        <v>4461</v>
      </c>
      <c r="N647" s="35" t="s">
        <v>4462</v>
      </c>
      <c r="O647" s="35" t="s">
        <v>51</v>
      </c>
      <c r="P647" s="35" t="s">
        <v>2656</v>
      </c>
      <c r="Q647" s="35" t="s">
        <v>59</v>
      </c>
      <c r="R647" s="35" t="s">
        <v>2623</v>
      </c>
      <c r="S647" s="35" t="s">
        <v>4463</v>
      </c>
      <c r="T647">
        <v>41400000</v>
      </c>
      <c r="U647">
        <v>10</v>
      </c>
      <c r="V647" s="35" t="s">
        <v>4464</v>
      </c>
      <c r="W647" s="35" t="s">
        <v>118</v>
      </c>
      <c r="X647" s="35" t="s">
        <v>79</v>
      </c>
      <c r="Y647" s="35" t="s">
        <v>48</v>
      </c>
      <c r="Z647" s="35" t="s">
        <v>14691</v>
      </c>
      <c r="AA647" s="35" t="s">
        <v>14691</v>
      </c>
      <c r="AC647" s="35" t="s">
        <v>14691</v>
      </c>
      <c r="AD647" s="35" t="s">
        <v>14691</v>
      </c>
      <c r="AE647">
        <v>414042541</v>
      </c>
      <c r="AF647">
        <v>10</v>
      </c>
      <c r="AG647" s="35" t="s">
        <v>14691</v>
      </c>
      <c r="AI647">
        <v>10350000</v>
      </c>
      <c r="AJ647" s="20">
        <v>44090</v>
      </c>
      <c r="AK647" s="20"/>
      <c r="AL647">
        <v>6140000</v>
      </c>
      <c r="AM647">
        <v>245600</v>
      </c>
      <c r="AP647" s="35" t="s">
        <v>14691</v>
      </c>
      <c r="AQ647" s="35" t="s">
        <v>14691</v>
      </c>
      <c r="AR647" s="35" t="s">
        <v>14691</v>
      </c>
      <c r="AS647" s="35" t="s">
        <v>14691</v>
      </c>
      <c r="AT647" s="35" t="s">
        <v>14691</v>
      </c>
      <c r="AU647">
        <v>10</v>
      </c>
      <c r="AV647">
        <v>10.029999999999999</v>
      </c>
      <c r="AW647" t="b">
        <v>0</v>
      </c>
      <c r="AX647">
        <v>41400000</v>
      </c>
      <c r="AY647" s="20">
        <v>44822</v>
      </c>
      <c r="AZ647" s="20"/>
      <c r="BA647" s="20">
        <v>44913</v>
      </c>
      <c r="BB647">
        <v>1</v>
      </c>
      <c r="BC647">
        <v>0.25</v>
      </c>
      <c r="BD647">
        <v>1</v>
      </c>
      <c r="BE647">
        <v>11.5</v>
      </c>
      <c r="BF647" s="35" t="s">
        <v>14691</v>
      </c>
      <c r="BG647" s="35" t="s">
        <v>4456</v>
      </c>
      <c r="BH647" s="35" t="s">
        <v>4468</v>
      </c>
      <c r="BI647" s="35" t="s">
        <v>2584</v>
      </c>
      <c r="BJ647" s="35" t="s">
        <v>4469</v>
      </c>
    </row>
    <row r="648" spans="1:62" x14ac:dyDescent="0.2">
      <c r="A648">
        <v>646</v>
      </c>
      <c r="B648" s="35" t="s">
        <v>4456</v>
      </c>
      <c r="C648" s="35" t="s">
        <v>4457</v>
      </c>
      <c r="D648" s="35" t="s">
        <v>4458</v>
      </c>
      <c r="E648" s="35" t="s">
        <v>4470</v>
      </c>
      <c r="F648" s="35" t="s">
        <v>4460</v>
      </c>
      <c r="G648" s="20">
        <v>44067</v>
      </c>
      <c r="H648" s="35" t="s">
        <v>150</v>
      </c>
      <c r="I648" s="35" t="s">
        <v>61</v>
      </c>
      <c r="J648" s="35" t="s">
        <v>176</v>
      </c>
      <c r="K648">
        <v>45</v>
      </c>
      <c r="L648">
        <v>23</v>
      </c>
      <c r="M648" s="35" t="s">
        <v>4461</v>
      </c>
      <c r="N648" s="35" t="s">
        <v>4462</v>
      </c>
      <c r="O648" s="35" t="s">
        <v>51</v>
      </c>
      <c r="P648" s="35" t="s">
        <v>2656</v>
      </c>
      <c r="Q648" s="35" t="s">
        <v>59</v>
      </c>
      <c r="R648" s="35" t="s">
        <v>2623</v>
      </c>
      <c r="S648" s="35" t="s">
        <v>4463</v>
      </c>
      <c r="T648">
        <v>41400000</v>
      </c>
      <c r="U648">
        <v>10</v>
      </c>
      <c r="V648" s="35" t="s">
        <v>4464</v>
      </c>
      <c r="W648" s="35" t="s">
        <v>118</v>
      </c>
      <c r="X648" s="35" t="s">
        <v>79</v>
      </c>
      <c r="Y648" s="35" t="s">
        <v>48</v>
      </c>
      <c r="Z648" s="35" t="s">
        <v>14691</v>
      </c>
      <c r="AA648" s="35" t="s">
        <v>14691</v>
      </c>
      <c r="AC648" s="35" t="s">
        <v>14691</v>
      </c>
      <c r="AD648" s="35" t="s">
        <v>14691</v>
      </c>
      <c r="AE648">
        <v>414042541</v>
      </c>
      <c r="AF648">
        <v>10</v>
      </c>
      <c r="AG648" s="35" t="s">
        <v>14691</v>
      </c>
      <c r="AI648">
        <v>10350000</v>
      </c>
      <c r="AJ648" s="20">
        <v>44090</v>
      </c>
      <c r="AK648" s="20"/>
      <c r="AL648">
        <v>6140000</v>
      </c>
      <c r="AM648">
        <v>245600</v>
      </c>
      <c r="AP648" s="35" t="s">
        <v>14691</v>
      </c>
      <c r="AQ648" s="35" t="s">
        <v>14691</v>
      </c>
      <c r="AR648" s="35" t="s">
        <v>14691</v>
      </c>
      <c r="AS648" s="35" t="s">
        <v>14691</v>
      </c>
      <c r="AT648" s="35" t="s">
        <v>14691</v>
      </c>
      <c r="AU648">
        <v>10</v>
      </c>
      <c r="AV648">
        <v>10.029999999999999</v>
      </c>
      <c r="AW648" t="b">
        <v>0</v>
      </c>
      <c r="AX648">
        <v>41400000</v>
      </c>
      <c r="AY648" s="20">
        <v>44822</v>
      </c>
      <c r="AZ648" s="20"/>
      <c r="BA648" s="20">
        <v>44913</v>
      </c>
      <c r="BB648">
        <v>1</v>
      </c>
      <c r="BC648">
        <v>0.25</v>
      </c>
      <c r="BD648">
        <v>1</v>
      </c>
      <c r="BE648">
        <v>11.5</v>
      </c>
      <c r="BF648" s="35" t="s">
        <v>14691</v>
      </c>
      <c r="BG648" s="35" t="s">
        <v>4471</v>
      </c>
      <c r="BH648" s="35" t="s">
        <v>4472</v>
      </c>
      <c r="BI648" s="35" t="s">
        <v>2589</v>
      </c>
      <c r="BJ648" s="35" t="s">
        <v>4473</v>
      </c>
    </row>
    <row r="649" spans="1:62" x14ac:dyDescent="0.2">
      <c r="A649">
        <v>647</v>
      </c>
      <c r="B649" s="35" t="s">
        <v>12143</v>
      </c>
      <c r="C649" s="35" t="s">
        <v>12144</v>
      </c>
      <c r="D649" s="35" t="s">
        <v>12145</v>
      </c>
      <c r="E649" s="35" t="s">
        <v>12146</v>
      </c>
      <c r="F649" s="35" t="s">
        <v>12147</v>
      </c>
      <c r="G649" s="20">
        <v>44463</v>
      </c>
      <c r="H649" s="35" t="s">
        <v>2949</v>
      </c>
      <c r="I649" s="35" t="s">
        <v>61</v>
      </c>
      <c r="J649" s="35" t="s">
        <v>69</v>
      </c>
      <c r="K649">
        <v>18</v>
      </c>
      <c r="L649">
        <v>9.1999999999999993</v>
      </c>
      <c r="M649" s="35" t="s">
        <v>12148</v>
      </c>
      <c r="N649" s="35" t="s">
        <v>12149</v>
      </c>
      <c r="O649" s="35" t="s">
        <v>52</v>
      </c>
      <c r="P649" s="35" t="s">
        <v>2656</v>
      </c>
      <c r="Q649" s="35" t="s">
        <v>200</v>
      </c>
      <c r="R649" s="35" t="s">
        <v>2577</v>
      </c>
      <c r="S649" s="35" t="s">
        <v>12150</v>
      </c>
      <c r="T649">
        <v>30000000</v>
      </c>
      <c r="U649">
        <v>10</v>
      </c>
      <c r="V649" s="35" t="s">
        <v>14691</v>
      </c>
      <c r="W649" s="35" t="s">
        <v>1242</v>
      </c>
      <c r="X649" s="35" t="s">
        <v>49</v>
      </c>
      <c r="Y649" s="35" t="s">
        <v>48</v>
      </c>
      <c r="Z649" s="35" t="s">
        <v>14691</v>
      </c>
      <c r="AA649" s="35" t="s">
        <v>14691</v>
      </c>
      <c r="AC649" s="35" t="s">
        <v>14691</v>
      </c>
      <c r="AD649" s="35" t="s">
        <v>14691</v>
      </c>
      <c r="AE649">
        <v>306017160</v>
      </c>
      <c r="AF649">
        <v>10.199999999999999</v>
      </c>
      <c r="AG649" s="35" t="s">
        <v>14691</v>
      </c>
      <c r="AI649">
        <v>15000000</v>
      </c>
      <c r="AJ649" s="20">
        <v>44488</v>
      </c>
      <c r="AK649" s="20"/>
      <c r="AL649">
        <v>7000000</v>
      </c>
      <c r="AM649">
        <v>700000</v>
      </c>
      <c r="AP649" s="35" t="s">
        <v>14691</v>
      </c>
      <c r="AQ649" s="35" t="s">
        <v>14691</v>
      </c>
      <c r="AR649" s="35" t="s">
        <v>14691</v>
      </c>
      <c r="AS649" s="35" t="s">
        <v>14691</v>
      </c>
      <c r="AT649" s="35" t="s">
        <v>14691</v>
      </c>
      <c r="AU649">
        <v>10.199999999999999</v>
      </c>
      <c r="AV649">
        <v>10.281000000000001</v>
      </c>
      <c r="AW649" t="b">
        <v>0</v>
      </c>
      <c r="AX649">
        <v>30000000</v>
      </c>
      <c r="AY649" s="20">
        <v>45037</v>
      </c>
      <c r="AZ649" s="20"/>
      <c r="BA649" s="20"/>
      <c r="BB649">
        <v>1</v>
      </c>
      <c r="BC649">
        <v>0.5</v>
      </c>
      <c r="BD649">
        <v>1</v>
      </c>
      <c r="BE649">
        <v>11.5</v>
      </c>
      <c r="BF649" s="35" t="s">
        <v>14691</v>
      </c>
      <c r="BG649" s="35" t="s">
        <v>1243</v>
      </c>
      <c r="BH649" s="35" t="s">
        <v>12151</v>
      </c>
      <c r="BI649" s="35" t="s">
        <v>2580</v>
      </c>
      <c r="BJ649" s="35" t="s">
        <v>12152</v>
      </c>
    </row>
    <row r="650" spans="1:62" x14ac:dyDescent="0.2">
      <c r="A650">
        <v>648</v>
      </c>
      <c r="B650" s="35" t="s">
        <v>12143</v>
      </c>
      <c r="C650" s="35" t="s">
        <v>12144</v>
      </c>
      <c r="D650" s="35" t="s">
        <v>12145</v>
      </c>
      <c r="E650" s="35" t="s">
        <v>12153</v>
      </c>
      <c r="F650" s="35" t="s">
        <v>12147</v>
      </c>
      <c r="G650" s="20">
        <v>44463</v>
      </c>
      <c r="H650" s="35" t="s">
        <v>2949</v>
      </c>
      <c r="I650" s="35" t="s">
        <v>61</v>
      </c>
      <c r="J650" s="35" t="s">
        <v>69</v>
      </c>
      <c r="K650">
        <v>18</v>
      </c>
      <c r="L650">
        <v>9.1999999999999993</v>
      </c>
      <c r="M650" s="35" t="s">
        <v>12148</v>
      </c>
      <c r="N650" s="35" t="s">
        <v>12149</v>
      </c>
      <c r="O650" s="35" t="s">
        <v>52</v>
      </c>
      <c r="P650" s="35" t="s">
        <v>2656</v>
      </c>
      <c r="Q650" s="35" t="s">
        <v>200</v>
      </c>
      <c r="R650" s="35" t="s">
        <v>2577</v>
      </c>
      <c r="S650" s="35" t="s">
        <v>12150</v>
      </c>
      <c r="T650">
        <v>30000000</v>
      </c>
      <c r="U650">
        <v>10</v>
      </c>
      <c r="V650" s="35" t="s">
        <v>14691</v>
      </c>
      <c r="W650" s="35" t="s">
        <v>1242</v>
      </c>
      <c r="X650" s="35" t="s">
        <v>49</v>
      </c>
      <c r="Y650" s="35" t="s">
        <v>48</v>
      </c>
      <c r="Z650" s="35" t="s">
        <v>14691</v>
      </c>
      <c r="AA650" s="35" t="s">
        <v>14691</v>
      </c>
      <c r="AC650" s="35" t="s">
        <v>14691</v>
      </c>
      <c r="AD650" s="35" t="s">
        <v>14691</v>
      </c>
      <c r="AE650">
        <v>306017160</v>
      </c>
      <c r="AF650">
        <v>10.199999999999999</v>
      </c>
      <c r="AG650" s="35" t="s">
        <v>14691</v>
      </c>
      <c r="AI650">
        <v>15000000</v>
      </c>
      <c r="AJ650" s="20">
        <v>44488</v>
      </c>
      <c r="AK650" s="20"/>
      <c r="AL650">
        <v>7000000</v>
      </c>
      <c r="AM650">
        <v>700000</v>
      </c>
      <c r="AP650" s="35" t="s">
        <v>14691</v>
      </c>
      <c r="AQ650" s="35" t="s">
        <v>14691</v>
      </c>
      <c r="AR650" s="35" t="s">
        <v>14691</v>
      </c>
      <c r="AS650" s="35" t="s">
        <v>14691</v>
      </c>
      <c r="AT650" s="35" t="s">
        <v>14691</v>
      </c>
      <c r="AU650">
        <v>10.199999999999999</v>
      </c>
      <c r="AV650">
        <v>10.281000000000001</v>
      </c>
      <c r="AW650" t="b">
        <v>0</v>
      </c>
      <c r="AX650">
        <v>30000000</v>
      </c>
      <c r="AY650" s="20">
        <v>45037</v>
      </c>
      <c r="AZ650" s="20"/>
      <c r="BA650" s="20"/>
      <c r="BB650">
        <v>1</v>
      </c>
      <c r="BC650">
        <v>0.5</v>
      </c>
      <c r="BD650">
        <v>1</v>
      </c>
      <c r="BE650">
        <v>11.5</v>
      </c>
      <c r="BF650" s="35" t="s">
        <v>14691</v>
      </c>
      <c r="BG650" s="35" t="s">
        <v>12143</v>
      </c>
      <c r="BH650" s="35" t="s">
        <v>12154</v>
      </c>
      <c r="BI650" s="35" t="s">
        <v>2584</v>
      </c>
      <c r="BJ650" s="35" t="s">
        <v>12155</v>
      </c>
    </row>
    <row r="651" spans="1:62" x14ac:dyDescent="0.2">
      <c r="A651">
        <v>649</v>
      </c>
      <c r="B651" s="35" t="s">
        <v>12143</v>
      </c>
      <c r="C651" s="35" t="s">
        <v>12144</v>
      </c>
      <c r="D651" s="35" t="s">
        <v>12145</v>
      </c>
      <c r="E651" s="35" t="s">
        <v>12156</v>
      </c>
      <c r="F651" s="35" t="s">
        <v>12147</v>
      </c>
      <c r="G651" s="20">
        <v>44463</v>
      </c>
      <c r="H651" s="35" t="s">
        <v>2949</v>
      </c>
      <c r="I651" s="35" t="s">
        <v>61</v>
      </c>
      <c r="J651" s="35" t="s">
        <v>69</v>
      </c>
      <c r="K651">
        <v>18</v>
      </c>
      <c r="L651">
        <v>9.1999999999999993</v>
      </c>
      <c r="M651" s="35" t="s">
        <v>12148</v>
      </c>
      <c r="N651" s="35" t="s">
        <v>12149</v>
      </c>
      <c r="O651" s="35" t="s">
        <v>52</v>
      </c>
      <c r="P651" s="35" t="s">
        <v>2656</v>
      </c>
      <c r="Q651" s="35" t="s">
        <v>200</v>
      </c>
      <c r="R651" s="35" t="s">
        <v>2577</v>
      </c>
      <c r="S651" s="35" t="s">
        <v>12150</v>
      </c>
      <c r="T651">
        <v>30000000</v>
      </c>
      <c r="U651">
        <v>10</v>
      </c>
      <c r="V651" s="35" t="s">
        <v>14691</v>
      </c>
      <c r="W651" s="35" t="s">
        <v>1242</v>
      </c>
      <c r="X651" s="35" t="s">
        <v>49</v>
      </c>
      <c r="Y651" s="35" t="s">
        <v>48</v>
      </c>
      <c r="Z651" s="35" t="s">
        <v>14691</v>
      </c>
      <c r="AA651" s="35" t="s">
        <v>14691</v>
      </c>
      <c r="AC651" s="35" t="s">
        <v>14691</v>
      </c>
      <c r="AD651" s="35" t="s">
        <v>14691</v>
      </c>
      <c r="AE651">
        <v>306017160</v>
      </c>
      <c r="AF651">
        <v>10.199999999999999</v>
      </c>
      <c r="AG651" s="35" t="s">
        <v>14691</v>
      </c>
      <c r="AI651">
        <v>15000000</v>
      </c>
      <c r="AJ651" s="20">
        <v>44488</v>
      </c>
      <c r="AK651" s="20"/>
      <c r="AL651">
        <v>7000000</v>
      </c>
      <c r="AM651">
        <v>700000</v>
      </c>
      <c r="AP651" s="35" t="s">
        <v>14691</v>
      </c>
      <c r="AQ651" s="35" t="s">
        <v>14691</v>
      </c>
      <c r="AR651" s="35" t="s">
        <v>14691</v>
      </c>
      <c r="AS651" s="35" t="s">
        <v>14691</v>
      </c>
      <c r="AT651" s="35" t="s">
        <v>14691</v>
      </c>
      <c r="AU651">
        <v>10.199999999999999</v>
      </c>
      <c r="AV651">
        <v>10.281000000000001</v>
      </c>
      <c r="AW651" t="b">
        <v>0</v>
      </c>
      <c r="AX651">
        <v>30000000</v>
      </c>
      <c r="AY651" s="20">
        <v>45037</v>
      </c>
      <c r="AZ651" s="20"/>
      <c r="BA651" s="20"/>
      <c r="BB651">
        <v>1</v>
      </c>
      <c r="BC651">
        <v>0.5</v>
      </c>
      <c r="BD651">
        <v>1</v>
      </c>
      <c r="BE651">
        <v>11.5</v>
      </c>
      <c r="BF651" s="35" t="s">
        <v>14691</v>
      </c>
      <c r="BG651" s="35" t="s">
        <v>12157</v>
      </c>
      <c r="BH651" s="35" t="s">
        <v>12158</v>
      </c>
      <c r="BI651" s="35" t="s">
        <v>2589</v>
      </c>
      <c r="BJ651" s="35" t="s">
        <v>12159</v>
      </c>
    </row>
    <row r="652" spans="1:62" x14ac:dyDescent="0.2">
      <c r="A652">
        <v>650</v>
      </c>
      <c r="B652" s="35" t="s">
        <v>6686</v>
      </c>
      <c r="C652" s="35" t="s">
        <v>6687</v>
      </c>
      <c r="D652" s="35" t="s">
        <v>6688</v>
      </c>
      <c r="E652" s="35" t="s">
        <v>6689</v>
      </c>
      <c r="F652" s="35" t="s">
        <v>6690</v>
      </c>
      <c r="G652" s="20">
        <v>44180</v>
      </c>
      <c r="H652" s="35" t="s">
        <v>3225</v>
      </c>
      <c r="I652" s="35" t="s">
        <v>54</v>
      </c>
      <c r="J652" s="35" t="s">
        <v>53</v>
      </c>
      <c r="K652">
        <v>18</v>
      </c>
      <c r="L652">
        <v>9.1999999999999993</v>
      </c>
      <c r="M652" s="35" t="s">
        <v>6222</v>
      </c>
      <c r="N652" s="35" t="s">
        <v>6691</v>
      </c>
      <c r="O652" s="35" t="s">
        <v>52</v>
      </c>
      <c r="P652" s="35" t="s">
        <v>2656</v>
      </c>
      <c r="Q652" s="35" t="s">
        <v>200</v>
      </c>
      <c r="R652" s="35" t="s">
        <v>2623</v>
      </c>
      <c r="S652" s="35" t="s">
        <v>3846</v>
      </c>
      <c r="T652">
        <v>40250000</v>
      </c>
      <c r="U652">
        <v>10</v>
      </c>
      <c r="V652" s="35" t="s">
        <v>14691</v>
      </c>
      <c r="W652" s="35" t="s">
        <v>49</v>
      </c>
      <c r="X652" s="35" t="s">
        <v>49</v>
      </c>
      <c r="Y652" s="35" t="s">
        <v>48</v>
      </c>
      <c r="Z652" s="35" t="s">
        <v>14691</v>
      </c>
      <c r="AA652" s="35" t="s">
        <v>14691</v>
      </c>
      <c r="AC652" s="35" t="s">
        <v>14691</v>
      </c>
      <c r="AD652" s="35" t="s">
        <v>14691</v>
      </c>
      <c r="AE652">
        <v>402582054</v>
      </c>
      <c r="AF652">
        <v>10</v>
      </c>
      <c r="AG652" s="35" t="s">
        <v>14691</v>
      </c>
      <c r="AI652">
        <v>13416667</v>
      </c>
      <c r="AJ652" s="20">
        <v>44204</v>
      </c>
      <c r="AK652" s="20"/>
      <c r="AL652">
        <v>8000000</v>
      </c>
      <c r="AM652">
        <v>800000</v>
      </c>
      <c r="AP652" s="35" t="s">
        <v>14691</v>
      </c>
      <c r="AQ652" s="35" t="s">
        <v>14691</v>
      </c>
      <c r="AR652" s="35" t="s">
        <v>14691</v>
      </c>
      <c r="AS652" s="35" t="s">
        <v>14691</v>
      </c>
      <c r="AT652" s="35" t="s">
        <v>14691</v>
      </c>
      <c r="AU652">
        <v>10</v>
      </c>
      <c r="AV652">
        <v>10.045999999999999</v>
      </c>
      <c r="AW652" t="b">
        <v>0</v>
      </c>
      <c r="AX652">
        <v>40250000</v>
      </c>
      <c r="AY652" s="20">
        <v>44938</v>
      </c>
      <c r="AZ652" s="20"/>
      <c r="BA652" s="20"/>
      <c r="BB652">
        <v>1</v>
      </c>
      <c r="BC652">
        <v>0.3333333432674408</v>
      </c>
      <c r="BD652">
        <v>1</v>
      </c>
      <c r="BE652">
        <v>11.5</v>
      </c>
      <c r="BF652" s="35" t="s">
        <v>14691</v>
      </c>
      <c r="BG652" s="35" t="s">
        <v>1241</v>
      </c>
      <c r="BH652" s="35" t="s">
        <v>6692</v>
      </c>
      <c r="BI652" s="35" t="s">
        <v>2580</v>
      </c>
      <c r="BJ652" s="35" t="s">
        <v>6693</v>
      </c>
    </row>
    <row r="653" spans="1:62" x14ac:dyDescent="0.2">
      <c r="A653">
        <v>651</v>
      </c>
      <c r="B653" s="35" t="s">
        <v>6686</v>
      </c>
      <c r="C653" s="35" t="s">
        <v>6687</v>
      </c>
      <c r="D653" s="35" t="s">
        <v>6688</v>
      </c>
      <c r="E653" s="35" t="s">
        <v>6694</v>
      </c>
      <c r="F653" s="35" t="s">
        <v>6690</v>
      </c>
      <c r="G653" s="20">
        <v>44180</v>
      </c>
      <c r="H653" s="35" t="s">
        <v>3225</v>
      </c>
      <c r="I653" s="35" t="s">
        <v>54</v>
      </c>
      <c r="J653" s="35" t="s">
        <v>53</v>
      </c>
      <c r="K653">
        <v>18</v>
      </c>
      <c r="L653">
        <v>9.1999999999999993</v>
      </c>
      <c r="M653" s="35" t="s">
        <v>6222</v>
      </c>
      <c r="N653" s="35" t="s">
        <v>6691</v>
      </c>
      <c r="O653" s="35" t="s">
        <v>52</v>
      </c>
      <c r="P653" s="35" t="s">
        <v>2656</v>
      </c>
      <c r="Q653" s="35" t="s">
        <v>200</v>
      </c>
      <c r="R653" s="35" t="s">
        <v>2623</v>
      </c>
      <c r="S653" s="35" t="s">
        <v>3846</v>
      </c>
      <c r="T653">
        <v>40250000</v>
      </c>
      <c r="U653">
        <v>10</v>
      </c>
      <c r="V653" s="35" t="s">
        <v>14691</v>
      </c>
      <c r="W653" s="35" t="s">
        <v>49</v>
      </c>
      <c r="X653" s="35" t="s">
        <v>49</v>
      </c>
      <c r="Y653" s="35" t="s">
        <v>48</v>
      </c>
      <c r="Z653" s="35" t="s">
        <v>14691</v>
      </c>
      <c r="AA653" s="35" t="s">
        <v>14691</v>
      </c>
      <c r="AC653" s="35" t="s">
        <v>14691</v>
      </c>
      <c r="AD653" s="35" t="s">
        <v>14691</v>
      </c>
      <c r="AE653">
        <v>402582054</v>
      </c>
      <c r="AF653">
        <v>10</v>
      </c>
      <c r="AG653" s="35" t="s">
        <v>14691</v>
      </c>
      <c r="AI653">
        <v>13416667</v>
      </c>
      <c r="AJ653" s="20">
        <v>44204</v>
      </c>
      <c r="AK653" s="20"/>
      <c r="AL653">
        <v>8000000</v>
      </c>
      <c r="AM653">
        <v>800000</v>
      </c>
      <c r="AP653" s="35" t="s">
        <v>14691</v>
      </c>
      <c r="AQ653" s="35" t="s">
        <v>14691</v>
      </c>
      <c r="AR653" s="35" t="s">
        <v>14691</v>
      </c>
      <c r="AS653" s="35" t="s">
        <v>14691</v>
      </c>
      <c r="AT653" s="35" t="s">
        <v>14691</v>
      </c>
      <c r="AU653">
        <v>10</v>
      </c>
      <c r="AV653">
        <v>10.045999999999999</v>
      </c>
      <c r="AW653" t="b">
        <v>0</v>
      </c>
      <c r="AX653">
        <v>40250000</v>
      </c>
      <c r="AY653" s="20">
        <v>44938</v>
      </c>
      <c r="AZ653" s="20"/>
      <c r="BA653" s="20"/>
      <c r="BB653">
        <v>1</v>
      </c>
      <c r="BC653">
        <v>0.3333333432674408</v>
      </c>
      <c r="BD653">
        <v>1</v>
      </c>
      <c r="BE653">
        <v>11.5</v>
      </c>
      <c r="BF653" s="35" t="s">
        <v>14691</v>
      </c>
      <c r="BG653" s="35" t="s">
        <v>6686</v>
      </c>
      <c r="BH653" s="35" t="s">
        <v>6695</v>
      </c>
      <c r="BI653" s="35" t="s">
        <v>2584</v>
      </c>
      <c r="BJ653" s="35" t="s">
        <v>6696</v>
      </c>
    </row>
    <row r="654" spans="1:62" x14ac:dyDescent="0.2">
      <c r="A654">
        <v>652</v>
      </c>
      <c r="B654" s="35" t="s">
        <v>6686</v>
      </c>
      <c r="C654" s="35" t="s">
        <v>6687</v>
      </c>
      <c r="D654" s="35" t="s">
        <v>6688</v>
      </c>
      <c r="E654" s="35" t="s">
        <v>6697</v>
      </c>
      <c r="F654" s="35" t="s">
        <v>6690</v>
      </c>
      <c r="G654" s="20">
        <v>44180</v>
      </c>
      <c r="H654" s="35" t="s">
        <v>3225</v>
      </c>
      <c r="I654" s="35" t="s">
        <v>54</v>
      </c>
      <c r="J654" s="35" t="s">
        <v>53</v>
      </c>
      <c r="K654">
        <v>18</v>
      </c>
      <c r="L654">
        <v>9.1999999999999993</v>
      </c>
      <c r="M654" s="35" t="s">
        <v>6222</v>
      </c>
      <c r="N654" s="35" t="s">
        <v>6691</v>
      </c>
      <c r="O654" s="35" t="s">
        <v>52</v>
      </c>
      <c r="P654" s="35" t="s">
        <v>2656</v>
      </c>
      <c r="Q654" s="35" t="s">
        <v>200</v>
      </c>
      <c r="R654" s="35" t="s">
        <v>2623</v>
      </c>
      <c r="S654" s="35" t="s">
        <v>3846</v>
      </c>
      <c r="T654">
        <v>40250000</v>
      </c>
      <c r="U654">
        <v>10</v>
      </c>
      <c r="V654" s="35" t="s">
        <v>14691</v>
      </c>
      <c r="W654" s="35" t="s">
        <v>49</v>
      </c>
      <c r="X654" s="35" t="s">
        <v>49</v>
      </c>
      <c r="Y654" s="35" t="s">
        <v>48</v>
      </c>
      <c r="Z654" s="35" t="s">
        <v>14691</v>
      </c>
      <c r="AA654" s="35" t="s">
        <v>14691</v>
      </c>
      <c r="AC654" s="35" t="s">
        <v>14691</v>
      </c>
      <c r="AD654" s="35" t="s">
        <v>14691</v>
      </c>
      <c r="AE654">
        <v>402582054</v>
      </c>
      <c r="AF654">
        <v>10</v>
      </c>
      <c r="AG654" s="35" t="s">
        <v>14691</v>
      </c>
      <c r="AI654">
        <v>13416667</v>
      </c>
      <c r="AJ654" s="20">
        <v>44204</v>
      </c>
      <c r="AK654" s="20"/>
      <c r="AL654">
        <v>8000000</v>
      </c>
      <c r="AM654">
        <v>800000</v>
      </c>
      <c r="AP654" s="35" t="s">
        <v>14691</v>
      </c>
      <c r="AQ654" s="35" t="s">
        <v>14691</v>
      </c>
      <c r="AR654" s="35" t="s">
        <v>14691</v>
      </c>
      <c r="AS654" s="35" t="s">
        <v>14691</v>
      </c>
      <c r="AT654" s="35" t="s">
        <v>14691</v>
      </c>
      <c r="AU654">
        <v>10</v>
      </c>
      <c r="AV654">
        <v>10.045999999999999</v>
      </c>
      <c r="AW654" t="b">
        <v>0</v>
      </c>
      <c r="AX654">
        <v>40250000</v>
      </c>
      <c r="AY654" s="20">
        <v>44938</v>
      </c>
      <c r="AZ654" s="20"/>
      <c r="BA654" s="20"/>
      <c r="BB654">
        <v>1</v>
      </c>
      <c r="BC654">
        <v>0.3333333432674408</v>
      </c>
      <c r="BD654">
        <v>1</v>
      </c>
      <c r="BE654">
        <v>11.5</v>
      </c>
      <c r="BF654" s="35" t="s">
        <v>14691</v>
      </c>
      <c r="BG654" s="35" t="s">
        <v>6698</v>
      </c>
      <c r="BH654" s="35" t="s">
        <v>6699</v>
      </c>
      <c r="BI654" s="35" t="s">
        <v>2589</v>
      </c>
      <c r="BJ654" s="35" t="s">
        <v>6700</v>
      </c>
    </row>
    <row r="655" spans="1:62" x14ac:dyDescent="0.2">
      <c r="A655">
        <v>653</v>
      </c>
      <c r="B655" s="35" t="s">
        <v>6701</v>
      </c>
      <c r="C655" s="35" t="s">
        <v>6702</v>
      </c>
      <c r="D655" s="35" t="s">
        <v>6703</v>
      </c>
      <c r="E655" s="35" t="s">
        <v>6704</v>
      </c>
      <c r="F655" s="35" t="s">
        <v>6705</v>
      </c>
      <c r="G655" s="20">
        <v>44187</v>
      </c>
      <c r="H655" s="35" t="s">
        <v>3225</v>
      </c>
      <c r="I655" s="35" t="s">
        <v>54</v>
      </c>
      <c r="J655" s="35" t="s">
        <v>69</v>
      </c>
      <c r="K655">
        <v>18</v>
      </c>
      <c r="L655">
        <v>9.1999999999999993</v>
      </c>
      <c r="M655" s="35" t="s">
        <v>6706</v>
      </c>
      <c r="N655" s="35" t="s">
        <v>6707</v>
      </c>
      <c r="O655" s="35" t="s">
        <v>68</v>
      </c>
      <c r="P655" s="35" t="s">
        <v>2656</v>
      </c>
      <c r="Q655" s="35" t="s">
        <v>51</v>
      </c>
      <c r="R655" s="35" t="s">
        <v>2623</v>
      </c>
      <c r="S655" s="35" t="s">
        <v>6708</v>
      </c>
      <c r="T655">
        <v>27600000</v>
      </c>
      <c r="U655">
        <v>10</v>
      </c>
      <c r="V655" s="35" t="s">
        <v>6709</v>
      </c>
      <c r="W655" s="35" t="s">
        <v>1239</v>
      </c>
      <c r="X655" s="35" t="s">
        <v>79</v>
      </c>
      <c r="Y655" s="35" t="s">
        <v>48</v>
      </c>
      <c r="Z655" s="35" t="s">
        <v>14691</v>
      </c>
      <c r="AA655" s="35" t="s">
        <v>14691</v>
      </c>
      <c r="AC655" s="35" t="s">
        <v>14691</v>
      </c>
      <c r="AD655" s="35" t="s">
        <v>14691</v>
      </c>
      <c r="AE655">
        <v>276019739</v>
      </c>
      <c r="AF655">
        <v>10</v>
      </c>
      <c r="AG655" s="35" t="s">
        <v>14691</v>
      </c>
      <c r="AI655">
        <v>13800000</v>
      </c>
      <c r="AJ655" s="20">
        <v>44204</v>
      </c>
      <c r="AK655" s="20"/>
      <c r="AL655">
        <v>7400000</v>
      </c>
      <c r="AO655">
        <v>7400000</v>
      </c>
      <c r="AP655" s="35" t="s">
        <v>14691</v>
      </c>
      <c r="AQ655" s="35" t="s">
        <v>14691</v>
      </c>
      <c r="AR655" s="35" t="s">
        <v>14691</v>
      </c>
      <c r="AS655" s="35" t="s">
        <v>14691</v>
      </c>
      <c r="AT655" s="35" t="s">
        <v>14691</v>
      </c>
      <c r="AU655">
        <v>10</v>
      </c>
      <c r="AV655">
        <v>10.042999999999999</v>
      </c>
      <c r="AW655" t="b">
        <v>0</v>
      </c>
      <c r="AX655">
        <v>27600000</v>
      </c>
      <c r="AY655" s="20">
        <v>44938</v>
      </c>
      <c r="AZ655" s="20"/>
      <c r="BA655" s="20"/>
      <c r="BB655">
        <v>1</v>
      </c>
      <c r="BC655">
        <v>0.5</v>
      </c>
      <c r="BD655">
        <v>1</v>
      </c>
      <c r="BE655">
        <v>11.5</v>
      </c>
      <c r="BF655" s="35" t="s">
        <v>14691</v>
      </c>
      <c r="BG655" s="35" t="s">
        <v>1240</v>
      </c>
      <c r="BH655" s="35" t="s">
        <v>6710</v>
      </c>
      <c r="BI655" s="35" t="s">
        <v>2580</v>
      </c>
      <c r="BJ655" s="35" t="s">
        <v>6711</v>
      </c>
    </row>
    <row r="656" spans="1:62" x14ac:dyDescent="0.2">
      <c r="A656">
        <v>654</v>
      </c>
      <c r="B656" s="35" t="s">
        <v>6701</v>
      </c>
      <c r="C656" s="35" t="s">
        <v>6702</v>
      </c>
      <c r="D656" s="35" t="s">
        <v>6703</v>
      </c>
      <c r="E656" s="35" t="s">
        <v>6712</v>
      </c>
      <c r="F656" s="35" t="s">
        <v>6705</v>
      </c>
      <c r="G656" s="20">
        <v>44187</v>
      </c>
      <c r="H656" s="35" t="s">
        <v>3225</v>
      </c>
      <c r="I656" s="35" t="s">
        <v>54</v>
      </c>
      <c r="J656" s="35" t="s">
        <v>69</v>
      </c>
      <c r="K656">
        <v>18</v>
      </c>
      <c r="L656">
        <v>9.1999999999999993</v>
      </c>
      <c r="M656" s="35" t="s">
        <v>6706</v>
      </c>
      <c r="N656" s="35" t="s">
        <v>6707</v>
      </c>
      <c r="O656" s="35" t="s">
        <v>68</v>
      </c>
      <c r="P656" s="35" t="s">
        <v>2656</v>
      </c>
      <c r="Q656" s="35" t="s">
        <v>51</v>
      </c>
      <c r="R656" s="35" t="s">
        <v>2623</v>
      </c>
      <c r="S656" s="35" t="s">
        <v>6708</v>
      </c>
      <c r="T656">
        <v>27600000</v>
      </c>
      <c r="U656">
        <v>10</v>
      </c>
      <c r="V656" s="35" t="s">
        <v>6709</v>
      </c>
      <c r="W656" s="35" t="s">
        <v>1239</v>
      </c>
      <c r="X656" s="35" t="s">
        <v>79</v>
      </c>
      <c r="Y656" s="35" t="s">
        <v>48</v>
      </c>
      <c r="Z656" s="35" t="s">
        <v>14691</v>
      </c>
      <c r="AA656" s="35" t="s">
        <v>14691</v>
      </c>
      <c r="AC656" s="35" t="s">
        <v>14691</v>
      </c>
      <c r="AD656" s="35" t="s">
        <v>14691</v>
      </c>
      <c r="AE656">
        <v>276019739</v>
      </c>
      <c r="AF656">
        <v>10</v>
      </c>
      <c r="AG656" s="35" t="s">
        <v>14691</v>
      </c>
      <c r="AI656">
        <v>13800000</v>
      </c>
      <c r="AJ656" s="20">
        <v>44204</v>
      </c>
      <c r="AK656" s="20"/>
      <c r="AL656">
        <v>7400000</v>
      </c>
      <c r="AO656">
        <v>7400000</v>
      </c>
      <c r="AP656" s="35" t="s">
        <v>14691</v>
      </c>
      <c r="AQ656" s="35" t="s">
        <v>14691</v>
      </c>
      <c r="AR656" s="35" t="s">
        <v>14691</v>
      </c>
      <c r="AS656" s="35" t="s">
        <v>14691</v>
      </c>
      <c r="AT656" s="35" t="s">
        <v>14691</v>
      </c>
      <c r="AU656">
        <v>10</v>
      </c>
      <c r="AV656">
        <v>10.042999999999999</v>
      </c>
      <c r="AW656" t="b">
        <v>0</v>
      </c>
      <c r="AX656">
        <v>27600000</v>
      </c>
      <c r="AY656" s="20">
        <v>44938</v>
      </c>
      <c r="AZ656" s="20"/>
      <c r="BA656" s="20"/>
      <c r="BB656">
        <v>1</v>
      </c>
      <c r="BC656">
        <v>0.5</v>
      </c>
      <c r="BD656">
        <v>1</v>
      </c>
      <c r="BE656">
        <v>11.5</v>
      </c>
      <c r="BF656" s="35" t="s">
        <v>14691</v>
      </c>
      <c r="BG656" s="35" t="s">
        <v>6701</v>
      </c>
      <c r="BH656" s="35" t="s">
        <v>6713</v>
      </c>
      <c r="BI656" s="35" t="s">
        <v>2584</v>
      </c>
      <c r="BJ656" s="35" t="s">
        <v>6714</v>
      </c>
    </row>
    <row r="657" spans="1:62" x14ac:dyDescent="0.2">
      <c r="A657">
        <v>655</v>
      </c>
      <c r="B657" s="35" t="s">
        <v>6701</v>
      </c>
      <c r="C657" s="35" t="s">
        <v>6702</v>
      </c>
      <c r="D657" s="35" t="s">
        <v>6703</v>
      </c>
      <c r="E657" s="35" t="s">
        <v>6715</v>
      </c>
      <c r="F657" s="35" t="s">
        <v>6705</v>
      </c>
      <c r="G657" s="20">
        <v>44187</v>
      </c>
      <c r="H657" s="35" t="s">
        <v>3225</v>
      </c>
      <c r="I657" s="35" t="s">
        <v>54</v>
      </c>
      <c r="J657" s="35" t="s">
        <v>69</v>
      </c>
      <c r="K657">
        <v>18</v>
      </c>
      <c r="L657">
        <v>9.1999999999999993</v>
      </c>
      <c r="M657" s="35" t="s">
        <v>6706</v>
      </c>
      <c r="N657" s="35" t="s">
        <v>6707</v>
      </c>
      <c r="O657" s="35" t="s">
        <v>68</v>
      </c>
      <c r="P657" s="35" t="s">
        <v>2656</v>
      </c>
      <c r="Q657" s="35" t="s">
        <v>51</v>
      </c>
      <c r="R657" s="35" t="s">
        <v>2623</v>
      </c>
      <c r="S657" s="35" t="s">
        <v>6708</v>
      </c>
      <c r="T657">
        <v>27600000</v>
      </c>
      <c r="U657">
        <v>10</v>
      </c>
      <c r="V657" s="35" t="s">
        <v>6709</v>
      </c>
      <c r="W657" s="35" t="s">
        <v>1239</v>
      </c>
      <c r="X657" s="35" t="s">
        <v>79</v>
      </c>
      <c r="Y657" s="35" t="s">
        <v>48</v>
      </c>
      <c r="Z657" s="35" t="s">
        <v>14691</v>
      </c>
      <c r="AA657" s="35" t="s">
        <v>14691</v>
      </c>
      <c r="AC657" s="35" t="s">
        <v>14691</v>
      </c>
      <c r="AD657" s="35" t="s">
        <v>14691</v>
      </c>
      <c r="AE657">
        <v>276019739</v>
      </c>
      <c r="AF657">
        <v>10</v>
      </c>
      <c r="AG657" s="35" t="s">
        <v>14691</v>
      </c>
      <c r="AI657">
        <v>13800000</v>
      </c>
      <c r="AJ657" s="20">
        <v>44204</v>
      </c>
      <c r="AK657" s="20"/>
      <c r="AL657">
        <v>7400000</v>
      </c>
      <c r="AO657">
        <v>7400000</v>
      </c>
      <c r="AP657" s="35" t="s">
        <v>14691</v>
      </c>
      <c r="AQ657" s="35" t="s">
        <v>14691</v>
      </c>
      <c r="AR657" s="35" t="s">
        <v>14691</v>
      </c>
      <c r="AS657" s="35" t="s">
        <v>14691</v>
      </c>
      <c r="AT657" s="35" t="s">
        <v>14691</v>
      </c>
      <c r="AU657">
        <v>10</v>
      </c>
      <c r="AV657">
        <v>10.042999999999999</v>
      </c>
      <c r="AW657" t="b">
        <v>0</v>
      </c>
      <c r="AX657">
        <v>27600000</v>
      </c>
      <c r="AY657" s="20">
        <v>44938</v>
      </c>
      <c r="AZ657" s="20"/>
      <c r="BA657" s="20"/>
      <c r="BB657">
        <v>1</v>
      </c>
      <c r="BC657">
        <v>0.5</v>
      </c>
      <c r="BD657">
        <v>1</v>
      </c>
      <c r="BE657">
        <v>11.5</v>
      </c>
      <c r="BF657" s="35" t="s">
        <v>14691</v>
      </c>
      <c r="BG657" s="35" t="s">
        <v>6716</v>
      </c>
      <c r="BH657" s="35" t="s">
        <v>6717</v>
      </c>
      <c r="BI657" s="35" t="s">
        <v>2589</v>
      </c>
      <c r="BJ657" s="35" t="s">
        <v>6718</v>
      </c>
    </row>
    <row r="658" spans="1:62" x14ac:dyDescent="0.2">
      <c r="A658">
        <v>656</v>
      </c>
      <c r="B658" s="35" t="s">
        <v>4474</v>
      </c>
      <c r="C658" s="35" t="s">
        <v>4475</v>
      </c>
      <c r="D658" s="35" t="s">
        <v>4476</v>
      </c>
      <c r="E658" s="35" t="s">
        <v>4477</v>
      </c>
      <c r="F658" s="35" t="s">
        <v>4478</v>
      </c>
      <c r="G658" s="20">
        <v>44071</v>
      </c>
      <c r="H658" s="35" t="s">
        <v>3225</v>
      </c>
      <c r="I658" s="35" t="s">
        <v>54</v>
      </c>
      <c r="J658" s="35" t="s">
        <v>53</v>
      </c>
      <c r="K658">
        <v>18</v>
      </c>
      <c r="L658">
        <v>9.1999999999999993</v>
      </c>
      <c r="M658" s="35" t="s">
        <v>4479</v>
      </c>
      <c r="N658" s="35" t="s">
        <v>4480</v>
      </c>
      <c r="O658" s="35" t="s">
        <v>51</v>
      </c>
      <c r="P658" s="35" t="s">
        <v>2575</v>
      </c>
      <c r="Q658" s="35" t="s">
        <v>59</v>
      </c>
      <c r="R658" s="35" t="s">
        <v>2623</v>
      </c>
      <c r="S658" s="35" t="s">
        <v>4481</v>
      </c>
      <c r="T658">
        <v>41400000</v>
      </c>
      <c r="U658">
        <v>10</v>
      </c>
      <c r="V658" s="35" t="s">
        <v>4482</v>
      </c>
      <c r="W658" s="35" t="s">
        <v>1237</v>
      </c>
      <c r="X658" s="35" t="s">
        <v>66</v>
      </c>
      <c r="Y658" s="35" t="s">
        <v>56</v>
      </c>
      <c r="Z658" s="35" t="s">
        <v>14691</v>
      </c>
      <c r="AA658" s="35" t="s">
        <v>14691</v>
      </c>
      <c r="AC658" s="35" t="s">
        <v>14691</v>
      </c>
      <c r="AD658" s="35" t="s">
        <v>14691</v>
      </c>
      <c r="AE658">
        <v>414143667</v>
      </c>
      <c r="AF658">
        <v>10.01</v>
      </c>
      <c r="AG658" s="35" t="s">
        <v>14691</v>
      </c>
      <c r="AI658">
        <v>13800000</v>
      </c>
      <c r="AJ658" s="20">
        <v>44090</v>
      </c>
      <c r="AK658" s="20"/>
      <c r="AL658">
        <v>10280000</v>
      </c>
      <c r="AO658">
        <v>6853333</v>
      </c>
      <c r="AP658" s="35" t="s">
        <v>14691</v>
      </c>
      <c r="AQ658" s="35" t="s">
        <v>14691</v>
      </c>
      <c r="AR658" s="35" t="s">
        <v>14691</v>
      </c>
      <c r="AS658" s="35" t="s">
        <v>14691</v>
      </c>
      <c r="AT658" s="35" t="s">
        <v>14691</v>
      </c>
      <c r="AU658">
        <v>10.01</v>
      </c>
      <c r="AV658">
        <v>10.034000000000001</v>
      </c>
      <c r="AW658" t="b">
        <v>0</v>
      </c>
      <c r="AX658">
        <v>41400000</v>
      </c>
      <c r="AY658" s="20">
        <v>44822</v>
      </c>
      <c r="AZ658" s="20"/>
      <c r="BA658" s="20"/>
      <c r="BB658">
        <v>1</v>
      </c>
      <c r="BC658">
        <v>0.3333333432674408</v>
      </c>
      <c r="BD658">
        <v>1</v>
      </c>
      <c r="BE658">
        <v>11.5</v>
      </c>
      <c r="BF658" s="35" t="s">
        <v>14691</v>
      </c>
      <c r="BG658" s="35" t="s">
        <v>1238</v>
      </c>
      <c r="BH658" s="35" t="s">
        <v>14782</v>
      </c>
      <c r="BI658" s="35" t="s">
        <v>2580</v>
      </c>
      <c r="BJ658" s="35" t="s">
        <v>4483</v>
      </c>
    </row>
    <row r="659" spans="1:62" x14ac:dyDescent="0.2">
      <c r="A659">
        <v>657</v>
      </c>
      <c r="B659" s="35" t="s">
        <v>4474</v>
      </c>
      <c r="C659" s="35" t="s">
        <v>4475</v>
      </c>
      <c r="D659" s="35" t="s">
        <v>4476</v>
      </c>
      <c r="E659" s="35" t="s">
        <v>4484</v>
      </c>
      <c r="F659" s="35" t="s">
        <v>4478</v>
      </c>
      <c r="G659" s="20">
        <v>44071</v>
      </c>
      <c r="H659" s="35" t="s">
        <v>3225</v>
      </c>
      <c r="I659" s="35" t="s">
        <v>54</v>
      </c>
      <c r="J659" s="35" t="s">
        <v>53</v>
      </c>
      <c r="K659">
        <v>18</v>
      </c>
      <c r="L659">
        <v>9.1999999999999993</v>
      </c>
      <c r="M659" s="35" t="s">
        <v>4479</v>
      </c>
      <c r="N659" s="35" t="s">
        <v>4480</v>
      </c>
      <c r="O659" s="35" t="s">
        <v>51</v>
      </c>
      <c r="P659" s="35" t="s">
        <v>2575</v>
      </c>
      <c r="Q659" s="35" t="s">
        <v>59</v>
      </c>
      <c r="R659" s="35" t="s">
        <v>2623</v>
      </c>
      <c r="S659" s="35" t="s">
        <v>4481</v>
      </c>
      <c r="T659">
        <v>41400000</v>
      </c>
      <c r="U659">
        <v>10</v>
      </c>
      <c r="V659" s="35" t="s">
        <v>4482</v>
      </c>
      <c r="W659" s="35" t="s">
        <v>1237</v>
      </c>
      <c r="X659" s="35" t="s">
        <v>66</v>
      </c>
      <c r="Y659" s="35" t="s">
        <v>56</v>
      </c>
      <c r="Z659" s="35" t="s">
        <v>14691</v>
      </c>
      <c r="AA659" s="35" t="s">
        <v>14691</v>
      </c>
      <c r="AC659" s="35" t="s">
        <v>14691</v>
      </c>
      <c r="AD659" s="35" t="s">
        <v>14691</v>
      </c>
      <c r="AE659">
        <v>414143667</v>
      </c>
      <c r="AF659">
        <v>10.01</v>
      </c>
      <c r="AG659" s="35" t="s">
        <v>14691</v>
      </c>
      <c r="AI659">
        <v>13800000</v>
      </c>
      <c r="AJ659" s="20">
        <v>44090</v>
      </c>
      <c r="AK659" s="20"/>
      <c r="AL659">
        <v>10280000</v>
      </c>
      <c r="AO659">
        <v>6853333</v>
      </c>
      <c r="AP659" s="35" t="s">
        <v>14691</v>
      </c>
      <c r="AQ659" s="35" t="s">
        <v>14691</v>
      </c>
      <c r="AR659" s="35" t="s">
        <v>14691</v>
      </c>
      <c r="AS659" s="35" t="s">
        <v>14691</v>
      </c>
      <c r="AT659" s="35" t="s">
        <v>14691</v>
      </c>
      <c r="AU659">
        <v>10.01</v>
      </c>
      <c r="AV659">
        <v>10.034000000000001</v>
      </c>
      <c r="AW659" t="b">
        <v>0</v>
      </c>
      <c r="AX659">
        <v>41400000</v>
      </c>
      <c r="AY659" s="20">
        <v>44822</v>
      </c>
      <c r="AZ659" s="20"/>
      <c r="BA659" s="20"/>
      <c r="BB659">
        <v>1</v>
      </c>
      <c r="BC659">
        <v>0.3333333432674408</v>
      </c>
      <c r="BD659">
        <v>1</v>
      </c>
      <c r="BE659">
        <v>11.5</v>
      </c>
      <c r="BF659" s="35" t="s">
        <v>14691</v>
      </c>
      <c r="BG659" s="35" t="s">
        <v>4474</v>
      </c>
      <c r="BH659" s="35" t="s">
        <v>14783</v>
      </c>
      <c r="BI659" s="35" t="s">
        <v>2584</v>
      </c>
      <c r="BJ659" s="35" t="s">
        <v>4485</v>
      </c>
    </row>
    <row r="660" spans="1:62" x14ac:dyDescent="0.2">
      <c r="A660">
        <v>658</v>
      </c>
      <c r="B660" s="35" t="s">
        <v>4474</v>
      </c>
      <c r="C660" s="35" t="s">
        <v>4475</v>
      </c>
      <c r="D660" s="35" t="s">
        <v>4476</v>
      </c>
      <c r="E660" s="35" t="s">
        <v>4486</v>
      </c>
      <c r="F660" s="35" t="s">
        <v>4478</v>
      </c>
      <c r="G660" s="20">
        <v>44071</v>
      </c>
      <c r="H660" s="35" t="s">
        <v>3225</v>
      </c>
      <c r="I660" s="35" t="s">
        <v>54</v>
      </c>
      <c r="J660" s="35" t="s">
        <v>53</v>
      </c>
      <c r="K660">
        <v>18</v>
      </c>
      <c r="L660">
        <v>9.1999999999999993</v>
      </c>
      <c r="M660" s="35" t="s">
        <v>4479</v>
      </c>
      <c r="N660" s="35" t="s">
        <v>4480</v>
      </c>
      <c r="O660" s="35" t="s">
        <v>51</v>
      </c>
      <c r="P660" s="35" t="s">
        <v>2575</v>
      </c>
      <c r="Q660" s="35" t="s">
        <v>59</v>
      </c>
      <c r="R660" s="35" t="s">
        <v>2623</v>
      </c>
      <c r="S660" s="35" t="s">
        <v>4481</v>
      </c>
      <c r="T660">
        <v>41400000</v>
      </c>
      <c r="U660">
        <v>10</v>
      </c>
      <c r="V660" s="35" t="s">
        <v>4482</v>
      </c>
      <c r="W660" s="35" t="s">
        <v>1237</v>
      </c>
      <c r="X660" s="35" t="s">
        <v>66</v>
      </c>
      <c r="Y660" s="35" t="s">
        <v>56</v>
      </c>
      <c r="Z660" s="35" t="s">
        <v>14691</v>
      </c>
      <c r="AA660" s="35" t="s">
        <v>14691</v>
      </c>
      <c r="AC660" s="35" t="s">
        <v>14691</v>
      </c>
      <c r="AD660" s="35" t="s">
        <v>14691</v>
      </c>
      <c r="AE660">
        <v>414143667</v>
      </c>
      <c r="AF660">
        <v>10.01</v>
      </c>
      <c r="AG660" s="35" t="s">
        <v>14691</v>
      </c>
      <c r="AI660">
        <v>13800000</v>
      </c>
      <c r="AJ660" s="20">
        <v>44090</v>
      </c>
      <c r="AK660" s="20"/>
      <c r="AL660">
        <v>10280000</v>
      </c>
      <c r="AO660">
        <v>6853333</v>
      </c>
      <c r="AP660" s="35" t="s">
        <v>14691</v>
      </c>
      <c r="AQ660" s="35" t="s">
        <v>14691</v>
      </c>
      <c r="AR660" s="35" t="s">
        <v>14691</v>
      </c>
      <c r="AS660" s="35" t="s">
        <v>14691</v>
      </c>
      <c r="AT660" s="35" t="s">
        <v>14691</v>
      </c>
      <c r="AU660">
        <v>10.01</v>
      </c>
      <c r="AV660">
        <v>10.034000000000001</v>
      </c>
      <c r="AW660" t="b">
        <v>0</v>
      </c>
      <c r="AX660">
        <v>41400000</v>
      </c>
      <c r="AY660" s="20">
        <v>44822</v>
      </c>
      <c r="AZ660" s="20"/>
      <c r="BA660" s="20"/>
      <c r="BB660">
        <v>1</v>
      </c>
      <c r="BC660">
        <v>0.3333333432674408</v>
      </c>
      <c r="BD660">
        <v>1</v>
      </c>
      <c r="BE660">
        <v>11.5</v>
      </c>
      <c r="BF660" s="35" t="s">
        <v>14691</v>
      </c>
      <c r="BG660" s="35" t="s">
        <v>4487</v>
      </c>
      <c r="BH660" s="35" t="s">
        <v>14784</v>
      </c>
      <c r="BI660" s="35" t="s">
        <v>2589</v>
      </c>
      <c r="BJ660" s="35" t="s">
        <v>4488</v>
      </c>
    </row>
    <row r="661" spans="1:62" x14ac:dyDescent="0.2">
      <c r="A661">
        <v>659</v>
      </c>
      <c r="B661" s="35" t="s">
        <v>7962</v>
      </c>
      <c r="C661" s="35" t="s">
        <v>7963</v>
      </c>
      <c r="D661" s="35" t="s">
        <v>7964</v>
      </c>
      <c r="E661" s="35" t="s">
        <v>7965</v>
      </c>
      <c r="F661" s="35" t="s">
        <v>7966</v>
      </c>
      <c r="G661" s="20">
        <v>44209</v>
      </c>
      <c r="H661" s="35" t="s">
        <v>3225</v>
      </c>
      <c r="I661" s="35" t="s">
        <v>54</v>
      </c>
      <c r="J661" s="35" t="s">
        <v>69</v>
      </c>
      <c r="K661">
        <v>18</v>
      </c>
      <c r="L661">
        <v>9.1999999999999993</v>
      </c>
      <c r="M661" s="35" t="s">
        <v>7967</v>
      </c>
      <c r="N661" s="35" t="s">
        <v>7968</v>
      </c>
      <c r="O661" s="35" t="s">
        <v>242</v>
      </c>
      <c r="P661" s="35" t="s">
        <v>2575</v>
      </c>
      <c r="Q661" s="35" t="s">
        <v>51</v>
      </c>
      <c r="R661" s="35" t="s">
        <v>2623</v>
      </c>
      <c r="S661" s="35" t="s">
        <v>7969</v>
      </c>
      <c r="T661">
        <v>21999960</v>
      </c>
      <c r="U661">
        <v>10</v>
      </c>
      <c r="V661" s="35" t="s">
        <v>7970</v>
      </c>
      <c r="W661" s="35" t="s">
        <v>130</v>
      </c>
      <c r="X661" s="35" t="s">
        <v>130</v>
      </c>
      <c r="Y661" s="35" t="s">
        <v>48</v>
      </c>
      <c r="Z661" s="35" t="s">
        <v>14691</v>
      </c>
      <c r="AA661" s="35" t="s">
        <v>14691</v>
      </c>
      <c r="AC661" s="35" t="s">
        <v>14691</v>
      </c>
      <c r="AD661" s="35" t="s">
        <v>14691</v>
      </c>
      <c r="AE661">
        <v>220050762</v>
      </c>
      <c r="AF661">
        <v>10</v>
      </c>
      <c r="AG661" s="35" t="s">
        <v>14691</v>
      </c>
      <c r="AI661">
        <v>10999980</v>
      </c>
      <c r="AJ661" s="20">
        <v>44225</v>
      </c>
      <c r="AK661" s="20"/>
      <c r="AL661">
        <v>6399992</v>
      </c>
      <c r="AO661">
        <v>6399992</v>
      </c>
      <c r="AP661" s="35" t="s">
        <v>14691</v>
      </c>
      <c r="AQ661" s="35" t="s">
        <v>14691</v>
      </c>
      <c r="AR661" s="35" t="s">
        <v>14691</v>
      </c>
      <c r="AS661" s="35" t="s">
        <v>14691</v>
      </c>
      <c r="AT661" s="35" t="s">
        <v>14691</v>
      </c>
      <c r="AU661">
        <v>10</v>
      </c>
      <c r="AV661">
        <v>10.045</v>
      </c>
      <c r="AW661" t="b">
        <v>0</v>
      </c>
      <c r="AX661">
        <v>21999960</v>
      </c>
      <c r="AY661" s="20">
        <v>44959</v>
      </c>
      <c r="AZ661" s="20"/>
      <c r="BA661" s="20"/>
      <c r="BB661">
        <v>1</v>
      </c>
      <c r="BC661">
        <v>0.5</v>
      </c>
      <c r="BD661">
        <v>1</v>
      </c>
      <c r="BE661">
        <v>11.5</v>
      </c>
      <c r="BF661" s="35" t="s">
        <v>14691</v>
      </c>
      <c r="BG661" s="35" t="s">
        <v>1236</v>
      </c>
      <c r="BH661" s="35" t="s">
        <v>7971</v>
      </c>
      <c r="BI661" s="35" t="s">
        <v>2580</v>
      </c>
      <c r="BJ661" s="35" t="s">
        <v>7972</v>
      </c>
    </row>
    <row r="662" spans="1:62" x14ac:dyDescent="0.2">
      <c r="A662">
        <v>660</v>
      </c>
      <c r="B662" s="35" t="s">
        <v>7962</v>
      </c>
      <c r="C662" s="35" t="s">
        <v>7963</v>
      </c>
      <c r="D662" s="35" t="s">
        <v>7964</v>
      </c>
      <c r="E662" s="35" t="s">
        <v>7973</v>
      </c>
      <c r="F662" s="35" t="s">
        <v>7966</v>
      </c>
      <c r="G662" s="20">
        <v>44209</v>
      </c>
      <c r="H662" s="35" t="s">
        <v>3225</v>
      </c>
      <c r="I662" s="35" t="s">
        <v>54</v>
      </c>
      <c r="J662" s="35" t="s">
        <v>69</v>
      </c>
      <c r="K662">
        <v>18</v>
      </c>
      <c r="L662">
        <v>9.1999999999999993</v>
      </c>
      <c r="M662" s="35" t="s">
        <v>7967</v>
      </c>
      <c r="N662" s="35" t="s">
        <v>7968</v>
      </c>
      <c r="O662" s="35" t="s">
        <v>242</v>
      </c>
      <c r="P662" s="35" t="s">
        <v>2575</v>
      </c>
      <c r="Q662" s="35" t="s">
        <v>51</v>
      </c>
      <c r="R662" s="35" t="s">
        <v>2623</v>
      </c>
      <c r="S662" s="35" t="s">
        <v>7969</v>
      </c>
      <c r="T662">
        <v>21999960</v>
      </c>
      <c r="U662">
        <v>10</v>
      </c>
      <c r="V662" s="35" t="s">
        <v>7970</v>
      </c>
      <c r="W662" s="35" t="s">
        <v>130</v>
      </c>
      <c r="X662" s="35" t="s">
        <v>130</v>
      </c>
      <c r="Y662" s="35" t="s">
        <v>48</v>
      </c>
      <c r="Z662" s="35" t="s">
        <v>14691</v>
      </c>
      <c r="AA662" s="35" t="s">
        <v>14691</v>
      </c>
      <c r="AC662" s="35" t="s">
        <v>14691</v>
      </c>
      <c r="AD662" s="35" t="s">
        <v>14691</v>
      </c>
      <c r="AE662">
        <v>220050762</v>
      </c>
      <c r="AF662">
        <v>10</v>
      </c>
      <c r="AG662" s="35" t="s">
        <v>14691</v>
      </c>
      <c r="AI662">
        <v>10999980</v>
      </c>
      <c r="AJ662" s="20">
        <v>44225</v>
      </c>
      <c r="AK662" s="20"/>
      <c r="AL662">
        <v>6399992</v>
      </c>
      <c r="AO662">
        <v>6399992</v>
      </c>
      <c r="AP662" s="35" t="s">
        <v>14691</v>
      </c>
      <c r="AQ662" s="35" t="s">
        <v>14691</v>
      </c>
      <c r="AR662" s="35" t="s">
        <v>14691</v>
      </c>
      <c r="AS662" s="35" t="s">
        <v>14691</v>
      </c>
      <c r="AT662" s="35" t="s">
        <v>14691</v>
      </c>
      <c r="AU662">
        <v>10</v>
      </c>
      <c r="AV662">
        <v>10.045</v>
      </c>
      <c r="AW662" t="b">
        <v>0</v>
      </c>
      <c r="AX662">
        <v>21999960</v>
      </c>
      <c r="AY662" s="20">
        <v>44959</v>
      </c>
      <c r="AZ662" s="20"/>
      <c r="BA662" s="20"/>
      <c r="BB662">
        <v>1</v>
      </c>
      <c r="BC662">
        <v>0.5</v>
      </c>
      <c r="BD662">
        <v>1</v>
      </c>
      <c r="BE662">
        <v>11.5</v>
      </c>
      <c r="BF662" s="35" t="s">
        <v>14691</v>
      </c>
      <c r="BG662" s="35" t="s">
        <v>7962</v>
      </c>
      <c r="BH662" s="35" t="s">
        <v>7974</v>
      </c>
      <c r="BI662" s="35" t="s">
        <v>2584</v>
      </c>
      <c r="BJ662" s="35" t="s">
        <v>7975</v>
      </c>
    </row>
    <row r="663" spans="1:62" x14ac:dyDescent="0.2">
      <c r="A663">
        <v>661</v>
      </c>
      <c r="B663" s="35" t="s">
        <v>7962</v>
      </c>
      <c r="C663" s="35" t="s">
        <v>7963</v>
      </c>
      <c r="D663" s="35" t="s">
        <v>7964</v>
      </c>
      <c r="E663" s="35" t="s">
        <v>7976</v>
      </c>
      <c r="F663" s="35" t="s">
        <v>7966</v>
      </c>
      <c r="G663" s="20">
        <v>44209</v>
      </c>
      <c r="H663" s="35" t="s">
        <v>3225</v>
      </c>
      <c r="I663" s="35" t="s">
        <v>54</v>
      </c>
      <c r="J663" s="35" t="s">
        <v>69</v>
      </c>
      <c r="K663">
        <v>18</v>
      </c>
      <c r="L663">
        <v>9.1999999999999993</v>
      </c>
      <c r="M663" s="35" t="s">
        <v>7967</v>
      </c>
      <c r="N663" s="35" t="s">
        <v>7968</v>
      </c>
      <c r="O663" s="35" t="s">
        <v>242</v>
      </c>
      <c r="P663" s="35" t="s">
        <v>2575</v>
      </c>
      <c r="Q663" s="35" t="s">
        <v>51</v>
      </c>
      <c r="R663" s="35" t="s">
        <v>2623</v>
      </c>
      <c r="S663" s="35" t="s">
        <v>7969</v>
      </c>
      <c r="T663">
        <v>21999960</v>
      </c>
      <c r="U663">
        <v>10</v>
      </c>
      <c r="V663" s="35" t="s">
        <v>7970</v>
      </c>
      <c r="W663" s="35" t="s">
        <v>130</v>
      </c>
      <c r="X663" s="35" t="s">
        <v>130</v>
      </c>
      <c r="Y663" s="35" t="s">
        <v>48</v>
      </c>
      <c r="Z663" s="35" t="s">
        <v>14691</v>
      </c>
      <c r="AA663" s="35" t="s">
        <v>14691</v>
      </c>
      <c r="AC663" s="35" t="s">
        <v>14691</v>
      </c>
      <c r="AD663" s="35" t="s">
        <v>14691</v>
      </c>
      <c r="AE663">
        <v>220050762</v>
      </c>
      <c r="AF663">
        <v>10</v>
      </c>
      <c r="AG663" s="35" t="s">
        <v>14691</v>
      </c>
      <c r="AI663">
        <v>10999980</v>
      </c>
      <c r="AJ663" s="20">
        <v>44225</v>
      </c>
      <c r="AK663" s="20"/>
      <c r="AL663">
        <v>6399992</v>
      </c>
      <c r="AO663">
        <v>6399992</v>
      </c>
      <c r="AP663" s="35" t="s">
        <v>14691</v>
      </c>
      <c r="AQ663" s="35" t="s">
        <v>14691</v>
      </c>
      <c r="AR663" s="35" t="s">
        <v>14691</v>
      </c>
      <c r="AS663" s="35" t="s">
        <v>14691</v>
      </c>
      <c r="AT663" s="35" t="s">
        <v>14691</v>
      </c>
      <c r="AU663">
        <v>10</v>
      </c>
      <c r="AV663">
        <v>10.045</v>
      </c>
      <c r="AW663" t="b">
        <v>0</v>
      </c>
      <c r="AX663">
        <v>21999960</v>
      </c>
      <c r="AY663" s="20">
        <v>44959</v>
      </c>
      <c r="AZ663" s="20"/>
      <c r="BA663" s="20"/>
      <c r="BB663">
        <v>1</v>
      </c>
      <c r="BC663">
        <v>0.5</v>
      </c>
      <c r="BD663">
        <v>1</v>
      </c>
      <c r="BE663">
        <v>11.5</v>
      </c>
      <c r="BF663" s="35" t="s">
        <v>14691</v>
      </c>
      <c r="BG663" s="35" t="s">
        <v>7977</v>
      </c>
      <c r="BH663" s="35" t="s">
        <v>7978</v>
      </c>
      <c r="BI663" s="35" t="s">
        <v>2589</v>
      </c>
      <c r="BJ663" s="35" t="s">
        <v>7979</v>
      </c>
    </row>
    <row r="664" spans="1:62" x14ac:dyDescent="0.2">
      <c r="A664">
        <v>662</v>
      </c>
      <c r="B664" s="35" t="s">
        <v>3773</v>
      </c>
      <c r="C664" s="35" t="s">
        <v>3774</v>
      </c>
      <c r="D664" s="35" t="s">
        <v>3775</v>
      </c>
      <c r="E664" s="35" t="s">
        <v>3776</v>
      </c>
      <c r="F664" s="35" t="s">
        <v>3777</v>
      </c>
      <c r="G664" s="20">
        <v>44014</v>
      </c>
      <c r="H664" s="35" t="s">
        <v>3225</v>
      </c>
      <c r="I664" s="35" t="s">
        <v>54</v>
      </c>
      <c r="J664" s="35" t="s">
        <v>69</v>
      </c>
      <c r="K664">
        <v>18</v>
      </c>
      <c r="L664">
        <v>9.1999999999999993</v>
      </c>
      <c r="M664" s="35" t="s">
        <v>3778</v>
      </c>
      <c r="N664" s="35" t="s">
        <v>3779</v>
      </c>
      <c r="O664" s="35" t="s">
        <v>74</v>
      </c>
      <c r="P664" s="35" t="s">
        <v>2575</v>
      </c>
      <c r="Q664" s="35" t="s">
        <v>59</v>
      </c>
      <c r="R664" s="35" t="s">
        <v>2623</v>
      </c>
      <c r="S664" s="35" t="s">
        <v>3780</v>
      </c>
      <c r="T664">
        <v>34500000</v>
      </c>
      <c r="U664">
        <v>10</v>
      </c>
      <c r="V664" s="35" t="s">
        <v>3781</v>
      </c>
      <c r="W664" s="35" t="s">
        <v>361</v>
      </c>
      <c r="X664" s="35" t="s">
        <v>57</v>
      </c>
      <c r="Y664" s="35" t="s">
        <v>56</v>
      </c>
      <c r="Z664" s="35" t="s">
        <v>14691</v>
      </c>
      <c r="AA664" s="35" t="s">
        <v>14691</v>
      </c>
      <c r="AB664">
        <v>50000000</v>
      </c>
      <c r="AC664" s="35" t="s">
        <v>3782</v>
      </c>
      <c r="AD664" s="35" t="s">
        <v>3783</v>
      </c>
      <c r="AE664">
        <v>345041622</v>
      </c>
      <c r="AF664">
        <v>10</v>
      </c>
      <c r="AG664" s="35" t="s">
        <v>14691</v>
      </c>
      <c r="AI664">
        <v>17250000</v>
      </c>
      <c r="AJ664" s="20">
        <v>44035</v>
      </c>
      <c r="AK664" s="20"/>
      <c r="AL664">
        <v>8900000</v>
      </c>
      <c r="AO664">
        <v>8900000</v>
      </c>
      <c r="AP664" s="35" t="s">
        <v>14691</v>
      </c>
      <c r="AQ664" s="35" t="s">
        <v>14691</v>
      </c>
      <c r="AR664" s="35" t="s">
        <v>14691</v>
      </c>
      <c r="AS664" s="35" t="s">
        <v>14691</v>
      </c>
      <c r="AT664" s="35" t="s">
        <v>14691</v>
      </c>
      <c r="AU664">
        <v>10</v>
      </c>
      <c r="AV664">
        <v>10.000999999999999</v>
      </c>
      <c r="AW664" t="b">
        <v>0</v>
      </c>
      <c r="AX664">
        <v>34500000</v>
      </c>
      <c r="AY664" s="20">
        <v>44769</v>
      </c>
      <c r="AZ664" s="20"/>
      <c r="BA664" s="20"/>
      <c r="BB664">
        <v>1</v>
      </c>
      <c r="BC664">
        <v>0.5</v>
      </c>
      <c r="BD664">
        <v>1</v>
      </c>
      <c r="BE664">
        <v>11.5</v>
      </c>
      <c r="BF664" s="35" t="s">
        <v>14691</v>
      </c>
      <c r="BG664" s="35" t="s">
        <v>1235</v>
      </c>
      <c r="BH664" s="35" t="s">
        <v>14785</v>
      </c>
      <c r="BI664" s="35" t="s">
        <v>2580</v>
      </c>
      <c r="BJ664" s="35" t="s">
        <v>3784</v>
      </c>
    </row>
    <row r="665" spans="1:62" x14ac:dyDescent="0.2">
      <c r="A665">
        <v>663</v>
      </c>
      <c r="B665" s="35" t="s">
        <v>3773</v>
      </c>
      <c r="C665" s="35" t="s">
        <v>3774</v>
      </c>
      <c r="D665" s="35" t="s">
        <v>3775</v>
      </c>
      <c r="E665" s="35" t="s">
        <v>3785</v>
      </c>
      <c r="F665" s="35" t="s">
        <v>3777</v>
      </c>
      <c r="G665" s="20">
        <v>44014</v>
      </c>
      <c r="H665" s="35" t="s">
        <v>3225</v>
      </c>
      <c r="I665" s="35" t="s">
        <v>54</v>
      </c>
      <c r="J665" s="35" t="s">
        <v>69</v>
      </c>
      <c r="K665">
        <v>18</v>
      </c>
      <c r="L665">
        <v>9.1999999999999993</v>
      </c>
      <c r="M665" s="35" t="s">
        <v>3778</v>
      </c>
      <c r="N665" s="35" t="s">
        <v>3779</v>
      </c>
      <c r="O665" s="35" t="s">
        <v>74</v>
      </c>
      <c r="P665" s="35" t="s">
        <v>2575</v>
      </c>
      <c r="Q665" s="35" t="s">
        <v>59</v>
      </c>
      <c r="R665" s="35" t="s">
        <v>2623</v>
      </c>
      <c r="S665" s="35" t="s">
        <v>3780</v>
      </c>
      <c r="T665">
        <v>34500000</v>
      </c>
      <c r="U665">
        <v>10</v>
      </c>
      <c r="V665" s="35" t="s">
        <v>3781</v>
      </c>
      <c r="W665" s="35" t="s">
        <v>361</v>
      </c>
      <c r="X665" s="35" t="s">
        <v>57</v>
      </c>
      <c r="Y665" s="35" t="s">
        <v>56</v>
      </c>
      <c r="Z665" s="35" t="s">
        <v>14691</v>
      </c>
      <c r="AA665" s="35" t="s">
        <v>14691</v>
      </c>
      <c r="AB665">
        <v>50000000</v>
      </c>
      <c r="AC665" s="35" t="s">
        <v>3782</v>
      </c>
      <c r="AD665" s="35" t="s">
        <v>3783</v>
      </c>
      <c r="AE665">
        <v>345041622</v>
      </c>
      <c r="AF665">
        <v>10</v>
      </c>
      <c r="AG665" s="35" t="s">
        <v>14691</v>
      </c>
      <c r="AI665">
        <v>17250000</v>
      </c>
      <c r="AJ665" s="20">
        <v>44035</v>
      </c>
      <c r="AK665" s="20"/>
      <c r="AL665">
        <v>8900000</v>
      </c>
      <c r="AO665">
        <v>8900000</v>
      </c>
      <c r="AP665" s="35" t="s">
        <v>14691</v>
      </c>
      <c r="AQ665" s="35" t="s">
        <v>14691</v>
      </c>
      <c r="AR665" s="35" t="s">
        <v>14691</v>
      </c>
      <c r="AS665" s="35" t="s">
        <v>14691</v>
      </c>
      <c r="AT665" s="35" t="s">
        <v>14691</v>
      </c>
      <c r="AU665">
        <v>10</v>
      </c>
      <c r="AV665">
        <v>10.000999999999999</v>
      </c>
      <c r="AW665" t="b">
        <v>0</v>
      </c>
      <c r="AX665">
        <v>34500000</v>
      </c>
      <c r="AY665" s="20">
        <v>44769</v>
      </c>
      <c r="AZ665" s="20"/>
      <c r="BA665" s="20"/>
      <c r="BB665">
        <v>1</v>
      </c>
      <c r="BC665">
        <v>0.5</v>
      </c>
      <c r="BD665">
        <v>1</v>
      </c>
      <c r="BE665">
        <v>11.5</v>
      </c>
      <c r="BF665" s="35" t="s">
        <v>14691</v>
      </c>
      <c r="BG665" s="35" t="s">
        <v>3773</v>
      </c>
      <c r="BH665" s="35" t="s">
        <v>14786</v>
      </c>
      <c r="BI665" s="35" t="s">
        <v>2584</v>
      </c>
      <c r="BJ665" s="35" t="s">
        <v>3786</v>
      </c>
    </row>
    <row r="666" spans="1:62" x14ac:dyDescent="0.2">
      <c r="A666">
        <v>664</v>
      </c>
      <c r="B666" s="35" t="s">
        <v>3773</v>
      </c>
      <c r="C666" s="35" t="s">
        <v>3774</v>
      </c>
      <c r="D666" s="35" t="s">
        <v>3775</v>
      </c>
      <c r="E666" s="35" t="s">
        <v>3787</v>
      </c>
      <c r="F666" s="35" t="s">
        <v>3777</v>
      </c>
      <c r="G666" s="20">
        <v>44014</v>
      </c>
      <c r="H666" s="35" t="s">
        <v>3225</v>
      </c>
      <c r="I666" s="35" t="s">
        <v>54</v>
      </c>
      <c r="J666" s="35" t="s">
        <v>69</v>
      </c>
      <c r="K666">
        <v>18</v>
      </c>
      <c r="L666">
        <v>9.1999999999999993</v>
      </c>
      <c r="M666" s="35" t="s">
        <v>3778</v>
      </c>
      <c r="N666" s="35" t="s">
        <v>3779</v>
      </c>
      <c r="O666" s="35" t="s">
        <v>74</v>
      </c>
      <c r="P666" s="35" t="s">
        <v>2575</v>
      </c>
      <c r="Q666" s="35" t="s">
        <v>59</v>
      </c>
      <c r="R666" s="35" t="s">
        <v>2623</v>
      </c>
      <c r="S666" s="35" t="s">
        <v>3780</v>
      </c>
      <c r="T666">
        <v>34500000</v>
      </c>
      <c r="U666">
        <v>10</v>
      </c>
      <c r="V666" s="35" t="s">
        <v>3781</v>
      </c>
      <c r="W666" s="35" t="s">
        <v>361</v>
      </c>
      <c r="X666" s="35" t="s">
        <v>57</v>
      </c>
      <c r="Y666" s="35" t="s">
        <v>56</v>
      </c>
      <c r="Z666" s="35" t="s">
        <v>14691</v>
      </c>
      <c r="AA666" s="35" t="s">
        <v>14691</v>
      </c>
      <c r="AB666">
        <v>50000000</v>
      </c>
      <c r="AC666" s="35" t="s">
        <v>3782</v>
      </c>
      <c r="AD666" s="35" t="s">
        <v>3783</v>
      </c>
      <c r="AE666">
        <v>345041622</v>
      </c>
      <c r="AF666">
        <v>10</v>
      </c>
      <c r="AG666" s="35" t="s">
        <v>14691</v>
      </c>
      <c r="AI666">
        <v>17250000</v>
      </c>
      <c r="AJ666" s="20">
        <v>44035</v>
      </c>
      <c r="AK666" s="20"/>
      <c r="AL666">
        <v>8900000</v>
      </c>
      <c r="AO666">
        <v>8900000</v>
      </c>
      <c r="AP666" s="35" t="s">
        <v>14691</v>
      </c>
      <c r="AQ666" s="35" t="s">
        <v>14691</v>
      </c>
      <c r="AR666" s="35" t="s">
        <v>14691</v>
      </c>
      <c r="AS666" s="35" t="s">
        <v>14691</v>
      </c>
      <c r="AT666" s="35" t="s">
        <v>14691</v>
      </c>
      <c r="AU666">
        <v>10</v>
      </c>
      <c r="AV666">
        <v>10.000999999999999</v>
      </c>
      <c r="AW666" t="b">
        <v>0</v>
      </c>
      <c r="AX666">
        <v>34500000</v>
      </c>
      <c r="AY666" s="20">
        <v>44769</v>
      </c>
      <c r="AZ666" s="20"/>
      <c r="BA666" s="20"/>
      <c r="BB666">
        <v>1</v>
      </c>
      <c r="BC666">
        <v>0.5</v>
      </c>
      <c r="BD666">
        <v>1</v>
      </c>
      <c r="BE666">
        <v>11.5</v>
      </c>
      <c r="BF666" s="35" t="s">
        <v>14691</v>
      </c>
      <c r="BG666" s="35" t="s">
        <v>3788</v>
      </c>
      <c r="BH666" s="35" t="s">
        <v>14787</v>
      </c>
      <c r="BI666" s="35" t="s">
        <v>2589</v>
      </c>
      <c r="BJ666" s="35" t="s">
        <v>3789</v>
      </c>
    </row>
    <row r="667" spans="1:62" x14ac:dyDescent="0.2">
      <c r="A667">
        <v>665</v>
      </c>
      <c r="B667" s="35" t="s">
        <v>7350</v>
      </c>
      <c r="C667" s="35" t="s">
        <v>7351</v>
      </c>
      <c r="D667" s="35" t="s">
        <v>7352</v>
      </c>
      <c r="E667" s="35" t="s">
        <v>7353</v>
      </c>
      <c r="F667" s="35" t="s">
        <v>7354</v>
      </c>
      <c r="G667" s="20">
        <v>44467</v>
      </c>
      <c r="H667" s="35" t="s">
        <v>386</v>
      </c>
      <c r="I667" s="35" t="s">
        <v>61</v>
      </c>
      <c r="J667" s="35" t="s">
        <v>69</v>
      </c>
      <c r="K667">
        <v>18</v>
      </c>
      <c r="L667">
        <v>9.1999999999999993</v>
      </c>
      <c r="M667" s="35" t="s">
        <v>7355</v>
      </c>
      <c r="N667" s="35" t="s">
        <v>7356</v>
      </c>
      <c r="O667" s="35" t="s">
        <v>51</v>
      </c>
      <c r="P667" s="35" t="s">
        <v>3730</v>
      </c>
      <c r="Q667" s="35" t="s">
        <v>95</v>
      </c>
      <c r="R667" s="35" t="s">
        <v>2577</v>
      </c>
      <c r="S667" s="35" t="s">
        <v>7357</v>
      </c>
      <c r="T667">
        <v>27600000</v>
      </c>
      <c r="U667">
        <v>10</v>
      </c>
      <c r="V667" s="35" t="s">
        <v>7358</v>
      </c>
      <c r="W667" s="35" t="s">
        <v>1233</v>
      </c>
      <c r="X667" s="35" t="s">
        <v>57</v>
      </c>
      <c r="Y667" s="35" t="s">
        <v>56</v>
      </c>
      <c r="Z667" s="35" t="s">
        <v>14691</v>
      </c>
      <c r="AA667" s="35" t="s">
        <v>14691</v>
      </c>
      <c r="AC667" s="35" t="s">
        <v>14691</v>
      </c>
      <c r="AD667" s="35" t="s">
        <v>14691</v>
      </c>
      <c r="AE667">
        <v>281520000</v>
      </c>
      <c r="AF667">
        <v>10.199999999999999</v>
      </c>
      <c r="AG667" s="35" t="s">
        <v>14691</v>
      </c>
      <c r="AI667">
        <v>13800000</v>
      </c>
      <c r="AJ667" s="20">
        <v>44489</v>
      </c>
      <c r="AK667" s="20"/>
      <c r="AL667">
        <v>11240000</v>
      </c>
      <c r="AO667">
        <v>11240000</v>
      </c>
      <c r="AP667" s="35" t="s">
        <v>14691</v>
      </c>
      <c r="AQ667" s="35" t="s">
        <v>14691</v>
      </c>
      <c r="AR667" s="35" t="s">
        <v>14691</v>
      </c>
      <c r="AS667" s="35" t="s">
        <v>14691</v>
      </c>
      <c r="AT667" s="35" t="s">
        <v>14691</v>
      </c>
      <c r="AU667">
        <v>10.199999999999999</v>
      </c>
      <c r="AV667">
        <v>10.265000000000001</v>
      </c>
      <c r="AW667" t="b">
        <v>0</v>
      </c>
      <c r="AX667">
        <v>27600000</v>
      </c>
      <c r="AY667" s="20">
        <v>44948</v>
      </c>
      <c r="AZ667" s="20"/>
      <c r="BA667" s="20">
        <v>45129</v>
      </c>
      <c r="BB667">
        <v>1</v>
      </c>
      <c r="BC667">
        <v>0.5</v>
      </c>
      <c r="BD667">
        <v>1</v>
      </c>
      <c r="BE667">
        <v>11.5</v>
      </c>
      <c r="BF667" s="35" t="s">
        <v>14691</v>
      </c>
      <c r="BG667" s="35" t="s">
        <v>1234</v>
      </c>
      <c r="BH667" s="35" t="s">
        <v>7359</v>
      </c>
      <c r="BI667" s="35" t="s">
        <v>2580</v>
      </c>
      <c r="BJ667" s="35" t="s">
        <v>7360</v>
      </c>
    </row>
    <row r="668" spans="1:62" x14ac:dyDescent="0.2">
      <c r="A668">
        <v>666</v>
      </c>
      <c r="B668" s="35" t="s">
        <v>7350</v>
      </c>
      <c r="C668" s="35" t="s">
        <v>7351</v>
      </c>
      <c r="D668" s="35" t="s">
        <v>7352</v>
      </c>
      <c r="E668" s="35" t="s">
        <v>7361</v>
      </c>
      <c r="F668" s="35" t="s">
        <v>7354</v>
      </c>
      <c r="G668" s="20">
        <v>44467</v>
      </c>
      <c r="H668" s="35" t="s">
        <v>386</v>
      </c>
      <c r="I668" s="35" t="s">
        <v>61</v>
      </c>
      <c r="J668" s="35" t="s">
        <v>69</v>
      </c>
      <c r="K668">
        <v>18</v>
      </c>
      <c r="L668">
        <v>9.1999999999999993</v>
      </c>
      <c r="M668" s="35" t="s">
        <v>7355</v>
      </c>
      <c r="N668" s="35" t="s">
        <v>7356</v>
      </c>
      <c r="O668" s="35" t="s">
        <v>51</v>
      </c>
      <c r="P668" s="35" t="s">
        <v>3730</v>
      </c>
      <c r="Q668" s="35" t="s">
        <v>95</v>
      </c>
      <c r="R668" s="35" t="s">
        <v>2577</v>
      </c>
      <c r="S668" s="35" t="s">
        <v>7357</v>
      </c>
      <c r="T668">
        <v>27600000</v>
      </c>
      <c r="U668">
        <v>10</v>
      </c>
      <c r="V668" s="35" t="s">
        <v>7358</v>
      </c>
      <c r="W668" s="35" t="s">
        <v>1233</v>
      </c>
      <c r="X668" s="35" t="s">
        <v>57</v>
      </c>
      <c r="Y668" s="35" t="s">
        <v>56</v>
      </c>
      <c r="Z668" s="35" t="s">
        <v>14691</v>
      </c>
      <c r="AA668" s="35" t="s">
        <v>14691</v>
      </c>
      <c r="AC668" s="35" t="s">
        <v>14691</v>
      </c>
      <c r="AD668" s="35" t="s">
        <v>14691</v>
      </c>
      <c r="AE668">
        <v>281520000</v>
      </c>
      <c r="AF668">
        <v>10.199999999999999</v>
      </c>
      <c r="AG668" s="35" t="s">
        <v>14691</v>
      </c>
      <c r="AI668">
        <v>13800000</v>
      </c>
      <c r="AJ668" s="20">
        <v>44489</v>
      </c>
      <c r="AK668" s="20"/>
      <c r="AL668">
        <v>11240000</v>
      </c>
      <c r="AO668">
        <v>11240000</v>
      </c>
      <c r="AP668" s="35" t="s">
        <v>14691</v>
      </c>
      <c r="AQ668" s="35" t="s">
        <v>14691</v>
      </c>
      <c r="AR668" s="35" t="s">
        <v>14691</v>
      </c>
      <c r="AS668" s="35" t="s">
        <v>14691</v>
      </c>
      <c r="AT668" s="35" t="s">
        <v>14691</v>
      </c>
      <c r="AU668">
        <v>10.199999999999999</v>
      </c>
      <c r="AV668">
        <v>10.265000000000001</v>
      </c>
      <c r="AW668" t="b">
        <v>0</v>
      </c>
      <c r="AX668">
        <v>27600000</v>
      </c>
      <c r="AY668" s="20">
        <v>44948</v>
      </c>
      <c r="AZ668" s="20"/>
      <c r="BA668" s="20">
        <v>45129</v>
      </c>
      <c r="BB668">
        <v>1</v>
      </c>
      <c r="BC668">
        <v>0.5</v>
      </c>
      <c r="BD668">
        <v>1</v>
      </c>
      <c r="BE668">
        <v>11.5</v>
      </c>
      <c r="BF668" s="35" t="s">
        <v>14691</v>
      </c>
      <c r="BG668" s="35" t="s">
        <v>7350</v>
      </c>
      <c r="BH668" s="35" t="s">
        <v>7362</v>
      </c>
      <c r="BI668" s="35" t="s">
        <v>2584</v>
      </c>
      <c r="BJ668" s="35" t="s">
        <v>7363</v>
      </c>
    </row>
    <row r="669" spans="1:62" x14ac:dyDescent="0.2">
      <c r="A669">
        <v>667</v>
      </c>
      <c r="B669" s="35" t="s">
        <v>7350</v>
      </c>
      <c r="C669" s="35" t="s">
        <v>7351</v>
      </c>
      <c r="D669" s="35" t="s">
        <v>7352</v>
      </c>
      <c r="E669" s="35" t="s">
        <v>7364</v>
      </c>
      <c r="F669" s="35" t="s">
        <v>7354</v>
      </c>
      <c r="G669" s="20">
        <v>44467</v>
      </c>
      <c r="H669" s="35" t="s">
        <v>386</v>
      </c>
      <c r="I669" s="35" t="s">
        <v>61</v>
      </c>
      <c r="J669" s="35" t="s">
        <v>69</v>
      </c>
      <c r="K669">
        <v>18</v>
      </c>
      <c r="L669">
        <v>9.1999999999999993</v>
      </c>
      <c r="M669" s="35" t="s">
        <v>7355</v>
      </c>
      <c r="N669" s="35" t="s">
        <v>7356</v>
      </c>
      <c r="O669" s="35" t="s">
        <v>51</v>
      </c>
      <c r="P669" s="35" t="s">
        <v>3730</v>
      </c>
      <c r="Q669" s="35" t="s">
        <v>95</v>
      </c>
      <c r="R669" s="35" t="s">
        <v>2577</v>
      </c>
      <c r="S669" s="35" t="s">
        <v>7357</v>
      </c>
      <c r="T669">
        <v>27600000</v>
      </c>
      <c r="U669">
        <v>10</v>
      </c>
      <c r="V669" s="35" t="s">
        <v>7358</v>
      </c>
      <c r="W669" s="35" t="s">
        <v>1233</v>
      </c>
      <c r="X669" s="35" t="s">
        <v>57</v>
      </c>
      <c r="Y669" s="35" t="s">
        <v>56</v>
      </c>
      <c r="Z669" s="35" t="s">
        <v>14691</v>
      </c>
      <c r="AA669" s="35" t="s">
        <v>14691</v>
      </c>
      <c r="AC669" s="35" t="s">
        <v>14691</v>
      </c>
      <c r="AD669" s="35" t="s">
        <v>14691</v>
      </c>
      <c r="AE669">
        <v>281520000</v>
      </c>
      <c r="AF669">
        <v>10.199999999999999</v>
      </c>
      <c r="AG669" s="35" t="s">
        <v>14691</v>
      </c>
      <c r="AI669">
        <v>13800000</v>
      </c>
      <c r="AJ669" s="20">
        <v>44489</v>
      </c>
      <c r="AK669" s="20"/>
      <c r="AL669">
        <v>11240000</v>
      </c>
      <c r="AO669">
        <v>11240000</v>
      </c>
      <c r="AP669" s="35" t="s">
        <v>14691</v>
      </c>
      <c r="AQ669" s="35" t="s">
        <v>14691</v>
      </c>
      <c r="AR669" s="35" t="s">
        <v>14691</v>
      </c>
      <c r="AS669" s="35" t="s">
        <v>14691</v>
      </c>
      <c r="AT669" s="35" t="s">
        <v>14691</v>
      </c>
      <c r="AU669">
        <v>10.199999999999999</v>
      </c>
      <c r="AV669">
        <v>10.265000000000001</v>
      </c>
      <c r="AW669" t="b">
        <v>0</v>
      </c>
      <c r="AX669">
        <v>27600000</v>
      </c>
      <c r="AY669" s="20">
        <v>44948</v>
      </c>
      <c r="AZ669" s="20"/>
      <c r="BA669" s="20">
        <v>45129</v>
      </c>
      <c r="BB669">
        <v>1</v>
      </c>
      <c r="BC669">
        <v>0.5</v>
      </c>
      <c r="BD669">
        <v>1</v>
      </c>
      <c r="BE669">
        <v>11.5</v>
      </c>
      <c r="BF669" s="35" t="s">
        <v>14691</v>
      </c>
      <c r="BG669" s="35" t="s">
        <v>7365</v>
      </c>
      <c r="BH669" s="35" t="s">
        <v>7366</v>
      </c>
      <c r="BI669" s="35" t="s">
        <v>2589</v>
      </c>
      <c r="BJ669" s="35" t="s">
        <v>7367</v>
      </c>
    </row>
    <row r="670" spans="1:62" x14ac:dyDescent="0.2">
      <c r="A670">
        <v>668</v>
      </c>
      <c r="B670" s="35" t="s">
        <v>10728</v>
      </c>
      <c r="C670" s="35" t="s">
        <v>10729</v>
      </c>
      <c r="D670" s="35" t="s">
        <v>10730</v>
      </c>
      <c r="E670" s="35" t="s">
        <v>10731</v>
      </c>
      <c r="F670" s="35" t="s">
        <v>10732</v>
      </c>
      <c r="G670" s="20">
        <v>44249</v>
      </c>
      <c r="H670" s="35" t="s">
        <v>3225</v>
      </c>
      <c r="I670" s="35" t="s">
        <v>54</v>
      </c>
      <c r="J670" s="35" t="s">
        <v>53</v>
      </c>
      <c r="K670">
        <v>18</v>
      </c>
      <c r="L670">
        <v>9.1999999999999993</v>
      </c>
      <c r="M670" s="35" t="s">
        <v>10733</v>
      </c>
      <c r="N670" s="35" t="s">
        <v>10734</v>
      </c>
      <c r="O670" s="35" t="s">
        <v>95</v>
      </c>
      <c r="P670" s="35" t="s">
        <v>2575</v>
      </c>
      <c r="Q670" s="35" t="s">
        <v>122</v>
      </c>
      <c r="R670" s="35" t="s">
        <v>2577</v>
      </c>
      <c r="S670" s="35" t="s">
        <v>10735</v>
      </c>
      <c r="T670">
        <v>30694067</v>
      </c>
      <c r="U670">
        <v>10</v>
      </c>
      <c r="V670" s="35" t="s">
        <v>10736</v>
      </c>
      <c r="W670" s="35" t="s">
        <v>1231</v>
      </c>
      <c r="X670" s="35" t="s">
        <v>79</v>
      </c>
      <c r="Y670" s="35" t="s">
        <v>48</v>
      </c>
      <c r="Z670" s="35" t="s">
        <v>14691</v>
      </c>
      <c r="AA670" s="35" t="s">
        <v>14691</v>
      </c>
      <c r="AC670" s="35" t="s">
        <v>14691</v>
      </c>
      <c r="AD670" s="35" t="s">
        <v>14691</v>
      </c>
      <c r="AE670">
        <v>306985306</v>
      </c>
      <c r="AF670">
        <v>10</v>
      </c>
      <c r="AG670" s="35" t="s">
        <v>14691</v>
      </c>
      <c r="AI670">
        <v>10231345</v>
      </c>
      <c r="AJ670" s="20">
        <v>44265</v>
      </c>
      <c r="AK670" s="20"/>
      <c r="AL670">
        <v>8638814</v>
      </c>
      <c r="AO670">
        <v>5759209</v>
      </c>
      <c r="AP670" s="35" t="s">
        <v>14691</v>
      </c>
      <c r="AQ670" s="35" t="s">
        <v>14691</v>
      </c>
      <c r="AR670" s="35" t="s">
        <v>14691</v>
      </c>
      <c r="AS670" s="35" t="s">
        <v>14691</v>
      </c>
      <c r="AT670" s="35" t="s">
        <v>14691</v>
      </c>
      <c r="AU670">
        <v>10.01</v>
      </c>
      <c r="AV670">
        <v>10.074</v>
      </c>
      <c r="AW670" t="b">
        <v>0</v>
      </c>
      <c r="AX670">
        <v>30694067</v>
      </c>
      <c r="AY670" s="20">
        <v>44997</v>
      </c>
      <c r="AZ670" s="20"/>
      <c r="BA670" s="20"/>
      <c r="BB670">
        <v>1</v>
      </c>
      <c r="BC670">
        <v>0.3333333432674408</v>
      </c>
      <c r="BD670">
        <v>1</v>
      </c>
      <c r="BE670">
        <v>11.5</v>
      </c>
      <c r="BF670" s="35" t="s">
        <v>14691</v>
      </c>
      <c r="BG670" s="35" t="s">
        <v>1232</v>
      </c>
      <c r="BH670" s="35" t="s">
        <v>10737</v>
      </c>
      <c r="BI670" s="35" t="s">
        <v>2580</v>
      </c>
      <c r="BJ670" s="35" t="s">
        <v>10738</v>
      </c>
    </row>
    <row r="671" spans="1:62" x14ac:dyDescent="0.2">
      <c r="A671">
        <v>669</v>
      </c>
      <c r="B671" s="35" t="s">
        <v>10728</v>
      </c>
      <c r="C671" s="35" t="s">
        <v>10729</v>
      </c>
      <c r="D671" s="35" t="s">
        <v>10730</v>
      </c>
      <c r="E671" s="35" t="s">
        <v>10739</v>
      </c>
      <c r="F671" s="35" t="s">
        <v>10732</v>
      </c>
      <c r="G671" s="20">
        <v>44249</v>
      </c>
      <c r="H671" s="35" t="s">
        <v>3225</v>
      </c>
      <c r="I671" s="35" t="s">
        <v>54</v>
      </c>
      <c r="J671" s="35" t="s">
        <v>53</v>
      </c>
      <c r="K671">
        <v>18</v>
      </c>
      <c r="L671">
        <v>9.1999999999999993</v>
      </c>
      <c r="M671" s="35" t="s">
        <v>10733</v>
      </c>
      <c r="N671" s="35" t="s">
        <v>10734</v>
      </c>
      <c r="O671" s="35" t="s">
        <v>95</v>
      </c>
      <c r="P671" s="35" t="s">
        <v>2575</v>
      </c>
      <c r="Q671" s="35" t="s">
        <v>122</v>
      </c>
      <c r="R671" s="35" t="s">
        <v>2577</v>
      </c>
      <c r="S671" s="35" t="s">
        <v>10735</v>
      </c>
      <c r="T671">
        <v>30694067</v>
      </c>
      <c r="U671">
        <v>10</v>
      </c>
      <c r="V671" s="35" t="s">
        <v>10736</v>
      </c>
      <c r="W671" s="35" t="s">
        <v>1231</v>
      </c>
      <c r="X671" s="35" t="s">
        <v>79</v>
      </c>
      <c r="Y671" s="35" t="s">
        <v>48</v>
      </c>
      <c r="Z671" s="35" t="s">
        <v>14691</v>
      </c>
      <c r="AA671" s="35" t="s">
        <v>14691</v>
      </c>
      <c r="AC671" s="35" t="s">
        <v>14691</v>
      </c>
      <c r="AD671" s="35" t="s">
        <v>14691</v>
      </c>
      <c r="AE671">
        <v>306985306</v>
      </c>
      <c r="AF671">
        <v>10</v>
      </c>
      <c r="AG671" s="35" t="s">
        <v>14691</v>
      </c>
      <c r="AI671">
        <v>10231345</v>
      </c>
      <c r="AJ671" s="20">
        <v>44265</v>
      </c>
      <c r="AK671" s="20"/>
      <c r="AL671">
        <v>8638814</v>
      </c>
      <c r="AO671">
        <v>5759209</v>
      </c>
      <c r="AP671" s="35" t="s">
        <v>14691</v>
      </c>
      <c r="AQ671" s="35" t="s">
        <v>14691</v>
      </c>
      <c r="AR671" s="35" t="s">
        <v>14691</v>
      </c>
      <c r="AS671" s="35" t="s">
        <v>14691</v>
      </c>
      <c r="AT671" s="35" t="s">
        <v>14691</v>
      </c>
      <c r="AU671">
        <v>10.01</v>
      </c>
      <c r="AV671">
        <v>10.074</v>
      </c>
      <c r="AW671" t="b">
        <v>0</v>
      </c>
      <c r="AX671">
        <v>30694067</v>
      </c>
      <c r="AY671" s="20">
        <v>44997</v>
      </c>
      <c r="AZ671" s="20"/>
      <c r="BA671" s="20"/>
      <c r="BB671">
        <v>1</v>
      </c>
      <c r="BC671">
        <v>0.3333333432674408</v>
      </c>
      <c r="BD671">
        <v>1</v>
      </c>
      <c r="BE671">
        <v>11.5</v>
      </c>
      <c r="BF671" s="35" t="s">
        <v>14691</v>
      </c>
      <c r="BG671" s="35" t="s">
        <v>10728</v>
      </c>
      <c r="BH671" s="35" t="s">
        <v>10740</v>
      </c>
      <c r="BI671" s="35" t="s">
        <v>2584</v>
      </c>
      <c r="BJ671" s="35" t="s">
        <v>10741</v>
      </c>
    </row>
    <row r="672" spans="1:62" x14ac:dyDescent="0.2">
      <c r="A672">
        <v>670</v>
      </c>
      <c r="B672" s="35" t="s">
        <v>10728</v>
      </c>
      <c r="C672" s="35" t="s">
        <v>10729</v>
      </c>
      <c r="D672" s="35" t="s">
        <v>10730</v>
      </c>
      <c r="E672" s="35" t="s">
        <v>10742</v>
      </c>
      <c r="F672" s="35" t="s">
        <v>10732</v>
      </c>
      <c r="G672" s="20">
        <v>44249</v>
      </c>
      <c r="H672" s="35" t="s">
        <v>3225</v>
      </c>
      <c r="I672" s="35" t="s">
        <v>54</v>
      </c>
      <c r="J672" s="35" t="s">
        <v>53</v>
      </c>
      <c r="K672">
        <v>18</v>
      </c>
      <c r="L672">
        <v>9.1999999999999993</v>
      </c>
      <c r="M672" s="35" t="s">
        <v>10733</v>
      </c>
      <c r="N672" s="35" t="s">
        <v>10734</v>
      </c>
      <c r="O672" s="35" t="s">
        <v>95</v>
      </c>
      <c r="P672" s="35" t="s">
        <v>2575</v>
      </c>
      <c r="Q672" s="35" t="s">
        <v>122</v>
      </c>
      <c r="R672" s="35" t="s">
        <v>2577</v>
      </c>
      <c r="S672" s="35" t="s">
        <v>10735</v>
      </c>
      <c r="T672">
        <v>30694067</v>
      </c>
      <c r="U672">
        <v>10</v>
      </c>
      <c r="V672" s="35" t="s">
        <v>10736</v>
      </c>
      <c r="W672" s="35" t="s">
        <v>1231</v>
      </c>
      <c r="X672" s="35" t="s">
        <v>79</v>
      </c>
      <c r="Y672" s="35" t="s">
        <v>48</v>
      </c>
      <c r="Z672" s="35" t="s">
        <v>14691</v>
      </c>
      <c r="AA672" s="35" t="s">
        <v>14691</v>
      </c>
      <c r="AC672" s="35" t="s">
        <v>14691</v>
      </c>
      <c r="AD672" s="35" t="s">
        <v>14691</v>
      </c>
      <c r="AE672">
        <v>306985306</v>
      </c>
      <c r="AF672">
        <v>10</v>
      </c>
      <c r="AG672" s="35" t="s">
        <v>14691</v>
      </c>
      <c r="AI672">
        <v>10231345</v>
      </c>
      <c r="AJ672" s="20">
        <v>44265</v>
      </c>
      <c r="AK672" s="20"/>
      <c r="AL672">
        <v>8638814</v>
      </c>
      <c r="AO672">
        <v>5759209</v>
      </c>
      <c r="AP672" s="35" t="s">
        <v>14691</v>
      </c>
      <c r="AQ672" s="35" t="s">
        <v>14691</v>
      </c>
      <c r="AR672" s="35" t="s">
        <v>14691</v>
      </c>
      <c r="AS672" s="35" t="s">
        <v>14691</v>
      </c>
      <c r="AT672" s="35" t="s">
        <v>14691</v>
      </c>
      <c r="AU672">
        <v>10.01</v>
      </c>
      <c r="AV672">
        <v>10.074</v>
      </c>
      <c r="AW672" t="b">
        <v>0</v>
      </c>
      <c r="AX672">
        <v>30694067</v>
      </c>
      <c r="AY672" s="20">
        <v>44997</v>
      </c>
      <c r="AZ672" s="20"/>
      <c r="BA672" s="20"/>
      <c r="BB672">
        <v>1</v>
      </c>
      <c r="BC672">
        <v>0.3333333432674408</v>
      </c>
      <c r="BD672">
        <v>1</v>
      </c>
      <c r="BE672">
        <v>11.5</v>
      </c>
      <c r="BF672" s="35" t="s">
        <v>14691</v>
      </c>
      <c r="BG672" s="35" t="s">
        <v>10743</v>
      </c>
      <c r="BH672" s="35" t="s">
        <v>10744</v>
      </c>
      <c r="BI672" s="35" t="s">
        <v>2589</v>
      </c>
      <c r="BJ672" s="35" t="s">
        <v>10745</v>
      </c>
    </row>
    <row r="673" spans="1:62" x14ac:dyDescent="0.2">
      <c r="A673">
        <v>671</v>
      </c>
      <c r="B673" s="35" t="s">
        <v>4122</v>
      </c>
      <c r="C673" s="35" t="s">
        <v>4123</v>
      </c>
      <c r="D673" s="35" t="s">
        <v>4124</v>
      </c>
      <c r="E673" s="35" t="s">
        <v>4125</v>
      </c>
      <c r="F673" s="35" t="s">
        <v>4126</v>
      </c>
      <c r="G673" s="20">
        <v>43847</v>
      </c>
      <c r="H673" s="35" t="s">
        <v>1229</v>
      </c>
      <c r="I673" s="35" t="s">
        <v>158</v>
      </c>
      <c r="J673" s="35" t="s">
        <v>126</v>
      </c>
      <c r="K673">
        <v>18</v>
      </c>
      <c r="L673">
        <v>9.5</v>
      </c>
      <c r="M673" s="35" t="s">
        <v>4127</v>
      </c>
      <c r="N673" s="35" t="s">
        <v>4128</v>
      </c>
      <c r="O673" s="35" t="s">
        <v>52</v>
      </c>
      <c r="P673" s="35" t="s">
        <v>2656</v>
      </c>
      <c r="Q673" s="35" t="s">
        <v>368</v>
      </c>
      <c r="R673" s="35" t="s">
        <v>2733</v>
      </c>
      <c r="S673" s="35" t="s">
        <v>4129</v>
      </c>
      <c r="T673">
        <v>13800000</v>
      </c>
      <c r="U673">
        <v>10</v>
      </c>
      <c r="V673" s="35" t="s">
        <v>14691</v>
      </c>
      <c r="W673" s="35" t="s">
        <v>1228</v>
      </c>
      <c r="X673" s="35" t="s">
        <v>72</v>
      </c>
      <c r="Y673" s="35" t="s">
        <v>48</v>
      </c>
      <c r="Z673" s="35" t="s">
        <v>72</v>
      </c>
      <c r="AA673" s="35" t="s">
        <v>167</v>
      </c>
      <c r="AC673" s="35" t="s">
        <v>14691</v>
      </c>
      <c r="AD673" s="35" t="s">
        <v>14691</v>
      </c>
      <c r="AE673">
        <v>141604421</v>
      </c>
      <c r="AF673">
        <v>10.26</v>
      </c>
      <c r="AG673" s="35" t="s">
        <v>1227</v>
      </c>
      <c r="AH673">
        <v>480000000</v>
      </c>
      <c r="AI673">
        <v>13800000</v>
      </c>
      <c r="AJ673" s="20">
        <v>43881</v>
      </c>
      <c r="AK673" s="20">
        <v>44245</v>
      </c>
      <c r="AL673">
        <v>3500000</v>
      </c>
      <c r="AM673">
        <v>350000</v>
      </c>
      <c r="AP673" s="35" t="s">
        <v>14691</v>
      </c>
      <c r="AQ673" s="35" t="s">
        <v>14691</v>
      </c>
      <c r="AR673" s="35" t="s">
        <v>14691</v>
      </c>
      <c r="AS673" s="35" t="s">
        <v>14691</v>
      </c>
      <c r="AT673" s="35" t="s">
        <v>14691</v>
      </c>
      <c r="AU673">
        <v>10.27</v>
      </c>
      <c r="AV673">
        <v>10.266999999999999</v>
      </c>
      <c r="AW673" t="b">
        <v>1</v>
      </c>
      <c r="AX673">
        <v>3265105</v>
      </c>
      <c r="AY673" s="20">
        <v>44797</v>
      </c>
      <c r="AZ673" s="20">
        <v>44797</v>
      </c>
      <c r="BA673" s="20"/>
      <c r="BB673">
        <v>1</v>
      </c>
      <c r="BC673">
        <v>1</v>
      </c>
      <c r="BD673">
        <v>0.5</v>
      </c>
      <c r="BE673">
        <v>11.5</v>
      </c>
      <c r="BF673" s="35" t="s">
        <v>14691</v>
      </c>
      <c r="BG673" s="35" t="s">
        <v>1230</v>
      </c>
      <c r="BH673" s="35" t="s">
        <v>4130</v>
      </c>
      <c r="BI673" s="35" t="s">
        <v>2580</v>
      </c>
      <c r="BJ673" s="35" t="s">
        <v>4131</v>
      </c>
    </row>
    <row r="674" spans="1:62" x14ac:dyDescent="0.2">
      <c r="A674">
        <v>672</v>
      </c>
      <c r="B674" s="35" t="s">
        <v>4122</v>
      </c>
      <c r="C674" s="35" t="s">
        <v>4123</v>
      </c>
      <c r="D674" s="35" t="s">
        <v>4124</v>
      </c>
      <c r="E674" s="35" t="s">
        <v>4132</v>
      </c>
      <c r="F674" s="35" t="s">
        <v>4126</v>
      </c>
      <c r="G674" s="20">
        <v>43847</v>
      </c>
      <c r="H674" s="35" t="s">
        <v>1229</v>
      </c>
      <c r="I674" s="35" t="s">
        <v>158</v>
      </c>
      <c r="J674" s="35" t="s">
        <v>126</v>
      </c>
      <c r="K674">
        <v>18</v>
      </c>
      <c r="L674">
        <v>9.5</v>
      </c>
      <c r="M674" s="35" t="s">
        <v>4127</v>
      </c>
      <c r="N674" s="35" t="s">
        <v>4128</v>
      </c>
      <c r="O674" s="35" t="s">
        <v>52</v>
      </c>
      <c r="P674" s="35" t="s">
        <v>2656</v>
      </c>
      <c r="Q674" s="35" t="s">
        <v>368</v>
      </c>
      <c r="R674" s="35" t="s">
        <v>2733</v>
      </c>
      <c r="S674" s="35" t="s">
        <v>4129</v>
      </c>
      <c r="T674">
        <v>13800000</v>
      </c>
      <c r="U674">
        <v>10</v>
      </c>
      <c r="V674" s="35" t="s">
        <v>14691</v>
      </c>
      <c r="W674" s="35" t="s">
        <v>1228</v>
      </c>
      <c r="X674" s="35" t="s">
        <v>72</v>
      </c>
      <c r="Y674" s="35" t="s">
        <v>48</v>
      </c>
      <c r="Z674" s="35" t="s">
        <v>72</v>
      </c>
      <c r="AA674" s="35" t="s">
        <v>167</v>
      </c>
      <c r="AC674" s="35" t="s">
        <v>14691</v>
      </c>
      <c r="AD674" s="35" t="s">
        <v>14691</v>
      </c>
      <c r="AE674">
        <v>141604421</v>
      </c>
      <c r="AF674">
        <v>10.26</v>
      </c>
      <c r="AG674" s="35" t="s">
        <v>1227</v>
      </c>
      <c r="AH674">
        <v>480000000</v>
      </c>
      <c r="AI674">
        <v>13800000</v>
      </c>
      <c r="AJ674" s="20">
        <v>43881</v>
      </c>
      <c r="AK674" s="20">
        <v>44245</v>
      </c>
      <c r="AL674">
        <v>3500000</v>
      </c>
      <c r="AM674">
        <v>350000</v>
      </c>
      <c r="AP674" s="35" t="s">
        <v>14691</v>
      </c>
      <c r="AQ674" s="35" t="s">
        <v>14691</v>
      </c>
      <c r="AR674" s="35" t="s">
        <v>14691</v>
      </c>
      <c r="AS674" s="35" t="s">
        <v>14691</v>
      </c>
      <c r="AT674" s="35" t="s">
        <v>14691</v>
      </c>
      <c r="AU674">
        <v>10.27</v>
      </c>
      <c r="AV674">
        <v>10.266999999999999</v>
      </c>
      <c r="AW674" t="b">
        <v>1</v>
      </c>
      <c r="AX674">
        <v>3265105</v>
      </c>
      <c r="AY674" s="20">
        <v>44797</v>
      </c>
      <c r="AZ674" s="20">
        <v>44797</v>
      </c>
      <c r="BA674" s="20"/>
      <c r="BB674">
        <v>1</v>
      </c>
      <c r="BC674">
        <v>1</v>
      </c>
      <c r="BD674">
        <v>0.5</v>
      </c>
      <c r="BE674">
        <v>11.5</v>
      </c>
      <c r="BF674" s="35" t="s">
        <v>14691</v>
      </c>
      <c r="BG674" s="35" t="s">
        <v>4122</v>
      </c>
      <c r="BH674" s="35" t="s">
        <v>4133</v>
      </c>
      <c r="BI674" s="35" t="s">
        <v>2584</v>
      </c>
      <c r="BJ674" s="35" t="s">
        <v>4134</v>
      </c>
    </row>
    <row r="675" spans="1:62" x14ac:dyDescent="0.2">
      <c r="A675">
        <v>673</v>
      </c>
      <c r="B675" s="35" t="s">
        <v>4122</v>
      </c>
      <c r="C675" s="35" t="s">
        <v>4123</v>
      </c>
      <c r="D675" s="35" t="s">
        <v>4124</v>
      </c>
      <c r="E675" s="35" t="s">
        <v>4135</v>
      </c>
      <c r="F675" s="35" t="s">
        <v>4126</v>
      </c>
      <c r="G675" s="20">
        <v>43847</v>
      </c>
      <c r="H675" s="35" t="s">
        <v>1229</v>
      </c>
      <c r="I675" s="35" t="s">
        <v>158</v>
      </c>
      <c r="J675" s="35" t="s">
        <v>126</v>
      </c>
      <c r="K675">
        <v>18</v>
      </c>
      <c r="L675">
        <v>9.5</v>
      </c>
      <c r="M675" s="35" t="s">
        <v>4127</v>
      </c>
      <c r="N675" s="35" t="s">
        <v>4128</v>
      </c>
      <c r="O675" s="35" t="s">
        <v>52</v>
      </c>
      <c r="P675" s="35" t="s">
        <v>2656</v>
      </c>
      <c r="Q675" s="35" t="s">
        <v>368</v>
      </c>
      <c r="R675" s="35" t="s">
        <v>2733</v>
      </c>
      <c r="S675" s="35" t="s">
        <v>4129</v>
      </c>
      <c r="T675">
        <v>13800000</v>
      </c>
      <c r="U675">
        <v>10</v>
      </c>
      <c r="V675" s="35" t="s">
        <v>14691</v>
      </c>
      <c r="W675" s="35" t="s">
        <v>1228</v>
      </c>
      <c r="X675" s="35" t="s">
        <v>72</v>
      </c>
      <c r="Y675" s="35" t="s">
        <v>48</v>
      </c>
      <c r="Z675" s="35" t="s">
        <v>72</v>
      </c>
      <c r="AA675" s="35" t="s">
        <v>167</v>
      </c>
      <c r="AC675" s="35" t="s">
        <v>14691</v>
      </c>
      <c r="AD675" s="35" t="s">
        <v>14691</v>
      </c>
      <c r="AE675">
        <v>141604421</v>
      </c>
      <c r="AF675">
        <v>10.26</v>
      </c>
      <c r="AG675" s="35" t="s">
        <v>1227</v>
      </c>
      <c r="AH675">
        <v>480000000</v>
      </c>
      <c r="AI675">
        <v>13800000</v>
      </c>
      <c r="AJ675" s="20">
        <v>43881</v>
      </c>
      <c r="AK675" s="20">
        <v>44245</v>
      </c>
      <c r="AL675">
        <v>3500000</v>
      </c>
      <c r="AM675">
        <v>350000</v>
      </c>
      <c r="AP675" s="35" t="s">
        <v>14691</v>
      </c>
      <c r="AQ675" s="35" t="s">
        <v>14691</v>
      </c>
      <c r="AR675" s="35" t="s">
        <v>14691</v>
      </c>
      <c r="AS675" s="35" t="s">
        <v>14691</v>
      </c>
      <c r="AT675" s="35" t="s">
        <v>14691</v>
      </c>
      <c r="AU675">
        <v>10.27</v>
      </c>
      <c r="AV675">
        <v>10.266999999999999</v>
      </c>
      <c r="AW675" t="b">
        <v>1</v>
      </c>
      <c r="AX675">
        <v>3265105</v>
      </c>
      <c r="AY675" s="20">
        <v>44797</v>
      </c>
      <c r="AZ675" s="20">
        <v>44797</v>
      </c>
      <c r="BA675" s="20"/>
      <c r="BB675">
        <v>1</v>
      </c>
      <c r="BC675">
        <v>1</v>
      </c>
      <c r="BD675">
        <v>0.5</v>
      </c>
      <c r="BE675">
        <v>11.5</v>
      </c>
      <c r="BF675" s="35" t="s">
        <v>14691</v>
      </c>
      <c r="BG675" s="35" t="s">
        <v>4136</v>
      </c>
      <c r="BH675" s="35" t="s">
        <v>4137</v>
      </c>
      <c r="BI675" s="35" t="s">
        <v>2589</v>
      </c>
      <c r="BJ675" s="35" t="s">
        <v>4138</v>
      </c>
    </row>
    <row r="676" spans="1:62" x14ac:dyDescent="0.2">
      <c r="A676">
        <v>674</v>
      </c>
      <c r="B676" s="35" t="s">
        <v>4122</v>
      </c>
      <c r="C676" s="35" t="s">
        <v>4123</v>
      </c>
      <c r="D676" s="35" t="s">
        <v>4124</v>
      </c>
      <c r="E676" s="35" t="s">
        <v>4139</v>
      </c>
      <c r="F676" s="35" t="s">
        <v>4126</v>
      </c>
      <c r="G676" s="20">
        <v>43847</v>
      </c>
      <c r="H676" s="35" t="s">
        <v>1229</v>
      </c>
      <c r="I676" s="35" t="s">
        <v>158</v>
      </c>
      <c r="J676" s="35" t="s">
        <v>126</v>
      </c>
      <c r="K676">
        <v>18</v>
      </c>
      <c r="L676">
        <v>9.5</v>
      </c>
      <c r="M676" s="35" t="s">
        <v>4127</v>
      </c>
      <c r="N676" s="35" t="s">
        <v>4128</v>
      </c>
      <c r="O676" s="35" t="s">
        <v>52</v>
      </c>
      <c r="P676" s="35" t="s">
        <v>2656</v>
      </c>
      <c r="Q676" s="35" t="s">
        <v>368</v>
      </c>
      <c r="R676" s="35" t="s">
        <v>2733</v>
      </c>
      <c r="S676" s="35" t="s">
        <v>4129</v>
      </c>
      <c r="T676">
        <v>13800000</v>
      </c>
      <c r="U676">
        <v>10</v>
      </c>
      <c r="V676" s="35" t="s">
        <v>14691</v>
      </c>
      <c r="W676" s="35" t="s">
        <v>1228</v>
      </c>
      <c r="X676" s="35" t="s">
        <v>72</v>
      </c>
      <c r="Y676" s="35" t="s">
        <v>48</v>
      </c>
      <c r="Z676" s="35" t="s">
        <v>72</v>
      </c>
      <c r="AA676" s="35" t="s">
        <v>167</v>
      </c>
      <c r="AC676" s="35" t="s">
        <v>14691</v>
      </c>
      <c r="AD676" s="35" t="s">
        <v>14691</v>
      </c>
      <c r="AE676">
        <v>141604421</v>
      </c>
      <c r="AF676">
        <v>10.26</v>
      </c>
      <c r="AG676" s="35" t="s">
        <v>1227</v>
      </c>
      <c r="AH676">
        <v>480000000</v>
      </c>
      <c r="AI676">
        <v>13800000</v>
      </c>
      <c r="AJ676" s="20">
        <v>43881</v>
      </c>
      <c r="AK676" s="20">
        <v>44245</v>
      </c>
      <c r="AL676">
        <v>3500000</v>
      </c>
      <c r="AM676">
        <v>350000</v>
      </c>
      <c r="AP676" s="35" t="s">
        <v>14691</v>
      </c>
      <c r="AQ676" s="35" t="s">
        <v>14691</v>
      </c>
      <c r="AR676" s="35" t="s">
        <v>14691</v>
      </c>
      <c r="AS676" s="35" t="s">
        <v>14691</v>
      </c>
      <c r="AT676" s="35" t="s">
        <v>14691</v>
      </c>
      <c r="AU676">
        <v>10.27</v>
      </c>
      <c r="AV676">
        <v>10.266999999999999</v>
      </c>
      <c r="AW676" t="b">
        <v>1</v>
      </c>
      <c r="AX676">
        <v>3265105</v>
      </c>
      <c r="AY676" s="20">
        <v>44797</v>
      </c>
      <c r="AZ676" s="20">
        <v>44797</v>
      </c>
      <c r="BA676" s="20"/>
      <c r="BB676">
        <v>1</v>
      </c>
      <c r="BC676">
        <v>1</v>
      </c>
      <c r="BD676">
        <v>0.5</v>
      </c>
      <c r="BE676">
        <v>11.5</v>
      </c>
      <c r="BF676" s="35" t="s">
        <v>14691</v>
      </c>
      <c r="BG676" s="35" t="s">
        <v>4140</v>
      </c>
      <c r="BH676" s="35" t="s">
        <v>4141</v>
      </c>
      <c r="BI676" s="35" t="s">
        <v>2613</v>
      </c>
      <c r="BJ676" s="35" t="s">
        <v>4142</v>
      </c>
    </row>
    <row r="677" spans="1:62" x14ac:dyDescent="0.2">
      <c r="A677">
        <v>675</v>
      </c>
      <c r="B677" s="35" t="s">
        <v>3839</v>
      </c>
      <c r="C677" s="35" t="s">
        <v>3840</v>
      </c>
      <c r="D677" s="35" t="s">
        <v>3841</v>
      </c>
      <c r="E677" s="35" t="s">
        <v>3842</v>
      </c>
      <c r="F677" s="35" t="s">
        <v>3843</v>
      </c>
      <c r="G677" s="20">
        <v>44025</v>
      </c>
      <c r="H677" s="35" t="s">
        <v>3225</v>
      </c>
      <c r="I677" s="35" t="s">
        <v>54</v>
      </c>
      <c r="J677" s="35" t="s">
        <v>53</v>
      </c>
      <c r="K677">
        <v>18</v>
      </c>
      <c r="L677">
        <v>9.1999999999999993</v>
      </c>
      <c r="M677" s="35" t="s">
        <v>3844</v>
      </c>
      <c r="N677" s="35" t="s">
        <v>3845</v>
      </c>
      <c r="O677" s="35" t="s">
        <v>52</v>
      </c>
      <c r="P677" s="35" t="s">
        <v>2656</v>
      </c>
      <c r="Q677" s="35" t="s">
        <v>200</v>
      </c>
      <c r="R677" s="35" t="s">
        <v>2623</v>
      </c>
      <c r="S677" s="35" t="s">
        <v>3846</v>
      </c>
      <c r="T677">
        <v>60000000</v>
      </c>
      <c r="U677">
        <v>10</v>
      </c>
      <c r="V677" s="35" t="s">
        <v>14691</v>
      </c>
      <c r="W677" s="35" t="s">
        <v>1225</v>
      </c>
      <c r="X677" s="35" t="s">
        <v>49</v>
      </c>
      <c r="Y677" s="35" t="s">
        <v>48</v>
      </c>
      <c r="Z677" s="35" t="s">
        <v>14691</v>
      </c>
      <c r="AA677" s="35" t="s">
        <v>14691</v>
      </c>
      <c r="AC677" s="35" t="s">
        <v>14691</v>
      </c>
      <c r="AD677" s="35" t="s">
        <v>14691</v>
      </c>
      <c r="AE677">
        <v>600095778</v>
      </c>
      <c r="AF677">
        <v>10</v>
      </c>
      <c r="AG677" s="35" t="s">
        <v>14691</v>
      </c>
      <c r="AI677">
        <v>20000000</v>
      </c>
      <c r="AJ677" s="20">
        <v>44043</v>
      </c>
      <c r="AK677" s="20"/>
      <c r="AL677">
        <v>12000000</v>
      </c>
      <c r="AM677">
        <v>1200000</v>
      </c>
      <c r="AP677" s="35" t="s">
        <v>14691</v>
      </c>
      <c r="AQ677" s="35" t="s">
        <v>14691</v>
      </c>
      <c r="AR677" s="35" t="s">
        <v>14691</v>
      </c>
      <c r="AS677" s="35" t="s">
        <v>14691</v>
      </c>
      <c r="AT677" s="35" t="s">
        <v>14691</v>
      </c>
      <c r="AU677">
        <v>10</v>
      </c>
      <c r="AV677">
        <v>10.003</v>
      </c>
      <c r="AW677" t="b">
        <v>0</v>
      </c>
      <c r="AX677">
        <v>60000000</v>
      </c>
      <c r="AY677" s="20">
        <v>44777</v>
      </c>
      <c r="AZ677" s="20"/>
      <c r="BA677" s="20"/>
      <c r="BB677">
        <v>1</v>
      </c>
      <c r="BC677">
        <v>0.3333333432674408</v>
      </c>
      <c r="BD677">
        <v>1</v>
      </c>
      <c r="BE677">
        <v>11.5</v>
      </c>
      <c r="BF677" s="35" t="s">
        <v>14691</v>
      </c>
      <c r="BG677" s="35" t="s">
        <v>1226</v>
      </c>
      <c r="BH677" s="35" t="s">
        <v>3847</v>
      </c>
      <c r="BI677" s="35" t="s">
        <v>2580</v>
      </c>
      <c r="BJ677" s="35" t="s">
        <v>3848</v>
      </c>
    </row>
    <row r="678" spans="1:62" x14ac:dyDescent="0.2">
      <c r="A678">
        <v>676</v>
      </c>
      <c r="B678" s="35" t="s">
        <v>3839</v>
      </c>
      <c r="C678" s="35" t="s">
        <v>3840</v>
      </c>
      <c r="D678" s="35" t="s">
        <v>3841</v>
      </c>
      <c r="E678" s="35" t="s">
        <v>3849</v>
      </c>
      <c r="F678" s="35" t="s">
        <v>3843</v>
      </c>
      <c r="G678" s="20">
        <v>44025</v>
      </c>
      <c r="H678" s="35" t="s">
        <v>3225</v>
      </c>
      <c r="I678" s="35" t="s">
        <v>54</v>
      </c>
      <c r="J678" s="35" t="s">
        <v>53</v>
      </c>
      <c r="K678">
        <v>18</v>
      </c>
      <c r="L678">
        <v>9.1999999999999993</v>
      </c>
      <c r="M678" s="35" t="s">
        <v>3844</v>
      </c>
      <c r="N678" s="35" t="s">
        <v>3845</v>
      </c>
      <c r="O678" s="35" t="s">
        <v>52</v>
      </c>
      <c r="P678" s="35" t="s">
        <v>2656</v>
      </c>
      <c r="Q678" s="35" t="s">
        <v>200</v>
      </c>
      <c r="R678" s="35" t="s">
        <v>2623</v>
      </c>
      <c r="S678" s="35" t="s">
        <v>3846</v>
      </c>
      <c r="T678">
        <v>60000000</v>
      </c>
      <c r="U678">
        <v>10</v>
      </c>
      <c r="V678" s="35" t="s">
        <v>14691</v>
      </c>
      <c r="W678" s="35" t="s">
        <v>1225</v>
      </c>
      <c r="X678" s="35" t="s">
        <v>49</v>
      </c>
      <c r="Y678" s="35" t="s">
        <v>48</v>
      </c>
      <c r="Z678" s="35" t="s">
        <v>14691</v>
      </c>
      <c r="AA678" s="35" t="s">
        <v>14691</v>
      </c>
      <c r="AC678" s="35" t="s">
        <v>14691</v>
      </c>
      <c r="AD678" s="35" t="s">
        <v>14691</v>
      </c>
      <c r="AE678">
        <v>600095778</v>
      </c>
      <c r="AF678">
        <v>10</v>
      </c>
      <c r="AG678" s="35" t="s">
        <v>14691</v>
      </c>
      <c r="AI678">
        <v>20000000</v>
      </c>
      <c r="AJ678" s="20">
        <v>44043</v>
      </c>
      <c r="AK678" s="20"/>
      <c r="AL678">
        <v>12000000</v>
      </c>
      <c r="AM678">
        <v>1200000</v>
      </c>
      <c r="AP678" s="35" t="s">
        <v>14691</v>
      </c>
      <c r="AQ678" s="35" t="s">
        <v>14691</v>
      </c>
      <c r="AR678" s="35" t="s">
        <v>14691</v>
      </c>
      <c r="AS678" s="35" t="s">
        <v>14691</v>
      </c>
      <c r="AT678" s="35" t="s">
        <v>14691</v>
      </c>
      <c r="AU678">
        <v>10</v>
      </c>
      <c r="AV678">
        <v>10.003</v>
      </c>
      <c r="AW678" t="b">
        <v>0</v>
      </c>
      <c r="AX678">
        <v>60000000</v>
      </c>
      <c r="AY678" s="20">
        <v>44777</v>
      </c>
      <c r="AZ678" s="20"/>
      <c r="BA678" s="20"/>
      <c r="BB678">
        <v>1</v>
      </c>
      <c r="BC678">
        <v>0.3333333432674408</v>
      </c>
      <c r="BD678">
        <v>1</v>
      </c>
      <c r="BE678">
        <v>11.5</v>
      </c>
      <c r="BF678" s="35" t="s">
        <v>14691</v>
      </c>
      <c r="BG678" s="35" t="s">
        <v>3839</v>
      </c>
      <c r="BH678" s="35" t="s">
        <v>3850</v>
      </c>
      <c r="BI678" s="35" t="s">
        <v>2584</v>
      </c>
      <c r="BJ678" s="35" t="s">
        <v>3851</v>
      </c>
    </row>
    <row r="679" spans="1:62" x14ac:dyDescent="0.2">
      <c r="A679">
        <v>677</v>
      </c>
      <c r="B679" s="35" t="s">
        <v>3839</v>
      </c>
      <c r="C679" s="35" t="s">
        <v>3840</v>
      </c>
      <c r="D679" s="35" t="s">
        <v>3841</v>
      </c>
      <c r="E679" s="35" t="s">
        <v>3852</v>
      </c>
      <c r="F679" s="35" t="s">
        <v>3843</v>
      </c>
      <c r="G679" s="20">
        <v>44025</v>
      </c>
      <c r="H679" s="35" t="s">
        <v>3225</v>
      </c>
      <c r="I679" s="35" t="s">
        <v>54</v>
      </c>
      <c r="J679" s="35" t="s">
        <v>53</v>
      </c>
      <c r="K679">
        <v>18</v>
      </c>
      <c r="L679">
        <v>9.1999999999999993</v>
      </c>
      <c r="M679" s="35" t="s">
        <v>3844</v>
      </c>
      <c r="N679" s="35" t="s">
        <v>3845</v>
      </c>
      <c r="O679" s="35" t="s">
        <v>52</v>
      </c>
      <c r="P679" s="35" t="s">
        <v>2656</v>
      </c>
      <c r="Q679" s="35" t="s">
        <v>200</v>
      </c>
      <c r="R679" s="35" t="s">
        <v>2623</v>
      </c>
      <c r="S679" s="35" t="s">
        <v>3846</v>
      </c>
      <c r="T679">
        <v>60000000</v>
      </c>
      <c r="U679">
        <v>10</v>
      </c>
      <c r="V679" s="35" t="s">
        <v>14691</v>
      </c>
      <c r="W679" s="35" t="s">
        <v>1225</v>
      </c>
      <c r="X679" s="35" t="s">
        <v>49</v>
      </c>
      <c r="Y679" s="35" t="s">
        <v>48</v>
      </c>
      <c r="Z679" s="35" t="s">
        <v>14691</v>
      </c>
      <c r="AA679" s="35" t="s">
        <v>14691</v>
      </c>
      <c r="AC679" s="35" t="s">
        <v>14691</v>
      </c>
      <c r="AD679" s="35" t="s">
        <v>14691</v>
      </c>
      <c r="AE679">
        <v>600095778</v>
      </c>
      <c r="AF679">
        <v>10</v>
      </c>
      <c r="AG679" s="35" t="s">
        <v>14691</v>
      </c>
      <c r="AI679">
        <v>20000000</v>
      </c>
      <c r="AJ679" s="20">
        <v>44043</v>
      </c>
      <c r="AK679" s="20"/>
      <c r="AL679">
        <v>12000000</v>
      </c>
      <c r="AM679">
        <v>1200000</v>
      </c>
      <c r="AP679" s="35" t="s">
        <v>14691</v>
      </c>
      <c r="AQ679" s="35" t="s">
        <v>14691</v>
      </c>
      <c r="AR679" s="35" t="s">
        <v>14691</v>
      </c>
      <c r="AS679" s="35" t="s">
        <v>14691</v>
      </c>
      <c r="AT679" s="35" t="s">
        <v>14691</v>
      </c>
      <c r="AU679">
        <v>10</v>
      </c>
      <c r="AV679">
        <v>10.003</v>
      </c>
      <c r="AW679" t="b">
        <v>0</v>
      </c>
      <c r="AX679">
        <v>60000000</v>
      </c>
      <c r="AY679" s="20">
        <v>44777</v>
      </c>
      <c r="AZ679" s="20"/>
      <c r="BA679" s="20"/>
      <c r="BB679">
        <v>1</v>
      </c>
      <c r="BC679">
        <v>0.3333333432674408</v>
      </c>
      <c r="BD679">
        <v>1</v>
      </c>
      <c r="BE679">
        <v>11.5</v>
      </c>
      <c r="BF679" s="35" t="s">
        <v>14691</v>
      </c>
      <c r="BG679" s="35" t="s">
        <v>3853</v>
      </c>
      <c r="BH679" s="35" t="s">
        <v>3854</v>
      </c>
      <c r="BI679" s="35" t="s">
        <v>2589</v>
      </c>
      <c r="BJ679" s="35" t="s">
        <v>3855</v>
      </c>
    </row>
    <row r="680" spans="1:62" x14ac:dyDescent="0.2">
      <c r="A680">
        <v>678</v>
      </c>
      <c r="B680" s="35" t="s">
        <v>5180</v>
      </c>
      <c r="C680" s="35" t="s">
        <v>5181</v>
      </c>
      <c r="D680" s="35" t="s">
        <v>5182</v>
      </c>
      <c r="E680" s="35" t="s">
        <v>5183</v>
      </c>
      <c r="F680" s="35" t="s">
        <v>5184</v>
      </c>
      <c r="G680" s="20">
        <v>44110</v>
      </c>
      <c r="H680" s="35" t="s">
        <v>3225</v>
      </c>
      <c r="I680" s="35" t="s">
        <v>54</v>
      </c>
      <c r="J680" s="35" t="s">
        <v>53</v>
      </c>
      <c r="K680">
        <v>18</v>
      </c>
      <c r="L680">
        <v>9.1999999999999993</v>
      </c>
      <c r="M680" s="35" t="s">
        <v>5185</v>
      </c>
      <c r="N680" s="35" t="s">
        <v>5186</v>
      </c>
      <c r="O680" s="35" t="s">
        <v>241</v>
      </c>
      <c r="P680" s="35" t="s">
        <v>2575</v>
      </c>
      <c r="Q680" s="35" t="s">
        <v>51</v>
      </c>
      <c r="R680" s="35" t="s">
        <v>2733</v>
      </c>
      <c r="S680" s="35" t="s">
        <v>5187</v>
      </c>
      <c r="T680">
        <v>10479626</v>
      </c>
      <c r="U680">
        <v>10</v>
      </c>
      <c r="V680" s="35" t="s">
        <v>5188</v>
      </c>
      <c r="W680" s="35" t="s">
        <v>1223</v>
      </c>
      <c r="X680" s="35" t="s">
        <v>130</v>
      </c>
      <c r="Y680" s="35" t="s">
        <v>56</v>
      </c>
      <c r="Z680" s="35" t="s">
        <v>14691</v>
      </c>
      <c r="AA680" s="35" t="s">
        <v>14691</v>
      </c>
      <c r="AC680" s="35" t="s">
        <v>14691</v>
      </c>
      <c r="AD680" s="35" t="s">
        <v>14691</v>
      </c>
      <c r="AE680">
        <v>104832690</v>
      </c>
      <c r="AF680">
        <v>10</v>
      </c>
      <c r="AG680" s="35" t="s">
        <v>14691</v>
      </c>
      <c r="AI680">
        <v>3493209</v>
      </c>
      <c r="AJ680" s="20">
        <v>44127</v>
      </c>
      <c r="AK680" s="20"/>
      <c r="AL680">
        <v>3595925</v>
      </c>
      <c r="AM680">
        <v>359593</v>
      </c>
      <c r="AP680" s="35" t="s">
        <v>14691</v>
      </c>
      <c r="AQ680" s="35" t="s">
        <v>14691</v>
      </c>
      <c r="AR680" s="35" t="s">
        <v>14691</v>
      </c>
      <c r="AS680" s="35" t="s">
        <v>14691</v>
      </c>
      <c r="AT680" s="35" t="s">
        <v>14691</v>
      </c>
      <c r="AU680">
        <v>10</v>
      </c>
      <c r="AV680">
        <v>10.025</v>
      </c>
      <c r="AW680" t="b">
        <v>0</v>
      </c>
      <c r="AX680">
        <v>10479626</v>
      </c>
      <c r="AY680" s="20">
        <v>44861</v>
      </c>
      <c r="AZ680" s="20"/>
      <c r="BA680" s="20"/>
      <c r="BB680">
        <v>1</v>
      </c>
      <c r="BC680">
        <v>0.3333333432674408</v>
      </c>
      <c r="BD680">
        <v>1</v>
      </c>
      <c r="BE680">
        <v>11.5</v>
      </c>
      <c r="BF680" s="35" t="s">
        <v>14691</v>
      </c>
      <c r="BG680" s="35" t="s">
        <v>1224</v>
      </c>
      <c r="BH680" s="35" t="s">
        <v>5189</v>
      </c>
      <c r="BI680" s="35" t="s">
        <v>2580</v>
      </c>
      <c r="BJ680" s="35" t="s">
        <v>5190</v>
      </c>
    </row>
    <row r="681" spans="1:62" x14ac:dyDescent="0.2">
      <c r="A681">
        <v>679</v>
      </c>
      <c r="B681" s="35" t="s">
        <v>5180</v>
      </c>
      <c r="C681" s="35" t="s">
        <v>5181</v>
      </c>
      <c r="D681" s="35" t="s">
        <v>5182</v>
      </c>
      <c r="E681" s="35" t="s">
        <v>5191</v>
      </c>
      <c r="F681" s="35" t="s">
        <v>5184</v>
      </c>
      <c r="G681" s="20">
        <v>44110</v>
      </c>
      <c r="H681" s="35" t="s">
        <v>3225</v>
      </c>
      <c r="I681" s="35" t="s">
        <v>54</v>
      </c>
      <c r="J681" s="35" t="s">
        <v>53</v>
      </c>
      <c r="K681">
        <v>18</v>
      </c>
      <c r="L681">
        <v>9.1999999999999993</v>
      </c>
      <c r="M681" s="35" t="s">
        <v>5185</v>
      </c>
      <c r="N681" s="35" t="s">
        <v>5186</v>
      </c>
      <c r="O681" s="35" t="s">
        <v>241</v>
      </c>
      <c r="P681" s="35" t="s">
        <v>2575</v>
      </c>
      <c r="Q681" s="35" t="s">
        <v>51</v>
      </c>
      <c r="R681" s="35" t="s">
        <v>2733</v>
      </c>
      <c r="S681" s="35" t="s">
        <v>5187</v>
      </c>
      <c r="T681">
        <v>10479626</v>
      </c>
      <c r="U681">
        <v>10</v>
      </c>
      <c r="V681" s="35" t="s">
        <v>5188</v>
      </c>
      <c r="W681" s="35" t="s">
        <v>1223</v>
      </c>
      <c r="X681" s="35" t="s">
        <v>130</v>
      </c>
      <c r="Y681" s="35" t="s">
        <v>56</v>
      </c>
      <c r="Z681" s="35" t="s">
        <v>14691</v>
      </c>
      <c r="AA681" s="35" t="s">
        <v>14691</v>
      </c>
      <c r="AC681" s="35" t="s">
        <v>14691</v>
      </c>
      <c r="AD681" s="35" t="s">
        <v>14691</v>
      </c>
      <c r="AE681">
        <v>104832690</v>
      </c>
      <c r="AF681">
        <v>10</v>
      </c>
      <c r="AG681" s="35" t="s">
        <v>14691</v>
      </c>
      <c r="AI681">
        <v>3493209</v>
      </c>
      <c r="AJ681" s="20">
        <v>44127</v>
      </c>
      <c r="AK681" s="20"/>
      <c r="AL681">
        <v>3595925</v>
      </c>
      <c r="AM681">
        <v>359593</v>
      </c>
      <c r="AP681" s="35" t="s">
        <v>14691</v>
      </c>
      <c r="AQ681" s="35" t="s">
        <v>14691</v>
      </c>
      <c r="AR681" s="35" t="s">
        <v>14691</v>
      </c>
      <c r="AS681" s="35" t="s">
        <v>14691</v>
      </c>
      <c r="AT681" s="35" t="s">
        <v>14691</v>
      </c>
      <c r="AU681">
        <v>10</v>
      </c>
      <c r="AV681">
        <v>10.025</v>
      </c>
      <c r="AW681" t="b">
        <v>0</v>
      </c>
      <c r="AX681">
        <v>10479626</v>
      </c>
      <c r="AY681" s="20">
        <v>44861</v>
      </c>
      <c r="AZ681" s="20"/>
      <c r="BA681" s="20"/>
      <c r="BB681">
        <v>1</v>
      </c>
      <c r="BC681">
        <v>0.3333333432674408</v>
      </c>
      <c r="BD681">
        <v>1</v>
      </c>
      <c r="BE681">
        <v>11.5</v>
      </c>
      <c r="BF681" s="35" t="s">
        <v>14691</v>
      </c>
      <c r="BG681" s="35" t="s">
        <v>5180</v>
      </c>
      <c r="BH681" s="35" t="s">
        <v>5192</v>
      </c>
      <c r="BI681" s="35" t="s">
        <v>2584</v>
      </c>
      <c r="BJ681" s="35" t="s">
        <v>5193</v>
      </c>
    </row>
    <row r="682" spans="1:62" x14ac:dyDescent="0.2">
      <c r="A682">
        <v>680</v>
      </c>
      <c r="B682" s="35" t="s">
        <v>5180</v>
      </c>
      <c r="C682" s="35" t="s">
        <v>5181</v>
      </c>
      <c r="D682" s="35" t="s">
        <v>5182</v>
      </c>
      <c r="E682" s="35" t="s">
        <v>5194</v>
      </c>
      <c r="F682" s="35" t="s">
        <v>5184</v>
      </c>
      <c r="G682" s="20">
        <v>44110</v>
      </c>
      <c r="H682" s="35" t="s">
        <v>3225</v>
      </c>
      <c r="I682" s="35" t="s">
        <v>54</v>
      </c>
      <c r="J682" s="35" t="s">
        <v>53</v>
      </c>
      <c r="K682">
        <v>18</v>
      </c>
      <c r="L682">
        <v>9.1999999999999993</v>
      </c>
      <c r="M682" s="35" t="s">
        <v>5185</v>
      </c>
      <c r="N682" s="35" t="s">
        <v>5186</v>
      </c>
      <c r="O682" s="35" t="s">
        <v>241</v>
      </c>
      <c r="P682" s="35" t="s">
        <v>2575</v>
      </c>
      <c r="Q682" s="35" t="s">
        <v>51</v>
      </c>
      <c r="R682" s="35" t="s">
        <v>2733</v>
      </c>
      <c r="S682" s="35" t="s">
        <v>5187</v>
      </c>
      <c r="T682">
        <v>10479626</v>
      </c>
      <c r="U682">
        <v>10</v>
      </c>
      <c r="V682" s="35" t="s">
        <v>5188</v>
      </c>
      <c r="W682" s="35" t="s">
        <v>1223</v>
      </c>
      <c r="X682" s="35" t="s">
        <v>130</v>
      </c>
      <c r="Y682" s="35" t="s">
        <v>56</v>
      </c>
      <c r="Z682" s="35" t="s">
        <v>14691</v>
      </c>
      <c r="AA682" s="35" t="s">
        <v>14691</v>
      </c>
      <c r="AC682" s="35" t="s">
        <v>14691</v>
      </c>
      <c r="AD682" s="35" t="s">
        <v>14691</v>
      </c>
      <c r="AE682">
        <v>104832690</v>
      </c>
      <c r="AF682">
        <v>10</v>
      </c>
      <c r="AG682" s="35" t="s">
        <v>14691</v>
      </c>
      <c r="AI682">
        <v>3493209</v>
      </c>
      <c r="AJ682" s="20">
        <v>44127</v>
      </c>
      <c r="AK682" s="20"/>
      <c r="AL682">
        <v>3595925</v>
      </c>
      <c r="AM682">
        <v>359593</v>
      </c>
      <c r="AP682" s="35" t="s">
        <v>14691</v>
      </c>
      <c r="AQ682" s="35" t="s">
        <v>14691</v>
      </c>
      <c r="AR682" s="35" t="s">
        <v>14691</v>
      </c>
      <c r="AS682" s="35" t="s">
        <v>14691</v>
      </c>
      <c r="AT682" s="35" t="s">
        <v>14691</v>
      </c>
      <c r="AU682">
        <v>10</v>
      </c>
      <c r="AV682">
        <v>10.025</v>
      </c>
      <c r="AW682" t="b">
        <v>0</v>
      </c>
      <c r="AX682">
        <v>10479626</v>
      </c>
      <c r="AY682" s="20">
        <v>44861</v>
      </c>
      <c r="AZ682" s="20"/>
      <c r="BA682" s="20"/>
      <c r="BB682">
        <v>1</v>
      </c>
      <c r="BC682">
        <v>0.3333333432674408</v>
      </c>
      <c r="BD682">
        <v>1</v>
      </c>
      <c r="BE682">
        <v>11.5</v>
      </c>
      <c r="BF682" s="35" t="s">
        <v>14691</v>
      </c>
      <c r="BG682" s="35" t="s">
        <v>5195</v>
      </c>
      <c r="BH682" s="35" t="s">
        <v>5196</v>
      </c>
      <c r="BI682" s="35" t="s">
        <v>2589</v>
      </c>
      <c r="BJ682" s="35" t="s">
        <v>5197</v>
      </c>
    </row>
    <row r="683" spans="1:62" x14ac:dyDescent="0.2">
      <c r="A683">
        <v>681</v>
      </c>
      <c r="B683" s="35" t="s">
        <v>13640</v>
      </c>
      <c r="C683" s="35" t="s">
        <v>13641</v>
      </c>
      <c r="D683" s="35" t="s">
        <v>13642</v>
      </c>
      <c r="E683" s="35" t="s">
        <v>13643</v>
      </c>
      <c r="F683" s="35" t="s">
        <v>13644</v>
      </c>
      <c r="G683" s="20">
        <v>44512</v>
      </c>
      <c r="H683" s="35" t="s">
        <v>2949</v>
      </c>
      <c r="I683" s="35" t="s">
        <v>61</v>
      </c>
      <c r="J683" s="35" t="s">
        <v>69</v>
      </c>
      <c r="K683">
        <v>18</v>
      </c>
      <c r="L683">
        <v>9.1999999999999993</v>
      </c>
      <c r="M683" s="35" t="s">
        <v>13645</v>
      </c>
      <c r="N683" s="35" t="s">
        <v>13646</v>
      </c>
      <c r="O683" s="35" t="s">
        <v>96</v>
      </c>
      <c r="P683" s="35" t="s">
        <v>2575</v>
      </c>
      <c r="Q683" s="35" t="s">
        <v>52</v>
      </c>
      <c r="R683" s="35" t="s">
        <v>2577</v>
      </c>
      <c r="S683" s="35" t="s">
        <v>13647</v>
      </c>
      <c r="T683">
        <v>25000000</v>
      </c>
      <c r="U683">
        <v>10</v>
      </c>
      <c r="V683" s="35" t="s">
        <v>14691</v>
      </c>
      <c r="W683" s="35" t="s">
        <v>1221</v>
      </c>
      <c r="X683" s="35" t="s">
        <v>65</v>
      </c>
      <c r="Y683" s="35" t="s">
        <v>48</v>
      </c>
      <c r="Z683" s="35" t="s">
        <v>14691</v>
      </c>
      <c r="AA683" s="35" t="s">
        <v>14691</v>
      </c>
      <c r="AC683" s="35" t="s">
        <v>14691</v>
      </c>
      <c r="AD683" s="35" t="s">
        <v>14691</v>
      </c>
      <c r="AE683">
        <v>255000000</v>
      </c>
      <c r="AF683">
        <v>10.199999999999999</v>
      </c>
      <c r="AG683" s="35" t="s">
        <v>14691</v>
      </c>
      <c r="AI683">
        <v>12500000</v>
      </c>
      <c r="AJ683" s="20">
        <v>44545</v>
      </c>
      <c r="AK683" s="20"/>
      <c r="AL683">
        <v>11460000</v>
      </c>
      <c r="AM683">
        <v>1146000</v>
      </c>
      <c r="AP683" s="35" t="s">
        <v>14691</v>
      </c>
      <c r="AQ683" s="35" t="s">
        <v>14691</v>
      </c>
      <c r="AR683" s="35" t="s">
        <v>14691</v>
      </c>
      <c r="AS683" s="35" t="s">
        <v>14691</v>
      </c>
      <c r="AT683" s="35" t="s">
        <v>14691</v>
      </c>
      <c r="AU683">
        <v>10.199999999999999</v>
      </c>
      <c r="AV683">
        <v>10.29</v>
      </c>
      <c r="AW683" t="b">
        <v>0</v>
      </c>
      <c r="AX683">
        <v>25000000</v>
      </c>
      <c r="AY683" s="20">
        <v>45094</v>
      </c>
      <c r="AZ683" s="20"/>
      <c r="BA683" s="20"/>
      <c r="BB683">
        <v>1</v>
      </c>
      <c r="BC683">
        <v>0.5</v>
      </c>
      <c r="BD683">
        <v>1</v>
      </c>
      <c r="BE683">
        <v>11.5</v>
      </c>
      <c r="BF683" s="35" t="s">
        <v>14691</v>
      </c>
      <c r="BG683" s="35" t="s">
        <v>1222</v>
      </c>
      <c r="BH683" s="35" t="s">
        <v>13648</v>
      </c>
      <c r="BI683" s="35" t="s">
        <v>2580</v>
      </c>
      <c r="BJ683" s="35" t="s">
        <v>13649</v>
      </c>
    </row>
    <row r="684" spans="1:62" x14ac:dyDescent="0.2">
      <c r="A684">
        <v>682</v>
      </c>
      <c r="B684" s="35" t="s">
        <v>13640</v>
      </c>
      <c r="C684" s="35" t="s">
        <v>13641</v>
      </c>
      <c r="D684" s="35" t="s">
        <v>13642</v>
      </c>
      <c r="E684" s="35" t="s">
        <v>13650</v>
      </c>
      <c r="F684" s="35" t="s">
        <v>13644</v>
      </c>
      <c r="G684" s="20">
        <v>44512</v>
      </c>
      <c r="H684" s="35" t="s">
        <v>2949</v>
      </c>
      <c r="I684" s="35" t="s">
        <v>61</v>
      </c>
      <c r="J684" s="35" t="s">
        <v>69</v>
      </c>
      <c r="K684">
        <v>18</v>
      </c>
      <c r="L684">
        <v>9.1999999999999993</v>
      </c>
      <c r="M684" s="35" t="s">
        <v>13645</v>
      </c>
      <c r="N684" s="35" t="s">
        <v>13646</v>
      </c>
      <c r="O684" s="35" t="s">
        <v>96</v>
      </c>
      <c r="P684" s="35" t="s">
        <v>2575</v>
      </c>
      <c r="Q684" s="35" t="s">
        <v>52</v>
      </c>
      <c r="R684" s="35" t="s">
        <v>2577</v>
      </c>
      <c r="S684" s="35" t="s">
        <v>13647</v>
      </c>
      <c r="T684">
        <v>25000000</v>
      </c>
      <c r="U684">
        <v>10</v>
      </c>
      <c r="V684" s="35" t="s">
        <v>14691</v>
      </c>
      <c r="W684" s="35" t="s">
        <v>1221</v>
      </c>
      <c r="X684" s="35" t="s">
        <v>65</v>
      </c>
      <c r="Y684" s="35" t="s">
        <v>48</v>
      </c>
      <c r="Z684" s="35" t="s">
        <v>14691</v>
      </c>
      <c r="AA684" s="35" t="s">
        <v>14691</v>
      </c>
      <c r="AC684" s="35" t="s">
        <v>14691</v>
      </c>
      <c r="AD684" s="35" t="s">
        <v>14691</v>
      </c>
      <c r="AE684">
        <v>255000000</v>
      </c>
      <c r="AF684">
        <v>10.199999999999999</v>
      </c>
      <c r="AG684" s="35" t="s">
        <v>14691</v>
      </c>
      <c r="AI684">
        <v>12500000</v>
      </c>
      <c r="AJ684" s="20">
        <v>44545</v>
      </c>
      <c r="AK684" s="20"/>
      <c r="AL684">
        <v>11460000</v>
      </c>
      <c r="AM684">
        <v>1146000</v>
      </c>
      <c r="AP684" s="35" t="s">
        <v>14691</v>
      </c>
      <c r="AQ684" s="35" t="s">
        <v>14691</v>
      </c>
      <c r="AR684" s="35" t="s">
        <v>14691</v>
      </c>
      <c r="AS684" s="35" t="s">
        <v>14691</v>
      </c>
      <c r="AT684" s="35" t="s">
        <v>14691</v>
      </c>
      <c r="AU684">
        <v>10.199999999999999</v>
      </c>
      <c r="AV684">
        <v>10.29</v>
      </c>
      <c r="AW684" t="b">
        <v>0</v>
      </c>
      <c r="AX684">
        <v>25000000</v>
      </c>
      <c r="AY684" s="20">
        <v>45094</v>
      </c>
      <c r="AZ684" s="20"/>
      <c r="BA684" s="20"/>
      <c r="BB684">
        <v>1</v>
      </c>
      <c r="BC684">
        <v>0.5</v>
      </c>
      <c r="BD684">
        <v>1</v>
      </c>
      <c r="BE684">
        <v>11.5</v>
      </c>
      <c r="BF684" s="35" t="s">
        <v>14691</v>
      </c>
      <c r="BG684" s="35" t="s">
        <v>13640</v>
      </c>
      <c r="BH684" s="35" t="s">
        <v>13651</v>
      </c>
      <c r="BI684" s="35" t="s">
        <v>2584</v>
      </c>
      <c r="BJ684" s="35" t="s">
        <v>13652</v>
      </c>
    </row>
    <row r="685" spans="1:62" x14ac:dyDescent="0.2">
      <c r="A685">
        <v>683</v>
      </c>
      <c r="B685" s="35" t="s">
        <v>13640</v>
      </c>
      <c r="C685" s="35" t="s">
        <v>13641</v>
      </c>
      <c r="D685" s="35" t="s">
        <v>13642</v>
      </c>
      <c r="E685" s="35" t="s">
        <v>13653</v>
      </c>
      <c r="F685" s="35" t="s">
        <v>13644</v>
      </c>
      <c r="G685" s="20">
        <v>44512</v>
      </c>
      <c r="H685" s="35" t="s">
        <v>2949</v>
      </c>
      <c r="I685" s="35" t="s">
        <v>61</v>
      </c>
      <c r="J685" s="35" t="s">
        <v>69</v>
      </c>
      <c r="K685">
        <v>18</v>
      </c>
      <c r="L685">
        <v>9.1999999999999993</v>
      </c>
      <c r="M685" s="35" t="s">
        <v>13645</v>
      </c>
      <c r="N685" s="35" t="s">
        <v>13646</v>
      </c>
      <c r="O685" s="35" t="s">
        <v>96</v>
      </c>
      <c r="P685" s="35" t="s">
        <v>2575</v>
      </c>
      <c r="Q685" s="35" t="s">
        <v>52</v>
      </c>
      <c r="R685" s="35" t="s">
        <v>2577</v>
      </c>
      <c r="S685" s="35" t="s">
        <v>13647</v>
      </c>
      <c r="T685">
        <v>25000000</v>
      </c>
      <c r="U685">
        <v>10</v>
      </c>
      <c r="V685" s="35" t="s">
        <v>14691</v>
      </c>
      <c r="W685" s="35" t="s">
        <v>1221</v>
      </c>
      <c r="X685" s="35" t="s">
        <v>65</v>
      </c>
      <c r="Y685" s="35" t="s">
        <v>48</v>
      </c>
      <c r="Z685" s="35" t="s">
        <v>14691</v>
      </c>
      <c r="AA685" s="35" t="s">
        <v>14691</v>
      </c>
      <c r="AC685" s="35" t="s">
        <v>14691</v>
      </c>
      <c r="AD685" s="35" t="s">
        <v>14691</v>
      </c>
      <c r="AE685">
        <v>255000000</v>
      </c>
      <c r="AF685">
        <v>10.199999999999999</v>
      </c>
      <c r="AG685" s="35" t="s">
        <v>14691</v>
      </c>
      <c r="AI685">
        <v>12500000</v>
      </c>
      <c r="AJ685" s="20">
        <v>44545</v>
      </c>
      <c r="AK685" s="20"/>
      <c r="AL685">
        <v>11460000</v>
      </c>
      <c r="AM685">
        <v>1146000</v>
      </c>
      <c r="AP685" s="35" t="s">
        <v>14691</v>
      </c>
      <c r="AQ685" s="35" t="s">
        <v>14691</v>
      </c>
      <c r="AR685" s="35" t="s">
        <v>14691</v>
      </c>
      <c r="AS685" s="35" t="s">
        <v>14691</v>
      </c>
      <c r="AT685" s="35" t="s">
        <v>14691</v>
      </c>
      <c r="AU685">
        <v>10.199999999999999</v>
      </c>
      <c r="AV685">
        <v>10.29</v>
      </c>
      <c r="AW685" t="b">
        <v>0</v>
      </c>
      <c r="AX685">
        <v>25000000</v>
      </c>
      <c r="AY685" s="20">
        <v>45094</v>
      </c>
      <c r="AZ685" s="20"/>
      <c r="BA685" s="20"/>
      <c r="BB685">
        <v>1</v>
      </c>
      <c r="BC685">
        <v>0.5</v>
      </c>
      <c r="BD685">
        <v>1</v>
      </c>
      <c r="BE685">
        <v>11.5</v>
      </c>
      <c r="BF685" s="35" t="s">
        <v>14691</v>
      </c>
      <c r="BG685" s="35" t="s">
        <v>13654</v>
      </c>
      <c r="BH685" s="35" t="s">
        <v>13655</v>
      </c>
      <c r="BI685" s="35" t="s">
        <v>2589</v>
      </c>
      <c r="BJ685" s="35" t="s">
        <v>13656</v>
      </c>
    </row>
    <row r="686" spans="1:62" x14ac:dyDescent="0.2">
      <c r="A686">
        <v>684</v>
      </c>
      <c r="B686" s="35" t="s">
        <v>8633</v>
      </c>
      <c r="C686" s="35" t="s">
        <v>8634</v>
      </c>
      <c r="D686" s="35" t="s">
        <v>1219</v>
      </c>
      <c r="E686" s="35" t="s">
        <v>8635</v>
      </c>
      <c r="F686" s="35" t="s">
        <v>8636</v>
      </c>
      <c r="G686" s="20">
        <v>44572</v>
      </c>
      <c r="H686" s="35" t="s">
        <v>138</v>
      </c>
      <c r="I686" s="35" t="s">
        <v>61</v>
      </c>
      <c r="J686" s="35" t="s">
        <v>137</v>
      </c>
      <c r="K686">
        <v>18</v>
      </c>
      <c r="L686">
        <v>9.1999999999999993</v>
      </c>
      <c r="M686" s="35" t="s">
        <v>8637</v>
      </c>
      <c r="N686" s="35" t="s">
        <v>8638</v>
      </c>
      <c r="O686" s="35" t="s">
        <v>112</v>
      </c>
      <c r="P686" s="35" t="s">
        <v>3549</v>
      </c>
      <c r="Q686" s="35" t="s">
        <v>728</v>
      </c>
      <c r="R686" s="35" t="s">
        <v>2577</v>
      </c>
      <c r="S686" s="35" t="s">
        <v>8639</v>
      </c>
      <c r="T686">
        <v>11500000</v>
      </c>
      <c r="U686">
        <v>10</v>
      </c>
      <c r="V686" s="35" t="s">
        <v>14691</v>
      </c>
      <c r="W686" s="35" t="s">
        <v>1218</v>
      </c>
      <c r="X686" s="35" t="s">
        <v>49</v>
      </c>
      <c r="Y686" s="35" t="s">
        <v>167</v>
      </c>
      <c r="Z686" s="35" t="s">
        <v>14691</v>
      </c>
      <c r="AA686" s="35" t="s">
        <v>14691</v>
      </c>
      <c r="AC686" s="35" t="s">
        <v>14691</v>
      </c>
      <c r="AD686" s="35" t="s">
        <v>14691</v>
      </c>
      <c r="AE686">
        <v>116725000</v>
      </c>
      <c r="AF686">
        <v>10.15</v>
      </c>
      <c r="AG686" s="35" t="s">
        <v>14691</v>
      </c>
      <c r="AI686">
        <v>11500000</v>
      </c>
      <c r="AJ686" s="20">
        <v>44601</v>
      </c>
      <c r="AK686" s="20"/>
      <c r="AL686">
        <v>5325000</v>
      </c>
      <c r="AM686">
        <v>532500</v>
      </c>
      <c r="AP686" s="35" t="s">
        <v>14691</v>
      </c>
      <c r="AQ686" s="35" t="s">
        <v>14691</v>
      </c>
      <c r="AR686" s="35" t="s">
        <v>14691</v>
      </c>
      <c r="AS686" s="35" t="s">
        <v>14691</v>
      </c>
      <c r="AT686" s="35" t="s">
        <v>14691</v>
      </c>
      <c r="AU686">
        <v>10.15</v>
      </c>
      <c r="AV686">
        <v>10.215999999999999</v>
      </c>
      <c r="AW686" t="b">
        <v>0</v>
      </c>
      <c r="AX686">
        <v>11500000</v>
      </c>
      <c r="AY686" s="20">
        <v>44968</v>
      </c>
      <c r="AZ686" s="20"/>
      <c r="BA686" s="20">
        <v>45149</v>
      </c>
      <c r="BB686">
        <v>1</v>
      </c>
      <c r="BC686">
        <v>1</v>
      </c>
      <c r="BD686">
        <v>1</v>
      </c>
      <c r="BE686">
        <v>11.5</v>
      </c>
      <c r="BF686" s="35" t="s">
        <v>14691</v>
      </c>
      <c r="BG686" s="35" t="s">
        <v>1220</v>
      </c>
      <c r="BH686" s="35" t="s">
        <v>6937</v>
      </c>
      <c r="BI686" s="35" t="s">
        <v>2580</v>
      </c>
      <c r="BJ686" s="35" t="s">
        <v>6938</v>
      </c>
    </row>
    <row r="687" spans="1:62" x14ac:dyDescent="0.2">
      <c r="A687">
        <v>685</v>
      </c>
      <c r="B687" s="35" t="s">
        <v>8633</v>
      </c>
      <c r="C687" s="35" t="s">
        <v>8634</v>
      </c>
      <c r="D687" s="35" t="s">
        <v>1219</v>
      </c>
      <c r="E687" s="35" t="s">
        <v>8640</v>
      </c>
      <c r="F687" s="35" t="s">
        <v>8636</v>
      </c>
      <c r="G687" s="20">
        <v>44572</v>
      </c>
      <c r="H687" s="35" t="s">
        <v>138</v>
      </c>
      <c r="I687" s="35" t="s">
        <v>61</v>
      </c>
      <c r="J687" s="35" t="s">
        <v>137</v>
      </c>
      <c r="K687">
        <v>18</v>
      </c>
      <c r="L687">
        <v>9.1999999999999993</v>
      </c>
      <c r="M687" s="35" t="s">
        <v>8637</v>
      </c>
      <c r="N687" s="35" t="s">
        <v>8638</v>
      </c>
      <c r="O687" s="35" t="s">
        <v>112</v>
      </c>
      <c r="P687" s="35" t="s">
        <v>3549</v>
      </c>
      <c r="Q687" s="35" t="s">
        <v>728</v>
      </c>
      <c r="R687" s="35" t="s">
        <v>2577</v>
      </c>
      <c r="S687" s="35" t="s">
        <v>8639</v>
      </c>
      <c r="T687">
        <v>11500000</v>
      </c>
      <c r="U687">
        <v>10</v>
      </c>
      <c r="V687" s="35" t="s">
        <v>14691</v>
      </c>
      <c r="W687" s="35" t="s">
        <v>1218</v>
      </c>
      <c r="X687" s="35" t="s">
        <v>49</v>
      </c>
      <c r="Y687" s="35" t="s">
        <v>167</v>
      </c>
      <c r="Z687" s="35" t="s">
        <v>14691</v>
      </c>
      <c r="AA687" s="35" t="s">
        <v>14691</v>
      </c>
      <c r="AC687" s="35" t="s">
        <v>14691</v>
      </c>
      <c r="AD687" s="35" t="s">
        <v>14691</v>
      </c>
      <c r="AE687">
        <v>116725000</v>
      </c>
      <c r="AF687">
        <v>10.15</v>
      </c>
      <c r="AG687" s="35" t="s">
        <v>14691</v>
      </c>
      <c r="AI687">
        <v>11500000</v>
      </c>
      <c r="AJ687" s="20">
        <v>44601</v>
      </c>
      <c r="AK687" s="20"/>
      <c r="AL687">
        <v>5325000</v>
      </c>
      <c r="AM687">
        <v>532500</v>
      </c>
      <c r="AP687" s="35" t="s">
        <v>14691</v>
      </c>
      <c r="AQ687" s="35" t="s">
        <v>14691</v>
      </c>
      <c r="AR687" s="35" t="s">
        <v>14691</v>
      </c>
      <c r="AS687" s="35" t="s">
        <v>14691</v>
      </c>
      <c r="AT687" s="35" t="s">
        <v>14691</v>
      </c>
      <c r="AU687">
        <v>10.15</v>
      </c>
      <c r="AV687">
        <v>10.215999999999999</v>
      </c>
      <c r="AW687" t="b">
        <v>0</v>
      </c>
      <c r="AX687">
        <v>11500000</v>
      </c>
      <c r="AY687" s="20">
        <v>44968</v>
      </c>
      <c r="AZ687" s="20"/>
      <c r="BA687" s="20">
        <v>45149</v>
      </c>
      <c r="BB687">
        <v>1</v>
      </c>
      <c r="BC687">
        <v>1</v>
      </c>
      <c r="BD687">
        <v>1</v>
      </c>
      <c r="BE687">
        <v>11.5</v>
      </c>
      <c r="BF687" s="35" t="s">
        <v>14691</v>
      </c>
      <c r="BG687" s="35" t="s">
        <v>8633</v>
      </c>
      <c r="BH687" s="35" t="s">
        <v>8641</v>
      </c>
      <c r="BI687" s="35" t="s">
        <v>2584</v>
      </c>
      <c r="BJ687" s="35" t="s">
        <v>8642</v>
      </c>
    </row>
    <row r="688" spans="1:62" x14ac:dyDescent="0.2">
      <c r="A688">
        <v>686</v>
      </c>
      <c r="B688" s="35" t="s">
        <v>8633</v>
      </c>
      <c r="C688" s="35" t="s">
        <v>8634</v>
      </c>
      <c r="D688" s="35" t="s">
        <v>1219</v>
      </c>
      <c r="E688" s="35" t="s">
        <v>8643</v>
      </c>
      <c r="F688" s="35" t="s">
        <v>8636</v>
      </c>
      <c r="G688" s="20">
        <v>44572</v>
      </c>
      <c r="H688" s="35" t="s">
        <v>138</v>
      </c>
      <c r="I688" s="35" t="s">
        <v>61</v>
      </c>
      <c r="J688" s="35" t="s">
        <v>137</v>
      </c>
      <c r="K688">
        <v>18</v>
      </c>
      <c r="L688">
        <v>9.1999999999999993</v>
      </c>
      <c r="M688" s="35" t="s">
        <v>8637</v>
      </c>
      <c r="N688" s="35" t="s">
        <v>8638</v>
      </c>
      <c r="O688" s="35" t="s">
        <v>112</v>
      </c>
      <c r="P688" s="35" t="s">
        <v>3549</v>
      </c>
      <c r="Q688" s="35" t="s">
        <v>728</v>
      </c>
      <c r="R688" s="35" t="s">
        <v>2577</v>
      </c>
      <c r="S688" s="35" t="s">
        <v>8639</v>
      </c>
      <c r="T688">
        <v>11500000</v>
      </c>
      <c r="U688">
        <v>10</v>
      </c>
      <c r="V688" s="35" t="s">
        <v>14691</v>
      </c>
      <c r="W688" s="35" t="s">
        <v>1218</v>
      </c>
      <c r="X688" s="35" t="s">
        <v>49</v>
      </c>
      <c r="Y688" s="35" t="s">
        <v>167</v>
      </c>
      <c r="Z688" s="35" t="s">
        <v>14691</v>
      </c>
      <c r="AA688" s="35" t="s">
        <v>14691</v>
      </c>
      <c r="AC688" s="35" t="s">
        <v>14691</v>
      </c>
      <c r="AD688" s="35" t="s">
        <v>14691</v>
      </c>
      <c r="AE688">
        <v>116725000</v>
      </c>
      <c r="AF688">
        <v>10.15</v>
      </c>
      <c r="AG688" s="35" t="s">
        <v>14691</v>
      </c>
      <c r="AI688">
        <v>11500000</v>
      </c>
      <c r="AJ688" s="20">
        <v>44601</v>
      </c>
      <c r="AK688" s="20"/>
      <c r="AL688">
        <v>5325000</v>
      </c>
      <c r="AM688">
        <v>532500</v>
      </c>
      <c r="AP688" s="35" t="s">
        <v>14691</v>
      </c>
      <c r="AQ688" s="35" t="s">
        <v>14691</v>
      </c>
      <c r="AR688" s="35" t="s">
        <v>14691</v>
      </c>
      <c r="AS688" s="35" t="s">
        <v>14691</v>
      </c>
      <c r="AT688" s="35" t="s">
        <v>14691</v>
      </c>
      <c r="AU688">
        <v>10.15</v>
      </c>
      <c r="AV688">
        <v>10.215999999999999</v>
      </c>
      <c r="AW688" t="b">
        <v>0</v>
      </c>
      <c r="AX688">
        <v>11500000</v>
      </c>
      <c r="AY688" s="20">
        <v>44968</v>
      </c>
      <c r="AZ688" s="20"/>
      <c r="BA688" s="20">
        <v>45149</v>
      </c>
      <c r="BB688">
        <v>1</v>
      </c>
      <c r="BC688">
        <v>1</v>
      </c>
      <c r="BD688">
        <v>1</v>
      </c>
      <c r="BE688">
        <v>11.5</v>
      </c>
      <c r="BF688" s="35" t="s">
        <v>14691</v>
      </c>
      <c r="BG688" s="35" t="s">
        <v>8644</v>
      </c>
      <c r="BH688" s="35" t="s">
        <v>6937</v>
      </c>
      <c r="BI688" s="35" t="s">
        <v>2589</v>
      </c>
      <c r="BJ688" s="35" t="s">
        <v>6938</v>
      </c>
    </row>
    <row r="689" spans="1:62" x14ac:dyDescent="0.2">
      <c r="A689">
        <v>687</v>
      </c>
      <c r="B689" s="35" t="s">
        <v>8645</v>
      </c>
      <c r="C689" s="35" t="s">
        <v>8646</v>
      </c>
      <c r="D689" s="35" t="s">
        <v>8647</v>
      </c>
      <c r="E689" s="35" t="s">
        <v>8648</v>
      </c>
      <c r="F689" s="35" t="s">
        <v>8649</v>
      </c>
      <c r="G689" s="20">
        <v>44216</v>
      </c>
      <c r="H689" s="35" t="s">
        <v>3225</v>
      </c>
      <c r="I689" s="35" t="s">
        <v>54</v>
      </c>
      <c r="J689" s="35" t="s">
        <v>69</v>
      </c>
      <c r="K689">
        <v>18</v>
      </c>
      <c r="L689">
        <v>9.1999999999999993</v>
      </c>
      <c r="M689" s="35" t="s">
        <v>8650</v>
      </c>
      <c r="N689" s="35" t="s">
        <v>8651</v>
      </c>
      <c r="O689" s="35" t="s">
        <v>52</v>
      </c>
      <c r="P689" s="35" t="s">
        <v>4768</v>
      </c>
      <c r="Q689" s="35" t="s">
        <v>136</v>
      </c>
      <c r="R689" s="35" t="s">
        <v>2623</v>
      </c>
      <c r="S689" s="35" t="s">
        <v>8652</v>
      </c>
      <c r="T689">
        <v>12500500</v>
      </c>
      <c r="U689">
        <v>10</v>
      </c>
      <c r="V689" s="35" t="s">
        <v>14691</v>
      </c>
      <c r="W689" s="35" t="s">
        <v>1216</v>
      </c>
      <c r="X689" s="35" t="s">
        <v>79</v>
      </c>
      <c r="Y689" s="35" t="s">
        <v>48</v>
      </c>
      <c r="Z689" s="35" t="s">
        <v>14691</v>
      </c>
      <c r="AA689" s="35" t="s">
        <v>14691</v>
      </c>
      <c r="AC689" s="35" t="s">
        <v>14691</v>
      </c>
      <c r="AD689" s="35" t="s">
        <v>14691</v>
      </c>
      <c r="AE689">
        <v>125021865</v>
      </c>
      <c r="AF689">
        <v>10</v>
      </c>
      <c r="AG689" s="35" t="s">
        <v>14691</v>
      </c>
      <c r="AI689">
        <v>6250250</v>
      </c>
      <c r="AJ689" s="20">
        <v>44236</v>
      </c>
      <c r="AK689" s="20"/>
      <c r="AL689">
        <v>4250100</v>
      </c>
      <c r="AO689">
        <v>4250100</v>
      </c>
      <c r="AP689" s="35" t="s">
        <v>14691</v>
      </c>
      <c r="AQ689" s="35" t="s">
        <v>14691</v>
      </c>
      <c r="AR689" s="35" t="s">
        <v>14691</v>
      </c>
      <c r="AS689" s="35" t="s">
        <v>14691</v>
      </c>
      <c r="AT689" s="35" t="s">
        <v>14691</v>
      </c>
      <c r="AU689">
        <v>10</v>
      </c>
      <c r="AV689">
        <v>10.037000000000001</v>
      </c>
      <c r="AW689" t="b">
        <v>0</v>
      </c>
      <c r="AX689">
        <v>12500500</v>
      </c>
      <c r="AY689" s="20">
        <v>44968</v>
      </c>
      <c r="AZ689" s="20"/>
      <c r="BA689" s="20"/>
      <c r="BB689">
        <v>1</v>
      </c>
      <c r="BC689">
        <v>0.5</v>
      </c>
      <c r="BD689">
        <v>1</v>
      </c>
      <c r="BE689">
        <v>11.5</v>
      </c>
      <c r="BF689" s="35" t="s">
        <v>14691</v>
      </c>
      <c r="BG689" s="35" t="s">
        <v>1217</v>
      </c>
      <c r="BH689" s="35" t="s">
        <v>8653</v>
      </c>
      <c r="BI689" s="35" t="s">
        <v>2580</v>
      </c>
      <c r="BJ689" s="35" t="s">
        <v>8654</v>
      </c>
    </row>
    <row r="690" spans="1:62" x14ac:dyDescent="0.2">
      <c r="A690">
        <v>688</v>
      </c>
      <c r="B690" s="35" t="s">
        <v>8645</v>
      </c>
      <c r="C690" s="35" t="s">
        <v>8646</v>
      </c>
      <c r="D690" s="35" t="s">
        <v>8647</v>
      </c>
      <c r="E690" s="35" t="s">
        <v>8655</v>
      </c>
      <c r="F690" s="35" t="s">
        <v>8649</v>
      </c>
      <c r="G690" s="20">
        <v>44216</v>
      </c>
      <c r="H690" s="35" t="s">
        <v>3225</v>
      </c>
      <c r="I690" s="35" t="s">
        <v>54</v>
      </c>
      <c r="J690" s="35" t="s">
        <v>69</v>
      </c>
      <c r="K690">
        <v>18</v>
      </c>
      <c r="L690">
        <v>9.1999999999999993</v>
      </c>
      <c r="M690" s="35" t="s">
        <v>8650</v>
      </c>
      <c r="N690" s="35" t="s">
        <v>8651</v>
      </c>
      <c r="O690" s="35" t="s">
        <v>52</v>
      </c>
      <c r="P690" s="35" t="s">
        <v>4768</v>
      </c>
      <c r="Q690" s="35" t="s">
        <v>136</v>
      </c>
      <c r="R690" s="35" t="s">
        <v>2623</v>
      </c>
      <c r="S690" s="35" t="s">
        <v>8652</v>
      </c>
      <c r="T690">
        <v>12500500</v>
      </c>
      <c r="U690">
        <v>10</v>
      </c>
      <c r="V690" s="35" t="s">
        <v>14691</v>
      </c>
      <c r="W690" s="35" t="s">
        <v>1216</v>
      </c>
      <c r="X690" s="35" t="s">
        <v>79</v>
      </c>
      <c r="Y690" s="35" t="s">
        <v>48</v>
      </c>
      <c r="Z690" s="35" t="s">
        <v>14691</v>
      </c>
      <c r="AA690" s="35" t="s">
        <v>14691</v>
      </c>
      <c r="AC690" s="35" t="s">
        <v>14691</v>
      </c>
      <c r="AD690" s="35" t="s">
        <v>14691</v>
      </c>
      <c r="AE690">
        <v>125021865</v>
      </c>
      <c r="AF690">
        <v>10</v>
      </c>
      <c r="AG690" s="35" t="s">
        <v>14691</v>
      </c>
      <c r="AI690">
        <v>6250250</v>
      </c>
      <c r="AJ690" s="20">
        <v>44236</v>
      </c>
      <c r="AK690" s="20"/>
      <c r="AL690">
        <v>4250100</v>
      </c>
      <c r="AO690">
        <v>4250100</v>
      </c>
      <c r="AP690" s="35" t="s">
        <v>14691</v>
      </c>
      <c r="AQ690" s="35" t="s">
        <v>14691</v>
      </c>
      <c r="AR690" s="35" t="s">
        <v>14691</v>
      </c>
      <c r="AS690" s="35" t="s">
        <v>14691</v>
      </c>
      <c r="AT690" s="35" t="s">
        <v>14691</v>
      </c>
      <c r="AU690">
        <v>10</v>
      </c>
      <c r="AV690">
        <v>10.037000000000001</v>
      </c>
      <c r="AW690" t="b">
        <v>0</v>
      </c>
      <c r="AX690">
        <v>12500500</v>
      </c>
      <c r="AY690" s="20">
        <v>44968</v>
      </c>
      <c r="AZ690" s="20"/>
      <c r="BA690" s="20"/>
      <c r="BB690">
        <v>1</v>
      </c>
      <c r="BC690">
        <v>0.5</v>
      </c>
      <c r="BD690">
        <v>1</v>
      </c>
      <c r="BE690">
        <v>11.5</v>
      </c>
      <c r="BF690" s="35" t="s">
        <v>14691</v>
      </c>
      <c r="BG690" s="35" t="s">
        <v>8645</v>
      </c>
      <c r="BH690" s="35" t="s">
        <v>8656</v>
      </c>
      <c r="BI690" s="35" t="s">
        <v>2584</v>
      </c>
      <c r="BJ690" s="35" t="s">
        <v>8657</v>
      </c>
    </row>
    <row r="691" spans="1:62" x14ac:dyDescent="0.2">
      <c r="A691">
        <v>689</v>
      </c>
      <c r="B691" s="35" t="s">
        <v>8645</v>
      </c>
      <c r="C691" s="35" t="s">
        <v>8646</v>
      </c>
      <c r="D691" s="35" t="s">
        <v>8647</v>
      </c>
      <c r="E691" s="35" t="s">
        <v>8658</v>
      </c>
      <c r="F691" s="35" t="s">
        <v>8649</v>
      </c>
      <c r="G691" s="20">
        <v>44216</v>
      </c>
      <c r="H691" s="35" t="s">
        <v>3225</v>
      </c>
      <c r="I691" s="35" t="s">
        <v>54</v>
      </c>
      <c r="J691" s="35" t="s">
        <v>69</v>
      </c>
      <c r="K691">
        <v>18</v>
      </c>
      <c r="L691">
        <v>9.1999999999999993</v>
      </c>
      <c r="M691" s="35" t="s">
        <v>8650</v>
      </c>
      <c r="N691" s="35" t="s">
        <v>8651</v>
      </c>
      <c r="O691" s="35" t="s">
        <v>52</v>
      </c>
      <c r="P691" s="35" t="s">
        <v>4768</v>
      </c>
      <c r="Q691" s="35" t="s">
        <v>136</v>
      </c>
      <c r="R691" s="35" t="s">
        <v>2623</v>
      </c>
      <c r="S691" s="35" t="s">
        <v>8652</v>
      </c>
      <c r="T691">
        <v>12500500</v>
      </c>
      <c r="U691">
        <v>10</v>
      </c>
      <c r="V691" s="35" t="s">
        <v>14691</v>
      </c>
      <c r="W691" s="35" t="s">
        <v>1216</v>
      </c>
      <c r="X691" s="35" t="s">
        <v>79</v>
      </c>
      <c r="Y691" s="35" t="s">
        <v>48</v>
      </c>
      <c r="Z691" s="35" t="s">
        <v>14691</v>
      </c>
      <c r="AA691" s="35" t="s">
        <v>14691</v>
      </c>
      <c r="AC691" s="35" t="s">
        <v>14691</v>
      </c>
      <c r="AD691" s="35" t="s">
        <v>14691</v>
      </c>
      <c r="AE691">
        <v>125021865</v>
      </c>
      <c r="AF691">
        <v>10</v>
      </c>
      <c r="AG691" s="35" t="s">
        <v>14691</v>
      </c>
      <c r="AI691">
        <v>6250250</v>
      </c>
      <c r="AJ691" s="20">
        <v>44236</v>
      </c>
      <c r="AK691" s="20"/>
      <c r="AL691">
        <v>4250100</v>
      </c>
      <c r="AO691">
        <v>4250100</v>
      </c>
      <c r="AP691" s="35" t="s">
        <v>14691</v>
      </c>
      <c r="AQ691" s="35" t="s">
        <v>14691</v>
      </c>
      <c r="AR691" s="35" t="s">
        <v>14691</v>
      </c>
      <c r="AS691" s="35" t="s">
        <v>14691</v>
      </c>
      <c r="AT691" s="35" t="s">
        <v>14691</v>
      </c>
      <c r="AU691">
        <v>10</v>
      </c>
      <c r="AV691">
        <v>10.037000000000001</v>
      </c>
      <c r="AW691" t="b">
        <v>0</v>
      </c>
      <c r="AX691">
        <v>12500500</v>
      </c>
      <c r="AY691" s="20">
        <v>44968</v>
      </c>
      <c r="AZ691" s="20"/>
      <c r="BA691" s="20"/>
      <c r="BB691">
        <v>1</v>
      </c>
      <c r="BC691">
        <v>0.5</v>
      </c>
      <c r="BD691">
        <v>1</v>
      </c>
      <c r="BE691">
        <v>11.5</v>
      </c>
      <c r="BF691" s="35" t="s">
        <v>14691</v>
      </c>
      <c r="BG691" s="35" t="s">
        <v>8659</v>
      </c>
      <c r="BH691" s="35" t="s">
        <v>8660</v>
      </c>
      <c r="BI691" s="35" t="s">
        <v>2589</v>
      </c>
      <c r="BJ691" s="35" t="s">
        <v>8661</v>
      </c>
    </row>
    <row r="692" spans="1:62" x14ac:dyDescent="0.2">
      <c r="A692">
        <v>690</v>
      </c>
      <c r="B692" s="35" t="s">
        <v>9438</v>
      </c>
      <c r="C692" s="35" t="s">
        <v>9439</v>
      </c>
      <c r="D692" s="35" t="s">
        <v>9440</v>
      </c>
      <c r="E692" s="35" t="s">
        <v>9441</v>
      </c>
      <c r="F692" s="35" t="s">
        <v>9442</v>
      </c>
      <c r="G692" s="20">
        <v>44230</v>
      </c>
      <c r="H692" s="35" t="s">
        <v>3225</v>
      </c>
      <c r="I692" s="35" t="s">
        <v>54</v>
      </c>
      <c r="J692" s="35" t="s">
        <v>176</v>
      </c>
      <c r="K692">
        <v>18</v>
      </c>
      <c r="L692">
        <v>9.1999999999999993</v>
      </c>
      <c r="M692" s="35" t="s">
        <v>9443</v>
      </c>
      <c r="N692" s="35" t="s">
        <v>9444</v>
      </c>
      <c r="O692" s="35" t="s">
        <v>59</v>
      </c>
      <c r="P692" s="35" t="s">
        <v>2575</v>
      </c>
      <c r="Q692" s="35" t="s">
        <v>209</v>
      </c>
      <c r="R692" s="35" t="s">
        <v>2623</v>
      </c>
      <c r="S692" s="35" t="s">
        <v>9445</v>
      </c>
      <c r="T692">
        <v>28750000</v>
      </c>
      <c r="U692">
        <v>10</v>
      </c>
      <c r="V692" s="35" t="s">
        <v>9446</v>
      </c>
      <c r="W692" s="35" t="s">
        <v>1214</v>
      </c>
      <c r="X692" s="35" t="s">
        <v>72</v>
      </c>
      <c r="Y692" s="35" t="s">
        <v>48</v>
      </c>
      <c r="Z692" s="35" t="s">
        <v>14691</v>
      </c>
      <c r="AA692" s="35" t="s">
        <v>14691</v>
      </c>
      <c r="AC692" s="35" t="s">
        <v>14691</v>
      </c>
      <c r="AD692" s="35" t="s">
        <v>14691</v>
      </c>
      <c r="AE692">
        <v>287524019</v>
      </c>
      <c r="AF692">
        <v>10</v>
      </c>
      <c r="AG692" s="35" t="s">
        <v>14691</v>
      </c>
      <c r="AI692">
        <v>7187500</v>
      </c>
      <c r="AJ692" s="20">
        <v>44246</v>
      </c>
      <c r="AK692" s="20"/>
      <c r="AL692">
        <v>7750000</v>
      </c>
      <c r="AO692">
        <v>5166667</v>
      </c>
      <c r="AP692" s="35" t="s">
        <v>14691</v>
      </c>
      <c r="AQ692" s="35" t="s">
        <v>14691</v>
      </c>
      <c r="AR692" s="35" t="s">
        <v>14691</v>
      </c>
      <c r="AS692" s="35" t="s">
        <v>14691</v>
      </c>
      <c r="AT692" s="35" t="s">
        <v>14691</v>
      </c>
      <c r="AU692">
        <v>10</v>
      </c>
      <c r="AV692">
        <v>10.048</v>
      </c>
      <c r="AW692" t="b">
        <v>0</v>
      </c>
      <c r="AX692">
        <v>28750000</v>
      </c>
      <c r="AY692" s="20">
        <v>44980</v>
      </c>
      <c r="AZ692" s="20"/>
      <c r="BA692" s="20"/>
      <c r="BB692">
        <v>1</v>
      </c>
      <c r="BC692">
        <v>0.25</v>
      </c>
      <c r="BD692">
        <v>1</v>
      </c>
      <c r="BE692">
        <v>11.5</v>
      </c>
      <c r="BF692" s="35" t="s">
        <v>14691</v>
      </c>
      <c r="BG692" s="35" t="s">
        <v>1215</v>
      </c>
      <c r="BH692" s="35" t="s">
        <v>14788</v>
      </c>
      <c r="BI692" s="35" t="s">
        <v>2580</v>
      </c>
      <c r="BJ692" s="35" t="s">
        <v>9447</v>
      </c>
    </row>
    <row r="693" spans="1:62" x14ac:dyDescent="0.2">
      <c r="A693">
        <v>691</v>
      </c>
      <c r="B693" s="35" t="s">
        <v>9438</v>
      </c>
      <c r="C693" s="35" t="s">
        <v>9439</v>
      </c>
      <c r="D693" s="35" t="s">
        <v>9440</v>
      </c>
      <c r="E693" s="35" t="s">
        <v>9448</v>
      </c>
      <c r="F693" s="35" t="s">
        <v>9442</v>
      </c>
      <c r="G693" s="20">
        <v>44230</v>
      </c>
      <c r="H693" s="35" t="s">
        <v>3225</v>
      </c>
      <c r="I693" s="35" t="s">
        <v>54</v>
      </c>
      <c r="J693" s="35" t="s">
        <v>176</v>
      </c>
      <c r="K693">
        <v>18</v>
      </c>
      <c r="L693">
        <v>9.1999999999999993</v>
      </c>
      <c r="M693" s="35" t="s">
        <v>9443</v>
      </c>
      <c r="N693" s="35" t="s">
        <v>9444</v>
      </c>
      <c r="O693" s="35" t="s">
        <v>59</v>
      </c>
      <c r="P693" s="35" t="s">
        <v>2575</v>
      </c>
      <c r="Q693" s="35" t="s">
        <v>209</v>
      </c>
      <c r="R693" s="35" t="s">
        <v>2623</v>
      </c>
      <c r="S693" s="35" t="s">
        <v>9445</v>
      </c>
      <c r="T693">
        <v>28750000</v>
      </c>
      <c r="U693">
        <v>10</v>
      </c>
      <c r="V693" s="35" t="s">
        <v>9446</v>
      </c>
      <c r="W693" s="35" t="s">
        <v>1214</v>
      </c>
      <c r="X693" s="35" t="s">
        <v>72</v>
      </c>
      <c r="Y693" s="35" t="s">
        <v>48</v>
      </c>
      <c r="Z693" s="35" t="s">
        <v>14691</v>
      </c>
      <c r="AA693" s="35" t="s">
        <v>14691</v>
      </c>
      <c r="AC693" s="35" t="s">
        <v>14691</v>
      </c>
      <c r="AD693" s="35" t="s">
        <v>14691</v>
      </c>
      <c r="AE693">
        <v>287524019</v>
      </c>
      <c r="AF693">
        <v>10</v>
      </c>
      <c r="AG693" s="35" t="s">
        <v>14691</v>
      </c>
      <c r="AI693">
        <v>7187500</v>
      </c>
      <c r="AJ693" s="20">
        <v>44246</v>
      </c>
      <c r="AK693" s="20"/>
      <c r="AL693">
        <v>7750000</v>
      </c>
      <c r="AO693">
        <v>5166667</v>
      </c>
      <c r="AP693" s="35" t="s">
        <v>14691</v>
      </c>
      <c r="AQ693" s="35" t="s">
        <v>14691</v>
      </c>
      <c r="AR693" s="35" t="s">
        <v>14691</v>
      </c>
      <c r="AS693" s="35" t="s">
        <v>14691</v>
      </c>
      <c r="AT693" s="35" t="s">
        <v>14691</v>
      </c>
      <c r="AU693">
        <v>10</v>
      </c>
      <c r="AV693">
        <v>10.048</v>
      </c>
      <c r="AW693" t="b">
        <v>0</v>
      </c>
      <c r="AX693">
        <v>28750000</v>
      </c>
      <c r="AY693" s="20">
        <v>44980</v>
      </c>
      <c r="AZ693" s="20"/>
      <c r="BA693" s="20"/>
      <c r="BB693">
        <v>1</v>
      </c>
      <c r="BC693">
        <v>0.25</v>
      </c>
      <c r="BD693">
        <v>1</v>
      </c>
      <c r="BE693">
        <v>11.5</v>
      </c>
      <c r="BF693" s="35" t="s">
        <v>14691</v>
      </c>
      <c r="BG693" s="35" t="s">
        <v>9438</v>
      </c>
      <c r="BH693" s="35" t="s">
        <v>14789</v>
      </c>
      <c r="BI693" s="35" t="s">
        <v>2584</v>
      </c>
      <c r="BJ693" s="35" t="s">
        <v>9449</v>
      </c>
    </row>
    <row r="694" spans="1:62" x14ac:dyDescent="0.2">
      <c r="A694">
        <v>692</v>
      </c>
      <c r="B694" s="35" t="s">
        <v>9438</v>
      </c>
      <c r="C694" s="35" t="s">
        <v>9439</v>
      </c>
      <c r="D694" s="35" t="s">
        <v>9440</v>
      </c>
      <c r="E694" s="35" t="s">
        <v>9450</v>
      </c>
      <c r="F694" s="35" t="s">
        <v>9442</v>
      </c>
      <c r="G694" s="20">
        <v>44230</v>
      </c>
      <c r="H694" s="35" t="s">
        <v>3225</v>
      </c>
      <c r="I694" s="35" t="s">
        <v>54</v>
      </c>
      <c r="J694" s="35" t="s">
        <v>176</v>
      </c>
      <c r="K694">
        <v>18</v>
      </c>
      <c r="L694">
        <v>9.1999999999999993</v>
      </c>
      <c r="M694" s="35" t="s">
        <v>9443</v>
      </c>
      <c r="N694" s="35" t="s">
        <v>9444</v>
      </c>
      <c r="O694" s="35" t="s">
        <v>59</v>
      </c>
      <c r="P694" s="35" t="s">
        <v>2575</v>
      </c>
      <c r="Q694" s="35" t="s">
        <v>209</v>
      </c>
      <c r="R694" s="35" t="s">
        <v>2623</v>
      </c>
      <c r="S694" s="35" t="s">
        <v>9445</v>
      </c>
      <c r="T694">
        <v>28750000</v>
      </c>
      <c r="U694">
        <v>10</v>
      </c>
      <c r="V694" s="35" t="s">
        <v>9446</v>
      </c>
      <c r="W694" s="35" t="s">
        <v>1214</v>
      </c>
      <c r="X694" s="35" t="s">
        <v>72</v>
      </c>
      <c r="Y694" s="35" t="s">
        <v>48</v>
      </c>
      <c r="Z694" s="35" t="s">
        <v>14691</v>
      </c>
      <c r="AA694" s="35" t="s">
        <v>14691</v>
      </c>
      <c r="AC694" s="35" t="s">
        <v>14691</v>
      </c>
      <c r="AD694" s="35" t="s">
        <v>14691</v>
      </c>
      <c r="AE694">
        <v>287524019</v>
      </c>
      <c r="AF694">
        <v>10</v>
      </c>
      <c r="AG694" s="35" t="s">
        <v>14691</v>
      </c>
      <c r="AI694">
        <v>7187500</v>
      </c>
      <c r="AJ694" s="20">
        <v>44246</v>
      </c>
      <c r="AK694" s="20"/>
      <c r="AL694">
        <v>7750000</v>
      </c>
      <c r="AO694">
        <v>5166667</v>
      </c>
      <c r="AP694" s="35" t="s">
        <v>14691</v>
      </c>
      <c r="AQ694" s="35" t="s">
        <v>14691</v>
      </c>
      <c r="AR694" s="35" t="s">
        <v>14691</v>
      </c>
      <c r="AS694" s="35" t="s">
        <v>14691</v>
      </c>
      <c r="AT694" s="35" t="s">
        <v>14691</v>
      </c>
      <c r="AU694">
        <v>10</v>
      </c>
      <c r="AV694">
        <v>10.048</v>
      </c>
      <c r="AW694" t="b">
        <v>0</v>
      </c>
      <c r="AX694">
        <v>28750000</v>
      </c>
      <c r="AY694" s="20">
        <v>44980</v>
      </c>
      <c r="AZ694" s="20"/>
      <c r="BA694" s="20"/>
      <c r="BB694">
        <v>1</v>
      </c>
      <c r="BC694">
        <v>0.25</v>
      </c>
      <c r="BD694">
        <v>1</v>
      </c>
      <c r="BE694">
        <v>11.5</v>
      </c>
      <c r="BF694" s="35" t="s">
        <v>14691</v>
      </c>
      <c r="BG694" s="35" t="s">
        <v>9451</v>
      </c>
      <c r="BH694" s="35" t="s">
        <v>14790</v>
      </c>
      <c r="BI694" s="35" t="s">
        <v>2589</v>
      </c>
      <c r="BJ694" s="35" t="s">
        <v>9452</v>
      </c>
    </row>
    <row r="695" spans="1:62" x14ac:dyDescent="0.2">
      <c r="A695">
        <v>693</v>
      </c>
      <c r="B695" s="35" t="s">
        <v>9841</v>
      </c>
      <c r="C695" s="35" t="s">
        <v>9842</v>
      </c>
      <c r="D695" s="35" t="s">
        <v>9843</v>
      </c>
      <c r="E695" s="35" t="s">
        <v>9844</v>
      </c>
      <c r="F695" s="35" t="s">
        <v>9845</v>
      </c>
      <c r="G695" s="20">
        <v>44237</v>
      </c>
      <c r="H695" s="35" t="s">
        <v>3225</v>
      </c>
      <c r="I695" s="35" t="s">
        <v>54</v>
      </c>
      <c r="J695" s="35" t="s">
        <v>176</v>
      </c>
      <c r="K695">
        <v>18</v>
      </c>
      <c r="L695">
        <v>9.1999999999999993</v>
      </c>
      <c r="M695" s="35" t="s">
        <v>9846</v>
      </c>
      <c r="N695" s="35" t="s">
        <v>9847</v>
      </c>
      <c r="O695" s="35" t="s">
        <v>59</v>
      </c>
      <c r="P695" s="35" t="s">
        <v>2575</v>
      </c>
      <c r="Q695" s="35" t="s">
        <v>96</v>
      </c>
      <c r="R695" s="35" t="s">
        <v>2577</v>
      </c>
      <c r="S695" s="35" t="s">
        <v>9848</v>
      </c>
      <c r="T695">
        <v>34500000</v>
      </c>
      <c r="U695">
        <v>10</v>
      </c>
      <c r="V695" s="35" t="s">
        <v>7733</v>
      </c>
      <c r="W695" s="35" t="s">
        <v>1211</v>
      </c>
      <c r="X695" s="35" t="s">
        <v>72</v>
      </c>
      <c r="Y695" s="35" t="s">
        <v>48</v>
      </c>
      <c r="Z695" s="35" t="s">
        <v>14691</v>
      </c>
      <c r="AA695" s="35" t="s">
        <v>14691</v>
      </c>
      <c r="AC695" s="35" t="s">
        <v>14691</v>
      </c>
      <c r="AD695" s="35" t="s">
        <v>14691</v>
      </c>
      <c r="AE695">
        <v>345077833</v>
      </c>
      <c r="AF695">
        <v>10</v>
      </c>
      <c r="AG695" s="35" t="s">
        <v>14691</v>
      </c>
      <c r="AI695">
        <v>8625000</v>
      </c>
      <c r="AJ695" s="20">
        <v>44253</v>
      </c>
      <c r="AK695" s="20"/>
      <c r="AL695">
        <v>9400000</v>
      </c>
      <c r="AO695">
        <v>6266667</v>
      </c>
      <c r="AP695" s="35" t="s">
        <v>14691</v>
      </c>
      <c r="AQ695" s="35" t="s">
        <v>14691</v>
      </c>
      <c r="AR695" s="35" t="s">
        <v>14691</v>
      </c>
      <c r="AS695" s="35" t="s">
        <v>14691</v>
      </c>
      <c r="AT695" s="35" t="s">
        <v>14691</v>
      </c>
      <c r="AU695">
        <v>10.01</v>
      </c>
      <c r="AV695">
        <v>10.073</v>
      </c>
      <c r="AW695" t="b">
        <v>0</v>
      </c>
      <c r="AX695">
        <v>34500000</v>
      </c>
      <c r="AY695" s="20">
        <v>44987</v>
      </c>
      <c r="AZ695" s="20"/>
      <c r="BA695" s="20"/>
      <c r="BB695">
        <v>1</v>
      </c>
      <c r="BC695">
        <v>0.25</v>
      </c>
      <c r="BD695">
        <v>1</v>
      </c>
      <c r="BE695">
        <v>11.5</v>
      </c>
      <c r="BF695" s="35" t="s">
        <v>14691</v>
      </c>
      <c r="BG695" s="35" t="s">
        <v>1213</v>
      </c>
      <c r="BH695" s="35" t="s">
        <v>9849</v>
      </c>
      <c r="BI695" s="35" t="s">
        <v>2580</v>
      </c>
      <c r="BJ695" s="35" t="s">
        <v>9850</v>
      </c>
    </row>
    <row r="696" spans="1:62" x14ac:dyDescent="0.2">
      <c r="A696">
        <v>694</v>
      </c>
      <c r="B696" s="35" t="s">
        <v>9841</v>
      </c>
      <c r="C696" s="35" t="s">
        <v>9842</v>
      </c>
      <c r="D696" s="35" t="s">
        <v>9843</v>
      </c>
      <c r="E696" s="35" t="s">
        <v>9851</v>
      </c>
      <c r="F696" s="35" t="s">
        <v>9845</v>
      </c>
      <c r="G696" s="20">
        <v>44237</v>
      </c>
      <c r="H696" s="35" t="s">
        <v>3225</v>
      </c>
      <c r="I696" s="35" t="s">
        <v>54</v>
      </c>
      <c r="J696" s="35" t="s">
        <v>176</v>
      </c>
      <c r="K696">
        <v>18</v>
      </c>
      <c r="L696">
        <v>9.1999999999999993</v>
      </c>
      <c r="M696" s="35" t="s">
        <v>9846</v>
      </c>
      <c r="N696" s="35" t="s">
        <v>9847</v>
      </c>
      <c r="O696" s="35" t="s">
        <v>59</v>
      </c>
      <c r="P696" s="35" t="s">
        <v>2575</v>
      </c>
      <c r="Q696" s="35" t="s">
        <v>96</v>
      </c>
      <c r="R696" s="35" t="s">
        <v>2577</v>
      </c>
      <c r="S696" s="35" t="s">
        <v>9848</v>
      </c>
      <c r="T696">
        <v>34500000</v>
      </c>
      <c r="U696">
        <v>10</v>
      </c>
      <c r="V696" s="35" t="s">
        <v>7733</v>
      </c>
      <c r="W696" s="35" t="s">
        <v>1211</v>
      </c>
      <c r="X696" s="35" t="s">
        <v>72</v>
      </c>
      <c r="Y696" s="35" t="s">
        <v>48</v>
      </c>
      <c r="Z696" s="35" t="s">
        <v>14691</v>
      </c>
      <c r="AA696" s="35" t="s">
        <v>14691</v>
      </c>
      <c r="AC696" s="35" t="s">
        <v>14691</v>
      </c>
      <c r="AD696" s="35" t="s">
        <v>14691</v>
      </c>
      <c r="AE696">
        <v>345077833</v>
      </c>
      <c r="AF696">
        <v>10</v>
      </c>
      <c r="AG696" s="35" t="s">
        <v>14691</v>
      </c>
      <c r="AI696">
        <v>8625000</v>
      </c>
      <c r="AJ696" s="20">
        <v>44253</v>
      </c>
      <c r="AK696" s="20"/>
      <c r="AL696">
        <v>9400000</v>
      </c>
      <c r="AO696">
        <v>6266667</v>
      </c>
      <c r="AP696" s="35" t="s">
        <v>14691</v>
      </c>
      <c r="AQ696" s="35" t="s">
        <v>14691</v>
      </c>
      <c r="AR696" s="35" t="s">
        <v>14691</v>
      </c>
      <c r="AS696" s="35" t="s">
        <v>14691</v>
      </c>
      <c r="AT696" s="35" t="s">
        <v>14691</v>
      </c>
      <c r="AU696">
        <v>10.01</v>
      </c>
      <c r="AV696">
        <v>10.073</v>
      </c>
      <c r="AW696" t="b">
        <v>0</v>
      </c>
      <c r="AX696">
        <v>34500000</v>
      </c>
      <c r="AY696" s="20">
        <v>44987</v>
      </c>
      <c r="AZ696" s="20"/>
      <c r="BA696" s="20"/>
      <c r="BB696">
        <v>1</v>
      </c>
      <c r="BC696">
        <v>0.25</v>
      </c>
      <c r="BD696">
        <v>1</v>
      </c>
      <c r="BE696">
        <v>11.5</v>
      </c>
      <c r="BF696" s="35" t="s">
        <v>14691</v>
      </c>
      <c r="BG696" s="35" t="s">
        <v>9841</v>
      </c>
      <c r="BH696" s="35" t="s">
        <v>9852</v>
      </c>
      <c r="BI696" s="35" t="s">
        <v>2584</v>
      </c>
      <c r="BJ696" s="35" t="s">
        <v>9853</v>
      </c>
    </row>
    <row r="697" spans="1:62" x14ac:dyDescent="0.2">
      <c r="A697">
        <v>695</v>
      </c>
      <c r="B697" s="35" t="s">
        <v>9841</v>
      </c>
      <c r="C697" s="35" t="s">
        <v>9842</v>
      </c>
      <c r="D697" s="35" t="s">
        <v>9843</v>
      </c>
      <c r="E697" s="35" t="s">
        <v>9854</v>
      </c>
      <c r="F697" s="35" t="s">
        <v>9845</v>
      </c>
      <c r="G697" s="20">
        <v>44237</v>
      </c>
      <c r="H697" s="35" t="s">
        <v>3225</v>
      </c>
      <c r="I697" s="35" t="s">
        <v>54</v>
      </c>
      <c r="J697" s="35" t="s">
        <v>176</v>
      </c>
      <c r="K697">
        <v>18</v>
      </c>
      <c r="L697">
        <v>9.1999999999999993</v>
      </c>
      <c r="M697" s="35" t="s">
        <v>9846</v>
      </c>
      <c r="N697" s="35" t="s">
        <v>9847</v>
      </c>
      <c r="O697" s="35" t="s">
        <v>59</v>
      </c>
      <c r="P697" s="35" t="s">
        <v>2575</v>
      </c>
      <c r="Q697" s="35" t="s">
        <v>96</v>
      </c>
      <c r="R697" s="35" t="s">
        <v>2577</v>
      </c>
      <c r="S697" s="35" t="s">
        <v>9848</v>
      </c>
      <c r="T697">
        <v>34500000</v>
      </c>
      <c r="U697">
        <v>10</v>
      </c>
      <c r="V697" s="35" t="s">
        <v>7733</v>
      </c>
      <c r="W697" s="35" t="s">
        <v>1211</v>
      </c>
      <c r="X697" s="35" t="s">
        <v>72</v>
      </c>
      <c r="Y697" s="35" t="s">
        <v>48</v>
      </c>
      <c r="Z697" s="35" t="s">
        <v>14691</v>
      </c>
      <c r="AA697" s="35" t="s">
        <v>14691</v>
      </c>
      <c r="AC697" s="35" t="s">
        <v>14691</v>
      </c>
      <c r="AD697" s="35" t="s">
        <v>14691</v>
      </c>
      <c r="AE697">
        <v>345077833</v>
      </c>
      <c r="AF697">
        <v>10</v>
      </c>
      <c r="AG697" s="35" t="s">
        <v>14691</v>
      </c>
      <c r="AI697">
        <v>8625000</v>
      </c>
      <c r="AJ697" s="20">
        <v>44253</v>
      </c>
      <c r="AK697" s="20"/>
      <c r="AL697">
        <v>9400000</v>
      </c>
      <c r="AO697">
        <v>6266667</v>
      </c>
      <c r="AP697" s="35" t="s">
        <v>14691</v>
      </c>
      <c r="AQ697" s="35" t="s">
        <v>14691</v>
      </c>
      <c r="AR697" s="35" t="s">
        <v>14691</v>
      </c>
      <c r="AS697" s="35" t="s">
        <v>14691</v>
      </c>
      <c r="AT697" s="35" t="s">
        <v>14691</v>
      </c>
      <c r="AU697">
        <v>10.01</v>
      </c>
      <c r="AV697">
        <v>10.073</v>
      </c>
      <c r="AW697" t="b">
        <v>0</v>
      </c>
      <c r="AX697">
        <v>34500000</v>
      </c>
      <c r="AY697" s="20">
        <v>44987</v>
      </c>
      <c r="AZ697" s="20"/>
      <c r="BA697" s="20"/>
      <c r="BB697">
        <v>1</v>
      </c>
      <c r="BC697">
        <v>0.25</v>
      </c>
      <c r="BD697">
        <v>1</v>
      </c>
      <c r="BE697">
        <v>11.5</v>
      </c>
      <c r="BF697" s="35" t="s">
        <v>14691</v>
      </c>
      <c r="BG697" s="35" t="s">
        <v>9855</v>
      </c>
      <c r="BH697" s="35" t="s">
        <v>9856</v>
      </c>
      <c r="BI697" s="35" t="s">
        <v>2589</v>
      </c>
      <c r="BJ697" s="35" t="s">
        <v>9857</v>
      </c>
    </row>
    <row r="698" spans="1:62" x14ac:dyDescent="0.2">
      <c r="A698">
        <v>696</v>
      </c>
      <c r="B698" s="35" t="s">
        <v>6974</v>
      </c>
      <c r="C698" s="35" t="s">
        <v>6975</v>
      </c>
      <c r="D698" s="35" t="s">
        <v>6976</v>
      </c>
      <c r="E698" s="35" t="s">
        <v>6977</v>
      </c>
      <c r="F698" s="35" t="s">
        <v>6978</v>
      </c>
      <c r="G698" s="20">
        <v>44188</v>
      </c>
      <c r="H698" s="35" t="s">
        <v>3225</v>
      </c>
      <c r="I698" s="35" t="s">
        <v>54</v>
      </c>
      <c r="J698" s="35" t="s">
        <v>119</v>
      </c>
      <c r="K698">
        <v>18</v>
      </c>
      <c r="L698">
        <v>9.1999999999999993</v>
      </c>
      <c r="M698" s="35" t="s">
        <v>6979</v>
      </c>
      <c r="N698" s="35" t="s">
        <v>6980</v>
      </c>
      <c r="O698" s="35" t="s">
        <v>82</v>
      </c>
      <c r="P698" s="35" t="s">
        <v>2656</v>
      </c>
      <c r="Q698" s="35" t="s">
        <v>81</v>
      </c>
      <c r="R698" s="35" t="s">
        <v>2577</v>
      </c>
      <c r="S698" s="35" t="s">
        <v>6981</v>
      </c>
      <c r="T698">
        <v>40000000</v>
      </c>
      <c r="U698">
        <v>10</v>
      </c>
      <c r="V698" s="35" t="s">
        <v>6519</v>
      </c>
      <c r="W698" s="35" t="s">
        <v>1211</v>
      </c>
      <c r="X698" s="35" t="s">
        <v>72</v>
      </c>
      <c r="Y698" s="35" t="s">
        <v>48</v>
      </c>
      <c r="Z698" s="35" t="s">
        <v>14691</v>
      </c>
      <c r="AA698" s="35" t="s">
        <v>14691</v>
      </c>
      <c r="AC698" s="35" t="s">
        <v>14691</v>
      </c>
      <c r="AD698" s="35" t="s">
        <v>14691</v>
      </c>
      <c r="AE698">
        <v>400036599</v>
      </c>
      <c r="AF698">
        <v>10</v>
      </c>
      <c r="AG698" s="35" t="s">
        <v>14691</v>
      </c>
      <c r="AI698">
        <v>8000000</v>
      </c>
      <c r="AJ698" s="20">
        <v>44209</v>
      </c>
      <c r="AK698" s="20"/>
      <c r="AL698">
        <v>11000000</v>
      </c>
      <c r="AO698">
        <v>7333333</v>
      </c>
      <c r="AP698" s="35" t="s">
        <v>14691</v>
      </c>
      <c r="AQ698" s="35" t="s">
        <v>14691</v>
      </c>
      <c r="AR698" s="35" t="s">
        <v>14691</v>
      </c>
      <c r="AS698" s="35" t="s">
        <v>14691</v>
      </c>
      <c r="AT698" s="35" t="s">
        <v>14691</v>
      </c>
      <c r="AU698">
        <v>10.01</v>
      </c>
      <c r="AV698">
        <v>10.064</v>
      </c>
      <c r="AW698" t="b">
        <v>0</v>
      </c>
      <c r="AX698">
        <v>40000000</v>
      </c>
      <c r="AY698" s="20">
        <v>44941</v>
      </c>
      <c r="AZ698" s="20"/>
      <c r="BA698" s="20"/>
      <c r="BB698">
        <v>1</v>
      </c>
      <c r="BC698">
        <v>0.20000000298023224</v>
      </c>
      <c r="BD698">
        <v>1</v>
      </c>
      <c r="BE698">
        <v>11.5</v>
      </c>
      <c r="BF698" s="35" t="s">
        <v>14691</v>
      </c>
      <c r="BG698" s="35" t="s">
        <v>1212</v>
      </c>
      <c r="BH698" s="35" t="s">
        <v>6982</v>
      </c>
      <c r="BI698" s="35" t="s">
        <v>2580</v>
      </c>
      <c r="BJ698" s="35" t="s">
        <v>6983</v>
      </c>
    </row>
    <row r="699" spans="1:62" x14ac:dyDescent="0.2">
      <c r="A699">
        <v>697</v>
      </c>
      <c r="B699" s="35" t="s">
        <v>6974</v>
      </c>
      <c r="C699" s="35" t="s">
        <v>6975</v>
      </c>
      <c r="D699" s="35" t="s">
        <v>6976</v>
      </c>
      <c r="E699" s="35" t="s">
        <v>6984</v>
      </c>
      <c r="F699" s="35" t="s">
        <v>6978</v>
      </c>
      <c r="G699" s="20">
        <v>44188</v>
      </c>
      <c r="H699" s="35" t="s">
        <v>3225</v>
      </c>
      <c r="I699" s="35" t="s">
        <v>54</v>
      </c>
      <c r="J699" s="35" t="s">
        <v>119</v>
      </c>
      <c r="K699">
        <v>18</v>
      </c>
      <c r="L699">
        <v>9.1999999999999993</v>
      </c>
      <c r="M699" s="35" t="s">
        <v>6979</v>
      </c>
      <c r="N699" s="35" t="s">
        <v>6980</v>
      </c>
      <c r="O699" s="35" t="s">
        <v>82</v>
      </c>
      <c r="P699" s="35" t="s">
        <v>2656</v>
      </c>
      <c r="Q699" s="35" t="s">
        <v>81</v>
      </c>
      <c r="R699" s="35" t="s">
        <v>2577</v>
      </c>
      <c r="S699" s="35" t="s">
        <v>6981</v>
      </c>
      <c r="T699">
        <v>40000000</v>
      </c>
      <c r="U699">
        <v>10</v>
      </c>
      <c r="V699" s="35" t="s">
        <v>6519</v>
      </c>
      <c r="W699" s="35" t="s">
        <v>1211</v>
      </c>
      <c r="X699" s="35" t="s">
        <v>72</v>
      </c>
      <c r="Y699" s="35" t="s">
        <v>48</v>
      </c>
      <c r="Z699" s="35" t="s">
        <v>14691</v>
      </c>
      <c r="AA699" s="35" t="s">
        <v>14691</v>
      </c>
      <c r="AC699" s="35" t="s">
        <v>14691</v>
      </c>
      <c r="AD699" s="35" t="s">
        <v>14691</v>
      </c>
      <c r="AE699">
        <v>400036599</v>
      </c>
      <c r="AF699">
        <v>10</v>
      </c>
      <c r="AG699" s="35" t="s">
        <v>14691</v>
      </c>
      <c r="AI699">
        <v>8000000</v>
      </c>
      <c r="AJ699" s="20">
        <v>44209</v>
      </c>
      <c r="AK699" s="20"/>
      <c r="AL699">
        <v>11000000</v>
      </c>
      <c r="AO699">
        <v>7333333</v>
      </c>
      <c r="AP699" s="35" t="s">
        <v>14691</v>
      </c>
      <c r="AQ699" s="35" t="s">
        <v>14691</v>
      </c>
      <c r="AR699" s="35" t="s">
        <v>14691</v>
      </c>
      <c r="AS699" s="35" t="s">
        <v>14691</v>
      </c>
      <c r="AT699" s="35" t="s">
        <v>14691</v>
      </c>
      <c r="AU699">
        <v>10.01</v>
      </c>
      <c r="AV699">
        <v>10.064</v>
      </c>
      <c r="AW699" t="b">
        <v>0</v>
      </c>
      <c r="AX699">
        <v>40000000</v>
      </c>
      <c r="AY699" s="20">
        <v>44941</v>
      </c>
      <c r="AZ699" s="20"/>
      <c r="BA699" s="20"/>
      <c r="BB699">
        <v>1</v>
      </c>
      <c r="BC699">
        <v>0.20000000298023224</v>
      </c>
      <c r="BD699">
        <v>1</v>
      </c>
      <c r="BE699">
        <v>11.5</v>
      </c>
      <c r="BF699" s="35" t="s">
        <v>14691</v>
      </c>
      <c r="BG699" s="35" t="s">
        <v>6974</v>
      </c>
      <c r="BH699" s="35" t="s">
        <v>6985</v>
      </c>
      <c r="BI699" s="35" t="s">
        <v>2584</v>
      </c>
      <c r="BJ699" s="35" t="s">
        <v>6986</v>
      </c>
    </row>
    <row r="700" spans="1:62" x14ac:dyDescent="0.2">
      <c r="A700">
        <v>698</v>
      </c>
      <c r="B700" s="35" t="s">
        <v>6974</v>
      </c>
      <c r="C700" s="35" t="s">
        <v>6975</v>
      </c>
      <c r="D700" s="35" t="s">
        <v>6976</v>
      </c>
      <c r="E700" s="35" t="s">
        <v>6987</v>
      </c>
      <c r="F700" s="35" t="s">
        <v>6978</v>
      </c>
      <c r="G700" s="20">
        <v>44188</v>
      </c>
      <c r="H700" s="35" t="s">
        <v>3225</v>
      </c>
      <c r="I700" s="35" t="s">
        <v>54</v>
      </c>
      <c r="J700" s="35" t="s">
        <v>119</v>
      </c>
      <c r="K700">
        <v>18</v>
      </c>
      <c r="L700">
        <v>9.1999999999999993</v>
      </c>
      <c r="M700" s="35" t="s">
        <v>6979</v>
      </c>
      <c r="N700" s="35" t="s">
        <v>6980</v>
      </c>
      <c r="O700" s="35" t="s">
        <v>82</v>
      </c>
      <c r="P700" s="35" t="s">
        <v>2656</v>
      </c>
      <c r="Q700" s="35" t="s">
        <v>81</v>
      </c>
      <c r="R700" s="35" t="s">
        <v>2577</v>
      </c>
      <c r="S700" s="35" t="s">
        <v>6981</v>
      </c>
      <c r="T700">
        <v>40000000</v>
      </c>
      <c r="U700">
        <v>10</v>
      </c>
      <c r="V700" s="35" t="s">
        <v>6519</v>
      </c>
      <c r="W700" s="35" t="s">
        <v>1211</v>
      </c>
      <c r="X700" s="35" t="s">
        <v>72</v>
      </c>
      <c r="Y700" s="35" t="s">
        <v>48</v>
      </c>
      <c r="Z700" s="35" t="s">
        <v>14691</v>
      </c>
      <c r="AA700" s="35" t="s">
        <v>14691</v>
      </c>
      <c r="AC700" s="35" t="s">
        <v>14691</v>
      </c>
      <c r="AD700" s="35" t="s">
        <v>14691</v>
      </c>
      <c r="AE700">
        <v>400036599</v>
      </c>
      <c r="AF700">
        <v>10</v>
      </c>
      <c r="AG700" s="35" t="s">
        <v>14691</v>
      </c>
      <c r="AI700">
        <v>8000000</v>
      </c>
      <c r="AJ700" s="20">
        <v>44209</v>
      </c>
      <c r="AK700" s="20"/>
      <c r="AL700">
        <v>11000000</v>
      </c>
      <c r="AO700">
        <v>7333333</v>
      </c>
      <c r="AP700" s="35" t="s">
        <v>14691</v>
      </c>
      <c r="AQ700" s="35" t="s">
        <v>14691</v>
      </c>
      <c r="AR700" s="35" t="s">
        <v>14691</v>
      </c>
      <c r="AS700" s="35" t="s">
        <v>14691</v>
      </c>
      <c r="AT700" s="35" t="s">
        <v>14691</v>
      </c>
      <c r="AU700">
        <v>10.01</v>
      </c>
      <c r="AV700">
        <v>10.064</v>
      </c>
      <c r="AW700" t="b">
        <v>0</v>
      </c>
      <c r="AX700">
        <v>40000000</v>
      </c>
      <c r="AY700" s="20">
        <v>44941</v>
      </c>
      <c r="AZ700" s="20"/>
      <c r="BA700" s="20"/>
      <c r="BB700">
        <v>1</v>
      </c>
      <c r="BC700">
        <v>0.20000000298023224</v>
      </c>
      <c r="BD700">
        <v>1</v>
      </c>
      <c r="BE700">
        <v>11.5</v>
      </c>
      <c r="BF700" s="35" t="s">
        <v>14691</v>
      </c>
      <c r="BG700" s="35" t="s">
        <v>6988</v>
      </c>
      <c r="BH700" s="35" t="s">
        <v>6989</v>
      </c>
      <c r="BI700" s="35" t="s">
        <v>2589</v>
      </c>
      <c r="BJ700" s="35" t="s">
        <v>6990</v>
      </c>
    </row>
    <row r="701" spans="1:62" x14ac:dyDescent="0.2">
      <c r="A701">
        <v>699</v>
      </c>
      <c r="B701" s="35" t="s">
        <v>13947</v>
      </c>
      <c r="C701" s="35" t="s">
        <v>13948</v>
      </c>
      <c r="D701" s="35" t="s">
        <v>13949</v>
      </c>
      <c r="E701" s="35" t="s">
        <v>13950</v>
      </c>
      <c r="F701" s="35" t="s">
        <v>13951</v>
      </c>
      <c r="G701" s="20">
        <v>44358</v>
      </c>
      <c r="H701" s="35" t="s">
        <v>3225</v>
      </c>
      <c r="I701" s="35" t="s">
        <v>61</v>
      </c>
      <c r="J701" s="35" t="s">
        <v>53</v>
      </c>
      <c r="L701">
        <v>9.1999999999999993</v>
      </c>
      <c r="M701" s="35" t="s">
        <v>13093</v>
      </c>
      <c r="N701" s="35" t="s">
        <v>13952</v>
      </c>
      <c r="O701" s="35" t="s">
        <v>112</v>
      </c>
      <c r="P701" s="35" t="s">
        <v>2575</v>
      </c>
      <c r="Q701" s="35" t="s">
        <v>59</v>
      </c>
      <c r="R701" s="35" t="s">
        <v>2577</v>
      </c>
      <c r="S701" s="35" t="s">
        <v>13953</v>
      </c>
      <c r="T701">
        <v>20000000</v>
      </c>
      <c r="U701">
        <v>10</v>
      </c>
      <c r="V701" s="35" t="s">
        <v>13954</v>
      </c>
      <c r="W701" s="35" t="s">
        <v>1209</v>
      </c>
      <c r="X701" s="35" t="s">
        <v>49</v>
      </c>
      <c r="Y701" s="35" t="s">
        <v>216</v>
      </c>
      <c r="Z701" s="35" t="s">
        <v>14691</v>
      </c>
      <c r="AA701" s="35" t="s">
        <v>14691</v>
      </c>
      <c r="AC701" s="35" t="s">
        <v>14691</v>
      </c>
      <c r="AD701" s="35" t="s">
        <v>14691</v>
      </c>
      <c r="AE701">
        <v>200002407</v>
      </c>
      <c r="AF701">
        <v>10</v>
      </c>
      <c r="AG701" s="35" t="s">
        <v>14691</v>
      </c>
      <c r="AI701">
        <v>6666666</v>
      </c>
      <c r="AJ701" s="20">
        <v>44378</v>
      </c>
      <c r="AK701" s="20"/>
      <c r="AL701">
        <v>6125000</v>
      </c>
      <c r="AO701">
        <v>6125000</v>
      </c>
      <c r="AP701" s="35" t="s">
        <v>14691</v>
      </c>
      <c r="AQ701" s="35" t="s">
        <v>14691</v>
      </c>
      <c r="AR701" s="35" t="s">
        <v>14691</v>
      </c>
      <c r="AS701" s="35" t="s">
        <v>14691</v>
      </c>
      <c r="AT701" s="35" t="s">
        <v>14691</v>
      </c>
      <c r="AU701">
        <v>10.01</v>
      </c>
      <c r="AV701">
        <v>10.093999999999999</v>
      </c>
      <c r="AW701" t="b">
        <v>0</v>
      </c>
      <c r="AX701">
        <v>20000000</v>
      </c>
      <c r="AY701" s="20">
        <v>45113</v>
      </c>
      <c r="AZ701" s="20"/>
      <c r="BA701" s="20"/>
      <c r="BB701">
        <v>1</v>
      </c>
      <c r="BC701">
        <v>0.3333333432674408</v>
      </c>
      <c r="BD701">
        <v>1</v>
      </c>
      <c r="BE701">
        <v>11.5</v>
      </c>
      <c r="BF701" s="35" t="s">
        <v>14691</v>
      </c>
      <c r="BG701" s="35" t="s">
        <v>1210</v>
      </c>
      <c r="BH701" s="35" t="s">
        <v>13955</v>
      </c>
      <c r="BI701" s="35" t="s">
        <v>2580</v>
      </c>
      <c r="BJ701" s="35" t="s">
        <v>13956</v>
      </c>
    </row>
    <row r="702" spans="1:62" x14ac:dyDescent="0.2">
      <c r="A702">
        <v>700</v>
      </c>
      <c r="B702" s="35" t="s">
        <v>13947</v>
      </c>
      <c r="C702" s="35" t="s">
        <v>13948</v>
      </c>
      <c r="D702" s="35" t="s">
        <v>13949</v>
      </c>
      <c r="E702" s="35" t="s">
        <v>13957</v>
      </c>
      <c r="F702" s="35" t="s">
        <v>13951</v>
      </c>
      <c r="G702" s="20">
        <v>44358</v>
      </c>
      <c r="H702" s="35" t="s">
        <v>3225</v>
      </c>
      <c r="I702" s="35" t="s">
        <v>61</v>
      </c>
      <c r="J702" s="35" t="s">
        <v>53</v>
      </c>
      <c r="L702">
        <v>9.1999999999999993</v>
      </c>
      <c r="M702" s="35" t="s">
        <v>13093</v>
      </c>
      <c r="N702" s="35" t="s">
        <v>13952</v>
      </c>
      <c r="O702" s="35" t="s">
        <v>112</v>
      </c>
      <c r="P702" s="35" t="s">
        <v>2575</v>
      </c>
      <c r="Q702" s="35" t="s">
        <v>59</v>
      </c>
      <c r="R702" s="35" t="s">
        <v>2577</v>
      </c>
      <c r="S702" s="35" t="s">
        <v>13953</v>
      </c>
      <c r="T702">
        <v>20000000</v>
      </c>
      <c r="U702">
        <v>10</v>
      </c>
      <c r="V702" s="35" t="s">
        <v>13954</v>
      </c>
      <c r="W702" s="35" t="s">
        <v>1209</v>
      </c>
      <c r="X702" s="35" t="s">
        <v>49</v>
      </c>
      <c r="Y702" s="35" t="s">
        <v>216</v>
      </c>
      <c r="Z702" s="35" t="s">
        <v>14691</v>
      </c>
      <c r="AA702" s="35" t="s">
        <v>14691</v>
      </c>
      <c r="AC702" s="35" t="s">
        <v>14691</v>
      </c>
      <c r="AD702" s="35" t="s">
        <v>14691</v>
      </c>
      <c r="AE702">
        <v>200002407</v>
      </c>
      <c r="AF702">
        <v>10</v>
      </c>
      <c r="AG702" s="35" t="s">
        <v>14691</v>
      </c>
      <c r="AI702">
        <v>6666666</v>
      </c>
      <c r="AJ702" s="20">
        <v>44378</v>
      </c>
      <c r="AK702" s="20"/>
      <c r="AL702">
        <v>6125000</v>
      </c>
      <c r="AO702">
        <v>6125000</v>
      </c>
      <c r="AP702" s="35" t="s">
        <v>14691</v>
      </c>
      <c r="AQ702" s="35" t="s">
        <v>14691</v>
      </c>
      <c r="AR702" s="35" t="s">
        <v>14691</v>
      </c>
      <c r="AS702" s="35" t="s">
        <v>14691</v>
      </c>
      <c r="AT702" s="35" t="s">
        <v>14691</v>
      </c>
      <c r="AU702">
        <v>10.01</v>
      </c>
      <c r="AV702">
        <v>10.093999999999999</v>
      </c>
      <c r="AW702" t="b">
        <v>0</v>
      </c>
      <c r="AX702">
        <v>20000000</v>
      </c>
      <c r="AY702" s="20">
        <v>45113</v>
      </c>
      <c r="AZ702" s="20"/>
      <c r="BA702" s="20"/>
      <c r="BB702">
        <v>1</v>
      </c>
      <c r="BC702">
        <v>0.3333333432674408</v>
      </c>
      <c r="BD702">
        <v>1</v>
      </c>
      <c r="BE702">
        <v>11.5</v>
      </c>
      <c r="BF702" s="35" t="s">
        <v>14691</v>
      </c>
      <c r="BG702" s="35" t="s">
        <v>13958</v>
      </c>
      <c r="BH702" s="35" t="s">
        <v>13959</v>
      </c>
      <c r="BI702" s="35" t="s">
        <v>2584</v>
      </c>
      <c r="BJ702" s="35" t="s">
        <v>13960</v>
      </c>
    </row>
    <row r="703" spans="1:62" x14ac:dyDescent="0.2">
      <c r="A703">
        <v>701</v>
      </c>
      <c r="B703" s="35" t="s">
        <v>13947</v>
      </c>
      <c r="C703" s="35" t="s">
        <v>13948</v>
      </c>
      <c r="D703" s="35" t="s">
        <v>13949</v>
      </c>
      <c r="E703" s="35" t="s">
        <v>13961</v>
      </c>
      <c r="F703" s="35" t="s">
        <v>13951</v>
      </c>
      <c r="G703" s="20">
        <v>44358</v>
      </c>
      <c r="H703" s="35" t="s">
        <v>3225</v>
      </c>
      <c r="I703" s="35" t="s">
        <v>61</v>
      </c>
      <c r="J703" s="35" t="s">
        <v>53</v>
      </c>
      <c r="L703">
        <v>9.1999999999999993</v>
      </c>
      <c r="M703" s="35" t="s">
        <v>13093</v>
      </c>
      <c r="N703" s="35" t="s">
        <v>13952</v>
      </c>
      <c r="O703" s="35" t="s">
        <v>112</v>
      </c>
      <c r="P703" s="35" t="s">
        <v>2575</v>
      </c>
      <c r="Q703" s="35" t="s">
        <v>59</v>
      </c>
      <c r="R703" s="35" t="s">
        <v>2577</v>
      </c>
      <c r="S703" s="35" t="s">
        <v>13953</v>
      </c>
      <c r="T703">
        <v>20000000</v>
      </c>
      <c r="U703">
        <v>10</v>
      </c>
      <c r="V703" s="35" t="s">
        <v>13954</v>
      </c>
      <c r="W703" s="35" t="s">
        <v>1209</v>
      </c>
      <c r="X703" s="35" t="s">
        <v>49</v>
      </c>
      <c r="Y703" s="35" t="s">
        <v>216</v>
      </c>
      <c r="Z703" s="35" t="s">
        <v>14691</v>
      </c>
      <c r="AA703" s="35" t="s">
        <v>14691</v>
      </c>
      <c r="AC703" s="35" t="s">
        <v>14691</v>
      </c>
      <c r="AD703" s="35" t="s">
        <v>14691</v>
      </c>
      <c r="AE703">
        <v>200002407</v>
      </c>
      <c r="AF703">
        <v>10</v>
      </c>
      <c r="AG703" s="35" t="s">
        <v>14691</v>
      </c>
      <c r="AI703">
        <v>6666666</v>
      </c>
      <c r="AJ703" s="20">
        <v>44378</v>
      </c>
      <c r="AK703" s="20"/>
      <c r="AL703">
        <v>6125000</v>
      </c>
      <c r="AO703">
        <v>6125000</v>
      </c>
      <c r="AP703" s="35" t="s">
        <v>14691</v>
      </c>
      <c r="AQ703" s="35" t="s">
        <v>14691</v>
      </c>
      <c r="AR703" s="35" t="s">
        <v>14691</v>
      </c>
      <c r="AS703" s="35" t="s">
        <v>14691</v>
      </c>
      <c r="AT703" s="35" t="s">
        <v>14691</v>
      </c>
      <c r="AU703">
        <v>10.01</v>
      </c>
      <c r="AV703">
        <v>10.093999999999999</v>
      </c>
      <c r="AW703" t="b">
        <v>0</v>
      </c>
      <c r="AX703">
        <v>20000000</v>
      </c>
      <c r="AY703" s="20">
        <v>45113</v>
      </c>
      <c r="AZ703" s="20"/>
      <c r="BA703" s="20"/>
      <c r="BB703">
        <v>1</v>
      </c>
      <c r="BC703">
        <v>0.3333333432674408</v>
      </c>
      <c r="BD703">
        <v>1</v>
      </c>
      <c r="BE703">
        <v>11.5</v>
      </c>
      <c r="BF703" s="35" t="s">
        <v>14691</v>
      </c>
      <c r="BG703" s="35" t="s">
        <v>13962</v>
      </c>
      <c r="BH703" s="35" t="s">
        <v>13963</v>
      </c>
      <c r="BI703" s="35" t="s">
        <v>2589</v>
      </c>
      <c r="BJ703" s="35" t="s">
        <v>13964</v>
      </c>
    </row>
    <row r="704" spans="1:62" x14ac:dyDescent="0.2">
      <c r="A704">
        <v>702</v>
      </c>
      <c r="B704" s="35" t="s">
        <v>7100</v>
      </c>
      <c r="C704" s="35" t="s">
        <v>7101</v>
      </c>
      <c r="D704" s="35" t="s">
        <v>1207</v>
      </c>
      <c r="E704" s="35" t="s">
        <v>7102</v>
      </c>
      <c r="F704" s="35" t="s">
        <v>7103</v>
      </c>
      <c r="G704" s="20">
        <v>44403</v>
      </c>
      <c r="H704" s="35" t="s">
        <v>159</v>
      </c>
      <c r="I704" s="35" t="s">
        <v>61</v>
      </c>
      <c r="J704" s="35" t="s">
        <v>69</v>
      </c>
      <c r="K704">
        <v>18</v>
      </c>
      <c r="L704">
        <v>9.1999999999999993</v>
      </c>
      <c r="M704" s="35" t="s">
        <v>7104</v>
      </c>
      <c r="N704" s="35" t="s">
        <v>7105</v>
      </c>
      <c r="O704" s="35" t="s">
        <v>111</v>
      </c>
      <c r="P704" s="35" t="s">
        <v>3406</v>
      </c>
      <c r="Q704" s="35" t="s">
        <v>135</v>
      </c>
      <c r="R704" s="35" t="s">
        <v>2577</v>
      </c>
      <c r="S704" s="35" t="s">
        <v>7106</v>
      </c>
      <c r="T704">
        <v>31625000</v>
      </c>
      <c r="U704">
        <v>10</v>
      </c>
      <c r="V704" s="35" t="s">
        <v>14691</v>
      </c>
      <c r="W704" s="35" t="s">
        <v>1206</v>
      </c>
      <c r="X704" s="35" t="s">
        <v>49</v>
      </c>
      <c r="Y704" s="35" t="s">
        <v>48</v>
      </c>
      <c r="Z704" s="35" t="s">
        <v>49</v>
      </c>
      <c r="AA704" s="35" t="s">
        <v>48</v>
      </c>
      <c r="AB704">
        <v>20000000</v>
      </c>
      <c r="AC704" s="35" t="s">
        <v>7107</v>
      </c>
      <c r="AD704" s="35" t="s">
        <v>7108</v>
      </c>
      <c r="AE704">
        <v>320993750</v>
      </c>
      <c r="AF704">
        <v>10.15</v>
      </c>
      <c r="AG704" s="35" t="s">
        <v>1205</v>
      </c>
      <c r="AH704">
        <v>1697000000</v>
      </c>
      <c r="AI704">
        <v>15812500</v>
      </c>
      <c r="AJ704" s="20">
        <v>44484</v>
      </c>
      <c r="AK704" s="20">
        <v>44546</v>
      </c>
      <c r="AL704">
        <v>14204375</v>
      </c>
      <c r="AO704">
        <v>14204375</v>
      </c>
      <c r="AP704" s="35" t="s">
        <v>14691</v>
      </c>
      <c r="AQ704" s="35" t="s">
        <v>14691</v>
      </c>
      <c r="AR704" s="35" t="s">
        <v>1204</v>
      </c>
      <c r="AS704" s="35" t="s">
        <v>7109</v>
      </c>
      <c r="AT704" s="35" t="s">
        <v>14691</v>
      </c>
      <c r="AU704">
        <v>10.15</v>
      </c>
      <c r="AV704">
        <v>10.214</v>
      </c>
      <c r="AW704" t="b">
        <v>1</v>
      </c>
      <c r="AX704">
        <v>31625000</v>
      </c>
      <c r="AY704" s="20">
        <v>44945</v>
      </c>
      <c r="AZ704" s="20">
        <v>44789</v>
      </c>
      <c r="BA704" s="20">
        <v>45035</v>
      </c>
      <c r="BB704">
        <v>1</v>
      </c>
      <c r="BC704">
        <v>0.5</v>
      </c>
      <c r="BD704">
        <v>1</v>
      </c>
      <c r="BE704">
        <v>11.5</v>
      </c>
      <c r="BF704" s="35" t="s">
        <v>14691</v>
      </c>
      <c r="BG704" s="35" t="s">
        <v>1208</v>
      </c>
      <c r="BH704" s="35" t="s">
        <v>7110</v>
      </c>
      <c r="BI704" s="35" t="s">
        <v>2580</v>
      </c>
      <c r="BJ704" s="35" t="s">
        <v>7111</v>
      </c>
    </row>
    <row r="705" spans="1:62" x14ac:dyDescent="0.2">
      <c r="A705">
        <v>703</v>
      </c>
      <c r="B705" s="35" t="s">
        <v>7100</v>
      </c>
      <c r="C705" s="35" t="s">
        <v>7101</v>
      </c>
      <c r="D705" s="35" t="s">
        <v>1207</v>
      </c>
      <c r="E705" s="35" t="s">
        <v>7112</v>
      </c>
      <c r="F705" s="35" t="s">
        <v>7103</v>
      </c>
      <c r="G705" s="20">
        <v>44403</v>
      </c>
      <c r="H705" s="35" t="s">
        <v>159</v>
      </c>
      <c r="I705" s="35" t="s">
        <v>61</v>
      </c>
      <c r="J705" s="35" t="s">
        <v>69</v>
      </c>
      <c r="K705">
        <v>18</v>
      </c>
      <c r="L705">
        <v>9.1999999999999993</v>
      </c>
      <c r="M705" s="35" t="s">
        <v>7104</v>
      </c>
      <c r="N705" s="35" t="s">
        <v>7105</v>
      </c>
      <c r="O705" s="35" t="s">
        <v>111</v>
      </c>
      <c r="P705" s="35" t="s">
        <v>3406</v>
      </c>
      <c r="Q705" s="35" t="s">
        <v>135</v>
      </c>
      <c r="R705" s="35" t="s">
        <v>2577</v>
      </c>
      <c r="S705" s="35" t="s">
        <v>7106</v>
      </c>
      <c r="T705">
        <v>31625000</v>
      </c>
      <c r="U705">
        <v>10</v>
      </c>
      <c r="V705" s="35" t="s">
        <v>14691</v>
      </c>
      <c r="W705" s="35" t="s">
        <v>1206</v>
      </c>
      <c r="X705" s="35" t="s">
        <v>49</v>
      </c>
      <c r="Y705" s="35" t="s">
        <v>48</v>
      </c>
      <c r="Z705" s="35" t="s">
        <v>49</v>
      </c>
      <c r="AA705" s="35" t="s">
        <v>48</v>
      </c>
      <c r="AB705">
        <v>20000000</v>
      </c>
      <c r="AC705" s="35" t="s">
        <v>7107</v>
      </c>
      <c r="AD705" s="35" t="s">
        <v>7108</v>
      </c>
      <c r="AE705">
        <v>320993750</v>
      </c>
      <c r="AF705">
        <v>10.15</v>
      </c>
      <c r="AG705" s="35" t="s">
        <v>1205</v>
      </c>
      <c r="AH705">
        <v>1697000000</v>
      </c>
      <c r="AI705">
        <v>15812500</v>
      </c>
      <c r="AJ705" s="20">
        <v>44484</v>
      </c>
      <c r="AK705" s="20">
        <v>44546</v>
      </c>
      <c r="AL705">
        <v>14204375</v>
      </c>
      <c r="AO705">
        <v>14204375</v>
      </c>
      <c r="AP705" s="35" t="s">
        <v>14691</v>
      </c>
      <c r="AQ705" s="35" t="s">
        <v>14691</v>
      </c>
      <c r="AR705" s="35" t="s">
        <v>1204</v>
      </c>
      <c r="AS705" s="35" t="s">
        <v>7109</v>
      </c>
      <c r="AT705" s="35" t="s">
        <v>14691</v>
      </c>
      <c r="AU705">
        <v>10.15</v>
      </c>
      <c r="AV705">
        <v>10.214</v>
      </c>
      <c r="AW705" t="b">
        <v>1</v>
      </c>
      <c r="AX705">
        <v>31625000</v>
      </c>
      <c r="AY705" s="20">
        <v>44945</v>
      </c>
      <c r="AZ705" s="20">
        <v>44789</v>
      </c>
      <c r="BA705" s="20">
        <v>45035</v>
      </c>
      <c r="BB705">
        <v>1</v>
      </c>
      <c r="BC705">
        <v>0.5</v>
      </c>
      <c r="BD705">
        <v>1</v>
      </c>
      <c r="BE705">
        <v>11.5</v>
      </c>
      <c r="BF705" s="35" t="s">
        <v>14691</v>
      </c>
      <c r="BG705" s="35" t="s">
        <v>7113</v>
      </c>
      <c r="BH705" s="35" t="s">
        <v>7114</v>
      </c>
      <c r="BI705" s="35" t="s">
        <v>2584</v>
      </c>
      <c r="BJ705" s="35" t="s">
        <v>7115</v>
      </c>
    </row>
    <row r="706" spans="1:62" x14ac:dyDescent="0.2">
      <c r="A706">
        <v>704</v>
      </c>
      <c r="B706" s="35" t="s">
        <v>7100</v>
      </c>
      <c r="C706" s="35" t="s">
        <v>7101</v>
      </c>
      <c r="D706" s="35" t="s">
        <v>1207</v>
      </c>
      <c r="E706" s="35" t="s">
        <v>7116</v>
      </c>
      <c r="F706" s="35" t="s">
        <v>7103</v>
      </c>
      <c r="G706" s="20">
        <v>44403</v>
      </c>
      <c r="H706" s="35" t="s">
        <v>159</v>
      </c>
      <c r="I706" s="35" t="s">
        <v>61</v>
      </c>
      <c r="J706" s="35" t="s">
        <v>69</v>
      </c>
      <c r="K706">
        <v>18</v>
      </c>
      <c r="L706">
        <v>9.1999999999999993</v>
      </c>
      <c r="M706" s="35" t="s">
        <v>7104</v>
      </c>
      <c r="N706" s="35" t="s">
        <v>7105</v>
      </c>
      <c r="O706" s="35" t="s">
        <v>111</v>
      </c>
      <c r="P706" s="35" t="s">
        <v>3406</v>
      </c>
      <c r="Q706" s="35" t="s">
        <v>135</v>
      </c>
      <c r="R706" s="35" t="s">
        <v>2577</v>
      </c>
      <c r="S706" s="35" t="s">
        <v>7106</v>
      </c>
      <c r="T706">
        <v>31625000</v>
      </c>
      <c r="U706">
        <v>10</v>
      </c>
      <c r="V706" s="35" t="s">
        <v>14691</v>
      </c>
      <c r="W706" s="35" t="s">
        <v>1206</v>
      </c>
      <c r="X706" s="35" t="s">
        <v>49</v>
      </c>
      <c r="Y706" s="35" t="s">
        <v>48</v>
      </c>
      <c r="Z706" s="35" t="s">
        <v>49</v>
      </c>
      <c r="AA706" s="35" t="s">
        <v>48</v>
      </c>
      <c r="AB706">
        <v>20000000</v>
      </c>
      <c r="AC706" s="35" t="s">
        <v>7107</v>
      </c>
      <c r="AD706" s="35" t="s">
        <v>7108</v>
      </c>
      <c r="AE706">
        <v>320993750</v>
      </c>
      <c r="AF706">
        <v>10.15</v>
      </c>
      <c r="AG706" s="35" t="s">
        <v>1205</v>
      </c>
      <c r="AH706">
        <v>1697000000</v>
      </c>
      <c r="AI706">
        <v>15812500</v>
      </c>
      <c r="AJ706" s="20">
        <v>44484</v>
      </c>
      <c r="AK706" s="20">
        <v>44546</v>
      </c>
      <c r="AL706">
        <v>14204375</v>
      </c>
      <c r="AO706">
        <v>14204375</v>
      </c>
      <c r="AP706" s="35" t="s">
        <v>14691</v>
      </c>
      <c r="AQ706" s="35" t="s">
        <v>14691</v>
      </c>
      <c r="AR706" s="35" t="s">
        <v>1204</v>
      </c>
      <c r="AS706" s="35" t="s">
        <v>7109</v>
      </c>
      <c r="AT706" s="35" t="s">
        <v>14691</v>
      </c>
      <c r="AU706">
        <v>10.15</v>
      </c>
      <c r="AV706">
        <v>10.214</v>
      </c>
      <c r="AW706" t="b">
        <v>1</v>
      </c>
      <c r="AX706">
        <v>31625000</v>
      </c>
      <c r="AY706" s="20">
        <v>44945</v>
      </c>
      <c r="AZ706" s="20">
        <v>44789</v>
      </c>
      <c r="BA706" s="20">
        <v>45035</v>
      </c>
      <c r="BB706">
        <v>1</v>
      </c>
      <c r="BC706">
        <v>0.5</v>
      </c>
      <c r="BD706">
        <v>1</v>
      </c>
      <c r="BE706">
        <v>11.5</v>
      </c>
      <c r="BF706" s="35" t="s">
        <v>14691</v>
      </c>
      <c r="BG706" s="35" t="s">
        <v>7117</v>
      </c>
      <c r="BH706" s="35" t="s">
        <v>7118</v>
      </c>
      <c r="BI706" s="35" t="s">
        <v>2589</v>
      </c>
      <c r="BJ706" s="35" t="s">
        <v>7119</v>
      </c>
    </row>
    <row r="707" spans="1:62" x14ac:dyDescent="0.2">
      <c r="A707">
        <v>705</v>
      </c>
      <c r="B707" s="35" t="s">
        <v>4993</v>
      </c>
      <c r="C707" s="35" t="s">
        <v>4994</v>
      </c>
      <c r="D707" s="35" t="s">
        <v>4995</v>
      </c>
      <c r="E707" s="35" t="s">
        <v>4996</v>
      </c>
      <c r="F707" s="35" t="s">
        <v>4997</v>
      </c>
      <c r="G707" s="20">
        <v>44323</v>
      </c>
      <c r="H707" s="35" t="s">
        <v>163</v>
      </c>
      <c r="I707" s="35" t="s">
        <v>61</v>
      </c>
      <c r="J707" s="35" t="s">
        <v>525</v>
      </c>
      <c r="K707">
        <v>18</v>
      </c>
      <c r="L707">
        <v>9.1999999999999993</v>
      </c>
      <c r="M707" s="35" t="s">
        <v>4998</v>
      </c>
      <c r="N707" s="35" t="s">
        <v>4999</v>
      </c>
      <c r="O707" s="35" t="s">
        <v>505</v>
      </c>
      <c r="P707" s="35" t="s">
        <v>2575</v>
      </c>
      <c r="Q707" s="35" t="s">
        <v>112</v>
      </c>
      <c r="R707" s="35" t="s">
        <v>2623</v>
      </c>
      <c r="S707" s="35" t="s">
        <v>5000</v>
      </c>
      <c r="T707">
        <v>11500000</v>
      </c>
      <c r="U707">
        <v>10</v>
      </c>
      <c r="V707" s="35" t="s">
        <v>14691</v>
      </c>
      <c r="W707" s="35" t="s">
        <v>1202</v>
      </c>
      <c r="X707" s="35" t="s">
        <v>72</v>
      </c>
      <c r="Y707" s="35" t="s">
        <v>167</v>
      </c>
      <c r="Z707" s="35" t="s">
        <v>14691</v>
      </c>
      <c r="AA707" s="35" t="s">
        <v>14691</v>
      </c>
      <c r="AC707" s="35" t="s">
        <v>14691</v>
      </c>
      <c r="AD707" s="35" t="s">
        <v>14691</v>
      </c>
      <c r="AE707">
        <v>116150000</v>
      </c>
      <c r="AF707">
        <v>10.1</v>
      </c>
      <c r="AG707" s="35" t="s">
        <v>14691</v>
      </c>
      <c r="AI707">
        <v>5750000</v>
      </c>
      <c r="AJ707" s="20">
        <v>44488</v>
      </c>
      <c r="AK707" s="20"/>
      <c r="AL707">
        <v>3900250</v>
      </c>
      <c r="AO707">
        <v>3900250</v>
      </c>
      <c r="AP707" s="35" t="s">
        <v>14691</v>
      </c>
      <c r="AQ707" s="35" t="s">
        <v>14691</v>
      </c>
      <c r="AR707" s="35" t="s">
        <v>14691</v>
      </c>
      <c r="AS707" s="35" t="s">
        <v>14691</v>
      </c>
      <c r="AT707" s="35" t="s">
        <v>14691</v>
      </c>
      <c r="AU707">
        <v>10.1</v>
      </c>
      <c r="AV707">
        <v>10.122999999999999</v>
      </c>
      <c r="AW707" t="b">
        <v>0</v>
      </c>
      <c r="AX707">
        <v>11500000</v>
      </c>
      <c r="AY707" s="20">
        <v>44855</v>
      </c>
      <c r="AZ707" s="20"/>
      <c r="BA707" s="20">
        <v>45037</v>
      </c>
      <c r="BB707">
        <v>1</v>
      </c>
      <c r="BC707">
        <v>0.5</v>
      </c>
      <c r="BD707">
        <v>1</v>
      </c>
      <c r="BE707">
        <v>11.5</v>
      </c>
      <c r="BF707" s="35" t="s">
        <v>14691</v>
      </c>
      <c r="BG707" s="35" t="s">
        <v>1203</v>
      </c>
      <c r="BH707" s="35" t="s">
        <v>14791</v>
      </c>
      <c r="BI707" s="35" t="s">
        <v>2580</v>
      </c>
      <c r="BJ707" s="35" t="s">
        <v>5001</v>
      </c>
    </row>
    <row r="708" spans="1:62" x14ac:dyDescent="0.2">
      <c r="A708">
        <v>706</v>
      </c>
      <c r="B708" s="35" t="s">
        <v>4993</v>
      </c>
      <c r="C708" s="35" t="s">
        <v>4994</v>
      </c>
      <c r="D708" s="35" t="s">
        <v>4995</v>
      </c>
      <c r="E708" s="35" t="s">
        <v>5002</v>
      </c>
      <c r="F708" s="35" t="s">
        <v>4997</v>
      </c>
      <c r="G708" s="20">
        <v>44323</v>
      </c>
      <c r="H708" s="35" t="s">
        <v>163</v>
      </c>
      <c r="I708" s="35" t="s">
        <v>61</v>
      </c>
      <c r="J708" s="35" t="s">
        <v>525</v>
      </c>
      <c r="K708">
        <v>18</v>
      </c>
      <c r="L708">
        <v>9.1999999999999993</v>
      </c>
      <c r="M708" s="35" t="s">
        <v>4998</v>
      </c>
      <c r="N708" s="35" t="s">
        <v>4999</v>
      </c>
      <c r="O708" s="35" t="s">
        <v>505</v>
      </c>
      <c r="P708" s="35" t="s">
        <v>2575</v>
      </c>
      <c r="Q708" s="35" t="s">
        <v>112</v>
      </c>
      <c r="R708" s="35" t="s">
        <v>2623</v>
      </c>
      <c r="S708" s="35" t="s">
        <v>5000</v>
      </c>
      <c r="T708">
        <v>11500000</v>
      </c>
      <c r="U708">
        <v>10</v>
      </c>
      <c r="V708" s="35" t="s">
        <v>14691</v>
      </c>
      <c r="W708" s="35" t="s">
        <v>1202</v>
      </c>
      <c r="X708" s="35" t="s">
        <v>72</v>
      </c>
      <c r="Y708" s="35" t="s">
        <v>167</v>
      </c>
      <c r="Z708" s="35" t="s">
        <v>14691</v>
      </c>
      <c r="AA708" s="35" t="s">
        <v>14691</v>
      </c>
      <c r="AC708" s="35" t="s">
        <v>14691</v>
      </c>
      <c r="AD708" s="35" t="s">
        <v>14691</v>
      </c>
      <c r="AE708">
        <v>116150000</v>
      </c>
      <c r="AF708">
        <v>10.1</v>
      </c>
      <c r="AG708" s="35" t="s">
        <v>14691</v>
      </c>
      <c r="AI708">
        <v>5750000</v>
      </c>
      <c r="AJ708" s="20">
        <v>44488</v>
      </c>
      <c r="AK708" s="20"/>
      <c r="AL708">
        <v>3900250</v>
      </c>
      <c r="AO708">
        <v>3900250</v>
      </c>
      <c r="AP708" s="35" t="s">
        <v>14691</v>
      </c>
      <c r="AQ708" s="35" t="s">
        <v>14691</v>
      </c>
      <c r="AR708" s="35" t="s">
        <v>14691</v>
      </c>
      <c r="AS708" s="35" t="s">
        <v>14691</v>
      </c>
      <c r="AT708" s="35" t="s">
        <v>14691</v>
      </c>
      <c r="AU708">
        <v>10.1</v>
      </c>
      <c r="AV708">
        <v>10.122999999999999</v>
      </c>
      <c r="AW708" t="b">
        <v>0</v>
      </c>
      <c r="AX708">
        <v>11500000</v>
      </c>
      <c r="AY708" s="20">
        <v>44855</v>
      </c>
      <c r="AZ708" s="20"/>
      <c r="BA708" s="20">
        <v>45037</v>
      </c>
      <c r="BB708">
        <v>1</v>
      </c>
      <c r="BC708">
        <v>0.5</v>
      </c>
      <c r="BD708">
        <v>1</v>
      </c>
      <c r="BE708">
        <v>11.5</v>
      </c>
      <c r="BF708" s="35" t="s">
        <v>14691</v>
      </c>
      <c r="BG708" s="35" t="s">
        <v>4993</v>
      </c>
      <c r="BH708" s="35" t="s">
        <v>14792</v>
      </c>
      <c r="BI708" s="35" t="s">
        <v>2584</v>
      </c>
      <c r="BJ708" s="35" t="s">
        <v>5003</v>
      </c>
    </row>
    <row r="709" spans="1:62" x14ac:dyDescent="0.2">
      <c r="A709">
        <v>707</v>
      </c>
      <c r="B709" s="35" t="s">
        <v>4993</v>
      </c>
      <c r="C709" s="35" t="s">
        <v>4994</v>
      </c>
      <c r="D709" s="35" t="s">
        <v>4995</v>
      </c>
      <c r="E709" s="35" t="s">
        <v>5004</v>
      </c>
      <c r="F709" s="35" t="s">
        <v>4997</v>
      </c>
      <c r="G709" s="20">
        <v>44323</v>
      </c>
      <c r="H709" s="35" t="s">
        <v>163</v>
      </c>
      <c r="I709" s="35" t="s">
        <v>61</v>
      </c>
      <c r="J709" s="35" t="s">
        <v>525</v>
      </c>
      <c r="K709">
        <v>18</v>
      </c>
      <c r="L709">
        <v>9.1999999999999993</v>
      </c>
      <c r="M709" s="35" t="s">
        <v>4998</v>
      </c>
      <c r="N709" s="35" t="s">
        <v>4999</v>
      </c>
      <c r="O709" s="35" t="s">
        <v>505</v>
      </c>
      <c r="P709" s="35" t="s">
        <v>2575</v>
      </c>
      <c r="Q709" s="35" t="s">
        <v>112</v>
      </c>
      <c r="R709" s="35" t="s">
        <v>2623</v>
      </c>
      <c r="S709" s="35" t="s">
        <v>5000</v>
      </c>
      <c r="T709">
        <v>11500000</v>
      </c>
      <c r="U709">
        <v>10</v>
      </c>
      <c r="V709" s="35" t="s">
        <v>14691</v>
      </c>
      <c r="W709" s="35" t="s">
        <v>1202</v>
      </c>
      <c r="X709" s="35" t="s">
        <v>72</v>
      </c>
      <c r="Y709" s="35" t="s">
        <v>167</v>
      </c>
      <c r="Z709" s="35" t="s">
        <v>14691</v>
      </c>
      <c r="AA709" s="35" t="s">
        <v>14691</v>
      </c>
      <c r="AC709" s="35" t="s">
        <v>14691</v>
      </c>
      <c r="AD709" s="35" t="s">
        <v>14691</v>
      </c>
      <c r="AE709">
        <v>116150000</v>
      </c>
      <c r="AF709">
        <v>10.1</v>
      </c>
      <c r="AG709" s="35" t="s">
        <v>14691</v>
      </c>
      <c r="AI709">
        <v>5750000</v>
      </c>
      <c r="AJ709" s="20">
        <v>44488</v>
      </c>
      <c r="AK709" s="20"/>
      <c r="AL709">
        <v>3900250</v>
      </c>
      <c r="AO709">
        <v>3900250</v>
      </c>
      <c r="AP709" s="35" t="s">
        <v>14691</v>
      </c>
      <c r="AQ709" s="35" t="s">
        <v>14691</v>
      </c>
      <c r="AR709" s="35" t="s">
        <v>14691</v>
      </c>
      <c r="AS709" s="35" t="s">
        <v>14691</v>
      </c>
      <c r="AT709" s="35" t="s">
        <v>14691</v>
      </c>
      <c r="AU709">
        <v>10.1</v>
      </c>
      <c r="AV709">
        <v>10.122999999999999</v>
      </c>
      <c r="AW709" t="b">
        <v>0</v>
      </c>
      <c r="AX709">
        <v>11500000</v>
      </c>
      <c r="AY709" s="20">
        <v>44855</v>
      </c>
      <c r="AZ709" s="20"/>
      <c r="BA709" s="20">
        <v>45037</v>
      </c>
      <c r="BB709">
        <v>1</v>
      </c>
      <c r="BC709">
        <v>0.5</v>
      </c>
      <c r="BD709">
        <v>1</v>
      </c>
      <c r="BE709">
        <v>11.5</v>
      </c>
      <c r="BF709" s="35" t="s">
        <v>14691</v>
      </c>
      <c r="BG709" s="35" t="s">
        <v>5005</v>
      </c>
      <c r="BH709" s="35" t="s">
        <v>14793</v>
      </c>
      <c r="BI709" s="35" t="s">
        <v>2589</v>
      </c>
      <c r="BJ709" s="35" t="s">
        <v>5006</v>
      </c>
    </row>
    <row r="710" spans="1:62" x14ac:dyDescent="0.2">
      <c r="A710">
        <v>708</v>
      </c>
      <c r="B710" s="35" t="s">
        <v>4993</v>
      </c>
      <c r="C710" s="35" t="s">
        <v>4994</v>
      </c>
      <c r="D710" s="35" t="s">
        <v>4995</v>
      </c>
      <c r="E710" s="35" t="s">
        <v>5007</v>
      </c>
      <c r="F710" s="35" t="s">
        <v>4997</v>
      </c>
      <c r="G710" s="20">
        <v>44323</v>
      </c>
      <c r="H710" s="35" t="s">
        <v>163</v>
      </c>
      <c r="I710" s="35" t="s">
        <v>61</v>
      </c>
      <c r="J710" s="35" t="s">
        <v>525</v>
      </c>
      <c r="K710">
        <v>18</v>
      </c>
      <c r="L710">
        <v>9.1999999999999993</v>
      </c>
      <c r="M710" s="35" t="s">
        <v>4998</v>
      </c>
      <c r="N710" s="35" t="s">
        <v>4999</v>
      </c>
      <c r="O710" s="35" t="s">
        <v>505</v>
      </c>
      <c r="P710" s="35" t="s">
        <v>2575</v>
      </c>
      <c r="Q710" s="35" t="s">
        <v>112</v>
      </c>
      <c r="R710" s="35" t="s">
        <v>2623</v>
      </c>
      <c r="S710" s="35" t="s">
        <v>5000</v>
      </c>
      <c r="T710">
        <v>11500000</v>
      </c>
      <c r="U710">
        <v>10</v>
      </c>
      <c r="V710" s="35" t="s">
        <v>14691</v>
      </c>
      <c r="W710" s="35" t="s">
        <v>1202</v>
      </c>
      <c r="X710" s="35" t="s">
        <v>72</v>
      </c>
      <c r="Y710" s="35" t="s">
        <v>167</v>
      </c>
      <c r="Z710" s="35" t="s">
        <v>14691</v>
      </c>
      <c r="AA710" s="35" t="s">
        <v>14691</v>
      </c>
      <c r="AC710" s="35" t="s">
        <v>14691</v>
      </c>
      <c r="AD710" s="35" t="s">
        <v>14691</v>
      </c>
      <c r="AE710">
        <v>116150000</v>
      </c>
      <c r="AF710">
        <v>10.1</v>
      </c>
      <c r="AG710" s="35" t="s">
        <v>14691</v>
      </c>
      <c r="AI710">
        <v>5750000</v>
      </c>
      <c r="AJ710" s="20">
        <v>44488</v>
      </c>
      <c r="AK710" s="20"/>
      <c r="AL710">
        <v>3900250</v>
      </c>
      <c r="AO710">
        <v>3900250</v>
      </c>
      <c r="AP710" s="35" t="s">
        <v>14691</v>
      </c>
      <c r="AQ710" s="35" t="s">
        <v>14691</v>
      </c>
      <c r="AR710" s="35" t="s">
        <v>14691</v>
      </c>
      <c r="AS710" s="35" t="s">
        <v>14691</v>
      </c>
      <c r="AT710" s="35" t="s">
        <v>14691</v>
      </c>
      <c r="AU710">
        <v>10.1</v>
      </c>
      <c r="AV710">
        <v>10.122999999999999</v>
      </c>
      <c r="AW710" t="b">
        <v>0</v>
      </c>
      <c r="AX710">
        <v>11500000</v>
      </c>
      <c r="AY710" s="20">
        <v>44855</v>
      </c>
      <c r="AZ710" s="20"/>
      <c r="BA710" s="20">
        <v>45037</v>
      </c>
      <c r="BB710">
        <v>1</v>
      </c>
      <c r="BC710">
        <v>0.5</v>
      </c>
      <c r="BD710">
        <v>1</v>
      </c>
      <c r="BE710">
        <v>11.5</v>
      </c>
      <c r="BF710" s="35" t="s">
        <v>14691</v>
      </c>
      <c r="BG710" s="35" t="s">
        <v>5008</v>
      </c>
      <c r="BH710" s="35" t="s">
        <v>14794</v>
      </c>
      <c r="BI710" s="35" t="s">
        <v>2613</v>
      </c>
      <c r="BJ710" s="35" t="s">
        <v>5009</v>
      </c>
    </row>
    <row r="711" spans="1:62" x14ac:dyDescent="0.2">
      <c r="A711">
        <v>709</v>
      </c>
      <c r="B711" s="35" t="s">
        <v>13151</v>
      </c>
      <c r="C711" s="35" t="s">
        <v>13152</v>
      </c>
      <c r="D711" s="35" t="s">
        <v>13153</v>
      </c>
      <c r="E711" s="35" t="s">
        <v>13154</v>
      </c>
      <c r="F711" s="35" t="s">
        <v>13155</v>
      </c>
      <c r="G711" s="20">
        <v>44582</v>
      </c>
      <c r="H711" s="35" t="s">
        <v>256</v>
      </c>
      <c r="I711" s="35" t="s">
        <v>54</v>
      </c>
      <c r="J711" s="35" t="s">
        <v>162</v>
      </c>
      <c r="K711">
        <v>18</v>
      </c>
      <c r="L711">
        <v>9.1999999999999993</v>
      </c>
      <c r="M711" s="35" t="s">
        <v>13156</v>
      </c>
      <c r="N711" s="35" t="s">
        <v>13157</v>
      </c>
      <c r="O711" s="35" t="s">
        <v>112</v>
      </c>
      <c r="P711" s="35" t="s">
        <v>13158</v>
      </c>
      <c r="Q711" s="35" t="s">
        <v>758</v>
      </c>
      <c r="R711" s="35" t="s">
        <v>2623</v>
      </c>
      <c r="S711" s="35" t="s">
        <v>13159</v>
      </c>
      <c r="T711">
        <v>8050000</v>
      </c>
      <c r="U711">
        <v>10</v>
      </c>
      <c r="V711" s="35" t="s">
        <v>13160</v>
      </c>
      <c r="W711" s="35" t="s">
        <v>1200</v>
      </c>
      <c r="X711" s="35" t="s">
        <v>72</v>
      </c>
      <c r="Y711" s="35" t="s">
        <v>56</v>
      </c>
      <c r="Z711" s="35" t="s">
        <v>14691</v>
      </c>
      <c r="AA711" s="35" t="s">
        <v>14691</v>
      </c>
      <c r="AC711" s="35" t="s">
        <v>14691</v>
      </c>
      <c r="AD711" s="35" t="s">
        <v>14691</v>
      </c>
      <c r="AE711">
        <v>82512500</v>
      </c>
      <c r="AF711">
        <v>10.25</v>
      </c>
      <c r="AG711" s="35" t="s">
        <v>14691</v>
      </c>
      <c r="AI711">
        <v>6037500</v>
      </c>
      <c r="AJ711" s="20">
        <v>44617</v>
      </c>
      <c r="AK711" s="20"/>
      <c r="AL711">
        <v>4600000</v>
      </c>
      <c r="AM711">
        <v>55000</v>
      </c>
      <c r="AO711">
        <v>4950000</v>
      </c>
      <c r="AP711" s="35" t="s">
        <v>14691</v>
      </c>
      <c r="AQ711" s="35" t="s">
        <v>14691</v>
      </c>
      <c r="AR711" s="35" t="s">
        <v>14691</v>
      </c>
      <c r="AS711" s="35" t="s">
        <v>14691</v>
      </c>
      <c r="AT711" s="35" t="s">
        <v>14691</v>
      </c>
      <c r="AU711">
        <v>10.25</v>
      </c>
      <c r="AV711">
        <v>10.287000000000001</v>
      </c>
      <c r="AW711" t="b">
        <v>0</v>
      </c>
      <c r="AX711">
        <v>8050000</v>
      </c>
      <c r="AY711" s="20">
        <v>45078</v>
      </c>
      <c r="AZ711" s="20"/>
      <c r="BA711" s="20">
        <v>45170</v>
      </c>
      <c r="BB711">
        <v>1</v>
      </c>
      <c r="BC711">
        <v>0.75</v>
      </c>
      <c r="BD711">
        <v>1</v>
      </c>
      <c r="BE711">
        <v>11.5</v>
      </c>
      <c r="BF711" s="35" t="s">
        <v>14691</v>
      </c>
      <c r="BG711" s="35" t="s">
        <v>1201</v>
      </c>
      <c r="BH711" s="35" t="s">
        <v>6937</v>
      </c>
      <c r="BI711" s="35" t="s">
        <v>2580</v>
      </c>
      <c r="BJ711" s="35" t="s">
        <v>6938</v>
      </c>
    </row>
    <row r="712" spans="1:62" x14ac:dyDescent="0.2">
      <c r="A712">
        <v>710</v>
      </c>
      <c r="B712" s="35" t="s">
        <v>13151</v>
      </c>
      <c r="C712" s="35" t="s">
        <v>13152</v>
      </c>
      <c r="D712" s="35" t="s">
        <v>13153</v>
      </c>
      <c r="E712" s="35" t="s">
        <v>13161</v>
      </c>
      <c r="F712" s="35" t="s">
        <v>13155</v>
      </c>
      <c r="G712" s="20">
        <v>44582</v>
      </c>
      <c r="H712" s="35" t="s">
        <v>256</v>
      </c>
      <c r="I712" s="35" t="s">
        <v>54</v>
      </c>
      <c r="J712" s="35" t="s">
        <v>162</v>
      </c>
      <c r="K712">
        <v>18</v>
      </c>
      <c r="L712">
        <v>9.1999999999999993</v>
      </c>
      <c r="M712" s="35" t="s">
        <v>13156</v>
      </c>
      <c r="N712" s="35" t="s">
        <v>13157</v>
      </c>
      <c r="O712" s="35" t="s">
        <v>112</v>
      </c>
      <c r="P712" s="35" t="s">
        <v>13158</v>
      </c>
      <c r="Q712" s="35" t="s">
        <v>758</v>
      </c>
      <c r="R712" s="35" t="s">
        <v>2623</v>
      </c>
      <c r="S712" s="35" t="s">
        <v>13159</v>
      </c>
      <c r="T712">
        <v>8050000</v>
      </c>
      <c r="U712">
        <v>10</v>
      </c>
      <c r="V712" s="35" t="s">
        <v>13160</v>
      </c>
      <c r="W712" s="35" t="s">
        <v>1200</v>
      </c>
      <c r="X712" s="35" t="s">
        <v>72</v>
      </c>
      <c r="Y712" s="35" t="s">
        <v>56</v>
      </c>
      <c r="Z712" s="35" t="s">
        <v>14691</v>
      </c>
      <c r="AA712" s="35" t="s">
        <v>14691</v>
      </c>
      <c r="AC712" s="35" t="s">
        <v>14691</v>
      </c>
      <c r="AD712" s="35" t="s">
        <v>14691</v>
      </c>
      <c r="AE712">
        <v>82512500</v>
      </c>
      <c r="AF712">
        <v>10.25</v>
      </c>
      <c r="AG712" s="35" t="s">
        <v>14691</v>
      </c>
      <c r="AI712">
        <v>6037500</v>
      </c>
      <c r="AJ712" s="20">
        <v>44617</v>
      </c>
      <c r="AK712" s="20"/>
      <c r="AL712">
        <v>4600000</v>
      </c>
      <c r="AM712">
        <v>55000</v>
      </c>
      <c r="AO712">
        <v>4950000</v>
      </c>
      <c r="AP712" s="35" t="s">
        <v>14691</v>
      </c>
      <c r="AQ712" s="35" t="s">
        <v>14691</v>
      </c>
      <c r="AR712" s="35" t="s">
        <v>14691</v>
      </c>
      <c r="AS712" s="35" t="s">
        <v>14691</v>
      </c>
      <c r="AT712" s="35" t="s">
        <v>14691</v>
      </c>
      <c r="AU712">
        <v>10.25</v>
      </c>
      <c r="AV712">
        <v>10.287000000000001</v>
      </c>
      <c r="AW712" t="b">
        <v>0</v>
      </c>
      <c r="AX712">
        <v>8050000</v>
      </c>
      <c r="AY712" s="20">
        <v>45078</v>
      </c>
      <c r="AZ712" s="20"/>
      <c r="BA712" s="20">
        <v>45170</v>
      </c>
      <c r="BB712">
        <v>1</v>
      </c>
      <c r="BC712">
        <v>0.75</v>
      </c>
      <c r="BD712">
        <v>1</v>
      </c>
      <c r="BE712">
        <v>11.5</v>
      </c>
      <c r="BF712" s="35" t="s">
        <v>14691</v>
      </c>
      <c r="BG712" s="35" t="s">
        <v>13151</v>
      </c>
      <c r="BH712" s="35" t="s">
        <v>13162</v>
      </c>
      <c r="BI712" s="35" t="s">
        <v>2584</v>
      </c>
      <c r="BJ712" s="35" t="s">
        <v>13163</v>
      </c>
    </row>
    <row r="713" spans="1:62" x14ac:dyDescent="0.2">
      <c r="A713">
        <v>711</v>
      </c>
      <c r="B713" s="35" t="s">
        <v>13151</v>
      </c>
      <c r="C713" s="35" t="s">
        <v>13152</v>
      </c>
      <c r="D713" s="35" t="s">
        <v>13153</v>
      </c>
      <c r="E713" s="35" t="s">
        <v>13164</v>
      </c>
      <c r="F713" s="35" t="s">
        <v>13155</v>
      </c>
      <c r="G713" s="20">
        <v>44582</v>
      </c>
      <c r="H713" s="35" t="s">
        <v>256</v>
      </c>
      <c r="I713" s="35" t="s">
        <v>54</v>
      </c>
      <c r="J713" s="35" t="s">
        <v>162</v>
      </c>
      <c r="K713">
        <v>18</v>
      </c>
      <c r="L713">
        <v>9.1999999999999993</v>
      </c>
      <c r="M713" s="35" t="s">
        <v>13156</v>
      </c>
      <c r="N713" s="35" t="s">
        <v>13157</v>
      </c>
      <c r="O713" s="35" t="s">
        <v>112</v>
      </c>
      <c r="P713" s="35" t="s">
        <v>13158</v>
      </c>
      <c r="Q713" s="35" t="s">
        <v>758</v>
      </c>
      <c r="R713" s="35" t="s">
        <v>2623</v>
      </c>
      <c r="S713" s="35" t="s">
        <v>13159</v>
      </c>
      <c r="T713">
        <v>8050000</v>
      </c>
      <c r="U713">
        <v>10</v>
      </c>
      <c r="V713" s="35" t="s">
        <v>13160</v>
      </c>
      <c r="W713" s="35" t="s">
        <v>1200</v>
      </c>
      <c r="X713" s="35" t="s">
        <v>72</v>
      </c>
      <c r="Y713" s="35" t="s">
        <v>56</v>
      </c>
      <c r="Z713" s="35" t="s">
        <v>14691</v>
      </c>
      <c r="AA713" s="35" t="s">
        <v>14691</v>
      </c>
      <c r="AC713" s="35" t="s">
        <v>14691</v>
      </c>
      <c r="AD713" s="35" t="s">
        <v>14691</v>
      </c>
      <c r="AE713">
        <v>82512500</v>
      </c>
      <c r="AF713">
        <v>10.25</v>
      </c>
      <c r="AG713" s="35" t="s">
        <v>14691</v>
      </c>
      <c r="AI713">
        <v>6037500</v>
      </c>
      <c r="AJ713" s="20">
        <v>44617</v>
      </c>
      <c r="AK713" s="20"/>
      <c r="AL713">
        <v>4600000</v>
      </c>
      <c r="AM713">
        <v>55000</v>
      </c>
      <c r="AO713">
        <v>4950000</v>
      </c>
      <c r="AP713" s="35" t="s">
        <v>14691</v>
      </c>
      <c r="AQ713" s="35" t="s">
        <v>14691</v>
      </c>
      <c r="AR713" s="35" t="s">
        <v>14691</v>
      </c>
      <c r="AS713" s="35" t="s">
        <v>14691</v>
      </c>
      <c r="AT713" s="35" t="s">
        <v>14691</v>
      </c>
      <c r="AU713">
        <v>10.25</v>
      </c>
      <c r="AV713">
        <v>10.287000000000001</v>
      </c>
      <c r="AW713" t="b">
        <v>0</v>
      </c>
      <c r="AX713">
        <v>8050000</v>
      </c>
      <c r="AY713" s="20">
        <v>45078</v>
      </c>
      <c r="AZ713" s="20"/>
      <c r="BA713" s="20">
        <v>45170</v>
      </c>
      <c r="BB713">
        <v>1</v>
      </c>
      <c r="BC713">
        <v>0.75</v>
      </c>
      <c r="BD713">
        <v>1</v>
      </c>
      <c r="BE713">
        <v>11.5</v>
      </c>
      <c r="BF713" s="35" t="s">
        <v>14691</v>
      </c>
      <c r="BG713" s="35" t="s">
        <v>13165</v>
      </c>
      <c r="BH713" s="35" t="s">
        <v>6937</v>
      </c>
      <c r="BI713" s="35" t="s">
        <v>2589</v>
      </c>
      <c r="BJ713" s="35" t="s">
        <v>6938</v>
      </c>
    </row>
    <row r="714" spans="1:62" x14ac:dyDescent="0.2">
      <c r="A714">
        <v>712</v>
      </c>
      <c r="B714" s="35" t="s">
        <v>6003</v>
      </c>
      <c r="C714" s="35" t="s">
        <v>6004</v>
      </c>
      <c r="D714" s="35" t="s">
        <v>6005</v>
      </c>
      <c r="E714" s="35" t="s">
        <v>6006</v>
      </c>
      <c r="F714" s="35" t="s">
        <v>6007</v>
      </c>
      <c r="G714" s="20">
        <v>44427</v>
      </c>
      <c r="H714" s="35" t="s">
        <v>2755</v>
      </c>
      <c r="I714" s="35" t="s">
        <v>54</v>
      </c>
      <c r="J714" s="35" t="s">
        <v>69</v>
      </c>
      <c r="K714">
        <v>18</v>
      </c>
      <c r="L714">
        <v>9.1999999999999993</v>
      </c>
      <c r="M714" s="35" t="s">
        <v>5495</v>
      </c>
      <c r="N714" s="35" t="s">
        <v>6008</v>
      </c>
      <c r="O714" s="35" t="s">
        <v>758</v>
      </c>
      <c r="P714" s="35" t="s">
        <v>2575</v>
      </c>
      <c r="Q714" s="35" t="s">
        <v>200</v>
      </c>
      <c r="R714" s="35" t="s">
        <v>2623</v>
      </c>
      <c r="S714" s="35" t="s">
        <v>6009</v>
      </c>
      <c r="T714">
        <v>20000000</v>
      </c>
      <c r="U714">
        <v>10</v>
      </c>
      <c r="V714" s="35" t="s">
        <v>14691</v>
      </c>
      <c r="W714" s="35" t="s">
        <v>1198</v>
      </c>
      <c r="X714" s="35" t="s">
        <v>130</v>
      </c>
      <c r="Y714" s="35" t="s">
        <v>48</v>
      </c>
      <c r="Z714" s="35" t="s">
        <v>14691</v>
      </c>
      <c r="AA714" s="35" t="s">
        <v>14691</v>
      </c>
      <c r="AC714" s="35" t="s">
        <v>14691</v>
      </c>
      <c r="AD714" s="35" t="s">
        <v>14691</v>
      </c>
      <c r="AE714">
        <v>201000537</v>
      </c>
      <c r="AF714">
        <v>10.050000000000001</v>
      </c>
      <c r="AG714" s="35" t="s">
        <v>14691</v>
      </c>
      <c r="AI714">
        <v>10000000</v>
      </c>
      <c r="AJ714" s="20">
        <v>44449</v>
      </c>
      <c r="AK714" s="20"/>
      <c r="AL714">
        <v>6375000</v>
      </c>
      <c r="AO714">
        <v>6375000</v>
      </c>
      <c r="AP714" s="35" t="s">
        <v>14691</v>
      </c>
      <c r="AQ714" s="35" t="s">
        <v>14691</v>
      </c>
      <c r="AR714" s="35" t="s">
        <v>14691</v>
      </c>
      <c r="AS714" s="35" t="s">
        <v>14691</v>
      </c>
      <c r="AT714" s="35" t="s">
        <v>14691</v>
      </c>
      <c r="AU714">
        <v>10.050000000000001</v>
      </c>
      <c r="AV714">
        <v>10.086</v>
      </c>
      <c r="AW714" t="b">
        <v>0</v>
      </c>
      <c r="AX714">
        <v>20000000</v>
      </c>
      <c r="AY714" s="20">
        <v>44909</v>
      </c>
      <c r="AZ714" s="20"/>
      <c r="BA714" s="20"/>
      <c r="BB714">
        <v>1</v>
      </c>
      <c r="BC714">
        <v>0.5</v>
      </c>
      <c r="BD714">
        <v>1</v>
      </c>
      <c r="BE714">
        <v>11.5</v>
      </c>
      <c r="BF714" s="35" t="s">
        <v>14691</v>
      </c>
      <c r="BG714" s="35" t="s">
        <v>1199</v>
      </c>
      <c r="BH714" s="35" t="s">
        <v>6010</v>
      </c>
      <c r="BI714" s="35" t="s">
        <v>2580</v>
      </c>
      <c r="BJ714" s="35" t="s">
        <v>6011</v>
      </c>
    </row>
    <row r="715" spans="1:62" x14ac:dyDescent="0.2">
      <c r="A715">
        <v>713</v>
      </c>
      <c r="B715" s="35" t="s">
        <v>6003</v>
      </c>
      <c r="C715" s="35" t="s">
        <v>6004</v>
      </c>
      <c r="D715" s="35" t="s">
        <v>6005</v>
      </c>
      <c r="E715" s="35" t="s">
        <v>6012</v>
      </c>
      <c r="F715" s="35" t="s">
        <v>6007</v>
      </c>
      <c r="G715" s="20">
        <v>44427</v>
      </c>
      <c r="H715" s="35" t="s">
        <v>2755</v>
      </c>
      <c r="I715" s="35" t="s">
        <v>54</v>
      </c>
      <c r="J715" s="35" t="s">
        <v>69</v>
      </c>
      <c r="K715">
        <v>18</v>
      </c>
      <c r="L715">
        <v>9.1999999999999993</v>
      </c>
      <c r="M715" s="35" t="s">
        <v>5495</v>
      </c>
      <c r="N715" s="35" t="s">
        <v>6008</v>
      </c>
      <c r="O715" s="35" t="s">
        <v>758</v>
      </c>
      <c r="P715" s="35" t="s">
        <v>2575</v>
      </c>
      <c r="Q715" s="35" t="s">
        <v>200</v>
      </c>
      <c r="R715" s="35" t="s">
        <v>2623</v>
      </c>
      <c r="S715" s="35" t="s">
        <v>6009</v>
      </c>
      <c r="T715">
        <v>20000000</v>
      </c>
      <c r="U715">
        <v>10</v>
      </c>
      <c r="V715" s="35" t="s">
        <v>14691</v>
      </c>
      <c r="W715" s="35" t="s">
        <v>1198</v>
      </c>
      <c r="X715" s="35" t="s">
        <v>130</v>
      </c>
      <c r="Y715" s="35" t="s">
        <v>48</v>
      </c>
      <c r="Z715" s="35" t="s">
        <v>14691</v>
      </c>
      <c r="AA715" s="35" t="s">
        <v>14691</v>
      </c>
      <c r="AC715" s="35" t="s">
        <v>14691</v>
      </c>
      <c r="AD715" s="35" t="s">
        <v>14691</v>
      </c>
      <c r="AE715">
        <v>201000537</v>
      </c>
      <c r="AF715">
        <v>10.050000000000001</v>
      </c>
      <c r="AG715" s="35" t="s">
        <v>14691</v>
      </c>
      <c r="AI715">
        <v>10000000</v>
      </c>
      <c r="AJ715" s="20">
        <v>44449</v>
      </c>
      <c r="AK715" s="20"/>
      <c r="AL715">
        <v>6375000</v>
      </c>
      <c r="AO715">
        <v>6375000</v>
      </c>
      <c r="AP715" s="35" t="s">
        <v>14691</v>
      </c>
      <c r="AQ715" s="35" t="s">
        <v>14691</v>
      </c>
      <c r="AR715" s="35" t="s">
        <v>14691</v>
      </c>
      <c r="AS715" s="35" t="s">
        <v>14691</v>
      </c>
      <c r="AT715" s="35" t="s">
        <v>14691</v>
      </c>
      <c r="AU715">
        <v>10.050000000000001</v>
      </c>
      <c r="AV715">
        <v>10.086</v>
      </c>
      <c r="AW715" t="b">
        <v>0</v>
      </c>
      <c r="AX715">
        <v>20000000</v>
      </c>
      <c r="AY715" s="20">
        <v>44909</v>
      </c>
      <c r="AZ715" s="20"/>
      <c r="BA715" s="20"/>
      <c r="BB715">
        <v>1</v>
      </c>
      <c r="BC715">
        <v>0.5</v>
      </c>
      <c r="BD715">
        <v>1</v>
      </c>
      <c r="BE715">
        <v>11.5</v>
      </c>
      <c r="BF715" s="35" t="s">
        <v>14691</v>
      </c>
      <c r="BG715" s="35" t="s">
        <v>6003</v>
      </c>
      <c r="BH715" s="35" t="s">
        <v>6013</v>
      </c>
      <c r="BI715" s="35" t="s">
        <v>2584</v>
      </c>
      <c r="BJ715" s="35" t="s">
        <v>6014</v>
      </c>
    </row>
    <row r="716" spans="1:62" x14ac:dyDescent="0.2">
      <c r="A716">
        <v>714</v>
      </c>
      <c r="B716" s="35" t="s">
        <v>6003</v>
      </c>
      <c r="C716" s="35" t="s">
        <v>6004</v>
      </c>
      <c r="D716" s="35" t="s">
        <v>6005</v>
      </c>
      <c r="E716" s="35" t="s">
        <v>6015</v>
      </c>
      <c r="F716" s="35" t="s">
        <v>6007</v>
      </c>
      <c r="G716" s="20">
        <v>44427</v>
      </c>
      <c r="H716" s="35" t="s">
        <v>2755</v>
      </c>
      <c r="I716" s="35" t="s">
        <v>54</v>
      </c>
      <c r="J716" s="35" t="s">
        <v>69</v>
      </c>
      <c r="K716">
        <v>18</v>
      </c>
      <c r="L716">
        <v>9.1999999999999993</v>
      </c>
      <c r="M716" s="35" t="s">
        <v>5495</v>
      </c>
      <c r="N716" s="35" t="s">
        <v>6008</v>
      </c>
      <c r="O716" s="35" t="s">
        <v>758</v>
      </c>
      <c r="P716" s="35" t="s">
        <v>2575</v>
      </c>
      <c r="Q716" s="35" t="s">
        <v>200</v>
      </c>
      <c r="R716" s="35" t="s">
        <v>2623</v>
      </c>
      <c r="S716" s="35" t="s">
        <v>6009</v>
      </c>
      <c r="T716">
        <v>20000000</v>
      </c>
      <c r="U716">
        <v>10</v>
      </c>
      <c r="V716" s="35" t="s">
        <v>14691</v>
      </c>
      <c r="W716" s="35" t="s">
        <v>1198</v>
      </c>
      <c r="X716" s="35" t="s">
        <v>130</v>
      </c>
      <c r="Y716" s="35" t="s">
        <v>48</v>
      </c>
      <c r="Z716" s="35" t="s">
        <v>14691</v>
      </c>
      <c r="AA716" s="35" t="s">
        <v>14691</v>
      </c>
      <c r="AC716" s="35" t="s">
        <v>14691</v>
      </c>
      <c r="AD716" s="35" t="s">
        <v>14691</v>
      </c>
      <c r="AE716">
        <v>201000537</v>
      </c>
      <c r="AF716">
        <v>10.050000000000001</v>
      </c>
      <c r="AG716" s="35" t="s">
        <v>14691</v>
      </c>
      <c r="AI716">
        <v>10000000</v>
      </c>
      <c r="AJ716" s="20">
        <v>44449</v>
      </c>
      <c r="AK716" s="20"/>
      <c r="AL716">
        <v>6375000</v>
      </c>
      <c r="AO716">
        <v>6375000</v>
      </c>
      <c r="AP716" s="35" t="s">
        <v>14691</v>
      </c>
      <c r="AQ716" s="35" t="s">
        <v>14691</v>
      </c>
      <c r="AR716" s="35" t="s">
        <v>14691</v>
      </c>
      <c r="AS716" s="35" t="s">
        <v>14691</v>
      </c>
      <c r="AT716" s="35" t="s">
        <v>14691</v>
      </c>
      <c r="AU716">
        <v>10.050000000000001</v>
      </c>
      <c r="AV716">
        <v>10.086</v>
      </c>
      <c r="AW716" t="b">
        <v>0</v>
      </c>
      <c r="AX716">
        <v>20000000</v>
      </c>
      <c r="AY716" s="20">
        <v>44909</v>
      </c>
      <c r="AZ716" s="20"/>
      <c r="BA716" s="20"/>
      <c r="BB716">
        <v>1</v>
      </c>
      <c r="BC716">
        <v>0.5</v>
      </c>
      <c r="BD716">
        <v>1</v>
      </c>
      <c r="BE716">
        <v>11.5</v>
      </c>
      <c r="BF716" s="35" t="s">
        <v>14691</v>
      </c>
      <c r="BG716" s="35" t="s">
        <v>6016</v>
      </c>
      <c r="BH716" s="35" t="s">
        <v>6017</v>
      </c>
      <c r="BI716" s="35" t="s">
        <v>2589</v>
      </c>
      <c r="BJ716" s="35" t="s">
        <v>6018</v>
      </c>
    </row>
    <row r="717" spans="1:62" x14ac:dyDescent="0.2">
      <c r="A717">
        <v>715</v>
      </c>
      <c r="B717" s="35" t="s">
        <v>12405</v>
      </c>
      <c r="C717" s="35" t="s">
        <v>12406</v>
      </c>
      <c r="D717" s="35" t="s">
        <v>12407</v>
      </c>
      <c r="E717" s="35" t="s">
        <v>12408</v>
      </c>
      <c r="F717" s="35" t="s">
        <v>12409</v>
      </c>
      <c r="G717" s="20">
        <v>44309</v>
      </c>
      <c r="H717" s="35" t="s">
        <v>2949</v>
      </c>
      <c r="I717" s="35" t="s">
        <v>61</v>
      </c>
      <c r="J717" s="35" t="s">
        <v>69</v>
      </c>
      <c r="K717">
        <v>18</v>
      </c>
      <c r="L717">
        <v>9.1999999999999993</v>
      </c>
      <c r="M717" s="35" t="s">
        <v>12410</v>
      </c>
      <c r="N717" s="35" t="s">
        <v>12411</v>
      </c>
      <c r="O717" s="35" t="s">
        <v>51</v>
      </c>
      <c r="P717" s="35" t="s">
        <v>2575</v>
      </c>
      <c r="Q717" s="35" t="s">
        <v>102</v>
      </c>
      <c r="R717" s="35" t="s">
        <v>2623</v>
      </c>
      <c r="S717" s="35" t="s">
        <v>12412</v>
      </c>
      <c r="T717">
        <v>23000000</v>
      </c>
      <c r="U717">
        <v>10</v>
      </c>
      <c r="V717" s="35" t="s">
        <v>14691</v>
      </c>
      <c r="W717" s="35" t="s">
        <v>1196</v>
      </c>
      <c r="X717" s="35" t="s">
        <v>79</v>
      </c>
      <c r="Y717" s="35" t="s">
        <v>48</v>
      </c>
      <c r="Z717" s="35" t="s">
        <v>14691</v>
      </c>
      <c r="AA717" s="35" t="s">
        <v>14691</v>
      </c>
      <c r="AC717" s="35" t="s">
        <v>14691</v>
      </c>
      <c r="AD717" s="35" t="s">
        <v>14691</v>
      </c>
      <c r="AE717">
        <v>234600000</v>
      </c>
      <c r="AF717">
        <v>10.199999999999999</v>
      </c>
      <c r="AG717" s="35" t="s">
        <v>14691</v>
      </c>
      <c r="AI717">
        <v>11500000</v>
      </c>
      <c r="AJ717" s="20">
        <v>44497</v>
      </c>
      <c r="AK717" s="20"/>
      <c r="AL717">
        <v>11200000</v>
      </c>
      <c r="AO717">
        <v>11200000</v>
      </c>
      <c r="AP717" s="35" t="s">
        <v>14691</v>
      </c>
      <c r="AQ717" s="35" t="s">
        <v>14691</v>
      </c>
      <c r="AR717" s="35" t="s">
        <v>14691</v>
      </c>
      <c r="AS717" s="35" t="s">
        <v>14691</v>
      </c>
      <c r="AT717" s="35" t="s">
        <v>14691</v>
      </c>
      <c r="AU717">
        <v>10.199999999999999</v>
      </c>
      <c r="AV717">
        <v>10.255000000000001</v>
      </c>
      <c r="AW717" t="b">
        <v>0</v>
      </c>
      <c r="AX717">
        <v>23000000</v>
      </c>
      <c r="AY717" s="20">
        <v>45047</v>
      </c>
      <c r="AZ717" s="20"/>
      <c r="BA717" s="20"/>
      <c r="BB717">
        <v>1</v>
      </c>
      <c r="BC717">
        <v>0.5</v>
      </c>
      <c r="BD717">
        <v>1</v>
      </c>
      <c r="BE717">
        <v>11.5</v>
      </c>
      <c r="BF717" s="35" t="s">
        <v>14691</v>
      </c>
      <c r="BG717" s="35" t="s">
        <v>1197</v>
      </c>
      <c r="BH717" s="35" t="s">
        <v>12413</v>
      </c>
      <c r="BI717" s="35" t="s">
        <v>2580</v>
      </c>
      <c r="BJ717" s="35" t="s">
        <v>12414</v>
      </c>
    </row>
    <row r="718" spans="1:62" x14ac:dyDescent="0.2">
      <c r="A718">
        <v>716</v>
      </c>
      <c r="B718" s="35" t="s">
        <v>12405</v>
      </c>
      <c r="C718" s="35" t="s">
        <v>12406</v>
      </c>
      <c r="D718" s="35" t="s">
        <v>12407</v>
      </c>
      <c r="E718" s="35" t="s">
        <v>12415</v>
      </c>
      <c r="F718" s="35" t="s">
        <v>12409</v>
      </c>
      <c r="G718" s="20">
        <v>44309</v>
      </c>
      <c r="H718" s="35" t="s">
        <v>2949</v>
      </c>
      <c r="I718" s="35" t="s">
        <v>61</v>
      </c>
      <c r="J718" s="35" t="s">
        <v>69</v>
      </c>
      <c r="K718">
        <v>18</v>
      </c>
      <c r="L718">
        <v>9.1999999999999993</v>
      </c>
      <c r="M718" s="35" t="s">
        <v>12410</v>
      </c>
      <c r="N718" s="35" t="s">
        <v>12411</v>
      </c>
      <c r="O718" s="35" t="s">
        <v>51</v>
      </c>
      <c r="P718" s="35" t="s">
        <v>2575</v>
      </c>
      <c r="Q718" s="35" t="s">
        <v>102</v>
      </c>
      <c r="R718" s="35" t="s">
        <v>2623</v>
      </c>
      <c r="S718" s="35" t="s">
        <v>12412</v>
      </c>
      <c r="T718">
        <v>23000000</v>
      </c>
      <c r="U718">
        <v>10</v>
      </c>
      <c r="V718" s="35" t="s">
        <v>14691</v>
      </c>
      <c r="W718" s="35" t="s">
        <v>1196</v>
      </c>
      <c r="X718" s="35" t="s">
        <v>79</v>
      </c>
      <c r="Y718" s="35" t="s">
        <v>48</v>
      </c>
      <c r="Z718" s="35" t="s">
        <v>14691</v>
      </c>
      <c r="AA718" s="35" t="s">
        <v>14691</v>
      </c>
      <c r="AC718" s="35" t="s">
        <v>14691</v>
      </c>
      <c r="AD718" s="35" t="s">
        <v>14691</v>
      </c>
      <c r="AE718">
        <v>234600000</v>
      </c>
      <c r="AF718">
        <v>10.199999999999999</v>
      </c>
      <c r="AG718" s="35" t="s">
        <v>14691</v>
      </c>
      <c r="AI718">
        <v>11500000</v>
      </c>
      <c r="AJ718" s="20">
        <v>44497</v>
      </c>
      <c r="AK718" s="20"/>
      <c r="AL718">
        <v>11200000</v>
      </c>
      <c r="AO718">
        <v>11200000</v>
      </c>
      <c r="AP718" s="35" t="s">
        <v>14691</v>
      </c>
      <c r="AQ718" s="35" t="s">
        <v>14691</v>
      </c>
      <c r="AR718" s="35" t="s">
        <v>14691</v>
      </c>
      <c r="AS718" s="35" t="s">
        <v>14691</v>
      </c>
      <c r="AT718" s="35" t="s">
        <v>14691</v>
      </c>
      <c r="AU718">
        <v>10.199999999999999</v>
      </c>
      <c r="AV718">
        <v>10.255000000000001</v>
      </c>
      <c r="AW718" t="b">
        <v>0</v>
      </c>
      <c r="AX718">
        <v>23000000</v>
      </c>
      <c r="AY718" s="20">
        <v>45047</v>
      </c>
      <c r="AZ718" s="20"/>
      <c r="BA718" s="20"/>
      <c r="BB718">
        <v>1</v>
      </c>
      <c r="BC718">
        <v>0.5</v>
      </c>
      <c r="BD718">
        <v>1</v>
      </c>
      <c r="BE718">
        <v>11.5</v>
      </c>
      <c r="BF718" s="35" t="s">
        <v>14691</v>
      </c>
      <c r="BG718" s="35" t="s">
        <v>12405</v>
      </c>
      <c r="BH718" s="35" t="s">
        <v>12416</v>
      </c>
      <c r="BI718" s="35" t="s">
        <v>2584</v>
      </c>
      <c r="BJ718" s="35" t="s">
        <v>12417</v>
      </c>
    </row>
    <row r="719" spans="1:62" x14ac:dyDescent="0.2">
      <c r="A719">
        <v>717</v>
      </c>
      <c r="B719" s="35" t="s">
        <v>12405</v>
      </c>
      <c r="C719" s="35" t="s">
        <v>12406</v>
      </c>
      <c r="D719" s="35" t="s">
        <v>12407</v>
      </c>
      <c r="E719" s="35" t="s">
        <v>12418</v>
      </c>
      <c r="F719" s="35" t="s">
        <v>12409</v>
      </c>
      <c r="G719" s="20">
        <v>44309</v>
      </c>
      <c r="H719" s="35" t="s">
        <v>2949</v>
      </c>
      <c r="I719" s="35" t="s">
        <v>61</v>
      </c>
      <c r="J719" s="35" t="s">
        <v>69</v>
      </c>
      <c r="K719">
        <v>18</v>
      </c>
      <c r="L719">
        <v>9.1999999999999993</v>
      </c>
      <c r="M719" s="35" t="s">
        <v>12410</v>
      </c>
      <c r="N719" s="35" t="s">
        <v>12411</v>
      </c>
      <c r="O719" s="35" t="s">
        <v>51</v>
      </c>
      <c r="P719" s="35" t="s">
        <v>2575</v>
      </c>
      <c r="Q719" s="35" t="s">
        <v>102</v>
      </c>
      <c r="R719" s="35" t="s">
        <v>2623</v>
      </c>
      <c r="S719" s="35" t="s">
        <v>12412</v>
      </c>
      <c r="T719">
        <v>23000000</v>
      </c>
      <c r="U719">
        <v>10</v>
      </c>
      <c r="V719" s="35" t="s">
        <v>14691</v>
      </c>
      <c r="W719" s="35" t="s">
        <v>1196</v>
      </c>
      <c r="X719" s="35" t="s">
        <v>79</v>
      </c>
      <c r="Y719" s="35" t="s">
        <v>48</v>
      </c>
      <c r="Z719" s="35" t="s">
        <v>14691</v>
      </c>
      <c r="AA719" s="35" t="s">
        <v>14691</v>
      </c>
      <c r="AC719" s="35" t="s">
        <v>14691</v>
      </c>
      <c r="AD719" s="35" t="s">
        <v>14691</v>
      </c>
      <c r="AE719">
        <v>234600000</v>
      </c>
      <c r="AF719">
        <v>10.199999999999999</v>
      </c>
      <c r="AG719" s="35" t="s">
        <v>14691</v>
      </c>
      <c r="AI719">
        <v>11500000</v>
      </c>
      <c r="AJ719" s="20">
        <v>44497</v>
      </c>
      <c r="AK719" s="20"/>
      <c r="AL719">
        <v>11200000</v>
      </c>
      <c r="AO719">
        <v>11200000</v>
      </c>
      <c r="AP719" s="35" t="s">
        <v>14691</v>
      </c>
      <c r="AQ719" s="35" t="s">
        <v>14691</v>
      </c>
      <c r="AR719" s="35" t="s">
        <v>14691</v>
      </c>
      <c r="AS719" s="35" t="s">
        <v>14691</v>
      </c>
      <c r="AT719" s="35" t="s">
        <v>14691</v>
      </c>
      <c r="AU719">
        <v>10.199999999999999</v>
      </c>
      <c r="AV719">
        <v>10.255000000000001</v>
      </c>
      <c r="AW719" t="b">
        <v>0</v>
      </c>
      <c r="AX719">
        <v>23000000</v>
      </c>
      <c r="AY719" s="20">
        <v>45047</v>
      </c>
      <c r="AZ719" s="20"/>
      <c r="BA719" s="20"/>
      <c r="BB719">
        <v>1</v>
      </c>
      <c r="BC719">
        <v>0.5</v>
      </c>
      <c r="BD719">
        <v>1</v>
      </c>
      <c r="BE719">
        <v>11.5</v>
      </c>
      <c r="BF719" s="35" t="s">
        <v>14691</v>
      </c>
      <c r="BG719" s="35" t="s">
        <v>12419</v>
      </c>
      <c r="BH719" s="35" t="s">
        <v>12420</v>
      </c>
      <c r="BI719" s="35" t="s">
        <v>2589</v>
      </c>
      <c r="BJ719" s="35" t="s">
        <v>12421</v>
      </c>
    </row>
    <row r="720" spans="1:62" x14ac:dyDescent="0.2">
      <c r="A720">
        <v>718</v>
      </c>
      <c r="B720" s="35" t="s">
        <v>6991</v>
      </c>
      <c r="C720" s="35" t="s">
        <v>6992</v>
      </c>
      <c r="D720" s="35" t="s">
        <v>6993</v>
      </c>
      <c r="E720" s="35" t="s">
        <v>6994</v>
      </c>
      <c r="F720" s="35" t="s">
        <v>6995</v>
      </c>
      <c r="G720" s="20">
        <v>44159</v>
      </c>
      <c r="H720" s="35" t="s">
        <v>3225</v>
      </c>
      <c r="I720" s="35" t="s">
        <v>54</v>
      </c>
      <c r="J720" s="35" t="s">
        <v>53</v>
      </c>
      <c r="K720">
        <v>18</v>
      </c>
      <c r="L720">
        <v>9.1999999999999993</v>
      </c>
      <c r="M720" s="35" t="s">
        <v>6996</v>
      </c>
      <c r="N720" s="35" t="s">
        <v>6997</v>
      </c>
      <c r="O720" s="35" t="s">
        <v>51</v>
      </c>
      <c r="P720" s="35" t="s">
        <v>2656</v>
      </c>
      <c r="Q720" s="35" t="s">
        <v>96</v>
      </c>
      <c r="R720" s="35" t="s">
        <v>2577</v>
      </c>
      <c r="S720" s="35" t="s">
        <v>6998</v>
      </c>
      <c r="T720">
        <v>41400000</v>
      </c>
      <c r="U720">
        <v>10</v>
      </c>
      <c r="V720" s="35" t="s">
        <v>6999</v>
      </c>
      <c r="W720" s="35" t="s">
        <v>49</v>
      </c>
      <c r="X720" s="35" t="s">
        <v>49</v>
      </c>
      <c r="Y720" s="35" t="s">
        <v>48</v>
      </c>
      <c r="Z720" s="35" t="s">
        <v>14691</v>
      </c>
      <c r="AA720" s="35" t="s">
        <v>14691</v>
      </c>
      <c r="AC720" s="35" t="s">
        <v>14691</v>
      </c>
      <c r="AD720" s="35" t="s">
        <v>14691</v>
      </c>
      <c r="AE720">
        <v>414130861</v>
      </c>
      <c r="AF720">
        <v>10</v>
      </c>
      <c r="AG720" s="35" t="s">
        <v>14691</v>
      </c>
      <c r="AI720">
        <v>13800000</v>
      </c>
      <c r="AJ720" s="20">
        <v>44209</v>
      </c>
      <c r="AK720" s="20"/>
      <c r="AL720">
        <v>10580000</v>
      </c>
      <c r="AO720">
        <v>7053333</v>
      </c>
      <c r="AP720" s="35" t="s">
        <v>14691</v>
      </c>
      <c r="AQ720" s="35" t="s">
        <v>14691</v>
      </c>
      <c r="AR720" s="35" t="s">
        <v>14691</v>
      </c>
      <c r="AS720" s="35" t="s">
        <v>14691</v>
      </c>
      <c r="AT720" s="35" t="s">
        <v>14691</v>
      </c>
      <c r="AU720">
        <v>10.01</v>
      </c>
      <c r="AV720">
        <v>10.066000000000001</v>
      </c>
      <c r="AW720" t="b">
        <v>0</v>
      </c>
      <c r="AX720">
        <v>41400000</v>
      </c>
      <c r="AY720" s="20">
        <v>44941</v>
      </c>
      <c r="AZ720" s="20"/>
      <c r="BA720" s="20"/>
      <c r="BB720">
        <v>1</v>
      </c>
      <c r="BC720">
        <v>0.3333333432674408</v>
      </c>
      <c r="BD720">
        <v>1</v>
      </c>
      <c r="BE720">
        <v>11.5</v>
      </c>
      <c r="BF720" s="35" t="s">
        <v>14691</v>
      </c>
      <c r="BG720" s="35" t="s">
        <v>1195</v>
      </c>
      <c r="BH720" s="35" t="s">
        <v>7000</v>
      </c>
      <c r="BI720" s="35" t="s">
        <v>2580</v>
      </c>
      <c r="BJ720" s="35" t="s">
        <v>7001</v>
      </c>
    </row>
    <row r="721" spans="1:62" x14ac:dyDescent="0.2">
      <c r="A721">
        <v>719</v>
      </c>
      <c r="B721" s="35" t="s">
        <v>6991</v>
      </c>
      <c r="C721" s="35" t="s">
        <v>6992</v>
      </c>
      <c r="D721" s="35" t="s">
        <v>6993</v>
      </c>
      <c r="E721" s="35" t="s">
        <v>7002</v>
      </c>
      <c r="F721" s="35" t="s">
        <v>6995</v>
      </c>
      <c r="G721" s="20">
        <v>44159</v>
      </c>
      <c r="H721" s="35" t="s">
        <v>3225</v>
      </c>
      <c r="I721" s="35" t="s">
        <v>54</v>
      </c>
      <c r="J721" s="35" t="s">
        <v>53</v>
      </c>
      <c r="K721">
        <v>18</v>
      </c>
      <c r="L721">
        <v>9.1999999999999993</v>
      </c>
      <c r="M721" s="35" t="s">
        <v>6996</v>
      </c>
      <c r="N721" s="35" t="s">
        <v>6997</v>
      </c>
      <c r="O721" s="35" t="s">
        <v>51</v>
      </c>
      <c r="P721" s="35" t="s">
        <v>2656</v>
      </c>
      <c r="Q721" s="35" t="s">
        <v>96</v>
      </c>
      <c r="R721" s="35" t="s">
        <v>2577</v>
      </c>
      <c r="S721" s="35" t="s">
        <v>6998</v>
      </c>
      <c r="T721">
        <v>41400000</v>
      </c>
      <c r="U721">
        <v>10</v>
      </c>
      <c r="V721" s="35" t="s">
        <v>6999</v>
      </c>
      <c r="W721" s="35" t="s">
        <v>49</v>
      </c>
      <c r="X721" s="35" t="s">
        <v>49</v>
      </c>
      <c r="Y721" s="35" t="s">
        <v>48</v>
      </c>
      <c r="Z721" s="35" t="s">
        <v>14691</v>
      </c>
      <c r="AA721" s="35" t="s">
        <v>14691</v>
      </c>
      <c r="AC721" s="35" t="s">
        <v>14691</v>
      </c>
      <c r="AD721" s="35" t="s">
        <v>14691</v>
      </c>
      <c r="AE721">
        <v>414130861</v>
      </c>
      <c r="AF721">
        <v>10</v>
      </c>
      <c r="AG721" s="35" t="s">
        <v>14691</v>
      </c>
      <c r="AI721">
        <v>13800000</v>
      </c>
      <c r="AJ721" s="20">
        <v>44209</v>
      </c>
      <c r="AK721" s="20"/>
      <c r="AL721">
        <v>10580000</v>
      </c>
      <c r="AO721">
        <v>7053333</v>
      </c>
      <c r="AP721" s="35" t="s">
        <v>14691</v>
      </c>
      <c r="AQ721" s="35" t="s">
        <v>14691</v>
      </c>
      <c r="AR721" s="35" t="s">
        <v>14691</v>
      </c>
      <c r="AS721" s="35" t="s">
        <v>14691</v>
      </c>
      <c r="AT721" s="35" t="s">
        <v>14691</v>
      </c>
      <c r="AU721">
        <v>10.01</v>
      </c>
      <c r="AV721">
        <v>10.066000000000001</v>
      </c>
      <c r="AW721" t="b">
        <v>0</v>
      </c>
      <c r="AX721">
        <v>41400000</v>
      </c>
      <c r="AY721" s="20">
        <v>44941</v>
      </c>
      <c r="AZ721" s="20"/>
      <c r="BA721" s="20"/>
      <c r="BB721">
        <v>1</v>
      </c>
      <c r="BC721">
        <v>0.3333333432674408</v>
      </c>
      <c r="BD721">
        <v>1</v>
      </c>
      <c r="BE721">
        <v>11.5</v>
      </c>
      <c r="BF721" s="35" t="s">
        <v>14691</v>
      </c>
      <c r="BG721" s="35" t="s">
        <v>7003</v>
      </c>
      <c r="BH721" s="35" t="s">
        <v>7004</v>
      </c>
      <c r="BI721" s="35" t="s">
        <v>2584</v>
      </c>
      <c r="BJ721" s="35" t="s">
        <v>7005</v>
      </c>
    </row>
    <row r="722" spans="1:62" x14ac:dyDescent="0.2">
      <c r="A722">
        <v>720</v>
      </c>
      <c r="B722" s="35" t="s">
        <v>6991</v>
      </c>
      <c r="C722" s="35" t="s">
        <v>6992</v>
      </c>
      <c r="D722" s="35" t="s">
        <v>6993</v>
      </c>
      <c r="E722" s="35" t="s">
        <v>7006</v>
      </c>
      <c r="F722" s="35" t="s">
        <v>6995</v>
      </c>
      <c r="G722" s="20">
        <v>44159</v>
      </c>
      <c r="H722" s="35" t="s">
        <v>3225</v>
      </c>
      <c r="I722" s="35" t="s">
        <v>54</v>
      </c>
      <c r="J722" s="35" t="s">
        <v>53</v>
      </c>
      <c r="K722">
        <v>18</v>
      </c>
      <c r="L722">
        <v>9.1999999999999993</v>
      </c>
      <c r="M722" s="35" t="s">
        <v>6996</v>
      </c>
      <c r="N722" s="35" t="s">
        <v>6997</v>
      </c>
      <c r="O722" s="35" t="s">
        <v>51</v>
      </c>
      <c r="P722" s="35" t="s">
        <v>2656</v>
      </c>
      <c r="Q722" s="35" t="s">
        <v>96</v>
      </c>
      <c r="R722" s="35" t="s">
        <v>2577</v>
      </c>
      <c r="S722" s="35" t="s">
        <v>6998</v>
      </c>
      <c r="T722">
        <v>41400000</v>
      </c>
      <c r="U722">
        <v>10</v>
      </c>
      <c r="V722" s="35" t="s">
        <v>6999</v>
      </c>
      <c r="W722" s="35" t="s">
        <v>49</v>
      </c>
      <c r="X722" s="35" t="s">
        <v>49</v>
      </c>
      <c r="Y722" s="35" t="s">
        <v>48</v>
      </c>
      <c r="Z722" s="35" t="s">
        <v>14691</v>
      </c>
      <c r="AA722" s="35" t="s">
        <v>14691</v>
      </c>
      <c r="AC722" s="35" t="s">
        <v>14691</v>
      </c>
      <c r="AD722" s="35" t="s">
        <v>14691</v>
      </c>
      <c r="AE722">
        <v>414130861</v>
      </c>
      <c r="AF722">
        <v>10</v>
      </c>
      <c r="AG722" s="35" t="s">
        <v>14691</v>
      </c>
      <c r="AI722">
        <v>13800000</v>
      </c>
      <c r="AJ722" s="20">
        <v>44209</v>
      </c>
      <c r="AK722" s="20"/>
      <c r="AL722">
        <v>10580000</v>
      </c>
      <c r="AO722">
        <v>7053333</v>
      </c>
      <c r="AP722" s="35" t="s">
        <v>14691</v>
      </c>
      <c r="AQ722" s="35" t="s">
        <v>14691</v>
      </c>
      <c r="AR722" s="35" t="s">
        <v>14691</v>
      </c>
      <c r="AS722" s="35" t="s">
        <v>14691</v>
      </c>
      <c r="AT722" s="35" t="s">
        <v>14691</v>
      </c>
      <c r="AU722">
        <v>10.01</v>
      </c>
      <c r="AV722">
        <v>10.066000000000001</v>
      </c>
      <c r="AW722" t="b">
        <v>0</v>
      </c>
      <c r="AX722">
        <v>41400000</v>
      </c>
      <c r="AY722" s="20">
        <v>44941</v>
      </c>
      <c r="AZ722" s="20"/>
      <c r="BA722" s="20"/>
      <c r="BB722">
        <v>1</v>
      </c>
      <c r="BC722">
        <v>0.3333333432674408</v>
      </c>
      <c r="BD722">
        <v>1</v>
      </c>
      <c r="BE722">
        <v>11.5</v>
      </c>
      <c r="BF722" s="35" t="s">
        <v>14691</v>
      </c>
      <c r="BG722" s="35" t="s">
        <v>7007</v>
      </c>
      <c r="BH722" s="35" t="s">
        <v>7008</v>
      </c>
      <c r="BI722" s="35" t="s">
        <v>2589</v>
      </c>
      <c r="BJ722" s="35" t="s">
        <v>7009</v>
      </c>
    </row>
    <row r="723" spans="1:62" x14ac:dyDescent="0.2">
      <c r="A723">
        <v>721</v>
      </c>
      <c r="B723" s="35" t="s">
        <v>5917</v>
      </c>
      <c r="C723" s="35" t="s">
        <v>5918</v>
      </c>
      <c r="D723" s="35" t="s">
        <v>5919</v>
      </c>
      <c r="E723" s="35" t="s">
        <v>5920</v>
      </c>
      <c r="F723" s="35" t="s">
        <v>5921</v>
      </c>
      <c r="G723" s="20">
        <v>44155</v>
      </c>
      <c r="H723" s="35" t="s">
        <v>3225</v>
      </c>
      <c r="I723" s="35" t="s">
        <v>54</v>
      </c>
      <c r="J723" s="35" t="s">
        <v>53</v>
      </c>
      <c r="K723">
        <v>18</v>
      </c>
      <c r="L723">
        <v>9.1999999999999993</v>
      </c>
      <c r="M723" s="35" t="s">
        <v>5922</v>
      </c>
      <c r="N723" s="35" t="s">
        <v>5923</v>
      </c>
      <c r="O723" s="35" t="s">
        <v>149</v>
      </c>
      <c r="P723" s="35" t="s">
        <v>2656</v>
      </c>
      <c r="Q723" s="35" t="s">
        <v>51</v>
      </c>
      <c r="R723" s="35" t="s">
        <v>2577</v>
      </c>
      <c r="S723" s="35" t="s">
        <v>5924</v>
      </c>
      <c r="T723">
        <v>13800000</v>
      </c>
      <c r="U723">
        <v>10</v>
      </c>
      <c r="V723" s="35" t="s">
        <v>5925</v>
      </c>
      <c r="W723" s="35" t="s">
        <v>1193</v>
      </c>
      <c r="X723" s="35" t="s">
        <v>130</v>
      </c>
      <c r="Y723" s="35" t="s">
        <v>48</v>
      </c>
      <c r="Z723" s="35" t="s">
        <v>14691</v>
      </c>
      <c r="AA723" s="35" t="s">
        <v>14691</v>
      </c>
      <c r="AC723" s="35" t="s">
        <v>14691</v>
      </c>
      <c r="AD723" s="35" t="s">
        <v>14691</v>
      </c>
      <c r="AE723">
        <v>138014093</v>
      </c>
      <c r="AF723">
        <v>10</v>
      </c>
      <c r="AG723" s="35" t="s">
        <v>14691</v>
      </c>
      <c r="AI723">
        <v>4600000</v>
      </c>
      <c r="AJ723" s="20">
        <v>44174</v>
      </c>
      <c r="AK723" s="20"/>
      <c r="AL723">
        <v>5010000</v>
      </c>
      <c r="AM723">
        <v>501000</v>
      </c>
      <c r="AP723" s="35" t="s">
        <v>14691</v>
      </c>
      <c r="AQ723" s="35" t="s">
        <v>14691</v>
      </c>
      <c r="AR723" s="35" t="s">
        <v>14691</v>
      </c>
      <c r="AS723" s="35" t="s">
        <v>14691</v>
      </c>
      <c r="AT723" s="35" t="s">
        <v>14691</v>
      </c>
      <c r="AU723">
        <v>10.01</v>
      </c>
      <c r="AV723">
        <v>10.058</v>
      </c>
      <c r="AW723" t="b">
        <v>0</v>
      </c>
      <c r="AX723">
        <v>13800000</v>
      </c>
      <c r="AY723" s="20">
        <v>44906</v>
      </c>
      <c r="AZ723" s="20"/>
      <c r="BA723" s="20"/>
      <c r="BB723">
        <v>1</v>
      </c>
      <c r="BC723">
        <v>0.3333333432674408</v>
      </c>
      <c r="BD723">
        <v>1</v>
      </c>
      <c r="BE723">
        <v>11.5</v>
      </c>
      <c r="BF723" s="35" t="s">
        <v>14691</v>
      </c>
      <c r="BG723" s="35" t="s">
        <v>1194</v>
      </c>
      <c r="BH723" s="35" t="s">
        <v>5926</v>
      </c>
      <c r="BI723" s="35" t="s">
        <v>2580</v>
      </c>
      <c r="BJ723" s="35" t="s">
        <v>5927</v>
      </c>
    </row>
    <row r="724" spans="1:62" x14ac:dyDescent="0.2">
      <c r="A724">
        <v>722</v>
      </c>
      <c r="B724" s="35" t="s">
        <v>5917</v>
      </c>
      <c r="C724" s="35" t="s">
        <v>5918</v>
      </c>
      <c r="D724" s="35" t="s">
        <v>5919</v>
      </c>
      <c r="E724" s="35" t="s">
        <v>5928</v>
      </c>
      <c r="F724" s="35" t="s">
        <v>5921</v>
      </c>
      <c r="G724" s="20">
        <v>44155</v>
      </c>
      <c r="H724" s="35" t="s">
        <v>3225</v>
      </c>
      <c r="I724" s="35" t="s">
        <v>54</v>
      </c>
      <c r="J724" s="35" t="s">
        <v>53</v>
      </c>
      <c r="K724">
        <v>18</v>
      </c>
      <c r="L724">
        <v>9.1999999999999993</v>
      </c>
      <c r="M724" s="35" t="s">
        <v>5922</v>
      </c>
      <c r="N724" s="35" t="s">
        <v>5923</v>
      </c>
      <c r="O724" s="35" t="s">
        <v>149</v>
      </c>
      <c r="P724" s="35" t="s">
        <v>2656</v>
      </c>
      <c r="Q724" s="35" t="s">
        <v>51</v>
      </c>
      <c r="R724" s="35" t="s">
        <v>2577</v>
      </c>
      <c r="S724" s="35" t="s">
        <v>5924</v>
      </c>
      <c r="T724">
        <v>13800000</v>
      </c>
      <c r="U724">
        <v>10</v>
      </c>
      <c r="V724" s="35" t="s">
        <v>5925</v>
      </c>
      <c r="W724" s="35" t="s">
        <v>1193</v>
      </c>
      <c r="X724" s="35" t="s">
        <v>130</v>
      </c>
      <c r="Y724" s="35" t="s">
        <v>48</v>
      </c>
      <c r="Z724" s="35" t="s">
        <v>14691</v>
      </c>
      <c r="AA724" s="35" t="s">
        <v>14691</v>
      </c>
      <c r="AC724" s="35" t="s">
        <v>14691</v>
      </c>
      <c r="AD724" s="35" t="s">
        <v>14691</v>
      </c>
      <c r="AE724">
        <v>138014093</v>
      </c>
      <c r="AF724">
        <v>10</v>
      </c>
      <c r="AG724" s="35" t="s">
        <v>14691</v>
      </c>
      <c r="AI724">
        <v>4600000</v>
      </c>
      <c r="AJ724" s="20">
        <v>44174</v>
      </c>
      <c r="AK724" s="20"/>
      <c r="AL724">
        <v>5010000</v>
      </c>
      <c r="AM724">
        <v>501000</v>
      </c>
      <c r="AP724" s="35" t="s">
        <v>14691</v>
      </c>
      <c r="AQ724" s="35" t="s">
        <v>14691</v>
      </c>
      <c r="AR724" s="35" t="s">
        <v>14691</v>
      </c>
      <c r="AS724" s="35" t="s">
        <v>14691</v>
      </c>
      <c r="AT724" s="35" t="s">
        <v>14691</v>
      </c>
      <c r="AU724">
        <v>10.01</v>
      </c>
      <c r="AV724">
        <v>10.058</v>
      </c>
      <c r="AW724" t="b">
        <v>0</v>
      </c>
      <c r="AX724">
        <v>13800000</v>
      </c>
      <c r="AY724" s="20">
        <v>44906</v>
      </c>
      <c r="AZ724" s="20"/>
      <c r="BA724" s="20"/>
      <c r="BB724">
        <v>1</v>
      </c>
      <c r="BC724">
        <v>0.3333333432674408</v>
      </c>
      <c r="BD724">
        <v>1</v>
      </c>
      <c r="BE724">
        <v>11.5</v>
      </c>
      <c r="BF724" s="35" t="s">
        <v>14691</v>
      </c>
      <c r="BG724" s="35" t="s">
        <v>5917</v>
      </c>
      <c r="BH724" s="35" t="s">
        <v>5929</v>
      </c>
      <c r="BI724" s="35" t="s">
        <v>2584</v>
      </c>
      <c r="BJ724" s="35" t="s">
        <v>5930</v>
      </c>
    </row>
    <row r="725" spans="1:62" x14ac:dyDescent="0.2">
      <c r="A725">
        <v>723</v>
      </c>
      <c r="B725" s="35" t="s">
        <v>5917</v>
      </c>
      <c r="C725" s="35" t="s">
        <v>5918</v>
      </c>
      <c r="D725" s="35" t="s">
        <v>5919</v>
      </c>
      <c r="E725" s="35" t="s">
        <v>5931</v>
      </c>
      <c r="F725" s="35" t="s">
        <v>5921</v>
      </c>
      <c r="G725" s="20">
        <v>44155</v>
      </c>
      <c r="H725" s="35" t="s">
        <v>3225</v>
      </c>
      <c r="I725" s="35" t="s">
        <v>54</v>
      </c>
      <c r="J725" s="35" t="s">
        <v>53</v>
      </c>
      <c r="K725">
        <v>18</v>
      </c>
      <c r="L725">
        <v>9.1999999999999993</v>
      </c>
      <c r="M725" s="35" t="s">
        <v>5922</v>
      </c>
      <c r="N725" s="35" t="s">
        <v>5923</v>
      </c>
      <c r="O725" s="35" t="s">
        <v>149</v>
      </c>
      <c r="P725" s="35" t="s">
        <v>2656</v>
      </c>
      <c r="Q725" s="35" t="s">
        <v>51</v>
      </c>
      <c r="R725" s="35" t="s">
        <v>2577</v>
      </c>
      <c r="S725" s="35" t="s">
        <v>5924</v>
      </c>
      <c r="T725">
        <v>13800000</v>
      </c>
      <c r="U725">
        <v>10</v>
      </c>
      <c r="V725" s="35" t="s">
        <v>5925</v>
      </c>
      <c r="W725" s="35" t="s">
        <v>1193</v>
      </c>
      <c r="X725" s="35" t="s">
        <v>130</v>
      </c>
      <c r="Y725" s="35" t="s">
        <v>48</v>
      </c>
      <c r="Z725" s="35" t="s">
        <v>14691</v>
      </c>
      <c r="AA725" s="35" t="s">
        <v>14691</v>
      </c>
      <c r="AC725" s="35" t="s">
        <v>14691</v>
      </c>
      <c r="AD725" s="35" t="s">
        <v>14691</v>
      </c>
      <c r="AE725">
        <v>138014093</v>
      </c>
      <c r="AF725">
        <v>10</v>
      </c>
      <c r="AG725" s="35" t="s">
        <v>14691</v>
      </c>
      <c r="AI725">
        <v>4600000</v>
      </c>
      <c r="AJ725" s="20">
        <v>44174</v>
      </c>
      <c r="AK725" s="20"/>
      <c r="AL725">
        <v>5010000</v>
      </c>
      <c r="AM725">
        <v>501000</v>
      </c>
      <c r="AP725" s="35" t="s">
        <v>14691</v>
      </c>
      <c r="AQ725" s="35" t="s">
        <v>14691</v>
      </c>
      <c r="AR725" s="35" t="s">
        <v>14691</v>
      </c>
      <c r="AS725" s="35" t="s">
        <v>14691</v>
      </c>
      <c r="AT725" s="35" t="s">
        <v>14691</v>
      </c>
      <c r="AU725">
        <v>10.01</v>
      </c>
      <c r="AV725">
        <v>10.058</v>
      </c>
      <c r="AW725" t="b">
        <v>0</v>
      </c>
      <c r="AX725">
        <v>13800000</v>
      </c>
      <c r="AY725" s="20">
        <v>44906</v>
      </c>
      <c r="AZ725" s="20"/>
      <c r="BA725" s="20"/>
      <c r="BB725">
        <v>1</v>
      </c>
      <c r="BC725">
        <v>0.3333333432674408</v>
      </c>
      <c r="BD725">
        <v>1</v>
      </c>
      <c r="BE725">
        <v>11.5</v>
      </c>
      <c r="BF725" s="35" t="s">
        <v>14691</v>
      </c>
      <c r="BG725" s="35" t="s">
        <v>5932</v>
      </c>
      <c r="BH725" s="35" t="s">
        <v>5933</v>
      </c>
      <c r="BI725" s="35" t="s">
        <v>2589</v>
      </c>
      <c r="BJ725" s="35" t="s">
        <v>5934</v>
      </c>
    </row>
    <row r="726" spans="1:62" x14ac:dyDescent="0.2">
      <c r="A726">
        <v>724</v>
      </c>
      <c r="B726" s="35" t="s">
        <v>4317</v>
      </c>
      <c r="C726" s="35" t="s">
        <v>4318</v>
      </c>
      <c r="D726" s="35" t="s">
        <v>4319</v>
      </c>
      <c r="E726" s="35" t="s">
        <v>4320</v>
      </c>
      <c r="F726" s="35" t="s">
        <v>4321</v>
      </c>
      <c r="G726" s="20">
        <v>44432</v>
      </c>
      <c r="H726" s="35" t="s">
        <v>138</v>
      </c>
      <c r="I726" s="35" t="s">
        <v>54</v>
      </c>
      <c r="J726" s="35" t="s">
        <v>69</v>
      </c>
      <c r="K726">
        <v>18</v>
      </c>
      <c r="L726">
        <v>9.1999999999999993</v>
      </c>
      <c r="M726" s="35" t="s">
        <v>4322</v>
      </c>
      <c r="N726" s="35" t="s">
        <v>4323</v>
      </c>
      <c r="O726" s="35" t="s">
        <v>82</v>
      </c>
      <c r="P726" s="35" t="s">
        <v>3730</v>
      </c>
      <c r="Q726" s="35" t="s">
        <v>102</v>
      </c>
      <c r="R726" s="35" t="s">
        <v>2623</v>
      </c>
      <c r="S726" s="35" t="s">
        <v>4324</v>
      </c>
      <c r="T726">
        <v>23000000</v>
      </c>
      <c r="U726">
        <v>10</v>
      </c>
      <c r="V726" s="35" t="s">
        <v>4325</v>
      </c>
      <c r="W726" s="35" t="s">
        <v>1191</v>
      </c>
      <c r="X726" s="35" t="s">
        <v>49</v>
      </c>
      <c r="Y726" s="35" t="s">
        <v>48</v>
      </c>
      <c r="Z726" s="35" t="s">
        <v>14691</v>
      </c>
      <c r="AA726" s="35" t="s">
        <v>14691</v>
      </c>
      <c r="AC726" s="35" t="s">
        <v>4325</v>
      </c>
      <c r="AD726" s="35" t="s">
        <v>4326</v>
      </c>
      <c r="AE726">
        <v>230000423</v>
      </c>
      <c r="AF726">
        <v>10</v>
      </c>
      <c r="AG726" s="35" t="s">
        <v>14691</v>
      </c>
      <c r="AI726">
        <v>11500000</v>
      </c>
      <c r="AJ726" s="20">
        <v>44449</v>
      </c>
      <c r="AK726" s="20"/>
      <c r="AL726">
        <v>5095733</v>
      </c>
      <c r="AO726">
        <v>3397155</v>
      </c>
      <c r="AP726" s="35" t="s">
        <v>14691</v>
      </c>
      <c r="AQ726" s="35" t="s">
        <v>14691</v>
      </c>
      <c r="AR726" s="35" t="s">
        <v>14691</v>
      </c>
      <c r="AS726" s="35" t="s">
        <v>14691</v>
      </c>
      <c r="AT726" s="35" t="s">
        <v>14691</v>
      </c>
      <c r="AU726">
        <v>10</v>
      </c>
      <c r="AV726">
        <v>10.026</v>
      </c>
      <c r="AW726" t="b">
        <v>0</v>
      </c>
      <c r="AX726">
        <v>23000000</v>
      </c>
      <c r="AY726" s="20">
        <v>44818</v>
      </c>
      <c r="AZ726" s="20"/>
      <c r="BA726" s="20">
        <v>44999</v>
      </c>
      <c r="BB726">
        <v>1</v>
      </c>
      <c r="BC726">
        <v>0.5</v>
      </c>
      <c r="BD726">
        <v>1</v>
      </c>
      <c r="BE726">
        <v>11.5</v>
      </c>
      <c r="BF726" s="35" t="s">
        <v>14691</v>
      </c>
      <c r="BG726" s="35" t="s">
        <v>1192</v>
      </c>
      <c r="BH726" s="35" t="s">
        <v>14795</v>
      </c>
      <c r="BI726" s="35" t="s">
        <v>2580</v>
      </c>
      <c r="BJ726" s="35" t="s">
        <v>4327</v>
      </c>
    </row>
    <row r="727" spans="1:62" x14ac:dyDescent="0.2">
      <c r="A727">
        <v>725</v>
      </c>
      <c r="B727" s="35" t="s">
        <v>4317</v>
      </c>
      <c r="C727" s="35" t="s">
        <v>4318</v>
      </c>
      <c r="D727" s="35" t="s">
        <v>4319</v>
      </c>
      <c r="E727" s="35" t="s">
        <v>4328</v>
      </c>
      <c r="F727" s="35" t="s">
        <v>4321</v>
      </c>
      <c r="G727" s="20">
        <v>44432</v>
      </c>
      <c r="H727" s="35" t="s">
        <v>138</v>
      </c>
      <c r="I727" s="35" t="s">
        <v>54</v>
      </c>
      <c r="J727" s="35" t="s">
        <v>69</v>
      </c>
      <c r="K727">
        <v>18</v>
      </c>
      <c r="L727">
        <v>9.1999999999999993</v>
      </c>
      <c r="M727" s="35" t="s">
        <v>4322</v>
      </c>
      <c r="N727" s="35" t="s">
        <v>4323</v>
      </c>
      <c r="O727" s="35" t="s">
        <v>82</v>
      </c>
      <c r="P727" s="35" t="s">
        <v>3730</v>
      </c>
      <c r="Q727" s="35" t="s">
        <v>102</v>
      </c>
      <c r="R727" s="35" t="s">
        <v>2623</v>
      </c>
      <c r="S727" s="35" t="s">
        <v>4324</v>
      </c>
      <c r="T727">
        <v>23000000</v>
      </c>
      <c r="U727">
        <v>10</v>
      </c>
      <c r="V727" s="35" t="s">
        <v>4325</v>
      </c>
      <c r="W727" s="35" t="s">
        <v>1191</v>
      </c>
      <c r="X727" s="35" t="s">
        <v>49</v>
      </c>
      <c r="Y727" s="35" t="s">
        <v>48</v>
      </c>
      <c r="Z727" s="35" t="s">
        <v>14691</v>
      </c>
      <c r="AA727" s="35" t="s">
        <v>14691</v>
      </c>
      <c r="AC727" s="35" t="s">
        <v>4325</v>
      </c>
      <c r="AD727" s="35" t="s">
        <v>4326</v>
      </c>
      <c r="AE727">
        <v>230000423</v>
      </c>
      <c r="AF727">
        <v>10</v>
      </c>
      <c r="AG727" s="35" t="s">
        <v>14691</v>
      </c>
      <c r="AI727">
        <v>11500000</v>
      </c>
      <c r="AJ727" s="20">
        <v>44449</v>
      </c>
      <c r="AK727" s="20"/>
      <c r="AL727">
        <v>5095733</v>
      </c>
      <c r="AO727">
        <v>3397155</v>
      </c>
      <c r="AP727" s="35" t="s">
        <v>14691</v>
      </c>
      <c r="AQ727" s="35" t="s">
        <v>14691</v>
      </c>
      <c r="AR727" s="35" t="s">
        <v>14691</v>
      </c>
      <c r="AS727" s="35" t="s">
        <v>14691</v>
      </c>
      <c r="AT727" s="35" t="s">
        <v>14691</v>
      </c>
      <c r="AU727">
        <v>10</v>
      </c>
      <c r="AV727">
        <v>10.026</v>
      </c>
      <c r="AW727" t="b">
        <v>0</v>
      </c>
      <c r="AX727">
        <v>23000000</v>
      </c>
      <c r="AY727" s="20">
        <v>44818</v>
      </c>
      <c r="AZ727" s="20"/>
      <c r="BA727" s="20">
        <v>44999</v>
      </c>
      <c r="BB727">
        <v>1</v>
      </c>
      <c r="BC727">
        <v>0.5</v>
      </c>
      <c r="BD727">
        <v>1</v>
      </c>
      <c r="BE727">
        <v>11.5</v>
      </c>
      <c r="BF727" s="35" t="s">
        <v>14691</v>
      </c>
      <c r="BG727" s="35" t="s">
        <v>4317</v>
      </c>
      <c r="BH727" s="35" t="s">
        <v>14796</v>
      </c>
      <c r="BI727" s="35" t="s">
        <v>2584</v>
      </c>
      <c r="BJ727" s="35" t="s">
        <v>4329</v>
      </c>
    </row>
    <row r="728" spans="1:62" x14ac:dyDescent="0.2">
      <c r="A728">
        <v>726</v>
      </c>
      <c r="B728" s="35" t="s">
        <v>4317</v>
      </c>
      <c r="C728" s="35" t="s">
        <v>4318</v>
      </c>
      <c r="D728" s="35" t="s">
        <v>4319</v>
      </c>
      <c r="E728" s="35" t="s">
        <v>4330</v>
      </c>
      <c r="F728" s="35" t="s">
        <v>4321</v>
      </c>
      <c r="G728" s="20">
        <v>44432</v>
      </c>
      <c r="H728" s="35" t="s">
        <v>138</v>
      </c>
      <c r="I728" s="35" t="s">
        <v>54</v>
      </c>
      <c r="J728" s="35" t="s">
        <v>69</v>
      </c>
      <c r="K728">
        <v>18</v>
      </c>
      <c r="L728">
        <v>9.1999999999999993</v>
      </c>
      <c r="M728" s="35" t="s">
        <v>4322</v>
      </c>
      <c r="N728" s="35" t="s">
        <v>4323</v>
      </c>
      <c r="O728" s="35" t="s">
        <v>82</v>
      </c>
      <c r="P728" s="35" t="s">
        <v>3730</v>
      </c>
      <c r="Q728" s="35" t="s">
        <v>102</v>
      </c>
      <c r="R728" s="35" t="s">
        <v>2623</v>
      </c>
      <c r="S728" s="35" t="s">
        <v>4324</v>
      </c>
      <c r="T728">
        <v>23000000</v>
      </c>
      <c r="U728">
        <v>10</v>
      </c>
      <c r="V728" s="35" t="s">
        <v>4325</v>
      </c>
      <c r="W728" s="35" t="s">
        <v>1191</v>
      </c>
      <c r="X728" s="35" t="s">
        <v>49</v>
      </c>
      <c r="Y728" s="35" t="s">
        <v>48</v>
      </c>
      <c r="Z728" s="35" t="s">
        <v>14691</v>
      </c>
      <c r="AA728" s="35" t="s">
        <v>14691</v>
      </c>
      <c r="AC728" s="35" t="s">
        <v>4325</v>
      </c>
      <c r="AD728" s="35" t="s">
        <v>4326</v>
      </c>
      <c r="AE728">
        <v>230000423</v>
      </c>
      <c r="AF728">
        <v>10</v>
      </c>
      <c r="AG728" s="35" t="s">
        <v>14691</v>
      </c>
      <c r="AI728">
        <v>11500000</v>
      </c>
      <c r="AJ728" s="20">
        <v>44449</v>
      </c>
      <c r="AK728" s="20"/>
      <c r="AL728">
        <v>5095733</v>
      </c>
      <c r="AO728">
        <v>3397155</v>
      </c>
      <c r="AP728" s="35" t="s">
        <v>14691</v>
      </c>
      <c r="AQ728" s="35" t="s">
        <v>14691</v>
      </c>
      <c r="AR728" s="35" t="s">
        <v>14691</v>
      </c>
      <c r="AS728" s="35" t="s">
        <v>14691</v>
      </c>
      <c r="AT728" s="35" t="s">
        <v>14691</v>
      </c>
      <c r="AU728">
        <v>10</v>
      </c>
      <c r="AV728">
        <v>10.026</v>
      </c>
      <c r="AW728" t="b">
        <v>0</v>
      </c>
      <c r="AX728">
        <v>23000000</v>
      </c>
      <c r="AY728" s="20">
        <v>44818</v>
      </c>
      <c r="AZ728" s="20"/>
      <c r="BA728" s="20">
        <v>44999</v>
      </c>
      <c r="BB728">
        <v>1</v>
      </c>
      <c r="BC728">
        <v>0.5</v>
      </c>
      <c r="BD728">
        <v>1</v>
      </c>
      <c r="BE728">
        <v>11.5</v>
      </c>
      <c r="BF728" s="35" t="s">
        <v>14691</v>
      </c>
      <c r="BG728" s="35" t="s">
        <v>4331</v>
      </c>
      <c r="BH728" s="35" t="s">
        <v>14797</v>
      </c>
      <c r="BI728" s="35" t="s">
        <v>2589</v>
      </c>
      <c r="BJ728" s="35" t="s">
        <v>4332</v>
      </c>
    </row>
    <row r="729" spans="1:62" x14ac:dyDescent="0.2">
      <c r="A729">
        <v>727</v>
      </c>
      <c r="B729" s="35" t="s">
        <v>9692</v>
      </c>
      <c r="C729" s="35" t="s">
        <v>9693</v>
      </c>
      <c r="D729" s="35" t="s">
        <v>9694</v>
      </c>
      <c r="E729" s="35" t="s">
        <v>9695</v>
      </c>
      <c r="F729" s="35" t="s">
        <v>9696</v>
      </c>
      <c r="G729" s="20">
        <v>44232</v>
      </c>
      <c r="H729" s="35" t="s">
        <v>3225</v>
      </c>
      <c r="I729" s="35" t="s">
        <v>54</v>
      </c>
      <c r="J729" s="35" t="s">
        <v>69</v>
      </c>
      <c r="K729">
        <v>18</v>
      </c>
      <c r="L729">
        <v>9.1999999999999993</v>
      </c>
      <c r="M729" s="35" t="s">
        <v>9697</v>
      </c>
      <c r="N729" s="35" t="s">
        <v>9698</v>
      </c>
      <c r="O729" s="35" t="s">
        <v>74</v>
      </c>
      <c r="P729" s="35" t="s">
        <v>2575</v>
      </c>
      <c r="Q729" s="35" t="s">
        <v>95</v>
      </c>
      <c r="R729" s="35" t="s">
        <v>2623</v>
      </c>
      <c r="S729" s="35" t="s">
        <v>9699</v>
      </c>
      <c r="T729">
        <v>28750000</v>
      </c>
      <c r="U729">
        <v>10</v>
      </c>
      <c r="V729" s="35" t="s">
        <v>14691</v>
      </c>
      <c r="W729" s="35" t="s">
        <v>1189</v>
      </c>
      <c r="X729" s="35" t="s">
        <v>57</v>
      </c>
      <c r="Y729" s="35" t="s">
        <v>48</v>
      </c>
      <c r="Z729" s="35" t="s">
        <v>14691</v>
      </c>
      <c r="AA729" s="35" t="s">
        <v>14691</v>
      </c>
      <c r="AC729" s="35" t="s">
        <v>14691</v>
      </c>
      <c r="AD729" s="35" t="s">
        <v>14691</v>
      </c>
      <c r="AE729">
        <v>287510052</v>
      </c>
      <c r="AF729">
        <v>10</v>
      </c>
      <c r="AG729" s="35" t="s">
        <v>14691</v>
      </c>
      <c r="AI729">
        <v>14375000</v>
      </c>
      <c r="AJ729" s="20">
        <v>44252</v>
      </c>
      <c r="AK729" s="20"/>
      <c r="AL729">
        <v>7750000</v>
      </c>
      <c r="AO729">
        <v>7750000</v>
      </c>
      <c r="AP729" s="35" t="s">
        <v>14691</v>
      </c>
      <c r="AQ729" s="35" t="s">
        <v>14691</v>
      </c>
      <c r="AR729" s="35" t="s">
        <v>14691</v>
      </c>
      <c r="AS729" s="35" t="s">
        <v>14691</v>
      </c>
      <c r="AT729" s="35" t="s">
        <v>14691</v>
      </c>
      <c r="AU729">
        <v>10</v>
      </c>
      <c r="AV729">
        <v>10.048999999999999</v>
      </c>
      <c r="AW729" t="b">
        <v>0</v>
      </c>
      <c r="AX729">
        <v>28750000</v>
      </c>
      <c r="AY729" s="20">
        <v>44986</v>
      </c>
      <c r="AZ729" s="20"/>
      <c r="BA729" s="20"/>
      <c r="BB729">
        <v>1</v>
      </c>
      <c r="BC729">
        <v>0.5</v>
      </c>
      <c r="BD729">
        <v>1</v>
      </c>
      <c r="BE729">
        <v>11.5</v>
      </c>
      <c r="BF729" s="35" t="s">
        <v>14691</v>
      </c>
      <c r="BG729" s="35" t="s">
        <v>1190</v>
      </c>
      <c r="BH729" s="35" t="s">
        <v>9700</v>
      </c>
      <c r="BI729" s="35" t="s">
        <v>2580</v>
      </c>
      <c r="BJ729" s="35" t="s">
        <v>9701</v>
      </c>
    </row>
    <row r="730" spans="1:62" x14ac:dyDescent="0.2">
      <c r="A730">
        <v>728</v>
      </c>
      <c r="B730" s="35" t="s">
        <v>9692</v>
      </c>
      <c r="C730" s="35" t="s">
        <v>9693</v>
      </c>
      <c r="D730" s="35" t="s">
        <v>9694</v>
      </c>
      <c r="E730" s="35" t="s">
        <v>9702</v>
      </c>
      <c r="F730" s="35" t="s">
        <v>9696</v>
      </c>
      <c r="G730" s="20">
        <v>44232</v>
      </c>
      <c r="H730" s="35" t="s">
        <v>3225</v>
      </c>
      <c r="I730" s="35" t="s">
        <v>54</v>
      </c>
      <c r="J730" s="35" t="s">
        <v>69</v>
      </c>
      <c r="K730">
        <v>18</v>
      </c>
      <c r="L730">
        <v>9.1999999999999993</v>
      </c>
      <c r="M730" s="35" t="s">
        <v>9697</v>
      </c>
      <c r="N730" s="35" t="s">
        <v>9698</v>
      </c>
      <c r="O730" s="35" t="s">
        <v>74</v>
      </c>
      <c r="P730" s="35" t="s">
        <v>2575</v>
      </c>
      <c r="Q730" s="35" t="s">
        <v>95</v>
      </c>
      <c r="R730" s="35" t="s">
        <v>2623</v>
      </c>
      <c r="S730" s="35" t="s">
        <v>9699</v>
      </c>
      <c r="T730">
        <v>28750000</v>
      </c>
      <c r="U730">
        <v>10</v>
      </c>
      <c r="V730" s="35" t="s">
        <v>14691</v>
      </c>
      <c r="W730" s="35" t="s">
        <v>1189</v>
      </c>
      <c r="X730" s="35" t="s">
        <v>57</v>
      </c>
      <c r="Y730" s="35" t="s">
        <v>48</v>
      </c>
      <c r="Z730" s="35" t="s">
        <v>14691</v>
      </c>
      <c r="AA730" s="35" t="s">
        <v>14691</v>
      </c>
      <c r="AC730" s="35" t="s">
        <v>14691</v>
      </c>
      <c r="AD730" s="35" t="s">
        <v>14691</v>
      </c>
      <c r="AE730">
        <v>287510052</v>
      </c>
      <c r="AF730">
        <v>10</v>
      </c>
      <c r="AG730" s="35" t="s">
        <v>14691</v>
      </c>
      <c r="AI730">
        <v>14375000</v>
      </c>
      <c r="AJ730" s="20">
        <v>44252</v>
      </c>
      <c r="AK730" s="20"/>
      <c r="AL730">
        <v>7750000</v>
      </c>
      <c r="AO730">
        <v>7750000</v>
      </c>
      <c r="AP730" s="35" t="s">
        <v>14691</v>
      </c>
      <c r="AQ730" s="35" t="s">
        <v>14691</v>
      </c>
      <c r="AR730" s="35" t="s">
        <v>14691</v>
      </c>
      <c r="AS730" s="35" t="s">
        <v>14691</v>
      </c>
      <c r="AT730" s="35" t="s">
        <v>14691</v>
      </c>
      <c r="AU730">
        <v>10</v>
      </c>
      <c r="AV730">
        <v>10.048999999999999</v>
      </c>
      <c r="AW730" t="b">
        <v>0</v>
      </c>
      <c r="AX730">
        <v>28750000</v>
      </c>
      <c r="AY730" s="20">
        <v>44986</v>
      </c>
      <c r="AZ730" s="20"/>
      <c r="BA730" s="20"/>
      <c r="BB730">
        <v>1</v>
      </c>
      <c r="BC730">
        <v>0.5</v>
      </c>
      <c r="BD730">
        <v>1</v>
      </c>
      <c r="BE730">
        <v>11.5</v>
      </c>
      <c r="BF730" s="35" t="s">
        <v>14691</v>
      </c>
      <c r="BG730" s="35" t="s">
        <v>9692</v>
      </c>
      <c r="BH730" s="35" t="s">
        <v>9703</v>
      </c>
      <c r="BI730" s="35" t="s">
        <v>2584</v>
      </c>
      <c r="BJ730" s="35" t="s">
        <v>9704</v>
      </c>
    </row>
    <row r="731" spans="1:62" x14ac:dyDescent="0.2">
      <c r="A731">
        <v>729</v>
      </c>
      <c r="B731" s="35" t="s">
        <v>9692</v>
      </c>
      <c r="C731" s="35" t="s">
        <v>9693</v>
      </c>
      <c r="D731" s="35" t="s">
        <v>9694</v>
      </c>
      <c r="E731" s="35" t="s">
        <v>9705</v>
      </c>
      <c r="F731" s="35" t="s">
        <v>9696</v>
      </c>
      <c r="G731" s="20">
        <v>44232</v>
      </c>
      <c r="H731" s="35" t="s">
        <v>3225</v>
      </c>
      <c r="I731" s="35" t="s">
        <v>54</v>
      </c>
      <c r="J731" s="35" t="s">
        <v>69</v>
      </c>
      <c r="K731">
        <v>18</v>
      </c>
      <c r="L731">
        <v>9.1999999999999993</v>
      </c>
      <c r="M731" s="35" t="s">
        <v>9697</v>
      </c>
      <c r="N731" s="35" t="s">
        <v>9698</v>
      </c>
      <c r="O731" s="35" t="s">
        <v>74</v>
      </c>
      <c r="P731" s="35" t="s">
        <v>2575</v>
      </c>
      <c r="Q731" s="35" t="s">
        <v>95</v>
      </c>
      <c r="R731" s="35" t="s">
        <v>2623</v>
      </c>
      <c r="S731" s="35" t="s">
        <v>9699</v>
      </c>
      <c r="T731">
        <v>28750000</v>
      </c>
      <c r="U731">
        <v>10</v>
      </c>
      <c r="V731" s="35" t="s">
        <v>14691</v>
      </c>
      <c r="W731" s="35" t="s">
        <v>1189</v>
      </c>
      <c r="X731" s="35" t="s">
        <v>57</v>
      </c>
      <c r="Y731" s="35" t="s">
        <v>48</v>
      </c>
      <c r="Z731" s="35" t="s">
        <v>14691</v>
      </c>
      <c r="AA731" s="35" t="s">
        <v>14691</v>
      </c>
      <c r="AC731" s="35" t="s">
        <v>14691</v>
      </c>
      <c r="AD731" s="35" t="s">
        <v>14691</v>
      </c>
      <c r="AE731">
        <v>287510052</v>
      </c>
      <c r="AF731">
        <v>10</v>
      </c>
      <c r="AG731" s="35" t="s">
        <v>14691</v>
      </c>
      <c r="AI731">
        <v>14375000</v>
      </c>
      <c r="AJ731" s="20">
        <v>44252</v>
      </c>
      <c r="AK731" s="20"/>
      <c r="AL731">
        <v>7750000</v>
      </c>
      <c r="AO731">
        <v>7750000</v>
      </c>
      <c r="AP731" s="35" t="s">
        <v>14691</v>
      </c>
      <c r="AQ731" s="35" t="s">
        <v>14691</v>
      </c>
      <c r="AR731" s="35" t="s">
        <v>14691</v>
      </c>
      <c r="AS731" s="35" t="s">
        <v>14691</v>
      </c>
      <c r="AT731" s="35" t="s">
        <v>14691</v>
      </c>
      <c r="AU731">
        <v>10</v>
      </c>
      <c r="AV731">
        <v>10.048999999999999</v>
      </c>
      <c r="AW731" t="b">
        <v>0</v>
      </c>
      <c r="AX731">
        <v>28750000</v>
      </c>
      <c r="AY731" s="20">
        <v>44986</v>
      </c>
      <c r="AZ731" s="20"/>
      <c r="BA731" s="20"/>
      <c r="BB731">
        <v>1</v>
      </c>
      <c r="BC731">
        <v>0.5</v>
      </c>
      <c r="BD731">
        <v>1</v>
      </c>
      <c r="BE731">
        <v>11.5</v>
      </c>
      <c r="BF731" s="35" t="s">
        <v>14691</v>
      </c>
      <c r="BG731" s="35" t="s">
        <v>9706</v>
      </c>
      <c r="BH731" s="35" t="s">
        <v>9707</v>
      </c>
      <c r="BI731" s="35" t="s">
        <v>2589</v>
      </c>
      <c r="BJ731" s="35" t="s">
        <v>9708</v>
      </c>
    </row>
    <row r="732" spans="1:62" x14ac:dyDescent="0.2">
      <c r="A732">
        <v>730</v>
      </c>
      <c r="B732" s="35" t="s">
        <v>6199</v>
      </c>
      <c r="C732" s="35" t="s">
        <v>6200</v>
      </c>
      <c r="D732" s="35" t="s">
        <v>6201</v>
      </c>
      <c r="E732" s="35" t="s">
        <v>6202</v>
      </c>
      <c r="F732" s="35" t="s">
        <v>6203</v>
      </c>
      <c r="G732" s="20">
        <v>44245</v>
      </c>
      <c r="H732" s="35" t="s">
        <v>386</v>
      </c>
      <c r="I732" s="35" t="s">
        <v>54</v>
      </c>
      <c r="J732" s="35" t="s">
        <v>53</v>
      </c>
      <c r="K732">
        <v>18</v>
      </c>
      <c r="L732">
        <v>9.1999999999999993</v>
      </c>
      <c r="M732" s="35" t="s">
        <v>6204</v>
      </c>
      <c r="N732" s="35" t="s">
        <v>6205</v>
      </c>
      <c r="O732" s="35" t="s">
        <v>122</v>
      </c>
      <c r="P732" s="35" t="s">
        <v>2575</v>
      </c>
      <c r="Q732" s="35" t="s">
        <v>68</v>
      </c>
      <c r="R732" s="35" t="s">
        <v>2577</v>
      </c>
      <c r="S732" s="35" t="s">
        <v>6206</v>
      </c>
      <c r="T732">
        <v>23000000</v>
      </c>
      <c r="U732">
        <v>10</v>
      </c>
      <c r="V732" s="35" t="s">
        <v>6207</v>
      </c>
      <c r="W732" s="35" t="s">
        <v>118</v>
      </c>
      <c r="X732" s="35" t="s">
        <v>79</v>
      </c>
      <c r="Y732" s="35" t="s">
        <v>48</v>
      </c>
      <c r="Z732" s="35" t="s">
        <v>14691</v>
      </c>
      <c r="AA732" s="35" t="s">
        <v>14691</v>
      </c>
      <c r="AC732" s="35" t="s">
        <v>14691</v>
      </c>
      <c r="AD732" s="35" t="s">
        <v>14691</v>
      </c>
      <c r="AE732">
        <v>236900000</v>
      </c>
      <c r="AF732">
        <v>10.3</v>
      </c>
      <c r="AG732" s="35" t="s">
        <v>14691</v>
      </c>
      <c r="AI732">
        <v>7666667</v>
      </c>
      <c r="AJ732" s="20">
        <v>44455</v>
      </c>
      <c r="AK732" s="20"/>
      <c r="AL732">
        <v>14500000</v>
      </c>
      <c r="AO732">
        <v>9666667</v>
      </c>
      <c r="AP732" s="35" t="s">
        <v>14691</v>
      </c>
      <c r="AQ732" s="35" t="s">
        <v>14691</v>
      </c>
      <c r="AR732" s="35" t="s">
        <v>14691</v>
      </c>
      <c r="AS732" s="35" t="s">
        <v>14691</v>
      </c>
      <c r="AT732" s="35" t="s">
        <v>14691</v>
      </c>
      <c r="AU732">
        <v>10.31</v>
      </c>
      <c r="AV732">
        <v>10.36</v>
      </c>
      <c r="AW732" t="b">
        <v>0</v>
      </c>
      <c r="AX732">
        <v>23000000</v>
      </c>
      <c r="AY732" s="20">
        <v>44915</v>
      </c>
      <c r="AZ732" s="20"/>
      <c r="BA732" s="20">
        <v>45097</v>
      </c>
      <c r="BB732">
        <v>1</v>
      </c>
      <c r="BC732">
        <v>0.3333333432674408</v>
      </c>
      <c r="BD732">
        <v>1</v>
      </c>
      <c r="BE732">
        <v>11.5</v>
      </c>
      <c r="BF732" s="35" t="s">
        <v>14691</v>
      </c>
      <c r="BG732" s="35" t="s">
        <v>1188</v>
      </c>
      <c r="BH732" s="35" t="s">
        <v>6208</v>
      </c>
      <c r="BI732" s="35" t="s">
        <v>2580</v>
      </c>
      <c r="BJ732" s="35" t="s">
        <v>6209</v>
      </c>
    </row>
    <row r="733" spans="1:62" x14ac:dyDescent="0.2">
      <c r="A733">
        <v>731</v>
      </c>
      <c r="B733" s="35" t="s">
        <v>6199</v>
      </c>
      <c r="C733" s="35" t="s">
        <v>6200</v>
      </c>
      <c r="D733" s="35" t="s">
        <v>6201</v>
      </c>
      <c r="E733" s="35" t="s">
        <v>6210</v>
      </c>
      <c r="F733" s="35" t="s">
        <v>6203</v>
      </c>
      <c r="G733" s="20">
        <v>44245</v>
      </c>
      <c r="H733" s="35" t="s">
        <v>386</v>
      </c>
      <c r="I733" s="35" t="s">
        <v>54</v>
      </c>
      <c r="J733" s="35" t="s">
        <v>53</v>
      </c>
      <c r="K733">
        <v>18</v>
      </c>
      <c r="L733">
        <v>9.1999999999999993</v>
      </c>
      <c r="M733" s="35" t="s">
        <v>6204</v>
      </c>
      <c r="N733" s="35" t="s">
        <v>6205</v>
      </c>
      <c r="O733" s="35" t="s">
        <v>122</v>
      </c>
      <c r="P733" s="35" t="s">
        <v>2575</v>
      </c>
      <c r="Q733" s="35" t="s">
        <v>68</v>
      </c>
      <c r="R733" s="35" t="s">
        <v>2577</v>
      </c>
      <c r="S733" s="35" t="s">
        <v>6206</v>
      </c>
      <c r="T733">
        <v>23000000</v>
      </c>
      <c r="U733">
        <v>10</v>
      </c>
      <c r="V733" s="35" t="s">
        <v>6207</v>
      </c>
      <c r="W733" s="35" t="s">
        <v>118</v>
      </c>
      <c r="X733" s="35" t="s">
        <v>79</v>
      </c>
      <c r="Y733" s="35" t="s">
        <v>48</v>
      </c>
      <c r="Z733" s="35" t="s">
        <v>14691</v>
      </c>
      <c r="AA733" s="35" t="s">
        <v>14691</v>
      </c>
      <c r="AC733" s="35" t="s">
        <v>14691</v>
      </c>
      <c r="AD733" s="35" t="s">
        <v>14691</v>
      </c>
      <c r="AE733">
        <v>236900000</v>
      </c>
      <c r="AF733">
        <v>10.3</v>
      </c>
      <c r="AG733" s="35" t="s">
        <v>14691</v>
      </c>
      <c r="AI733">
        <v>7666667</v>
      </c>
      <c r="AJ733" s="20">
        <v>44455</v>
      </c>
      <c r="AK733" s="20"/>
      <c r="AL733">
        <v>14500000</v>
      </c>
      <c r="AO733">
        <v>9666667</v>
      </c>
      <c r="AP733" s="35" t="s">
        <v>14691</v>
      </c>
      <c r="AQ733" s="35" t="s">
        <v>14691</v>
      </c>
      <c r="AR733" s="35" t="s">
        <v>14691</v>
      </c>
      <c r="AS733" s="35" t="s">
        <v>14691</v>
      </c>
      <c r="AT733" s="35" t="s">
        <v>14691</v>
      </c>
      <c r="AU733">
        <v>10.31</v>
      </c>
      <c r="AV733">
        <v>10.36</v>
      </c>
      <c r="AW733" t="b">
        <v>0</v>
      </c>
      <c r="AX733">
        <v>23000000</v>
      </c>
      <c r="AY733" s="20">
        <v>44915</v>
      </c>
      <c r="AZ733" s="20"/>
      <c r="BA733" s="20">
        <v>45097</v>
      </c>
      <c r="BB733">
        <v>1</v>
      </c>
      <c r="BC733">
        <v>0.3333333432674408</v>
      </c>
      <c r="BD733">
        <v>1</v>
      </c>
      <c r="BE733">
        <v>11.5</v>
      </c>
      <c r="BF733" s="35" t="s">
        <v>14691</v>
      </c>
      <c r="BG733" s="35" t="s">
        <v>6199</v>
      </c>
      <c r="BH733" s="35" t="s">
        <v>6211</v>
      </c>
      <c r="BI733" s="35" t="s">
        <v>2584</v>
      </c>
      <c r="BJ733" s="35" t="s">
        <v>6212</v>
      </c>
    </row>
    <row r="734" spans="1:62" x14ac:dyDescent="0.2">
      <c r="A734">
        <v>732</v>
      </c>
      <c r="B734" s="35" t="s">
        <v>6199</v>
      </c>
      <c r="C734" s="35" t="s">
        <v>6200</v>
      </c>
      <c r="D734" s="35" t="s">
        <v>6201</v>
      </c>
      <c r="E734" s="35" t="s">
        <v>6213</v>
      </c>
      <c r="F734" s="35" t="s">
        <v>6203</v>
      </c>
      <c r="G734" s="20">
        <v>44245</v>
      </c>
      <c r="H734" s="35" t="s">
        <v>386</v>
      </c>
      <c r="I734" s="35" t="s">
        <v>54</v>
      </c>
      <c r="J734" s="35" t="s">
        <v>53</v>
      </c>
      <c r="K734">
        <v>18</v>
      </c>
      <c r="L734">
        <v>9.1999999999999993</v>
      </c>
      <c r="M734" s="35" t="s">
        <v>6204</v>
      </c>
      <c r="N734" s="35" t="s">
        <v>6205</v>
      </c>
      <c r="O734" s="35" t="s">
        <v>122</v>
      </c>
      <c r="P734" s="35" t="s">
        <v>2575</v>
      </c>
      <c r="Q734" s="35" t="s">
        <v>68</v>
      </c>
      <c r="R734" s="35" t="s">
        <v>2577</v>
      </c>
      <c r="S734" s="35" t="s">
        <v>6206</v>
      </c>
      <c r="T734">
        <v>23000000</v>
      </c>
      <c r="U734">
        <v>10</v>
      </c>
      <c r="V734" s="35" t="s">
        <v>6207</v>
      </c>
      <c r="W734" s="35" t="s">
        <v>118</v>
      </c>
      <c r="X734" s="35" t="s">
        <v>79</v>
      </c>
      <c r="Y734" s="35" t="s">
        <v>48</v>
      </c>
      <c r="Z734" s="35" t="s">
        <v>14691</v>
      </c>
      <c r="AA734" s="35" t="s">
        <v>14691</v>
      </c>
      <c r="AC734" s="35" t="s">
        <v>14691</v>
      </c>
      <c r="AD734" s="35" t="s">
        <v>14691</v>
      </c>
      <c r="AE734">
        <v>236900000</v>
      </c>
      <c r="AF734">
        <v>10.3</v>
      </c>
      <c r="AG734" s="35" t="s">
        <v>14691</v>
      </c>
      <c r="AI734">
        <v>7666667</v>
      </c>
      <c r="AJ734" s="20">
        <v>44455</v>
      </c>
      <c r="AK734" s="20"/>
      <c r="AL734">
        <v>14500000</v>
      </c>
      <c r="AO734">
        <v>9666667</v>
      </c>
      <c r="AP734" s="35" t="s">
        <v>14691</v>
      </c>
      <c r="AQ734" s="35" t="s">
        <v>14691</v>
      </c>
      <c r="AR734" s="35" t="s">
        <v>14691</v>
      </c>
      <c r="AS734" s="35" t="s">
        <v>14691</v>
      </c>
      <c r="AT734" s="35" t="s">
        <v>14691</v>
      </c>
      <c r="AU734">
        <v>10.31</v>
      </c>
      <c r="AV734">
        <v>10.36</v>
      </c>
      <c r="AW734" t="b">
        <v>0</v>
      </c>
      <c r="AX734">
        <v>23000000</v>
      </c>
      <c r="AY734" s="20">
        <v>44915</v>
      </c>
      <c r="AZ734" s="20"/>
      <c r="BA734" s="20">
        <v>45097</v>
      </c>
      <c r="BB734">
        <v>1</v>
      </c>
      <c r="BC734">
        <v>0.3333333432674408</v>
      </c>
      <c r="BD734">
        <v>1</v>
      </c>
      <c r="BE734">
        <v>11.5</v>
      </c>
      <c r="BF734" s="35" t="s">
        <v>14691</v>
      </c>
      <c r="BG734" s="35" t="s">
        <v>6214</v>
      </c>
      <c r="BH734" s="35" t="s">
        <v>6215</v>
      </c>
      <c r="BI734" s="35" t="s">
        <v>2589</v>
      </c>
      <c r="BJ734" s="35" t="s">
        <v>6216</v>
      </c>
    </row>
    <row r="735" spans="1:62" x14ac:dyDescent="0.2">
      <c r="A735">
        <v>733</v>
      </c>
      <c r="B735" s="35" t="s">
        <v>4725</v>
      </c>
      <c r="C735" s="35" t="s">
        <v>4726</v>
      </c>
      <c r="D735" s="35" t="s">
        <v>4727</v>
      </c>
      <c r="E735" s="35" t="s">
        <v>4728</v>
      </c>
      <c r="F735" s="35" t="s">
        <v>4729</v>
      </c>
      <c r="G735" s="20">
        <v>44092</v>
      </c>
      <c r="H735" s="35" t="s">
        <v>3225</v>
      </c>
      <c r="I735" s="35" t="s">
        <v>54</v>
      </c>
      <c r="J735" s="35" t="s">
        <v>53</v>
      </c>
      <c r="K735">
        <v>18</v>
      </c>
      <c r="L735">
        <v>9.1999999999999993</v>
      </c>
      <c r="M735" s="35" t="s">
        <v>4479</v>
      </c>
      <c r="N735" s="35" t="s">
        <v>4730</v>
      </c>
      <c r="O735" s="35" t="s">
        <v>96</v>
      </c>
      <c r="P735" s="35" t="s">
        <v>2575</v>
      </c>
      <c r="Q735" s="35" t="s">
        <v>241</v>
      </c>
      <c r="R735" s="35" t="s">
        <v>2623</v>
      </c>
      <c r="S735" s="35" t="s">
        <v>4731</v>
      </c>
      <c r="T735">
        <v>41400000</v>
      </c>
      <c r="U735">
        <v>10</v>
      </c>
      <c r="V735" s="35" t="s">
        <v>4732</v>
      </c>
      <c r="W735" s="35" t="s">
        <v>1186</v>
      </c>
      <c r="X735" s="35" t="s">
        <v>49</v>
      </c>
      <c r="Y735" s="35" t="s">
        <v>56</v>
      </c>
      <c r="Z735" s="35" t="s">
        <v>49</v>
      </c>
      <c r="AA735" s="35" t="s">
        <v>56</v>
      </c>
      <c r="AC735" s="35" t="s">
        <v>14691</v>
      </c>
      <c r="AD735" s="35" t="s">
        <v>14691</v>
      </c>
      <c r="AE735">
        <v>414000000</v>
      </c>
      <c r="AF735">
        <v>10</v>
      </c>
      <c r="AG735" s="35" t="s">
        <v>1185</v>
      </c>
      <c r="AH735">
        <v>1656000000</v>
      </c>
      <c r="AI735">
        <v>13800000</v>
      </c>
      <c r="AJ735" s="20">
        <v>44110</v>
      </c>
      <c r="AK735" s="20">
        <v>44476</v>
      </c>
      <c r="AL735">
        <v>10280000</v>
      </c>
      <c r="AO735">
        <v>6853333</v>
      </c>
      <c r="AP735" s="35" t="s">
        <v>14691</v>
      </c>
      <c r="AQ735" s="35" t="s">
        <v>14691</v>
      </c>
      <c r="AR735" s="35" t="s">
        <v>1184</v>
      </c>
      <c r="AS735" s="35" t="s">
        <v>4733</v>
      </c>
      <c r="AT735" s="35" t="s">
        <v>14691</v>
      </c>
      <c r="AU735">
        <v>10</v>
      </c>
      <c r="AV735">
        <v>10.029999999999999</v>
      </c>
      <c r="AW735" t="b">
        <v>1</v>
      </c>
      <c r="AX735">
        <v>41400000</v>
      </c>
      <c r="AY735" s="20">
        <v>44842</v>
      </c>
      <c r="AZ735" s="20">
        <v>44749</v>
      </c>
      <c r="BA735" s="20"/>
      <c r="BB735">
        <v>1</v>
      </c>
      <c r="BC735">
        <v>0.3333333432674408</v>
      </c>
      <c r="BD735">
        <v>1</v>
      </c>
      <c r="BE735">
        <v>11.5</v>
      </c>
      <c r="BF735" s="35" t="s">
        <v>14691</v>
      </c>
      <c r="BG735" s="35" t="s">
        <v>1187</v>
      </c>
      <c r="BH735" s="35" t="s">
        <v>4734</v>
      </c>
      <c r="BI735" s="35" t="s">
        <v>2580</v>
      </c>
      <c r="BJ735" s="35" t="s">
        <v>4735</v>
      </c>
    </row>
    <row r="736" spans="1:62" x14ac:dyDescent="0.2">
      <c r="A736">
        <v>734</v>
      </c>
      <c r="B736" s="35" t="s">
        <v>4725</v>
      </c>
      <c r="C736" s="35" t="s">
        <v>4726</v>
      </c>
      <c r="D736" s="35" t="s">
        <v>4727</v>
      </c>
      <c r="E736" s="35" t="s">
        <v>4736</v>
      </c>
      <c r="F736" s="35" t="s">
        <v>4729</v>
      </c>
      <c r="G736" s="20">
        <v>44092</v>
      </c>
      <c r="H736" s="35" t="s">
        <v>3225</v>
      </c>
      <c r="I736" s="35" t="s">
        <v>54</v>
      </c>
      <c r="J736" s="35" t="s">
        <v>53</v>
      </c>
      <c r="K736">
        <v>18</v>
      </c>
      <c r="L736">
        <v>9.1999999999999993</v>
      </c>
      <c r="M736" s="35" t="s">
        <v>4479</v>
      </c>
      <c r="N736" s="35" t="s">
        <v>4730</v>
      </c>
      <c r="O736" s="35" t="s">
        <v>96</v>
      </c>
      <c r="P736" s="35" t="s">
        <v>2575</v>
      </c>
      <c r="Q736" s="35" t="s">
        <v>241</v>
      </c>
      <c r="R736" s="35" t="s">
        <v>2623</v>
      </c>
      <c r="S736" s="35" t="s">
        <v>4731</v>
      </c>
      <c r="T736">
        <v>41400000</v>
      </c>
      <c r="U736">
        <v>10</v>
      </c>
      <c r="V736" s="35" t="s">
        <v>4732</v>
      </c>
      <c r="W736" s="35" t="s">
        <v>1186</v>
      </c>
      <c r="X736" s="35" t="s">
        <v>49</v>
      </c>
      <c r="Y736" s="35" t="s">
        <v>56</v>
      </c>
      <c r="Z736" s="35" t="s">
        <v>49</v>
      </c>
      <c r="AA736" s="35" t="s">
        <v>56</v>
      </c>
      <c r="AC736" s="35" t="s">
        <v>14691</v>
      </c>
      <c r="AD736" s="35" t="s">
        <v>14691</v>
      </c>
      <c r="AE736">
        <v>414000000</v>
      </c>
      <c r="AF736">
        <v>10</v>
      </c>
      <c r="AG736" s="35" t="s">
        <v>1185</v>
      </c>
      <c r="AH736">
        <v>1656000000</v>
      </c>
      <c r="AI736">
        <v>13800000</v>
      </c>
      <c r="AJ736" s="20">
        <v>44110</v>
      </c>
      <c r="AK736" s="20">
        <v>44476</v>
      </c>
      <c r="AL736">
        <v>10280000</v>
      </c>
      <c r="AO736">
        <v>6853333</v>
      </c>
      <c r="AP736" s="35" t="s">
        <v>14691</v>
      </c>
      <c r="AQ736" s="35" t="s">
        <v>14691</v>
      </c>
      <c r="AR736" s="35" t="s">
        <v>1184</v>
      </c>
      <c r="AS736" s="35" t="s">
        <v>4733</v>
      </c>
      <c r="AT736" s="35" t="s">
        <v>14691</v>
      </c>
      <c r="AU736">
        <v>10</v>
      </c>
      <c r="AV736">
        <v>10.029999999999999</v>
      </c>
      <c r="AW736" t="b">
        <v>1</v>
      </c>
      <c r="AX736">
        <v>41400000</v>
      </c>
      <c r="AY736" s="20">
        <v>44842</v>
      </c>
      <c r="AZ736" s="20">
        <v>44749</v>
      </c>
      <c r="BA736" s="20"/>
      <c r="BB736">
        <v>1</v>
      </c>
      <c r="BC736">
        <v>0.3333333432674408</v>
      </c>
      <c r="BD736">
        <v>1</v>
      </c>
      <c r="BE736">
        <v>11.5</v>
      </c>
      <c r="BF736" s="35" t="s">
        <v>14691</v>
      </c>
      <c r="BG736" s="35" t="s">
        <v>4725</v>
      </c>
      <c r="BH736" s="35" t="s">
        <v>4737</v>
      </c>
      <c r="BI736" s="35" t="s">
        <v>2584</v>
      </c>
      <c r="BJ736" s="35" t="s">
        <v>4738</v>
      </c>
    </row>
    <row r="737" spans="1:62" x14ac:dyDescent="0.2">
      <c r="A737">
        <v>735</v>
      </c>
      <c r="B737" s="35" t="s">
        <v>4725</v>
      </c>
      <c r="C737" s="35" t="s">
        <v>4726</v>
      </c>
      <c r="D737" s="35" t="s">
        <v>4727</v>
      </c>
      <c r="E737" s="35" t="s">
        <v>4739</v>
      </c>
      <c r="F737" s="35" t="s">
        <v>4729</v>
      </c>
      <c r="G737" s="20">
        <v>44092</v>
      </c>
      <c r="H737" s="35" t="s">
        <v>3225</v>
      </c>
      <c r="I737" s="35" t="s">
        <v>54</v>
      </c>
      <c r="J737" s="35" t="s">
        <v>53</v>
      </c>
      <c r="K737">
        <v>18</v>
      </c>
      <c r="L737">
        <v>9.1999999999999993</v>
      </c>
      <c r="M737" s="35" t="s">
        <v>4479</v>
      </c>
      <c r="N737" s="35" t="s">
        <v>4730</v>
      </c>
      <c r="O737" s="35" t="s">
        <v>96</v>
      </c>
      <c r="P737" s="35" t="s">
        <v>2575</v>
      </c>
      <c r="Q737" s="35" t="s">
        <v>241</v>
      </c>
      <c r="R737" s="35" t="s">
        <v>2623</v>
      </c>
      <c r="S737" s="35" t="s">
        <v>4731</v>
      </c>
      <c r="T737">
        <v>41400000</v>
      </c>
      <c r="U737">
        <v>10</v>
      </c>
      <c r="V737" s="35" t="s">
        <v>4732</v>
      </c>
      <c r="W737" s="35" t="s">
        <v>1186</v>
      </c>
      <c r="X737" s="35" t="s">
        <v>49</v>
      </c>
      <c r="Y737" s="35" t="s">
        <v>56</v>
      </c>
      <c r="Z737" s="35" t="s">
        <v>49</v>
      </c>
      <c r="AA737" s="35" t="s">
        <v>56</v>
      </c>
      <c r="AC737" s="35" t="s">
        <v>14691</v>
      </c>
      <c r="AD737" s="35" t="s">
        <v>14691</v>
      </c>
      <c r="AE737">
        <v>414000000</v>
      </c>
      <c r="AF737">
        <v>10</v>
      </c>
      <c r="AG737" s="35" t="s">
        <v>1185</v>
      </c>
      <c r="AH737">
        <v>1656000000</v>
      </c>
      <c r="AI737">
        <v>13800000</v>
      </c>
      <c r="AJ737" s="20">
        <v>44110</v>
      </c>
      <c r="AK737" s="20">
        <v>44476</v>
      </c>
      <c r="AL737">
        <v>10280000</v>
      </c>
      <c r="AO737">
        <v>6853333</v>
      </c>
      <c r="AP737" s="35" t="s">
        <v>14691</v>
      </c>
      <c r="AQ737" s="35" t="s">
        <v>14691</v>
      </c>
      <c r="AR737" s="35" t="s">
        <v>1184</v>
      </c>
      <c r="AS737" s="35" t="s">
        <v>4733</v>
      </c>
      <c r="AT737" s="35" t="s">
        <v>14691</v>
      </c>
      <c r="AU737">
        <v>10</v>
      </c>
      <c r="AV737">
        <v>10.029999999999999</v>
      </c>
      <c r="AW737" t="b">
        <v>1</v>
      </c>
      <c r="AX737">
        <v>41400000</v>
      </c>
      <c r="AY737" s="20">
        <v>44842</v>
      </c>
      <c r="AZ737" s="20">
        <v>44749</v>
      </c>
      <c r="BA737" s="20"/>
      <c r="BB737">
        <v>1</v>
      </c>
      <c r="BC737">
        <v>0.3333333432674408</v>
      </c>
      <c r="BD737">
        <v>1</v>
      </c>
      <c r="BE737">
        <v>11.5</v>
      </c>
      <c r="BF737" s="35" t="s">
        <v>14691</v>
      </c>
      <c r="BG737" s="35" t="s">
        <v>4740</v>
      </c>
      <c r="BH737" s="35" t="s">
        <v>4741</v>
      </c>
      <c r="BI737" s="35" t="s">
        <v>2589</v>
      </c>
      <c r="BJ737" s="35" t="s">
        <v>4742</v>
      </c>
    </row>
    <row r="738" spans="1:62" x14ac:dyDescent="0.2">
      <c r="A738">
        <v>736</v>
      </c>
      <c r="B738" s="35" t="s">
        <v>11286</v>
      </c>
      <c r="C738" s="35" t="s">
        <v>11287</v>
      </c>
      <c r="D738" s="35" t="s">
        <v>11288</v>
      </c>
      <c r="E738" s="35" t="s">
        <v>11289</v>
      </c>
      <c r="F738" s="35" t="s">
        <v>11290</v>
      </c>
      <c r="G738" s="20">
        <v>44244</v>
      </c>
      <c r="H738" s="35" t="s">
        <v>3225</v>
      </c>
      <c r="I738" s="35" t="s">
        <v>61</v>
      </c>
      <c r="J738" s="35" t="s">
        <v>176</v>
      </c>
      <c r="K738">
        <v>18</v>
      </c>
      <c r="L738">
        <v>9.1999999999999993</v>
      </c>
      <c r="M738" s="35" t="s">
        <v>4268</v>
      </c>
      <c r="N738" s="35" t="s">
        <v>11291</v>
      </c>
      <c r="O738" s="35" t="s">
        <v>68</v>
      </c>
      <c r="P738" s="35" t="s">
        <v>2656</v>
      </c>
      <c r="Q738" s="35" t="s">
        <v>96</v>
      </c>
      <c r="R738" s="35" t="s">
        <v>2623</v>
      </c>
      <c r="S738" s="35" t="s">
        <v>11292</v>
      </c>
      <c r="T738">
        <v>33601509</v>
      </c>
      <c r="U738">
        <v>10</v>
      </c>
      <c r="V738" s="35" t="s">
        <v>14691</v>
      </c>
      <c r="W738" s="35" t="s">
        <v>118</v>
      </c>
      <c r="X738" s="35" t="s">
        <v>79</v>
      </c>
      <c r="Y738" s="35" t="s">
        <v>48</v>
      </c>
      <c r="Z738" s="35" t="s">
        <v>14691</v>
      </c>
      <c r="AA738" s="35" t="s">
        <v>14691</v>
      </c>
      <c r="AC738" s="35" t="s">
        <v>14691</v>
      </c>
      <c r="AD738" s="35" t="s">
        <v>14691</v>
      </c>
      <c r="AE738">
        <v>336032697</v>
      </c>
      <c r="AF738">
        <v>10</v>
      </c>
      <c r="AG738" s="35" t="s">
        <v>14691</v>
      </c>
      <c r="AI738">
        <v>8400377</v>
      </c>
      <c r="AJ738" s="20">
        <v>44273</v>
      </c>
      <c r="AK738" s="20"/>
      <c r="AL738">
        <v>10020310</v>
      </c>
      <c r="AM738">
        <v>1002031</v>
      </c>
      <c r="AP738" s="35" t="s">
        <v>14691</v>
      </c>
      <c r="AQ738" s="35" t="s">
        <v>14691</v>
      </c>
      <c r="AR738" s="35" t="s">
        <v>14691</v>
      </c>
      <c r="AS738" s="35" t="s">
        <v>14691</v>
      </c>
      <c r="AT738" s="35" t="s">
        <v>14691</v>
      </c>
      <c r="AU738">
        <v>10</v>
      </c>
      <c r="AV738">
        <v>10.053000000000001</v>
      </c>
      <c r="AW738" t="b">
        <v>0</v>
      </c>
      <c r="AX738">
        <v>33601509</v>
      </c>
      <c r="AY738" s="20">
        <v>45007</v>
      </c>
      <c r="AZ738" s="20"/>
      <c r="BA738" s="20"/>
      <c r="BB738">
        <v>1</v>
      </c>
      <c r="BC738">
        <v>0.25</v>
      </c>
      <c r="BD738">
        <v>1</v>
      </c>
      <c r="BE738">
        <v>11.5</v>
      </c>
      <c r="BF738" s="35" t="s">
        <v>14691</v>
      </c>
      <c r="BG738" s="35" t="s">
        <v>1183</v>
      </c>
      <c r="BH738" s="35" t="s">
        <v>14798</v>
      </c>
      <c r="BI738" s="35" t="s">
        <v>2580</v>
      </c>
      <c r="BJ738" s="35" t="s">
        <v>11293</v>
      </c>
    </row>
    <row r="739" spans="1:62" x14ac:dyDescent="0.2">
      <c r="A739">
        <v>737</v>
      </c>
      <c r="B739" s="35" t="s">
        <v>11286</v>
      </c>
      <c r="C739" s="35" t="s">
        <v>11287</v>
      </c>
      <c r="D739" s="35" t="s">
        <v>11288</v>
      </c>
      <c r="E739" s="35" t="s">
        <v>11294</v>
      </c>
      <c r="F739" s="35" t="s">
        <v>11290</v>
      </c>
      <c r="G739" s="20">
        <v>44244</v>
      </c>
      <c r="H739" s="35" t="s">
        <v>3225</v>
      </c>
      <c r="I739" s="35" t="s">
        <v>61</v>
      </c>
      <c r="J739" s="35" t="s">
        <v>176</v>
      </c>
      <c r="K739">
        <v>18</v>
      </c>
      <c r="L739">
        <v>9.1999999999999993</v>
      </c>
      <c r="M739" s="35" t="s">
        <v>4268</v>
      </c>
      <c r="N739" s="35" t="s">
        <v>11291</v>
      </c>
      <c r="O739" s="35" t="s">
        <v>68</v>
      </c>
      <c r="P739" s="35" t="s">
        <v>2656</v>
      </c>
      <c r="Q739" s="35" t="s">
        <v>96</v>
      </c>
      <c r="R739" s="35" t="s">
        <v>2623</v>
      </c>
      <c r="S739" s="35" t="s">
        <v>11292</v>
      </c>
      <c r="T739">
        <v>33601509</v>
      </c>
      <c r="U739">
        <v>10</v>
      </c>
      <c r="V739" s="35" t="s">
        <v>14691</v>
      </c>
      <c r="W739" s="35" t="s">
        <v>118</v>
      </c>
      <c r="X739" s="35" t="s">
        <v>79</v>
      </c>
      <c r="Y739" s="35" t="s">
        <v>48</v>
      </c>
      <c r="Z739" s="35" t="s">
        <v>14691</v>
      </c>
      <c r="AA739" s="35" t="s">
        <v>14691</v>
      </c>
      <c r="AC739" s="35" t="s">
        <v>14691</v>
      </c>
      <c r="AD739" s="35" t="s">
        <v>14691</v>
      </c>
      <c r="AE739">
        <v>336032697</v>
      </c>
      <c r="AF739">
        <v>10</v>
      </c>
      <c r="AG739" s="35" t="s">
        <v>14691</v>
      </c>
      <c r="AI739">
        <v>8400377</v>
      </c>
      <c r="AJ739" s="20">
        <v>44273</v>
      </c>
      <c r="AK739" s="20"/>
      <c r="AL739">
        <v>10020310</v>
      </c>
      <c r="AM739">
        <v>1002031</v>
      </c>
      <c r="AP739" s="35" t="s">
        <v>14691</v>
      </c>
      <c r="AQ739" s="35" t="s">
        <v>14691</v>
      </c>
      <c r="AR739" s="35" t="s">
        <v>14691</v>
      </c>
      <c r="AS739" s="35" t="s">
        <v>14691</v>
      </c>
      <c r="AT739" s="35" t="s">
        <v>14691</v>
      </c>
      <c r="AU739">
        <v>10</v>
      </c>
      <c r="AV739">
        <v>10.053000000000001</v>
      </c>
      <c r="AW739" t="b">
        <v>0</v>
      </c>
      <c r="AX739">
        <v>33601509</v>
      </c>
      <c r="AY739" s="20">
        <v>45007</v>
      </c>
      <c r="AZ739" s="20"/>
      <c r="BA739" s="20"/>
      <c r="BB739">
        <v>1</v>
      </c>
      <c r="BC739">
        <v>0.25</v>
      </c>
      <c r="BD739">
        <v>1</v>
      </c>
      <c r="BE739">
        <v>11.5</v>
      </c>
      <c r="BF739" s="35" t="s">
        <v>14691</v>
      </c>
      <c r="BG739" s="35" t="s">
        <v>11286</v>
      </c>
      <c r="BH739" s="35" t="s">
        <v>14799</v>
      </c>
      <c r="BI739" s="35" t="s">
        <v>2584</v>
      </c>
      <c r="BJ739" s="35" t="s">
        <v>11295</v>
      </c>
    </row>
    <row r="740" spans="1:62" x14ac:dyDescent="0.2">
      <c r="A740">
        <v>738</v>
      </c>
      <c r="B740" s="35" t="s">
        <v>11286</v>
      </c>
      <c r="C740" s="35" t="s">
        <v>11287</v>
      </c>
      <c r="D740" s="35" t="s">
        <v>11288</v>
      </c>
      <c r="E740" s="35" t="s">
        <v>11296</v>
      </c>
      <c r="F740" s="35" t="s">
        <v>11290</v>
      </c>
      <c r="G740" s="20">
        <v>44244</v>
      </c>
      <c r="H740" s="35" t="s">
        <v>3225</v>
      </c>
      <c r="I740" s="35" t="s">
        <v>61</v>
      </c>
      <c r="J740" s="35" t="s">
        <v>176</v>
      </c>
      <c r="K740">
        <v>18</v>
      </c>
      <c r="L740">
        <v>9.1999999999999993</v>
      </c>
      <c r="M740" s="35" t="s">
        <v>4268</v>
      </c>
      <c r="N740" s="35" t="s">
        <v>11291</v>
      </c>
      <c r="O740" s="35" t="s">
        <v>68</v>
      </c>
      <c r="P740" s="35" t="s">
        <v>2656</v>
      </c>
      <c r="Q740" s="35" t="s">
        <v>96</v>
      </c>
      <c r="R740" s="35" t="s">
        <v>2623</v>
      </c>
      <c r="S740" s="35" t="s">
        <v>11292</v>
      </c>
      <c r="T740">
        <v>33601509</v>
      </c>
      <c r="U740">
        <v>10</v>
      </c>
      <c r="V740" s="35" t="s">
        <v>14691</v>
      </c>
      <c r="W740" s="35" t="s">
        <v>118</v>
      </c>
      <c r="X740" s="35" t="s">
        <v>79</v>
      </c>
      <c r="Y740" s="35" t="s">
        <v>48</v>
      </c>
      <c r="Z740" s="35" t="s">
        <v>14691</v>
      </c>
      <c r="AA740" s="35" t="s">
        <v>14691</v>
      </c>
      <c r="AC740" s="35" t="s">
        <v>14691</v>
      </c>
      <c r="AD740" s="35" t="s">
        <v>14691</v>
      </c>
      <c r="AE740">
        <v>336032697</v>
      </c>
      <c r="AF740">
        <v>10</v>
      </c>
      <c r="AG740" s="35" t="s">
        <v>14691</v>
      </c>
      <c r="AI740">
        <v>8400377</v>
      </c>
      <c r="AJ740" s="20">
        <v>44273</v>
      </c>
      <c r="AK740" s="20"/>
      <c r="AL740">
        <v>10020310</v>
      </c>
      <c r="AM740">
        <v>1002031</v>
      </c>
      <c r="AP740" s="35" t="s">
        <v>14691</v>
      </c>
      <c r="AQ740" s="35" t="s">
        <v>14691</v>
      </c>
      <c r="AR740" s="35" t="s">
        <v>14691</v>
      </c>
      <c r="AS740" s="35" t="s">
        <v>14691</v>
      </c>
      <c r="AT740" s="35" t="s">
        <v>14691</v>
      </c>
      <c r="AU740">
        <v>10</v>
      </c>
      <c r="AV740">
        <v>10.053000000000001</v>
      </c>
      <c r="AW740" t="b">
        <v>0</v>
      </c>
      <c r="AX740">
        <v>33601509</v>
      </c>
      <c r="AY740" s="20">
        <v>45007</v>
      </c>
      <c r="AZ740" s="20"/>
      <c r="BA740" s="20"/>
      <c r="BB740">
        <v>1</v>
      </c>
      <c r="BC740">
        <v>0.25</v>
      </c>
      <c r="BD740">
        <v>1</v>
      </c>
      <c r="BE740">
        <v>11.5</v>
      </c>
      <c r="BF740" s="35" t="s">
        <v>14691</v>
      </c>
      <c r="BG740" s="35" t="s">
        <v>11297</v>
      </c>
      <c r="BH740" s="35" t="s">
        <v>14800</v>
      </c>
      <c r="BI740" s="35" t="s">
        <v>2589</v>
      </c>
      <c r="BJ740" s="35" t="s">
        <v>11298</v>
      </c>
    </row>
    <row r="741" spans="1:62" x14ac:dyDescent="0.2">
      <c r="A741">
        <v>739</v>
      </c>
      <c r="B741" s="35" t="s">
        <v>12593</v>
      </c>
      <c r="C741" s="35" t="s">
        <v>12594</v>
      </c>
      <c r="D741" s="35" t="s">
        <v>12595</v>
      </c>
      <c r="E741" s="35" t="s">
        <v>12596</v>
      </c>
      <c r="F741" s="35" t="s">
        <v>12597</v>
      </c>
      <c r="G741" s="20">
        <v>44484</v>
      </c>
      <c r="H741" s="35" t="s">
        <v>2949</v>
      </c>
      <c r="I741" s="35" t="s">
        <v>61</v>
      </c>
      <c r="J741" s="35" t="s">
        <v>162</v>
      </c>
      <c r="K741">
        <v>18</v>
      </c>
      <c r="L741">
        <v>9.1999999999999993</v>
      </c>
      <c r="M741" s="35" t="s">
        <v>12598</v>
      </c>
      <c r="N741" s="35" t="s">
        <v>12599</v>
      </c>
      <c r="O741" s="35" t="s">
        <v>394</v>
      </c>
      <c r="P741" s="35" t="s">
        <v>2575</v>
      </c>
      <c r="Q741" s="35" t="s">
        <v>200</v>
      </c>
      <c r="R741" s="35" t="s">
        <v>2577</v>
      </c>
      <c r="S741" s="35" t="s">
        <v>12600</v>
      </c>
      <c r="T741">
        <v>17250000</v>
      </c>
      <c r="U741">
        <v>10</v>
      </c>
      <c r="V741" s="35" t="s">
        <v>14691</v>
      </c>
      <c r="W741" s="35" t="s">
        <v>1181</v>
      </c>
      <c r="X741" s="35" t="s">
        <v>72</v>
      </c>
      <c r="Y741" s="35" t="s">
        <v>216</v>
      </c>
      <c r="Z741" s="35" t="s">
        <v>14691</v>
      </c>
      <c r="AA741" s="35" t="s">
        <v>14691</v>
      </c>
      <c r="AC741" s="35" t="s">
        <v>14691</v>
      </c>
      <c r="AD741" s="35" t="s">
        <v>14691</v>
      </c>
      <c r="AE741">
        <v>175950000</v>
      </c>
      <c r="AF741">
        <v>10.199999999999999</v>
      </c>
      <c r="AG741" s="35" t="s">
        <v>14691</v>
      </c>
      <c r="AI741">
        <v>12937500</v>
      </c>
      <c r="AJ741" s="20">
        <v>44504</v>
      </c>
      <c r="AK741" s="20"/>
      <c r="AL741">
        <v>8800000</v>
      </c>
      <c r="AO741">
        <v>8800000</v>
      </c>
      <c r="AP741" s="35" t="s">
        <v>14691</v>
      </c>
      <c r="AQ741" s="35" t="s">
        <v>14691</v>
      </c>
      <c r="AR741" s="35" t="s">
        <v>14691</v>
      </c>
      <c r="AS741" s="35" t="s">
        <v>14691</v>
      </c>
      <c r="AT741" s="35" t="s">
        <v>14691</v>
      </c>
      <c r="AU741">
        <v>10.199999999999999</v>
      </c>
      <c r="AV741">
        <v>10.284000000000001</v>
      </c>
      <c r="AW741" t="b">
        <v>0</v>
      </c>
      <c r="AX741">
        <v>17250000</v>
      </c>
      <c r="AY741" s="20">
        <v>45054</v>
      </c>
      <c r="AZ741" s="20"/>
      <c r="BA741" s="20"/>
      <c r="BB741">
        <v>1</v>
      </c>
      <c r="BC741">
        <v>0.75</v>
      </c>
      <c r="BD741">
        <v>1</v>
      </c>
      <c r="BE741">
        <v>11.5</v>
      </c>
      <c r="BF741" s="35" t="s">
        <v>14691</v>
      </c>
      <c r="BG741" s="35" t="s">
        <v>1182</v>
      </c>
      <c r="BH741" s="35" t="s">
        <v>12601</v>
      </c>
      <c r="BI741" s="35" t="s">
        <v>2580</v>
      </c>
      <c r="BJ741" s="35" t="s">
        <v>12602</v>
      </c>
    </row>
    <row r="742" spans="1:62" x14ac:dyDescent="0.2">
      <c r="A742">
        <v>740</v>
      </c>
      <c r="B742" s="35" t="s">
        <v>12593</v>
      </c>
      <c r="C742" s="35" t="s">
        <v>12594</v>
      </c>
      <c r="D742" s="35" t="s">
        <v>12595</v>
      </c>
      <c r="E742" s="35" t="s">
        <v>12603</v>
      </c>
      <c r="F742" s="35" t="s">
        <v>12597</v>
      </c>
      <c r="G742" s="20">
        <v>44484</v>
      </c>
      <c r="H742" s="35" t="s">
        <v>2949</v>
      </c>
      <c r="I742" s="35" t="s">
        <v>61</v>
      </c>
      <c r="J742" s="35" t="s">
        <v>162</v>
      </c>
      <c r="K742">
        <v>18</v>
      </c>
      <c r="L742">
        <v>9.1999999999999993</v>
      </c>
      <c r="M742" s="35" t="s">
        <v>12598</v>
      </c>
      <c r="N742" s="35" t="s">
        <v>12599</v>
      </c>
      <c r="O742" s="35" t="s">
        <v>394</v>
      </c>
      <c r="P742" s="35" t="s">
        <v>2575</v>
      </c>
      <c r="Q742" s="35" t="s">
        <v>200</v>
      </c>
      <c r="R742" s="35" t="s">
        <v>2577</v>
      </c>
      <c r="S742" s="35" t="s">
        <v>12600</v>
      </c>
      <c r="T742">
        <v>17250000</v>
      </c>
      <c r="U742">
        <v>10</v>
      </c>
      <c r="V742" s="35" t="s">
        <v>14691</v>
      </c>
      <c r="W742" s="35" t="s">
        <v>1181</v>
      </c>
      <c r="X742" s="35" t="s">
        <v>72</v>
      </c>
      <c r="Y742" s="35" t="s">
        <v>216</v>
      </c>
      <c r="Z742" s="35" t="s">
        <v>14691</v>
      </c>
      <c r="AA742" s="35" t="s">
        <v>14691</v>
      </c>
      <c r="AC742" s="35" t="s">
        <v>14691</v>
      </c>
      <c r="AD742" s="35" t="s">
        <v>14691</v>
      </c>
      <c r="AE742">
        <v>175950000</v>
      </c>
      <c r="AF742">
        <v>10.199999999999999</v>
      </c>
      <c r="AG742" s="35" t="s">
        <v>14691</v>
      </c>
      <c r="AI742">
        <v>12937500</v>
      </c>
      <c r="AJ742" s="20">
        <v>44504</v>
      </c>
      <c r="AK742" s="20"/>
      <c r="AL742">
        <v>8800000</v>
      </c>
      <c r="AO742">
        <v>8800000</v>
      </c>
      <c r="AP742" s="35" t="s">
        <v>14691</v>
      </c>
      <c r="AQ742" s="35" t="s">
        <v>14691</v>
      </c>
      <c r="AR742" s="35" t="s">
        <v>14691</v>
      </c>
      <c r="AS742" s="35" t="s">
        <v>14691</v>
      </c>
      <c r="AT742" s="35" t="s">
        <v>14691</v>
      </c>
      <c r="AU742">
        <v>10.199999999999999</v>
      </c>
      <c r="AV742">
        <v>10.284000000000001</v>
      </c>
      <c r="AW742" t="b">
        <v>0</v>
      </c>
      <c r="AX742">
        <v>17250000</v>
      </c>
      <c r="AY742" s="20">
        <v>45054</v>
      </c>
      <c r="AZ742" s="20"/>
      <c r="BA742" s="20"/>
      <c r="BB742">
        <v>1</v>
      </c>
      <c r="BC742">
        <v>0.75</v>
      </c>
      <c r="BD742">
        <v>1</v>
      </c>
      <c r="BE742">
        <v>11.5</v>
      </c>
      <c r="BF742" s="35" t="s">
        <v>14691</v>
      </c>
      <c r="BG742" s="35" t="s">
        <v>12593</v>
      </c>
      <c r="BH742" s="35" t="s">
        <v>12604</v>
      </c>
      <c r="BI742" s="35" t="s">
        <v>2584</v>
      </c>
      <c r="BJ742" s="35" t="s">
        <v>12605</v>
      </c>
    </row>
    <row r="743" spans="1:62" x14ac:dyDescent="0.2">
      <c r="A743">
        <v>741</v>
      </c>
      <c r="B743" s="35" t="s">
        <v>12593</v>
      </c>
      <c r="C743" s="35" t="s">
        <v>12594</v>
      </c>
      <c r="D743" s="35" t="s">
        <v>12595</v>
      </c>
      <c r="E743" s="35" t="s">
        <v>12606</v>
      </c>
      <c r="F743" s="35" t="s">
        <v>12597</v>
      </c>
      <c r="G743" s="20">
        <v>44484</v>
      </c>
      <c r="H743" s="35" t="s">
        <v>2949</v>
      </c>
      <c r="I743" s="35" t="s">
        <v>61</v>
      </c>
      <c r="J743" s="35" t="s">
        <v>162</v>
      </c>
      <c r="K743">
        <v>18</v>
      </c>
      <c r="L743">
        <v>9.1999999999999993</v>
      </c>
      <c r="M743" s="35" t="s">
        <v>12598</v>
      </c>
      <c r="N743" s="35" t="s">
        <v>12599</v>
      </c>
      <c r="O743" s="35" t="s">
        <v>394</v>
      </c>
      <c r="P743" s="35" t="s">
        <v>2575</v>
      </c>
      <c r="Q743" s="35" t="s">
        <v>200</v>
      </c>
      <c r="R743" s="35" t="s">
        <v>2577</v>
      </c>
      <c r="S743" s="35" t="s">
        <v>12600</v>
      </c>
      <c r="T743">
        <v>17250000</v>
      </c>
      <c r="U743">
        <v>10</v>
      </c>
      <c r="V743" s="35" t="s">
        <v>14691</v>
      </c>
      <c r="W743" s="35" t="s">
        <v>1181</v>
      </c>
      <c r="X743" s="35" t="s">
        <v>72</v>
      </c>
      <c r="Y743" s="35" t="s">
        <v>216</v>
      </c>
      <c r="Z743" s="35" t="s">
        <v>14691</v>
      </c>
      <c r="AA743" s="35" t="s">
        <v>14691</v>
      </c>
      <c r="AC743" s="35" t="s">
        <v>14691</v>
      </c>
      <c r="AD743" s="35" t="s">
        <v>14691</v>
      </c>
      <c r="AE743">
        <v>175950000</v>
      </c>
      <c r="AF743">
        <v>10.199999999999999</v>
      </c>
      <c r="AG743" s="35" t="s">
        <v>14691</v>
      </c>
      <c r="AI743">
        <v>12937500</v>
      </c>
      <c r="AJ743" s="20">
        <v>44504</v>
      </c>
      <c r="AK743" s="20"/>
      <c r="AL743">
        <v>8800000</v>
      </c>
      <c r="AO743">
        <v>8800000</v>
      </c>
      <c r="AP743" s="35" t="s">
        <v>14691</v>
      </c>
      <c r="AQ743" s="35" t="s">
        <v>14691</v>
      </c>
      <c r="AR743" s="35" t="s">
        <v>14691</v>
      </c>
      <c r="AS743" s="35" t="s">
        <v>14691</v>
      </c>
      <c r="AT743" s="35" t="s">
        <v>14691</v>
      </c>
      <c r="AU743">
        <v>10.199999999999999</v>
      </c>
      <c r="AV743">
        <v>10.284000000000001</v>
      </c>
      <c r="AW743" t="b">
        <v>0</v>
      </c>
      <c r="AX743">
        <v>17250000</v>
      </c>
      <c r="AY743" s="20">
        <v>45054</v>
      </c>
      <c r="AZ743" s="20"/>
      <c r="BA743" s="20"/>
      <c r="BB743">
        <v>1</v>
      </c>
      <c r="BC743">
        <v>0.75</v>
      </c>
      <c r="BD743">
        <v>1</v>
      </c>
      <c r="BE743">
        <v>11.5</v>
      </c>
      <c r="BF743" s="35" t="s">
        <v>14691</v>
      </c>
      <c r="BG743" s="35" t="s">
        <v>12607</v>
      </c>
      <c r="BH743" s="35" t="s">
        <v>12608</v>
      </c>
      <c r="BI743" s="35" t="s">
        <v>2589</v>
      </c>
      <c r="BJ743" s="35" t="s">
        <v>12609</v>
      </c>
    </row>
    <row r="744" spans="1:62" x14ac:dyDescent="0.2">
      <c r="A744">
        <v>742</v>
      </c>
      <c r="B744" s="35" t="s">
        <v>2904</v>
      </c>
      <c r="C744" s="35" t="s">
        <v>2905</v>
      </c>
      <c r="D744" s="35" t="s">
        <v>2906</v>
      </c>
      <c r="E744" s="35" t="s">
        <v>2907</v>
      </c>
      <c r="F744" s="35" t="s">
        <v>2908</v>
      </c>
      <c r="G744" s="20">
        <v>44174</v>
      </c>
      <c r="H744" s="35" t="s">
        <v>1179</v>
      </c>
      <c r="I744" s="35" t="s">
        <v>54</v>
      </c>
      <c r="J744" s="35" t="s">
        <v>137</v>
      </c>
      <c r="K744">
        <v>18</v>
      </c>
      <c r="L744">
        <v>9.1999999999999993</v>
      </c>
      <c r="M744" s="35" t="s">
        <v>2909</v>
      </c>
      <c r="N744" s="35" t="s">
        <v>2910</v>
      </c>
      <c r="O744" s="35" t="s">
        <v>169</v>
      </c>
      <c r="P744" s="35" t="s">
        <v>2656</v>
      </c>
      <c r="Q744" s="35" t="s">
        <v>52</v>
      </c>
      <c r="R744" s="35" t="s">
        <v>2623</v>
      </c>
      <c r="S744" s="35" t="s">
        <v>2911</v>
      </c>
      <c r="T744">
        <v>5750000</v>
      </c>
      <c r="U744">
        <v>10</v>
      </c>
      <c r="V744" s="35" t="s">
        <v>14691</v>
      </c>
      <c r="W744" s="35" t="s">
        <v>1178</v>
      </c>
      <c r="X744" s="35" t="s">
        <v>130</v>
      </c>
      <c r="Y744" s="35" t="s">
        <v>56</v>
      </c>
      <c r="Z744" s="35" t="s">
        <v>130</v>
      </c>
      <c r="AA744" s="35" t="s">
        <v>56</v>
      </c>
      <c r="AC744" s="35" t="s">
        <v>14691</v>
      </c>
      <c r="AD744" s="35" t="s">
        <v>14691</v>
      </c>
      <c r="AE744">
        <v>58075000</v>
      </c>
      <c r="AF744">
        <v>10.1</v>
      </c>
      <c r="AG744" s="35" t="s">
        <v>2912</v>
      </c>
      <c r="AI744">
        <v>5750000</v>
      </c>
      <c r="AJ744" s="20">
        <v>44216</v>
      </c>
      <c r="AK744" s="20">
        <v>44537</v>
      </c>
      <c r="AL744">
        <v>2800000</v>
      </c>
      <c r="AO744">
        <v>2800000</v>
      </c>
      <c r="AP744" s="35" t="s">
        <v>14691</v>
      </c>
      <c r="AQ744" s="35" t="s">
        <v>14691</v>
      </c>
      <c r="AR744" s="35" t="s">
        <v>14691</v>
      </c>
      <c r="AS744" s="35" t="s">
        <v>14691</v>
      </c>
      <c r="AT744" s="35" t="s">
        <v>14691</v>
      </c>
      <c r="AU744">
        <v>10.09</v>
      </c>
      <c r="AV744">
        <v>10.098000000000001</v>
      </c>
      <c r="AW744" t="b">
        <v>1</v>
      </c>
      <c r="AX744">
        <v>5750000</v>
      </c>
      <c r="AY744" s="20">
        <v>44673</v>
      </c>
      <c r="AZ744" s="20">
        <v>44681</v>
      </c>
      <c r="BA744" s="20">
        <v>44764</v>
      </c>
      <c r="BB744">
        <v>1</v>
      </c>
      <c r="BC744">
        <v>1</v>
      </c>
      <c r="BD744">
        <v>1</v>
      </c>
      <c r="BE744">
        <v>11.5</v>
      </c>
      <c r="BF744" s="35" t="s">
        <v>14691</v>
      </c>
      <c r="BG744" s="35" t="s">
        <v>1180</v>
      </c>
      <c r="BH744" s="35" t="s">
        <v>2913</v>
      </c>
      <c r="BI744" s="35" t="s">
        <v>2580</v>
      </c>
      <c r="BJ744" s="35" t="s">
        <v>2914</v>
      </c>
    </row>
    <row r="745" spans="1:62" x14ac:dyDescent="0.2">
      <c r="A745">
        <v>743</v>
      </c>
      <c r="B745" s="35" t="s">
        <v>2904</v>
      </c>
      <c r="C745" s="35" t="s">
        <v>2905</v>
      </c>
      <c r="D745" s="35" t="s">
        <v>2906</v>
      </c>
      <c r="E745" s="35" t="s">
        <v>2915</v>
      </c>
      <c r="F745" s="35" t="s">
        <v>2908</v>
      </c>
      <c r="G745" s="20">
        <v>44174</v>
      </c>
      <c r="H745" s="35" t="s">
        <v>1179</v>
      </c>
      <c r="I745" s="35" t="s">
        <v>54</v>
      </c>
      <c r="J745" s="35" t="s">
        <v>137</v>
      </c>
      <c r="K745">
        <v>18</v>
      </c>
      <c r="L745">
        <v>9.1999999999999993</v>
      </c>
      <c r="M745" s="35" t="s">
        <v>2909</v>
      </c>
      <c r="N745" s="35" t="s">
        <v>2910</v>
      </c>
      <c r="O745" s="35" t="s">
        <v>169</v>
      </c>
      <c r="P745" s="35" t="s">
        <v>2656</v>
      </c>
      <c r="Q745" s="35" t="s">
        <v>52</v>
      </c>
      <c r="R745" s="35" t="s">
        <v>2623</v>
      </c>
      <c r="S745" s="35" t="s">
        <v>2911</v>
      </c>
      <c r="T745">
        <v>5750000</v>
      </c>
      <c r="U745">
        <v>10</v>
      </c>
      <c r="V745" s="35" t="s">
        <v>14691</v>
      </c>
      <c r="W745" s="35" t="s">
        <v>1178</v>
      </c>
      <c r="X745" s="35" t="s">
        <v>130</v>
      </c>
      <c r="Y745" s="35" t="s">
        <v>56</v>
      </c>
      <c r="Z745" s="35" t="s">
        <v>130</v>
      </c>
      <c r="AA745" s="35" t="s">
        <v>56</v>
      </c>
      <c r="AC745" s="35" t="s">
        <v>14691</v>
      </c>
      <c r="AD745" s="35" t="s">
        <v>14691</v>
      </c>
      <c r="AE745">
        <v>58075000</v>
      </c>
      <c r="AF745">
        <v>10.1</v>
      </c>
      <c r="AG745" s="35" t="s">
        <v>2912</v>
      </c>
      <c r="AI745">
        <v>5750000</v>
      </c>
      <c r="AJ745" s="20">
        <v>44216</v>
      </c>
      <c r="AK745" s="20">
        <v>44537</v>
      </c>
      <c r="AL745">
        <v>2800000</v>
      </c>
      <c r="AO745">
        <v>2800000</v>
      </c>
      <c r="AP745" s="35" t="s">
        <v>14691</v>
      </c>
      <c r="AQ745" s="35" t="s">
        <v>14691</v>
      </c>
      <c r="AR745" s="35" t="s">
        <v>14691</v>
      </c>
      <c r="AS745" s="35" t="s">
        <v>14691</v>
      </c>
      <c r="AT745" s="35" t="s">
        <v>14691</v>
      </c>
      <c r="AU745">
        <v>10.09</v>
      </c>
      <c r="AV745">
        <v>10.098000000000001</v>
      </c>
      <c r="AW745" t="b">
        <v>1</v>
      </c>
      <c r="AX745">
        <v>5750000</v>
      </c>
      <c r="AY745" s="20">
        <v>44673</v>
      </c>
      <c r="AZ745" s="20">
        <v>44681</v>
      </c>
      <c r="BA745" s="20">
        <v>44764</v>
      </c>
      <c r="BB745">
        <v>1</v>
      </c>
      <c r="BC745">
        <v>1</v>
      </c>
      <c r="BD745">
        <v>1</v>
      </c>
      <c r="BE745">
        <v>11.5</v>
      </c>
      <c r="BF745" s="35" t="s">
        <v>14691</v>
      </c>
      <c r="BG745" s="35" t="s">
        <v>2904</v>
      </c>
      <c r="BH745" s="35" t="s">
        <v>2916</v>
      </c>
      <c r="BI745" s="35" t="s">
        <v>2584</v>
      </c>
      <c r="BJ745" s="35" t="s">
        <v>2917</v>
      </c>
    </row>
    <row r="746" spans="1:62" x14ac:dyDescent="0.2">
      <c r="A746">
        <v>744</v>
      </c>
      <c r="B746" s="35" t="s">
        <v>2904</v>
      </c>
      <c r="C746" s="35" t="s">
        <v>2905</v>
      </c>
      <c r="D746" s="35" t="s">
        <v>2906</v>
      </c>
      <c r="E746" s="35" t="s">
        <v>2918</v>
      </c>
      <c r="F746" s="35" t="s">
        <v>2908</v>
      </c>
      <c r="G746" s="20">
        <v>44174</v>
      </c>
      <c r="H746" s="35" t="s">
        <v>1179</v>
      </c>
      <c r="I746" s="35" t="s">
        <v>54</v>
      </c>
      <c r="J746" s="35" t="s">
        <v>137</v>
      </c>
      <c r="K746">
        <v>18</v>
      </c>
      <c r="L746">
        <v>9.1999999999999993</v>
      </c>
      <c r="M746" s="35" t="s">
        <v>2909</v>
      </c>
      <c r="N746" s="35" t="s">
        <v>2910</v>
      </c>
      <c r="O746" s="35" t="s">
        <v>169</v>
      </c>
      <c r="P746" s="35" t="s">
        <v>2656</v>
      </c>
      <c r="Q746" s="35" t="s">
        <v>52</v>
      </c>
      <c r="R746" s="35" t="s">
        <v>2623</v>
      </c>
      <c r="S746" s="35" t="s">
        <v>2911</v>
      </c>
      <c r="T746">
        <v>5750000</v>
      </c>
      <c r="U746">
        <v>10</v>
      </c>
      <c r="V746" s="35" t="s">
        <v>14691</v>
      </c>
      <c r="W746" s="35" t="s">
        <v>1178</v>
      </c>
      <c r="X746" s="35" t="s">
        <v>130</v>
      </c>
      <c r="Y746" s="35" t="s">
        <v>56</v>
      </c>
      <c r="Z746" s="35" t="s">
        <v>130</v>
      </c>
      <c r="AA746" s="35" t="s">
        <v>56</v>
      </c>
      <c r="AC746" s="35" t="s">
        <v>14691</v>
      </c>
      <c r="AD746" s="35" t="s">
        <v>14691</v>
      </c>
      <c r="AE746">
        <v>58075000</v>
      </c>
      <c r="AF746">
        <v>10.1</v>
      </c>
      <c r="AG746" s="35" t="s">
        <v>2912</v>
      </c>
      <c r="AI746">
        <v>5750000</v>
      </c>
      <c r="AJ746" s="20">
        <v>44216</v>
      </c>
      <c r="AK746" s="20">
        <v>44537</v>
      </c>
      <c r="AL746">
        <v>2800000</v>
      </c>
      <c r="AO746">
        <v>2800000</v>
      </c>
      <c r="AP746" s="35" t="s">
        <v>14691</v>
      </c>
      <c r="AQ746" s="35" t="s">
        <v>14691</v>
      </c>
      <c r="AR746" s="35" t="s">
        <v>14691</v>
      </c>
      <c r="AS746" s="35" t="s">
        <v>14691</v>
      </c>
      <c r="AT746" s="35" t="s">
        <v>14691</v>
      </c>
      <c r="AU746">
        <v>10.09</v>
      </c>
      <c r="AV746">
        <v>10.098000000000001</v>
      </c>
      <c r="AW746" t="b">
        <v>1</v>
      </c>
      <c r="AX746">
        <v>5750000</v>
      </c>
      <c r="AY746" s="20">
        <v>44673</v>
      </c>
      <c r="AZ746" s="20">
        <v>44681</v>
      </c>
      <c r="BA746" s="20">
        <v>44764</v>
      </c>
      <c r="BB746">
        <v>1</v>
      </c>
      <c r="BC746">
        <v>1</v>
      </c>
      <c r="BD746">
        <v>1</v>
      </c>
      <c r="BE746">
        <v>11.5</v>
      </c>
      <c r="BF746" s="35" t="s">
        <v>14691</v>
      </c>
      <c r="BG746" s="35" t="s">
        <v>2919</v>
      </c>
      <c r="BH746" s="35" t="s">
        <v>2920</v>
      </c>
      <c r="BI746" s="35" t="s">
        <v>2589</v>
      </c>
      <c r="BJ746" s="35" t="s">
        <v>2921</v>
      </c>
    </row>
    <row r="747" spans="1:62" x14ac:dyDescent="0.2">
      <c r="A747">
        <v>745</v>
      </c>
      <c r="B747" s="35" t="s">
        <v>5816</v>
      </c>
      <c r="C747" s="35" t="s">
        <v>5817</v>
      </c>
      <c r="D747" s="35" t="s">
        <v>5818</v>
      </c>
      <c r="E747" s="35" t="s">
        <v>5819</v>
      </c>
      <c r="F747" s="35" t="s">
        <v>5820</v>
      </c>
      <c r="G747" s="20">
        <v>44151</v>
      </c>
      <c r="H747" s="35" t="s">
        <v>150</v>
      </c>
      <c r="I747" s="35" t="s">
        <v>54</v>
      </c>
      <c r="J747" s="35" t="s">
        <v>53</v>
      </c>
      <c r="K747">
        <v>18</v>
      </c>
      <c r="L747">
        <v>9.1999999999999993</v>
      </c>
      <c r="M747" s="35" t="s">
        <v>5821</v>
      </c>
      <c r="N747" s="35" t="s">
        <v>5822</v>
      </c>
      <c r="O747" s="35" t="s">
        <v>1176</v>
      </c>
      <c r="P747" s="35" t="s">
        <v>2656</v>
      </c>
      <c r="Q747" s="35" t="s">
        <v>59</v>
      </c>
      <c r="R747" s="35" t="s">
        <v>2577</v>
      </c>
      <c r="S747" s="35" t="s">
        <v>5823</v>
      </c>
      <c r="T747">
        <v>60000000</v>
      </c>
      <c r="U747">
        <v>10</v>
      </c>
      <c r="V747" s="35" t="s">
        <v>14691</v>
      </c>
      <c r="W747" s="35" t="s">
        <v>1175</v>
      </c>
      <c r="X747" s="35" t="s">
        <v>72</v>
      </c>
      <c r="Y747" s="35" t="s">
        <v>48</v>
      </c>
      <c r="Z747" s="35" t="s">
        <v>72</v>
      </c>
      <c r="AA747" s="35" t="s">
        <v>56</v>
      </c>
      <c r="AC747" s="35" t="s">
        <v>14691</v>
      </c>
      <c r="AD747" s="35" t="s">
        <v>14691</v>
      </c>
      <c r="AE747">
        <v>600201707</v>
      </c>
      <c r="AF747">
        <v>10</v>
      </c>
      <c r="AG747" s="35" t="s">
        <v>1174</v>
      </c>
      <c r="AH747">
        <v>2500000000</v>
      </c>
      <c r="AI747">
        <v>20000000</v>
      </c>
      <c r="AJ747" s="20">
        <v>44168</v>
      </c>
      <c r="AK747" s="20">
        <v>44386</v>
      </c>
      <c r="AL747">
        <v>10500000</v>
      </c>
      <c r="AO747">
        <v>7000000</v>
      </c>
      <c r="AP747" s="35" t="s">
        <v>14691</v>
      </c>
      <c r="AQ747" s="35" t="s">
        <v>14691</v>
      </c>
      <c r="AR747" s="35" t="s">
        <v>14691</v>
      </c>
      <c r="AS747" s="35" t="s">
        <v>14691</v>
      </c>
      <c r="AT747" s="35" t="s">
        <v>14691</v>
      </c>
      <c r="AU747">
        <v>10.01</v>
      </c>
      <c r="AV747">
        <v>10.057</v>
      </c>
      <c r="AW747" t="b">
        <v>1</v>
      </c>
      <c r="AX747">
        <v>60000000</v>
      </c>
      <c r="AY747" s="20">
        <v>44902</v>
      </c>
      <c r="AZ747" s="20">
        <v>44628</v>
      </c>
      <c r="BA747" s="20">
        <v>44992</v>
      </c>
      <c r="BB747">
        <v>1</v>
      </c>
      <c r="BC747">
        <v>0.3333333432674408</v>
      </c>
      <c r="BD747">
        <v>1</v>
      </c>
      <c r="BE747">
        <v>11.5</v>
      </c>
      <c r="BF747" s="35" t="s">
        <v>14691</v>
      </c>
      <c r="BG747" s="35" t="s">
        <v>1177</v>
      </c>
      <c r="BH747" s="35" t="s">
        <v>5824</v>
      </c>
      <c r="BI747" s="35" t="s">
        <v>2580</v>
      </c>
      <c r="BJ747" s="35" t="s">
        <v>5825</v>
      </c>
    </row>
    <row r="748" spans="1:62" x14ac:dyDescent="0.2">
      <c r="A748">
        <v>746</v>
      </c>
      <c r="B748" s="35" t="s">
        <v>5816</v>
      </c>
      <c r="C748" s="35" t="s">
        <v>5817</v>
      </c>
      <c r="D748" s="35" t="s">
        <v>5818</v>
      </c>
      <c r="E748" s="35" t="s">
        <v>5826</v>
      </c>
      <c r="F748" s="35" t="s">
        <v>5820</v>
      </c>
      <c r="G748" s="20">
        <v>44151</v>
      </c>
      <c r="H748" s="35" t="s">
        <v>150</v>
      </c>
      <c r="I748" s="35" t="s">
        <v>54</v>
      </c>
      <c r="J748" s="35" t="s">
        <v>53</v>
      </c>
      <c r="K748">
        <v>18</v>
      </c>
      <c r="L748">
        <v>9.1999999999999993</v>
      </c>
      <c r="M748" s="35" t="s">
        <v>5821</v>
      </c>
      <c r="N748" s="35" t="s">
        <v>5822</v>
      </c>
      <c r="O748" s="35" t="s">
        <v>1176</v>
      </c>
      <c r="P748" s="35" t="s">
        <v>2656</v>
      </c>
      <c r="Q748" s="35" t="s">
        <v>59</v>
      </c>
      <c r="R748" s="35" t="s">
        <v>2577</v>
      </c>
      <c r="S748" s="35" t="s">
        <v>5823</v>
      </c>
      <c r="T748">
        <v>60000000</v>
      </c>
      <c r="U748">
        <v>10</v>
      </c>
      <c r="V748" s="35" t="s">
        <v>14691</v>
      </c>
      <c r="W748" s="35" t="s">
        <v>1175</v>
      </c>
      <c r="X748" s="35" t="s">
        <v>72</v>
      </c>
      <c r="Y748" s="35" t="s">
        <v>48</v>
      </c>
      <c r="Z748" s="35" t="s">
        <v>72</v>
      </c>
      <c r="AA748" s="35" t="s">
        <v>56</v>
      </c>
      <c r="AC748" s="35" t="s">
        <v>14691</v>
      </c>
      <c r="AD748" s="35" t="s">
        <v>14691</v>
      </c>
      <c r="AE748">
        <v>600201707</v>
      </c>
      <c r="AF748">
        <v>10</v>
      </c>
      <c r="AG748" s="35" t="s">
        <v>1174</v>
      </c>
      <c r="AH748">
        <v>2500000000</v>
      </c>
      <c r="AI748">
        <v>20000000</v>
      </c>
      <c r="AJ748" s="20">
        <v>44168</v>
      </c>
      <c r="AK748" s="20">
        <v>44386</v>
      </c>
      <c r="AL748">
        <v>10500000</v>
      </c>
      <c r="AO748">
        <v>7000000</v>
      </c>
      <c r="AP748" s="35" t="s">
        <v>14691</v>
      </c>
      <c r="AQ748" s="35" t="s">
        <v>14691</v>
      </c>
      <c r="AR748" s="35" t="s">
        <v>14691</v>
      </c>
      <c r="AS748" s="35" t="s">
        <v>14691</v>
      </c>
      <c r="AT748" s="35" t="s">
        <v>14691</v>
      </c>
      <c r="AU748">
        <v>10.01</v>
      </c>
      <c r="AV748">
        <v>10.057</v>
      </c>
      <c r="AW748" t="b">
        <v>1</v>
      </c>
      <c r="AX748">
        <v>60000000</v>
      </c>
      <c r="AY748" s="20">
        <v>44902</v>
      </c>
      <c r="AZ748" s="20">
        <v>44628</v>
      </c>
      <c r="BA748" s="20">
        <v>44992</v>
      </c>
      <c r="BB748">
        <v>1</v>
      </c>
      <c r="BC748">
        <v>0.3333333432674408</v>
      </c>
      <c r="BD748">
        <v>1</v>
      </c>
      <c r="BE748">
        <v>11.5</v>
      </c>
      <c r="BF748" s="35" t="s">
        <v>14691</v>
      </c>
      <c r="BG748" s="35" t="s">
        <v>5827</v>
      </c>
      <c r="BH748" s="35" t="s">
        <v>5828</v>
      </c>
      <c r="BI748" s="35" t="s">
        <v>2584</v>
      </c>
      <c r="BJ748" s="35" t="s">
        <v>5829</v>
      </c>
    </row>
    <row r="749" spans="1:62" x14ac:dyDescent="0.2">
      <c r="A749">
        <v>747</v>
      </c>
      <c r="B749" s="35" t="s">
        <v>5816</v>
      </c>
      <c r="C749" s="35" t="s">
        <v>5817</v>
      </c>
      <c r="D749" s="35" t="s">
        <v>5818</v>
      </c>
      <c r="E749" s="35" t="s">
        <v>5830</v>
      </c>
      <c r="F749" s="35" t="s">
        <v>5820</v>
      </c>
      <c r="G749" s="20">
        <v>44151</v>
      </c>
      <c r="H749" s="35" t="s">
        <v>150</v>
      </c>
      <c r="I749" s="35" t="s">
        <v>54</v>
      </c>
      <c r="J749" s="35" t="s">
        <v>53</v>
      </c>
      <c r="K749">
        <v>18</v>
      </c>
      <c r="L749">
        <v>9.1999999999999993</v>
      </c>
      <c r="M749" s="35" t="s">
        <v>5821</v>
      </c>
      <c r="N749" s="35" t="s">
        <v>5822</v>
      </c>
      <c r="O749" s="35" t="s">
        <v>1176</v>
      </c>
      <c r="P749" s="35" t="s">
        <v>2656</v>
      </c>
      <c r="Q749" s="35" t="s">
        <v>59</v>
      </c>
      <c r="R749" s="35" t="s">
        <v>2577</v>
      </c>
      <c r="S749" s="35" t="s">
        <v>5823</v>
      </c>
      <c r="T749">
        <v>60000000</v>
      </c>
      <c r="U749">
        <v>10</v>
      </c>
      <c r="V749" s="35" t="s">
        <v>14691</v>
      </c>
      <c r="W749" s="35" t="s">
        <v>1175</v>
      </c>
      <c r="X749" s="35" t="s">
        <v>72</v>
      </c>
      <c r="Y749" s="35" t="s">
        <v>48</v>
      </c>
      <c r="Z749" s="35" t="s">
        <v>72</v>
      </c>
      <c r="AA749" s="35" t="s">
        <v>56</v>
      </c>
      <c r="AC749" s="35" t="s">
        <v>14691</v>
      </c>
      <c r="AD749" s="35" t="s">
        <v>14691</v>
      </c>
      <c r="AE749">
        <v>600201707</v>
      </c>
      <c r="AF749">
        <v>10</v>
      </c>
      <c r="AG749" s="35" t="s">
        <v>1174</v>
      </c>
      <c r="AH749">
        <v>2500000000</v>
      </c>
      <c r="AI749">
        <v>20000000</v>
      </c>
      <c r="AJ749" s="20">
        <v>44168</v>
      </c>
      <c r="AK749" s="20">
        <v>44386</v>
      </c>
      <c r="AL749">
        <v>10500000</v>
      </c>
      <c r="AO749">
        <v>7000000</v>
      </c>
      <c r="AP749" s="35" t="s">
        <v>14691</v>
      </c>
      <c r="AQ749" s="35" t="s">
        <v>14691</v>
      </c>
      <c r="AR749" s="35" t="s">
        <v>14691</v>
      </c>
      <c r="AS749" s="35" t="s">
        <v>14691</v>
      </c>
      <c r="AT749" s="35" t="s">
        <v>14691</v>
      </c>
      <c r="AU749">
        <v>10.01</v>
      </c>
      <c r="AV749">
        <v>10.057</v>
      </c>
      <c r="AW749" t="b">
        <v>1</v>
      </c>
      <c r="AX749">
        <v>60000000</v>
      </c>
      <c r="AY749" s="20">
        <v>44902</v>
      </c>
      <c r="AZ749" s="20">
        <v>44628</v>
      </c>
      <c r="BA749" s="20">
        <v>44992</v>
      </c>
      <c r="BB749">
        <v>1</v>
      </c>
      <c r="BC749">
        <v>0.3333333432674408</v>
      </c>
      <c r="BD749">
        <v>1</v>
      </c>
      <c r="BE749">
        <v>11.5</v>
      </c>
      <c r="BF749" s="35" t="s">
        <v>14691</v>
      </c>
      <c r="BG749" s="35" t="s">
        <v>5831</v>
      </c>
      <c r="BH749" s="35" t="s">
        <v>5832</v>
      </c>
      <c r="BI749" s="35" t="s">
        <v>2589</v>
      </c>
      <c r="BJ749" s="35" t="s">
        <v>5833</v>
      </c>
    </row>
    <row r="750" spans="1:62" x14ac:dyDescent="0.2">
      <c r="A750">
        <v>748</v>
      </c>
      <c r="B750" s="35" t="s">
        <v>4851</v>
      </c>
      <c r="C750" s="35" t="s">
        <v>4852</v>
      </c>
      <c r="D750" s="35" t="s">
        <v>4853</v>
      </c>
      <c r="E750" s="35" t="s">
        <v>4854</v>
      </c>
      <c r="F750" s="35" t="s">
        <v>4855</v>
      </c>
      <c r="G750" s="20">
        <v>44363</v>
      </c>
      <c r="H750" s="35" t="s">
        <v>830</v>
      </c>
      <c r="I750" s="35" t="s">
        <v>61</v>
      </c>
      <c r="J750" s="35" t="s">
        <v>137</v>
      </c>
      <c r="K750">
        <v>18</v>
      </c>
      <c r="L750">
        <v>9.1999999999999993</v>
      </c>
      <c r="M750" s="35" t="s">
        <v>4856</v>
      </c>
      <c r="N750" s="35" t="s">
        <v>4857</v>
      </c>
      <c r="O750" s="35" t="s">
        <v>524</v>
      </c>
      <c r="P750" s="35" t="s">
        <v>2575</v>
      </c>
      <c r="Q750" s="35" t="s">
        <v>930</v>
      </c>
      <c r="R750" s="35" t="s">
        <v>2577</v>
      </c>
      <c r="S750" s="35" t="s">
        <v>4858</v>
      </c>
      <c r="T750">
        <v>11500000</v>
      </c>
      <c r="U750">
        <v>10</v>
      </c>
      <c r="V750" s="35" t="s">
        <v>14691</v>
      </c>
      <c r="W750" s="35" t="s">
        <v>1172</v>
      </c>
      <c r="X750" s="35" t="s">
        <v>79</v>
      </c>
      <c r="Y750" s="35" t="s">
        <v>167</v>
      </c>
      <c r="Z750" s="35" t="s">
        <v>14691</v>
      </c>
      <c r="AA750" s="35" t="s">
        <v>14691</v>
      </c>
      <c r="AC750" s="35" t="s">
        <v>14691</v>
      </c>
      <c r="AD750" s="35" t="s">
        <v>14691</v>
      </c>
      <c r="AE750">
        <v>115000000</v>
      </c>
      <c r="AF750">
        <v>10</v>
      </c>
      <c r="AG750" s="35" t="s">
        <v>14691</v>
      </c>
      <c r="AI750">
        <v>11500000</v>
      </c>
      <c r="AJ750" s="20">
        <v>44482</v>
      </c>
      <c r="AK750" s="20"/>
      <c r="AL750">
        <v>2865000</v>
      </c>
      <c r="AO750">
        <v>2865000</v>
      </c>
      <c r="AP750" s="35" t="s">
        <v>14691</v>
      </c>
      <c r="AQ750" s="35" t="s">
        <v>14691</v>
      </c>
      <c r="AR750" s="35" t="s">
        <v>14691</v>
      </c>
      <c r="AS750" s="35" t="s">
        <v>14691</v>
      </c>
      <c r="AT750" s="35" t="s">
        <v>14691</v>
      </c>
      <c r="AU750">
        <v>10</v>
      </c>
      <c r="AV750">
        <v>10.045999999999999</v>
      </c>
      <c r="AW750" t="b">
        <v>0</v>
      </c>
      <c r="AX750">
        <v>11500000</v>
      </c>
      <c r="AY750" s="20">
        <v>44849</v>
      </c>
      <c r="AZ750" s="20"/>
      <c r="BA750" s="20">
        <v>45122</v>
      </c>
      <c r="BB750">
        <v>1</v>
      </c>
      <c r="BC750">
        <v>1</v>
      </c>
      <c r="BD750">
        <v>1</v>
      </c>
      <c r="BE750">
        <v>11.5</v>
      </c>
      <c r="BF750" s="35" t="s">
        <v>14691</v>
      </c>
      <c r="BG750" s="35" t="s">
        <v>1173</v>
      </c>
      <c r="BH750" s="35" t="s">
        <v>4859</v>
      </c>
      <c r="BI750" s="35" t="s">
        <v>2580</v>
      </c>
      <c r="BJ750" s="35" t="s">
        <v>4860</v>
      </c>
    </row>
    <row r="751" spans="1:62" x14ac:dyDescent="0.2">
      <c r="A751">
        <v>749</v>
      </c>
      <c r="B751" s="35" t="s">
        <v>4851</v>
      </c>
      <c r="C751" s="35" t="s">
        <v>4852</v>
      </c>
      <c r="D751" s="35" t="s">
        <v>4853</v>
      </c>
      <c r="E751" s="35" t="s">
        <v>4861</v>
      </c>
      <c r="F751" s="35" t="s">
        <v>4855</v>
      </c>
      <c r="G751" s="20">
        <v>44363</v>
      </c>
      <c r="H751" s="35" t="s">
        <v>830</v>
      </c>
      <c r="I751" s="35" t="s">
        <v>61</v>
      </c>
      <c r="J751" s="35" t="s">
        <v>137</v>
      </c>
      <c r="K751">
        <v>18</v>
      </c>
      <c r="L751">
        <v>9.1999999999999993</v>
      </c>
      <c r="M751" s="35" t="s">
        <v>4856</v>
      </c>
      <c r="N751" s="35" t="s">
        <v>4857</v>
      </c>
      <c r="O751" s="35" t="s">
        <v>524</v>
      </c>
      <c r="P751" s="35" t="s">
        <v>2575</v>
      </c>
      <c r="Q751" s="35" t="s">
        <v>930</v>
      </c>
      <c r="R751" s="35" t="s">
        <v>2577</v>
      </c>
      <c r="S751" s="35" t="s">
        <v>4858</v>
      </c>
      <c r="T751">
        <v>11500000</v>
      </c>
      <c r="U751">
        <v>10</v>
      </c>
      <c r="V751" s="35" t="s">
        <v>14691</v>
      </c>
      <c r="W751" s="35" t="s">
        <v>1172</v>
      </c>
      <c r="X751" s="35" t="s">
        <v>79</v>
      </c>
      <c r="Y751" s="35" t="s">
        <v>167</v>
      </c>
      <c r="Z751" s="35" t="s">
        <v>14691</v>
      </c>
      <c r="AA751" s="35" t="s">
        <v>14691</v>
      </c>
      <c r="AC751" s="35" t="s">
        <v>14691</v>
      </c>
      <c r="AD751" s="35" t="s">
        <v>14691</v>
      </c>
      <c r="AE751">
        <v>115000000</v>
      </c>
      <c r="AF751">
        <v>10</v>
      </c>
      <c r="AG751" s="35" t="s">
        <v>14691</v>
      </c>
      <c r="AI751">
        <v>11500000</v>
      </c>
      <c r="AJ751" s="20">
        <v>44482</v>
      </c>
      <c r="AK751" s="20"/>
      <c r="AL751">
        <v>2865000</v>
      </c>
      <c r="AO751">
        <v>2865000</v>
      </c>
      <c r="AP751" s="35" t="s">
        <v>14691</v>
      </c>
      <c r="AQ751" s="35" t="s">
        <v>14691</v>
      </c>
      <c r="AR751" s="35" t="s">
        <v>14691</v>
      </c>
      <c r="AS751" s="35" t="s">
        <v>14691</v>
      </c>
      <c r="AT751" s="35" t="s">
        <v>14691</v>
      </c>
      <c r="AU751">
        <v>10</v>
      </c>
      <c r="AV751">
        <v>10.045999999999999</v>
      </c>
      <c r="AW751" t="b">
        <v>0</v>
      </c>
      <c r="AX751">
        <v>11500000</v>
      </c>
      <c r="AY751" s="20">
        <v>44849</v>
      </c>
      <c r="AZ751" s="20"/>
      <c r="BA751" s="20">
        <v>45122</v>
      </c>
      <c r="BB751">
        <v>1</v>
      </c>
      <c r="BC751">
        <v>1</v>
      </c>
      <c r="BD751">
        <v>1</v>
      </c>
      <c r="BE751">
        <v>11.5</v>
      </c>
      <c r="BF751" s="35" t="s">
        <v>14691</v>
      </c>
      <c r="BG751" s="35" t="s">
        <v>4862</v>
      </c>
      <c r="BH751" s="35" t="s">
        <v>4863</v>
      </c>
      <c r="BI751" s="35" t="s">
        <v>2584</v>
      </c>
      <c r="BJ751" s="35" t="s">
        <v>4864</v>
      </c>
    </row>
    <row r="752" spans="1:62" x14ac:dyDescent="0.2">
      <c r="A752">
        <v>750</v>
      </c>
      <c r="B752" s="35" t="s">
        <v>4851</v>
      </c>
      <c r="C752" s="35" t="s">
        <v>4852</v>
      </c>
      <c r="D752" s="35" t="s">
        <v>4853</v>
      </c>
      <c r="E752" s="35" t="s">
        <v>4865</v>
      </c>
      <c r="F752" s="35" t="s">
        <v>4855</v>
      </c>
      <c r="G752" s="20">
        <v>44363</v>
      </c>
      <c r="H752" s="35" t="s">
        <v>830</v>
      </c>
      <c r="I752" s="35" t="s">
        <v>61</v>
      </c>
      <c r="J752" s="35" t="s">
        <v>137</v>
      </c>
      <c r="K752">
        <v>18</v>
      </c>
      <c r="L752">
        <v>9.1999999999999993</v>
      </c>
      <c r="M752" s="35" t="s">
        <v>4856</v>
      </c>
      <c r="N752" s="35" t="s">
        <v>4857</v>
      </c>
      <c r="O752" s="35" t="s">
        <v>524</v>
      </c>
      <c r="P752" s="35" t="s">
        <v>2575</v>
      </c>
      <c r="Q752" s="35" t="s">
        <v>930</v>
      </c>
      <c r="R752" s="35" t="s">
        <v>2577</v>
      </c>
      <c r="S752" s="35" t="s">
        <v>4858</v>
      </c>
      <c r="T752">
        <v>11500000</v>
      </c>
      <c r="U752">
        <v>10</v>
      </c>
      <c r="V752" s="35" t="s">
        <v>14691</v>
      </c>
      <c r="W752" s="35" t="s">
        <v>1172</v>
      </c>
      <c r="X752" s="35" t="s">
        <v>79</v>
      </c>
      <c r="Y752" s="35" t="s">
        <v>167</v>
      </c>
      <c r="Z752" s="35" t="s">
        <v>14691</v>
      </c>
      <c r="AA752" s="35" t="s">
        <v>14691</v>
      </c>
      <c r="AC752" s="35" t="s">
        <v>14691</v>
      </c>
      <c r="AD752" s="35" t="s">
        <v>14691</v>
      </c>
      <c r="AE752">
        <v>115000000</v>
      </c>
      <c r="AF752">
        <v>10</v>
      </c>
      <c r="AG752" s="35" t="s">
        <v>14691</v>
      </c>
      <c r="AI752">
        <v>11500000</v>
      </c>
      <c r="AJ752" s="20">
        <v>44482</v>
      </c>
      <c r="AK752" s="20"/>
      <c r="AL752">
        <v>2865000</v>
      </c>
      <c r="AO752">
        <v>2865000</v>
      </c>
      <c r="AP752" s="35" t="s">
        <v>14691</v>
      </c>
      <c r="AQ752" s="35" t="s">
        <v>14691</v>
      </c>
      <c r="AR752" s="35" t="s">
        <v>14691</v>
      </c>
      <c r="AS752" s="35" t="s">
        <v>14691</v>
      </c>
      <c r="AT752" s="35" t="s">
        <v>14691</v>
      </c>
      <c r="AU752">
        <v>10</v>
      </c>
      <c r="AV752">
        <v>10.045999999999999</v>
      </c>
      <c r="AW752" t="b">
        <v>0</v>
      </c>
      <c r="AX752">
        <v>11500000</v>
      </c>
      <c r="AY752" s="20">
        <v>44849</v>
      </c>
      <c r="AZ752" s="20"/>
      <c r="BA752" s="20">
        <v>45122</v>
      </c>
      <c r="BB752">
        <v>1</v>
      </c>
      <c r="BC752">
        <v>1</v>
      </c>
      <c r="BD752">
        <v>1</v>
      </c>
      <c r="BE752">
        <v>11.5</v>
      </c>
      <c r="BF752" s="35" t="s">
        <v>14691</v>
      </c>
      <c r="BG752" s="35" t="s">
        <v>4866</v>
      </c>
      <c r="BH752" s="35" t="s">
        <v>4867</v>
      </c>
      <c r="BI752" s="35" t="s">
        <v>2589</v>
      </c>
      <c r="BJ752" s="35" t="s">
        <v>4868</v>
      </c>
    </row>
    <row r="753" spans="1:62" x14ac:dyDescent="0.2">
      <c r="A753">
        <v>751</v>
      </c>
      <c r="B753" s="35" t="s">
        <v>13462</v>
      </c>
      <c r="C753" s="35" t="s">
        <v>13463</v>
      </c>
      <c r="D753" s="35" t="s">
        <v>13464</v>
      </c>
      <c r="E753" s="35" t="s">
        <v>13465</v>
      </c>
      <c r="F753" s="35" t="s">
        <v>13466</v>
      </c>
      <c r="G753" s="20">
        <v>44523</v>
      </c>
      <c r="H753" s="35" t="s">
        <v>91</v>
      </c>
      <c r="I753" s="35" t="s">
        <v>61</v>
      </c>
      <c r="J753" s="35" t="s">
        <v>53</v>
      </c>
      <c r="K753">
        <v>18</v>
      </c>
      <c r="L753">
        <v>9.1999999999999993</v>
      </c>
      <c r="M753" s="35" t="s">
        <v>13467</v>
      </c>
      <c r="N753" s="35" t="s">
        <v>13468</v>
      </c>
      <c r="O753" s="35" t="s">
        <v>59</v>
      </c>
      <c r="P753" s="35" t="s">
        <v>2575</v>
      </c>
      <c r="Q753" s="35" t="s">
        <v>51</v>
      </c>
      <c r="R753" s="35" t="s">
        <v>2577</v>
      </c>
      <c r="S753" s="35" t="s">
        <v>8488</v>
      </c>
      <c r="T753">
        <v>12650000</v>
      </c>
      <c r="U753">
        <v>10</v>
      </c>
      <c r="V753" s="35" t="s">
        <v>13469</v>
      </c>
      <c r="W753" s="35" t="s">
        <v>1170</v>
      </c>
      <c r="X753" s="35" t="s">
        <v>130</v>
      </c>
      <c r="Y753" s="35" t="s">
        <v>219</v>
      </c>
      <c r="Z753" s="35" t="s">
        <v>14691</v>
      </c>
      <c r="AA753" s="35" t="s">
        <v>14691</v>
      </c>
      <c r="AB753">
        <v>20000000</v>
      </c>
      <c r="AC753" s="35" t="s">
        <v>13470</v>
      </c>
      <c r="AD753" s="35" t="s">
        <v>13471</v>
      </c>
      <c r="AE753">
        <v>129662500</v>
      </c>
      <c r="AF753">
        <v>10.25</v>
      </c>
      <c r="AG753" s="35" t="s">
        <v>14691</v>
      </c>
      <c r="AI753">
        <v>4216667</v>
      </c>
      <c r="AJ753" s="20">
        <v>44540</v>
      </c>
      <c r="AK753" s="20"/>
      <c r="AL753">
        <v>7792500</v>
      </c>
      <c r="AO753">
        <v>5195000</v>
      </c>
      <c r="AP753" s="35" t="s">
        <v>14691</v>
      </c>
      <c r="AQ753" s="35" t="s">
        <v>14691</v>
      </c>
      <c r="AR753" s="35" t="s">
        <v>14691</v>
      </c>
      <c r="AS753" s="35" t="s">
        <v>14691</v>
      </c>
      <c r="AT753" s="35" t="s">
        <v>14691</v>
      </c>
      <c r="AU753">
        <v>10.25</v>
      </c>
      <c r="AV753">
        <v>10.34</v>
      </c>
      <c r="AW753" t="b">
        <v>0</v>
      </c>
      <c r="AX753">
        <v>12650000</v>
      </c>
      <c r="AY753" s="20">
        <v>45091</v>
      </c>
      <c r="AZ753" s="20"/>
      <c r="BA753" s="20">
        <v>45274</v>
      </c>
      <c r="BB753">
        <v>1</v>
      </c>
      <c r="BC753">
        <v>0.3333333432674408</v>
      </c>
      <c r="BD753">
        <v>1</v>
      </c>
      <c r="BE753">
        <v>11.5</v>
      </c>
      <c r="BF753" s="35" t="s">
        <v>14691</v>
      </c>
      <c r="BG753" s="35" t="s">
        <v>1171</v>
      </c>
      <c r="BH753" s="35" t="s">
        <v>13472</v>
      </c>
      <c r="BI753" s="35" t="s">
        <v>2580</v>
      </c>
      <c r="BJ753" s="35" t="s">
        <v>13473</v>
      </c>
    </row>
    <row r="754" spans="1:62" x14ac:dyDescent="0.2">
      <c r="A754">
        <v>752</v>
      </c>
      <c r="B754" s="35" t="s">
        <v>13462</v>
      </c>
      <c r="C754" s="35" t="s">
        <v>13463</v>
      </c>
      <c r="D754" s="35" t="s">
        <v>13464</v>
      </c>
      <c r="E754" s="35" t="s">
        <v>13474</v>
      </c>
      <c r="F754" s="35" t="s">
        <v>13466</v>
      </c>
      <c r="G754" s="20">
        <v>44523</v>
      </c>
      <c r="H754" s="35" t="s">
        <v>91</v>
      </c>
      <c r="I754" s="35" t="s">
        <v>61</v>
      </c>
      <c r="J754" s="35" t="s">
        <v>53</v>
      </c>
      <c r="K754">
        <v>18</v>
      </c>
      <c r="L754">
        <v>9.1999999999999993</v>
      </c>
      <c r="M754" s="35" t="s">
        <v>13467</v>
      </c>
      <c r="N754" s="35" t="s">
        <v>13468</v>
      </c>
      <c r="O754" s="35" t="s">
        <v>59</v>
      </c>
      <c r="P754" s="35" t="s">
        <v>2575</v>
      </c>
      <c r="Q754" s="35" t="s">
        <v>51</v>
      </c>
      <c r="R754" s="35" t="s">
        <v>2577</v>
      </c>
      <c r="S754" s="35" t="s">
        <v>8488</v>
      </c>
      <c r="T754">
        <v>12650000</v>
      </c>
      <c r="U754">
        <v>10</v>
      </c>
      <c r="V754" s="35" t="s">
        <v>13469</v>
      </c>
      <c r="W754" s="35" t="s">
        <v>1170</v>
      </c>
      <c r="X754" s="35" t="s">
        <v>130</v>
      </c>
      <c r="Y754" s="35" t="s">
        <v>219</v>
      </c>
      <c r="Z754" s="35" t="s">
        <v>14691</v>
      </c>
      <c r="AA754" s="35" t="s">
        <v>14691</v>
      </c>
      <c r="AB754">
        <v>20000000</v>
      </c>
      <c r="AC754" s="35" t="s">
        <v>13470</v>
      </c>
      <c r="AD754" s="35" t="s">
        <v>13471</v>
      </c>
      <c r="AE754">
        <v>129662500</v>
      </c>
      <c r="AF754">
        <v>10.25</v>
      </c>
      <c r="AG754" s="35" t="s">
        <v>14691</v>
      </c>
      <c r="AI754">
        <v>4216667</v>
      </c>
      <c r="AJ754" s="20">
        <v>44540</v>
      </c>
      <c r="AK754" s="20"/>
      <c r="AL754">
        <v>7792500</v>
      </c>
      <c r="AO754">
        <v>5195000</v>
      </c>
      <c r="AP754" s="35" t="s">
        <v>14691</v>
      </c>
      <c r="AQ754" s="35" t="s">
        <v>14691</v>
      </c>
      <c r="AR754" s="35" t="s">
        <v>14691</v>
      </c>
      <c r="AS754" s="35" t="s">
        <v>14691</v>
      </c>
      <c r="AT754" s="35" t="s">
        <v>14691</v>
      </c>
      <c r="AU754">
        <v>10.25</v>
      </c>
      <c r="AV754">
        <v>10.34</v>
      </c>
      <c r="AW754" t="b">
        <v>0</v>
      </c>
      <c r="AX754">
        <v>12650000</v>
      </c>
      <c r="AY754" s="20">
        <v>45091</v>
      </c>
      <c r="AZ754" s="20"/>
      <c r="BA754" s="20">
        <v>45274</v>
      </c>
      <c r="BB754">
        <v>1</v>
      </c>
      <c r="BC754">
        <v>0.3333333432674408</v>
      </c>
      <c r="BD754">
        <v>1</v>
      </c>
      <c r="BE754">
        <v>11.5</v>
      </c>
      <c r="BF754" s="35" t="s">
        <v>14691</v>
      </c>
      <c r="BG754" s="35" t="s">
        <v>13462</v>
      </c>
      <c r="BH754" s="35" t="s">
        <v>13475</v>
      </c>
      <c r="BI754" s="35" t="s">
        <v>2584</v>
      </c>
      <c r="BJ754" s="35" t="s">
        <v>13476</v>
      </c>
    </row>
    <row r="755" spans="1:62" x14ac:dyDescent="0.2">
      <c r="A755">
        <v>753</v>
      </c>
      <c r="B755" s="35" t="s">
        <v>13462</v>
      </c>
      <c r="C755" s="35" t="s">
        <v>13463</v>
      </c>
      <c r="D755" s="35" t="s">
        <v>13464</v>
      </c>
      <c r="E755" s="35" t="s">
        <v>13477</v>
      </c>
      <c r="F755" s="35" t="s">
        <v>13466</v>
      </c>
      <c r="G755" s="20">
        <v>44523</v>
      </c>
      <c r="H755" s="35" t="s">
        <v>91</v>
      </c>
      <c r="I755" s="35" t="s">
        <v>61</v>
      </c>
      <c r="J755" s="35" t="s">
        <v>53</v>
      </c>
      <c r="K755">
        <v>18</v>
      </c>
      <c r="L755">
        <v>9.1999999999999993</v>
      </c>
      <c r="M755" s="35" t="s">
        <v>13467</v>
      </c>
      <c r="N755" s="35" t="s">
        <v>13468</v>
      </c>
      <c r="O755" s="35" t="s">
        <v>59</v>
      </c>
      <c r="P755" s="35" t="s">
        <v>2575</v>
      </c>
      <c r="Q755" s="35" t="s">
        <v>51</v>
      </c>
      <c r="R755" s="35" t="s">
        <v>2577</v>
      </c>
      <c r="S755" s="35" t="s">
        <v>8488</v>
      </c>
      <c r="T755">
        <v>12650000</v>
      </c>
      <c r="U755">
        <v>10</v>
      </c>
      <c r="V755" s="35" t="s">
        <v>13469</v>
      </c>
      <c r="W755" s="35" t="s">
        <v>1170</v>
      </c>
      <c r="X755" s="35" t="s">
        <v>130</v>
      </c>
      <c r="Y755" s="35" t="s">
        <v>219</v>
      </c>
      <c r="Z755" s="35" t="s">
        <v>14691</v>
      </c>
      <c r="AA755" s="35" t="s">
        <v>14691</v>
      </c>
      <c r="AB755">
        <v>20000000</v>
      </c>
      <c r="AC755" s="35" t="s">
        <v>13470</v>
      </c>
      <c r="AD755" s="35" t="s">
        <v>13471</v>
      </c>
      <c r="AE755">
        <v>129662500</v>
      </c>
      <c r="AF755">
        <v>10.25</v>
      </c>
      <c r="AG755" s="35" t="s">
        <v>14691</v>
      </c>
      <c r="AI755">
        <v>4216667</v>
      </c>
      <c r="AJ755" s="20">
        <v>44540</v>
      </c>
      <c r="AK755" s="20"/>
      <c r="AL755">
        <v>7792500</v>
      </c>
      <c r="AO755">
        <v>5195000</v>
      </c>
      <c r="AP755" s="35" t="s">
        <v>14691</v>
      </c>
      <c r="AQ755" s="35" t="s">
        <v>14691</v>
      </c>
      <c r="AR755" s="35" t="s">
        <v>14691</v>
      </c>
      <c r="AS755" s="35" t="s">
        <v>14691</v>
      </c>
      <c r="AT755" s="35" t="s">
        <v>14691</v>
      </c>
      <c r="AU755">
        <v>10.25</v>
      </c>
      <c r="AV755">
        <v>10.34</v>
      </c>
      <c r="AW755" t="b">
        <v>0</v>
      </c>
      <c r="AX755">
        <v>12650000</v>
      </c>
      <c r="AY755" s="20">
        <v>45091</v>
      </c>
      <c r="AZ755" s="20"/>
      <c r="BA755" s="20">
        <v>45274</v>
      </c>
      <c r="BB755">
        <v>1</v>
      </c>
      <c r="BC755">
        <v>0.3333333432674408</v>
      </c>
      <c r="BD755">
        <v>1</v>
      </c>
      <c r="BE755">
        <v>11.5</v>
      </c>
      <c r="BF755" s="35" t="s">
        <v>14691</v>
      </c>
      <c r="BG755" s="35" t="s">
        <v>13478</v>
      </c>
      <c r="BH755" s="35" t="s">
        <v>13479</v>
      </c>
      <c r="BI755" s="35" t="s">
        <v>2589</v>
      </c>
      <c r="BJ755" s="35" t="s">
        <v>13480</v>
      </c>
    </row>
    <row r="756" spans="1:62" x14ac:dyDescent="0.2">
      <c r="A756">
        <v>754</v>
      </c>
      <c r="B756" s="35" t="s">
        <v>5357</v>
      </c>
      <c r="C756" s="35" t="s">
        <v>5358</v>
      </c>
      <c r="D756" s="35" t="s">
        <v>5359</v>
      </c>
      <c r="E756" s="35" t="s">
        <v>5360</v>
      </c>
      <c r="F756" s="35" t="s">
        <v>5361</v>
      </c>
      <c r="G756" s="20">
        <v>44342</v>
      </c>
      <c r="H756" s="35" t="s">
        <v>163</v>
      </c>
      <c r="I756" s="35" t="s">
        <v>54</v>
      </c>
      <c r="J756" s="35" t="s">
        <v>69</v>
      </c>
      <c r="K756">
        <v>16.5</v>
      </c>
      <c r="M756" s="35" t="s">
        <v>5362</v>
      </c>
      <c r="N756" s="35" t="s">
        <v>5363</v>
      </c>
      <c r="O756" s="35" t="s">
        <v>106</v>
      </c>
      <c r="P756" s="35" t="s">
        <v>2598</v>
      </c>
      <c r="Q756" s="35" t="s">
        <v>111</v>
      </c>
      <c r="R756" s="35" t="s">
        <v>2623</v>
      </c>
      <c r="S756" s="35" t="s">
        <v>5364</v>
      </c>
      <c r="T756">
        <v>9775000</v>
      </c>
      <c r="U756">
        <v>10</v>
      </c>
      <c r="V756" s="35" t="s">
        <v>14691</v>
      </c>
      <c r="W756" s="35" t="s">
        <v>118</v>
      </c>
      <c r="X756" s="35" t="s">
        <v>79</v>
      </c>
      <c r="Y756" s="35" t="s">
        <v>48</v>
      </c>
      <c r="Z756" s="35" t="s">
        <v>14691</v>
      </c>
      <c r="AA756" s="35" t="s">
        <v>14691</v>
      </c>
      <c r="AC756" s="35" t="s">
        <v>14691</v>
      </c>
      <c r="AD756" s="35" t="s">
        <v>14691</v>
      </c>
      <c r="AE756">
        <v>99705000</v>
      </c>
      <c r="AF756">
        <v>10.199999999999999</v>
      </c>
      <c r="AG756" s="35" t="s">
        <v>14691</v>
      </c>
      <c r="AI756">
        <v>4887500</v>
      </c>
      <c r="AJ756" s="20">
        <v>44503</v>
      </c>
      <c r="AK756" s="20"/>
      <c r="AL756">
        <v>5055000</v>
      </c>
      <c r="AN756">
        <v>505500</v>
      </c>
      <c r="AP756" s="35" t="s">
        <v>14691</v>
      </c>
      <c r="AQ756" s="35" t="s">
        <v>14691</v>
      </c>
      <c r="AR756" s="35" t="s">
        <v>14691</v>
      </c>
      <c r="AS756" s="35" t="s">
        <v>14691</v>
      </c>
      <c r="AT756" s="35" t="s">
        <v>14691</v>
      </c>
      <c r="AU756">
        <v>10.199999999999999</v>
      </c>
      <c r="AV756">
        <v>10.223000000000001</v>
      </c>
      <c r="AW756" t="b">
        <v>0</v>
      </c>
      <c r="AX756">
        <v>9775000</v>
      </c>
      <c r="AY756" s="20">
        <v>44870</v>
      </c>
      <c r="AZ756" s="20"/>
      <c r="BA756" s="20">
        <v>45051</v>
      </c>
      <c r="BB756">
        <v>1</v>
      </c>
      <c r="BC756">
        <v>0.5</v>
      </c>
      <c r="BD756">
        <v>1</v>
      </c>
      <c r="BE756">
        <v>11.5</v>
      </c>
      <c r="BF756" s="35" t="s">
        <v>14691</v>
      </c>
      <c r="BG756" s="35" t="s">
        <v>1169</v>
      </c>
      <c r="BH756" s="35" t="s">
        <v>5365</v>
      </c>
      <c r="BI756" s="35" t="s">
        <v>2580</v>
      </c>
      <c r="BJ756" s="35" t="s">
        <v>5366</v>
      </c>
    </row>
    <row r="757" spans="1:62" x14ac:dyDescent="0.2">
      <c r="A757">
        <v>755</v>
      </c>
      <c r="B757" s="35" t="s">
        <v>5357</v>
      </c>
      <c r="C757" s="35" t="s">
        <v>5358</v>
      </c>
      <c r="D757" s="35" t="s">
        <v>5359</v>
      </c>
      <c r="E757" s="35" t="s">
        <v>5367</v>
      </c>
      <c r="F757" s="35" t="s">
        <v>5361</v>
      </c>
      <c r="G757" s="20">
        <v>44342</v>
      </c>
      <c r="H757" s="35" t="s">
        <v>163</v>
      </c>
      <c r="I757" s="35" t="s">
        <v>54</v>
      </c>
      <c r="J757" s="35" t="s">
        <v>69</v>
      </c>
      <c r="K757">
        <v>16.5</v>
      </c>
      <c r="M757" s="35" t="s">
        <v>5362</v>
      </c>
      <c r="N757" s="35" t="s">
        <v>5363</v>
      </c>
      <c r="O757" s="35" t="s">
        <v>106</v>
      </c>
      <c r="P757" s="35" t="s">
        <v>2598</v>
      </c>
      <c r="Q757" s="35" t="s">
        <v>111</v>
      </c>
      <c r="R757" s="35" t="s">
        <v>2623</v>
      </c>
      <c r="S757" s="35" t="s">
        <v>5364</v>
      </c>
      <c r="T757">
        <v>9775000</v>
      </c>
      <c r="U757">
        <v>10</v>
      </c>
      <c r="V757" s="35" t="s">
        <v>14691</v>
      </c>
      <c r="W757" s="35" t="s">
        <v>118</v>
      </c>
      <c r="X757" s="35" t="s">
        <v>79</v>
      </c>
      <c r="Y757" s="35" t="s">
        <v>48</v>
      </c>
      <c r="Z757" s="35" t="s">
        <v>14691</v>
      </c>
      <c r="AA757" s="35" t="s">
        <v>14691</v>
      </c>
      <c r="AC757" s="35" t="s">
        <v>14691</v>
      </c>
      <c r="AD757" s="35" t="s">
        <v>14691</v>
      </c>
      <c r="AE757">
        <v>99705000</v>
      </c>
      <c r="AF757">
        <v>10.199999999999999</v>
      </c>
      <c r="AG757" s="35" t="s">
        <v>14691</v>
      </c>
      <c r="AI757">
        <v>4887500</v>
      </c>
      <c r="AJ757" s="20">
        <v>44503</v>
      </c>
      <c r="AK757" s="20"/>
      <c r="AL757">
        <v>5055000</v>
      </c>
      <c r="AN757">
        <v>505500</v>
      </c>
      <c r="AP757" s="35" t="s">
        <v>14691</v>
      </c>
      <c r="AQ757" s="35" t="s">
        <v>14691</v>
      </c>
      <c r="AR757" s="35" t="s">
        <v>14691</v>
      </c>
      <c r="AS757" s="35" t="s">
        <v>14691</v>
      </c>
      <c r="AT757" s="35" t="s">
        <v>14691</v>
      </c>
      <c r="AU757">
        <v>10.199999999999999</v>
      </c>
      <c r="AV757">
        <v>10.223000000000001</v>
      </c>
      <c r="AW757" t="b">
        <v>0</v>
      </c>
      <c r="AX757">
        <v>9775000</v>
      </c>
      <c r="AY757" s="20">
        <v>44870</v>
      </c>
      <c r="AZ757" s="20"/>
      <c r="BA757" s="20">
        <v>45051</v>
      </c>
      <c r="BB757">
        <v>1</v>
      </c>
      <c r="BC757">
        <v>0.5</v>
      </c>
      <c r="BD757">
        <v>1</v>
      </c>
      <c r="BE757">
        <v>11.5</v>
      </c>
      <c r="BF757" s="35" t="s">
        <v>14691</v>
      </c>
      <c r="BG757" s="35" t="s">
        <v>5357</v>
      </c>
      <c r="BH757" s="35" t="s">
        <v>5368</v>
      </c>
      <c r="BI757" s="35" t="s">
        <v>2584</v>
      </c>
      <c r="BJ757" s="35" t="s">
        <v>5369</v>
      </c>
    </row>
    <row r="758" spans="1:62" x14ac:dyDescent="0.2">
      <c r="A758">
        <v>756</v>
      </c>
      <c r="B758" s="35" t="s">
        <v>5357</v>
      </c>
      <c r="C758" s="35" t="s">
        <v>5358</v>
      </c>
      <c r="D758" s="35" t="s">
        <v>5359</v>
      </c>
      <c r="E758" s="35" t="s">
        <v>5370</v>
      </c>
      <c r="F758" s="35" t="s">
        <v>5361</v>
      </c>
      <c r="G758" s="20">
        <v>44342</v>
      </c>
      <c r="H758" s="35" t="s">
        <v>163</v>
      </c>
      <c r="I758" s="35" t="s">
        <v>54</v>
      </c>
      <c r="J758" s="35" t="s">
        <v>69</v>
      </c>
      <c r="K758">
        <v>16.5</v>
      </c>
      <c r="M758" s="35" t="s">
        <v>5362</v>
      </c>
      <c r="N758" s="35" t="s">
        <v>5363</v>
      </c>
      <c r="O758" s="35" t="s">
        <v>106</v>
      </c>
      <c r="P758" s="35" t="s">
        <v>2598</v>
      </c>
      <c r="Q758" s="35" t="s">
        <v>111</v>
      </c>
      <c r="R758" s="35" t="s">
        <v>2623</v>
      </c>
      <c r="S758" s="35" t="s">
        <v>5364</v>
      </c>
      <c r="T758">
        <v>9775000</v>
      </c>
      <c r="U758">
        <v>10</v>
      </c>
      <c r="V758" s="35" t="s">
        <v>14691</v>
      </c>
      <c r="W758" s="35" t="s">
        <v>118</v>
      </c>
      <c r="X758" s="35" t="s">
        <v>79</v>
      </c>
      <c r="Y758" s="35" t="s">
        <v>48</v>
      </c>
      <c r="Z758" s="35" t="s">
        <v>14691</v>
      </c>
      <c r="AA758" s="35" t="s">
        <v>14691</v>
      </c>
      <c r="AC758" s="35" t="s">
        <v>14691</v>
      </c>
      <c r="AD758" s="35" t="s">
        <v>14691</v>
      </c>
      <c r="AE758">
        <v>99705000</v>
      </c>
      <c r="AF758">
        <v>10.199999999999999</v>
      </c>
      <c r="AG758" s="35" t="s">
        <v>14691</v>
      </c>
      <c r="AI758">
        <v>4887500</v>
      </c>
      <c r="AJ758" s="20">
        <v>44503</v>
      </c>
      <c r="AK758" s="20"/>
      <c r="AL758">
        <v>5055000</v>
      </c>
      <c r="AN758">
        <v>505500</v>
      </c>
      <c r="AP758" s="35" t="s">
        <v>14691</v>
      </c>
      <c r="AQ758" s="35" t="s">
        <v>14691</v>
      </c>
      <c r="AR758" s="35" t="s">
        <v>14691</v>
      </c>
      <c r="AS758" s="35" t="s">
        <v>14691</v>
      </c>
      <c r="AT758" s="35" t="s">
        <v>14691</v>
      </c>
      <c r="AU758">
        <v>10.199999999999999</v>
      </c>
      <c r="AV758">
        <v>10.223000000000001</v>
      </c>
      <c r="AW758" t="b">
        <v>0</v>
      </c>
      <c r="AX758">
        <v>9775000</v>
      </c>
      <c r="AY758" s="20">
        <v>44870</v>
      </c>
      <c r="AZ758" s="20"/>
      <c r="BA758" s="20">
        <v>45051</v>
      </c>
      <c r="BB758">
        <v>1</v>
      </c>
      <c r="BC758">
        <v>0.5</v>
      </c>
      <c r="BD758">
        <v>1</v>
      </c>
      <c r="BE758">
        <v>11.5</v>
      </c>
      <c r="BF758" s="35" t="s">
        <v>14691</v>
      </c>
      <c r="BG758" s="35" t="s">
        <v>5371</v>
      </c>
      <c r="BH758" s="35" t="s">
        <v>5372</v>
      </c>
      <c r="BI758" s="35" t="s">
        <v>2589</v>
      </c>
      <c r="BJ758" s="35" t="s">
        <v>5373</v>
      </c>
    </row>
    <row r="759" spans="1:62" x14ac:dyDescent="0.2">
      <c r="A759">
        <v>757</v>
      </c>
      <c r="B759" s="35" t="s">
        <v>10880</v>
      </c>
      <c r="C759" s="35" t="s">
        <v>10881</v>
      </c>
      <c r="D759" s="35" t="s">
        <v>10882</v>
      </c>
      <c r="E759" s="35" t="s">
        <v>10883</v>
      </c>
      <c r="F759" s="35" t="s">
        <v>10884</v>
      </c>
      <c r="G759" s="20">
        <v>44245</v>
      </c>
      <c r="H759" s="35" t="s">
        <v>3225</v>
      </c>
      <c r="I759" s="35" t="s">
        <v>61</v>
      </c>
      <c r="J759" s="35" t="s">
        <v>176</v>
      </c>
      <c r="K759">
        <v>18</v>
      </c>
      <c r="L759">
        <v>9.1999999999999993</v>
      </c>
      <c r="M759" s="35" t="s">
        <v>10885</v>
      </c>
      <c r="N759" s="35" t="s">
        <v>10886</v>
      </c>
      <c r="O759" s="35" t="s">
        <v>51</v>
      </c>
      <c r="P759" s="35" t="s">
        <v>2656</v>
      </c>
      <c r="Q759" s="35" t="s">
        <v>59</v>
      </c>
      <c r="R759" s="35" t="s">
        <v>2577</v>
      </c>
      <c r="S759" s="35" t="s">
        <v>10887</v>
      </c>
      <c r="T759">
        <v>23000000</v>
      </c>
      <c r="U759">
        <v>10</v>
      </c>
      <c r="V759" s="35" t="s">
        <v>10888</v>
      </c>
      <c r="W759" s="35" t="s">
        <v>1167</v>
      </c>
      <c r="X759" s="35" t="s">
        <v>130</v>
      </c>
      <c r="Y759" s="35" t="s">
        <v>48</v>
      </c>
      <c r="Z759" s="35" t="s">
        <v>14691</v>
      </c>
      <c r="AA759" s="35" t="s">
        <v>14691</v>
      </c>
      <c r="AC759" s="35" t="s">
        <v>14691</v>
      </c>
      <c r="AD759" s="35" t="s">
        <v>14691</v>
      </c>
      <c r="AE759">
        <v>230006380</v>
      </c>
      <c r="AF759">
        <v>10</v>
      </c>
      <c r="AG759" s="35" t="s">
        <v>14691</v>
      </c>
      <c r="AI759">
        <v>5750000</v>
      </c>
      <c r="AJ759" s="20">
        <v>44266</v>
      </c>
      <c r="AK759" s="20"/>
      <c r="AL759">
        <v>6600000</v>
      </c>
      <c r="AM759">
        <v>660000</v>
      </c>
      <c r="AP759" s="35" t="s">
        <v>14691</v>
      </c>
      <c r="AQ759" s="35" t="s">
        <v>14691</v>
      </c>
      <c r="AR759" s="35" t="s">
        <v>14691</v>
      </c>
      <c r="AS759" s="35" t="s">
        <v>14691</v>
      </c>
      <c r="AT759" s="35" t="s">
        <v>14691</v>
      </c>
      <c r="AU759">
        <v>10.01</v>
      </c>
      <c r="AV759">
        <v>10.074</v>
      </c>
      <c r="AW759" t="b">
        <v>0</v>
      </c>
      <c r="AX759">
        <v>23000000</v>
      </c>
      <c r="AY759" s="20">
        <v>45000</v>
      </c>
      <c r="AZ759" s="20"/>
      <c r="BA759" s="20"/>
      <c r="BB759">
        <v>1</v>
      </c>
      <c r="BC759">
        <v>0.25</v>
      </c>
      <c r="BD759">
        <v>1</v>
      </c>
      <c r="BE759">
        <v>11.5</v>
      </c>
      <c r="BF759" s="35" t="s">
        <v>14691</v>
      </c>
      <c r="BG759" s="35" t="s">
        <v>1168</v>
      </c>
      <c r="BH759" s="35" t="s">
        <v>10889</v>
      </c>
      <c r="BI759" s="35" t="s">
        <v>2580</v>
      </c>
      <c r="BJ759" s="35" t="s">
        <v>10890</v>
      </c>
    </row>
    <row r="760" spans="1:62" x14ac:dyDescent="0.2">
      <c r="A760">
        <v>758</v>
      </c>
      <c r="B760" s="35" t="s">
        <v>10880</v>
      </c>
      <c r="C760" s="35" t="s">
        <v>10881</v>
      </c>
      <c r="D760" s="35" t="s">
        <v>10882</v>
      </c>
      <c r="E760" s="35" t="s">
        <v>10891</v>
      </c>
      <c r="F760" s="35" t="s">
        <v>10884</v>
      </c>
      <c r="G760" s="20">
        <v>44245</v>
      </c>
      <c r="H760" s="35" t="s">
        <v>3225</v>
      </c>
      <c r="I760" s="35" t="s">
        <v>61</v>
      </c>
      <c r="J760" s="35" t="s">
        <v>176</v>
      </c>
      <c r="K760">
        <v>18</v>
      </c>
      <c r="L760">
        <v>9.1999999999999993</v>
      </c>
      <c r="M760" s="35" t="s">
        <v>10885</v>
      </c>
      <c r="N760" s="35" t="s">
        <v>10886</v>
      </c>
      <c r="O760" s="35" t="s">
        <v>51</v>
      </c>
      <c r="P760" s="35" t="s">
        <v>2656</v>
      </c>
      <c r="Q760" s="35" t="s">
        <v>59</v>
      </c>
      <c r="R760" s="35" t="s">
        <v>2577</v>
      </c>
      <c r="S760" s="35" t="s">
        <v>10887</v>
      </c>
      <c r="T760">
        <v>23000000</v>
      </c>
      <c r="U760">
        <v>10</v>
      </c>
      <c r="V760" s="35" t="s">
        <v>10888</v>
      </c>
      <c r="W760" s="35" t="s">
        <v>1167</v>
      </c>
      <c r="X760" s="35" t="s">
        <v>130</v>
      </c>
      <c r="Y760" s="35" t="s">
        <v>48</v>
      </c>
      <c r="Z760" s="35" t="s">
        <v>14691</v>
      </c>
      <c r="AA760" s="35" t="s">
        <v>14691</v>
      </c>
      <c r="AC760" s="35" t="s">
        <v>14691</v>
      </c>
      <c r="AD760" s="35" t="s">
        <v>14691</v>
      </c>
      <c r="AE760">
        <v>230006380</v>
      </c>
      <c r="AF760">
        <v>10</v>
      </c>
      <c r="AG760" s="35" t="s">
        <v>14691</v>
      </c>
      <c r="AI760">
        <v>5750000</v>
      </c>
      <c r="AJ760" s="20">
        <v>44266</v>
      </c>
      <c r="AK760" s="20"/>
      <c r="AL760">
        <v>6600000</v>
      </c>
      <c r="AM760">
        <v>660000</v>
      </c>
      <c r="AP760" s="35" t="s">
        <v>14691</v>
      </c>
      <c r="AQ760" s="35" t="s">
        <v>14691</v>
      </c>
      <c r="AR760" s="35" t="s">
        <v>14691</v>
      </c>
      <c r="AS760" s="35" t="s">
        <v>14691</v>
      </c>
      <c r="AT760" s="35" t="s">
        <v>14691</v>
      </c>
      <c r="AU760">
        <v>10.01</v>
      </c>
      <c r="AV760">
        <v>10.074</v>
      </c>
      <c r="AW760" t="b">
        <v>0</v>
      </c>
      <c r="AX760">
        <v>23000000</v>
      </c>
      <c r="AY760" s="20">
        <v>45000</v>
      </c>
      <c r="AZ760" s="20"/>
      <c r="BA760" s="20"/>
      <c r="BB760">
        <v>1</v>
      </c>
      <c r="BC760">
        <v>0.25</v>
      </c>
      <c r="BD760">
        <v>1</v>
      </c>
      <c r="BE760">
        <v>11.5</v>
      </c>
      <c r="BF760" s="35" t="s">
        <v>14691</v>
      </c>
      <c r="BG760" s="35" t="s">
        <v>10880</v>
      </c>
      <c r="BH760" s="35" t="s">
        <v>10892</v>
      </c>
      <c r="BI760" s="35" t="s">
        <v>2584</v>
      </c>
      <c r="BJ760" s="35" t="s">
        <v>10893</v>
      </c>
    </row>
    <row r="761" spans="1:62" x14ac:dyDescent="0.2">
      <c r="A761">
        <v>759</v>
      </c>
      <c r="B761" s="35" t="s">
        <v>10880</v>
      </c>
      <c r="C761" s="35" t="s">
        <v>10881</v>
      </c>
      <c r="D761" s="35" t="s">
        <v>10882</v>
      </c>
      <c r="E761" s="35" t="s">
        <v>10894</v>
      </c>
      <c r="F761" s="35" t="s">
        <v>10884</v>
      </c>
      <c r="G761" s="20">
        <v>44245</v>
      </c>
      <c r="H761" s="35" t="s">
        <v>3225</v>
      </c>
      <c r="I761" s="35" t="s">
        <v>61</v>
      </c>
      <c r="J761" s="35" t="s">
        <v>176</v>
      </c>
      <c r="K761">
        <v>18</v>
      </c>
      <c r="L761">
        <v>9.1999999999999993</v>
      </c>
      <c r="M761" s="35" t="s">
        <v>10885</v>
      </c>
      <c r="N761" s="35" t="s">
        <v>10886</v>
      </c>
      <c r="O761" s="35" t="s">
        <v>51</v>
      </c>
      <c r="P761" s="35" t="s">
        <v>2656</v>
      </c>
      <c r="Q761" s="35" t="s">
        <v>59</v>
      </c>
      <c r="R761" s="35" t="s">
        <v>2577</v>
      </c>
      <c r="S761" s="35" t="s">
        <v>10887</v>
      </c>
      <c r="T761">
        <v>23000000</v>
      </c>
      <c r="U761">
        <v>10</v>
      </c>
      <c r="V761" s="35" t="s">
        <v>10888</v>
      </c>
      <c r="W761" s="35" t="s">
        <v>1167</v>
      </c>
      <c r="X761" s="35" t="s">
        <v>130</v>
      </c>
      <c r="Y761" s="35" t="s">
        <v>48</v>
      </c>
      <c r="Z761" s="35" t="s">
        <v>14691</v>
      </c>
      <c r="AA761" s="35" t="s">
        <v>14691</v>
      </c>
      <c r="AC761" s="35" t="s">
        <v>14691</v>
      </c>
      <c r="AD761" s="35" t="s">
        <v>14691</v>
      </c>
      <c r="AE761">
        <v>230006380</v>
      </c>
      <c r="AF761">
        <v>10</v>
      </c>
      <c r="AG761" s="35" t="s">
        <v>14691</v>
      </c>
      <c r="AI761">
        <v>5750000</v>
      </c>
      <c r="AJ761" s="20">
        <v>44266</v>
      </c>
      <c r="AK761" s="20"/>
      <c r="AL761">
        <v>6600000</v>
      </c>
      <c r="AM761">
        <v>660000</v>
      </c>
      <c r="AP761" s="35" t="s">
        <v>14691</v>
      </c>
      <c r="AQ761" s="35" t="s">
        <v>14691</v>
      </c>
      <c r="AR761" s="35" t="s">
        <v>14691</v>
      </c>
      <c r="AS761" s="35" t="s">
        <v>14691</v>
      </c>
      <c r="AT761" s="35" t="s">
        <v>14691</v>
      </c>
      <c r="AU761">
        <v>10.01</v>
      </c>
      <c r="AV761">
        <v>10.074</v>
      </c>
      <c r="AW761" t="b">
        <v>0</v>
      </c>
      <c r="AX761">
        <v>23000000</v>
      </c>
      <c r="AY761" s="20">
        <v>45000</v>
      </c>
      <c r="AZ761" s="20"/>
      <c r="BA761" s="20"/>
      <c r="BB761">
        <v>1</v>
      </c>
      <c r="BC761">
        <v>0.25</v>
      </c>
      <c r="BD761">
        <v>1</v>
      </c>
      <c r="BE761">
        <v>11.5</v>
      </c>
      <c r="BF761" s="35" t="s">
        <v>14691</v>
      </c>
      <c r="BG761" s="35" t="s">
        <v>10895</v>
      </c>
      <c r="BH761" s="35" t="s">
        <v>10896</v>
      </c>
      <c r="BI761" s="35" t="s">
        <v>2589</v>
      </c>
      <c r="BJ761" s="35" t="s">
        <v>10897</v>
      </c>
    </row>
    <row r="762" spans="1:62" x14ac:dyDescent="0.2">
      <c r="A762">
        <v>760</v>
      </c>
      <c r="B762" s="35" t="s">
        <v>10436</v>
      </c>
      <c r="C762" s="35" t="s">
        <v>10437</v>
      </c>
      <c r="D762" s="35" t="s">
        <v>10438</v>
      </c>
      <c r="E762" s="35" t="s">
        <v>10439</v>
      </c>
      <c r="F762" s="35" t="s">
        <v>10440</v>
      </c>
      <c r="G762" s="20">
        <v>44231</v>
      </c>
      <c r="H762" s="35" t="s">
        <v>3225</v>
      </c>
      <c r="I762" s="35" t="s">
        <v>54</v>
      </c>
      <c r="J762" s="35" t="s">
        <v>176</v>
      </c>
      <c r="K762">
        <v>18</v>
      </c>
      <c r="L762">
        <v>9.1999999999999993</v>
      </c>
      <c r="M762" s="35" t="s">
        <v>10441</v>
      </c>
      <c r="N762" s="35" t="s">
        <v>10442</v>
      </c>
      <c r="O762" s="35" t="s">
        <v>90</v>
      </c>
      <c r="P762" s="35" t="s">
        <v>2575</v>
      </c>
      <c r="Q762" s="35" t="s">
        <v>51</v>
      </c>
      <c r="R762" s="35" t="s">
        <v>2623</v>
      </c>
      <c r="S762" s="35" t="s">
        <v>10443</v>
      </c>
      <c r="T762">
        <v>22243955</v>
      </c>
      <c r="U762">
        <v>10</v>
      </c>
      <c r="V762" s="35" t="s">
        <v>10444</v>
      </c>
      <c r="W762" s="35" t="s">
        <v>1165</v>
      </c>
      <c r="X762" s="35" t="s">
        <v>79</v>
      </c>
      <c r="Y762" s="35" t="s">
        <v>48</v>
      </c>
      <c r="Z762" s="35" t="s">
        <v>65</v>
      </c>
      <c r="AA762" s="35" t="s">
        <v>48</v>
      </c>
      <c r="AC762" s="35" t="s">
        <v>14691</v>
      </c>
      <c r="AD762" s="35" t="s">
        <v>14691</v>
      </c>
      <c r="AE762">
        <v>222439550</v>
      </c>
      <c r="AF762">
        <v>10</v>
      </c>
      <c r="AG762" s="35" t="s">
        <v>1164</v>
      </c>
      <c r="AH762">
        <v>675000000</v>
      </c>
      <c r="AI762">
        <v>5560988</v>
      </c>
      <c r="AJ762" s="20">
        <v>44260</v>
      </c>
      <c r="AK762" s="20">
        <v>44420</v>
      </c>
      <c r="AL762">
        <v>7698791</v>
      </c>
      <c r="AO762">
        <v>5132527</v>
      </c>
      <c r="AP762" s="35" t="s">
        <v>14691</v>
      </c>
      <c r="AQ762" s="35" t="s">
        <v>14691</v>
      </c>
      <c r="AR762" s="35" t="s">
        <v>1163</v>
      </c>
      <c r="AS762" s="35" t="s">
        <v>10445</v>
      </c>
      <c r="AT762" s="35" t="s">
        <v>14691</v>
      </c>
      <c r="AU762">
        <v>10</v>
      </c>
      <c r="AV762">
        <v>10.041</v>
      </c>
      <c r="AW762" t="b">
        <v>1</v>
      </c>
      <c r="AX762">
        <v>22243955</v>
      </c>
      <c r="AY762" s="20">
        <v>44994</v>
      </c>
      <c r="AZ762" s="20">
        <v>44631</v>
      </c>
      <c r="BA762" s="20"/>
      <c r="BB762">
        <v>1</v>
      </c>
      <c r="BC762">
        <v>0.25</v>
      </c>
      <c r="BD762">
        <v>1</v>
      </c>
      <c r="BE762">
        <v>11.5</v>
      </c>
      <c r="BF762" s="35" t="s">
        <v>14691</v>
      </c>
      <c r="BG762" s="35" t="s">
        <v>1166</v>
      </c>
      <c r="BH762" s="35" t="s">
        <v>14801</v>
      </c>
      <c r="BI762" s="35" t="s">
        <v>2580</v>
      </c>
      <c r="BJ762" s="35" t="s">
        <v>10446</v>
      </c>
    </row>
    <row r="763" spans="1:62" x14ac:dyDescent="0.2">
      <c r="A763">
        <v>761</v>
      </c>
      <c r="B763" s="35" t="s">
        <v>10436</v>
      </c>
      <c r="C763" s="35" t="s">
        <v>10437</v>
      </c>
      <c r="D763" s="35" t="s">
        <v>10438</v>
      </c>
      <c r="E763" s="35" t="s">
        <v>10447</v>
      </c>
      <c r="F763" s="35" t="s">
        <v>10440</v>
      </c>
      <c r="G763" s="20">
        <v>44231</v>
      </c>
      <c r="H763" s="35" t="s">
        <v>3225</v>
      </c>
      <c r="I763" s="35" t="s">
        <v>54</v>
      </c>
      <c r="J763" s="35" t="s">
        <v>176</v>
      </c>
      <c r="K763">
        <v>18</v>
      </c>
      <c r="L763">
        <v>9.1999999999999993</v>
      </c>
      <c r="M763" s="35" t="s">
        <v>10441</v>
      </c>
      <c r="N763" s="35" t="s">
        <v>10442</v>
      </c>
      <c r="O763" s="35" t="s">
        <v>90</v>
      </c>
      <c r="P763" s="35" t="s">
        <v>2575</v>
      </c>
      <c r="Q763" s="35" t="s">
        <v>51</v>
      </c>
      <c r="R763" s="35" t="s">
        <v>2623</v>
      </c>
      <c r="S763" s="35" t="s">
        <v>10443</v>
      </c>
      <c r="T763">
        <v>22243955</v>
      </c>
      <c r="U763">
        <v>10</v>
      </c>
      <c r="V763" s="35" t="s">
        <v>10444</v>
      </c>
      <c r="W763" s="35" t="s">
        <v>1165</v>
      </c>
      <c r="X763" s="35" t="s">
        <v>79</v>
      </c>
      <c r="Y763" s="35" t="s">
        <v>48</v>
      </c>
      <c r="Z763" s="35" t="s">
        <v>65</v>
      </c>
      <c r="AA763" s="35" t="s">
        <v>48</v>
      </c>
      <c r="AC763" s="35" t="s">
        <v>14691</v>
      </c>
      <c r="AD763" s="35" t="s">
        <v>14691</v>
      </c>
      <c r="AE763">
        <v>222439550</v>
      </c>
      <c r="AF763">
        <v>10</v>
      </c>
      <c r="AG763" s="35" t="s">
        <v>1164</v>
      </c>
      <c r="AH763">
        <v>675000000</v>
      </c>
      <c r="AI763">
        <v>5560988</v>
      </c>
      <c r="AJ763" s="20">
        <v>44260</v>
      </c>
      <c r="AK763" s="20">
        <v>44420</v>
      </c>
      <c r="AL763">
        <v>7698791</v>
      </c>
      <c r="AO763">
        <v>5132527</v>
      </c>
      <c r="AP763" s="35" t="s">
        <v>14691</v>
      </c>
      <c r="AQ763" s="35" t="s">
        <v>14691</v>
      </c>
      <c r="AR763" s="35" t="s">
        <v>1163</v>
      </c>
      <c r="AS763" s="35" t="s">
        <v>10445</v>
      </c>
      <c r="AT763" s="35" t="s">
        <v>14691</v>
      </c>
      <c r="AU763">
        <v>10</v>
      </c>
      <c r="AV763">
        <v>10.041</v>
      </c>
      <c r="AW763" t="b">
        <v>1</v>
      </c>
      <c r="AX763">
        <v>22243955</v>
      </c>
      <c r="AY763" s="20">
        <v>44994</v>
      </c>
      <c r="AZ763" s="20">
        <v>44631</v>
      </c>
      <c r="BA763" s="20"/>
      <c r="BB763">
        <v>1</v>
      </c>
      <c r="BC763">
        <v>0.25</v>
      </c>
      <c r="BD763">
        <v>1</v>
      </c>
      <c r="BE763">
        <v>11.5</v>
      </c>
      <c r="BF763" s="35" t="s">
        <v>14691</v>
      </c>
      <c r="BG763" s="35" t="s">
        <v>10436</v>
      </c>
      <c r="BH763" s="35" t="s">
        <v>14802</v>
      </c>
      <c r="BI763" s="35" t="s">
        <v>2584</v>
      </c>
      <c r="BJ763" s="35" t="s">
        <v>10448</v>
      </c>
    </row>
    <row r="764" spans="1:62" x14ac:dyDescent="0.2">
      <c r="A764">
        <v>762</v>
      </c>
      <c r="B764" s="35" t="s">
        <v>10436</v>
      </c>
      <c r="C764" s="35" t="s">
        <v>10437</v>
      </c>
      <c r="D764" s="35" t="s">
        <v>10438</v>
      </c>
      <c r="E764" s="35" t="s">
        <v>10449</v>
      </c>
      <c r="F764" s="35" t="s">
        <v>10440</v>
      </c>
      <c r="G764" s="20">
        <v>44231</v>
      </c>
      <c r="H764" s="35" t="s">
        <v>3225</v>
      </c>
      <c r="I764" s="35" t="s">
        <v>54</v>
      </c>
      <c r="J764" s="35" t="s">
        <v>176</v>
      </c>
      <c r="K764">
        <v>18</v>
      </c>
      <c r="L764">
        <v>9.1999999999999993</v>
      </c>
      <c r="M764" s="35" t="s">
        <v>10441</v>
      </c>
      <c r="N764" s="35" t="s">
        <v>10442</v>
      </c>
      <c r="O764" s="35" t="s">
        <v>90</v>
      </c>
      <c r="P764" s="35" t="s">
        <v>2575</v>
      </c>
      <c r="Q764" s="35" t="s">
        <v>51</v>
      </c>
      <c r="R764" s="35" t="s">
        <v>2623</v>
      </c>
      <c r="S764" s="35" t="s">
        <v>10443</v>
      </c>
      <c r="T764">
        <v>22243955</v>
      </c>
      <c r="U764">
        <v>10</v>
      </c>
      <c r="V764" s="35" t="s">
        <v>10444</v>
      </c>
      <c r="W764" s="35" t="s">
        <v>1165</v>
      </c>
      <c r="X764" s="35" t="s">
        <v>79</v>
      </c>
      <c r="Y764" s="35" t="s">
        <v>48</v>
      </c>
      <c r="Z764" s="35" t="s">
        <v>65</v>
      </c>
      <c r="AA764" s="35" t="s">
        <v>48</v>
      </c>
      <c r="AC764" s="35" t="s">
        <v>14691</v>
      </c>
      <c r="AD764" s="35" t="s">
        <v>14691</v>
      </c>
      <c r="AE764">
        <v>222439550</v>
      </c>
      <c r="AF764">
        <v>10</v>
      </c>
      <c r="AG764" s="35" t="s">
        <v>1164</v>
      </c>
      <c r="AH764">
        <v>675000000</v>
      </c>
      <c r="AI764">
        <v>5560988</v>
      </c>
      <c r="AJ764" s="20">
        <v>44260</v>
      </c>
      <c r="AK764" s="20">
        <v>44420</v>
      </c>
      <c r="AL764">
        <v>7698791</v>
      </c>
      <c r="AO764">
        <v>5132527</v>
      </c>
      <c r="AP764" s="35" t="s">
        <v>14691</v>
      </c>
      <c r="AQ764" s="35" t="s">
        <v>14691</v>
      </c>
      <c r="AR764" s="35" t="s">
        <v>1163</v>
      </c>
      <c r="AS764" s="35" t="s">
        <v>10445</v>
      </c>
      <c r="AT764" s="35" t="s">
        <v>14691</v>
      </c>
      <c r="AU764">
        <v>10</v>
      </c>
      <c r="AV764">
        <v>10.041</v>
      </c>
      <c r="AW764" t="b">
        <v>1</v>
      </c>
      <c r="AX764">
        <v>22243955</v>
      </c>
      <c r="AY764" s="20">
        <v>44994</v>
      </c>
      <c r="AZ764" s="20">
        <v>44631</v>
      </c>
      <c r="BA764" s="20"/>
      <c r="BB764">
        <v>1</v>
      </c>
      <c r="BC764">
        <v>0.25</v>
      </c>
      <c r="BD764">
        <v>1</v>
      </c>
      <c r="BE764">
        <v>11.5</v>
      </c>
      <c r="BF764" s="35" t="s">
        <v>14691</v>
      </c>
      <c r="BG764" s="35" t="s">
        <v>10450</v>
      </c>
      <c r="BH764" s="35" t="s">
        <v>14803</v>
      </c>
      <c r="BI764" s="35" t="s">
        <v>2589</v>
      </c>
      <c r="BJ764" s="35" t="s">
        <v>10451</v>
      </c>
    </row>
    <row r="765" spans="1:62" x14ac:dyDescent="0.2">
      <c r="A765">
        <v>763</v>
      </c>
      <c r="B765" s="35" t="s">
        <v>10746</v>
      </c>
      <c r="C765" s="35" t="s">
        <v>10747</v>
      </c>
      <c r="D765" s="35" t="s">
        <v>10748</v>
      </c>
      <c r="E765" s="35" t="s">
        <v>10749</v>
      </c>
      <c r="F765" s="35" t="s">
        <v>10750</v>
      </c>
      <c r="G765" s="20">
        <v>44249</v>
      </c>
      <c r="H765" s="35" t="s">
        <v>3225</v>
      </c>
      <c r="I765" s="35" t="s">
        <v>54</v>
      </c>
      <c r="J765" s="35" t="s">
        <v>119</v>
      </c>
      <c r="K765">
        <v>18</v>
      </c>
      <c r="L765">
        <v>9.1999999999999993</v>
      </c>
      <c r="M765" s="35" t="s">
        <v>10751</v>
      </c>
      <c r="N765" s="35" t="s">
        <v>10752</v>
      </c>
      <c r="O765" s="35" t="s">
        <v>96</v>
      </c>
      <c r="P765" s="35" t="s">
        <v>2575</v>
      </c>
      <c r="Q765" s="35" t="s">
        <v>59</v>
      </c>
      <c r="R765" s="35" t="s">
        <v>2623</v>
      </c>
      <c r="S765" s="35" t="s">
        <v>10753</v>
      </c>
      <c r="T765">
        <v>21163433</v>
      </c>
      <c r="U765">
        <v>10</v>
      </c>
      <c r="V765" s="35" t="s">
        <v>10754</v>
      </c>
      <c r="W765" s="35" t="s">
        <v>1161</v>
      </c>
      <c r="X765" s="35" t="s">
        <v>79</v>
      </c>
      <c r="Y765" s="35" t="s">
        <v>48</v>
      </c>
      <c r="Z765" s="35" t="s">
        <v>14691</v>
      </c>
      <c r="AA765" s="35" t="s">
        <v>14691</v>
      </c>
      <c r="AC765" s="35" t="s">
        <v>14691</v>
      </c>
      <c r="AD765" s="35" t="s">
        <v>14691</v>
      </c>
      <c r="AE765">
        <v>211634330</v>
      </c>
      <c r="AF765">
        <v>10</v>
      </c>
      <c r="AG765" s="35" t="s">
        <v>14691</v>
      </c>
      <c r="AI765">
        <v>4232686</v>
      </c>
      <c r="AJ765" s="20">
        <v>44265</v>
      </c>
      <c r="AK765" s="20"/>
      <c r="AL765">
        <v>6232686</v>
      </c>
      <c r="AO765">
        <v>4155124</v>
      </c>
      <c r="AP765" s="35" t="s">
        <v>14691</v>
      </c>
      <c r="AQ765" s="35" t="s">
        <v>14691</v>
      </c>
      <c r="AR765" s="35" t="s">
        <v>14691</v>
      </c>
      <c r="AS765" s="35" t="s">
        <v>14691</v>
      </c>
      <c r="AT765" s="35" t="s">
        <v>14691</v>
      </c>
      <c r="AU765">
        <v>10</v>
      </c>
      <c r="AV765">
        <v>10.039999999999999</v>
      </c>
      <c r="AW765" t="b">
        <v>0</v>
      </c>
      <c r="AX765">
        <v>21163433</v>
      </c>
      <c r="AY765" s="20">
        <v>44997</v>
      </c>
      <c r="AZ765" s="20"/>
      <c r="BA765" s="20"/>
      <c r="BB765">
        <v>1</v>
      </c>
      <c r="BC765">
        <v>0.20000000298023224</v>
      </c>
      <c r="BD765">
        <v>1</v>
      </c>
      <c r="BE765">
        <v>11.5</v>
      </c>
      <c r="BF765" s="35" t="s">
        <v>14691</v>
      </c>
      <c r="BG765" s="35" t="s">
        <v>1162</v>
      </c>
      <c r="BH765" s="35" t="s">
        <v>10755</v>
      </c>
      <c r="BI765" s="35" t="s">
        <v>2580</v>
      </c>
      <c r="BJ765" s="35" t="s">
        <v>10756</v>
      </c>
    </row>
    <row r="766" spans="1:62" x14ac:dyDescent="0.2">
      <c r="A766">
        <v>764</v>
      </c>
      <c r="B766" s="35" t="s">
        <v>10746</v>
      </c>
      <c r="C766" s="35" t="s">
        <v>10747</v>
      </c>
      <c r="D766" s="35" t="s">
        <v>10748</v>
      </c>
      <c r="E766" s="35" t="s">
        <v>10757</v>
      </c>
      <c r="F766" s="35" t="s">
        <v>10750</v>
      </c>
      <c r="G766" s="20">
        <v>44249</v>
      </c>
      <c r="H766" s="35" t="s">
        <v>3225</v>
      </c>
      <c r="I766" s="35" t="s">
        <v>54</v>
      </c>
      <c r="J766" s="35" t="s">
        <v>119</v>
      </c>
      <c r="K766">
        <v>18</v>
      </c>
      <c r="L766">
        <v>9.1999999999999993</v>
      </c>
      <c r="M766" s="35" t="s">
        <v>10751</v>
      </c>
      <c r="N766" s="35" t="s">
        <v>10752</v>
      </c>
      <c r="O766" s="35" t="s">
        <v>96</v>
      </c>
      <c r="P766" s="35" t="s">
        <v>2575</v>
      </c>
      <c r="Q766" s="35" t="s">
        <v>59</v>
      </c>
      <c r="R766" s="35" t="s">
        <v>2623</v>
      </c>
      <c r="S766" s="35" t="s">
        <v>10753</v>
      </c>
      <c r="T766">
        <v>21163433</v>
      </c>
      <c r="U766">
        <v>10</v>
      </c>
      <c r="V766" s="35" t="s">
        <v>10754</v>
      </c>
      <c r="W766" s="35" t="s">
        <v>1161</v>
      </c>
      <c r="X766" s="35" t="s">
        <v>79</v>
      </c>
      <c r="Y766" s="35" t="s">
        <v>48</v>
      </c>
      <c r="Z766" s="35" t="s">
        <v>14691</v>
      </c>
      <c r="AA766" s="35" t="s">
        <v>14691</v>
      </c>
      <c r="AC766" s="35" t="s">
        <v>14691</v>
      </c>
      <c r="AD766" s="35" t="s">
        <v>14691</v>
      </c>
      <c r="AE766">
        <v>211634330</v>
      </c>
      <c r="AF766">
        <v>10</v>
      </c>
      <c r="AG766" s="35" t="s">
        <v>14691</v>
      </c>
      <c r="AI766">
        <v>4232686</v>
      </c>
      <c r="AJ766" s="20">
        <v>44265</v>
      </c>
      <c r="AK766" s="20"/>
      <c r="AL766">
        <v>6232686</v>
      </c>
      <c r="AO766">
        <v>4155124</v>
      </c>
      <c r="AP766" s="35" t="s">
        <v>14691</v>
      </c>
      <c r="AQ766" s="35" t="s">
        <v>14691</v>
      </c>
      <c r="AR766" s="35" t="s">
        <v>14691</v>
      </c>
      <c r="AS766" s="35" t="s">
        <v>14691</v>
      </c>
      <c r="AT766" s="35" t="s">
        <v>14691</v>
      </c>
      <c r="AU766">
        <v>10</v>
      </c>
      <c r="AV766">
        <v>10.039999999999999</v>
      </c>
      <c r="AW766" t="b">
        <v>0</v>
      </c>
      <c r="AX766">
        <v>21163433</v>
      </c>
      <c r="AY766" s="20">
        <v>44997</v>
      </c>
      <c r="AZ766" s="20"/>
      <c r="BA766" s="20"/>
      <c r="BB766">
        <v>1</v>
      </c>
      <c r="BC766">
        <v>0.20000000298023224</v>
      </c>
      <c r="BD766">
        <v>1</v>
      </c>
      <c r="BE766">
        <v>11.5</v>
      </c>
      <c r="BF766" s="35" t="s">
        <v>14691</v>
      </c>
      <c r="BG766" s="35" t="s">
        <v>10746</v>
      </c>
      <c r="BH766" s="35" t="s">
        <v>10758</v>
      </c>
      <c r="BI766" s="35" t="s">
        <v>2584</v>
      </c>
      <c r="BJ766" s="35" t="s">
        <v>10759</v>
      </c>
    </row>
    <row r="767" spans="1:62" x14ac:dyDescent="0.2">
      <c r="A767">
        <v>765</v>
      </c>
      <c r="B767" s="35" t="s">
        <v>10746</v>
      </c>
      <c r="C767" s="35" t="s">
        <v>10747</v>
      </c>
      <c r="D767" s="35" t="s">
        <v>10748</v>
      </c>
      <c r="E767" s="35" t="s">
        <v>10760</v>
      </c>
      <c r="F767" s="35" t="s">
        <v>10750</v>
      </c>
      <c r="G767" s="20">
        <v>44249</v>
      </c>
      <c r="H767" s="35" t="s">
        <v>3225</v>
      </c>
      <c r="I767" s="35" t="s">
        <v>54</v>
      </c>
      <c r="J767" s="35" t="s">
        <v>119</v>
      </c>
      <c r="K767">
        <v>18</v>
      </c>
      <c r="L767">
        <v>9.1999999999999993</v>
      </c>
      <c r="M767" s="35" t="s">
        <v>10751</v>
      </c>
      <c r="N767" s="35" t="s">
        <v>10752</v>
      </c>
      <c r="O767" s="35" t="s">
        <v>96</v>
      </c>
      <c r="P767" s="35" t="s">
        <v>2575</v>
      </c>
      <c r="Q767" s="35" t="s">
        <v>59</v>
      </c>
      <c r="R767" s="35" t="s">
        <v>2623</v>
      </c>
      <c r="S767" s="35" t="s">
        <v>10753</v>
      </c>
      <c r="T767">
        <v>21163433</v>
      </c>
      <c r="U767">
        <v>10</v>
      </c>
      <c r="V767" s="35" t="s">
        <v>10754</v>
      </c>
      <c r="W767" s="35" t="s">
        <v>1161</v>
      </c>
      <c r="X767" s="35" t="s">
        <v>79</v>
      </c>
      <c r="Y767" s="35" t="s">
        <v>48</v>
      </c>
      <c r="Z767" s="35" t="s">
        <v>14691</v>
      </c>
      <c r="AA767" s="35" t="s">
        <v>14691</v>
      </c>
      <c r="AC767" s="35" t="s">
        <v>14691</v>
      </c>
      <c r="AD767" s="35" t="s">
        <v>14691</v>
      </c>
      <c r="AE767">
        <v>211634330</v>
      </c>
      <c r="AF767">
        <v>10</v>
      </c>
      <c r="AG767" s="35" t="s">
        <v>14691</v>
      </c>
      <c r="AI767">
        <v>4232686</v>
      </c>
      <c r="AJ767" s="20">
        <v>44265</v>
      </c>
      <c r="AK767" s="20"/>
      <c r="AL767">
        <v>6232686</v>
      </c>
      <c r="AO767">
        <v>4155124</v>
      </c>
      <c r="AP767" s="35" t="s">
        <v>14691</v>
      </c>
      <c r="AQ767" s="35" t="s">
        <v>14691</v>
      </c>
      <c r="AR767" s="35" t="s">
        <v>14691</v>
      </c>
      <c r="AS767" s="35" t="s">
        <v>14691</v>
      </c>
      <c r="AT767" s="35" t="s">
        <v>14691</v>
      </c>
      <c r="AU767">
        <v>10</v>
      </c>
      <c r="AV767">
        <v>10.039999999999999</v>
      </c>
      <c r="AW767" t="b">
        <v>0</v>
      </c>
      <c r="AX767">
        <v>21163433</v>
      </c>
      <c r="AY767" s="20">
        <v>44997</v>
      </c>
      <c r="AZ767" s="20"/>
      <c r="BA767" s="20"/>
      <c r="BB767">
        <v>1</v>
      </c>
      <c r="BC767">
        <v>0.20000000298023224</v>
      </c>
      <c r="BD767">
        <v>1</v>
      </c>
      <c r="BE767">
        <v>11.5</v>
      </c>
      <c r="BF767" s="35" t="s">
        <v>14691</v>
      </c>
      <c r="BG767" s="35" t="s">
        <v>10761</v>
      </c>
      <c r="BH767" s="35" t="s">
        <v>10762</v>
      </c>
      <c r="BI767" s="35" t="s">
        <v>2589</v>
      </c>
      <c r="BJ767" s="35" t="s">
        <v>10763</v>
      </c>
    </row>
    <row r="768" spans="1:62" x14ac:dyDescent="0.2">
      <c r="A768">
        <v>766</v>
      </c>
      <c r="B768" s="35" t="s">
        <v>10764</v>
      </c>
      <c r="C768" s="35" t="s">
        <v>10765</v>
      </c>
      <c r="D768" s="35" t="s">
        <v>10766</v>
      </c>
      <c r="E768" s="35" t="s">
        <v>10767</v>
      </c>
      <c r="F768" s="35" t="s">
        <v>10768</v>
      </c>
      <c r="G768" s="20">
        <v>44245</v>
      </c>
      <c r="H768" s="35" t="s">
        <v>3225</v>
      </c>
      <c r="I768" s="35" t="s">
        <v>54</v>
      </c>
      <c r="J768" s="35" t="s">
        <v>119</v>
      </c>
      <c r="K768">
        <v>18</v>
      </c>
      <c r="L768">
        <v>9.1999999999999993</v>
      </c>
      <c r="M768" s="35" t="s">
        <v>10769</v>
      </c>
      <c r="N768" s="35" t="s">
        <v>10770</v>
      </c>
      <c r="O768" s="35" t="s">
        <v>52</v>
      </c>
      <c r="P768" s="35" t="s">
        <v>2656</v>
      </c>
      <c r="Q768" s="35" t="s">
        <v>95</v>
      </c>
      <c r="R768" s="35" t="s">
        <v>2623</v>
      </c>
      <c r="S768" s="35" t="s">
        <v>10771</v>
      </c>
      <c r="T768">
        <v>35000000</v>
      </c>
      <c r="U768">
        <v>10</v>
      </c>
      <c r="V768" s="35" t="s">
        <v>10772</v>
      </c>
      <c r="W768" s="35" t="s">
        <v>1159</v>
      </c>
      <c r="X768" s="35" t="s">
        <v>79</v>
      </c>
      <c r="Y768" s="35" t="s">
        <v>48</v>
      </c>
      <c r="Z768" s="35" t="s">
        <v>14691</v>
      </c>
      <c r="AA768" s="35" t="s">
        <v>14691</v>
      </c>
      <c r="AC768" s="35" t="s">
        <v>14691</v>
      </c>
      <c r="AD768" s="35" t="s">
        <v>14691</v>
      </c>
      <c r="AE768">
        <v>350019180</v>
      </c>
      <c r="AF768">
        <v>10</v>
      </c>
      <c r="AG768" s="35" t="s">
        <v>14691</v>
      </c>
      <c r="AI768">
        <v>7000000</v>
      </c>
      <c r="AJ768" s="20">
        <v>44265</v>
      </c>
      <c r="AK768" s="20"/>
      <c r="AL768">
        <v>9000000</v>
      </c>
      <c r="AO768">
        <v>6000000</v>
      </c>
      <c r="AP768" s="35" t="s">
        <v>14691</v>
      </c>
      <c r="AQ768" s="35" t="s">
        <v>14691</v>
      </c>
      <c r="AR768" s="35" t="s">
        <v>14691</v>
      </c>
      <c r="AS768" s="35" t="s">
        <v>14691</v>
      </c>
      <c r="AT768" s="35" t="s">
        <v>14691</v>
      </c>
      <c r="AU768">
        <v>10</v>
      </c>
      <c r="AV768">
        <v>10.052</v>
      </c>
      <c r="AW768" t="b">
        <v>0</v>
      </c>
      <c r="AX768">
        <v>35000000</v>
      </c>
      <c r="AY768" s="20">
        <v>44997</v>
      </c>
      <c r="AZ768" s="20"/>
      <c r="BA768" s="20"/>
      <c r="BB768">
        <v>1</v>
      </c>
      <c r="BC768">
        <v>0.20000000298023224</v>
      </c>
      <c r="BD768">
        <v>1</v>
      </c>
      <c r="BE768">
        <v>11.5</v>
      </c>
      <c r="BF768" s="35" t="s">
        <v>14691</v>
      </c>
      <c r="BG768" s="35" t="s">
        <v>1160</v>
      </c>
      <c r="BH768" s="35" t="s">
        <v>10773</v>
      </c>
      <c r="BI768" s="35" t="s">
        <v>2580</v>
      </c>
      <c r="BJ768" s="35" t="s">
        <v>10774</v>
      </c>
    </row>
    <row r="769" spans="1:62" x14ac:dyDescent="0.2">
      <c r="A769">
        <v>767</v>
      </c>
      <c r="B769" s="35" t="s">
        <v>10764</v>
      </c>
      <c r="C769" s="35" t="s">
        <v>10765</v>
      </c>
      <c r="D769" s="35" t="s">
        <v>10766</v>
      </c>
      <c r="E769" s="35" t="s">
        <v>10775</v>
      </c>
      <c r="F769" s="35" t="s">
        <v>10768</v>
      </c>
      <c r="G769" s="20">
        <v>44245</v>
      </c>
      <c r="H769" s="35" t="s">
        <v>3225</v>
      </c>
      <c r="I769" s="35" t="s">
        <v>54</v>
      </c>
      <c r="J769" s="35" t="s">
        <v>119</v>
      </c>
      <c r="K769">
        <v>18</v>
      </c>
      <c r="L769">
        <v>9.1999999999999993</v>
      </c>
      <c r="M769" s="35" t="s">
        <v>10769</v>
      </c>
      <c r="N769" s="35" t="s">
        <v>10770</v>
      </c>
      <c r="O769" s="35" t="s">
        <v>52</v>
      </c>
      <c r="P769" s="35" t="s">
        <v>2656</v>
      </c>
      <c r="Q769" s="35" t="s">
        <v>95</v>
      </c>
      <c r="R769" s="35" t="s">
        <v>2623</v>
      </c>
      <c r="S769" s="35" t="s">
        <v>10771</v>
      </c>
      <c r="T769">
        <v>35000000</v>
      </c>
      <c r="U769">
        <v>10</v>
      </c>
      <c r="V769" s="35" t="s">
        <v>10772</v>
      </c>
      <c r="W769" s="35" t="s">
        <v>1159</v>
      </c>
      <c r="X769" s="35" t="s">
        <v>79</v>
      </c>
      <c r="Y769" s="35" t="s">
        <v>48</v>
      </c>
      <c r="Z769" s="35" t="s">
        <v>14691</v>
      </c>
      <c r="AA769" s="35" t="s">
        <v>14691</v>
      </c>
      <c r="AC769" s="35" t="s">
        <v>14691</v>
      </c>
      <c r="AD769" s="35" t="s">
        <v>14691</v>
      </c>
      <c r="AE769">
        <v>350019180</v>
      </c>
      <c r="AF769">
        <v>10</v>
      </c>
      <c r="AG769" s="35" t="s">
        <v>14691</v>
      </c>
      <c r="AI769">
        <v>7000000</v>
      </c>
      <c r="AJ769" s="20">
        <v>44265</v>
      </c>
      <c r="AK769" s="20"/>
      <c r="AL769">
        <v>9000000</v>
      </c>
      <c r="AO769">
        <v>6000000</v>
      </c>
      <c r="AP769" s="35" t="s">
        <v>14691</v>
      </c>
      <c r="AQ769" s="35" t="s">
        <v>14691</v>
      </c>
      <c r="AR769" s="35" t="s">
        <v>14691</v>
      </c>
      <c r="AS769" s="35" t="s">
        <v>14691</v>
      </c>
      <c r="AT769" s="35" t="s">
        <v>14691</v>
      </c>
      <c r="AU769">
        <v>10</v>
      </c>
      <c r="AV769">
        <v>10.052</v>
      </c>
      <c r="AW769" t="b">
        <v>0</v>
      </c>
      <c r="AX769">
        <v>35000000</v>
      </c>
      <c r="AY769" s="20">
        <v>44997</v>
      </c>
      <c r="AZ769" s="20"/>
      <c r="BA769" s="20"/>
      <c r="BB769">
        <v>1</v>
      </c>
      <c r="BC769">
        <v>0.20000000298023224</v>
      </c>
      <c r="BD769">
        <v>1</v>
      </c>
      <c r="BE769">
        <v>11.5</v>
      </c>
      <c r="BF769" s="35" t="s">
        <v>14691</v>
      </c>
      <c r="BG769" s="35" t="s">
        <v>10764</v>
      </c>
      <c r="BH769" s="35" t="s">
        <v>10776</v>
      </c>
      <c r="BI769" s="35" t="s">
        <v>2584</v>
      </c>
      <c r="BJ769" s="35" t="s">
        <v>10777</v>
      </c>
    </row>
    <row r="770" spans="1:62" x14ac:dyDescent="0.2">
      <c r="A770">
        <v>768</v>
      </c>
      <c r="B770" s="35" t="s">
        <v>10764</v>
      </c>
      <c r="C770" s="35" t="s">
        <v>10765</v>
      </c>
      <c r="D770" s="35" t="s">
        <v>10766</v>
      </c>
      <c r="E770" s="35" t="s">
        <v>10778</v>
      </c>
      <c r="F770" s="35" t="s">
        <v>10768</v>
      </c>
      <c r="G770" s="20">
        <v>44245</v>
      </c>
      <c r="H770" s="35" t="s">
        <v>3225</v>
      </c>
      <c r="I770" s="35" t="s">
        <v>54</v>
      </c>
      <c r="J770" s="35" t="s">
        <v>119</v>
      </c>
      <c r="K770">
        <v>18</v>
      </c>
      <c r="L770">
        <v>9.1999999999999993</v>
      </c>
      <c r="M770" s="35" t="s">
        <v>10769</v>
      </c>
      <c r="N770" s="35" t="s">
        <v>10770</v>
      </c>
      <c r="O770" s="35" t="s">
        <v>52</v>
      </c>
      <c r="P770" s="35" t="s">
        <v>2656</v>
      </c>
      <c r="Q770" s="35" t="s">
        <v>95</v>
      </c>
      <c r="R770" s="35" t="s">
        <v>2623</v>
      </c>
      <c r="S770" s="35" t="s">
        <v>10771</v>
      </c>
      <c r="T770">
        <v>35000000</v>
      </c>
      <c r="U770">
        <v>10</v>
      </c>
      <c r="V770" s="35" t="s">
        <v>10772</v>
      </c>
      <c r="W770" s="35" t="s">
        <v>1159</v>
      </c>
      <c r="X770" s="35" t="s">
        <v>79</v>
      </c>
      <c r="Y770" s="35" t="s">
        <v>48</v>
      </c>
      <c r="Z770" s="35" t="s">
        <v>14691</v>
      </c>
      <c r="AA770" s="35" t="s">
        <v>14691</v>
      </c>
      <c r="AC770" s="35" t="s">
        <v>14691</v>
      </c>
      <c r="AD770" s="35" t="s">
        <v>14691</v>
      </c>
      <c r="AE770">
        <v>350019180</v>
      </c>
      <c r="AF770">
        <v>10</v>
      </c>
      <c r="AG770" s="35" t="s">
        <v>14691</v>
      </c>
      <c r="AI770">
        <v>7000000</v>
      </c>
      <c r="AJ770" s="20">
        <v>44265</v>
      </c>
      <c r="AK770" s="20"/>
      <c r="AL770">
        <v>9000000</v>
      </c>
      <c r="AO770">
        <v>6000000</v>
      </c>
      <c r="AP770" s="35" t="s">
        <v>14691</v>
      </c>
      <c r="AQ770" s="35" t="s">
        <v>14691</v>
      </c>
      <c r="AR770" s="35" t="s">
        <v>14691</v>
      </c>
      <c r="AS770" s="35" t="s">
        <v>14691</v>
      </c>
      <c r="AT770" s="35" t="s">
        <v>14691</v>
      </c>
      <c r="AU770">
        <v>10</v>
      </c>
      <c r="AV770">
        <v>10.052</v>
      </c>
      <c r="AW770" t="b">
        <v>0</v>
      </c>
      <c r="AX770">
        <v>35000000</v>
      </c>
      <c r="AY770" s="20">
        <v>44997</v>
      </c>
      <c r="AZ770" s="20"/>
      <c r="BA770" s="20"/>
      <c r="BB770">
        <v>1</v>
      </c>
      <c r="BC770">
        <v>0.20000000298023224</v>
      </c>
      <c r="BD770">
        <v>1</v>
      </c>
      <c r="BE770">
        <v>11.5</v>
      </c>
      <c r="BF770" s="35" t="s">
        <v>14691</v>
      </c>
      <c r="BG770" s="35" t="s">
        <v>10779</v>
      </c>
      <c r="BH770" s="35" t="s">
        <v>10780</v>
      </c>
      <c r="BI770" s="35" t="s">
        <v>2589</v>
      </c>
      <c r="BJ770" s="35" t="s">
        <v>10781</v>
      </c>
    </row>
    <row r="771" spans="1:62" x14ac:dyDescent="0.2">
      <c r="A771">
        <v>769</v>
      </c>
      <c r="B771" s="35" t="s">
        <v>9858</v>
      </c>
      <c r="C771" s="35" t="s">
        <v>9859</v>
      </c>
      <c r="D771" s="35" t="s">
        <v>9860</v>
      </c>
      <c r="E771" s="35" t="s">
        <v>9861</v>
      </c>
      <c r="F771" s="35" t="s">
        <v>9862</v>
      </c>
      <c r="G771" s="20">
        <v>44216</v>
      </c>
      <c r="H771" s="35" t="s">
        <v>3225</v>
      </c>
      <c r="I771" s="35" t="s">
        <v>54</v>
      </c>
      <c r="J771" s="35" t="s">
        <v>53</v>
      </c>
      <c r="K771">
        <v>18</v>
      </c>
      <c r="L771">
        <v>9.1999999999999993</v>
      </c>
      <c r="M771" s="35" t="s">
        <v>9863</v>
      </c>
      <c r="N771" s="35" t="s">
        <v>9864</v>
      </c>
      <c r="O771" s="35" t="s">
        <v>68</v>
      </c>
      <c r="P771" s="35" t="s">
        <v>2656</v>
      </c>
      <c r="Q771" s="35" t="s">
        <v>52</v>
      </c>
      <c r="R771" s="35" t="s">
        <v>2623</v>
      </c>
      <c r="S771" s="35" t="s">
        <v>9865</v>
      </c>
      <c r="T771">
        <v>50000000</v>
      </c>
      <c r="U771">
        <v>10</v>
      </c>
      <c r="V771" s="35" t="s">
        <v>14691</v>
      </c>
      <c r="W771" s="35" t="s">
        <v>1157</v>
      </c>
      <c r="X771" s="35" t="s">
        <v>72</v>
      </c>
      <c r="Y771" s="35" t="s">
        <v>48</v>
      </c>
      <c r="Z771" s="35" t="s">
        <v>14691</v>
      </c>
      <c r="AA771" s="35" t="s">
        <v>14691</v>
      </c>
      <c r="AC771" s="35" t="s">
        <v>14691</v>
      </c>
      <c r="AD771" s="35" t="s">
        <v>14691</v>
      </c>
      <c r="AE771">
        <v>500114260</v>
      </c>
      <c r="AF771">
        <v>10</v>
      </c>
      <c r="AG771" s="35" t="s">
        <v>14691</v>
      </c>
      <c r="AI771">
        <v>16666667</v>
      </c>
      <c r="AJ771" s="20">
        <v>44253</v>
      </c>
      <c r="AK771" s="20"/>
      <c r="AL771">
        <v>10700000</v>
      </c>
      <c r="AO771">
        <v>7133333</v>
      </c>
      <c r="AP771" s="35" t="s">
        <v>14691</v>
      </c>
      <c r="AQ771" s="35" t="s">
        <v>14691</v>
      </c>
      <c r="AR771" s="35" t="s">
        <v>14691</v>
      </c>
      <c r="AS771" s="35" t="s">
        <v>14691</v>
      </c>
      <c r="AT771" s="35" t="s">
        <v>14691</v>
      </c>
      <c r="AU771">
        <v>10.01</v>
      </c>
      <c r="AV771">
        <v>10.054</v>
      </c>
      <c r="AW771" t="b">
        <v>0</v>
      </c>
      <c r="AX771">
        <v>50000000</v>
      </c>
      <c r="AY771" s="20">
        <v>44987</v>
      </c>
      <c r="AZ771" s="20"/>
      <c r="BA771" s="20"/>
      <c r="BB771">
        <v>1</v>
      </c>
      <c r="BC771">
        <v>0.3333333432674408</v>
      </c>
      <c r="BD771">
        <v>1</v>
      </c>
      <c r="BE771">
        <v>11.5</v>
      </c>
      <c r="BF771" s="35" t="s">
        <v>14691</v>
      </c>
      <c r="BG771" s="35" t="s">
        <v>1158</v>
      </c>
      <c r="BH771" s="35" t="s">
        <v>9866</v>
      </c>
      <c r="BI771" s="35" t="s">
        <v>2580</v>
      </c>
      <c r="BJ771" s="35" t="s">
        <v>9867</v>
      </c>
    </row>
    <row r="772" spans="1:62" x14ac:dyDescent="0.2">
      <c r="A772">
        <v>770</v>
      </c>
      <c r="B772" s="35" t="s">
        <v>9858</v>
      </c>
      <c r="C772" s="35" t="s">
        <v>9859</v>
      </c>
      <c r="D772" s="35" t="s">
        <v>9860</v>
      </c>
      <c r="E772" s="35" t="s">
        <v>9868</v>
      </c>
      <c r="F772" s="35" t="s">
        <v>9862</v>
      </c>
      <c r="G772" s="20">
        <v>44216</v>
      </c>
      <c r="H772" s="35" t="s">
        <v>3225</v>
      </c>
      <c r="I772" s="35" t="s">
        <v>54</v>
      </c>
      <c r="J772" s="35" t="s">
        <v>53</v>
      </c>
      <c r="K772">
        <v>18</v>
      </c>
      <c r="L772">
        <v>9.1999999999999993</v>
      </c>
      <c r="M772" s="35" t="s">
        <v>9863</v>
      </c>
      <c r="N772" s="35" t="s">
        <v>9864</v>
      </c>
      <c r="O772" s="35" t="s">
        <v>68</v>
      </c>
      <c r="P772" s="35" t="s">
        <v>2656</v>
      </c>
      <c r="Q772" s="35" t="s">
        <v>52</v>
      </c>
      <c r="R772" s="35" t="s">
        <v>2623</v>
      </c>
      <c r="S772" s="35" t="s">
        <v>9865</v>
      </c>
      <c r="T772">
        <v>50000000</v>
      </c>
      <c r="U772">
        <v>10</v>
      </c>
      <c r="V772" s="35" t="s">
        <v>14691</v>
      </c>
      <c r="W772" s="35" t="s">
        <v>1157</v>
      </c>
      <c r="X772" s="35" t="s">
        <v>72</v>
      </c>
      <c r="Y772" s="35" t="s">
        <v>48</v>
      </c>
      <c r="Z772" s="35" t="s">
        <v>14691</v>
      </c>
      <c r="AA772" s="35" t="s">
        <v>14691</v>
      </c>
      <c r="AC772" s="35" t="s">
        <v>14691</v>
      </c>
      <c r="AD772" s="35" t="s">
        <v>14691</v>
      </c>
      <c r="AE772">
        <v>500114260</v>
      </c>
      <c r="AF772">
        <v>10</v>
      </c>
      <c r="AG772" s="35" t="s">
        <v>14691</v>
      </c>
      <c r="AI772">
        <v>16666667</v>
      </c>
      <c r="AJ772" s="20">
        <v>44253</v>
      </c>
      <c r="AK772" s="20"/>
      <c r="AL772">
        <v>10700000</v>
      </c>
      <c r="AO772">
        <v>7133333</v>
      </c>
      <c r="AP772" s="35" t="s">
        <v>14691</v>
      </c>
      <c r="AQ772" s="35" t="s">
        <v>14691</v>
      </c>
      <c r="AR772" s="35" t="s">
        <v>14691</v>
      </c>
      <c r="AS772" s="35" t="s">
        <v>14691</v>
      </c>
      <c r="AT772" s="35" t="s">
        <v>14691</v>
      </c>
      <c r="AU772">
        <v>10.01</v>
      </c>
      <c r="AV772">
        <v>10.054</v>
      </c>
      <c r="AW772" t="b">
        <v>0</v>
      </c>
      <c r="AX772">
        <v>50000000</v>
      </c>
      <c r="AY772" s="20">
        <v>44987</v>
      </c>
      <c r="AZ772" s="20"/>
      <c r="BA772" s="20"/>
      <c r="BB772">
        <v>1</v>
      </c>
      <c r="BC772">
        <v>0.3333333432674408</v>
      </c>
      <c r="BD772">
        <v>1</v>
      </c>
      <c r="BE772">
        <v>11.5</v>
      </c>
      <c r="BF772" s="35" t="s">
        <v>14691</v>
      </c>
      <c r="BG772" s="35" t="s">
        <v>9858</v>
      </c>
      <c r="BH772" s="35" t="s">
        <v>9869</v>
      </c>
      <c r="BI772" s="35" t="s">
        <v>2584</v>
      </c>
      <c r="BJ772" s="35" t="s">
        <v>9870</v>
      </c>
    </row>
    <row r="773" spans="1:62" x14ac:dyDescent="0.2">
      <c r="A773">
        <v>771</v>
      </c>
      <c r="B773" s="35" t="s">
        <v>9858</v>
      </c>
      <c r="C773" s="35" t="s">
        <v>9859</v>
      </c>
      <c r="D773" s="35" t="s">
        <v>9860</v>
      </c>
      <c r="E773" s="35" t="s">
        <v>9871</v>
      </c>
      <c r="F773" s="35" t="s">
        <v>9862</v>
      </c>
      <c r="G773" s="20">
        <v>44216</v>
      </c>
      <c r="H773" s="35" t="s">
        <v>3225</v>
      </c>
      <c r="I773" s="35" t="s">
        <v>54</v>
      </c>
      <c r="J773" s="35" t="s">
        <v>53</v>
      </c>
      <c r="K773">
        <v>18</v>
      </c>
      <c r="L773">
        <v>9.1999999999999993</v>
      </c>
      <c r="M773" s="35" t="s">
        <v>9863</v>
      </c>
      <c r="N773" s="35" t="s">
        <v>9864</v>
      </c>
      <c r="O773" s="35" t="s">
        <v>68</v>
      </c>
      <c r="P773" s="35" t="s">
        <v>2656</v>
      </c>
      <c r="Q773" s="35" t="s">
        <v>52</v>
      </c>
      <c r="R773" s="35" t="s">
        <v>2623</v>
      </c>
      <c r="S773" s="35" t="s">
        <v>9865</v>
      </c>
      <c r="T773">
        <v>50000000</v>
      </c>
      <c r="U773">
        <v>10</v>
      </c>
      <c r="V773" s="35" t="s">
        <v>14691</v>
      </c>
      <c r="W773" s="35" t="s">
        <v>1157</v>
      </c>
      <c r="X773" s="35" t="s">
        <v>72</v>
      </c>
      <c r="Y773" s="35" t="s">
        <v>48</v>
      </c>
      <c r="Z773" s="35" t="s">
        <v>14691</v>
      </c>
      <c r="AA773" s="35" t="s">
        <v>14691</v>
      </c>
      <c r="AC773" s="35" t="s">
        <v>14691</v>
      </c>
      <c r="AD773" s="35" t="s">
        <v>14691</v>
      </c>
      <c r="AE773">
        <v>500114260</v>
      </c>
      <c r="AF773">
        <v>10</v>
      </c>
      <c r="AG773" s="35" t="s">
        <v>14691</v>
      </c>
      <c r="AI773">
        <v>16666667</v>
      </c>
      <c r="AJ773" s="20">
        <v>44253</v>
      </c>
      <c r="AK773" s="20"/>
      <c r="AL773">
        <v>10700000</v>
      </c>
      <c r="AO773">
        <v>7133333</v>
      </c>
      <c r="AP773" s="35" t="s">
        <v>14691</v>
      </c>
      <c r="AQ773" s="35" t="s">
        <v>14691</v>
      </c>
      <c r="AR773" s="35" t="s">
        <v>14691</v>
      </c>
      <c r="AS773" s="35" t="s">
        <v>14691</v>
      </c>
      <c r="AT773" s="35" t="s">
        <v>14691</v>
      </c>
      <c r="AU773">
        <v>10.01</v>
      </c>
      <c r="AV773">
        <v>10.054</v>
      </c>
      <c r="AW773" t="b">
        <v>0</v>
      </c>
      <c r="AX773">
        <v>50000000</v>
      </c>
      <c r="AY773" s="20">
        <v>44987</v>
      </c>
      <c r="AZ773" s="20"/>
      <c r="BA773" s="20"/>
      <c r="BB773">
        <v>1</v>
      </c>
      <c r="BC773">
        <v>0.3333333432674408</v>
      </c>
      <c r="BD773">
        <v>1</v>
      </c>
      <c r="BE773">
        <v>11.5</v>
      </c>
      <c r="BF773" s="35" t="s">
        <v>14691</v>
      </c>
      <c r="BG773" s="35" t="s">
        <v>9872</v>
      </c>
      <c r="BH773" s="35" t="s">
        <v>9873</v>
      </c>
      <c r="BI773" s="35" t="s">
        <v>2589</v>
      </c>
      <c r="BJ773" s="35" t="s">
        <v>9874</v>
      </c>
    </row>
    <row r="774" spans="1:62" x14ac:dyDescent="0.2">
      <c r="A774">
        <v>772</v>
      </c>
      <c r="B774" s="35" t="s">
        <v>9313</v>
      </c>
      <c r="C774" s="35" t="s">
        <v>9314</v>
      </c>
      <c r="D774" s="35" t="s">
        <v>9315</v>
      </c>
      <c r="E774" s="35" t="s">
        <v>9316</v>
      </c>
      <c r="F774" s="35" t="s">
        <v>9317</v>
      </c>
      <c r="G774" s="20">
        <v>44229</v>
      </c>
      <c r="H774" s="35" t="s">
        <v>3225</v>
      </c>
      <c r="I774" s="35" t="s">
        <v>54</v>
      </c>
      <c r="J774" s="35" t="s">
        <v>176</v>
      </c>
      <c r="K774">
        <v>18</v>
      </c>
      <c r="L774">
        <v>9.1999999999999993</v>
      </c>
      <c r="M774" s="35" t="s">
        <v>9318</v>
      </c>
      <c r="N774" s="35" t="s">
        <v>9319</v>
      </c>
      <c r="O774" s="35" t="s">
        <v>52</v>
      </c>
      <c r="P774" s="35" t="s">
        <v>2656</v>
      </c>
      <c r="Q774" s="35" t="s">
        <v>51</v>
      </c>
      <c r="R774" s="35" t="s">
        <v>2623</v>
      </c>
      <c r="S774" s="35" t="s">
        <v>7516</v>
      </c>
      <c r="T774">
        <v>30000000</v>
      </c>
      <c r="U774">
        <v>10</v>
      </c>
      <c r="V774" s="35" t="s">
        <v>14691</v>
      </c>
      <c r="W774" s="35" t="s">
        <v>1135</v>
      </c>
      <c r="X774" s="35" t="s">
        <v>72</v>
      </c>
      <c r="Y774" s="35" t="s">
        <v>48</v>
      </c>
      <c r="Z774" s="35" t="s">
        <v>14691</v>
      </c>
      <c r="AA774" s="35" t="s">
        <v>14691</v>
      </c>
      <c r="AC774" s="35" t="s">
        <v>14691</v>
      </c>
      <c r="AD774" s="35" t="s">
        <v>14691</v>
      </c>
      <c r="AE774">
        <v>300017634</v>
      </c>
      <c r="AF774">
        <v>10</v>
      </c>
      <c r="AG774" s="35" t="s">
        <v>14691</v>
      </c>
      <c r="AI774">
        <v>7500000</v>
      </c>
      <c r="AJ774" s="20">
        <v>44245</v>
      </c>
      <c r="AK774" s="20"/>
      <c r="AL774">
        <v>8095000</v>
      </c>
      <c r="AM774">
        <v>800000</v>
      </c>
      <c r="AP774" s="35" t="s">
        <v>14691</v>
      </c>
      <c r="AQ774" s="35" t="s">
        <v>14691</v>
      </c>
      <c r="AR774" s="35" t="s">
        <v>14691</v>
      </c>
      <c r="AS774" s="35" t="s">
        <v>14691</v>
      </c>
      <c r="AT774" s="35" t="s">
        <v>14691</v>
      </c>
      <c r="AU774">
        <v>10</v>
      </c>
      <c r="AV774">
        <v>10.048</v>
      </c>
      <c r="AW774" t="b">
        <v>0</v>
      </c>
      <c r="AX774">
        <v>30000000</v>
      </c>
      <c r="AY774" s="20">
        <v>44979</v>
      </c>
      <c r="AZ774" s="20"/>
      <c r="BA774" s="20"/>
      <c r="BB774">
        <v>1</v>
      </c>
      <c r="BC774">
        <v>0.25</v>
      </c>
      <c r="BD774">
        <v>1</v>
      </c>
      <c r="BE774">
        <v>11.5</v>
      </c>
      <c r="BF774" s="35" t="s">
        <v>14691</v>
      </c>
      <c r="BG774" s="35" t="s">
        <v>1156</v>
      </c>
      <c r="BH774" s="35" t="s">
        <v>9320</v>
      </c>
      <c r="BI774" s="35" t="s">
        <v>2580</v>
      </c>
      <c r="BJ774" s="35" t="s">
        <v>9321</v>
      </c>
    </row>
    <row r="775" spans="1:62" x14ac:dyDescent="0.2">
      <c r="A775">
        <v>773</v>
      </c>
      <c r="B775" s="35" t="s">
        <v>9313</v>
      </c>
      <c r="C775" s="35" t="s">
        <v>9314</v>
      </c>
      <c r="D775" s="35" t="s">
        <v>9315</v>
      </c>
      <c r="E775" s="35" t="s">
        <v>9322</v>
      </c>
      <c r="F775" s="35" t="s">
        <v>9317</v>
      </c>
      <c r="G775" s="20">
        <v>44229</v>
      </c>
      <c r="H775" s="35" t="s">
        <v>3225</v>
      </c>
      <c r="I775" s="35" t="s">
        <v>54</v>
      </c>
      <c r="J775" s="35" t="s">
        <v>176</v>
      </c>
      <c r="K775">
        <v>18</v>
      </c>
      <c r="L775">
        <v>9.1999999999999993</v>
      </c>
      <c r="M775" s="35" t="s">
        <v>9318</v>
      </c>
      <c r="N775" s="35" t="s">
        <v>9319</v>
      </c>
      <c r="O775" s="35" t="s">
        <v>52</v>
      </c>
      <c r="P775" s="35" t="s">
        <v>2656</v>
      </c>
      <c r="Q775" s="35" t="s">
        <v>51</v>
      </c>
      <c r="R775" s="35" t="s">
        <v>2623</v>
      </c>
      <c r="S775" s="35" t="s">
        <v>7516</v>
      </c>
      <c r="T775">
        <v>30000000</v>
      </c>
      <c r="U775">
        <v>10</v>
      </c>
      <c r="V775" s="35" t="s">
        <v>14691</v>
      </c>
      <c r="W775" s="35" t="s">
        <v>1135</v>
      </c>
      <c r="X775" s="35" t="s">
        <v>72</v>
      </c>
      <c r="Y775" s="35" t="s">
        <v>48</v>
      </c>
      <c r="Z775" s="35" t="s">
        <v>14691</v>
      </c>
      <c r="AA775" s="35" t="s">
        <v>14691</v>
      </c>
      <c r="AC775" s="35" t="s">
        <v>14691</v>
      </c>
      <c r="AD775" s="35" t="s">
        <v>14691</v>
      </c>
      <c r="AE775">
        <v>300017634</v>
      </c>
      <c r="AF775">
        <v>10</v>
      </c>
      <c r="AG775" s="35" t="s">
        <v>14691</v>
      </c>
      <c r="AI775">
        <v>7500000</v>
      </c>
      <c r="AJ775" s="20">
        <v>44245</v>
      </c>
      <c r="AK775" s="20"/>
      <c r="AL775">
        <v>8095000</v>
      </c>
      <c r="AM775">
        <v>800000</v>
      </c>
      <c r="AP775" s="35" t="s">
        <v>14691</v>
      </c>
      <c r="AQ775" s="35" t="s">
        <v>14691</v>
      </c>
      <c r="AR775" s="35" t="s">
        <v>14691</v>
      </c>
      <c r="AS775" s="35" t="s">
        <v>14691</v>
      </c>
      <c r="AT775" s="35" t="s">
        <v>14691</v>
      </c>
      <c r="AU775">
        <v>10</v>
      </c>
      <c r="AV775">
        <v>10.048</v>
      </c>
      <c r="AW775" t="b">
        <v>0</v>
      </c>
      <c r="AX775">
        <v>30000000</v>
      </c>
      <c r="AY775" s="20">
        <v>44979</v>
      </c>
      <c r="AZ775" s="20"/>
      <c r="BA775" s="20"/>
      <c r="BB775">
        <v>1</v>
      </c>
      <c r="BC775">
        <v>0.25</v>
      </c>
      <c r="BD775">
        <v>1</v>
      </c>
      <c r="BE775">
        <v>11.5</v>
      </c>
      <c r="BF775" s="35" t="s">
        <v>14691</v>
      </c>
      <c r="BG775" s="35" t="s">
        <v>9313</v>
      </c>
      <c r="BH775" s="35" t="s">
        <v>9323</v>
      </c>
      <c r="BI775" s="35" t="s">
        <v>2584</v>
      </c>
      <c r="BJ775" s="35" t="s">
        <v>9324</v>
      </c>
    </row>
    <row r="776" spans="1:62" x14ac:dyDescent="0.2">
      <c r="A776">
        <v>774</v>
      </c>
      <c r="B776" s="35" t="s">
        <v>9313</v>
      </c>
      <c r="C776" s="35" t="s">
        <v>9314</v>
      </c>
      <c r="D776" s="35" t="s">
        <v>9315</v>
      </c>
      <c r="E776" s="35" t="s">
        <v>9325</v>
      </c>
      <c r="F776" s="35" t="s">
        <v>9317</v>
      </c>
      <c r="G776" s="20">
        <v>44229</v>
      </c>
      <c r="H776" s="35" t="s">
        <v>3225</v>
      </c>
      <c r="I776" s="35" t="s">
        <v>54</v>
      </c>
      <c r="J776" s="35" t="s">
        <v>176</v>
      </c>
      <c r="K776">
        <v>18</v>
      </c>
      <c r="L776">
        <v>9.1999999999999993</v>
      </c>
      <c r="M776" s="35" t="s">
        <v>9318</v>
      </c>
      <c r="N776" s="35" t="s">
        <v>9319</v>
      </c>
      <c r="O776" s="35" t="s">
        <v>52</v>
      </c>
      <c r="P776" s="35" t="s">
        <v>2656</v>
      </c>
      <c r="Q776" s="35" t="s">
        <v>51</v>
      </c>
      <c r="R776" s="35" t="s">
        <v>2623</v>
      </c>
      <c r="S776" s="35" t="s">
        <v>7516</v>
      </c>
      <c r="T776">
        <v>30000000</v>
      </c>
      <c r="U776">
        <v>10</v>
      </c>
      <c r="V776" s="35" t="s">
        <v>14691</v>
      </c>
      <c r="W776" s="35" t="s">
        <v>1135</v>
      </c>
      <c r="X776" s="35" t="s">
        <v>72</v>
      </c>
      <c r="Y776" s="35" t="s">
        <v>48</v>
      </c>
      <c r="Z776" s="35" t="s">
        <v>14691</v>
      </c>
      <c r="AA776" s="35" t="s">
        <v>14691</v>
      </c>
      <c r="AC776" s="35" t="s">
        <v>14691</v>
      </c>
      <c r="AD776" s="35" t="s">
        <v>14691</v>
      </c>
      <c r="AE776">
        <v>300017634</v>
      </c>
      <c r="AF776">
        <v>10</v>
      </c>
      <c r="AG776" s="35" t="s">
        <v>14691</v>
      </c>
      <c r="AI776">
        <v>7500000</v>
      </c>
      <c r="AJ776" s="20">
        <v>44245</v>
      </c>
      <c r="AK776" s="20"/>
      <c r="AL776">
        <v>8095000</v>
      </c>
      <c r="AM776">
        <v>800000</v>
      </c>
      <c r="AP776" s="35" t="s">
        <v>14691</v>
      </c>
      <c r="AQ776" s="35" t="s">
        <v>14691</v>
      </c>
      <c r="AR776" s="35" t="s">
        <v>14691</v>
      </c>
      <c r="AS776" s="35" t="s">
        <v>14691</v>
      </c>
      <c r="AT776" s="35" t="s">
        <v>14691</v>
      </c>
      <c r="AU776">
        <v>10</v>
      </c>
      <c r="AV776">
        <v>10.048</v>
      </c>
      <c r="AW776" t="b">
        <v>0</v>
      </c>
      <c r="AX776">
        <v>30000000</v>
      </c>
      <c r="AY776" s="20">
        <v>44979</v>
      </c>
      <c r="AZ776" s="20"/>
      <c r="BA776" s="20"/>
      <c r="BB776">
        <v>1</v>
      </c>
      <c r="BC776">
        <v>0.25</v>
      </c>
      <c r="BD776">
        <v>1</v>
      </c>
      <c r="BE776">
        <v>11.5</v>
      </c>
      <c r="BF776" s="35" t="s">
        <v>14691</v>
      </c>
      <c r="BG776" s="35" t="s">
        <v>9326</v>
      </c>
      <c r="BH776" s="35" t="s">
        <v>9327</v>
      </c>
      <c r="BI776" s="35" t="s">
        <v>2589</v>
      </c>
      <c r="BJ776" s="35" t="s">
        <v>9328</v>
      </c>
    </row>
    <row r="777" spans="1:62" x14ac:dyDescent="0.2">
      <c r="A777">
        <v>775</v>
      </c>
      <c r="B777" s="35" t="s">
        <v>7757</v>
      </c>
      <c r="C777" s="35" t="s">
        <v>7758</v>
      </c>
      <c r="D777" s="35" t="s">
        <v>7759</v>
      </c>
      <c r="E777" s="35" t="s">
        <v>7760</v>
      </c>
      <c r="F777" s="35" t="s">
        <v>7761</v>
      </c>
      <c r="G777" s="20">
        <v>44202</v>
      </c>
      <c r="H777" s="35" t="s">
        <v>3225</v>
      </c>
      <c r="I777" s="35" t="s">
        <v>54</v>
      </c>
      <c r="J777" s="35" t="s">
        <v>69</v>
      </c>
      <c r="K777">
        <v>18</v>
      </c>
      <c r="L777">
        <v>9.1999999999999993</v>
      </c>
      <c r="M777" s="35" t="s">
        <v>7762</v>
      </c>
      <c r="N777" s="35" t="s">
        <v>7763</v>
      </c>
      <c r="O777" s="35" t="s">
        <v>82</v>
      </c>
      <c r="P777" s="35" t="s">
        <v>2575</v>
      </c>
      <c r="Q777" s="35" t="s">
        <v>96</v>
      </c>
      <c r="R777" s="35" t="s">
        <v>2623</v>
      </c>
      <c r="S777" s="35" t="s">
        <v>7764</v>
      </c>
      <c r="T777">
        <v>25875000</v>
      </c>
      <c r="U777">
        <v>10</v>
      </c>
      <c r="V777" s="35" t="s">
        <v>7765</v>
      </c>
      <c r="W777" s="35" t="s">
        <v>1154</v>
      </c>
      <c r="X777" s="35" t="s">
        <v>57</v>
      </c>
      <c r="Y777" s="35" t="s">
        <v>48</v>
      </c>
      <c r="Z777" s="35" t="s">
        <v>14691</v>
      </c>
      <c r="AA777" s="35" t="s">
        <v>14691</v>
      </c>
      <c r="AC777" s="35" t="s">
        <v>14691</v>
      </c>
      <c r="AD777" s="35" t="s">
        <v>14691</v>
      </c>
      <c r="AE777">
        <v>258773105</v>
      </c>
      <c r="AF777">
        <v>10</v>
      </c>
      <c r="AG777" s="35" t="s">
        <v>14691</v>
      </c>
      <c r="AI777">
        <v>12937500</v>
      </c>
      <c r="AJ777" s="20">
        <v>44223</v>
      </c>
      <c r="AK777" s="20"/>
      <c r="AL777">
        <v>7175000</v>
      </c>
      <c r="AO777">
        <v>7175000</v>
      </c>
      <c r="AP777" s="35" t="s">
        <v>14691</v>
      </c>
      <c r="AQ777" s="35" t="s">
        <v>14691</v>
      </c>
      <c r="AR777" s="35" t="s">
        <v>14691</v>
      </c>
      <c r="AS777" s="35" t="s">
        <v>14691</v>
      </c>
      <c r="AT777" s="35" t="s">
        <v>14691</v>
      </c>
      <c r="AU777">
        <v>10</v>
      </c>
      <c r="AV777">
        <v>10.044</v>
      </c>
      <c r="AW777" t="b">
        <v>0</v>
      </c>
      <c r="AX777">
        <v>25875000</v>
      </c>
      <c r="AY777" s="20">
        <v>44955</v>
      </c>
      <c r="AZ777" s="20"/>
      <c r="BA777" s="20"/>
      <c r="BB777">
        <v>1</v>
      </c>
      <c r="BC777">
        <v>0.5</v>
      </c>
      <c r="BD777">
        <v>1</v>
      </c>
      <c r="BE777">
        <v>11.5</v>
      </c>
      <c r="BF777" s="35" t="s">
        <v>14691</v>
      </c>
      <c r="BG777" s="35" t="s">
        <v>1155</v>
      </c>
      <c r="BH777" s="35" t="s">
        <v>7766</v>
      </c>
      <c r="BI777" s="35" t="s">
        <v>2580</v>
      </c>
      <c r="BJ777" s="35" t="s">
        <v>7767</v>
      </c>
    </row>
    <row r="778" spans="1:62" x14ac:dyDescent="0.2">
      <c r="A778">
        <v>776</v>
      </c>
      <c r="B778" s="35" t="s">
        <v>7757</v>
      </c>
      <c r="C778" s="35" t="s">
        <v>7758</v>
      </c>
      <c r="D778" s="35" t="s">
        <v>7759</v>
      </c>
      <c r="E778" s="35" t="s">
        <v>7768</v>
      </c>
      <c r="F778" s="35" t="s">
        <v>7761</v>
      </c>
      <c r="G778" s="20">
        <v>44202</v>
      </c>
      <c r="H778" s="35" t="s">
        <v>3225</v>
      </c>
      <c r="I778" s="35" t="s">
        <v>54</v>
      </c>
      <c r="J778" s="35" t="s">
        <v>69</v>
      </c>
      <c r="K778">
        <v>18</v>
      </c>
      <c r="L778">
        <v>9.1999999999999993</v>
      </c>
      <c r="M778" s="35" t="s">
        <v>7762</v>
      </c>
      <c r="N778" s="35" t="s">
        <v>7763</v>
      </c>
      <c r="O778" s="35" t="s">
        <v>82</v>
      </c>
      <c r="P778" s="35" t="s">
        <v>2575</v>
      </c>
      <c r="Q778" s="35" t="s">
        <v>96</v>
      </c>
      <c r="R778" s="35" t="s">
        <v>2623</v>
      </c>
      <c r="S778" s="35" t="s">
        <v>7764</v>
      </c>
      <c r="T778">
        <v>25875000</v>
      </c>
      <c r="U778">
        <v>10</v>
      </c>
      <c r="V778" s="35" t="s">
        <v>7765</v>
      </c>
      <c r="W778" s="35" t="s">
        <v>1154</v>
      </c>
      <c r="X778" s="35" t="s">
        <v>57</v>
      </c>
      <c r="Y778" s="35" t="s">
        <v>48</v>
      </c>
      <c r="Z778" s="35" t="s">
        <v>14691</v>
      </c>
      <c r="AA778" s="35" t="s">
        <v>14691</v>
      </c>
      <c r="AC778" s="35" t="s">
        <v>14691</v>
      </c>
      <c r="AD778" s="35" t="s">
        <v>14691</v>
      </c>
      <c r="AE778">
        <v>258773105</v>
      </c>
      <c r="AF778">
        <v>10</v>
      </c>
      <c r="AG778" s="35" t="s">
        <v>14691</v>
      </c>
      <c r="AI778">
        <v>12937500</v>
      </c>
      <c r="AJ778" s="20">
        <v>44223</v>
      </c>
      <c r="AK778" s="20"/>
      <c r="AL778">
        <v>7175000</v>
      </c>
      <c r="AO778">
        <v>7175000</v>
      </c>
      <c r="AP778" s="35" t="s">
        <v>14691</v>
      </c>
      <c r="AQ778" s="35" t="s">
        <v>14691</v>
      </c>
      <c r="AR778" s="35" t="s">
        <v>14691</v>
      </c>
      <c r="AS778" s="35" t="s">
        <v>14691</v>
      </c>
      <c r="AT778" s="35" t="s">
        <v>14691</v>
      </c>
      <c r="AU778">
        <v>10</v>
      </c>
      <c r="AV778">
        <v>10.044</v>
      </c>
      <c r="AW778" t="b">
        <v>0</v>
      </c>
      <c r="AX778">
        <v>25875000</v>
      </c>
      <c r="AY778" s="20">
        <v>44955</v>
      </c>
      <c r="AZ778" s="20"/>
      <c r="BA778" s="20"/>
      <c r="BB778">
        <v>1</v>
      </c>
      <c r="BC778">
        <v>0.5</v>
      </c>
      <c r="BD778">
        <v>1</v>
      </c>
      <c r="BE778">
        <v>11.5</v>
      </c>
      <c r="BF778" s="35" t="s">
        <v>14691</v>
      </c>
      <c r="BG778" s="35" t="s">
        <v>7757</v>
      </c>
      <c r="BH778" s="35" t="s">
        <v>7769</v>
      </c>
      <c r="BI778" s="35" t="s">
        <v>2584</v>
      </c>
      <c r="BJ778" s="35" t="s">
        <v>7770</v>
      </c>
    </row>
    <row r="779" spans="1:62" x14ac:dyDescent="0.2">
      <c r="A779">
        <v>777</v>
      </c>
      <c r="B779" s="35" t="s">
        <v>7757</v>
      </c>
      <c r="C779" s="35" t="s">
        <v>7758</v>
      </c>
      <c r="D779" s="35" t="s">
        <v>7759</v>
      </c>
      <c r="E779" s="35" t="s">
        <v>7771</v>
      </c>
      <c r="F779" s="35" t="s">
        <v>7761</v>
      </c>
      <c r="G779" s="20">
        <v>44202</v>
      </c>
      <c r="H779" s="35" t="s">
        <v>3225</v>
      </c>
      <c r="I779" s="35" t="s">
        <v>54</v>
      </c>
      <c r="J779" s="35" t="s">
        <v>69</v>
      </c>
      <c r="K779">
        <v>18</v>
      </c>
      <c r="L779">
        <v>9.1999999999999993</v>
      </c>
      <c r="M779" s="35" t="s">
        <v>7762</v>
      </c>
      <c r="N779" s="35" t="s">
        <v>7763</v>
      </c>
      <c r="O779" s="35" t="s">
        <v>82</v>
      </c>
      <c r="P779" s="35" t="s">
        <v>2575</v>
      </c>
      <c r="Q779" s="35" t="s">
        <v>96</v>
      </c>
      <c r="R779" s="35" t="s">
        <v>2623</v>
      </c>
      <c r="S779" s="35" t="s">
        <v>7764</v>
      </c>
      <c r="T779">
        <v>25875000</v>
      </c>
      <c r="U779">
        <v>10</v>
      </c>
      <c r="V779" s="35" t="s">
        <v>7765</v>
      </c>
      <c r="W779" s="35" t="s">
        <v>1154</v>
      </c>
      <c r="X779" s="35" t="s">
        <v>57</v>
      </c>
      <c r="Y779" s="35" t="s">
        <v>48</v>
      </c>
      <c r="Z779" s="35" t="s">
        <v>14691</v>
      </c>
      <c r="AA779" s="35" t="s">
        <v>14691</v>
      </c>
      <c r="AC779" s="35" t="s">
        <v>14691</v>
      </c>
      <c r="AD779" s="35" t="s">
        <v>14691</v>
      </c>
      <c r="AE779">
        <v>258773105</v>
      </c>
      <c r="AF779">
        <v>10</v>
      </c>
      <c r="AG779" s="35" t="s">
        <v>14691</v>
      </c>
      <c r="AI779">
        <v>12937500</v>
      </c>
      <c r="AJ779" s="20">
        <v>44223</v>
      </c>
      <c r="AK779" s="20"/>
      <c r="AL779">
        <v>7175000</v>
      </c>
      <c r="AO779">
        <v>7175000</v>
      </c>
      <c r="AP779" s="35" t="s">
        <v>14691</v>
      </c>
      <c r="AQ779" s="35" t="s">
        <v>14691</v>
      </c>
      <c r="AR779" s="35" t="s">
        <v>14691</v>
      </c>
      <c r="AS779" s="35" t="s">
        <v>14691</v>
      </c>
      <c r="AT779" s="35" t="s">
        <v>14691</v>
      </c>
      <c r="AU779">
        <v>10</v>
      </c>
      <c r="AV779">
        <v>10.044</v>
      </c>
      <c r="AW779" t="b">
        <v>0</v>
      </c>
      <c r="AX779">
        <v>25875000</v>
      </c>
      <c r="AY779" s="20">
        <v>44955</v>
      </c>
      <c r="AZ779" s="20"/>
      <c r="BA779" s="20"/>
      <c r="BB779">
        <v>1</v>
      </c>
      <c r="BC779">
        <v>0.5</v>
      </c>
      <c r="BD779">
        <v>1</v>
      </c>
      <c r="BE779">
        <v>11.5</v>
      </c>
      <c r="BF779" s="35" t="s">
        <v>14691</v>
      </c>
      <c r="BG779" s="35" t="s">
        <v>7772</v>
      </c>
      <c r="BH779" s="35" t="s">
        <v>7773</v>
      </c>
      <c r="BI779" s="35" t="s">
        <v>2589</v>
      </c>
      <c r="BJ779" s="35" t="s">
        <v>7774</v>
      </c>
    </row>
    <row r="780" spans="1:62" x14ac:dyDescent="0.2">
      <c r="A780">
        <v>778</v>
      </c>
      <c r="B780" s="35" t="s">
        <v>4143</v>
      </c>
      <c r="C780" s="35" t="s">
        <v>4144</v>
      </c>
      <c r="D780" s="35" t="s">
        <v>4145</v>
      </c>
      <c r="E780" s="35" t="s">
        <v>4146</v>
      </c>
      <c r="F780" s="35" t="s">
        <v>4147</v>
      </c>
      <c r="G780" s="20">
        <v>44047</v>
      </c>
      <c r="H780" s="35" t="s">
        <v>3225</v>
      </c>
      <c r="I780" s="35" t="s">
        <v>54</v>
      </c>
      <c r="J780" s="35" t="s">
        <v>69</v>
      </c>
      <c r="K780">
        <v>18</v>
      </c>
      <c r="L780">
        <v>9.1999999999999993</v>
      </c>
      <c r="M780" s="35" t="s">
        <v>4148</v>
      </c>
      <c r="N780" s="35" t="s">
        <v>4149</v>
      </c>
      <c r="O780" s="35" t="s">
        <v>68</v>
      </c>
      <c r="P780" s="35" t="s">
        <v>2656</v>
      </c>
      <c r="Q780" s="35" t="s">
        <v>96</v>
      </c>
      <c r="R780" s="35" t="s">
        <v>2623</v>
      </c>
      <c r="S780" s="35" t="s">
        <v>4150</v>
      </c>
      <c r="T780">
        <v>20000000</v>
      </c>
      <c r="U780">
        <v>10</v>
      </c>
      <c r="V780" s="35" t="s">
        <v>14691</v>
      </c>
      <c r="W780" s="35" t="s">
        <v>1133</v>
      </c>
      <c r="X780" s="35" t="s">
        <v>147</v>
      </c>
      <c r="Y780" s="35" t="s">
        <v>56</v>
      </c>
      <c r="Z780" s="35" t="s">
        <v>14691</v>
      </c>
      <c r="AA780" s="35" t="s">
        <v>14691</v>
      </c>
      <c r="AC780" s="35" t="s">
        <v>14691</v>
      </c>
      <c r="AD780" s="35" t="s">
        <v>14691</v>
      </c>
      <c r="AE780">
        <v>200000000</v>
      </c>
      <c r="AF780">
        <v>10</v>
      </c>
      <c r="AG780" s="35" t="s">
        <v>14691</v>
      </c>
      <c r="AI780">
        <v>10000000</v>
      </c>
      <c r="AJ780" s="20">
        <v>44064</v>
      </c>
      <c r="AK780" s="20"/>
      <c r="AL780">
        <v>6000000</v>
      </c>
      <c r="AO780">
        <v>6000000</v>
      </c>
      <c r="AP780" s="35" t="s">
        <v>14691</v>
      </c>
      <c r="AQ780" s="35" t="s">
        <v>14691</v>
      </c>
      <c r="AR780" s="35" t="s">
        <v>14691</v>
      </c>
      <c r="AS780" s="35" t="s">
        <v>14691</v>
      </c>
      <c r="AT780" s="35" t="s">
        <v>14691</v>
      </c>
      <c r="AU780">
        <v>10</v>
      </c>
      <c r="AV780">
        <v>10.016</v>
      </c>
      <c r="AW780" t="b">
        <v>0</v>
      </c>
      <c r="AX780">
        <v>20000000</v>
      </c>
      <c r="AY780" s="20">
        <v>44798</v>
      </c>
      <c r="AZ780" s="20"/>
      <c r="BA780" s="20"/>
      <c r="BB780">
        <v>1</v>
      </c>
      <c r="BC780">
        <v>0.5</v>
      </c>
      <c r="BD780">
        <v>1</v>
      </c>
      <c r="BE780">
        <v>11.5</v>
      </c>
      <c r="BF780" s="35" t="s">
        <v>14691</v>
      </c>
      <c r="BG780" s="35" t="s">
        <v>1153</v>
      </c>
      <c r="BH780" s="35" t="s">
        <v>14804</v>
      </c>
      <c r="BI780" s="35" t="s">
        <v>2580</v>
      </c>
      <c r="BJ780" s="35" t="s">
        <v>4151</v>
      </c>
    </row>
    <row r="781" spans="1:62" x14ac:dyDescent="0.2">
      <c r="A781">
        <v>779</v>
      </c>
      <c r="B781" s="35" t="s">
        <v>4143</v>
      </c>
      <c r="C781" s="35" t="s">
        <v>4144</v>
      </c>
      <c r="D781" s="35" t="s">
        <v>4145</v>
      </c>
      <c r="E781" s="35" t="s">
        <v>4152</v>
      </c>
      <c r="F781" s="35" t="s">
        <v>4147</v>
      </c>
      <c r="G781" s="20">
        <v>44047</v>
      </c>
      <c r="H781" s="35" t="s">
        <v>3225</v>
      </c>
      <c r="I781" s="35" t="s">
        <v>54</v>
      </c>
      <c r="J781" s="35" t="s">
        <v>69</v>
      </c>
      <c r="K781">
        <v>18</v>
      </c>
      <c r="L781">
        <v>9.1999999999999993</v>
      </c>
      <c r="M781" s="35" t="s">
        <v>4148</v>
      </c>
      <c r="N781" s="35" t="s">
        <v>4149</v>
      </c>
      <c r="O781" s="35" t="s">
        <v>68</v>
      </c>
      <c r="P781" s="35" t="s">
        <v>2656</v>
      </c>
      <c r="Q781" s="35" t="s">
        <v>96</v>
      </c>
      <c r="R781" s="35" t="s">
        <v>2623</v>
      </c>
      <c r="S781" s="35" t="s">
        <v>4150</v>
      </c>
      <c r="T781">
        <v>20000000</v>
      </c>
      <c r="U781">
        <v>10</v>
      </c>
      <c r="V781" s="35" t="s">
        <v>14691</v>
      </c>
      <c r="W781" s="35" t="s">
        <v>1133</v>
      </c>
      <c r="X781" s="35" t="s">
        <v>147</v>
      </c>
      <c r="Y781" s="35" t="s">
        <v>56</v>
      </c>
      <c r="Z781" s="35" t="s">
        <v>14691</v>
      </c>
      <c r="AA781" s="35" t="s">
        <v>14691</v>
      </c>
      <c r="AC781" s="35" t="s">
        <v>14691</v>
      </c>
      <c r="AD781" s="35" t="s">
        <v>14691</v>
      </c>
      <c r="AE781">
        <v>200000000</v>
      </c>
      <c r="AF781">
        <v>10</v>
      </c>
      <c r="AG781" s="35" t="s">
        <v>14691</v>
      </c>
      <c r="AI781">
        <v>10000000</v>
      </c>
      <c r="AJ781" s="20">
        <v>44064</v>
      </c>
      <c r="AK781" s="20"/>
      <c r="AL781">
        <v>6000000</v>
      </c>
      <c r="AO781">
        <v>6000000</v>
      </c>
      <c r="AP781" s="35" t="s">
        <v>14691</v>
      </c>
      <c r="AQ781" s="35" t="s">
        <v>14691</v>
      </c>
      <c r="AR781" s="35" t="s">
        <v>14691</v>
      </c>
      <c r="AS781" s="35" t="s">
        <v>14691</v>
      </c>
      <c r="AT781" s="35" t="s">
        <v>14691</v>
      </c>
      <c r="AU781">
        <v>10</v>
      </c>
      <c r="AV781">
        <v>10.016</v>
      </c>
      <c r="AW781" t="b">
        <v>0</v>
      </c>
      <c r="AX781">
        <v>20000000</v>
      </c>
      <c r="AY781" s="20">
        <v>44798</v>
      </c>
      <c r="AZ781" s="20"/>
      <c r="BA781" s="20"/>
      <c r="BB781">
        <v>1</v>
      </c>
      <c r="BC781">
        <v>0.5</v>
      </c>
      <c r="BD781">
        <v>1</v>
      </c>
      <c r="BE781">
        <v>11.5</v>
      </c>
      <c r="BF781" s="35" t="s">
        <v>14691</v>
      </c>
      <c r="BG781" s="35" t="s">
        <v>4143</v>
      </c>
      <c r="BH781" s="35" t="s">
        <v>14805</v>
      </c>
      <c r="BI781" s="35" t="s">
        <v>2584</v>
      </c>
      <c r="BJ781" s="35" t="s">
        <v>4153</v>
      </c>
    </row>
    <row r="782" spans="1:62" x14ac:dyDescent="0.2">
      <c r="A782">
        <v>780</v>
      </c>
      <c r="B782" s="35" t="s">
        <v>4143</v>
      </c>
      <c r="C782" s="35" t="s">
        <v>4144</v>
      </c>
      <c r="D782" s="35" t="s">
        <v>4145</v>
      </c>
      <c r="E782" s="35" t="s">
        <v>4154</v>
      </c>
      <c r="F782" s="35" t="s">
        <v>4147</v>
      </c>
      <c r="G782" s="20">
        <v>44047</v>
      </c>
      <c r="H782" s="35" t="s">
        <v>3225</v>
      </c>
      <c r="I782" s="35" t="s">
        <v>54</v>
      </c>
      <c r="J782" s="35" t="s">
        <v>69</v>
      </c>
      <c r="K782">
        <v>18</v>
      </c>
      <c r="L782">
        <v>9.1999999999999993</v>
      </c>
      <c r="M782" s="35" t="s">
        <v>4148</v>
      </c>
      <c r="N782" s="35" t="s">
        <v>4149</v>
      </c>
      <c r="O782" s="35" t="s">
        <v>68</v>
      </c>
      <c r="P782" s="35" t="s">
        <v>2656</v>
      </c>
      <c r="Q782" s="35" t="s">
        <v>96</v>
      </c>
      <c r="R782" s="35" t="s">
        <v>2623</v>
      </c>
      <c r="S782" s="35" t="s">
        <v>4150</v>
      </c>
      <c r="T782">
        <v>20000000</v>
      </c>
      <c r="U782">
        <v>10</v>
      </c>
      <c r="V782" s="35" t="s">
        <v>14691</v>
      </c>
      <c r="W782" s="35" t="s">
        <v>1133</v>
      </c>
      <c r="X782" s="35" t="s">
        <v>147</v>
      </c>
      <c r="Y782" s="35" t="s">
        <v>56</v>
      </c>
      <c r="Z782" s="35" t="s">
        <v>14691</v>
      </c>
      <c r="AA782" s="35" t="s">
        <v>14691</v>
      </c>
      <c r="AC782" s="35" t="s">
        <v>14691</v>
      </c>
      <c r="AD782" s="35" t="s">
        <v>14691</v>
      </c>
      <c r="AE782">
        <v>200000000</v>
      </c>
      <c r="AF782">
        <v>10</v>
      </c>
      <c r="AG782" s="35" t="s">
        <v>14691</v>
      </c>
      <c r="AI782">
        <v>10000000</v>
      </c>
      <c r="AJ782" s="20">
        <v>44064</v>
      </c>
      <c r="AK782" s="20"/>
      <c r="AL782">
        <v>6000000</v>
      </c>
      <c r="AO782">
        <v>6000000</v>
      </c>
      <c r="AP782" s="35" t="s">
        <v>14691</v>
      </c>
      <c r="AQ782" s="35" t="s">
        <v>14691</v>
      </c>
      <c r="AR782" s="35" t="s">
        <v>14691</v>
      </c>
      <c r="AS782" s="35" t="s">
        <v>14691</v>
      </c>
      <c r="AT782" s="35" t="s">
        <v>14691</v>
      </c>
      <c r="AU782">
        <v>10</v>
      </c>
      <c r="AV782">
        <v>10.016</v>
      </c>
      <c r="AW782" t="b">
        <v>0</v>
      </c>
      <c r="AX782">
        <v>20000000</v>
      </c>
      <c r="AY782" s="20">
        <v>44798</v>
      </c>
      <c r="AZ782" s="20"/>
      <c r="BA782" s="20"/>
      <c r="BB782">
        <v>1</v>
      </c>
      <c r="BC782">
        <v>0.5</v>
      </c>
      <c r="BD782">
        <v>1</v>
      </c>
      <c r="BE782">
        <v>11.5</v>
      </c>
      <c r="BF782" s="35" t="s">
        <v>14691</v>
      </c>
      <c r="BG782" s="35" t="s">
        <v>4155</v>
      </c>
      <c r="BH782" s="35" t="s">
        <v>14806</v>
      </c>
      <c r="BI782" s="35" t="s">
        <v>2589</v>
      </c>
      <c r="BJ782" s="35" t="s">
        <v>4156</v>
      </c>
    </row>
    <row r="783" spans="1:62" x14ac:dyDescent="0.2">
      <c r="A783">
        <v>781</v>
      </c>
      <c r="B783" s="35" t="s">
        <v>9524</v>
      </c>
      <c r="C783" s="35" t="s">
        <v>9525</v>
      </c>
      <c r="D783" s="35" t="s">
        <v>9526</v>
      </c>
      <c r="E783" s="35" t="s">
        <v>9527</v>
      </c>
      <c r="F783" s="35" t="s">
        <v>9528</v>
      </c>
      <c r="G783" s="20">
        <v>44216</v>
      </c>
      <c r="H783" s="35" t="s">
        <v>3225</v>
      </c>
      <c r="I783" s="35" t="s">
        <v>54</v>
      </c>
      <c r="J783" s="35" t="s">
        <v>176</v>
      </c>
      <c r="K783">
        <v>18</v>
      </c>
      <c r="L783">
        <v>9.1999999999999993</v>
      </c>
      <c r="M783" s="35" t="s">
        <v>2654</v>
      </c>
      <c r="N783" s="35" t="s">
        <v>9529</v>
      </c>
      <c r="O783" s="35" t="s">
        <v>75</v>
      </c>
      <c r="P783" s="35" t="s">
        <v>2656</v>
      </c>
      <c r="Q783" s="35" t="s">
        <v>52</v>
      </c>
      <c r="R783" s="35" t="s">
        <v>2577</v>
      </c>
      <c r="S783" s="35" t="s">
        <v>9530</v>
      </c>
      <c r="T783">
        <v>25000000</v>
      </c>
      <c r="U783">
        <v>10</v>
      </c>
      <c r="V783" s="35" t="s">
        <v>14691</v>
      </c>
      <c r="W783" s="35" t="s">
        <v>288</v>
      </c>
      <c r="X783" s="35" t="s">
        <v>72</v>
      </c>
      <c r="Y783" s="35" t="s">
        <v>48</v>
      </c>
      <c r="Z783" s="35" t="s">
        <v>72</v>
      </c>
      <c r="AA783" s="35" t="s">
        <v>48</v>
      </c>
      <c r="AC783" s="35" t="s">
        <v>14691</v>
      </c>
      <c r="AD783" s="35" t="s">
        <v>14691</v>
      </c>
      <c r="AE783">
        <v>250014865</v>
      </c>
      <c r="AF783">
        <v>10</v>
      </c>
      <c r="AG783" s="35" t="s">
        <v>14691</v>
      </c>
      <c r="AI783">
        <v>6250000</v>
      </c>
      <c r="AJ783" s="20">
        <v>44250</v>
      </c>
      <c r="AK783" s="20"/>
      <c r="AL783">
        <v>6600000</v>
      </c>
      <c r="AM783">
        <v>660000</v>
      </c>
      <c r="AP783" s="35" t="s">
        <v>14691</v>
      </c>
      <c r="AQ783" s="35" t="s">
        <v>14691</v>
      </c>
      <c r="AR783" s="35" t="s">
        <v>14691</v>
      </c>
      <c r="AS783" s="35" t="s">
        <v>14691</v>
      </c>
      <c r="AT783" s="35" t="s">
        <v>14691</v>
      </c>
      <c r="AU783">
        <v>10.01</v>
      </c>
      <c r="AV783">
        <v>10.071</v>
      </c>
      <c r="AW783" t="b">
        <v>0</v>
      </c>
      <c r="AX783">
        <v>25000000</v>
      </c>
      <c r="AY783" s="20">
        <v>44982</v>
      </c>
      <c r="AZ783" s="20"/>
      <c r="BA783" s="20"/>
      <c r="BB783">
        <v>1</v>
      </c>
      <c r="BC783">
        <v>0.25</v>
      </c>
      <c r="BD783">
        <v>1</v>
      </c>
      <c r="BE783">
        <v>11.5</v>
      </c>
      <c r="BF783" s="35" t="s">
        <v>14691</v>
      </c>
      <c r="BG783" s="35" t="s">
        <v>1152</v>
      </c>
      <c r="BH783" s="35" t="s">
        <v>9531</v>
      </c>
      <c r="BI783" s="35" t="s">
        <v>2580</v>
      </c>
      <c r="BJ783" s="35" t="s">
        <v>9532</v>
      </c>
    </row>
    <row r="784" spans="1:62" x14ac:dyDescent="0.2">
      <c r="A784">
        <v>782</v>
      </c>
      <c r="B784" s="35" t="s">
        <v>9524</v>
      </c>
      <c r="C784" s="35" t="s">
        <v>9525</v>
      </c>
      <c r="D784" s="35" t="s">
        <v>9526</v>
      </c>
      <c r="E784" s="35" t="s">
        <v>9533</v>
      </c>
      <c r="F784" s="35" t="s">
        <v>9528</v>
      </c>
      <c r="G784" s="20">
        <v>44216</v>
      </c>
      <c r="H784" s="35" t="s">
        <v>3225</v>
      </c>
      <c r="I784" s="35" t="s">
        <v>54</v>
      </c>
      <c r="J784" s="35" t="s">
        <v>176</v>
      </c>
      <c r="K784">
        <v>18</v>
      </c>
      <c r="L784">
        <v>9.1999999999999993</v>
      </c>
      <c r="M784" s="35" t="s">
        <v>2654</v>
      </c>
      <c r="N784" s="35" t="s">
        <v>9529</v>
      </c>
      <c r="O784" s="35" t="s">
        <v>75</v>
      </c>
      <c r="P784" s="35" t="s">
        <v>2656</v>
      </c>
      <c r="Q784" s="35" t="s">
        <v>52</v>
      </c>
      <c r="R784" s="35" t="s">
        <v>2577</v>
      </c>
      <c r="S784" s="35" t="s">
        <v>9530</v>
      </c>
      <c r="T784">
        <v>25000000</v>
      </c>
      <c r="U784">
        <v>10</v>
      </c>
      <c r="V784" s="35" t="s">
        <v>14691</v>
      </c>
      <c r="W784" s="35" t="s">
        <v>288</v>
      </c>
      <c r="X784" s="35" t="s">
        <v>72</v>
      </c>
      <c r="Y784" s="35" t="s">
        <v>48</v>
      </c>
      <c r="Z784" s="35" t="s">
        <v>72</v>
      </c>
      <c r="AA784" s="35" t="s">
        <v>48</v>
      </c>
      <c r="AC784" s="35" t="s">
        <v>14691</v>
      </c>
      <c r="AD784" s="35" t="s">
        <v>14691</v>
      </c>
      <c r="AE784">
        <v>250014865</v>
      </c>
      <c r="AF784">
        <v>10</v>
      </c>
      <c r="AG784" s="35" t="s">
        <v>14691</v>
      </c>
      <c r="AI784">
        <v>6250000</v>
      </c>
      <c r="AJ784" s="20">
        <v>44250</v>
      </c>
      <c r="AK784" s="20"/>
      <c r="AL784">
        <v>6600000</v>
      </c>
      <c r="AM784">
        <v>660000</v>
      </c>
      <c r="AP784" s="35" t="s">
        <v>14691</v>
      </c>
      <c r="AQ784" s="35" t="s">
        <v>14691</v>
      </c>
      <c r="AR784" s="35" t="s">
        <v>14691</v>
      </c>
      <c r="AS784" s="35" t="s">
        <v>14691</v>
      </c>
      <c r="AT784" s="35" t="s">
        <v>14691</v>
      </c>
      <c r="AU784">
        <v>10.01</v>
      </c>
      <c r="AV784">
        <v>10.071</v>
      </c>
      <c r="AW784" t="b">
        <v>0</v>
      </c>
      <c r="AX784">
        <v>25000000</v>
      </c>
      <c r="AY784" s="20">
        <v>44982</v>
      </c>
      <c r="AZ784" s="20"/>
      <c r="BA784" s="20"/>
      <c r="BB784">
        <v>1</v>
      </c>
      <c r="BC784">
        <v>0.25</v>
      </c>
      <c r="BD784">
        <v>1</v>
      </c>
      <c r="BE784">
        <v>11.5</v>
      </c>
      <c r="BF784" s="35" t="s">
        <v>14691</v>
      </c>
      <c r="BG784" s="35" t="s">
        <v>9534</v>
      </c>
      <c r="BH784" s="35" t="s">
        <v>9535</v>
      </c>
      <c r="BI784" s="35" t="s">
        <v>2584</v>
      </c>
      <c r="BJ784" s="35" t="s">
        <v>9536</v>
      </c>
    </row>
    <row r="785" spans="1:62" x14ac:dyDescent="0.2">
      <c r="A785">
        <v>783</v>
      </c>
      <c r="B785" s="35" t="s">
        <v>9524</v>
      </c>
      <c r="C785" s="35" t="s">
        <v>9525</v>
      </c>
      <c r="D785" s="35" t="s">
        <v>9526</v>
      </c>
      <c r="E785" s="35" t="s">
        <v>9537</v>
      </c>
      <c r="F785" s="35" t="s">
        <v>9528</v>
      </c>
      <c r="G785" s="20">
        <v>44216</v>
      </c>
      <c r="H785" s="35" t="s">
        <v>3225</v>
      </c>
      <c r="I785" s="35" t="s">
        <v>54</v>
      </c>
      <c r="J785" s="35" t="s">
        <v>176</v>
      </c>
      <c r="K785">
        <v>18</v>
      </c>
      <c r="L785">
        <v>9.1999999999999993</v>
      </c>
      <c r="M785" s="35" t="s">
        <v>2654</v>
      </c>
      <c r="N785" s="35" t="s">
        <v>9529</v>
      </c>
      <c r="O785" s="35" t="s">
        <v>75</v>
      </c>
      <c r="P785" s="35" t="s">
        <v>2656</v>
      </c>
      <c r="Q785" s="35" t="s">
        <v>52</v>
      </c>
      <c r="R785" s="35" t="s">
        <v>2577</v>
      </c>
      <c r="S785" s="35" t="s">
        <v>9530</v>
      </c>
      <c r="T785">
        <v>25000000</v>
      </c>
      <c r="U785">
        <v>10</v>
      </c>
      <c r="V785" s="35" t="s">
        <v>14691</v>
      </c>
      <c r="W785" s="35" t="s">
        <v>288</v>
      </c>
      <c r="X785" s="35" t="s">
        <v>72</v>
      </c>
      <c r="Y785" s="35" t="s">
        <v>48</v>
      </c>
      <c r="Z785" s="35" t="s">
        <v>72</v>
      </c>
      <c r="AA785" s="35" t="s">
        <v>48</v>
      </c>
      <c r="AC785" s="35" t="s">
        <v>14691</v>
      </c>
      <c r="AD785" s="35" t="s">
        <v>14691</v>
      </c>
      <c r="AE785">
        <v>250014865</v>
      </c>
      <c r="AF785">
        <v>10</v>
      </c>
      <c r="AG785" s="35" t="s">
        <v>14691</v>
      </c>
      <c r="AI785">
        <v>6250000</v>
      </c>
      <c r="AJ785" s="20">
        <v>44250</v>
      </c>
      <c r="AK785" s="20"/>
      <c r="AL785">
        <v>6600000</v>
      </c>
      <c r="AM785">
        <v>660000</v>
      </c>
      <c r="AP785" s="35" t="s">
        <v>14691</v>
      </c>
      <c r="AQ785" s="35" t="s">
        <v>14691</v>
      </c>
      <c r="AR785" s="35" t="s">
        <v>14691</v>
      </c>
      <c r="AS785" s="35" t="s">
        <v>14691</v>
      </c>
      <c r="AT785" s="35" t="s">
        <v>14691</v>
      </c>
      <c r="AU785">
        <v>10.01</v>
      </c>
      <c r="AV785">
        <v>10.071</v>
      </c>
      <c r="AW785" t="b">
        <v>0</v>
      </c>
      <c r="AX785">
        <v>25000000</v>
      </c>
      <c r="AY785" s="20">
        <v>44982</v>
      </c>
      <c r="AZ785" s="20"/>
      <c r="BA785" s="20"/>
      <c r="BB785">
        <v>1</v>
      </c>
      <c r="BC785">
        <v>0.25</v>
      </c>
      <c r="BD785">
        <v>1</v>
      </c>
      <c r="BE785">
        <v>11.5</v>
      </c>
      <c r="BF785" s="35" t="s">
        <v>14691</v>
      </c>
      <c r="BG785" s="35" t="s">
        <v>9538</v>
      </c>
      <c r="BH785" s="35" t="s">
        <v>9539</v>
      </c>
      <c r="BI785" s="35" t="s">
        <v>2589</v>
      </c>
      <c r="BJ785" s="35" t="s">
        <v>9540</v>
      </c>
    </row>
    <row r="786" spans="1:62" x14ac:dyDescent="0.2">
      <c r="A786">
        <v>784</v>
      </c>
      <c r="B786" s="35" t="s">
        <v>13763</v>
      </c>
      <c r="C786" s="35" t="s">
        <v>13764</v>
      </c>
      <c r="D786" s="35" t="s">
        <v>13765</v>
      </c>
      <c r="E786" s="35" t="s">
        <v>13766</v>
      </c>
      <c r="F786" s="35" t="s">
        <v>13767</v>
      </c>
      <c r="G786" s="20">
        <v>44522</v>
      </c>
      <c r="H786" s="35" t="s">
        <v>99</v>
      </c>
      <c r="I786" s="35" t="s">
        <v>61</v>
      </c>
      <c r="J786" s="35" t="s">
        <v>69</v>
      </c>
      <c r="K786">
        <v>18</v>
      </c>
      <c r="L786">
        <v>9.1999999999999993</v>
      </c>
      <c r="M786" s="35" t="s">
        <v>13768</v>
      </c>
      <c r="N786" s="35" t="s">
        <v>13769</v>
      </c>
      <c r="O786" s="35" t="s">
        <v>394</v>
      </c>
      <c r="P786" s="35" t="s">
        <v>2656</v>
      </c>
      <c r="Q786" s="35" t="s">
        <v>111</v>
      </c>
      <c r="R786" s="35" t="s">
        <v>2623</v>
      </c>
      <c r="S786" s="35" t="s">
        <v>13770</v>
      </c>
      <c r="T786">
        <v>24869342</v>
      </c>
      <c r="U786">
        <v>10</v>
      </c>
      <c r="V786" s="35" t="s">
        <v>13771</v>
      </c>
      <c r="W786" s="35" t="s">
        <v>1150</v>
      </c>
      <c r="X786" s="35" t="s">
        <v>79</v>
      </c>
      <c r="Y786" s="35" t="s">
        <v>48</v>
      </c>
      <c r="Z786" s="35" t="s">
        <v>14691</v>
      </c>
      <c r="AA786" s="35" t="s">
        <v>14691</v>
      </c>
      <c r="AC786" s="35" t="s">
        <v>14691</v>
      </c>
      <c r="AD786" s="35" t="s">
        <v>14691</v>
      </c>
      <c r="AE786">
        <v>251180354</v>
      </c>
      <c r="AF786">
        <v>10.1</v>
      </c>
      <c r="AG786" s="35" t="s">
        <v>14691</v>
      </c>
      <c r="AI786">
        <v>12434671</v>
      </c>
      <c r="AJ786" s="20">
        <v>44546</v>
      </c>
      <c r="AK786" s="20"/>
      <c r="AL786">
        <v>9769498</v>
      </c>
      <c r="AM786">
        <v>976950</v>
      </c>
      <c r="AP786" s="35" t="s">
        <v>14691</v>
      </c>
      <c r="AQ786" s="35" t="s">
        <v>14691</v>
      </c>
      <c r="AR786" s="35" t="s">
        <v>14691</v>
      </c>
      <c r="AS786" s="35" t="s">
        <v>14691</v>
      </c>
      <c r="AT786" s="35" t="s">
        <v>14691</v>
      </c>
      <c r="AU786">
        <v>10.1</v>
      </c>
      <c r="AV786">
        <v>10.161</v>
      </c>
      <c r="AW786" t="b">
        <v>0</v>
      </c>
      <c r="AX786">
        <v>24869342</v>
      </c>
      <c r="AY786" s="20">
        <v>45097</v>
      </c>
      <c r="AZ786" s="20"/>
      <c r="BA786" s="20">
        <v>45189</v>
      </c>
      <c r="BB786">
        <v>1</v>
      </c>
      <c r="BC786">
        <v>0.5</v>
      </c>
      <c r="BD786">
        <v>1</v>
      </c>
      <c r="BE786">
        <v>11.5</v>
      </c>
      <c r="BF786" s="35" t="s">
        <v>14691</v>
      </c>
      <c r="BG786" s="35" t="s">
        <v>1151</v>
      </c>
      <c r="BH786" s="35" t="s">
        <v>13772</v>
      </c>
      <c r="BI786" s="35" t="s">
        <v>2580</v>
      </c>
      <c r="BJ786" s="35" t="s">
        <v>13773</v>
      </c>
    </row>
    <row r="787" spans="1:62" x14ac:dyDescent="0.2">
      <c r="A787">
        <v>785</v>
      </c>
      <c r="B787" s="35" t="s">
        <v>13763</v>
      </c>
      <c r="C787" s="35" t="s">
        <v>13764</v>
      </c>
      <c r="D787" s="35" t="s">
        <v>13765</v>
      </c>
      <c r="E787" s="35" t="s">
        <v>13774</v>
      </c>
      <c r="F787" s="35" t="s">
        <v>13767</v>
      </c>
      <c r="G787" s="20">
        <v>44522</v>
      </c>
      <c r="H787" s="35" t="s">
        <v>99</v>
      </c>
      <c r="I787" s="35" t="s">
        <v>61</v>
      </c>
      <c r="J787" s="35" t="s">
        <v>69</v>
      </c>
      <c r="K787">
        <v>18</v>
      </c>
      <c r="L787">
        <v>9.1999999999999993</v>
      </c>
      <c r="M787" s="35" t="s">
        <v>13768</v>
      </c>
      <c r="N787" s="35" t="s">
        <v>13769</v>
      </c>
      <c r="O787" s="35" t="s">
        <v>394</v>
      </c>
      <c r="P787" s="35" t="s">
        <v>2656</v>
      </c>
      <c r="Q787" s="35" t="s">
        <v>111</v>
      </c>
      <c r="R787" s="35" t="s">
        <v>2623</v>
      </c>
      <c r="S787" s="35" t="s">
        <v>13770</v>
      </c>
      <c r="T787">
        <v>24869342</v>
      </c>
      <c r="U787">
        <v>10</v>
      </c>
      <c r="V787" s="35" t="s">
        <v>13771</v>
      </c>
      <c r="W787" s="35" t="s">
        <v>1150</v>
      </c>
      <c r="X787" s="35" t="s">
        <v>79</v>
      </c>
      <c r="Y787" s="35" t="s">
        <v>48</v>
      </c>
      <c r="Z787" s="35" t="s">
        <v>14691</v>
      </c>
      <c r="AA787" s="35" t="s">
        <v>14691</v>
      </c>
      <c r="AC787" s="35" t="s">
        <v>14691</v>
      </c>
      <c r="AD787" s="35" t="s">
        <v>14691</v>
      </c>
      <c r="AE787">
        <v>251180354</v>
      </c>
      <c r="AF787">
        <v>10.1</v>
      </c>
      <c r="AG787" s="35" t="s">
        <v>14691</v>
      </c>
      <c r="AI787">
        <v>12434671</v>
      </c>
      <c r="AJ787" s="20">
        <v>44546</v>
      </c>
      <c r="AK787" s="20"/>
      <c r="AL787">
        <v>9769498</v>
      </c>
      <c r="AM787">
        <v>976950</v>
      </c>
      <c r="AP787" s="35" t="s">
        <v>14691</v>
      </c>
      <c r="AQ787" s="35" t="s">
        <v>14691</v>
      </c>
      <c r="AR787" s="35" t="s">
        <v>14691</v>
      </c>
      <c r="AS787" s="35" t="s">
        <v>14691</v>
      </c>
      <c r="AT787" s="35" t="s">
        <v>14691</v>
      </c>
      <c r="AU787">
        <v>10.1</v>
      </c>
      <c r="AV787">
        <v>10.161</v>
      </c>
      <c r="AW787" t="b">
        <v>0</v>
      </c>
      <c r="AX787">
        <v>24869342</v>
      </c>
      <c r="AY787" s="20">
        <v>45097</v>
      </c>
      <c r="AZ787" s="20"/>
      <c r="BA787" s="20">
        <v>45189</v>
      </c>
      <c r="BB787">
        <v>1</v>
      </c>
      <c r="BC787">
        <v>0.5</v>
      </c>
      <c r="BD787">
        <v>1</v>
      </c>
      <c r="BE787">
        <v>11.5</v>
      </c>
      <c r="BF787" s="35" t="s">
        <v>14691</v>
      </c>
      <c r="BG787" s="35" t="s">
        <v>13775</v>
      </c>
      <c r="BH787" s="35" t="s">
        <v>13776</v>
      </c>
      <c r="BI787" s="35" t="s">
        <v>2584</v>
      </c>
      <c r="BJ787" s="35" t="s">
        <v>13777</v>
      </c>
    </row>
    <row r="788" spans="1:62" x14ac:dyDescent="0.2">
      <c r="A788">
        <v>786</v>
      </c>
      <c r="B788" s="35" t="s">
        <v>13763</v>
      </c>
      <c r="C788" s="35" t="s">
        <v>13764</v>
      </c>
      <c r="D788" s="35" t="s">
        <v>13765</v>
      </c>
      <c r="E788" s="35" t="s">
        <v>13778</v>
      </c>
      <c r="F788" s="35" t="s">
        <v>13767</v>
      </c>
      <c r="G788" s="20">
        <v>44522</v>
      </c>
      <c r="H788" s="35" t="s">
        <v>99</v>
      </c>
      <c r="I788" s="35" t="s">
        <v>61</v>
      </c>
      <c r="J788" s="35" t="s">
        <v>69</v>
      </c>
      <c r="K788">
        <v>18</v>
      </c>
      <c r="L788">
        <v>9.1999999999999993</v>
      </c>
      <c r="M788" s="35" t="s">
        <v>13768</v>
      </c>
      <c r="N788" s="35" t="s">
        <v>13769</v>
      </c>
      <c r="O788" s="35" t="s">
        <v>394</v>
      </c>
      <c r="P788" s="35" t="s">
        <v>2656</v>
      </c>
      <c r="Q788" s="35" t="s">
        <v>111</v>
      </c>
      <c r="R788" s="35" t="s">
        <v>2623</v>
      </c>
      <c r="S788" s="35" t="s">
        <v>13770</v>
      </c>
      <c r="T788">
        <v>24869342</v>
      </c>
      <c r="U788">
        <v>10</v>
      </c>
      <c r="V788" s="35" t="s">
        <v>13771</v>
      </c>
      <c r="W788" s="35" t="s">
        <v>1150</v>
      </c>
      <c r="X788" s="35" t="s">
        <v>79</v>
      </c>
      <c r="Y788" s="35" t="s">
        <v>48</v>
      </c>
      <c r="Z788" s="35" t="s">
        <v>14691</v>
      </c>
      <c r="AA788" s="35" t="s">
        <v>14691</v>
      </c>
      <c r="AC788" s="35" t="s">
        <v>14691</v>
      </c>
      <c r="AD788" s="35" t="s">
        <v>14691</v>
      </c>
      <c r="AE788">
        <v>251180354</v>
      </c>
      <c r="AF788">
        <v>10.1</v>
      </c>
      <c r="AG788" s="35" t="s">
        <v>14691</v>
      </c>
      <c r="AI788">
        <v>12434671</v>
      </c>
      <c r="AJ788" s="20">
        <v>44546</v>
      </c>
      <c r="AK788" s="20"/>
      <c r="AL788">
        <v>9769498</v>
      </c>
      <c r="AM788">
        <v>976950</v>
      </c>
      <c r="AP788" s="35" t="s">
        <v>14691</v>
      </c>
      <c r="AQ788" s="35" t="s">
        <v>14691</v>
      </c>
      <c r="AR788" s="35" t="s">
        <v>14691</v>
      </c>
      <c r="AS788" s="35" t="s">
        <v>14691</v>
      </c>
      <c r="AT788" s="35" t="s">
        <v>14691</v>
      </c>
      <c r="AU788">
        <v>10.1</v>
      </c>
      <c r="AV788">
        <v>10.161</v>
      </c>
      <c r="AW788" t="b">
        <v>0</v>
      </c>
      <c r="AX788">
        <v>24869342</v>
      </c>
      <c r="AY788" s="20">
        <v>45097</v>
      </c>
      <c r="AZ788" s="20"/>
      <c r="BA788" s="20">
        <v>45189</v>
      </c>
      <c r="BB788">
        <v>1</v>
      </c>
      <c r="BC788">
        <v>0.5</v>
      </c>
      <c r="BD788">
        <v>1</v>
      </c>
      <c r="BE788">
        <v>11.5</v>
      </c>
      <c r="BF788" s="35" t="s">
        <v>14691</v>
      </c>
      <c r="BG788" s="35" t="s">
        <v>13779</v>
      </c>
      <c r="BH788" s="35" t="s">
        <v>13780</v>
      </c>
      <c r="BI788" s="35" t="s">
        <v>2589</v>
      </c>
      <c r="BJ788" s="35" t="s">
        <v>13781</v>
      </c>
    </row>
    <row r="789" spans="1:62" x14ac:dyDescent="0.2">
      <c r="A789">
        <v>787</v>
      </c>
      <c r="B789" s="35" t="s">
        <v>10953</v>
      </c>
      <c r="C789" s="35" t="s">
        <v>10954</v>
      </c>
      <c r="D789" s="35" t="s">
        <v>10955</v>
      </c>
      <c r="E789" s="35" t="s">
        <v>10956</v>
      </c>
      <c r="F789" s="35" t="s">
        <v>10957</v>
      </c>
      <c r="G789" s="20">
        <v>44235</v>
      </c>
      <c r="H789" s="35" t="s">
        <v>3225</v>
      </c>
      <c r="I789" s="35" t="s">
        <v>54</v>
      </c>
      <c r="J789" s="35" t="s">
        <v>176</v>
      </c>
      <c r="K789">
        <v>18</v>
      </c>
      <c r="L789">
        <v>9.1999999999999993</v>
      </c>
      <c r="M789" s="35" t="s">
        <v>2654</v>
      </c>
      <c r="N789" s="35" t="s">
        <v>10958</v>
      </c>
      <c r="O789" s="35" t="s">
        <v>75</v>
      </c>
      <c r="P789" s="35" t="s">
        <v>2656</v>
      </c>
      <c r="Q789" s="35" t="s">
        <v>52</v>
      </c>
      <c r="R789" s="35" t="s">
        <v>2623</v>
      </c>
      <c r="S789" s="35" t="s">
        <v>9530</v>
      </c>
      <c r="T789">
        <v>25000000</v>
      </c>
      <c r="U789">
        <v>10</v>
      </c>
      <c r="V789" s="35" t="s">
        <v>14691</v>
      </c>
      <c r="W789" s="35" t="s">
        <v>288</v>
      </c>
      <c r="X789" s="35" t="s">
        <v>72</v>
      </c>
      <c r="Y789" s="35" t="s">
        <v>48</v>
      </c>
      <c r="Z789" s="35" t="s">
        <v>14691</v>
      </c>
      <c r="AA789" s="35" t="s">
        <v>14691</v>
      </c>
      <c r="AC789" s="35" t="s">
        <v>14691</v>
      </c>
      <c r="AD789" s="35" t="s">
        <v>14691</v>
      </c>
      <c r="AE789">
        <v>250000000</v>
      </c>
      <c r="AF789">
        <v>10</v>
      </c>
      <c r="AG789" s="35" t="s">
        <v>14691</v>
      </c>
      <c r="AI789">
        <v>6250000</v>
      </c>
      <c r="AJ789" s="20">
        <v>44267</v>
      </c>
      <c r="AK789" s="20"/>
      <c r="AL789">
        <v>6900000</v>
      </c>
      <c r="AM789">
        <v>690000</v>
      </c>
      <c r="AP789" s="35" t="s">
        <v>14691</v>
      </c>
      <c r="AQ789" s="35" t="s">
        <v>14691</v>
      </c>
      <c r="AR789" s="35" t="s">
        <v>14691</v>
      </c>
      <c r="AS789" s="35" t="s">
        <v>14691</v>
      </c>
      <c r="AT789" s="35" t="s">
        <v>14691</v>
      </c>
      <c r="AU789">
        <v>10</v>
      </c>
      <c r="AV789">
        <v>10.042999999999999</v>
      </c>
      <c r="AW789" t="b">
        <v>0</v>
      </c>
      <c r="AX789">
        <v>25000000</v>
      </c>
      <c r="AY789" s="20">
        <v>45001</v>
      </c>
      <c r="AZ789" s="20"/>
      <c r="BA789" s="20"/>
      <c r="BB789">
        <v>1</v>
      </c>
      <c r="BC789">
        <v>0.25</v>
      </c>
      <c r="BD789">
        <v>1</v>
      </c>
      <c r="BE789">
        <v>11.5</v>
      </c>
      <c r="BF789" s="35" t="s">
        <v>14691</v>
      </c>
      <c r="BG789" s="35" t="s">
        <v>1149</v>
      </c>
      <c r="BH789" s="35" t="s">
        <v>10959</v>
      </c>
      <c r="BI789" s="35" t="s">
        <v>2580</v>
      </c>
      <c r="BJ789" s="35" t="s">
        <v>10960</v>
      </c>
    </row>
    <row r="790" spans="1:62" x14ac:dyDescent="0.2">
      <c r="A790">
        <v>788</v>
      </c>
      <c r="B790" s="35" t="s">
        <v>10953</v>
      </c>
      <c r="C790" s="35" t="s">
        <v>10954</v>
      </c>
      <c r="D790" s="35" t="s">
        <v>10955</v>
      </c>
      <c r="E790" s="35" t="s">
        <v>10961</v>
      </c>
      <c r="F790" s="35" t="s">
        <v>10957</v>
      </c>
      <c r="G790" s="20">
        <v>44235</v>
      </c>
      <c r="H790" s="35" t="s">
        <v>3225</v>
      </c>
      <c r="I790" s="35" t="s">
        <v>54</v>
      </c>
      <c r="J790" s="35" t="s">
        <v>176</v>
      </c>
      <c r="K790">
        <v>18</v>
      </c>
      <c r="L790">
        <v>9.1999999999999993</v>
      </c>
      <c r="M790" s="35" t="s">
        <v>2654</v>
      </c>
      <c r="N790" s="35" t="s">
        <v>10958</v>
      </c>
      <c r="O790" s="35" t="s">
        <v>75</v>
      </c>
      <c r="P790" s="35" t="s">
        <v>2656</v>
      </c>
      <c r="Q790" s="35" t="s">
        <v>52</v>
      </c>
      <c r="R790" s="35" t="s">
        <v>2623</v>
      </c>
      <c r="S790" s="35" t="s">
        <v>9530</v>
      </c>
      <c r="T790">
        <v>25000000</v>
      </c>
      <c r="U790">
        <v>10</v>
      </c>
      <c r="V790" s="35" t="s">
        <v>14691</v>
      </c>
      <c r="W790" s="35" t="s">
        <v>288</v>
      </c>
      <c r="X790" s="35" t="s">
        <v>72</v>
      </c>
      <c r="Y790" s="35" t="s">
        <v>48</v>
      </c>
      <c r="Z790" s="35" t="s">
        <v>14691</v>
      </c>
      <c r="AA790" s="35" t="s">
        <v>14691</v>
      </c>
      <c r="AC790" s="35" t="s">
        <v>14691</v>
      </c>
      <c r="AD790" s="35" t="s">
        <v>14691</v>
      </c>
      <c r="AE790">
        <v>250000000</v>
      </c>
      <c r="AF790">
        <v>10</v>
      </c>
      <c r="AG790" s="35" t="s">
        <v>14691</v>
      </c>
      <c r="AI790">
        <v>6250000</v>
      </c>
      <c r="AJ790" s="20">
        <v>44267</v>
      </c>
      <c r="AK790" s="20"/>
      <c r="AL790">
        <v>6900000</v>
      </c>
      <c r="AM790">
        <v>690000</v>
      </c>
      <c r="AP790" s="35" t="s">
        <v>14691</v>
      </c>
      <c r="AQ790" s="35" t="s">
        <v>14691</v>
      </c>
      <c r="AR790" s="35" t="s">
        <v>14691</v>
      </c>
      <c r="AS790" s="35" t="s">
        <v>14691</v>
      </c>
      <c r="AT790" s="35" t="s">
        <v>14691</v>
      </c>
      <c r="AU790">
        <v>10</v>
      </c>
      <c r="AV790">
        <v>10.042999999999999</v>
      </c>
      <c r="AW790" t="b">
        <v>0</v>
      </c>
      <c r="AX790">
        <v>25000000</v>
      </c>
      <c r="AY790" s="20">
        <v>45001</v>
      </c>
      <c r="AZ790" s="20"/>
      <c r="BA790" s="20"/>
      <c r="BB790">
        <v>1</v>
      </c>
      <c r="BC790">
        <v>0.25</v>
      </c>
      <c r="BD790">
        <v>1</v>
      </c>
      <c r="BE790">
        <v>11.5</v>
      </c>
      <c r="BF790" s="35" t="s">
        <v>14691</v>
      </c>
      <c r="BG790" s="35" t="s">
        <v>10962</v>
      </c>
      <c r="BH790" s="35" t="s">
        <v>10963</v>
      </c>
      <c r="BI790" s="35" t="s">
        <v>2584</v>
      </c>
      <c r="BJ790" s="35" t="s">
        <v>10964</v>
      </c>
    </row>
    <row r="791" spans="1:62" x14ac:dyDescent="0.2">
      <c r="A791">
        <v>789</v>
      </c>
      <c r="B791" s="35" t="s">
        <v>10953</v>
      </c>
      <c r="C791" s="35" t="s">
        <v>10954</v>
      </c>
      <c r="D791" s="35" t="s">
        <v>10955</v>
      </c>
      <c r="E791" s="35" t="s">
        <v>10965</v>
      </c>
      <c r="F791" s="35" t="s">
        <v>10957</v>
      </c>
      <c r="G791" s="20">
        <v>44235</v>
      </c>
      <c r="H791" s="35" t="s">
        <v>3225</v>
      </c>
      <c r="I791" s="35" t="s">
        <v>54</v>
      </c>
      <c r="J791" s="35" t="s">
        <v>176</v>
      </c>
      <c r="K791">
        <v>18</v>
      </c>
      <c r="L791">
        <v>9.1999999999999993</v>
      </c>
      <c r="M791" s="35" t="s">
        <v>2654</v>
      </c>
      <c r="N791" s="35" t="s">
        <v>10958</v>
      </c>
      <c r="O791" s="35" t="s">
        <v>75</v>
      </c>
      <c r="P791" s="35" t="s">
        <v>2656</v>
      </c>
      <c r="Q791" s="35" t="s">
        <v>52</v>
      </c>
      <c r="R791" s="35" t="s">
        <v>2623</v>
      </c>
      <c r="S791" s="35" t="s">
        <v>9530</v>
      </c>
      <c r="T791">
        <v>25000000</v>
      </c>
      <c r="U791">
        <v>10</v>
      </c>
      <c r="V791" s="35" t="s">
        <v>14691</v>
      </c>
      <c r="W791" s="35" t="s">
        <v>288</v>
      </c>
      <c r="X791" s="35" t="s">
        <v>72</v>
      </c>
      <c r="Y791" s="35" t="s">
        <v>48</v>
      </c>
      <c r="Z791" s="35" t="s">
        <v>14691</v>
      </c>
      <c r="AA791" s="35" t="s">
        <v>14691</v>
      </c>
      <c r="AC791" s="35" t="s">
        <v>14691</v>
      </c>
      <c r="AD791" s="35" t="s">
        <v>14691</v>
      </c>
      <c r="AE791">
        <v>250000000</v>
      </c>
      <c r="AF791">
        <v>10</v>
      </c>
      <c r="AG791" s="35" t="s">
        <v>14691</v>
      </c>
      <c r="AI791">
        <v>6250000</v>
      </c>
      <c r="AJ791" s="20">
        <v>44267</v>
      </c>
      <c r="AK791" s="20"/>
      <c r="AL791">
        <v>6900000</v>
      </c>
      <c r="AM791">
        <v>690000</v>
      </c>
      <c r="AP791" s="35" t="s">
        <v>14691</v>
      </c>
      <c r="AQ791" s="35" t="s">
        <v>14691</v>
      </c>
      <c r="AR791" s="35" t="s">
        <v>14691</v>
      </c>
      <c r="AS791" s="35" t="s">
        <v>14691</v>
      </c>
      <c r="AT791" s="35" t="s">
        <v>14691</v>
      </c>
      <c r="AU791">
        <v>10</v>
      </c>
      <c r="AV791">
        <v>10.042999999999999</v>
      </c>
      <c r="AW791" t="b">
        <v>0</v>
      </c>
      <c r="AX791">
        <v>25000000</v>
      </c>
      <c r="AY791" s="20">
        <v>45001</v>
      </c>
      <c r="AZ791" s="20"/>
      <c r="BA791" s="20"/>
      <c r="BB791">
        <v>1</v>
      </c>
      <c r="BC791">
        <v>0.25</v>
      </c>
      <c r="BD791">
        <v>1</v>
      </c>
      <c r="BE791">
        <v>11.5</v>
      </c>
      <c r="BF791" s="35" t="s">
        <v>14691</v>
      </c>
      <c r="BG791" s="35" t="s">
        <v>10966</v>
      </c>
      <c r="BH791" s="35" t="s">
        <v>10967</v>
      </c>
      <c r="BI791" s="35" t="s">
        <v>2589</v>
      </c>
      <c r="BJ791" s="35" t="s">
        <v>10968</v>
      </c>
    </row>
    <row r="792" spans="1:62" x14ac:dyDescent="0.2">
      <c r="A792">
        <v>790</v>
      </c>
      <c r="B792" s="35" t="s">
        <v>10057</v>
      </c>
      <c r="C792" s="35" t="s">
        <v>10058</v>
      </c>
      <c r="D792" s="35" t="s">
        <v>10059</v>
      </c>
      <c r="E792" s="35" t="s">
        <v>10060</v>
      </c>
      <c r="F792" s="35" t="s">
        <v>10061</v>
      </c>
      <c r="G792" s="20">
        <v>44237</v>
      </c>
      <c r="H792" s="35" t="s">
        <v>3225</v>
      </c>
      <c r="I792" s="35" t="s">
        <v>54</v>
      </c>
      <c r="J792" s="35" t="s">
        <v>53</v>
      </c>
      <c r="K792">
        <v>18</v>
      </c>
      <c r="L792">
        <v>9.1999999999999993</v>
      </c>
      <c r="M792" s="35" t="s">
        <v>10062</v>
      </c>
      <c r="N792" s="35" t="s">
        <v>10063</v>
      </c>
      <c r="O792" s="35" t="s">
        <v>52</v>
      </c>
      <c r="P792" s="35" t="s">
        <v>2575</v>
      </c>
      <c r="Q792" s="35" t="s">
        <v>209</v>
      </c>
      <c r="R792" s="35" t="s">
        <v>2577</v>
      </c>
      <c r="S792" s="35" t="s">
        <v>10064</v>
      </c>
      <c r="T792">
        <v>27410158</v>
      </c>
      <c r="U792">
        <v>10</v>
      </c>
      <c r="V792" s="35" t="s">
        <v>14691</v>
      </c>
      <c r="W792" s="35" t="s">
        <v>662</v>
      </c>
      <c r="X792" s="35" t="s">
        <v>72</v>
      </c>
      <c r="Y792" s="35" t="s">
        <v>48</v>
      </c>
      <c r="Z792" s="35" t="s">
        <v>14691</v>
      </c>
      <c r="AA792" s="35" t="s">
        <v>14691</v>
      </c>
      <c r="AC792" s="35" t="s">
        <v>14691</v>
      </c>
      <c r="AD792" s="35" t="s">
        <v>14691</v>
      </c>
      <c r="AE792">
        <v>274165853</v>
      </c>
      <c r="AF792">
        <v>10</v>
      </c>
      <c r="AG792" s="35" t="s">
        <v>14691</v>
      </c>
      <c r="AI792">
        <v>9136719</v>
      </c>
      <c r="AJ792" s="20">
        <v>44257</v>
      </c>
      <c r="AK792" s="20"/>
      <c r="AL792">
        <v>7482033</v>
      </c>
      <c r="AO792">
        <v>4988022</v>
      </c>
      <c r="AP792" s="35" t="s">
        <v>14691</v>
      </c>
      <c r="AQ792" s="35" t="s">
        <v>14691</v>
      </c>
      <c r="AR792" s="35" t="s">
        <v>14691</v>
      </c>
      <c r="AS792" s="35" t="s">
        <v>14691</v>
      </c>
      <c r="AT792" s="35" t="s">
        <v>14691</v>
      </c>
      <c r="AU792">
        <v>10.01</v>
      </c>
      <c r="AV792">
        <v>10.074</v>
      </c>
      <c r="AW792" t="b">
        <v>0</v>
      </c>
      <c r="AX792">
        <v>27410158</v>
      </c>
      <c r="AY792" s="20">
        <v>44989</v>
      </c>
      <c r="AZ792" s="20"/>
      <c r="BA792" s="20"/>
      <c r="BB792">
        <v>1</v>
      </c>
      <c r="BC792">
        <v>0.3333333432674408</v>
      </c>
      <c r="BD792">
        <v>1</v>
      </c>
      <c r="BE792">
        <v>11.5</v>
      </c>
      <c r="BF792" s="35" t="s">
        <v>14691</v>
      </c>
      <c r="BG792" s="35" t="s">
        <v>1148</v>
      </c>
      <c r="BH792" s="35" t="s">
        <v>10065</v>
      </c>
      <c r="BI792" s="35" t="s">
        <v>2580</v>
      </c>
      <c r="BJ792" s="35" t="s">
        <v>10066</v>
      </c>
    </row>
    <row r="793" spans="1:62" x14ac:dyDescent="0.2">
      <c r="A793">
        <v>791</v>
      </c>
      <c r="B793" s="35" t="s">
        <v>10057</v>
      </c>
      <c r="C793" s="35" t="s">
        <v>10058</v>
      </c>
      <c r="D793" s="35" t="s">
        <v>10059</v>
      </c>
      <c r="E793" s="35" t="s">
        <v>10067</v>
      </c>
      <c r="F793" s="35" t="s">
        <v>10061</v>
      </c>
      <c r="G793" s="20">
        <v>44237</v>
      </c>
      <c r="H793" s="35" t="s">
        <v>3225</v>
      </c>
      <c r="I793" s="35" t="s">
        <v>54</v>
      </c>
      <c r="J793" s="35" t="s">
        <v>53</v>
      </c>
      <c r="K793">
        <v>18</v>
      </c>
      <c r="L793">
        <v>9.1999999999999993</v>
      </c>
      <c r="M793" s="35" t="s">
        <v>10062</v>
      </c>
      <c r="N793" s="35" t="s">
        <v>10063</v>
      </c>
      <c r="O793" s="35" t="s">
        <v>52</v>
      </c>
      <c r="P793" s="35" t="s">
        <v>2575</v>
      </c>
      <c r="Q793" s="35" t="s">
        <v>209</v>
      </c>
      <c r="R793" s="35" t="s">
        <v>2577</v>
      </c>
      <c r="S793" s="35" t="s">
        <v>10064</v>
      </c>
      <c r="T793">
        <v>27410158</v>
      </c>
      <c r="U793">
        <v>10</v>
      </c>
      <c r="V793" s="35" t="s">
        <v>14691</v>
      </c>
      <c r="W793" s="35" t="s">
        <v>662</v>
      </c>
      <c r="X793" s="35" t="s">
        <v>72</v>
      </c>
      <c r="Y793" s="35" t="s">
        <v>48</v>
      </c>
      <c r="Z793" s="35" t="s">
        <v>14691</v>
      </c>
      <c r="AA793" s="35" t="s">
        <v>14691</v>
      </c>
      <c r="AC793" s="35" t="s">
        <v>14691</v>
      </c>
      <c r="AD793" s="35" t="s">
        <v>14691</v>
      </c>
      <c r="AE793">
        <v>274165853</v>
      </c>
      <c r="AF793">
        <v>10</v>
      </c>
      <c r="AG793" s="35" t="s">
        <v>14691</v>
      </c>
      <c r="AI793">
        <v>9136719</v>
      </c>
      <c r="AJ793" s="20">
        <v>44257</v>
      </c>
      <c r="AK793" s="20"/>
      <c r="AL793">
        <v>7482033</v>
      </c>
      <c r="AO793">
        <v>4988022</v>
      </c>
      <c r="AP793" s="35" t="s">
        <v>14691</v>
      </c>
      <c r="AQ793" s="35" t="s">
        <v>14691</v>
      </c>
      <c r="AR793" s="35" t="s">
        <v>14691</v>
      </c>
      <c r="AS793" s="35" t="s">
        <v>14691</v>
      </c>
      <c r="AT793" s="35" t="s">
        <v>14691</v>
      </c>
      <c r="AU793">
        <v>10.01</v>
      </c>
      <c r="AV793">
        <v>10.074</v>
      </c>
      <c r="AW793" t="b">
        <v>0</v>
      </c>
      <c r="AX793">
        <v>27410158</v>
      </c>
      <c r="AY793" s="20">
        <v>44989</v>
      </c>
      <c r="AZ793" s="20"/>
      <c r="BA793" s="20"/>
      <c r="BB793">
        <v>1</v>
      </c>
      <c r="BC793">
        <v>0.3333333432674408</v>
      </c>
      <c r="BD793">
        <v>1</v>
      </c>
      <c r="BE793">
        <v>11.5</v>
      </c>
      <c r="BF793" s="35" t="s">
        <v>14691</v>
      </c>
      <c r="BG793" s="35" t="s">
        <v>10057</v>
      </c>
      <c r="BH793" s="35" t="s">
        <v>10068</v>
      </c>
      <c r="BI793" s="35" t="s">
        <v>2584</v>
      </c>
      <c r="BJ793" s="35" t="s">
        <v>10069</v>
      </c>
    </row>
    <row r="794" spans="1:62" x14ac:dyDescent="0.2">
      <c r="A794">
        <v>792</v>
      </c>
      <c r="B794" s="35" t="s">
        <v>10057</v>
      </c>
      <c r="C794" s="35" t="s">
        <v>10058</v>
      </c>
      <c r="D794" s="35" t="s">
        <v>10059</v>
      </c>
      <c r="E794" s="35" t="s">
        <v>10070</v>
      </c>
      <c r="F794" s="35" t="s">
        <v>10061</v>
      </c>
      <c r="G794" s="20">
        <v>44237</v>
      </c>
      <c r="H794" s="35" t="s">
        <v>3225</v>
      </c>
      <c r="I794" s="35" t="s">
        <v>54</v>
      </c>
      <c r="J794" s="35" t="s">
        <v>53</v>
      </c>
      <c r="K794">
        <v>18</v>
      </c>
      <c r="L794">
        <v>9.1999999999999993</v>
      </c>
      <c r="M794" s="35" t="s">
        <v>10062</v>
      </c>
      <c r="N794" s="35" t="s">
        <v>10063</v>
      </c>
      <c r="O794" s="35" t="s">
        <v>52</v>
      </c>
      <c r="P794" s="35" t="s">
        <v>2575</v>
      </c>
      <c r="Q794" s="35" t="s">
        <v>209</v>
      </c>
      <c r="R794" s="35" t="s">
        <v>2577</v>
      </c>
      <c r="S794" s="35" t="s">
        <v>10064</v>
      </c>
      <c r="T794">
        <v>27410158</v>
      </c>
      <c r="U794">
        <v>10</v>
      </c>
      <c r="V794" s="35" t="s">
        <v>14691</v>
      </c>
      <c r="W794" s="35" t="s">
        <v>662</v>
      </c>
      <c r="X794" s="35" t="s">
        <v>72</v>
      </c>
      <c r="Y794" s="35" t="s">
        <v>48</v>
      </c>
      <c r="Z794" s="35" t="s">
        <v>14691</v>
      </c>
      <c r="AA794" s="35" t="s">
        <v>14691</v>
      </c>
      <c r="AC794" s="35" t="s">
        <v>14691</v>
      </c>
      <c r="AD794" s="35" t="s">
        <v>14691</v>
      </c>
      <c r="AE794">
        <v>274165853</v>
      </c>
      <c r="AF794">
        <v>10</v>
      </c>
      <c r="AG794" s="35" t="s">
        <v>14691</v>
      </c>
      <c r="AI794">
        <v>9136719</v>
      </c>
      <c r="AJ794" s="20">
        <v>44257</v>
      </c>
      <c r="AK794" s="20"/>
      <c r="AL794">
        <v>7482033</v>
      </c>
      <c r="AO794">
        <v>4988022</v>
      </c>
      <c r="AP794" s="35" t="s">
        <v>14691</v>
      </c>
      <c r="AQ794" s="35" t="s">
        <v>14691</v>
      </c>
      <c r="AR794" s="35" t="s">
        <v>14691</v>
      </c>
      <c r="AS794" s="35" t="s">
        <v>14691</v>
      </c>
      <c r="AT794" s="35" t="s">
        <v>14691</v>
      </c>
      <c r="AU794">
        <v>10.01</v>
      </c>
      <c r="AV794">
        <v>10.074</v>
      </c>
      <c r="AW794" t="b">
        <v>0</v>
      </c>
      <c r="AX794">
        <v>27410158</v>
      </c>
      <c r="AY794" s="20">
        <v>44989</v>
      </c>
      <c r="AZ794" s="20"/>
      <c r="BA794" s="20"/>
      <c r="BB794">
        <v>1</v>
      </c>
      <c r="BC794">
        <v>0.3333333432674408</v>
      </c>
      <c r="BD794">
        <v>1</v>
      </c>
      <c r="BE794">
        <v>11.5</v>
      </c>
      <c r="BF794" s="35" t="s">
        <v>14691</v>
      </c>
      <c r="BG794" s="35" t="s">
        <v>10071</v>
      </c>
      <c r="BH794" s="35" t="s">
        <v>10072</v>
      </c>
      <c r="BI794" s="35" t="s">
        <v>2589</v>
      </c>
      <c r="BJ794" s="35" t="s">
        <v>10073</v>
      </c>
    </row>
    <row r="795" spans="1:62" x14ac:dyDescent="0.2">
      <c r="A795">
        <v>793</v>
      </c>
      <c r="B795" s="35" t="s">
        <v>9152</v>
      </c>
      <c r="C795" s="35" t="s">
        <v>9153</v>
      </c>
      <c r="D795" s="35" t="s">
        <v>9154</v>
      </c>
      <c r="E795" s="35" t="s">
        <v>9155</v>
      </c>
      <c r="F795" s="35" t="s">
        <v>9156</v>
      </c>
      <c r="G795" s="20">
        <v>44553</v>
      </c>
      <c r="H795" s="35" t="s">
        <v>138</v>
      </c>
      <c r="I795" s="35" t="s">
        <v>54</v>
      </c>
      <c r="J795" s="35" t="s">
        <v>137</v>
      </c>
      <c r="K795">
        <v>18</v>
      </c>
      <c r="L795">
        <v>9.1999999999999993</v>
      </c>
      <c r="M795" s="35" t="s">
        <v>9157</v>
      </c>
      <c r="N795" s="35" t="s">
        <v>9158</v>
      </c>
      <c r="O795" s="35" t="s">
        <v>524</v>
      </c>
      <c r="P795" s="35" t="s">
        <v>5345</v>
      </c>
      <c r="Q795" s="35" t="s">
        <v>9159</v>
      </c>
      <c r="R795" s="35" t="s">
        <v>2623</v>
      </c>
      <c r="S795" s="35" t="s">
        <v>9160</v>
      </c>
      <c r="T795">
        <v>11500000</v>
      </c>
      <c r="U795">
        <v>10</v>
      </c>
      <c r="V795" s="35" t="s">
        <v>14691</v>
      </c>
      <c r="W795" s="35" t="s">
        <v>1146</v>
      </c>
      <c r="X795" s="35" t="s">
        <v>49</v>
      </c>
      <c r="Y795" s="35" t="s">
        <v>48</v>
      </c>
      <c r="Z795" s="35" t="s">
        <v>14691</v>
      </c>
      <c r="AA795" s="35" t="s">
        <v>14691</v>
      </c>
      <c r="AC795" s="35" t="s">
        <v>14691</v>
      </c>
      <c r="AD795" s="35" t="s">
        <v>14691</v>
      </c>
      <c r="AE795">
        <v>117300000</v>
      </c>
      <c r="AF795">
        <v>10.199999999999999</v>
      </c>
      <c r="AG795" s="35" t="s">
        <v>14691</v>
      </c>
      <c r="AI795">
        <v>11500000</v>
      </c>
      <c r="AJ795" s="20">
        <v>44608</v>
      </c>
      <c r="AK795" s="20"/>
      <c r="AL795">
        <v>5200750</v>
      </c>
      <c r="AM795">
        <v>520075</v>
      </c>
      <c r="AP795" s="35" t="s">
        <v>14691</v>
      </c>
      <c r="AQ795" s="35" t="s">
        <v>14691</v>
      </c>
      <c r="AR795" s="35" t="s">
        <v>14691</v>
      </c>
      <c r="AS795" s="35" t="s">
        <v>14691</v>
      </c>
      <c r="AT795" s="35" t="s">
        <v>14691</v>
      </c>
      <c r="AU795">
        <v>10.199999999999999</v>
      </c>
      <c r="AV795">
        <v>10.238</v>
      </c>
      <c r="AW795" t="b">
        <v>0</v>
      </c>
      <c r="AX795">
        <v>11500000</v>
      </c>
      <c r="AY795" s="20">
        <v>44975</v>
      </c>
      <c r="AZ795" s="20"/>
      <c r="BA795" s="20">
        <v>45156</v>
      </c>
      <c r="BB795">
        <v>1</v>
      </c>
      <c r="BC795">
        <v>1</v>
      </c>
      <c r="BD795">
        <v>1</v>
      </c>
      <c r="BE795">
        <v>11.5</v>
      </c>
      <c r="BF795" s="35" t="s">
        <v>14691</v>
      </c>
      <c r="BG795" s="35" t="s">
        <v>1147</v>
      </c>
      <c r="BH795" s="35" t="s">
        <v>6937</v>
      </c>
      <c r="BI795" s="35" t="s">
        <v>2580</v>
      </c>
      <c r="BJ795" s="35" t="s">
        <v>6938</v>
      </c>
    </row>
    <row r="796" spans="1:62" x14ac:dyDescent="0.2">
      <c r="A796">
        <v>794</v>
      </c>
      <c r="B796" s="35" t="s">
        <v>9152</v>
      </c>
      <c r="C796" s="35" t="s">
        <v>9153</v>
      </c>
      <c r="D796" s="35" t="s">
        <v>9154</v>
      </c>
      <c r="E796" s="35" t="s">
        <v>9161</v>
      </c>
      <c r="F796" s="35" t="s">
        <v>9156</v>
      </c>
      <c r="G796" s="20">
        <v>44553</v>
      </c>
      <c r="H796" s="35" t="s">
        <v>138</v>
      </c>
      <c r="I796" s="35" t="s">
        <v>54</v>
      </c>
      <c r="J796" s="35" t="s">
        <v>137</v>
      </c>
      <c r="K796">
        <v>18</v>
      </c>
      <c r="L796">
        <v>9.1999999999999993</v>
      </c>
      <c r="M796" s="35" t="s">
        <v>9157</v>
      </c>
      <c r="N796" s="35" t="s">
        <v>9158</v>
      </c>
      <c r="O796" s="35" t="s">
        <v>524</v>
      </c>
      <c r="P796" s="35" t="s">
        <v>5345</v>
      </c>
      <c r="Q796" s="35" t="s">
        <v>9159</v>
      </c>
      <c r="R796" s="35" t="s">
        <v>2623</v>
      </c>
      <c r="S796" s="35" t="s">
        <v>9160</v>
      </c>
      <c r="T796">
        <v>11500000</v>
      </c>
      <c r="U796">
        <v>10</v>
      </c>
      <c r="V796" s="35" t="s">
        <v>14691</v>
      </c>
      <c r="W796" s="35" t="s">
        <v>1146</v>
      </c>
      <c r="X796" s="35" t="s">
        <v>49</v>
      </c>
      <c r="Y796" s="35" t="s">
        <v>48</v>
      </c>
      <c r="Z796" s="35" t="s">
        <v>14691</v>
      </c>
      <c r="AA796" s="35" t="s">
        <v>14691</v>
      </c>
      <c r="AC796" s="35" t="s">
        <v>14691</v>
      </c>
      <c r="AD796" s="35" t="s">
        <v>14691</v>
      </c>
      <c r="AE796">
        <v>117300000</v>
      </c>
      <c r="AF796">
        <v>10.199999999999999</v>
      </c>
      <c r="AG796" s="35" t="s">
        <v>14691</v>
      </c>
      <c r="AI796">
        <v>11500000</v>
      </c>
      <c r="AJ796" s="20">
        <v>44608</v>
      </c>
      <c r="AK796" s="20"/>
      <c r="AL796">
        <v>5200750</v>
      </c>
      <c r="AM796">
        <v>520075</v>
      </c>
      <c r="AP796" s="35" t="s">
        <v>14691</v>
      </c>
      <c r="AQ796" s="35" t="s">
        <v>14691</v>
      </c>
      <c r="AR796" s="35" t="s">
        <v>14691</v>
      </c>
      <c r="AS796" s="35" t="s">
        <v>14691</v>
      </c>
      <c r="AT796" s="35" t="s">
        <v>14691</v>
      </c>
      <c r="AU796">
        <v>10.199999999999999</v>
      </c>
      <c r="AV796">
        <v>10.238</v>
      </c>
      <c r="AW796" t="b">
        <v>0</v>
      </c>
      <c r="AX796">
        <v>11500000</v>
      </c>
      <c r="AY796" s="20">
        <v>44975</v>
      </c>
      <c r="AZ796" s="20"/>
      <c r="BA796" s="20">
        <v>45156</v>
      </c>
      <c r="BB796">
        <v>1</v>
      </c>
      <c r="BC796">
        <v>1</v>
      </c>
      <c r="BD796">
        <v>1</v>
      </c>
      <c r="BE796">
        <v>11.5</v>
      </c>
      <c r="BF796" s="35" t="s">
        <v>14691</v>
      </c>
      <c r="BG796" s="35" t="s">
        <v>9152</v>
      </c>
      <c r="BH796" s="35" t="s">
        <v>9162</v>
      </c>
      <c r="BI796" s="35" t="s">
        <v>2584</v>
      </c>
      <c r="BJ796" s="35" t="s">
        <v>9163</v>
      </c>
    </row>
    <row r="797" spans="1:62" x14ac:dyDescent="0.2">
      <c r="A797">
        <v>795</v>
      </c>
      <c r="B797" s="35" t="s">
        <v>9152</v>
      </c>
      <c r="C797" s="35" t="s">
        <v>9153</v>
      </c>
      <c r="D797" s="35" t="s">
        <v>9154</v>
      </c>
      <c r="E797" s="35" t="s">
        <v>9164</v>
      </c>
      <c r="F797" s="35" t="s">
        <v>9156</v>
      </c>
      <c r="G797" s="20">
        <v>44553</v>
      </c>
      <c r="H797" s="35" t="s">
        <v>138</v>
      </c>
      <c r="I797" s="35" t="s">
        <v>54</v>
      </c>
      <c r="J797" s="35" t="s">
        <v>137</v>
      </c>
      <c r="K797">
        <v>18</v>
      </c>
      <c r="L797">
        <v>9.1999999999999993</v>
      </c>
      <c r="M797" s="35" t="s">
        <v>9157</v>
      </c>
      <c r="N797" s="35" t="s">
        <v>9158</v>
      </c>
      <c r="O797" s="35" t="s">
        <v>524</v>
      </c>
      <c r="P797" s="35" t="s">
        <v>5345</v>
      </c>
      <c r="Q797" s="35" t="s">
        <v>9159</v>
      </c>
      <c r="R797" s="35" t="s">
        <v>2623</v>
      </c>
      <c r="S797" s="35" t="s">
        <v>9160</v>
      </c>
      <c r="T797">
        <v>11500000</v>
      </c>
      <c r="U797">
        <v>10</v>
      </c>
      <c r="V797" s="35" t="s">
        <v>14691</v>
      </c>
      <c r="W797" s="35" t="s">
        <v>1146</v>
      </c>
      <c r="X797" s="35" t="s">
        <v>49</v>
      </c>
      <c r="Y797" s="35" t="s">
        <v>48</v>
      </c>
      <c r="Z797" s="35" t="s">
        <v>14691</v>
      </c>
      <c r="AA797" s="35" t="s">
        <v>14691</v>
      </c>
      <c r="AC797" s="35" t="s">
        <v>14691</v>
      </c>
      <c r="AD797" s="35" t="s">
        <v>14691</v>
      </c>
      <c r="AE797">
        <v>117300000</v>
      </c>
      <c r="AF797">
        <v>10.199999999999999</v>
      </c>
      <c r="AG797" s="35" t="s">
        <v>14691</v>
      </c>
      <c r="AI797">
        <v>11500000</v>
      </c>
      <c r="AJ797" s="20">
        <v>44608</v>
      </c>
      <c r="AK797" s="20"/>
      <c r="AL797">
        <v>5200750</v>
      </c>
      <c r="AM797">
        <v>520075</v>
      </c>
      <c r="AP797" s="35" t="s">
        <v>14691</v>
      </c>
      <c r="AQ797" s="35" t="s">
        <v>14691</v>
      </c>
      <c r="AR797" s="35" t="s">
        <v>14691</v>
      </c>
      <c r="AS797" s="35" t="s">
        <v>14691</v>
      </c>
      <c r="AT797" s="35" t="s">
        <v>14691</v>
      </c>
      <c r="AU797">
        <v>10.199999999999999</v>
      </c>
      <c r="AV797">
        <v>10.238</v>
      </c>
      <c r="AW797" t="b">
        <v>0</v>
      </c>
      <c r="AX797">
        <v>11500000</v>
      </c>
      <c r="AY797" s="20">
        <v>44975</v>
      </c>
      <c r="AZ797" s="20"/>
      <c r="BA797" s="20">
        <v>45156</v>
      </c>
      <c r="BB797">
        <v>1</v>
      </c>
      <c r="BC797">
        <v>1</v>
      </c>
      <c r="BD797">
        <v>1</v>
      </c>
      <c r="BE797">
        <v>11.5</v>
      </c>
      <c r="BF797" s="35" t="s">
        <v>14691</v>
      </c>
      <c r="BG797" s="35" t="s">
        <v>9165</v>
      </c>
      <c r="BH797" s="35" t="s">
        <v>6937</v>
      </c>
      <c r="BI797" s="35" t="s">
        <v>2589</v>
      </c>
      <c r="BJ797" s="35" t="s">
        <v>6938</v>
      </c>
    </row>
    <row r="798" spans="1:62" x14ac:dyDescent="0.2">
      <c r="A798">
        <v>796</v>
      </c>
      <c r="B798" s="35" t="s">
        <v>6381</v>
      </c>
      <c r="C798" s="35" t="s">
        <v>6382</v>
      </c>
      <c r="D798" s="35" t="s">
        <v>6383</v>
      </c>
      <c r="E798" s="35" t="s">
        <v>6384</v>
      </c>
      <c r="F798" s="35" t="s">
        <v>6385</v>
      </c>
      <c r="G798" s="20">
        <v>44251</v>
      </c>
      <c r="H798" s="35" t="s">
        <v>2949</v>
      </c>
      <c r="I798" s="35" t="s">
        <v>54</v>
      </c>
      <c r="J798" s="35" t="s">
        <v>176</v>
      </c>
      <c r="K798">
        <v>18</v>
      </c>
      <c r="L798">
        <v>9.1999999999999993</v>
      </c>
      <c r="M798" s="35" t="s">
        <v>2654</v>
      </c>
      <c r="N798" s="35" t="s">
        <v>6386</v>
      </c>
      <c r="O798" s="35" t="s">
        <v>75</v>
      </c>
      <c r="P798" s="35" t="s">
        <v>2656</v>
      </c>
      <c r="Q798" s="35" t="s">
        <v>52</v>
      </c>
      <c r="R798" s="35" t="s">
        <v>2623</v>
      </c>
      <c r="S798" s="35" t="s">
        <v>5874</v>
      </c>
      <c r="T798">
        <v>25000000</v>
      </c>
      <c r="U798">
        <v>10</v>
      </c>
      <c r="V798" s="35" t="s">
        <v>14691</v>
      </c>
      <c r="W798" s="35" t="s">
        <v>288</v>
      </c>
      <c r="X798" s="35" t="s">
        <v>72</v>
      </c>
      <c r="Y798" s="35" t="s">
        <v>56</v>
      </c>
      <c r="Z798" s="35" t="s">
        <v>14691</v>
      </c>
      <c r="AA798" s="35" t="s">
        <v>14691</v>
      </c>
      <c r="AC798" s="35" t="s">
        <v>14691</v>
      </c>
      <c r="AD798" s="35" t="s">
        <v>14691</v>
      </c>
      <c r="AE798">
        <v>250008569</v>
      </c>
      <c r="AF798">
        <v>10</v>
      </c>
      <c r="AG798" s="35" t="s">
        <v>14691</v>
      </c>
      <c r="AI798">
        <v>6250000</v>
      </c>
      <c r="AJ798" s="20">
        <v>44371</v>
      </c>
      <c r="AK798" s="20"/>
      <c r="AL798">
        <v>6900000</v>
      </c>
      <c r="AM798">
        <v>690000</v>
      </c>
      <c r="AP798" s="35" t="s">
        <v>14691</v>
      </c>
      <c r="AQ798" s="35" t="s">
        <v>14691</v>
      </c>
      <c r="AR798" s="35" t="s">
        <v>14691</v>
      </c>
      <c r="AS798" s="35" t="s">
        <v>14691</v>
      </c>
      <c r="AT798" s="35" t="s">
        <v>14691</v>
      </c>
      <c r="AU798">
        <v>10</v>
      </c>
      <c r="AV798">
        <v>10.039</v>
      </c>
      <c r="AW798" t="b">
        <v>0</v>
      </c>
      <c r="AX798">
        <v>25000000</v>
      </c>
      <c r="AY798" s="20">
        <v>44923</v>
      </c>
      <c r="AZ798" s="20"/>
      <c r="BA798" s="20"/>
      <c r="BB798">
        <v>1</v>
      </c>
      <c r="BC798">
        <v>0.25</v>
      </c>
      <c r="BD798">
        <v>1</v>
      </c>
      <c r="BE798">
        <v>11.5</v>
      </c>
      <c r="BF798" s="35" t="s">
        <v>14691</v>
      </c>
      <c r="BG798" s="35" t="s">
        <v>1145</v>
      </c>
      <c r="BH798" s="35" t="s">
        <v>6387</v>
      </c>
      <c r="BI798" s="35" t="s">
        <v>2580</v>
      </c>
      <c r="BJ798" s="35" t="s">
        <v>6388</v>
      </c>
    </row>
    <row r="799" spans="1:62" x14ac:dyDescent="0.2">
      <c r="A799">
        <v>797</v>
      </c>
      <c r="B799" s="35" t="s">
        <v>6381</v>
      </c>
      <c r="C799" s="35" t="s">
        <v>6382</v>
      </c>
      <c r="D799" s="35" t="s">
        <v>6383</v>
      </c>
      <c r="E799" s="35" t="s">
        <v>6389</v>
      </c>
      <c r="F799" s="35" t="s">
        <v>6385</v>
      </c>
      <c r="G799" s="20">
        <v>44251</v>
      </c>
      <c r="H799" s="35" t="s">
        <v>2949</v>
      </c>
      <c r="I799" s="35" t="s">
        <v>54</v>
      </c>
      <c r="J799" s="35" t="s">
        <v>176</v>
      </c>
      <c r="K799">
        <v>18</v>
      </c>
      <c r="L799">
        <v>9.1999999999999993</v>
      </c>
      <c r="M799" s="35" t="s">
        <v>2654</v>
      </c>
      <c r="N799" s="35" t="s">
        <v>6386</v>
      </c>
      <c r="O799" s="35" t="s">
        <v>75</v>
      </c>
      <c r="P799" s="35" t="s">
        <v>2656</v>
      </c>
      <c r="Q799" s="35" t="s">
        <v>52</v>
      </c>
      <c r="R799" s="35" t="s">
        <v>2623</v>
      </c>
      <c r="S799" s="35" t="s">
        <v>5874</v>
      </c>
      <c r="T799">
        <v>25000000</v>
      </c>
      <c r="U799">
        <v>10</v>
      </c>
      <c r="V799" s="35" t="s">
        <v>14691</v>
      </c>
      <c r="W799" s="35" t="s">
        <v>288</v>
      </c>
      <c r="X799" s="35" t="s">
        <v>72</v>
      </c>
      <c r="Y799" s="35" t="s">
        <v>56</v>
      </c>
      <c r="Z799" s="35" t="s">
        <v>14691</v>
      </c>
      <c r="AA799" s="35" t="s">
        <v>14691</v>
      </c>
      <c r="AC799" s="35" t="s">
        <v>14691</v>
      </c>
      <c r="AD799" s="35" t="s">
        <v>14691</v>
      </c>
      <c r="AE799">
        <v>250008569</v>
      </c>
      <c r="AF799">
        <v>10</v>
      </c>
      <c r="AG799" s="35" t="s">
        <v>14691</v>
      </c>
      <c r="AI799">
        <v>6250000</v>
      </c>
      <c r="AJ799" s="20">
        <v>44371</v>
      </c>
      <c r="AK799" s="20"/>
      <c r="AL799">
        <v>6900000</v>
      </c>
      <c r="AM799">
        <v>690000</v>
      </c>
      <c r="AP799" s="35" t="s">
        <v>14691</v>
      </c>
      <c r="AQ799" s="35" t="s">
        <v>14691</v>
      </c>
      <c r="AR799" s="35" t="s">
        <v>14691</v>
      </c>
      <c r="AS799" s="35" t="s">
        <v>14691</v>
      </c>
      <c r="AT799" s="35" t="s">
        <v>14691</v>
      </c>
      <c r="AU799">
        <v>10</v>
      </c>
      <c r="AV799">
        <v>10.039</v>
      </c>
      <c r="AW799" t="b">
        <v>0</v>
      </c>
      <c r="AX799">
        <v>25000000</v>
      </c>
      <c r="AY799" s="20">
        <v>44923</v>
      </c>
      <c r="AZ799" s="20"/>
      <c r="BA799" s="20"/>
      <c r="BB799">
        <v>1</v>
      </c>
      <c r="BC799">
        <v>0.25</v>
      </c>
      <c r="BD799">
        <v>1</v>
      </c>
      <c r="BE799">
        <v>11.5</v>
      </c>
      <c r="BF799" s="35" t="s">
        <v>14691</v>
      </c>
      <c r="BG799" s="35" t="s">
        <v>6381</v>
      </c>
      <c r="BH799" s="35" t="s">
        <v>6390</v>
      </c>
      <c r="BI799" s="35" t="s">
        <v>2584</v>
      </c>
      <c r="BJ799" s="35" t="s">
        <v>6391</v>
      </c>
    </row>
    <row r="800" spans="1:62" x14ac:dyDescent="0.2">
      <c r="A800">
        <v>798</v>
      </c>
      <c r="B800" s="35" t="s">
        <v>6381</v>
      </c>
      <c r="C800" s="35" t="s">
        <v>6382</v>
      </c>
      <c r="D800" s="35" t="s">
        <v>6383</v>
      </c>
      <c r="E800" s="35" t="s">
        <v>6392</v>
      </c>
      <c r="F800" s="35" t="s">
        <v>6385</v>
      </c>
      <c r="G800" s="20">
        <v>44251</v>
      </c>
      <c r="H800" s="35" t="s">
        <v>2949</v>
      </c>
      <c r="I800" s="35" t="s">
        <v>54</v>
      </c>
      <c r="J800" s="35" t="s">
        <v>176</v>
      </c>
      <c r="K800">
        <v>18</v>
      </c>
      <c r="L800">
        <v>9.1999999999999993</v>
      </c>
      <c r="M800" s="35" t="s">
        <v>2654</v>
      </c>
      <c r="N800" s="35" t="s">
        <v>6386</v>
      </c>
      <c r="O800" s="35" t="s">
        <v>75</v>
      </c>
      <c r="P800" s="35" t="s">
        <v>2656</v>
      </c>
      <c r="Q800" s="35" t="s">
        <v>52</v>
      </c>
      <c r="R800" s="35" t="s">
        <v>2623</v>
      </c>
      <c r="S800" s="35" t="s">
        <v>5874</v>
      </c>
      <c r="T800">
        <v>25000000</v>
      </c>
      <c r="U800">
        <v>10</v>
      </c>
      <c r="V800" s="35" t="s">
        <v>14691</v>
      </c>
      <c r="W800" s="35" t="s">
        <v>288</v>
      </c>
      <c r="X800" s="35" t="s">
        <v>72</v>
      </c>
      <c r="Y800" s="35" t="s">
        <v>56</v>
      </c>
      <c r="Z800" s="35" t="s">
        <v>14691</v>
      </c>
      <c r="AA800" s="35" t="s">
        <v>14691</v>
      </c>
      <c r="AC800" s="35" t="s">
        <v>14691</v>
      </c>
      <c r="AD800" s="35" t="s">
        <v>14691</v>
      </c>
      <c r="AE800">
        <v>250008569</v>
      </c>
      <c r="AF800">
        <v>10</v>
      </c>
      <c r="AG800" s="35" t="s">
        <v>14691</v>
      </c>
      <c r="AI800">
        <v>6250000</v>
      </c>
      <c r="AJ800" s="20">
        <v>44371</v>
      </c>
      <c r="AK800" s="20"/>
      <c r="AL800">
        <v>6900000</v>
      </c>
      <c r="AM800">
        <v>690000</v>
      </c>
      <c r="AP800" s="35" t="s">
        <v>14691</v>
      </c>
      <c r="AQ800" s="35" t="s">
        <v>14691</v>
      </c>
      <c r="AR800" s="35" t="s">
        <v>14691</v>
      </c>
      <c r="AS800" s="35" t="s">
        <v>14691</v>
      </c>
      <c r="AT800" s="35" t="s">
        <v>14691</v>
      </c>
      <c r="AU800">
        <v>10</v>
      </c>
      <c r="AV800">
        <v>10.039</v>
      </c>
      <c r="AW800" t="b">
        <v>0</v>
      </c>
      <c r="AX800">
        <v>25000000</v>
      </c>
      <c r="AY800" s="20">
        <v>44923</v>
      </c>
      <c r="AZ800" s="20"/>
      <c r="BA800" s="20"/>
      <c r="BB800">
        <v>1</v>
      </c>
      <c r="BC800">
        <v>0.25</v>
      </c>
      <c r="BD800">
        <v>1</v>
      </c>
      <c r="BE800">
        <v>11.5</v>
      </c>
      <c r="BF800" s="35" t="s">
        <v>14691</v>
      </c>
      <c r="BG800" s="35" t="s">
        <v>6393</v>
      </c>
      <c r="BH800" s="35" t="s">
        <v>6394</v>
      </c>
      <c r="BI800" s="35" t="s">
        <v>2589</v>
      </c>
      <c r="BJ800" s="35" t="s">
        <v>6395</v>
      </c>
    </row>
    <row r="801" spans="1:62" x14ac:dyDescent="0.2">
      <c r="A801">
        <v>799</v>
      </c>
      <c r="B801" s="35" t="s">
        <v>1143</v>
      </c>
      <c r="C801" s="35" t="s">
        <v>4869</v>
      </c>
      <c r="D801" s="35" t="s">
        <v>4870</v>
      </c>
      <c r="E801" s="35" t="s">
        <v>4871</v>
      </c>
      <c r="F801" s="35" t="s">
        <v>4872</v>
      </c>
      <c r="G801" s="20">
        <v>44099</v>
      </c>
      <c r="H801" s="35" t="s">
        <v>3225</v>
      </c>
      <c r="I801" s="35" t="s">
        <v>14691</v>
      </c>
      <c r="J801" s="35" t="s">
        <v>83</v>
      </c>
      <c r="M801" s="35" t="s">
        <v>4873</v>
      </c>
      <c r="N801" s="35" t="s">
        <v>4874</v>
      </c>
      <c r="O801" s="35" t="s">
        <v>251</v>
      </c>
      <c r="P801" s="35" t="s">
        <v>2656</v>
      </c>
      <c r="Q801" s="35" t="s">
        <v>95</v>
      </c>
      <c r="R801" s="35" t="s">
        <v>2623</v>
      </c>
      <c r="S801" s="35" t="s">
        <v>4875</v>
      </c>
      <c r="T801">
        <v>8256273</v>
      </c>
      <c r="U801">
        <v>10</v>
      </c>
      <c r="V801" s="35" t="s">
        <v>4876</v>
      </c>
      <c r="W801" s="35" t="s">
        <v>1144</v>
      </c>
      <c r="X801" s="35" t="s">
        <v>130</v>
      </c>
      <c r="Y801" s="35" t="s">
        <v>56</v>
      </c>
      <c r="Z801" s="35" t="s">
        <v>14691</v>
      </c>
      <c r="AA801" s="35" t="s">
        <v>14691</v>
      </c>
      <c r="AB801">
        <v>25000000</v>
      </c>
      <c r="AC801" s="35" t="s">
        <v>4877</v>
      </c>
      <c r="AD801" s="35" t="s">
        <v>4878</v>
      </c>
      <c r="AE801">
        <v>82562730</v>
      </c>
      <c r="AF801">
        <v>10</v>
      </c>
      <c r="AG801" s="35" t="s">
        <v>14691</v>
      </c>
      <c r="AI801">
        <v>0</v>
      </c>
      <c r="AJ801" s="20">
        <v>44118</v>
      </c>
      <c r="AK801" s="20"/>
      <c r="AL801">
        <v>3651255</v>
      </c>
      <c r="AN801">
        <v>365125</v>
      </c>
      <c r="AP801" s="35" t="s">
        <v>14691</v>
      </c>
      <c r="AQ801" s="35" t="s">
        <v>14691</v>
      </c>
      <c r="AR801" s="35" t="s">
        <v>14691</v>
      </c>
      <c r="AS801" s="35" t="s">
        <v>14691</v>
      </c>
      <c r="AT801" s="35" t="s">
        <v>14691</v>
      </c>
      <c r="AU801">
        <v>10</v>
      </c>
      <c r="AV801">
        <v>10.002000000000001</v>
      </c>
      <c r="AW801" t="b">
        <v>0</v>
      </c>
      <c r="AX801">
        <v>8256273</v>
      </c>
      <c r="AY801" s="20">
        <v>44850</v>
      </c>
      <c r="AZ801" s="20"/>
      <c r="BA801" s="20"/>
      <c r="BB801">
        <v>1</v>
      </c>
      <c r="BF801" s="35" t="s">
        <v>14691</v>
      </c>
      <c r="BG801" s="35" t="s">
        <v>1143</v>
      </c>
      <c r="BH801" s="35" t="s">
        <v>4879</v>
      </c>
      <c r="BI801" s="35" t="s">
        <v>2580</v>
      </c>
      <c r="BJ801" s="35" t="s">
        <v>4880</v>
      </c>
    </row>
    <row r="802" spans="1:62" x14ac:dyDescent="0.2">
      <c r="A802">
        <v>800</v>
      </c>
      <c r="B802" s="35" t="s">
        <v>11103</v>
      </c>
      <c r="C802" s="35" t="s">
        <v>11104</v>
      </c>
      <c r="D802" s="35" t="s">
        <v>11105</v>
      </c>
      <c r="E802" s="35" t="s">
        <v>11106</v>
      </c>
      <c r="F802" s="35" t="s">
        <v>11107</v>
      </c>
      <c r="G802" s="20">
        <v>44246</v>
      </c>
      <c r="H802" s="35" t="s">
        <v>3225</v>
      </c>
      <c r="I802" s="35" t="s">
        <v>54</v>
      </c>
      <c r="J802" s="35" t="s">
        <v>1031</v>
      </c>
      <c r="K802">
        <v>18</v>
      </c>
      <c r="L802">
        <v>9.1999999999999993</v>
      </c>
      <c r="M802" s="35" t="s">
        <v>11108</v>
      </c>
      <c r="N802" s="35" t="s">
        <v>11109</v>
      </c>
      <c r="O802" s="35" t="s">
        <v>82</v>
      </c>
      <c r="P802" s="35" t="s">
        <v>2656</v>
      </c>
      <c r="Q802" s="35" t="s">
        <v>96</v>
      </c>
      <c r="R802" s="35" t="s">
        <v>2623</v>
      </c>
      <c r="S802" s="35" t="s">
        <v>6518</v>
      </c>
      <c r="T802">
        <v>65000000</v>
      </c>
      <c r="U802">
        <v>10</v>
      </c>
      <c r="V802" s="35" t="s">
        <v>6519</v>
      </c>
      <c r="W802" s="35" t="s">
        <v>1141</v>
      </c>
      <c r="X802" s="35" t="s">
        <v>79</v>
      </c>
      <c r="Y802" s="35" t="s">
        <v>48</v>
      </c>
      <c r="Z802" s="35" t="s">
        <v>14691</v>
      </c>
      <c r="AA802" s="35" t="s">
        <v>14691</v>
      </c>
      <c r="AC802" s="35" t="s">
        <v>14691</v>
      </c>
      <c r="AD802" s="35" t="s">
        <v>14691</v>
      </c>
      <c r="AE802">
        <v>650000000</v>
      </c>
      <c r="AF802">
        <v>10</v>
      </c>
      <c r="AG802" s="35" t="s">
        <v>14691</v>
      </c>
      <c r="AI802">
        <v>8125000</v>
      </c>
      <c r="AJ802" s="20">
        <v>44271</v>
      </c>
      <c r="AK802" s="20"/>
      <c r="AL802">
        <v>16000000</v>
      </c>
      <c r="AO802">
        <v>8000000</v>
      </c>
      <c r="AP802" s="35" t="s">
        <v>14691</v>
      </c>
      <c r="AQ802" s="35" t="s">
        <v>14691</v>
      </c>
      <c r="AR802" s="35" t="s">
        <v>14691</v>
      </c>
      <c r="AS802" s="35" t="s">
        <v>14691</v>
      </c>
      <c r="AT802" s="35" t="s">
        <v>14691</v>
      </c>
      <c r="AU802">
        <v>10</v>
      </c>
      <c r="AV802">
        <v>10.053000000000001</v>
      </c>
      <c r="AW802" t="b">
        <v>0</v>
      </c>
      <c r="AX802">
        <v>65000000</v>
      </c>
      <c r="AY802" s="20">
        <v>45003</v>
      </c>
      <c r="AZ802" s="20"/>
      <c r="BA802" s="20"/>
      <c r="BB802">
        <v>1</v>
      </c>
      <c r="BC802">
        <v>0.125</v>
      </c>
      <c r="BD802">
        <v>1</v>
      </c>
      <c r="BE802">
        <v>11.5</v>
      </c>
      <c r="BF802" s="35" t="s">
        <v>14691</v>
      </c>
      <c r="BG802" s="35" t="s">
        <v>1142</v>
      </c>
      <c r="BH802" s="35" t="s">
        <v>11110</v>
      </c>
      <c r="BI802" s="35" t="s">
        <v>2580</v>
      </c>
      <c r="BJ802" s="35" t="s">
        <v>11111</v>
      </c>
    </row>
    <row r="803" spans="1:62" x14ac:dyDescent="0.2">
      <c r="A803">
        <v>801</v>
      </c>
      <c r="B803" s="35" t="s">
        <v>11103</v>
      </c>
      <c r="C803" s="35" t="s">
        <v>11104</v>
      </c>
      <c r="D803" s="35" t="s">
        <v>11105</v>
      </c>
      <c r="E803" s="35" t="s">
        <v>11112</v>
      </c>
      <c r="F803" s="35" t="s">
        <v>11107</v>
      </c>
      <c r="G803" s="20">
        <v>44246</v>
      </c>
      <c r="H803" s="35" t="s">
        <v>3225</v>
      </c>
      <c r="I803" s="35" t="s">
        <v>54</v>
      </c>
      <c r="J803" s="35" t="s">
        <v>1031</v>
      </c>
      <c r="K803">
        <v>18</v>
      </c>
      <c r="L803">
        <v>9.1999999999999993</v>
      </c>
      <c r="M803" s="35" t="s">
        <v>11108</v>
      </c>
      <c r="N803" s="35" t="s">
        <v>11109</v>
      </c>
      <c r="O803" s="35" t="s">
        <v>82</v>
      </c>
      <c r="P803" s="35" t="s">
        <v>2656</v>
      </c>
      <c r="Q803" s="35" t="s">
        <v>96</v>
      </c>
      <c r="R803" s="35" t="s">
        <v>2623</v>
      </c>
      <c r="S803" s="35" t="s">
        <v>6518</v>
      </c>
      <c r="T803">
        <v>65000000</v>
      </c>
      <c r="U803">
        <v>10</v>
      </c>
      <c r="V803" s="35" t="s">
        <v>6519</v>
      </c>
      <c r="W803" s="35" t="s">
        <v>1141</v>
      </c>
      <c r="X803" s="35" t="s">
        <v>79</v>
      </c>
      <c r="Y803" s="35" t="s">
        <v>48</v>
      </c>
      <c r="Z803" s="35" t="s">
        <v>14691</v>
      </c>
      <c r="AA803" s="35" t="s">
        <v>14691</v>
      </c>
      <c r="AC803" s="35" t="s">
        <v>14691</v>
      </c>
      <c r="AD803" s="35" t="s">
        <v>14691</v>
      </c>
      <c r="AE803">
        <v>650000000</v>
      </c>
      <c r="AF803">
        <v>10</v>
      </c>
      <c r="AG803" s="35" t="s">
        <v>14691</v>
      </c>
      <c r="AI803">
        <v>8125000</v>
      </c>
      <c r="AJ803" s="20">
        <v>44271</v>
      </c>
      <c r="AK803" s="20"/>
      <c r="AL803">
        <v>16000000</v>
      </c>
      <c r="AO803">
        <v>8000000</v>
      </c>
      <c r="AP803" s="35" t="s">
        <v>14691</v>
      </c>
      <c r="AQ803" s="35" t="s">
        <v>14691</v>
      </c>
      <c r="AR803" s="35" t="s">
        <v>14691</v>
      </c>
      <c r="AS803" s="35" t="s">
        <v>14691</v>
      </c>
      <c r="AT803" s="35" t="s">
        <v>14691</v>
      </c>
      <c r="AU803">
        <v>10</v>
      </c>
      <c r="AV803">
        <v>10.053000000000001</v>
      </c>
      <c r="AW803" t="b">
        <v>0</v>
      </c>
      <c r="AX803">
        <v>65000000</v>
      </c>
      <c r="AY803" s="20">
        <v>45003</v>
      </c>
      <c r="AZ803" s="20"/>
      <c r="BA803" s="20"/>
      <c r="BB803">
        <v>1</v>
      </c>
      <c r="BC803">
        <v>0.125</v>
      </c>
      <c r="BD803">
        <v>1</v>
      </c>
      <c r="BE803">
        <v>11.5</v>
      </c>
      <c r="BF803" s="35" t="s">
        <v>14691</v>
      </c>
      <c r="BG803" s="35" t="s">
        <v>11103</v>
      </c>
      <c r="BH803" s="35" t="s">
        <v>11113</v>
      </c>
      <c r="BI803" s="35" t="s">
        <v>2584</v>
      </c>
      <c r="BJ803" s="35" t="s">
        <v>11114</v>
      </c>
    </row>
    <row r="804" spans="1:62" x14ac:dyDescent="0.2">
      <c r="A804">
        <v>802</v>
      </c>
      <c r="B804" s="35" t="s">
        <v>11103</v>
      </c>
      <c r="C804" s="35" t="s">
        <v>11104</v>
      </c>
      <c r="D804" s="35" t="s">
        <v>11105</v>
      </c>
      <c r="E804" s="35" t="s">
        <v>11115</v>
      </c>
      <c r="F804" s="35" t="s">
        <v>11107</v>
      </c>
      <c r="G804" s="20">
        <v>44246</v>
      </c>
      <c r="H804" s="35" t="s">
        <v>3225</v>
      </c>
      <c r="I804" s="35" t="s">
        <v>54</v>
      </c>
      <c r="J804" s="35" t="s">
        <v>1031</v>
      </c>
      <c r="K804">
        <v>18</v>
      </c>
      <c r="L804">
        <v>9.1999999999999993</v>
      </c>
      <c r="M804" s="35" t="s">
        <v>11108</v>
      </c>
      <c r="N804" s="35" t="s">
        <v>11109</v>
      </c>
      <c r="O804" s="35" t="s">
        <v>82</v>
      </c>
      <c r="P804" s="35" t="s">
        <v>2656</v>
      </c>
      <c r="Q804" s="35" t="s">
        <v>96</v>
      </c>
      <c r="R804" s="35" t="s">
        <v>2623</v>
      </c>
      <c r="S804" s="35" t="s">
        <v>6518</v>
      </c>
      <c r="T804">
        <v>65000000</v>
      </c>
      <c r="U804">
        <v>10</v>
      </c>
      <c r="V804" s="35" t="s">
        <v>6519</v>
      </c>
      <c r="W804" s="35" t="s">
        <v>1141</v>
      </c>
      <c r="X804" s="35" t="s">
        <v>79</v>
      </c>
      <c r="Y804" s="35" t="s">
        <v>48</v>
      </c>
      <c r="Z804" s="35" t="s">
        <v>14691</v>
      </c>
      <c r="AA804" s="35" t="s">
        <v>14691</v>
      </c>
      <c r="AC804" s="35" t="s">
        <v>14691</v>
      </c>
      <c r="AD804" s="35" t="s">
        <v>14691</v>
      </c>
      <c r="AE804">
        <v>650000000</v>
      </c>
      <c r="AF804">
        <v>10</v>
      </c>
      <c r="AG804" s="35" t="s">
        <v>14691</v>
      </c>
      <c r="AI804">
        <v>8125000</v>
      </c>
      <c r="AJ804" s="20">
        <v>44271</v>
      </c>
      <c r="AK804" s="20"/>
      <c r="AL804">
        <v>16000000</v>
      </c>
      <c r="AO804">
        <v>8000000</v>
      </c>
      <c r="AP804" s="35" t="s">
        <v>14691</v>
      </c>
      <c r="AQ804" s="35" t="s">
        <v>14691</v>
      </c>
      <c r="AR804" s="35" t="s">
        <v>14691</v>
      </c>
      <c r="AS804" s="35" t="s">
        <v>14691</v>
      </c>
      <c r="AT804" s="35" t="s">
        <v>14691</v>
      </c>
      <c r="AU804">
        <v>10</v>
      </c>
      <c r="AV804">
        <v>10.053000000000001</v>
      </c>
      <c r="AW804" t="b">
        <v>0</v>
      </c>
      <c r="AX804">
        <v>65000000</v>
      </c>
      <c r="AY804" s="20">
        <v>45003</v>
      </c>
      <c r="AZ804" s="20"/>
      <c r="BA804" s="20"/>
      <c r="BB804">
        <v>1</v>
      </c>
      <c r="BC804">
        <v>0.125</v>
      </c>
      <c r="BD804">
        <v>1</v>
      </c>
      <c r="BE804">
        <v>11.5</v>
      </c>
      <c r="BF804" s="35" t="s">
        <v>14691</v>
      </c>
      <c r="BG804" s="35" t="s">
        <v>11116</v>
      </c>
      <c r="BH804" s="35" t="s">
        <v>11117</v>
      </c>
      <c r="BI804" s="35" t="s">
        <v>2589</v>
      </c>
      <c r="BJ804" s="35" t="s">
        <v>11118</v>
      </c>
    </row>
    <row r="805" spans="1:62" x14ac:dyDescent="0.2">
      <c r="A805">
        <v>803</v>
      </c>
      <c r="B805" s="35" t="s">
        <v>6511</v>
      </c>
      <c r="C805" s="35" t="s">
        <v>6512</v>
      </c>
      <c r="D805" s="35" t="s">
        <v>6513</v>
      </c>
      <c r="E805" s="35" t="s">
        <v>6514</v>
      </c>
      <c r="F805" s="35" t="s">
        <v>6515</v>
      </c>
      <c r="G805" s="20">
        <v>44155</v>
      </c>
      <c r="H805" s="35" t="s">
        <v>3225</v>
      </c>
      <c r="I805" s="35" t="s">
        <v>54</v>
      </c>
      <c r="J805" s="35" t="s">
        <v>119</v>
      </c>
      <c r="K805">
        <v>18</v>
      </c>
      <c r="L805">
        <v>9.1999999999999993</v>
      </c>
      <c r="M805" s="35" t="s">
        <v>6516</v>
      </c>
      <c r="N805" s="35" t="s">
        <v>6517</v>
      </c>
      <c r="O805" s="35" t="s">
        <v>82</v>
      </c>
      <c r="P805" s="35" t="s">
        <v>2656</v>
      </c>
      <c r="Q805" s="35" t="s">
        <v>96</v>
      </c>
      <c r="R805" s="35" t="s">
        <v>2623</v>
      </c>
      <c r="S805" s="35" t="s">
        <v>6518</v>
      </c>
      <c r="T805">
        <v>23000000</v>
      </c>
      <c r="U805">
        <v>10</v>
      </c>
      <c r="V805" s="35" t="s">
        <v>6519</v>
      </c>
      <c r="W805" s="35" t="s">
        <v>118</v>
      </c>
      <c r="X805" s="35" t="s">
        <v>79</v>
      </c>
      <c r="Y805" s="35" t="s">
        <v>48</v>
      </c>
      <c r="Z805" s="35" t="s">
        <v>14691</v>
      </c>
      <c r="AA805" s="35" t="s">
        <v>14691</v>
      </c>
      <c r="AC805" s="35" t="s">
        <v>14691</v>
      </c>
      <c r="AD805" s="35" t="s">
        <v>14691</v>
      </c>
      <c r="AE805">
        <v>230000000</v>
      </c>
      <c r="AF805">
        <v>10</v>
      </c>
      <c r="AG805" s="35" t="s">
        <v>14691</v>
      </c>
      <c r="AI805">
        <v>4600000</v>
      </c>
      <c r="AJ805" s="20">
        <v>44201</v>
      </c>
      <c r="AK805" s="20"/>
      <c r="AL805">
        <v>7600000</v>
      </c>
      <c r="AO805">
        <v>5066667</v>
      </c>
      <c r="AP805" s="35" t="s">
        <v>14691</v>
      </c>
      <c r="AQ805" s="35" t="s">
        <v>14691</v>
      </c>
      <c r="AR805" s="35" t="s">
        <v>14691</v>
      </c>
      <c r="AS805" s="35" t="s">
        <v>14691</v>
      </c>
      <c r="AT805" s="35" t="s">
        <v>14691</v>
      </c>
      <c r="AU805">
        <v>10</v>
      </c>
      <c r="AV805">
        <v>10.034000000000001</v>
      </c>
      <c r="AW805" t="b">
        <v>0</v>
      </c>
      <c r="AX805">
        <v>23000000</v>
      </c>
      <c r="AY805" s="20">
        <v>44933</v>
      </c>
      <c r="AZ805" s="20"/>
      <c r="BA805" s="20"/>
      <c r="BB805">
        <v>1</v>
      </c>
      <c r="BC805">
        <v>0.20000000298023224</v>
      </c>
      <c r="BD805">
        <v>1</v>
      </c>
      <c r="BE805">
        <v>11.5</v>
      </c>
      <c r="BF805" s="35" t="s">
        <v>14691</v>
      </c>
      <c r="BG805" s="35" t="s">
        <v>1140</v>
      </c>
      <c r="BH805" s="35" t="s">
        <v>6520</v>
      </c>
      <c r="BI805" s="35" t="s">
        <v>2580</v>
      </c>
      <c r="BJ805" s="35" t="s">
        <v>6521</v>
      </c>
    </row>
    <row r="806" spans="1:62" x14ac:dyDescent="0.2">
      <c r="A806">
        <v>804</v>
      </c>
      <c r="B806" s="35" t="s">
        <v>6511</v>
      </c>
      <c r="C806" s="35" t="s">
        <v>6512</v>
      </c>
      <c r="D806" s="35" t="s">
        <v>6513</v>
      </c>
      <c r="E806" s="35" t="s">
        <v>6522</v>
      </c>
      <c r="F806" s="35" t="s">
        <v>6515</v>
      </c>
      <c r="G806" s="20">
        <v>44155</v>
      </c>
      <c r="H806" s="35" t="s">
        <v>3225</v>
      </c>
      <c r="I806" s="35" t="s">
        <v>54</v>
      </c>
      <c r="J806" s="35" t="s">
        <v>119</v>
      </c>
      <c r="K806">
        <v>18</v>
      </c>
      <c r="L806">
        <v>9.1999999999999993</v>
      </c>
      <c r="M806" s="35" t="s">
        <v>6516</v>
      </c>
      <c r="N806" s="35" t="s">
        <v>6517</v>
      </c>
      <c r="O806" s="35" t="s">
        <v>82</v>
      </c>
      <c r="P806" s="35" t="s">
        <v>2656</v>
      </c>
      <c r="Q806" s="35" t="s">
        <v>96</v>
      </c>
      <c r="R806" s="35" t="s">
        <v>2623</v>
      </c>
      <c r="S806" s="35" t="s">
        <v>6518</v>
      </c>
      <c r="T806">
        <v>23000000</v>
      </c>
      <c r="U806">
        <v>10</v>
      </c>
      <c r="V806" s="35" t="s">
        <v>6519</v>
      </c>
      <c r="W806" s="35" t="s">
        <v>118</v>
      </c>
      <c r="X806" s="35" t="s">
        <v>79</v>
      </c>
      <c r="Y806" s="35" t="s">
        <v>48</v>
      </c>
      <c r="Z806" s="35" t="s">
        <v>14691</v>
      </c>
      <c r="AA806" s="35" t="s">
        <v>14691</v>
      </c>
      <c r="AC806" s="35" t="s">
        <v>14691</v>
      </c>
      <c r="AD806" s="35" t="s">
        <v>14691</v>
      </c>
      <c r="AE806">
        <v>230000000</v>
      </c>
      <c r="AF806">
        <v>10</v>
      </c>
      <c r="AG806" s="35" t="s">
        <v>14691</v>
      </c>
      <c r="AI806">
        <v>4600000</v>
      </c>
      <c r="AJ806" s="20">
        <v>44201</v>
      </c>
      <c r="AK806" s="20"/>
      <c r="AL806">
        <v>7600000</v>
      </c>
      <c r="AO806">
        <v>5066667</v>
      </c>
      <c r="AP806" s="35" t="s">
        <v>14691</v>
      </c>
      <c r="AQ806" s="35" t="s">
        <v>14691</v>
      </c>
      <c r="AR806" s="35" t="s">
        <v>14691</v>
      </c>
      <c r="AS806" s="35" t="s">
        <v>14691</v>
      </c>
      <c r="AT806" s="35" t="s">
        <v>14691</v>
      </c>
      <c r="AU806">
        <v>10</v>
      </c>
      <c r="AV806">
        <v>10.034000000000001</v>
      </c>
      <c r="AW806" t="b">
        <v>0</v>
      </c>
      <c r="AX806">
        <v>23000000</v>
      </c>
      <c r="AY806" s="20">
        <v>44933</v>
      </c>
      <c r="AZ806" s="20"/>
      <c r="BA806" s="20"/>
      <c r="BB806">
        <v>1</v>
      </c>
      <c r="BC806">
        <v>0.20000000298023224</v>
      </c>
      <c r="BD806">
        <v>1</v>
      </c>
      <c r="BE806">
        <v>11.5</v>
      </c>
      <c r="BF806" s="35" t="s">
        <v>14691</v>
      </c>
      <c r="BG806" s="35" t="s">
        <v>6511</v>
      </c>
      <c r="BH806" s="35" t="s">
        <v>6523</v>
      </c>
      <c r="BI806" s="35" t="s">
        <v>2584</v>
      </c>
      <c r="BJ806" s="35" t="s">
        <v>6524</v>
      </c>
    </row>
    <row r="807" spans="1:62" x14ac:dyDescent="0.2">
      <c r="A807">
        <v>805</v>
      </c>
      <c r="B807" s="35" t="s">
        <v>6511</v>
      </c>
      <c r="C807" s="35" t="s">
        <v>6512</v>
      </c>
      <c r="D807" s="35" t="s">
        <v>6513</v>
      </c>
      <c r="E807" s="35" t="s">
        <v>6525</v>
      </c>
      <c r="F807" s="35" t="s">
        <v>6515</v>
      </c>
      <c r="G807" s="20">
        <v>44155</v>
      </c>
      <c r="H807" s="35" t="s">
        <v>3225</v>
      </c>
      <c r="I807" s="35" t="s">
        <v>54</v>
      </c>
      <c r="J807" s="35" t="s">
        <v>119</v>
      </c>
      <c r="K807">
        <v>18</v>
      </c>
      <c r="L807">
        <v>9.1999999999999993</v>
      </c>
      <c r="M807" s="35" t="s">
        <v>6516</v>
      </c>
      <c r="N807" s="35" t="s">
        <v>6517</v>
      </c>
      <c r="O807" s="35" t="s">
        <v>82</v>
      </c>
      <c r="P807" s="35" t="s">
        <v>2656</v>
      </c>
      <c r="Q807" s="35" t="s">
        <v>96</v>
      </c>
      <c r="R807" s="35" t="s">
        <v>2623</v>
      </c>
      <c r="S807" s="35" t="s">
        <v>6518</v>
      </c>
      <c r="T807">
        <v>23000000</v>
      </c>
      <c r="U807">
        <v>10</v>
      </c>
      <c r="V807" s="35" t="s">
        <v>6519</v>
      </c>
      <c r="W807" s="35" t="s">
        <v>118</v>
      </c>
      <c r="X807" s="35" t="s">
        <v>79</v>
      </c>
      <c r="Y807" s="35" t="s">
        <v>48</v>
      </c>
      <c r="Z807" s="35" t="s">
        <v>14691</v>
      </c>
      <c r="AA807" s="35" t="s">
        <v>14691</v>
      </c>
      <c r="AC807" s="35" t="s">
        <v>14691</v>
      </c>
      <c r="AD807" s="35" t="s">
        <v>14691</v>
      </c>
      <c r="AE807">
        <v>230000000</v>
      </c>
      <c r="AF807">
        <v>10</v>
      </c>
      <c r="AG807" s="35" t="s">
        <v>14691</v>
      </c>
      <c r="AI807">
        <v>4600000</v>
      </c>
      <c r="AJ807" s="20">
        <v>44201</v>
      </c>
      <c r="AK807" s="20"/>
      <c r="AL807">
        <v>7600000</v>
      </c>
      <c r="AO807">
        <v>5066667</v>
      </c>
      <c r="AP807" s="35" t="s">
        <v>14691</v>
      </c>
      <c r="AQ807" s="35" t="s">
        <v>14691</v>
      </c>
      <c r="AR807" s="35" t="s">
        <v>14691</v>
      </c>
      <c r="AS807" s="35" t="s">
        <v>14691</v>
      </c>
      <c r="AT807" s="35" t="s">
        <v>14691</v>
      </c>
      <c r="AU807">
        <v>10</v>
      </c>
      <c r="AV807">
        <v>10.034000000000001</v>
      </c>
      <c r="AW807" t="b">
        <v>0</v>
      </c>
      <c r="AX807">
        <v>23000000</v>
      </c>
      <c r="AY807" s="20">
        <v>44933</v>
      </c>
      <c r="AZ807" s="20"/>
      <c r="BA807" s="20"/>
      <c r="BB807">
        <v>1</v>
      </c>
      <c r="BC807">
        <v>0.20000000298023224</v>
      </c>
      <c r="BD807">
        <v>1</v>
      </c>
      <c r="BE807">
        <v>11.5</v>
      </c>
      <c r="BF807" s="35" t="s">
        <v>14691</v>
      </c>
      <c r="BG807" s="35" t="s">
        <v>6526</v>
      </c>
      <c r="BH807" s="35" t="s">
        <v>6527</v>
      </c>
      <c r="BI807" s="35" t="s">
        <v>2589</v>
      </c>
      <c r="BJ807" s="35" t="s">
        <v>6528</v>
      </c>
    </row>
    <row r="808" spans="1:62" x14ac:dyDescent="0.2">
      <c r="A808">
        <v>806</v>
      </c>
      <c r="B808" s="35" t="s">
        <v>1137</v>
      </c>
      <c r="C808" s="35" t="s">
        <v>13065</v>
      </c>
      <c r="D808" s="35" t="s">
        <v>13066</v>
      </c>
      <c r="E808" s="35" t="s">
        <v>13067</v>
      </c>
      <c r="F808" s="35" t="s">
        <v>13068</v>
      </c>
      <c r="G808" s="20">
        <v>44302</v>
      </c>
      <c r="H808" s="35" t="s">
        <v>3225</v>
      </c>
      <c r="I808" s="35" t="s">
        <v>14691</v>
      </c>
      <c r="J808" s="35" t="s">
        <v>83</v>
      </c>
      <c r="M808" s="35" t="s">
        <v>13069</v>
      </c>
      <c r="N808" s="35" t="s">
        <v>13070</v>
      </c>
      <c r="O808" s="35" t="s">
        <v>1139</v>
      </c>
      <c r="P808" s="35" t="s">
        <v>2656</v>
      </c>
      <c r="Q808" s="35" t="s">
        <v>96</v>
      </c>
      <c r="R808" s="35" t="s">
        <v>2577</v>
      </c>
      <c r="S808" s="35" t="s">
        <v>13071</v>
      </c>
      <c r="T808">
        <v>27500000</v>
      </c>
      <c r="U808">
        <v>10</v>
      </c>
      <c r="V808" s="35" t="s">
        <v>13072</v>
      </c>
      <c r="W808" s="35" t="s">
        <v>1138</v>
      </c>
      <c r="X808" s="35" t="s">
        <v>235</v>
      </c>
      <c r="Y808" s="35" t="s">
        <v>48</v>
      </c>
      <c r="Z808" s="35" t="s">
        <v>14691</v>
      </c>
      <c r="AA808" s="35" t="s">
        <v>14691</v>
      </c>
      <c r="AC808" s="35" t="s">
        <v>14691</v>
      </c>
      <c r="AD808" s="35" t="s">
        <v>14691</v>
      </c>
      <c r="AE808">
        <v>275005727</v>
      </c>
      <c r="AF808">
        <v>10</v>
      </c>
      <c r="AG808" s="35" t="s">
        <v>14691</v>
      </c>
      <c r="AJ808" s="20">
        <v>44341</v>
      </c>
      <c r="AK808" s="20"/>
      <c r="AL808">
        <v>9070000</v>
      </c>
      <c r="AN808">
        <v>907000</v>
      </c>
      <c r="AP808" s="35" t="s">
        <v>14691</v>
      </c>
      <c r="AQ808" s="35" t="s">
        <v>14691</v>
      </c>
      <c r="AR808" s="35" t="s">
        <v>14691</v>
      </c>
      <c r="AS808" s="35" t="s">
        <v>14691</v>
      </c>
      <c r="AT808" s="35" t="s">
        <v>14691</v>
      </c>
      <c r="AU808">
        <v>10.01</v>
      </c>
      <c r="AV808">
        <v>10.087</v>
      </c>
      <c r="AW808" t="b">
        <v>0</v>
      </c>
      <c r="AX808">
        <v>27500000</v>
      </c>
      <c r="AY808" s="20">
        <v>45073</v>
      </c>
      <c r="AZ808" s="20"/>
      <c r="BA808" s="20"/>
      <c r="BB808">
        <v>1</v>
      </c>
      <c r="BF808" s="35" t="s">
        <v>14691</v>
      </c>
      <c r="BG808" s="35" t="s">
        <v>1137</v>
      </c>
      <c r="BH808" s="35" t="s">
        <v>13073</v>
      </c>
      <c r="BI808" s="35" t="s">
        <v>2580</v>
      </c>
      <c r="BJ808" s="35" t="s">
        <v>13074</v>
      </c>
    </row>
    <row r="809" spans="1:62" x14ac:dyDescent="0.2">
      <c r="A809">
        <v>807</v>
      </c>
      <c r="B809" s="35" t="s">
        <v>6019</v>
      </c>
      <c r="C809" s="35" t="s">
        <v>6020</v>
      </c>
      <c r="D809" s="35" t="s">
        <v>6021</v>
      </c>
      <c r="E809" s="35" t="s">
        <v>6022</v>
      </c>
      <c r="F809" s="35" t="s">
        <v>6023</v>
      </c>
      <c r="G809" s="20">
        <v>44491</v>
      </c>
      <c r="H809" s="35" t="s">
        <v>138</v>
      </c>
      <c r="I809" s="35" t="s">
        <v>54</v>
      </c>
      <c r="J809" s="35" t="s">
        <v>126</v>
      </c>
      <c r="K809">
        <v>18</v>
      </c>
      <c r="L809">
        <v>9.1999999999999993</v>
      </c>
      <c r="M809" s="35" t="s">
        <v>6024</v>
      </c>
      <c r="N809" s="35" t="s">
        <v>6025</v>
      </c>
      <c r="O809" s="35" t="s">
        <v>125</v>
      </c>
      <c r="P809" s="35" t="s">
        <v>3406</v>
      </c>
      <c r="Q809" s="35" t="s">
        <v>368</v>
      </c>
      <c r="R809" s="35" t="s">
        <v>2623</v>
      </c>
      <c r="S809" s="35" t="s">
        <v>6026</v>
      </c>
      <c r="T809">
        <v>10005000</v>
      </c>
      <c r="U809">
        <v>10</v>
      </c>
      <c r="V809" s="35" t="s">
        <v>6027</v>
      </c>
      <c r="W809" s="35" t="s">
        <v>1135</v>
      </c>
      <c r="X809" s="35" t="s">
        <v>72</v>
      </c>
      <c r="Y809" s="35" t="s">
        <v>48</v>
      </c>
      <c r="Z809" s="35" t="s">
        <v>14691</v>
      </c>
      <c r="AA809" s="35" t="s">
        <v>14691</v>
      </c>
      <c r="AC809" s="35" t="s">
        <v>14691</v>
      </c>
      <c r="AD809" s="35" t="s">
        <v>14691</v>
      </c>
      <c r="AE809">
        <v>101050500</v>
      </c>
      <c r="AF809">
        <v>10.1</v>
      </c>
      <c r="AG809" s="35" t="s">
        <v>14691</v>
      </c>
      <c r="AI809">
        <v>10005000</v>
      </c>
      <c r="AJ809" s="20">
        <v>44540</v>
      </c>
      <c r="AK809" s="20"/>
      <c r="AL809">
        <v>5049500</v>
      </c>
      <c r="AM809">
        <v>504950</v>
      </c>
      <c r="AP809" s="35" t="s">
        <v>14691</v>
      </c>
      <c r="AQ809" s="35" t="s">
        <v>14691</v>
      </c>
      <c r="AR809" s="35" t="s">
        <v>14691</v>
      </c>
      <c r="AS809" s="35" t="s">
        <v>14691</v>
      </c>
      <c r="AT809" s="35" t="s">
        <v>14691</v>
      </c>
      <c r="AU809">
        <v>10.1</v>
      </c>
      <c r="AV809">
        <v>10.128</v>
      </c>
      <c r="AW809" t="b">
        <v>0</v>
      </c>
      <c r="AX809">
        <v>10005000</v>
      </c>
      <c r="AY809" s="20">
        <v>44909</v>
      </c>
      <c r="AZ809" s="20"/>
      <c r="BA809" s="20">
        <v>45091</v>
      </c>
      <c r="BB809">
        <v>1</v>
      </c>
      <c r="BC809">
        <v>1</v>
      </c>
      <c r="BD809">
        <v>1</v>
      </c>
      <c r="BE809">
        <v>11.5</v>
      </c>
      <c r="BF809" s="35" t="s">
        <v>14691</v>
      </c>
      <c r="BG809" s="35" t="s">
        <v>1136</v>
      </c>
      <c r="BH809" s="35" t="s">
        <v>6028</v>
      </c>
      <c r="BI809" s="35" t="s">
        <v>2580</v>
      </c>
      <c r="BJ809" s="35" t="s">
        <v>6029</v>
      </c>
    </row>
    <row r="810" spans="1:62" x14ac:dyDescent="0.2">
      <c r="A810">
        <v>808</v>
      </c>
      <c r="B810" s="35" t="s">
        <v>6019</v>
      </c>
      <c r="C810" s="35" t="s">
        <v>6020</v>
      </c>
      <c r="D810" s="35" t="s">
        <v>6021</v>
      </c>
      <c r="E810" s="35" t="s">
        <v>6030</v>
      </c>
      <c r="F810" s="35" t="s">
        <v>6023</v>
      </c>
      <c r="G810" s="20">
        <v>44491</v>
      </c>
      <c r="H810" s="35" t="s">
        <v>138</v>
      </c>
      <c r="I810" s="35" t="s">
        <v>54</v>
      </c>
      <c r="J810" s="35" t="s">
        <v>126</v>
      </c>
      <c r="K810">
        <v>18</v>
      </c>
      <c r="L810">
        <v>9.1999999999999993</v>
      </c>
      <c r="M810" s="35" t="s">
        <v>6024</v>
      </c>
      <c r="N810" s="35" t="s">
        <v>6025</v>
      </c>
      <c r="O810" s="35" t="s">
        <v>125</v>
      </c>
      <c r="P810" s="35" t="s">
        <v>3406</v>
      </c>
      <c r="Q810" s="35" t="s">
        <v>368</v>
      </c>
      <c r="R810" s="35" t="s">
        <v>2623</v>
      </c>
      <c r="S810" s="35" t="s">
        <v>6026</v>
      </c>
      <c r="T810">
        <v>10005000</v>
      </c>
      <c r="U810">
        <v>10</v>
      </c>
      <c r="V810" s="35" t="s">
        <v>6027</v>
      </c>
      <c r="W810" s="35" t="s">
        <v>1135</v>
      </c>
      <c r="X810" s="35" t="s">
        <v>72</v>
      </c>
      <c r="Y810" s="35" t="s">
        <v>48</v>
      </c>
      <c r="Z810" s="35" t="s">
        <v>14691</v>
      </c>
      <c r="AA810" s="35" t="s">
        <v>14691</v>
      </c>
      <c r="AC810" s="35" t="s">
        <v>14691</v>
      </c>
      <c r="AD810" s="35" t="s">
        <v>14691</v>
      </c>
      <c r="AE810">
        <v>101050500</v>
      </c>
      <c r="AF810">
        <v>10.1</v>
      </c>
      <c r="AG810" s="35" t="s">
        <v>14691</v>
      </c>
      <c r="AI810">
        <v>10005000</v>
      </c>
      <c r="AJ810" s="20">
        <v>44540</v>
      </c>
      <c r="AK810" s="20"/>
      <c r="AL810">
        <v>5049500</v>
      </c>
      <c r="AM810">
        <v>504950</v>
      </c>
      <c r="AP810" s="35" t="s">
        <v>14691</v>
      </c>
      <c r="AQ810" s="35" t="s">
        <v>14691</v>
      </c>
      <c r="AR810" s="35" t="s">
        <v>14691</v>
      </c>
      <c r="AS810" s="35" t="s">
        <v>14691</v>
      </c>
      <c r="AT810" s="35" t="s">
        <v>14691</v>
      </c>
      <c r="AU810">
        <v>10.1</v>
      </c>
      <c r="AV810">
        <v>10.128</v>
      </c>
      <c r="AW810" t="b">
        <v>0</v>
      </c>
      <c r="AX810">
        <v>10005000</v>
      </c>
      <c r="AY810" s="20">
        <v>44909</v>
      </c>
      <c r="AZ810" s="20"/>
      <c r="BA810" s="20">
        <v>45091</v>
      </c>
      <c r="BB810">
        <v>1</v>
      </c>
      <c r="BC810">
        <v>1</v>
      </c>
      <c r="BD810">
        <v>1</v>
      </c>
      <c r="BE810">
        <v>11.5</v>
      </c>
      <c r="BF810" s="35" t="s">
        <v>14691</v>
      </c>
      <c r="BG810" s="35" t="s">
        <v>6019</v>
      </c>
      <c r="BH810" s="35" t="s">
        <v>6031</v>
      </c>
      <c r="BI810" s="35" t="s">
        <v>2584</v>
      </c>
      <c r="BJ810" s="35" t="s">
        <v>6032</v>
      </c>
    </row>
    <row r="811" spans="1:62" x14ac:dyDescent="0.2">
      <c r="A811">
        <v>809</v>
      </c>
      <c r="B811" s="35" t="s">
        <v>6019</v>
      </c>
      <c r="C811" s="35" t="s">
        <v>6020</v>
      </c>
      <c r="D811" s="35" t="s">
        <v>6021</v>
      </c>
      <c r="E811" s="35" t="s">
        <v>6033</v>
      </c>
      <c r="F811" s="35" t="s">
        <v>6023</v>
      </c>
      <c r="G811" s="20">
        <v>44491</v>
      </c>
      <c r="H811" s="35" t="s">
        <v>138</v>
      </c>
      <c r="I811" s="35" t="s">
        <v>54</v>
      </c>
      <c r="J811" s="35" t="s">
        <v>126</v>
      </c>
      <c r="K811">
        <v>18</v>
      </c>
      <c r="L811">
        <v>9.1999999999999993</v>
      </c>
      <c r="M811" s="35" t="s">
        <v>6024</v>
      </c>
      <c r="N811" s="35" t="s">
        <v>6025</v>
      </c>
      <c r="O811" s="35" t="s">
        <v>125</v>
      </c>
      <c r="P811" s="35" t="s">
        <v>3406</v>
      </c>
      <c r="Q811" s="35" t="s">
        <v>368</v>
      </c>
      <c r="R811" s="35" t="s">
        <v>2623</v>
      </c>
      <c r="S811" s="35" t="s">
        <v>6026</v>
      </c>
      <c r="T811">
        <v>10005000</v>
      </c>
      <c r="U811">
        <v>10</v>
      </c>
      <c r="V811" s="35" t="s">
        <v>6027</v>
      </c>
      <c r="W811" s="35" t="s">
        <v>1135</v>
      </c>
      <c r="X811" s="35" t="s">
        <v>72</v>
      </c>
      <c r="Y811" s="35" t="s">
        <v>48</v>
      </c>
      <c r="Z811" s="35" t="s">
        <v>14691</v>
      </c>
      <c r="AA811" s="35" t="s">
        <v>14691</v>
      </c>
      <c r="AC811" s="35" t="s">
        <v>14691</v>
      </c>
      <c r="AD811" s="35" t="s">
        <v>14691</v>
      </c>
      <c r="AE811">
        <v>101050500</v>
      </c>
      <c r="AF811">
        <v>10.1</v>
      </c>
      <c r="AG811" s="35" t="s">
        <v>14691</v>
      </c>
      <c r="AI811">
        <v>10005000</v>
      </c>
      <c r="AJ811" s="20">
        <v>44540</v>
      </c>
      <c r="AK811" s="20"/>
      <c r="AL811">
        <v>5049500</v>
      </c>
      <c r="AM811">
        <v>504950</v>
      </c>
      <c r="AP811" s="35" t="s">
        <v>14691</v>
      </c>
      <c r="AQ811" s="35" t="s">
        <v>14691</v>
      </c>
      <c r="AR811" s="35" t="s">
        <v>14691</v>
      </c>
      <c r="AS811" s="35" t="s">
        <v>14691</v>
      </c>
      <c r="AT811" s="35" t="s">
        <v>14691</v>
      </c>
      <c r="AU811">
        <v>10.1</v>
      </c>
      <c r="AV811">
        <v>10.128</v>
      </c>
      <c r="AW811" t="b">
        <v>0</v>
      </c>
      <c r="AX811">
        <v>10005000</v>
      </c>
      <c r="AY811" s="20">
        <v>44909</v>
      </c>
      <c r="AZ811" s="20"/>
      <c r="BA811" s="20">
        <v>45091</v>
      </c>
      <c r="BB811">
        <v>1</v>
      </c>
      <c r="BC811">
        <v>1</v>
      </c>
      <c r="BD811">
        <v>1</v>
      </c>
      <c r="BE811">
        <v>11.5</v>
      </c>
      <c r="BF811" s="35" t="s">
        <v>14691</v>
      </c>
      <c r="BG811" s="35" t="s">
        <v>6034</v>
      </c>
      <c r="BH811" s="35" t="s">
        <v>6035</v>
      </c>
      <c r="BI811" s="35" t="s">
        <v>2589</v>
      </c>
      <c r="BJ811" s="35" t="s">
        <v>6036</v>
      </c>
    </row>
    <row r="812" spans="1:62" x14ac:dyDescent="0.2">
      <c r="A812">
        <v>810</v>
      </c>
      <c r="B812" s="35" t="s">
        <v>6019</v>
      </c>
      <c r="C812" s="35" t="s">
        <v>6020</v>
      </c>
      <c r="D812" s="35" t="s">
        <v>6021</v>
      </c>
      <c r="E812" s="35" t="s">
        <v>6037</v>
      </c>
      <c r="F812" s="35" t="s">
        <v>6023</v>
      </c>
      <c r="G812" s="20">
        <v>44491</v>
      </c>
      <c r="H812" s="35" t="s">
        <v>138</v>
      </c>
      <c r="I812" s="35" t="s">
        <v>54</v>
      </c>
      <c r="J812" s="35" t="s">
        <v>126</v>
      </c>
      <c r="K812">
        <v>18</v>
      </c>
      <c r="L812">
        <v>9.1999999999999993</v>
      </c>
      <c r="M812" s="35" t="s">
        <v>6024</v>
      </c>
      <c r="N812" s="35" t="s">
        <v>6025</v>
      </c>
      <c r="O812" s="35" t="s">
        <v>125</v>
      </c>
      <c r="P812" s="35" t="s">
        <v>3406</v>
      </c>
      <c r="Q812" s="35" t="s">
        <v>368</v>
      </c>
      <c r="R812" s="35" t="s">
        <v>2623</v>
      </c>
      <c r="S812" s="35" t="s">
        <v>6026</v>
      </c>
      <c r="T812">
        <v>10005000</v>
      </c>
      <c r="U812">
        <v>10</v>
      </c>
      <c r="V812" s="35" t="s">
        <v>6027</v>
      </c>
      <c r="W812" s="35" t="s">
        <v>1135</v>
      </c>
      <c r="X812" s="35" t="s">
        <v>72</v>
      </c>
      <c r="Y812" s="35" t="s">
        <v>48</v>
      </c>
      <c r="Z812" s="35" t="s">
        <v>14691</v>
      </c>
      <c r="AA812" s="35" t="s">
        <v>14691</v>
      </c>
      <c r="AC812" s="35" t="s">
        <v>14691</v>
      </c>
      <c r="AD812" s="35" t="s">
        <v>14691</v>
      </c>
      <c r="AE812">
        <v>101050500</v>
      </c>
      <c r="AF812">
        <v>10.1</v>
      </c>
      <c r="AG812" s="35" t="s">
        <v>14691</v>
      </c>
      <c r="AI812">
        <v>10005000</v>
      </c>
      <c r="AJ812" s="20">
        <v>44540</v>
      </c>
      <c r="AK812" s="20"/>
      <c r="AL812">
        <v>5049500</v>
      </c>
      <c r="AM812">
        <v>504950</v>
      </c>
      <c r="AP812" s="35" t="s">
        <v>14691</v>
      </c>
      <c r="AQ812" s="35" t="s">
        <v>14691</v>
      </c>
      <c r="AR812" s="35" t="s">
        <v>14691</v>
      </c>
      <c r="AS812" s="35" t="s">
        <v>14691</v>
      </c>
      <c r="AT812" s="35" t="s">
        <v>14691</v>
      </c>
      <c r="AU812">
        <v>10.1</v>
      </c>
      <c r="AV812">
        <v>10.128</v>
      </c>
      <c r="AW812" t="b">
        <v>0</v>
      </c>
      <c r="AX812">
        <v>10005000</v>
      </c>
      <c r="AY812" s="20">
        <v>44909</v>
      </c>
      <c r="AZ812" s="20"/>
      <c r="BA812" s="20">
        <v>45091</v>
      </c>
      <c r="BB812">
        <v>1</v>
      </c>
      <c r="BC812">
        <v>1</v>
      </c>
      <c r="BD812">
        <v>1</v>
      </c>
      <c r="BE812">
        <v>11.5</v>
      </c>
      <c r="BF812" s="35" t="s">
        <v>14691</v>
      </c>
      <c r="BG812" s="35" t="s">
        <v>6038</v>
      </c>
      <c r="BH812" s="35" t="s">
        <v>6039</v>
      </c>
      <c r="BI812" s="35" t="s">
        <v>2613</v>
      </c>
      <c r="BJ812" s="35" t="s">
        <v>6040</v>
      </c>
    </row>
    <row r="813" spans="1:62" x14ac:dyDescent="0.2">
      <c r="A813">
        <v>811</v>
      </c>
      <c r="B813" s="35" t="s">
        <v>11119</v>
      </c>
      <c r="C813" s="35" t="s">
        <v>11120</v>
      </c>
      <c r="D813" s="35" t="s">
        <v>11121</v>
      </c>
      <c r="E813" s="35" t="s">
        <v>11122</v>
      </c>
      <c r="F813" s="35" t="s">
        <v>11123</v>
      </c>
      <c r="G813" s="20">
        <v>44253</v>
      </c>
      <c r="H813" s="35" t="s">
        <v>3225</v>
      </c>
      <c r="I813" s="35" t="s">
        <v>54</v>
      </c>
      <c r="J813" s="35" t="s">
        <v>176</v>
      </c>
      <c r="K813">
        <v>18</v>
      </c>
      <c r="L813">
        <v>9.1999999999999993</v>
      </c>
      <c r="M813" s="35" t="s">
        <v>5460</v>
      </c>
      <c r="N813" s="35" t="s">
        <v>11124</v>
      </c>
      <c r="O813" s="35" t="s">
        <v>267</v>
      </c>
      <c r="P813" s="35" t="s">
        <v>2656</v>
      </c>
      <c r="Q813" s="35" t="s">
        <v>68</v>
      </c>
      <c r="R813" s="35" t="s">
        <v>2623</v>
      </c>
      <c r="S813" s="35" t="s">
        <v>11125</v>
      </c>
      <c r="T813">
        <v>22233687</v>
      </c>
      <c r="U813">
        <v>10</v>
      </c>
      <c r="V813" s="35" t="s">
        <v>14691</v>
      </c>
      <c r="W813" s="35" t="s">
        <v>1133</v>
      </c>
      <c r="X813" s="35" t="s">
        <v>156</v>
      </c>
      <c r="Y813" s="35" t="s">
        <v>56</v>
      </c>
      <c r="Z813" s="35" t="s">
        <v>14691</v>
      </c>
      <c r="AA813" s="35" t="s">
        <v>14691</v>
      </c>
      <c r="AC813" s="35" t="s">
        <v>14691</v>
      </c>
      <c r="AD813" s="35" t="s">
        <v>14691</v>
      </c>
      <c r="AE813">
        <v>222336870</v>
      </c>
      <c r="AF813">
        <v>10</v>
      </c>
      <c r="AG813" s="35" t="s">
        <v>14691</v>
      </c>
      <c r="AI813">
        <v>5558421</v>
      </c>
      <c r="AJ813" s="20">
        <v>44271</v>
      </c>
      <c r="AK813" s="20"/>
      <c r="AL813">
        <v>6446738</v>
      </c>
      <c r="AO813">
        <v>4297825</v>
      </c>
      <c r="AP813" s="35" t="s">
        <v>14691</v>
      </c>
      <c r="AQ813" s="35" t="s">
        <v>14691</v>
      </c>
      <c r="AR813" s="35" t="s">
        <v>14691</v>
      </c>
      <c r="AS813" s="35" t="s">
        <v>14691</v>
      </c>
      <c r="AT813" s="35" t="s">
        <v>14691</v>
      </c>
      <c r="AU813">
        <v>10</v>
      </c>
      <c r="AV813">
        <v>10.042</v>
      </c>
      <c r="AW813" t="b">
        <v>0</v>
      </c>
      <c r="AX813">
        <v>22233687</v>
      </c>
      <c r="AY813" s="20">
        <v>45003</v>
      </c>
      <c r="AZ813" s="20"/>
      <c r="BA813" s="20"/>
      <c r="BB813">
        <v>1</v>
      </c>
      <c r="BC813">
        <v>0.25</v>
      </c>
      <c r="BD813">
        <v>1</v>
      </c>
      <c r="BE813">
        <v>11.5</v>
      </c>
      <c r="BF813" s="35" t="s">
        <v>14691</v>
      </c>
      <c r="BG813" s="35" t="s">
        <v>1134</v>
      </c>
      <c r="BH813" s="35" t="s">
        <v>14807</v>
      </c>
      <c r="BI813" s="35" t="s">
        <v>2580</v>
      </c>
      <c r="BJ813" s="35" t="s">
        <v>11126</v>
      </c>
    </row>
    <row r="814" spans="1:62" x14ac:dyDescent="0.2">
      <c r="A814">
        <v>812</v>
      </c>
      <c r="B814" s="35" t="s">
        <v>11119</v>
      </c>
      <c r="C814" s="35" t="s">
        <v>11120</v>
      </c>
      <c r="D814" s="35" t="s">
        <v>11121</v>
      </c>
      <c r="E814" s="35" t="s">
        <v>11127</v>
      </c>
      <c r="F814" s="35" t="s">
        <v>11123</v>
      </c>
      <c r="G814" s="20">
        <v>44253</v>
      </c>
      <c r="H814" s="35" t="s">
        <v>3225</v>
      </c>
      <c r="I814" s="35" t="s">
        <v>54</v>
      </c>
      <c r="J814" s="35" t="s">
        <v>176</v>
      </c>
      <c r="K814">
        <v>18</v>
      </c>
      <c r="L814">
        <v>9.1999999999999993</v>
      </c>
      <c r="M814" s="35" t="s">
        <v>5460</v>
      </c>
      <c r="N814" s="35" t="s">
        <v>11124</v>
      </c>
      <c r="O814" s="35" t="s">
        <v>267</v>
      </c>
      <c r="P814" s="35" t="s">
        <v>2656</v>
      </c>
      <c r="Q814" s="35" t="s">
        <v>68</v>
      </c>
      <c r="R814" s="35" t="s">
        <v>2623</v>
      </c>
      <c r="S814" s="35" t="s">
        <v>11125</v>
      </c>
      <c r="T814">
        <v>22233687</v>
      </c>
      <c r="U814">
        <v>10</v>
      </c>
      <c r="V814" s="35" t="s">
        <v>14691</v>
      </c>
      <c r="W814" s="35" t="s">
        <v>1133</v>
      </c>
      <c r="X814" s="35" t="s">
        <v>156</v>
      </c>
      <c r="Y814" s="35" t="s">
        <v>56</v>
      </c>
      <c r="Z814" s="35" t="s">
        <v>14691</v>
      </c>
      <c r="AA814" s="35" t="s">
        <v>14691</v>
      </c>
      <c r="AC814" s="35" t="s">
        <v>14691</v>
      </c>
      <c r="AD814" s="35" t="s">
        <v>14691</v>
      </c>
      <c r="AE814">
        <v>222336870</v>
      </c>
      <c r="AF814">
        <v>10</v>
      </c>
      <c r="AG814" s="35" t="s">
        <v>14691</v>
      </c>
      <c r="AI814">
        <v>5558421</v>
      </c>
      <c r="AJ814" s="20">
        <v>44271</v>
      </c>
      <c r="AK814" s="20"/>
      <c r="AL814">
        <v>6446738</v>
      </c>
      <c r="AO814">
        <v>4297825</v>
      </c>
      <c r="AP814" s="35" t="s">
        <v>14691</v>
      </c>
      <c r="AQ814" s="35" t="s">
        <v>14691</v>
      </c>
      <c r="AR814" s="35" t="s">
        <v>14691</v>
      </c>
      <c r="AS814" s="35" t="s">
        <v>14691</v>
      </c>
      <c r="AT814" s="35" t="s">
        <v>14691</v>
      </c>
      <c r="AU814">
        <v>10</v>
      </c>
      <c r="AV814">
        <v>10.042</v>
      </c>
      <c r="AW814" t="b">
        <v>0</v>
      </c>
      <c r="AX814">
        <v>22233687</v>
      </c>
      <c r="AY814" s="20">
        <v>45003</v>
      </c>
      <c r="AZ814" s="20"/>
      <c r="BA814" s="20"/>
      <c r="BB814">
        <v>1</v>
      </c>
      <c r="BC814">
        <v>0.25</v>
      </c>
      <c r="BD814">
        <v>1</v>
      </c>
      <c r="BE814">
        <v>11.5</v>
      </c>
      <c r="BF814" s="35" t="s">
        <v>14691</v>
      </c>
      <c r="BG814" s="35" t="s">
        <v>11119</v>
      </c>
      <c r="BH814" s="35" t="s">
        <v>14808</v>
      </c>
      <c r="BI814" s="35" t="s">
        <v>2584</v>
      </c>
      <c r="BJ814" s="35" t="s">
        <v>11128</v>
      </c>
    </row>
    <row r="815" spans="1:62" x14ac:dyDescent="0.2">
      <c r="A815">
        <v>813</v>
      </c>
      <c r="B815" s="35" t="s">
        <v>11119</v>
      </c>
      <c r="C815" s="35" t="s">
        <v>11120</v>
      </c>
      <c r="D815" s="35" t="s">
        <v>11121</v>
      </c>
      <c r="E815" s="35" t="s">
        <v>11129</v>
      </c>
      <c r="F815" s="35" t="s">
        <v>11123</v>
      </c>
      <c r="G815" s="20">
        <v>44253</v>
      </c>
      <c r="H815" s="35" t="s">
        <v>3225</v>
      </c>
      <c r="I815" s="35" t="s">
        <v>54</v>
      </c>
      <c r="J815" s="35" t="s">
        <v>176</v>
      </c>
      <c r="K815">
        <v>18</v>
      </c>
      <c r="L815">
        <v>9.1999999999999993</v>
      </c>
      <c r="M815" s="35" t="s">
        <v>5460</v>
      </c>
      <c r="N815" s="35" t="s">
        <v>11124</v>
      </c>
      <c r="O815" s="35" t="s">
        <v>267</v>
      </c>
      <c r="P815" s="35" t="s">
        <v>2656</v>
      </c>
      <c r="Q815" s="35" t="s">
        <v>68</v>
      </c>
      <c r="R815" s="35" t="s">
        <v>2623</v>
      </c>
      <c r="S815" s="35" t="s">
        <v>11125</v>
      </c>
      <c r="T815">
        <v>22233687</v>
      </c>
      <c r="U815">
        <v>10</v>
      </c>
      <c r="V815" s="35" t="s">
        <v>14691</v>
      </c>
      <c r="W815" s="35" t="s">
        <v>1133</v>
      </c>
      <c r="X815" s="35" t="s">
        <v>156</v>
      </c>
      <c r="Y815" s="35" t="s">
        <v>56</v>
      </c>
      <c r="Z815" s="35" t="s">
        <v>14691</v>
      </c>
      <c r="AA815" s="35" t="s">
        <v>14691</v>
      </c>
      <c r="AC815" s="35" t="s">
        <v>14691</v>
      </c>
      <c r="AD815" s="35" t="s">
        <v>14691</v>
      </c>
      <c r="AE815">
        <v>222336870</v>
      </c>
      <c r="AF815">
        <v>10</v>
      </c>
      <c r="AG815" s="35" t="s">
        <v>14691</v>
      </c>
      <c r="AI815">
        <v>5558421</v>
      </c>
      <c r="AJ815" s="20">
        <v>44271</v>
      </c>
      <c r="AK815" s="20"/>
      <c r="AL815">
        <v>6446738</v>
      </c>
      <c r="AO815">
        <v>4297825</v>
      </c>
      <c r="AP815" s="35" t="s">
        <v>14691</v>
      </c>
      <c r="AQ815" s="35" t="s">
        <v>14691</v>
      </c>
      <c r="AR815" s="35" t="s">
        <v>14691</v>
      </c>
      <c r="AS815" s="35" t="s">
        <v>14691</v>
      </c>
      <c r="AT815" s="35" t="s">
        <v>14691</v>
      </c>
      <c r="AU815">
        <v>10</v>
      </c>
      <c r="AV815">
        <v>10.042</v>
      </c>
      <c r="AW815" t="b">
        <v>0</v>
      </c>
      <c r="AX815">
        <v>22233687</v>
      </c>
      <c r="AY815" s="20">
        <v>45003</v>
      </c>
      <c r="AZ815" s="20"/>
      <c r="BA815" s="20"/>
      <c r="BB815">
        <v>1</v>
      </c>
      <c r="BC815">
        <v>0.25</v>
      </c>
      <c r="BD815">
        <v>1</v>
      </c>
      <c r="BE815">
        <v>11.5</v>
      </c>
      <c r="BF815" s="35" t="s">
        <v>14691</v>
      </c>
      <c r="BG815" s="35" t="s">
        <v>11130</v>
      </c>
      <c r="BH815" s="35" t="s">
        <v>14809</v>
      </c>
      <c r="BI815" s="35" t="s">
        <v>2589</v>
      </c>
      <c r="BJ815" s="35" t="s">
        <v>11131</v>
      </c>
    </row>
    <row r="816" spans="1:62" x14ac:dyDescent="0.2">
      <c r="A816">
        <v>814</v>
      </c>
      <c r="B816" s="35" t="s">
        <v>3364</v>
      </c>
      <c r="C816" s="35" t="s">
        <v>3365</v>
      </c>
      <c r="D816" s="35" t="s">
        <v>3366</v>
      </c>
      <c r="E816" s="35" t="s">
        <v>3367</v>
      </c>
      <c r="F816" s="35" t="s">
        <v>3368</v>
      </c>
      <c r="G816" s="20">
        <v>44251</v>
      </c>
      <c r="H816" s="35" t="s">
        <v>163</v>
      </c>
      <c r="I816" s="35" t="s">
        <v>54</v>
      </c>
      <c r="J816" s="35" t="s">
        <v>69</v>
      </c>
      <c r="K816">
        <v>18</v>
      </c>
      <c r="L816">
        <v>9.1999999999999993</v>
      </c>
      <c r="M816" s="35" t="s">
        <v>3369</v>
      </c>
      <c r="N816" s="35" t="s">
        <v>3370</v>
      </c>
      <c r="O816" s="35" t="s">
        <v>112</v>
      </c>
      <c r="P816" s="35" t="s">
        <v>2575</v>
      </c>
      <c r="Q816" s="35" t="s">
        <v>3371</v>
      </c>
      <c r="R816" s="35" t="s">
        <v>2623</v>
      </c>
      <c r="S816" s="35" t="s">
        <v>3372</v>
      </c>
      <c r="T816">
        <v>18263000</v>
      </c>
      <c r="U816">
        <v>10</v>
      </c>
      <c r="V816" s="35" t="s">
        <v>14691</v>
      </c>
      <c r="W816" s="35" t="s">
        <v>1131</v>
      </c>
      <c r="X816" s="35" t="s">
        <v>147</v>
      </c>
      <c r="Y816" s="35" t="s">
        <v>48</v>
      </c>
      <c r="Z816" s="35" t="s">
        <v>147</v>
      </c>
      <c r="AA816" s="35" t="s">
        <v>48</v>
      </c>
      <c r="AC816" s="35" t="s">
        <v>14691</v>
      </c>
      <c r="AD816" s="35" t="s">
        <v>14691</v>
      </c>
      <c r="AE816">
        <v>183555717</v>
      </c>
      <c r="AF816">
        <v>10.050000000000001</v>
      </c>
      <c r="AG816" s="35" t="s">
        <v>1130</v>
      </c>
      <c r="AH816">
        <v>507100000</v>
      </c>
      <c r="AI816">
        <v>9131500</v>
      </c>
      <c r="AJ816" s="20">
        <v>44356</v>
      </c>
      <c r="AK816" s="20">
        <v>44543</v>
      </c>
      <c r="AL816">
        <v>4536130</v>
      </c>
      <c r="AM816">
        <v>453613</v>
      </c>
      <c r="AP816" s="35" t="s">
        <v>14691</v>
      </c>
      <c r="AQ816" s="35" t="s">
        <v>14691</v>
      </c>
      <c r="AR816" s="35" t="s">
        <v>1129</v>
      </c>
      <c r="AS816" s="35" t="s">
        <v>3373</v>
      </c>
      <c r="AT816" s="35" t="s">
        <v>14691</v>
      </c>
      <c r="AU816">
        <v>10.050000000000001</v>
      </c>
      <c r="AV816">
        <v>10.054</v>
      </c>
      <c r="AW816" t="b">
        <v>1</v>
      </c>
      <c r="AX816">
        <v>18263000</v>
      </c>
      <c r="AY816" s="20">
        <v>44723</v>
      </c>
      <c r="AZ816" s="20">
        <v>44620</v>
      </c>
      <c r="BA816" s="20">
        <v>44906</v>
      </c>
      <c r="BB816">
        <v>1</v>
      </c>
      <c r="BC816">
        <v>0.5</v>
      </c>
      <c r="BD816">
        <v>1</v>
      </c>
      <c r="BE816">
        <v>11.5</v>
      </c>
      <c r="BF816" s="35" t="s">
        <v>14691</v>
      </c>
      <c r="BG816" s="35" t="s">
        <v>1132</v>
      </c>
      <c r="BH816" s="35" t="s">
        <v>3374</v>
      </c>
      <c r="BI816" s="35" t="s">
        <v>2580</v>
      </c>
      <c r="BJ816" s="35" t="s">
        <v>3375</v>
      </c>
    </row>
    <row r="817" spans="1:62" x14ac:dyDescent="0.2">
      <c r="A817">
        <v>815</v>
      </c>
      <c r="B817" s="35" t="s">
        <v>3364</v>
      </c>
      <c r="C817" s="35" t="s">
        <v>3365</v>
      </c>
      <c r="D817" s="35" t="s">
        <v>3366</v>
      </c>
      <c r="E817" s="35" t="s">
        <v>3376</v>
      </c>
      <c r="F817" s="35" t="s">
        <v>3368</v>
      </c>
      <c r="G817" s="20">
        <v>44251</v>
      </c>
      <c r="H817" s="35" t="s">
        <v>163</v>
      </c>
      <c r="I817" s="35" t="s">
        <v>54</v>
      </c>
      <c r="J817" s="35" t="s">
        <v>69</v>
      </c>
      <c r="K817">
        <v>18</v>
      </c>
      <c r="L817">
        <v>9.1999999999999993</v>
      </c>
      <c r="M817" s="35" t="s">
        <v>3369</v>
      </c>
      <c r="N817" s="35" t="s">
        <v>3370</v>
      </c>
      <c r="O817" s="35" t="s">
        <v>112</v>
      </c>
      <c r="P817" s="35" t="s">
        <v>2575</v>
      </c>
      <c r="Q817" s="35" t="s">
        <v>3371</v>
      </c>
      <c r="R817" s="35" t="s">
        <v>2623</v>
      </c>
      <c r="S817" s="35" t="s">
        <v>3372</v>
      </c>
      <c r="T817">
        <v>18263000</v>
      </c>
      <c r="U817">
        <v>10</v>
      </c>
      <c r="V817" s="35" t="s">
        <v>14691</v>
      </c>
      <c r="W817" s="35" t="s">
        <v>1131</v>
      </c>
      <c r="X817" s="35" t="s">
        <v>147</v>
      </c>
      <c r="Y817" s="35" t="s">
        <v>48</v>
      </c>
      <c r="Z817" s="35" t="s">
        <v>147</v>
      </c>
      <c r="AA817" s="35" t="s">
        <v>48</v>
      </c>
      <c r="AC817" s="35" t="s">
        <v>14691</v>
      </c>
      <c r="AD817" s="35" t="s">
        <v>14691</v>
      </c>
      <c r="AE817">
        <v>183555717</v>
      </c>
      <c r="AF817">
        <v>10.050000000000001</v>
      </c>
      <c r="AG817" s="35" t="s">
        <v>1130</v>
      </c>
      <c r="AH817">
        <v>507100000</v>
      </c>
      <c r="AI817">
        <v>9131500</v>
      </c>
      <c r="AJ817" s="20">
        <v>44356</v>
      </c>
      <c r="AK817" s="20">
        <v>44543</v>
      </c>
      <c r="AL817">
        <v>4536130</v>
      </c>
      <c r="AM817">
        <v>453613</v>
      </c>
      <c r="AP817" s="35" t="s">
        <v>14691</v>
      </c>
      <c r="AQ817" s="35" t="s">
        <v>14691</v>
      </c>
      <c r="AR817" s="35" t="s">
        <v>1129</v>
      </c>
      <c r="AS817" s="35" t="s">
        <v>3373</v>
      </c>
      <c r="AT817" s="35" t="s">
        <v>14691</v>
      </c>
      <c r="AU817">
        <v>10.050000000000001</v>
      </c>
      <c r="AV817">
        <v>10.054</v>
      </c>
      <c r="AW817" t="b">
        <v>1</v>
      </c>
      <c r="AX817">
        <v>18263000</v>
      </c>
      <c r="AY817" s="20">
        <v>44723</v>
      </c>
      <c r="AZ817" s="20">
        <v>44620</v>
      </c>
      <c r="BA817" s="20">
        <v>44906</v>
      </c>
      <c r="BB817">
        <v>1</v>
      </c>
      <c r="BC817">
        <v>0.5</v>
      </c>
      <c r="BD817">
        <v>1</v>
      </c>
      <c r="BE817">
        <v>11.5</v>
      </c>
      <c r="BF817" s="35" t="s">
        <v>14691</v>
      </c>
      <c r="BG817" s="35" t="s">
        <v>3364</v>
      </c>
      <c r="BH817" s="35" t="s">
        <v>3377</v>
      </c>
      <c r="BI817" s="35" t="s">
        <v>2584</v>
      </c>
      <c r="BJ817" s="35" t="s">
        <v>3378</v>
      </c>
    </row>
    <row r="818" spans="1:62" x14ac:dyDescent="0.2">
      <c r="A818">
        <v>816</v>
      </c>
      <c r="B818" s="35" t="s">
        <v>3364</v>
      </c>
      <c r="C818" s="35" t="s">
        <v>3365</v>
      </c>
      <c r="D818" s="35" t="s">
        <v>3366</v>
      </c>
      <c r="E818" s="35" t="s">
        <v>3379</v>
      </c>
      <c r="F818" s="35" t="s">
        <v>3368</v>
      </c>
      <c r="G818" s="20">
        <v>44251</v>
      </c>
      <c r="H818" s="35" t="s">
        <v>163</v>
      </c>
      <c r="I818" s="35" t="s">
        <v>54</v>
      </c>
      <c r="J818" s="35" t="s">
        <v>69</v>
      </c>
      <c r="K818">
        <v>18</v>
      </c>
      <c r="L818">
        <v>9.1999999999999993</v>
      </c>
      <c r="M818" s="35" t="s">
        <v>3369</v>
      </c>
      <c r="N818" s="35" t="s">
        <v>3370</v>
      </c>
      <c r="O818" s="35" t="s">
        <v>112</v>
      </c>
      <c r="P818" s="35" t="s">
        <v>2575</v>
      </c>
      <c r="Q818" s="35" t="s">
        <v>3371</v>
      </c>
      <c r="R818" s="35" t="s">
        <v>2623</v>
      </c>
      <c r="S818" s="35" t="s">
        <v>3372</v>
      </c>
      <c r="T818">
        <v>18263000</v>
      </c>
      <c r="U818">
        <v>10</v>
      </c>
      <c r="V818" s="35" t="s">
        <v>14691</v>
      </c>
      <c r="W818" s="35" t="s">
        <v>1131</v>
      </c>
      <c r="X818" s="35" t="s">
        <v>147</v>
      </c>
      <c r="Y818" s="35" t="s">
        <v>48</v>
      </c>
      <c r="Z818" s="35" t="s">
        <v>147</v>
      </c>
      <c r="AA818" s="35" t="s">
        <v>48</v>
      </c>
      <c r="AC818" s="35" t="s">
        <v>14691</v>
      </c>
      <c r="AD818" s="35" t="s">
        <v>14691</v>
      </c>
      <c r="AE818">
        <v>183555717</v>
      </c>
      <c r="AF818">
        <v>10.050000000000001</v>
      </c>
      <c r="AG818" s="35" t="s">
        <v>1130</v>
      </c>
      <c r="AH818">
        <v>507100000</v>
      </c>
      <c r="AI818">
        <v>9131500</v>
      </c>
      <c r="AJ818" s="20">
        <v>44356</v>
      </c>
      <c r="AK818" s="20">
        <v>44543</v>
      </c>
      <c r="AL818">
        <v>4536130</v>
      </c>
      <c r="AM818">
        <v>453613</v>
      </c>
      <c r="AP818" s="35" t="s">
        <v>14691</v>
      </c>
      <c r="AQ818" s="35" t="s">
        <v>14691</v>
      </c>
      <c r="AR818" s="35" t="s">
        <v>1129</v>
      </c>
      <c r="AS818" s="35" t="s">
        <v>3373</v>
      </c>
      <c r="AT818" s="35" t="s">
        <v>14691</v>
      </c>
      <c r="AU818">
        <v>10.050000000000001</v>
      </c>
      <c r="AV818">
        <v>10.054</v>
      </c>
      <c r="AW818" t="b">
        <v>1</v>
      </c>
      <c r="AX818">
        <v>18263000</v>
      </c>
      <c r="AY818" s="20">
        <v>44723</v>
      </c>
      <c r="AZ818" s="20">
        <v>44620</v>
      </c>
      <c r="BA818" s="20">
        <v>44906</v>
      </c>
      <c r="BB818">
        <v>1</v>
      </c>
      <c r="BC818">
        <v>0.5</v>
      </c>
      <c r="BD818">
        <v>1</v>
      </c>
      <c r="BE818">
        <v>11.5</v>
      </c>
      <c r="BF818" s="35" t="s">
        <v>14691</v>
      </c>
      <c r="BG818" s="35" t="s">
        <v>3380</v>
      </c>
      <c r="BH818" s="35" t="s">
        <v>3381</v>
      </c>
      <c r="BI818" s="35" t="s">
        <v>2589</v>
      </c>
      <c r="BJ818" s="35" t="s">
        <v>3382</v>
      </c>
    </row>
    <row r="819" spans="1:62" x14ac:dyDescent="0.2">
      <c r="A819">
        <v>817</v>
      </c>
      <c r="B819" s="35" t="s">
        <v>11186</v>
      </c>
      <c r="C819" s="35" t="s">
        <v>11187</v>
      </c>
      <c r="D819" s="35" t="s">
        <v>1127</v>
      </c>
      <c r="E819" s="35" t="s">
        <v>11188</v>
      </c>
      <c r="F819" s="35" t="s">
        <v>11189</v>
      </c>
      <c r="G819" s="20">
        <v>44251</v>
      </c>
      <c r="H819" s="35" t="s">
        <v>3225</v>
      </c>
      <c r="I819" s="35" t="s">
        <v>61</v>
      </c>
      <c r="J819" s="35" t="s">
        <v>53</v>
      </c>
      <c r="K819">
        <v>18</v>
      </c>
      <c r="L819">
        <v>9.1999999999999993</v>
      </c>
      <c r="M819" s="35" t="s">
        <v>11190</v>
      </c>
      <c r="N819" s="35" t="s">
        <v>11191</v>
      </c>
      <c r="O819" s="35" t="s">
        <v>87</v>
      </c>
      <c r="P819" s="35" t="s">
        <v>2656</v>
      </c>
      <c r="Q819" s="35" t="s">
        <v>51</v>
      </c>
      <c r="R819" s="35" t="s">
        <v>2623</v>
      </c>
      <c r="S819" s="35" t="s">
        <v>11192</v>
      </c>
      <c r="T819">
        <v>28750000</v>
      </c>
      <c r="U819">
        <v>10</v>
      </c>
      <c r="V819" s="35" t="s">
        <v>14691</v>
      </c>
      <c r="W819" s="35" t="s">
        <v>1126</v>
      </c>
      <c r="X819" s="35" t="s">
        <v>130</v>
      </c>
      <c r="Y819" s="35" t="s">
        <v>56</v>
      </c>
      <c r="Z819" s="35" t="s">
        <v>14691</v>
      </c>
      <c r="AA819" s="35" t="s">
        <v>14691</v>
      </c>
      <c r="AC819" s="35" t="s">
        <v>14691</v>
      </c>
      <c r="AD819" s="35" t="s">
        <v>14691</v>
      </c>
      <c r="AE819">
        <v>287509857</v>
      </c>
      <c r="AF819">
        <v>10</v>
      </c>
      <c r="AG819" s="35" t="s">
        <v>14691</v>
      </c>
      <c r="AI819">
        <v>9583332</v>
      </c>
      <c r="AJ819" s="20">
        <v>44272</v>
      </c>
      <c r="AK819" s="20"/>
      <c r="AL819">
        <v>7500000</v>
      </c>
      <c r="AO819">
        <v>5000000</v>
      </c>
      <c r="AP819" s="35" t="s">
        <v>14691</v>
      </c>
      <c r="AQ819" s="35" t="s">
        <v>14691</v>
      </c>
      <c r="AR819" s="35" t="s">
        <v>14691</v>
      </c>
      <c r="AS819" s="35" t="s">
        <v>14691</v>
      </c>
      <c r="AT819" s="35" t="s">
        <v>14691</v>
      </c>
      <c r="AU819">
        <v>10</v>
      </c>
      <c r="AV819">
        <v>10.051</v>
      </c>
      <c r="AW819" t="b">
        <v>0</v>
      </c>
      <c r="AX819">
        <v>28750000</v>
      </c>
      <c r="AY819" s="20">
        <v>45004</v>
      </c>
      <c r="AZ819" s="20"/>
      <c r="BA819" s="20"/>
      <c r="BB819">
        <v>1</v>
      </c>
      <c r="BC819">
        <v>0.3333333432674408</v>
      </c>
      <c r="BD819">
        <v>1</v>
      </c>
      <c r="BE819">
        <v>11.5</v>
      </c>
      <c r="BF819" s="35" t="s">
        <v>14691</v>
      </c>
      <c r="BG819" s="35" t="s">
        <v>1128</v>
      </c>
      <c r="BH819" s="35" t="s">
        <v>14810</v>
      </c>
      <c r="BI819" s="35" t="s">
        <v>2580</v>
      </c>
      <c r="BJ819" s="35" t="s">
        <v>11193</v>
      </c>
    </row>
    <row r="820" spans="1:62" x14ac:dyDescent="0.2">
      <c r="A820">
        <v>818</v>
      </c>
      <c r="B820" s="35" t="s">
        <v>11186</v>
      </c>
      <c r="C820" s="35" t="s">
        <v>11187</v>
      </c>
      <c r="D820" s="35" t="s">
        <v>1127</v>
      </c>
      <c r="E820" s="35" t="s">
        <v>11194</v>
      </c>
      <c r="F820" s="35" t="s">
        <v>11189</v>
      </c>
      <c r="G820" s="20">
        <v>44251</v>
      </c>
      <c r="H820" s="35" t="s">
        <v>3225</v>
      </c>
      <c r="I820" s="35" t="s">
        <v>61</v>
      </c>
      <c r="J820" s="35" t="s">
        <v>53</v>
      </c>
      <c r="K820">
        <v>18</v>
      </c>
      <c r="L820">
        <v>9.1999999999999993</v>
      </c>
      <c r="M820" s="35" t="s">
        <v>11190</v>
      </c>
      <c r="N820" s="35" t="s">
        <v>11191</v>
      </c>
      <c r="O820" s="35" t="s">
        <v>87</v>
      </c>
      <c r="P820" s="35" t="s">
        <v>2656</v>
      </c>
      <c r="Q820" s="35" t="s">
        <v>51</v>
      </c>
      <c r="R820" s="35" t="s">
        <v>2623</v>
      </c>
      <c r="S820" s="35" t="s">
        <v>11192</v>
      </c>
      <c r="T820">
        <v>28750000</v>
      </c>
      <c r="U820">
        <v>10</v>
      </c>
      <c r="V820" s="35" t="s">
        <v>14691</v>
      </c>
      <c r="W820" s="35" t="s">
        <v>1126</v>
      </c>
      <c r="X820" s="35" t="s">
        <v>130</v>
      </c>
      <c r="Y820" s="35" t="s">
        <v>56</v>
      </c>
      <c r="Z820" s="35" t="s">
        <v>14691</v>
      </c>
      <c r="AA820" s="35" t="s">
        <v>14691</v>
      </c>
      <c r="AC820" s="35" t="s">
        <v>14691</v>
      </c>
      <c r="AD820" s="35" t="s">
        <v>14691</v>
      </c>
      <c r="AE820">
        <v>287509857</v>
      </c>
      <c r="AF820">
        <v>10</v>
      </c>
      <c r="AG820" s="35" t="s">
        <v>14691</v>
      </c>
      <c r="AI820">
        <v>9583332</v>
      </c>
      <c r="AJ820" s="20">
        <v>44272</v>
      </c>
      <c r="AK820" s="20"/>
      <c r="AL820">
        <v>7500000</v>
      </c>
      <c r="AO820">
        <v>5000000</v>
      </c>
      <c r="AP820" s="35" t="s">
        <v>14691</v>
      </c>
      <c r="AQ820" s="35" t="s">
        <v>14691</v>
      </c>
      <c r="AR820" s="35" t="s">
        <v>14691</v>
      </c>
      <c r="AS820" s="35" t="s">
        <v>14691</v>
      </c>
      <c r="AT820" s="35" t="s">
        <v>14691</v>
      </c>
      <c r="AU820">
        <v>10</v>
      </c>
      <c r="AV820">
        <v>10.051</v>
      </c>
      <c r="AW820" t="b">
        <v>0</v>
      </c>
      <c r="AX820">
        <v>28750000</v>
      </c>
      <c r="AY820" s="20">
        <v>45004</v>
      </c>
      <c r="AZ820" s="20"/>
      <c r="BA820" s="20"/>
      <c r="BB820">
        <v>1</v>
      </c>
      <c r="BC820">
        <v>0.3333333432674408</v>
      </c>
      <c r="BD820">
        <v>1</v>
      </c>
      <c r="BE820">
        <v>11.5</v>
      </c>
      <c r="BF820" s="35" t="s">
        <v>14691</v>
      </c>
      <c r="BG820" s="35" t="s">
        <v>11186</v>
      </c>
      <c r="BH820" s="35" t="s">
        <v>14811</v>
      </c>
      <c r="BI820" s="35" t="s">
        <v>2584</v>
      </c>
      <c r="BJ820" s="35" t="s">
        <v>11195</v>
      </c>
    </row>
    <row r="821" spans="1:62" x14ac:dyDescent="0.2">
      <c r="A821">
        <v>819</v>
      </c>
      <c r="B821" s="35" t="s">
        <v>11186</v>
      </c>
      <c r="C821" s="35" t="s">
        <v>11187</v>
      </c>
      <c r="D821" s="35" t="s">
        <v>1127</v>
      </c>
      <c r="E821" s="35" t="s">
        <v>11196</v>
      </c>
      <c r="F821" s="35" t="s">
        <v>11189</v>
      </c>
      <c r="G821" s="20">
        <v>44251</v>
      </c>
      <c r="H821" s="35" t="s">
        <v>3225</v>
      </c>
      <c r="I821" s="35" t="s">
        <v>61</v>
      </c>
      <c r="J821" s="35" t="s">
        <v>53</v>
      </c>
      <c r="K821">
        <v>18</v>
      </c>
      <c r="L821">
        <v>9.1999999999999993</v>
      </c>
      <c r="M821" s="35" t="s">
        <v>11190</v>
      </c>
      <c r="N821" s="35" t="s">
        <v>11191</v>
      </c>
      <c r="O821" s="35" t="s">
        <v>87</v>
      </c>
      <c r="P821" s="35" t="s">
        <v>2656</v>
      </c>
      <c r="Q821" s="35" t="s">
        <v>51</v>
      </c>
      <c r="R821" s="35" t="s">
        <v>2623</v>
      </c>
      <c r="S821" s="35" t="s">
        <v>11192</v>
      </c>
      <c r="T821">
        <v>28750000</v>
      </c>
      <c r="U821">
        <v>10</v>
      </c>
      <c r="V821" s="35" t="s">
        <v>14691</v>
      </c>
      <c r="W821" s="35" t="s">
        <v>1126</v>
      </c>
      <c r="X821" s="35" t="s">
        <v>130</v>
      </c>
      <c r="Y821" s="35" t="s">
        <v>56</v>
      </c>
      <c r="Z821" s="35" t="s">
        <v>14691</v>
      </c>
      <c r="AA821" s="35" t="s">
        <v>14691</v>
      </c>
      <c r="AC821" s="35" t="s">
        <v>14691</v>
      </c>
      <c r="AD821" s="35" t="s">
        <v>14691</v>
      </c>
      <c r="AE821">
        <v>287509857</v>
      </c>
      <c r="AF821">
        <v>10</v>
      </c>
      <c r="AG821" s="35" t="s">
        <v>14691</v>
      </c>
      <c r="AI821">
        <v>9583332</v>
      </c>
      <c r="AJ821" s="20">
        <v>44272</v>
      </c>
      <c r="AK821" s="20"/>
      <c r="AL821">
        <v>7500000</v>
      </c>
      <c r="AO821">
        <v>5000000</v>
      </c>
      <c r="AP821" s="35" t="s">
        <v>14691</v>
      </c>
      <c r="AQ821" s="35" t="s">
        <v>14691</v>
      </c>
      <c r="AR821" s="35" t="s">
        <v>14691</v>
      </c>
      <c r="AS821" s="35" t="s">
        <v>14691</v>
      </c>
      <c r="AT821" s="35" t="s">
        <v>14691</v>
      </c>
      <c r="AU821">
        <v>10</v>
      </c>
      <c r="AV821">
        <v>10.051</v>
      </c>
      <c r="AW821" t="b">
        <v>0</v>
      </c>
      <c r="AX821">
        <v>28750000</v>
      </c>
      <c r="AY821" s="20">
        <v>45004</v>
      </c>
      <c r="AZ821" s="20"/>
      <c r="BA821" s="20"/>
      <c r="BB821">
        <v>1</v>
      </c>
      <c r="BC821">
        <v>0.3333333432674408</v>
      </c>
      <c r="BD821">
        <v>1</v>
      </c>
      <c r="BE821">
        <v>11.5</v>
      </c>
      <c r="BF821" s="35" t="s">
        <v>14691</v>
      </c>
      <c r="BG821" s="35" t="s">
        <v>11197</v>
      </c>
      <c r="BH821" s="35" t="s">
        <v>14812</v>
      </c>
      <c r="BI821" s="35" t="s">
        <v>2589</v>
      </c>
      <c r="BJ821" s="35" t="s">
        <v>11198</v>
      </c>
    </row>
    <row r="822" spans="1:62" x14ac:dyDescent="0.2">
      <c r="A822">
        <v>820</v>
      </c>
      <c r="B822" s="35" t="s">
        <v>5508</v>
      </c>
      <c r="C822" s="35" t="s">
        <v>5509</v>
      </c>
      <c r="D822" s="35" t="s">
        <v>5510</v>
      </c>
      <c r="E822" s="35" t="s">
        <v>5511</v>
      </c>
      <c r="F822" s="35" t="s">
        <v>5512</v>
      </c>
      <c r="G822" s="20">
        <v>44239</v>
      </c>
      <c r="H822" s="35" t="s">
        <v>1124</v>
      </c>
      <c r="I822" s="35" t="s">
        <v>54</v>
      </c>
      <c r="J822" s="35" t="s">
        <v>69</v>
      </c>
      <c r="K822">
        <v>18</v>
      </c>
      <c r="M822" s="35" t="s">
        <v>5513</v>
      </c>
      <c r="N822" s="35" t="s">
        <v>5514</v>
      </c>
      <c r="O822" s="35" t="s">
        <v>122</v>
      </c>
      <c r="P822" s="35" t="s">
        <v>2575</v>
      </c>
      <c r="Q822" s="35" t="s">
        <v>68</v>
      </c>
      <c r="R822" s="35" t="s">
        <v>2623</v>
      </c>
      <c r="S822" s="35" t="s">
        <v>5515</v>
      </c>
      <c r="T822">
        <v>17500000</v>
      </c>
      <c r="U822">
        <v>10</v>
      </c>
      <c r="V822" s="35" t="s">
        <v>5516</v>
      </c>
      <c r="W822" s="35" t="s">
        <v>1123</v>
      </c>
      <c r="X822" s="35" t="s">
        <v>147</v>
      </c>
      <c r="Y822" s="35" t="s">
        <v>48</v>
      </c>
      <c r="Z822" s="35" t="s">
        <v>14691</v>
      </c>
      <c r="AA822" s="35" t="s">
        <v>14691</v>
      </c>
      <c r="AC822" s="35" t="s">
        <v>14691</v>
      </c>
      <c r="AD822" s="35" t="s">
        <v>14691</v>
      </c>
      <c r="AE822">
        <v>176760409</v>
      </c>
      <c r="AF822">
        <v>10.1</v>
      </c>
      <c r="AG822" s="35" t="s">
        <v>14691</v>
      </c>
      <c r="AI822">
        <v>8750000</v>
      </c>
      <c r="AJ822" s="20">
        <v>44266</v>
      </c>
      <c r="AK822" s="20"/>
      <c r="AL822">
        <v>7250000</v>
      </c>
      <c r="AO822">
        <v>7250000</v>
      </c>
      <c r="AP822" s="35" t="s">
        <v>14691</v>
      </c>
      <c r="AQ822" s="35" t="s">
        <v>14691</v>
      </c>
      <c r="AR822" s="35" t="s">
        <v>14691</v>
      </c>
      <c r="AS822" s="35" t="s">
        <v>14691</v>
      </c>
      <c r="AT822" s="35" t="s">
        <v>14691</v>
      </c>
      <c r="AU822">
        <v>10.1</v>
      </c>
      <c r="AV822">
        <v>10.132</v>
      </c>
      <c r="AW822" t="b">
        <v>0</v>
      </c>
      <c r="AX822">
        <v>17500000</v>
      </c>
      <c r="AY822" s="20">
        <v>44880</v>
      </c>
      <c r="AZ822" s="20"/>
      <c r="BA822" s="20">
        <v>45000</v>
      </c>
      <c r="BB822">
        <v>1</v>
      </c>
      <c r="BC822">
        <v>0.5</v>
      </c>
      <c r="BD822">
        <v>1</v>
      </c>
      <c r="BE822">
        <v>11.5</v>
      </c>
      <c r="BF822" s="35" t="s">
        <v>14691</v>
      </c>
      <c r="BG822" s="35" t="s">
        <v>1125</v>
      </c>
      <c r="BH822" s="35" t="s">
        <v>5517</v>
      </c>
      <c r="BI822" s="35" t="s">
        <v>2580</v>
      </c>
      <c r="BJ822" s="35" t="s">
        <v>5518</v>
      </c>
    </row>
    <row r="823" spans="1:62" x14ac:dyDescent="0.2">
      <c r="A823">
        <v>821</v>
      </c>
      <c r="B823" s="35" t="s">
        <v>5508</v>
      </c>
      <c r="C823" s="35" t="s">
        <v>5509</v>
      </c>
      <c r="D823" s="35" t="s">
        <v>5510</v>
      </c>
      <c r="E823" s="35" t="s">
        <v>5519</v>
      </c>
      <c r="F823" s="35" t="s">
        <v>5512</v>
      </c>
      <c r="G823" s="20">
        <v>44239</v>
      </c>
      <c r="H823" s="35" t="s">
        <v>1124</v>
      </c>
      <c r="I823" s="35" t="s">
        <v>54</v>
      </c>
      <c r="J823" s="35" t="s">
        <v>69</v>
      </c>
      <c r="K823">
        <v>18</v>
      </c>
      <c r="M823" s="35" t="s">
        <v>5513</v>
      </c>
      <c r="N823" s="35" t="s">
        <v>5514</v>
      </c>
      <c r="O823" s="35" t="s">
        <v>122</v>
      </c>
      <c r="P823" s="35" t="s">
        <v>2575</v>
      </c>
      <c r="Q823" s="35" t="s">
        <v>68</v>
      </c>
      <c r="R823" s="35" t="s">
        <v>2623</v>
      </c>
      <c r="S823" s="35" t="s">
        <v>5515</v>
      </c>
      <c r="T823">
        <v>17500000</v>
      </c>
      <c r="U823">
        <v>10</v>
      </c>
      <c r="V823" s="35" t="s">
        <v>5516</v>
      </c>
      <c r="W823" s="35" t="s">
        <v>1123</v>
      </c>
      <c r="X823" s="35" t="s">
        <v>147</v>
      </c>
      <c r="Y823" s="35" t="s">
        <v>48</v>
      </c>
      <c r="Z823" s="35" t="s">
        <v>14691</v>
      </c>
      <c r="AA823" s="35" t="s">
        <v>14691</v>
      </c>
      <c r="AC823" s="35" t="s">
        <v>14691</v>
      </c>
      <c r="AD823" s="35" t="s">
        <v>14691</v>
      </c>
      <c r="AE823">
        <v>176760409</v>
      </c>
      <c r="AF823">
        <v>10.1</v>
      </c>
      <c r="AG823" s="35" t="s">
        <v>14691</v>
      </c>
      <c r="AI823">
        <v>8750000</v>
      </c>
      <c r="AJ823" s="20">
        <v>44266</v>
      </c>
      <c r="AK823" s="20"/>
      <c r="AL823">
        <v>7250000</v>
      </c>
      <c r="AO823">
        <v>7250000</v>
      </c>
      <c r="AP823" s="35" t="s">
        <v>14691</v>
      </c>
      <c r="AQ823" s="35" t="s">
        <v>14691</v>
      </c>
      <c r="AR823" s="35" t="s">
        <v>14691</v>
      </c>
      <c r="AS823" s="35" t="s">
        <v>14691</v>
      </c>
      <c r="AT823" s="35" t="s">
        <v>14691</v>
      </c>
      <c r="AU823">
        <v>10.1</v>
      </c>
      <c r="AV823">
        <v>10.132</v>
      </c>
      <c r="AW823" t="b">
        <v>0</v>
      </c>
      <c r="AX823">
        <v>17500000</v>
      </c>
      <c r="AY823" s="20">
        <v>44880</v>
      </c>
      <c r="AZ823" s="20"/>
      <c r="BA823" s="20">
        <v>45000</v>
      </c>
      <c r="BB823">
        <v>1</v>
      </c>
      <c r="BC823">
        <v>0.5</v>
      </c>
      <c r="BD823">
        <v>1</v>
      </c>
      <c r="BE823">
        <v>11.5</v>
      </c>
      <c r="BF823" s="35" t="s">
        <v>14691</v>
      </c>
      <c r="BG823" s="35" t="s">
        <v>5508</v>
      </c>
      <c r="BH823" s="35" t="s">
        <v>5520</v>
      </c>
      <c r="BI823" s="35" t="s">
        <v>2584</v>
      </c>
      <c r="BJ823" s="35" t="s">
        <v>5521</v>
      </c>
    </row>
    <row r="824" spans="1:62" x14ac:dyDescent="0.2">
      <c r="A824">
        <v>822</v>
      </c>
      <c r="B824" s="35" t="s">
        <v>5508</v>
      </c>
      <c r="C824" s="35" t="s">
        <v>5509</v>
      </c>
      <c r="D824" s="35" t="s">
        <v>5510</v>
      </c>
      <c r="E824" s="35" t="s">
        <v>5522</v>
      </c>
      <c r="F824" s="35" t="s">
        <v>5512</v>
      </c>
      <c r="G824" s="20">
        <v>44239</v>
      </c>
      <c r="H824" s="35" t="s">
        <v>1124</v>
      </c>
      <c r="I824" s="35" t="s">
        <v>54</v>
      </c>
      <c r="J824" s="35" t="s">
        <v>69</v>
      </c>
      <c r="K824">
        <v>18</v>
      </c>
      <c r="M824" s="35" t="s">
        <v>5513</v>
      </c>
      <c r="N824" s="35" t="s">
        <v>5514</v>
      </c>
      <c r="O824" s="35" t="s">
        <v>122</v>
      </c>
      <c r="P824" s="35" t="s">
        <v>2575</v>
      </c>
      <c r="Q824" s="35" t="s">
        <v>68</v>
      </c>
      <c r="R824" s="35" t="s">
        <v>2623</v>
      </c>
      <c r="S824" s="35" t="s">
        <v>5515</v>
      </c>
      <c r="T824">
        <v>17500000</v>
      </c>
      <c r="U824">
        <v>10</v>
      </c>
      <c r="V824" s="35" t="s">
        <v>5516</v>
      </c>
      <c r="W824" s="35" t="s">
        <v>1123</v>
      </c>
      <c r="X824" s="35" t="s">
        <v>147</v>
      </c>
      <c r="Y824" s="35" t="s">
        <v>48</v>
      </c>
      <c r="Z824" s="35" t="s">
        <v>14691</v>
      </c>
      <c r="AA824" s="35" t="s">
        <v>14691</v>
      </c>
      <c r="AC824" s="35" t="s">
        <v>14691</v>
      </c>
      <c r="AD824" s="35" t="s">
        <v>14691</v>
      </c>
      <c r="AE824">
        <v>176760409</v>
      </c>
      <c r="AF824">
        <v>10.1</v>
      </c>
      <c r="AG824" s="35" t="s">
        <v>14691</v>
      </c>
      <c r="AI824">
        <v>8750000</v>
      </c>
      <c r="AJ824" s="20">
        <v>44266</v>
      </c>
      <c r="AK824" s="20"/>
      <c r="AL824">
        <v>7250000</v>
      </c>
      <c r="AO824">
        <v>7250000</v>
      </c>
      <c r="AP824" s="35" t="s">
        <v>14691</v>
      </c>
      <c r="AQ824" s="35" t="s">
        <v>14691</v>
      </c>
      <c r="AR824" s="35" t="s">
        <v>14691</v>
      </c>
      <c r="AS824" s="35" t="s">
        <v>14691</v>
      </c>
      <c r="AT824" s="35" t="s">
        <v>14691</v>
      </c>
      <c r="AU824">
        <v>10.1</v>
      </c>
      <c r="AV824">
        <v>10.132</v>
      </c>
      <c r="AW824" t="b">
        <v>0</v>
      </c>
      <c r="AX824">
        <v>17500000</v>
      </c>
      <c r="AY824" s="20">
        <v>44880</v>
      </c>
      <c r="AZ824" s="20"/>
      <c r="BA824" s="20">
        <v>45000</v>
      </c>
      <c r="BB824">
        <v>1</v>
      </c>
      <c r="BC824">
        <v>0.5</v>
      </c>
      <c r="BD824">
        <v>1</v>
      </c>
      <c r="BE824">
        <v>11.5</v>
      </c>
      <c r="BF824" s="35" t="s">
        <v>14691</v>
      </c>
      <c r="BG824" s="35" t="s">
        <v>5523</v>
      </c>
      <c r="BH824" s="35" t="s">
        <v>5524</v>
      </c>
      <c r="BI824" s="35" t="s">
        <v>2589</v>
      </c>
      <c r="BJ824" s="35" t="s">
        <v>5525</v>
      </c>
    </row>
    <row r="825" spans="1:62" x14ac:dyDescent="0.2">
      <c r="A825">
        <v>823</v>
      </c>
      <c r="B825" s="35" t="s">
        <v>14152</v>
      </c>
      <c r="C825" s="35" t="s">
        <v>14153</v>
      </c>
      <c r="D825" s="35" t="s">
        <v>14154</v>
      </c>
      <c r="E825" s="35" t="s">
        <v>14155</v>
      </c>
      <c r="F825" s="35" t="s">
        <v>14156</v>
      </c>
      <c r="G825" s="20">
        <v>44491</v>
      </c>
      <c r="H825" s="35" t="s">
        <v>1121</v>
      </c>
      <c r="I825" s="35" t="s">
        <v>54</v>
      </c>
      <c r="J825" s="35" t="s">
        <v>69</v>
      </c>
      <c r="K825">
        <v>18</v>
      </c>
      <c r="L825">
        <v>9.1999999999999993</v>
      </c>
      <c r="M825" s="35" t="s">
        <v>14157</v>
      </c>
      <c r="N825" s="35" t="s">
        <v>14158</v>
      </c>
      <c r="O825" s="35" t="s">
        <v>518</v>
      </c>
      <c r="P825" s="35" t="s">
        <v>2575</v>
      </c>
      <c r="Q825" s="35" t="s">
        <v>96</v>
      </c>
      <c r="R825" s="35" t="s">
        <v>2577</v>
      </c>
      <c r="S825" s="35" t="s">
        <v>11605</v>
      </c>
      <c r="T825">
        <v>21930000</v>
      </c>
      <c r="U825">
        <v>10</v>
      </c>
      <c r="V825" s="35" t="s">
        <v>14691</v>
      </c>
      <c r="W825" s="35" t="s">
        <v>1120</v>
      </c>
      <c r="X825" s="35" t="s">
        <v>79</v>
      </c>
      <c r="Y825" s="35" t="s">
        <v>167</v>
      </c>
      <c r="Z825" s="35" t="s">
        <v>14691</v>
      </c>
      <c r="AA825" s="35" t="s">
        <v>14691</v>
      </c>
      <c r="AB825">
        <v>80000000</v>
      </c>
      <c r="AC825" s="35" t="s">
        <v>14691</v>
      </c>
      <c r="AD825" s="35" t="s">
        <v>14159</v>
      </c>
      <c r="AE825">
        <v>221493000</v>
      </c>
      <c r="AF825">
        <v>10.1</v>
      </c>
      <c r="AG825" s="35" t="s">
        <v>14691</v>
      </c>
      <c r="AI825">
        <v>10965000</v>
      </c>
      <c r="AJ825" s="20">
        <v>44581</v>
      </c>
      <c r="AK825" s="20"/>
      <c r="AL825">
        <v>7379000</v>
      </c>
      <c r="AO825">
        <v>7379000</v>
      </c>
      <c r="AP825" s="35" t="s">
        <v>14691</v>
      </c>
      <c r="AQ825" s="35" t="s">
        <v>14691</v>
      </c>
      <c r="AR825" s="35" t="s">
        <v>14691</v>
      </c>
      <c r="AS825" s="35" t="s">
        <v>14691</v>
      </c>
      <c r="AT825" s="35" t="s">
        <v>14691</v>
      </c>
      <c r="AU825">
        <v>10.1</v>
      </c>
      <c r="AV825">
        <v>10.195</v>
      </c>
      <c r="AW825" t="b">
        <v>0</v>
      </c>
      <c r="AX825">
        <v>21930000</v>
      </c>
      <c r="AY825" s="20">
        <v>45131</v>
      </c>
      <c r="AZ825" s="20"/>
      <c r="BA825" s="20">
        <v>45315</v>
      </c>
      <c r="BB825">
        <v>1</v>
      </c>
      <c r="BC825">
        <v>0.5</v>
      </c>
      <c r="BD825">
        <v>1</v>
      </c>
      <c r="BE825">
        <v>11.5</v>
      </c>
      <c r="BF825" s="35" t="s">
        <v>14691</v>
      </c>
      <c r="BG825" s="35" t="s">
        <v>1122</v>
      </c>
      <c r="BH825" s="35" t="s">
        <v>6937</v>
      </c>
      <c r="BI825" s="35" t="s">
        <v>2580</v>
      </c>
      <c r="BJ825" s="35" t="s">
        <v>6938</v>
      </c>
    </row>
    <row r="826" spans="1:62" x14ac:dyDescent="0.2">
      <c r="A826">
        <v>824</v>
      </c>
      <c r="B826" s="35" t="s">
        <v>14152</v>
      </c>
      <c r="C826" s="35" t="s">
        <v>14153</v>
      </c>
      <c r="D826" s="35" t="s">
        <v>14154</v>
      </c>
      <c r="E826" s="35" t="s">
        <v>14160</v>
      </c>
      <c r="F826" s="35" t="s">
        <v>14156</v>
      </c>
      <c r="G826" s="20">
        <v>44491</v>
      </c>
      <c r="H826" s="35" t="s">
        <v>1121</v>
      </c>
      <c r="I826" s="35" t="s">
        <v>54</v>
      </c>
      <c r="J826" s="35" t="s">
        <v>69</v>
      </c>
      <c r="K826">
        <v>18</v>
      </c>
      <c r="L826">
        <v>9.1999999999999993</v>
      </c>
      <c r="M826" s="35" t="s">
        <v>14157</v>
      </c>
      <c r="N826" s="35" t="s">
        <v>14158</v>
      </c>
      <c r="O826" s="35" t="s">
        <v>518</v>
      </c>
      <c r="P826" s="35" t="s">
        <v>2575</v>
      </c>
      <c r="Q826" s="35" t="s">
        <v>96</v>
      </c>
      <c r="R826" s="35" t="s">
        <v>2577</v>
      </c>
      <c r="S826" s="35" t="s">
        <v>11605</v>
      </c>
      <c r="T826">
        <v>21930000</v>
      </c>
      <c r="U826">
        <v>10</v>
      </c>
      <c r="V826" s="35" t="s">
        <v>14691</v>
      </c>
      <c r="W826" s="35" t="s">
        <v>1120</v>
      </c>
      <c r="X826" s="35" t="s">
        <v>79</v>
      </c>
      <c r="Y826" s="35" t="s">
        <v>167</v>
      </c>
      <c r="Z826" s="35" t="s">
        <v>14691</v>
      </c>
      <c r="AA826" s="35" t="s">
        <v>14691</v>
      </c>
      <c r="AB826">
        <v>80000000</v>
      </c>
      <c r="AC826" s="35" t="s">
        <v>14691</v>
      </c>
      <c r="AD826" s="35" t="s">
        <v>14159</v>
      </c>
      <c r="AE826">
        <v>221493000</v>
      </c>
      <c r="AF826">
        <v>10.1</v>
      </c>
      <c r="AG826" s="35" t="s">
        <v>14691</v>
      </c>
      <c r="AI826">
        <v>10965000</v>
      </c>
      <c r="AJ826" s="20">
        <v>44581</v>
      </c>
      <c r="AK826" s="20"/>
      <c r="AL826">
        <v>7379000</v>
      </c>
      <c r="AO826">
        <v>7379000</v>
      </c>
      <c r="AP826" s="35" t="s">
        <v>14691</v>
      </c>
      <c r="AQ826" s="35" t="s">
        <v>14691</v>
      </c>
      <c r="AR826" s="35" t="s">
        <v>14691</v>
      </c>
      <c r="AS826" s="35" t="s">
        <v>14691</v>
      </c>
      <c r="AT826" s="35" t="s">
        <v>14691</v>
      </c>
      <c r="AU826">
        <v>10.1</v>
      </c>
      <c r="AV826">
        <v>10.195</v>
      </c>
      <c r="AW826" t="b">
        <v>0</v>
      </c>
      <c r="AX826">
        <v>21930000</v>
      </c>
      <c r="AY826" s="20">
        <v>45131</v>
      </c>
      <c r="AZ826" s="20"/>
      <c r="BA826" s="20">
        <v>45315</v>
      </c>
      <c r="BB826">
        <v>1</v>
      </c>
      <c r="BC826">
        <v>0.5</v>
      </c>
      <c r="BD826">
        <v>1</v>
      </c>
      <c r="BE826">
        <v>11.5</v>
      </c>
      <c r="BF826" s="35" t="s">
        <v>14691</v>
      </c>
      <c r="BG826" s="35" t="s">
        <v>14152</v>
      </c>
      <c r="BH826" s="35" t="s">
        <v>14161</v>
      </c>
      <c r="BI826" s="35" t="s">
        <v>2584</v>
      </c>
      <c r="BJ826" s="35" t="s">
        <v>14162</v>
      </c>
    </row>
    <row r="827" spans="1:62" x14ac:dyDescent="0.2">
      <c r="A827">
        <v>825</v>
      </c>
      <c r="B827" s="35" t="s">
        <v>14152</v>
      </c>
      <c r="C827" s="35" t="s">
        <v>14153</v>
      </c>
      <c r="D827" s="35" t="s">
        <v>14154</v>
      </c>
      <c r="E827" s="35" t="s">
        <v>14163</v>
      </c>
      <c r="F827" s="35" t="s">
        <v>14156</v>
      </c>
      <c r="G827" s="20">
        <v>44491</v>
      </c>
      <c r="H827" s="35" t="s">
        <v>1121</v>
      </c>
      <c r="I827" s="35" t="s">
        <v>54</v>
      </c>
      <c r="J827" s="35" t="s">
        <v>69</v>
      </c>
      <c r="K827">
        <v>18</v>
      </c>
      <c r="L827">
        <v>9.1999999999999993</v>
      </c>
      <c r="M827" s="35" t="s">
        <v>14157</v>
      </c>
      <c r="N827" s="35" t="s">
        <v>14158</v>
      </c>
      <c r="O827" s="35" t="s">
        <v>518</v>
      </c>
      <c r="P827" s="35" t="s">
        <v>2575</v>
      </c>
      <c r="Q827" s="35" t="s">
        <v>96</v>
      </c>
      <c r="R827" s="35" t="s">
        <v>2577</v>
      </c>
      <c r="S827" s="35" t="s">
        <v>11605</v>
      </c>
      <c r="T827">
        <v>21930000</v>
      </c>
      <c r="U827">
        <v>10</v>
      </c>
      <c r="V827" s="35" t="s">
        <v>14691</v>
      </c>
      <c r="W827" s="35" t="s">
        <v>1120</v>
      </c>
      <c r="X827" s="35" t="s">
        <v>79</v>
      </c>
      <c r="Y827" s="35" t="s">
        <v>167</v>
      </c>
      <c r="Z827" s="35" t="s">
        <v>14691</v>
      </c>
      <c r="AA827" s="35" t="s">
        <v>14691</v>
      </c>
      <c r="AB827">
        <v>80000000</v>
      </c>
      <c r="AC827" s="35" t="s">
        <v>14691</v>
      </c>
      <c r="AD827" s="35" t="s">
        <v>14159</v>
      </c>
      <c r="AE827">
        <v>221493000</v>
      </c>
      <c r="AF827">
        <v>10.1</v>
      </c>
      <c r="AG827" s="35" t="s">
        <v>14691</v>
      </c>
      <c r="AI827">
        <v>10965000</v>
      </c>
      <c r="AJ827" s="20">
        <v>44581</v>
      </c>
      <c r="AK827" s="20"/>
      <c r="AL827">
        <v>7379000</v>
      </c>
      <c r="AO827">
        <v>7379000</v>
      </c>
      <c r="AP827" s="35" t="s">
        <v>14691</v>
      </c>
      <c r="AQ827" s="35" t="s">
        <v>14691</v>
      </c>
      <c r="AR827" s="35" t="s">
        <v>14691</v>
      </c>
      <c r="AS827" s="35" t="s">
        <v>14691</v>
      </c>
      <c r="AT827" s="35" t="s">
        <v>14691</v>
      </c>
      <c r="AU827">
        <v>10.1</v>
      </c>
      <c r="AV827">
        <v>10.195</v>
      </c>
      <c r="AW827" t="b">
        <v>0</v>
      </c>
      <c r="AX827">
        <v>21930000</v>
      </c>
      <c r="AY827" s="20">
        <v>45131</v>
      </c>
      <c r="AZ827" s="20"/>
      <c r="BA827" s="20">
        <v>45315</v>
      </c>
      <c r="BB827">
        <v>1</v>
      </c>
      <c r="BC827">
        <v>0.5</v>
      </c>
      <c r="BD827">
        <v>1</v>
      </c>
      <c r="BE827">
        <v>11.5</v>
      </c>
      <c r="BF827" s="35" t="s">
        <v>14691</v>
      </c>
      <c r="BG827" s="35" t="s">
        <v>14164</v>
      </c>
      <c r="BH827" s="35" t="s">
        <v>6937</v>
      </c>
      <c r="BI827" s="35" t="s">
        <v>2589</v>
      </c>
      <c r="BJ827" s="35" t="s">
        <v>6938</v>
      </c>
    </row>
    <row r="828" spans="1:62" x14ac:dyDescent="0.2">
      <c r="A828">
        <v>826</v>
      </c>
      <c r="B828" s="35" t="s">
        <v>6459</v>
      </c>
      <c r="C828" s="35" t="s">
        <v>6460</v>
      </c>
      <c r="D828" s="35" t="s">
        <v>6461</v>
      </c>
      <c r="E828" s="35" t="s">
        <v>6462</v>
      </c>
      <c r="F828" s="35" t="s">
        <v>6463</v>
      </c>
      <c r="G828" s="20">
        <v>44448</v>
      </c>
      <c r="H828" s="35" t="s">
        <v>2755</v>
      </c>
      <c r="I828" s="35" t="s">
        <v>61</v>
      </c>
      <c r="J828" s="35" t="s">
        <v>69</v>
      </c>
      <c r="K828">
        <v>18</v>
      </c>
      <c r="L828">
        <v>9.1999999999999993</v>
      </c>
      <c r="M828" s="35" t="s">
        <v>6134</v>
      </c>
      <c r="N828" s="35" t="s">
        <v>6464</v>
      </c>
      <c r="O828" s="35" t="s">
        <v>52</v>
      </c>
      <c r="P828" s="35" t="s">
        <v>2575</v>
      </c>
      <c r="Q828" s="35" t="s">
        <v>200</v>
      </c>
      <c r="R828" s="35" t="s">
        <v>2623</v>
      </c>
      <c r="S828" s="35" t="s">
        <v>6465</v>
      </c>
      <c r="T828">
        <v>30000000</v>
      </c>
      <c r="U828">
        <v>10</v>
      </c>
      <c r="V828" s="35" t="s">
        <v>6466</v>
      </c>
      <c r="W828" s="35" t="s">
        <v>1118</v>
      </c>
      <c r="X828" s="35" t="s">
        <v>79</v>
      </c>
      <c r="Y828" s="35" t="s">
        <v>48</v>
      </c>
      <c r="Z828" s="35" t="s">
        <v>14691</v>
      </c>
      <c r="AA828" s="35" t="s">
        <v>14691</v>
      </c>
      <c r="AC828" s="35" t="s">
        <v>14691</v>
      </c>
      <c r="AD828" s="35" t="s">
        <v>14691</v>
      </c>
      <c r="AE828">
        <v>301500000</v>
      </c>
      <c r="AF828">
        <v>10.050000000000001</v>
      </c>
      <c r="AG828" s="35" t="s">
        <v>14691</v>
      </c>
      <c r="AI828">
        <v>15000000</v>
      </c>
      <c r="AJ828" s="20">
        <v>44470</v>
      </c>
      <c r="AK828" s="20"/>
      <c r="AP828" s="35" t="s">
        <v>14691</v>
      </c>
      <c r="AQ828" s="35" t="s">
        <v>14691</v>
      </c>
      <c r="AR828" s="35" t="s">
        <v>14691</v>
      </c>
      <c r="AS828" s="35" t="s">
        <v>14691</v>
      </c>
      <c r="AT828" s="35" t="s">
        <v>14691</v>
      </c>
      <c r="AU828">
        <v>10.050000000000001</v>
      </c>
      <c r="AV828">
        <v>10.092000000000001</v>
      </c>
      <c r="AW828" t="b">
        <v>0</v>
      </c>
      <c r="AX828">
        <v>30000000</v>
      </c>
      <c r="AY828" s="20">
        <v>44931</v>
      </c>
      <c r="AZ828" s="20"/>
      <c r="BA828" s="20"/>
      <c r="BB828">
        <v>1</v>
      </c>
      <c r="BC828">
        <v>0.5</v>
      </c>
      <c r="BD828">
        <v>1</v>
      </c>
      <c r="BE828">
        <v>11.5</v>
      </c>
      <c r="BF828" s="35" t="s">
        <v>14691</v>
      </c>
      <c r="BG828" s="35" t="s">
        <v>1119</v>
      </c>
      <c r="BH828" s="35" t="s">
        <v>6467</v>
      </c>
      <c r="BI828" s="35" t="s">
        <v>2580</v>
      </c>
      <c r="BJ828" s="35" t="s">
        <v>6468</v>
      </c>
    </row>
    <row r="829" spans="1:62" x14ac:dyDescent="0.2">
      <c r="A829">
        <v>827</v>
      </c>
      <c r="B829" s="35" t="s">
        <v>6459</v>
      </c>
      <c r="C829" s="35" t="s">
        <v>6460</v>
      </c>
      <c r="D829" s="35" t="s">
        <v>6461</v>
      </c>
      <c r="E829" s="35" t="s">
        <v>6469</v>
      </c>
      <c r="F829" s="35" t="s">
        <v>6463</v>
      </c>
      <c r="G829" s="20">
        <v>44448</v>
      </c>
      <c r="H829" s="35" t="s">
        <v>2755</v>
      </c>
      <c r="I829" s="35" t="s">
        <v>61</v>
      </c>
      <c r="J829" s="35" t="s">
        <v>69</v>
      </c>
      <c r="K829">
        <v>18</v>
      </c>
      <c r="L829">
        <v>9.1999999999999993</v>
      </c>
      <c r="M829" s="35" t="s">
        <v>6134</v>
      </c>
      <c r="N829" s="35" t="s">
        <v>6464</v>
      </c>
      <c r="O829" s="35" t="s">
        <v>52</v>
      </c>
      <c r="P829" s="35" t="s">
        <v>2575</v>
      </c>
      <c r="Q829" s="35" t="s">
        <v>200</v>
      </c>
      <c r="R829" s="35" t="s">
        <v>2623</v>
      </c>
      <c r="S829" s="35" t="s">
        <v>6465</v>
      </c>
      <c r="T829">
        <v>30000000</v>
      </c>
      <c r="U829">
        <v>10</v>
      </c>
      <c r="V829" s="35" t="s">
        <v>6466</v>
      </c>
      <c r="W829" s="35" t="s">
        <v>1118</v>
      </c>
      <c r="X829" s="35" t="s">
        <v>79</v>
      </c>
      <c r="Y829" s="35" t="s">
        <v>48</v>
      </c>
      <c r="Z829" s="35" t="s">
        <v>14691</v>
      </c>
      <c r="AA829" s="35" t="s">
        <v>14691</v>
      </c>
      <c r="AC829" s="35" t="s">
        <v>14691</v>
      </c>
      <c r="AD829" s="35" t="s">
        <v>14691</v>
      </c>
      <c r="AE829">
        <v>301500000</v>
      </c>
      <c r="AF829">
        <v>10.050000000000001</v>
      </c>
      <c r="AG829" s="35" t="s">
        <v>14691</v>
      </c>
      <c r="AI829">
        <v>15000000</v>
      </c>
      <c r="AJ829" s="20">
        <v>44470</v>
      </c>
      <c r="AK829" s="20"/>
      <c r="AP829" s="35" t="s">
        <v>14691</v>
      </c>
      <c r="AQ829" s="35" t="s">
        <v>14691</v>
      </c>
      <c r="AR829" s="35" t="s">
        <v>14691</v>
      </c>
      <c r="AS829" s="35" t="s">
        <v>14691</v>
      </c>
      <c r="AT829" s="35" t="s">
        <v>14691</v>
      </c>
      <c r="AU829">
        <v>10.050000000000001</v>
      </c>
      <c r="AV829">
        <v>10.092000000000001</v>
      </c>
      <c r="AW829" t="b">
        <v>0</v>
      </c>
      <c r="AX829">
        <v>30000000</v>
      </c>
      <c r="AY829" s="20">
        <v>44931</v>
      </c>
      <c r="AZ829" s="20"/>
      <c r="BA829" s="20"/>
      <c r="BB829">
        <v>1</v>
      </c>
      <c r="BC829">
        <v>0.5</v>
      </c>
      <c r="BD829">
        <v>1</v>
      </c>
      <c r="BE829">
        <v>11.5</v>
      </c>
      <c r="BF829" s="35" t="s">
        <v>14691</v>
      </c>
      <c r="BG829" s="35" t="s">
        <v>6459</v>
      </c>
      <c r="BH829" s="35" t="s">
        <v>6470</v>
      </c>
      <c r="BI829" s="35" t="s">
        <v>2584</v>
      </c>
      <c r="BJ829" s="35" t="s">
        <v>6471</v>
      </c>
    </row>
    <row r="830" spans="1:62" x14ac:dyDescent="0.2">
      <c r="A830">
        <v>828</v>
      </c>
      <c r="B830" s="35" t="s">
        <v>6459</v>
      </c>
      <c r="C830" s="35" t="s">
        <v>6460</v>
      </c>
      <c r="D830" s="35" t="s">
        <v>6461</v>
      </c>
      <c r="E830" s="35" t="s">
        <v>6472</v>
      </c>
      <c r="F830" s="35" t="s">
        <v>6463</v>
      </c>
      <c r="G830" s="20">
        <v>44448</v>
      </c>
      <c r="H830" s="35" t="s">
        <v>2755</v>
      </c>
      <c r="I830" s="35" t="s">
        <v>61</v>
      </c>
      <c r="J830" s="35" t="s">
        <v>69</v>
      </c>
      <c r="K830">
        <v>18</v>
      </c>
      <c r="L830">
        <v>9.1999999999999993</v>
      </c>
      <c r="M830" s="35" t="s">
        <v>6134</v>
      </c>
      <c r="N830" s="35" t="s">
        <v>6464</v>
      </c>
      <c r="O830" s="35" t="s">
        <v>52</v>
      </c>
      <c r="P830" s="35" t="s">
        <v>2575</v>
      </c>
      <c r="Q830" s="35" t="s">
        <v>200</v>
      </c>
      <c r="R830" s="35" t="s">
        <v>2623</v>
      </c>
      <c r="S830" s="35" t="s">
        <v>6465</v>
      </c>
      <c r="T830">
        <v>30000000</v>
      </c>
      <c r="U830">
        <v>10</v>
      </c>
      <c r="V830" s="35" t="s">
        <v>6466</v>
      </c>
      <c r="W830" s="35" t="s">
        <v>1118</v>
      </c>
      <c r="X830" s="35" t="s">
        <v>79</v>
      </c>
      <c r="Y830" s="35" t="s">
        <v>48</v>
      </c>
      <c r="Z830" s="35" t="s">
        <v>14691</v>
      </c>
      <c r="AA830" s="35" t="s">
        <v>14691</v>
      </c>
      <c r="AC830" s="35" t="s">
        <v>14691</v>
      </c>
      <c r="AD830" s="35" t="s">
        <v>14691</v>
      </c>
      <c r="AE830">
        <v>301500000</v>
      </c>
      <c r="AF830">
        <v>10.050000000000001</v>
      </c>
      <c r="AG830" s="35" t="s">
        <v>14691</v>
      </c>
      <c r="AI830">
        <v>15000000</v>
      </c>
      <c r="AJ830" s="20">
        <v>44470</v>
      </c>
      <c r="AK830" s="20"/>
      <c r="AP830" s="35" t="s">
        <v>14691</v>
      </c>
      <c r="AQ830" s="35" t="s">
        <v>14691</v>
      </c>
      <c r="AR830" s="35" t="s">
        <v>14691</v>
      </c>
      <c r="AS830" s="35" t="s">
        <v>14691</v>
      </c>
      <c r="AT830" s="35" t="s">
        <v>14691</v>
      </c>
      <c r="AU830">
        <v>10.050000000000001</v>
      </c>
      <c r="AV830">
        <v>10.092000000000001</v>
      </c>
      <c r="AW830" t="b">
        <v>0</v>
      </c>
      <c r="AX830">
        <v>30000000</v>
      </c>
      <c r="AY830" s="20">
        <v>44931</v>
      </c>
      <c r="AZ830" s="20"/>
      <c r="BA830" s="20"/>
      <c r="BB830">
        <v>1</v>
      </c>
      <c r="BC830">
        <v>0.5</v>
      </c>
      <c r="BD830">
        <v>1</v>
      </c>
      <c r="BE830">
        <v>11.5</v>
      </c>
      <c r="BF830" s="35" t="s">
        <v>14691</v>
      </c>
      <c r="BG830" s="35" t="s">
        <v>6473</v>
      </c>
      <c r="BH830" s="35" t="s">
        <v>6474</v>
      </c>
      <c r="BI830" s="35" t="s">
        <v>2589</v>
      </c>
      <c r="BJ830" s="35" t="s">
        <v>6475</v>
      </c>
    </row>
    <row r="831" spans="1:62" x14ac:dyDescent="0.2">
      <c r="A831">
        <v>829</v>
      </c>
      <c r="B831" s="35" t="s">
        <v>3292</v>
      </c>
      <c r="C831" s="35" t="s">
        <v>3293</v>
      </c>
      <c r="D831" s="35" t="s">
        <v>3294</v>
      </c>
      <c r="E831" s="35" t="s">
        <v>3295</v>
      </c>
      <c r="F831" s="35" t="s">
        <v>3296</v>
      </c>
      <c r="G831" s="20">
        <v>44082</v>
      </c>
      <c r="H831" s="35" t="s">
        <v>1116</v>
      </c>
      <c r="I831" s="35" t="s">
        <v>158</v>
      </c>
      <c r="J831" s="35" t="s">
        <v>126</v>
      </c>
      <c r="K831">
        <v>16.5</v>
      </c>
      <c r="L831">
        <v>9.5</v>
      </c>
      <c r="M831" s="35" t="s">
        <v>2868</v>
      </c>
      <c r="N831" s="35" t="s">
        <v>3297</v>
      </c>
      <c r="O831" s="35" t="s">
        <v>112</v>
      </c>
      <c r="P831" s="35" t="s">
        <v>2598</v>
      </c>
      <c r="Q831" s="35" t="s">
        <v>52</v>
      </c>
      <c r="R831" s="35" t="s">
        <v>2733</v>
      </c>
      <c r="S831" s="35" t="s">
        <v>3298</v>
      </c>
      <c r="T831">
        <v>5750000</v>
      </c>
      <c r="U831">
        <v>10</v>
      </c>
      <c r="V831" s="35" t="s">
        <v>14691</v>
      </c>
      <c r="W831" s="35" t="s">
        <v>1115</v>
      </c>
      <c r="X831" s="35" t="s">
        <v>49</v>
      </c>
      <c r="Y831" s="35" t="s">
        <v>48</v>
      </c>
      <c r="Z831" s="35" t="s">
        <v>49</v>
      </c>
      <c r="AA831" s="35" t="s">
        <v>167</v>
      </c>
      <c r="AC831" s="35" t="s">
        <v>14691</v>
      </c>
      <c r="AD831" s="35" t="s">
        <v>14691</v>
      </c>
      <c r="AE831">
        <v>57512974</v>
      </c>
      <c r="AF831">
        <v>10.02</v>
      </c>
      <c r="AG831" s="35" t="s">
        <v>1114</v>
      </c>
      <c r="AH831">
        <v>578000000</v>
      </c>
      <c r="AI831">
        <v>5750000</v>
      </c>
      <c r="AJ831" s="20">
        <v>44257</v>
      </c>
      <c r="AK831" s="20">
        <v>44473</v>
      </c>
      <c r="AL831">
        <v>3500000</v>
      </c>
      <c r="AM831">
        <v>350000</v>
      </c>
      <c r="AP831" s="35" t="s">
        <v>14691</v>
      </c>
      <c r="AQ831" s="35" t="s">
        <v>14691</v>
      </c>
      <c r="AR831" s="35" t="s">
        <v>1113</v>
      </c>
      <c r="AS831" s="35" t="s">
        <v>3299</v>
      </c>
      <c r="AT831" s="35" t="s">
        <v>14691</v>
      </c>
      <c r="AU831">
        <v>10.11</v>
      </c>
      <c r="AV831">
        <v>10.122999999999999</v>
      </c>
      <c r="AW831" t="b">
        <v>1</v>
      </c>
      <c r="AX831">
        <v>5750000</v>
      </c>
      <c r="AY831" s="20">
        <v>44716</v>
      </c>
      <c r="AZ831" s="20">
        <v>44742</v>
      </c>
      <c r="BA831" s="20">
        <v>44899</v>
      </c>
      <c r="BB831">
        <v>1</v>
      </c>
      <c r="BC831">
        <v>1</v>
      </c>
      <c r="BD831">
        <v>0.5</v>
      </c>
      <c r="BE831">
        <v>11.5</v>
      </c>
      <c r="BF831" s="35" t="s">
        <v>14691</v>
      </c>
      <c r="BG831" s="35" t="s">
        <v>1117</v>
      </c>
      <c r="BH831" s="35" t="s">
        <v>3300</v>
      </c>
      <c r="BI831" s="35" t="s">
        <v>2580</v>
      </c>
      <c r="BJ831" s="35" t="s">
        <v>3301</v>
      </c>
    </row>
    <row r="832" spans="1:62" x14ac:dyDescent="0.2">
      <c r="A832">
        <v>830</v>
      </c>
      <c r="B832" s="35" t="s">
        <v>3292</v>
      </c>
      <c r="C832" s="35" t="s">
        <v>3293</v>
      </c>
      <c r="D832" s="35" t="s">
        <v>3294</v>
      </c>
      <c r="E832" s="35" t="s">
        <v>3302</v>
      </c>
      <c r="F832" s="35" t="s">
        <v>3296</v>
      </c>
      <c r="G832" s="20">
        <v>44082</v>
      </c>
      <c r="H832" s="35" t="s">
        <v>1116</v>
      </c>
      <c r="I832" s="35" t="s">
        <v>158</v>
      </c>
      <c r="J832" s="35" t="s">
        <v>126</v>
      </c>
      <c r="K832">
        <v>16.5</v>
      </c>
      <c r="L832">
        <v>9.5</v>
      </c>
      <c r="M832" s="35" t="s">
        <v>2868</v>
      </c>
      <c r="N832" s="35" t="s">
        <v>3297</v>
      </c>
      <c r="O832" s="35" t="s">
        <v>112</v>
      </c>
      <c r="P832" s="35" t="s">
        <v>2598</v>
      </c>
      <c r="Q832" s="35" t="s">
        <v>52</v>
      </c>
      <c r="R832" s="35" t="s">
        <v>2733</v>
      </c>
      <c r="S832" s="35" t="s">
        <v>3298</v>
      </c>
      <c r="T832">
        <v>5750000</v>
      </c>
      <c r="U832">
        <v>10</v>
      </c>
      <c r="V832" s="35" t="s">
        <v>14691</v>
      </c>
      <c r="W832" s="35" t="s">
        <v>1115</v>
      </c>
      <c r="X832" s="35" t="s">
        <v>49</v>
      </c>
      <c r="Y832" s="35" t="s">
        <v>48</v>
      </c>
      <c r="Z832" s="35" t="s">
        <v>49</v>
      </c>
      <c r="AA832" s="35" t="s">
        <v>167</v>
      </c>
      <c r="AC832" s="35" t="s">
        <v>14691</v>
      </c>
      <c r="AD832" s="35" t="s">
        <v>14691</v>
      </c>
      <c r="AE832">
        <v>57512974</v>
      </c>
      <c r="AF832">
        <v>10.02</v>
      </c>
      <c r="AG832" s="35" t="s">
        <v>1114</v>
      </c>
      <c r="AH832">
        <v>578000000</v>
      </c>
      <c r="AI832">
        <v>5750000</v>
      </c>
      <c r="AJ832" s="20">
        <v>44257</v>
      </c>
      <c r="AK832" s="20">
        <v>44473</v>
      </c>
      <c r="AL832">
        <v>3500000</v>
      </c>
      <c r="AM832">
        <v>350000</v>
      </c>
      <c r="AP832" s="35" t="s">
        <v>14691</v>
      </c>
      <c r="AQ832" s="35" t="s">
        <v>14691</v>
      </c>
      <c r="AR832" s="35" t="s">
        <v>1113</v>
      </c>
      <c r="AS832" s="35" t="s">
        <v>3299</v>
      </c>
      <c r="AT832" s="35" t="s">
        <v>14691</v>
      </c>
      <c r="AU832">
        <v>10.11</v>
      </c>
      <c r="AV832">
        <v>10.122999999999999</v>
      </c>
      <c r="AW832" t="b">
        <v>1</v>
      </c>
      <c r="AX832">
        <v>5750000</v>
      </c>
      <c r="AY832" s="20">
        <v>44716</v>
      </c>
      <c r="AZ832" s="20">
        <v>44742</v>
      </c>
      <c r="BA832" s="20">
        <v>44899</v>
      </c>
      <c r="BB832">
        <v>1</v>
      </c>
      <c r="BC832">
        <v>1</v>
      </c>
      <c r="BD832">
        <v>0.5</v>
      </c>
      <c r="BE832">
        <v>11.5</v>
      </c>
      <c r="BF832" s="35" t="s">
        <v>14691</v>
      </c>
      <c r="BG832" s="35" t="s">
        <v>3303</v>
      </c>
      <c r="BH832" s="35" t="s">
        <v>3304</v>
      </c>
      <c r="BI832" s="35" t="s">
        <v>2584</v>
      </c>
      <c r="BJ832" s="35" t="s">
        <v>3305</v>
      </c>
    </row>
    <row r="833" spans="1:62" x14ac:dyDescent="0.2">
      <c r="A833">
        <v>831</v>
      </c>
      <c r="B833" s="35" t="s">
        <v>3292</v>
      </c>
      <c r="C833" s="35" t="s">
        <v>3293</v>
      </c>
      <c r="D833" s="35" t="s">
        <v>3294</v>
      </c>
      <c r="E833" s="35" t="s">
        <v>3306</v>
      </c>
      <c r="F833" s="35" t="s">
        <v>3296</v>
      </c>
      <c r="G833" s="20">
        <v>44082</v>
      </c>
      <c r="H833" s="35" t="s">
        <v>1116</v>
      </c>
      <c r="I833" s="35" t="s">
        <v>158</v>
      </c>
      <c r="J833" s="35" t="s">
        <v>126</v>
      </c>
      <c r="K833">
        <v>16.5</v>
      </c>
      <c r="L833">
        <v>9.5</v>
      </c>
      <c r="M833" s="35" t="s">
        <v>2868</v>
      </c>
      <c r="N833" s="35" t="s">
        <v>3297</v>
      </c>
      <c r="O833" s="35" t="s">
        <v>112</v>
      </c>
      <c r="P833" s="35" t="s">
        <v>2598</v>
      </c>
      <c r="Q833" s="35" t="s">
        <v>52</v>
      </c>
      <c r="R833" s="35" t="s">
        <v>2733</v>
      </c>
      <c r="S833" s="35" t="s">
        <v>3298</v>
      </c>
      <c r="T833">
        <v>5750000</v>
      </c>
      <c r="U833">
        <v>10</v>
      </c>
      <c r="V833" s="35" t="s">
        <v>14691</v>
      </c>
      <c r="W833" s="35" t="s">
        <v>1115</v>
      </c>
      <c r="X833" s="35" t="s">
        <v>49</v>
      </c>
      <c r="Y833" s="35" t="s">
        <v>48</v>
      </c>
      <c r="Z833" s="35" t="s">
        <v>49</v>
      </c>
      <c r="AA833" s="35" t="s">
        <v>167</v>
      </c>
      <c r="AC833" s="35" t="s">
        <v>14691</v>
      </c>
      <c r="AD833" s="35" t="s">
        <v>14691</v>
      </c>
      <c r="AE833">
        <v>57512974</v>
      </c>
      <c r="AF833">
        <v>10.02</v>
      </c>
      <c r="AG833" s="35" t="s">
        <v>1114</v>
      </c>
      <c r="AH833">
        <v>578000000</v>
      </c>
      <c r="AI833">
        <v>5750000</v>
      </c>
      <c r="AJ833" s="20">
        <v>44257</v>
      </c>
      <c r="AK833" s="20">
        <v>44473</v>
      </c>
      <c r="AL833">
        <v>3500000</v>
      </c>
      <c r="AM833">
        <v>350000</v>
      </c>
      <c r="AP833" s="35" t="s">
        <v>14691</v>
      </c>
      <c r="AQ833" s="35" t="s">
        <v>14691</v>
      </c>
      <c r="AR833" s="35" t="s">
        <v>1113</v>
      </c>
      <c r="AS833" s="35" t="s">
        <v>3299</v>
      </c>
      <c r="AT833" s="35" t="s">
        <v>14691</v>
      </c>
      <c r="AU833">
        <v>10.11</v>
      </c>
      <c r="AV833">
        <v>10.122999999999999</v>
      </c>
      <c r="AW833" t="b">
        <v>1</v>
      </c>
      <c r="AX833">
        <v>5750000</v>
      </c>
      <c r="AY833" s="20">
        <v>44716</v>
      </c>
      <c r="AZ833" s="20">
        <v>44742</v>
      </c>
      <c r="BA833" s="20">
        <v>44899</v>
      </c>
      <c r="BB833">
        <v>1</v>
      </c>
      <c r="BC833">
        <v>1</v>
      </c>
      <c r="BD833">
        <v>0.5</v>
      </c>
      <c r="BE833">
        <v>11.5</v>
      </c>
      <c r="BF833" s="35" t="s">
        <v>14691</v>
      </c>
      <c r="BG833" s="35" t="s">
        <v>3307</v>
      </c>
      <c r="BH833" s="35" t="s">
        <v>3308</v>
      </c>
      <c r="BI833" s="35" t="s">
        <v>2589</v>
      </c>
      <c r="BJ833" s="35" t="s">
        <v>3309</v>
      </c>
    </row>
    <row r="834" spans="1:62" x14ac:dyDescent="0.2">
      <c r="A834">
        <v>832</v>
      </c>
      <c r="B834" s="35" t="s">
        <v>3292</v>
      </c>
      <c r="C834" s="35" t="s">
        <v>3293</v>
      </c>
      <c r="D834" s="35" t="s">
        <v>3294</v>
      </c>
      <c r="E834" s="35" t="s">
        <v>3310</v>
      </c>
      <c r="F834" s="35" t="s">
        <v>3296</v>
      </c>
      <c r="G834" s="20">
        <v>44082</v>
      </c>
      <c r="H834" s="35" t="s">
        <v>1116</v>
      </c>
      <c r="I834" s="35" t="s">
        <v>158</v>
      </c>
      <c r="J834" s="35" t="s">
        <v>126</v>
      </c>
      <c r="K834">
        <v>16.5</v>
      </c>
      <c r="L834">
        <v>9.5</v>
      </c>
      <c r="M834" s="35" t="s">
        <v>2868</v>
      </c>
      <c r="N834" s="35" t="s">
        <v>3297</v>
      </c>
      <c r="O834" s="35" t="s">
        <v>112</v>
      </c>
      <c r="P834" s="35" t="s">
        <v>2598</v>
      </c>
      <c r="Q834" s="35" t="s">
        <v>52</v>
      </c>
      <c r="R834" s="35" t="s">
        <v>2733</v>
      </c>
      <c r="S834" s="35" t="s">
        <v>3298</v>
      </c>
      <c r="T834">
        <v>5750000</v>
      </c>
      <c r="U834">
        <v>10</v>
      </c>
      <c r="V834" s="35" t="s">
        <v>14691</v>
      </c>
      <c r="W834" s="35" t="s">
        <v>1115</v>
      </c>
      <c r="X834" s="35" t="s">
        <v>49</v>
      </c>
      <c r="Y834" s="35" t="s">
        <v>48</v>
      </c>
      <c r="Z834" s="35" t="s">
        <v>49</v>
      </c>
      <c r="AA834" s="35" t="s">
        <v>167</v>
      </c>
      <c r="AC834" s="35" t="s">
        <v>14691</v>
      </c>
      <c r="AD834" s="35" t="s">
        <v>14691</v>
      </c>
      <c r="AE834">
        <v>57512974</v>
      </c>
      <c r="AF834">
        <v>10.02</v>
      </c>
      <c r="AG834" s="35" t="s">
        <v>1114</v>
      </c>
      <c r="AH834">
        <v>578000000</v>
      </c>
      <c r="AI834">
        <v>5750000</v>
      </c>
      <c r="AJ834" s="20">
        <v>44257</v>
      </c>
      <c r="AK834" s="20">
        <v>44473</v>
      </c>
      <c r="AL834">
        <v>3500000</v>
      </c>
      <c r="AM834">
        <v>350000</v>
      </c>
      <c r="AP834" s="35" t="s">
        <v>14691</v>
      </c>
      <c r="AQ834" s="35" t="s">
        <v>14691</v>
      </c>
      <c r="AR834" s="35" t="s">
        <v>1113</v>
      </c>
      <c r="AS834" s="35" t="s">
        <v>3299</v>
      </c>
      <c r="AT834" s="35" t="s">
        <v>14691</v>
      </c>
      <c r="AU834">
        <v>10.11</v>
      </c>
      <c r="AV834">
        <v>10.122999999999999</v>
      </c>
      <c r="AW834" t="b">
        <v>1</v>
      </c>
      <c r="AX834">
        <v>5750000</v>
      </c>
      <c r="AY834" s="20">
        <v>44716</v>
      </c>
      <c r="AZ834" s="20">
        <v>44742</v>
      </c>
      <c r="BA834" s="20">
        <v>44899</v>
      </c>
      <c r="BB834">
        <v>1</v>
      </c>
      <c r="BC834">
        <v>1</v>
      </c>
      <c r="BD834">
        <v>0.5</v>
      </c>
      <c r="BE834">
        <v>11.5</v>
      </c>
      <c r="BF834" s="35" t="s">
        <v>14691</v>
      </c>
      <c r="BG834" s="35" t="s">
        <v>3311</v>
      </c>
      <c r="BH834" s="35" t="s">
        <v>3312</v>
      </c>
      <c r="BI834" s="35" t="s">
        <v>2613</v>
      </c>
      <c r="BJ834" s="35" t="s">
        <v>3313</v>
      </c>
    </row>
    <row r="835" spans="1:62" x14ac:dyDescent="0.2">
      <c r="A835">
        <v>833</v>
      </c>
      <c r="B835" s="35" t="s">
        <v>6334</v>
      </c>
      <c r="C835" s="35" t="s">
        <v>6335</v>
      </c>
      <c r="D835" s="35" t="s">
        <v>6336</v>
      </c>
      <c r="E835" s="35" t="s">
        <v>6337</v>
      </c>
      <c r="F835" s="35" t="s">
        <v>6338</v>
      </c>
      <c r="G835" s="20">
        <v>44491</v>
      </c>
      <c r="H835" s="35" t="s">
        <v>138</v>
      </c>
      <c r="I835" s="35" t="s">
        <v>61</v>
      </c>
      <c r="J835" s="35" t="s">
        <v>137</v>
      </c>
      <c r="K835">
        <v>16.5</v>
      </c>
      <c r="L835">
        <v>9.1999999999999993</v>
      </c>
      <c r="M835" s="35" t="s">
        <v>4579</v>
      </c>
      <c r="N835" s="35" t="s">
        <v>6339</v>
      </c>
      <c r="O835" s="35" t="s">
        <v>136</v>
      </c>
      <c r="P835" s="35" t="s">
        <v>3730</v>
      </c>
      <c r="Q835" s="35" t="s">
        <v>87</v>
      </c>
      <c r="R835" s="35" t="s">
        <v>2623</v>
      </c>
      <c r="S835" s="35" t="s">
        <v>6340</v>
      </c>
      <c r="T835">
        <v>8625000</v>
      </c>
      <c r="U835">
        <v>10</v>
      </c>
      <c r="V835" s="35" t="s">
        <v>1111</v>
      </c>
      <c r="W835" s="35" t="s">
        <v>1110</v>
      </c>
      <c r="X835" s="35" t="s">
        <v>130</v>
      </c>
      <c r="Y835" s="35" t="s">
        <v>48</v>
      </c>
      <c r="Z835" s="35" t="s">
        <v>14691</v>
      </c>
      <c r="AA835" s="35" t="s">
        <v>14691</v>
      </c>
      <c r="AC835" s="35" t="s">
        <v>14691</v>
      </c>
      <c r="AD835" s="35" t="s">
        <v>14691</v>
      </c>
      <c r="AE835">
        <v>87112500</v>
      </c>
      <c r="AF835">
        <v>10.1</v>
      </c>
      <c r="AG835" s="35" t="s">
        <v>14691</v>
      </c>
      <c r="AI835">
        <v>8625000</v>
      </c>
      <c r="AJ835" s="20">
        <v>44552</v>
      </c>
      <c r="AK835" s="20"/>
      <c r="AL835">
        <v>4843750</v>
      </c>
      <c r="AO835">
        <v>4843750</v>
      </c>
      <c r="AP835" s="35" t="s">
        <v>14691</v>
      </c>
      <c r="AQ835" s="35" t="s">
        <v>14691</v>
      </c>
      <c r="AR835" s="35" t="s">
        <v>14691</v>
      </c>
      <c r="AS835" s="35" t="s">
        <v>14691</v>
      </c>
      <c r="AT835" s="35" t="s">
        <v>14691</v>
      </c>
      <c r="AU835">
        <v>10.1</v>
      </c>
      <c r="AV835">
        <v>10.127000000000001</v>
      </c>
      <c r="AW835" t="b">
        <v>0</v>
      </c>
      <c r="AX835">
        <v>8625000</v>
      </c>
      <c r="AY835" s="20">
        <v>44922</v>
      </c>
      <c r="AZ835" s="20"/>
      <c r="BA835" s="20">
        <v>45104</v>
      </c>
      <c r="BB835">
        <v>1</v>
      </c>
      <c r="BC835">
        <v>1</v>
      </c>
      <c r="BD835">
        <v>1</v>
      </c>
      <c r="BE835">
        <v>11.5</v>
      </c>
      <c r="BF835" s="35" t="s">
        <v>14691</v>
      </c>
      <c r="BG835" s="35" t="s">
        <v>1112</v>
      </c>
      <c r="BH835" s="35" t="s">
        <v>14813</v>
      </c>
      <c r="BI835" s="35" t="s">
        <v>2580</v>
      </c>
      <c r="BJ835" s="35" t="s">
        <v>6341</v>
      </c>
    </row>
    <row r="836" spans="1:62" x14ac:dyDescent="0.2">
      <c r="A836">
        <v>834</v>
      </c>
      <c r="B836" s="35" t="s">
        <v>6334</v>
      </c>
      <c r="C836" s="35" t="s">
        <v>6335</v>
      </c>
      <c r="D836" s="35" t="s">
        <v>6336</v>
      </c>
      <c r="E836" s="35" t="s">
        <v>6342</v>
      </c>
      <c r="F836" s="35" t="s">
        <v>6338</v>
      </c>
      <c r="G836" s="20">
        <v>44491</v>
      </c>
      <c r="H836" s="35" t="s">
        <v>138</v>
      </c>
      <c r="I836" s="35" t="s">
        <v>61</v>
      </c>
      <c r="J836" s="35" t="s">
        <v>137</v>
      </c>
      <c r="K836">
        <v>16.5</v>
      </c>
      <c r="L836">
        <v>9.1999999999999993</v>
      </c>
      <c r="M836" s="35" t="s">
        <v>4579</v>
      </c>
      <c r="N836" s="35" t="s">
        <v>6339</v>
      </c>
      <c r="O836" s="35" t="s">
        <v>136</v>
      </c>
      <c r="P836" s="35" t="s">
        <v>3730</v>
      </c>
      <c r="Q836" s="35" t="s">
        <v>87</v>
      </c>
      <c r="R836" s="35" t="s">
        <v>2623</v>
      </c>
      <c r="S836" s="35" t="s">
        <v>6340</v>
      </c>
      <c r="T836">
        <v>8625000</v>
      </c>
      <c r="U836">
        <v>10</v>
      </c>
      <c r="V836" s="35" t="s">
        <v>1111</v>
      </c>
      <c r="W836" s="35" t="s">
        <v>1110</v>
      </c>
      <c r="X836" s="35" t="s">
        <v>130</v>
      </c>
      <c r="Y836" s="35" t="s">
        <v>48</v>
      </c>
      <c r="Z836" s="35" t="s">
        <v>14691</v>
      </c>
      <c r="AA836" s="35" t="s">
        <v>14691</v>
      </c>
      <c r="AC836" s="35" t="s">
        <v>14691</v>
      </c>
      <c r="AD836" s="35" t="s">
        <v>14691</v>
      </c>
      <c r="AE836">
        <v>87112500</v>
      </c>
      <c r="AF836">
        <v>10.1</v>
      </c>
      <c r="AG836" s="35" t="s">
        <v>14691</v>
      </c>
      <c r="AI836">
        <v>8625000</v>
      </c>
      <c r="AJ836" s="20">
        <v>44552</v>
      </c>
      <c r="AK836" s="20"/>
      <c r="AL836">
        <v>4843750</v>
      </c>
      <c r="AO836">
        <v>4843750</v>
      </c>
      <c r="AP836" s="35" t="s">
        <v>14691</v>
      </c>
      <c r="AQ836" s="35" t="s">
        <v>14691</v>
      </c>
      <c r="AR836" s="35" t="s">
        <v>14691</v>
      </c>
      <c r="AS836" s="35" t="s">
        <v>14691</v>
      </c>
      <c r="AT836" s="35" t="s">
        <v>14691</v>
      </c>
      <c r="AU836">
        <v>10.1</v>
      </c>
      <c r="AV836">
        <v>10.127000000000001</v>
      </c>
      <c r="AW836" t="b">
        <v>0</v>
      </c>
      <c r="AX836">
        <v>8625000</v>
      </c>
      <c r="AY836" s="20">
        <v>44922</v>
      </c>
      <c r="AZ836" s="20"/>
      <c r="BA836" s="20">
        <v>45104</v>
      </c>
      <c r="BB836">
        <v>1</v>
      </c>
      <c r="BC836">
        <v>1</v>
      </c>
      <c r="BD836">
        <v>1</v>
      </c>
      <c r="BE836">
        <v>11.5</v>
      </c>
      <c r="BF836" s="35" t="s">
        <v>14691</v>
      </c>
      <c r="BG836" s="35" t="s">
        <v>6334</v>
      </c>
      <c r="BH836" s="35" t="s">
        <v>14814</v>
      </c>
      <c r="BI836" s="35" t="s">
        <v>2584</v>
      </c>
      <c r="BJ836" s="35" t="s">
        <v>6343</v>
      </c>
    </row>
    <row r="837" spans="1:62" x14ac:dyDescent="0.2">
      <c r="A837">
        <v>835</v>
      </c>
      <c r="B837" s="35" t="s">
        <v>6334</v>
      </c>
      <c r="C837" s="35" t="s">
        <v>6335</v>
      </c>
      <c r="D837" s="35" t="s">
        <v>6336</v>
      </c>
      <c r="E837" s="35" t="s">
        <v>6344</v>
      </c>
      <c r="F837" s="35" t="s">
        <v>6338</v>
      </c>
      <c r="G837" s="20">
        <v>44491</v>
      </c>
      <c r="H837" s="35" t="s">
        <v>138</v>
      </c>
      <c r="I837" s="35" t="s">
        <v>61</v>
      </c>
      <c r="J837" s="35" t="s">
        <v>137</v>
      </c>
      <c r="K837">
        <v>16.5</v>
      </c>
      <c r="L837">
        <v>9.1999999999999993</v>
      </c>
      <c r="M837" s="35" t="s">
        <v>4579</v>
      </c>
      <c r="N837" s="35" t="s">
        <v>6339</v>
      </c>
      <c r="O837" s="35" t="s">
        <v>136</v>
      </c>
      <c r="P837" s="35" t="s">
        <v>3730</v>
      </c>
      <c r="Q837" s="35" t="s">
        <v>87</v>
      </c>
      <c r="R837" s="35" t="s">
        <v>2623</v>
      </c>
      <c r="S837" s="35" t="s">
        <v>6340</v>
      </c>
      <c r="T837">
        <v>8625000</v>
      </c>
      <c r="U837">
        <v>10</v>
      </c>
      <c r="V837" s="35" t="s">
        <v>1111</v>
      </c>
      <c r="W837" s="35" t="s">
        <v>1110</v>
      </c>
      <c r="X837" s="35" t="s">
        <v>130</v>
      </c>
      <c r="Y837" s="35" t="s">
        <v>48</v>
      </c>
      <c r="Z837" s="35" t="s">
        <v>14691</v>
      </c>
      <c r="AA837" s="35" t="s">
        <v>14691</v>
      </c>
      <c r="AC837" s="35" t="s">
        <v>14691</v>
      </c>
      <c r="AD837" s="35" t="s">
        <v>14691</v>
      </c>
      <c r="AE837">
        <v>87112500</v>
      </c>
      <c r="AF837">
        <v>10.1</v>
      </c>
      <c r="AG837" s="35" t="s">
        <v>14691</v>
      </c>
      <c r="AI837">
        <v>8625000</v>
      </c>
      <c r="AJ837" s="20">
        <v>44552</v>
      </c>
      <c r="AK837" s="20"/>
      <c r="AL837">
        <v>4843750</v>
      </c>
      <c r="AO837">
        <v>4843750</v>
      </c>
      <c r="AP837" s="35" t="s">
        <v>14691</v>
      </c>
      <c r="AQ837" s="35" t="s">
        <v>14691</v>
      </c>
      <c r="AR837" s="35" t="s">
        <v>14691</v>
      </c>
      <c r="AS837" s="35" t="s">
        <v>14691</v>
      </c>
      <c r="AT837" s="35" t="s">
        <v>14691</v>
      </c>
      <c r="AU837">
        <v>10.1</v>
      </c>
      <c r="AV837">
        <v>10.127000000000001</v>
      </c>
      <c r="AW837" t="b">
        <v>0</v>
      </c>
      <c r="AX837">
        <v>8625000</v>
      </c>
      <c r="AY837" s="20">
        <v>44922</v>
      </c>
      <c r="AZ837" s="20"/>
      <c r="BA837" s="20">
        <v>45104</v>
      </c>
      <c r="BB837">
        <v>1</v>
      </c>
      <c r="BC837">
        <v>1</v>
      </c>
      <c r="BD837">
        <v>1</v>
      </c>
      <c r="BE837">
        <v>11.5</v>
      </c>
      <c r="BF837" s="35" t="s">
        <v>14691</v>
      </c>
      <c r="BG837" s="35" t="s">
        <v>6345</v>
      </c>
      <c r="BH837" s="35" t="s">
        <v>14815</v>
      </c>
      <c r="BI837" s="35" t="s">
        <v>2589</v>
      </c>
      <c r="BJ837" s="35" t="s">
        <v>6346</v>
      </c>
    </row>
    <row r="838" spans="1:62" x14ac:dyDescent="0.2">
      <c r="A838">
        <v>836</v>
      </c>
      <c r="B838" s="35" t="s">
        <v>10209</v>
      </c>
      <c r="C838" s="35" t="s">
        <v>10210</v>
      </c>
      <c r="D838" s="35" t="s">
        <v>10211</v>
      </c>
      <c r="E838" s="35" t="s">
        <v>10212</v>
      </c>
      <c r="F838" s="35" t="s">
        <v>10213</v>
      </c>
      <c r="G838" s="20">
        <v>44508</v>
      </c>
      <c r="H838" s="35" t="s">
        <v>391</v>
      </c>
      <c r="I838" s="35" t="s">
        <v>61</v>
      </c>
      <c r="J838" s="35" t="s">
        <v>69</v>
      </c>
      <c r="K838">
        <v>18</v>
      </c>
      <c r="L838">
        <v>9.1999999999999993</v>
      </c>
      <c r="M838" s="35" t="s">
        <v>10214</v>
      </c>
      <c r="N838" s="35" t="s">
        <v>10215</v>
      </c>
      <c r="O838" s="35" t="s">
        <v>102</v>
      </c>
      <c r="P838" s="35" t="s">
        <v>3730</v>
      </c>
      <c r="Q838" s="35" t="s">
        <v>209</v>
      </c>
      <c r="R838" s="35" t="s">
        <v>2577</v>
      </c>
      <c r="S838" s="35" t="s">
        <v>10216</v>
      </c>
      <c r="T838">
        <v>20000000</v>
      </c>
      <c r="U838">
        <v>10</v>
      </c>
      <c r="V838" s="35" t="s">
        <v>14691</v>
      </c>
      <c r="W838" s="35" t="s">
        <v>1108</v>
      </c>
      <c r="X838" s="35" t="s">
        <v>140</v>
      </c>
      <c r="Y838" s="35" t="s">
        <v>48</v>
      </c>
      <c r="Z838" s="35" t="s">
        <v>14691</v>
      </c>
      <c r="AA838" s="35" t="s">
        <v>14691</v>
      </c>
      <c r="AC838" s="35" t="s">
        <v>14691</v>
      </c>
      <c r="AD838" s="35" t="s">
        <v>14691</v>
      </c>
      <c r="AE838">
        <v>205000000</v>
      </c>
      <c r="AF838">
        <v>10.25</v>
      </c>
      <c r="AG838" s="35" t="s">
        <v>14691</v>
      </c>
      <c r="AI838">
        <v>10000000</v>
      </c>
      <c r="AJ838" s="20">
        <v>44532</v>
      </c>
      <c r="AK838" s="20"/>
      <c r="AL838">
        <v>11250000</v>
      </c>
      <c r="AO838">
        <v>11250000</v>
      </c>
      <c r="AP838" s="35" t="s">
        <v>14691</v>
      </c>
      <c r="AQ838" s="35" t="s">
        <v>14691</v>
      </c>
      <c r="AR838" s="35" t="s">
        <v>14691</v>
      </c>
      <c r="AS838" s="35" t="s">
        <v>14691</v>
      </c>
      <c r="AT838" s="35" t="s">
        <v>14691</v>
      </c>
      <c r="AU838">
        <v>10.25</v>
      </c>
      <c r="AV838">
        <v>10.321999999999999</v>
      </c>
      <c r="AW838" t="b">
        <v>0</v>
      </c>
      <c r="AX838">
        <v>20000000</v>
      </c>
      <c r="AY838" s="20">
        <v>44991</v>
      </c>
      <c r="AZ838" s="20"/>
      <c r="BA838" s="20">
        <v>45175</v>
      </c>
      <c r="BB838">
        <v>1</v>
      </c>
      <c r="BC838">
        <v>0.5</v>
      </c>
      <c r="BD838">
        <v>1</v>
      </c>
      <c r="BE838">
        <v>11.5</v>
      </c>
      <c r="BF838" s="35" t="s">
        <v>14691</v>
      </c>
      <c r="BG838" s="35" t="s">
        <v>1109</v>
      </c>
      <c r="BH838" s="35" t="s">
        <v>10217</v>
      </c>
      <c r="BI838" s="35" t="s">
        <v>2580</v>
      </c>
      <c r="BJ838" s="35" t="s">
        <v>10218</v>
      </c>
    </row>
    <row r="839" spans="1:62" x14ac:dyDescent="0.2">
      <c r="A839">
        <v>837</v>
      </c>
      <c r="B839" s="35" t="s">
        <v>10209</v>
      </c>
      <c r="C839" s="35" t="s">
        <v>10210</v>
      </c>
      <c r="D839" s="35" t="s">
        <v>10211</v>
      </c>
      <c r="E839" s="35" t="s">
        <v>10219</v>
      </c>
      <c r="F839" s="35" t="s">
        <v>10213</v>
      </c>
      <c r="G839" s="20">
        <v>44508</v>
      </c>
      <c r="H839" s="35" t="s">
        <v>391</v>
      </c>
      <c r="I839" s="35" t="s">
        <v>61</v>
      </c>
      <c r="J839" s="35" t="s">
        <v>69</v>
      </c>
      <c r="K839">
        <v>18</v>
      </c>
      <c r="L839">
        <v>9.1999999999999993</v>
      </c>
      <c r="M839" s="35" t="s">
        <v>10214</v>
      </c>
      <c r="N839" s="35" t="s">
        <v>10215</v>
      </c>
      <c r="O839" s="35" t="s">
        <v>102</v>
      </c>
      <c r="P839" s="35" t="s">
        <v>3730</v>
      </c>
      <c r="Q839" s="35" t="s">
        <v>209</v>
      </c>
      <c r="R839" s="35" t="s">
        <v>2577</v>
      </c>
      <c r="S839" s="35" t="s">
        <v>10216</v>
      </c>
      <c r="T839">
        <v>20000000</v>
      </c>
      <c r="U839">
        <v>10</v>
      </c>
      <c r="V839" s="35" t="s">
        <v>14691</v>
      </c>
      <c r="W839" s="35" t="s">
        <v>1108</v>
      </c>
      <c r="X839" s="35" t="s">
        <v>140</v>
      </c>
      <c r="Y839" s="35" t="s">
        <v>48</v>
      </c>
      <c r="Z839" s="35" t="s">
        <v>14691</v>
      </c>
      <c r="AA839" s="35" t="s">
        <v>14691</v>
      </c>
      <c r="AC839" s="35" t="s">
        <v>14691</v>
      </c>
      <c r="AD839" s="35" t="s">
        <v>14691</v>
      </c>
      <c r="AE839">
        <v>205000000</v>
      </c>
      <c r="AF839">
        <v>10.25</v>
      </c>
      <c r="AG839" s="35" t="s">
        <v>14691</v>
      </c>
      <c r="AI839">
        <v>10000000</v>
      </c>
      <c r="AJ839" s="20">
        <v>44532</v>
      </c>
      <c r="AK839" s="20"/>
      <c r="AL839">
        <v>11250000</v>
      </c>
      <c r="AO839">
        <v>11250000</v>
      </c>
      <c r="AP839" s="35" t="s">
        <v>14691</v>
      </c>
      <c r="AQ839" s="35" t="s">
        <v>14691</v>
      </c>
      <c r="AR839" s="35" t="s">
        <v>14691</v>
      </c>
      <c r="AS839" s="35" t="s">
        <v>14691</v>
      </c>
      <c r="AT839" s="35" t="s">
        <v>14691</v>
      </c>
      <c r="AU839">
        <v>10.25</v>
      </c>
      <c r="AV839">
        <v>10.321999999999999</v>
      </c>
      <c r="AW839" t="b">
        <v>0</v>
      </c>
      <c r="AX839">
        <v>20000000</v>
      </c>
      <c r="AY839" s="20">
        <v>44991</v>
      </c>
      <c r="AZ839" s="20"/>
      <c r="BA839" s="20">
        <v>45175</v>
      </c>
      <c r="BB839">
        <v>1</v>
      </c>
      <c r="BC839">
        <v>0.5</v>
      </c>
      <c r="BD839">
        <v>1</v>
      </c>
      <c r="BE839">
        <v>11.5</v>
      </c>
      <c r="BF839" s="35" t="s">
        <v>14691</v>
      </c>
      <c r="BG839" s="35" t="s">
        <v>10209</v>
      </c>
      <c r="BH839" s="35" t="s">
        <v>10220</v>
      </c>
      <c r="BI839" s="35" t="s">
        <v>2584</v>
      </c>
      <c r="BJ839" s="35" t="s">
        <v>10221</v>
      </c>
    </row>
    <row r="840" spans="1:62" x14ac:dyDescent="0.2">
      <c r="A840">
        <v>838</v>
      </c>
      <c r="B840" s="35" t="s">
        <v>10209</v>
      </c>
      <c r="C840" s="35" t="s">
        <v>10210</v>
      </c>
      <c r="D840" s="35" t="s">
        <v>10211</v>
      </c>
      <c r="E840" s="35" t="s">
        <v>10222</v>
      </c>
      <c r="F840" s="35" t="s">
        <v>10213</v>
      </c>
      <c r="G840" s="20">
        <v>44508</v>
      </c>
      <c r="H840" s="35" t="s">
        <v>391</v>
      </c>
      <c r="I840" s="35" t="s">
        <v>61</v>
      </c>
      <c r="J840" s="35" t="s">
        <v>69</v>
      </c>
      <c r="K840">
        <v>18</v>
      </c>
      <c r="L840">
        <v>9.1999999999999993</v>
      </c>
      <c r="M840" s="35" t="s">
        <v>10214</v>
      </c>
      <c r="N840" s="35" t="s">
        <v>10215</v>
      </c>
      <c r="O840" s="35" t="s">
        <v>102</v>
      </c>
      <c r="P840" s="35" t="s">
        <v>3730</v>
      </c>
      <c r="Q840" s="35" t="s">
        <v>209</v>
      </c>
      <c r="R840" s="35" t="s">
        <v>2577</v>
      </c>
      <c r="S840" s="35" t="s">
        <v>10216</v>
      </c>
      <c r="T840">
        <v>20000000</v>
      </c>
      <c r="U840">
        <v>10</v>
      </c>
      <c r="V840" s="35" t="s">
        <v>14691</v>
      </c>
      <c r="W840" s="35" t="s">
        <v>1108</v>
      </c>
      <c r="X840" s="35" t="s">
        <v>140</v>
      </c>
      <c r="Y840" s="35" t="s">
        <v>48</v>
      </c>
      <c r="Z840" s="35" t="s">
        <v>14691</v>
      </c>
      <c r="AA840" s="35" t="s">
        <v>14691</v>
      </c>
      <c r="AC840" s="35" t="s">
        <v>14691</v>
      </c>
      <c r="AD840" s="35" t="s">
        <v>14691</v>
      </c>
      <c r="AE840">
        <v>205000000</v>
      </c>
      <c r="AF840">
        <v>10.25</v>
      </c>
      <c r="AG840" s="35" t="s">
        <v>14691</v>
      </c>
      <c r="AI840">
        <v>10000000</v>
      </c>
      <c r="AJ840" s="20">
        <v>44532</v>
      </c>
      <c r="AK840" s="20"/>
      <c r="AL840">
        <v>11250000</v>
      </c>
      <c r="AO840">
        <v>11250000</v>
      </c>
      <c r="AP840" s="35" t="s">
        <v>14691</v>
      </c>
      <c r="AQ840" s="35" t="s">
        <v>14691</v>
      </c>
      <c r="AR840" s="35" t="s">
        <v>14691</v>
      </c>
      <c r="AS840" s="35" t="s">
        <v>14691</v>
      </c>
      <c r="AT840" s="35" t="s">
        <v>14691</v>
      </c>
      <c r="AU840">
        <v>10.25</v>
      </c>
      <c r="AV840">
        <v>10.321999999999999</v>
      </c>
      <c r="AW840" t="b">
        <v>0</v>
      </c>
      <c r="AX840">
        <v>20000000</v>
      </c>
      <c r="AY840" s="20">
        <v>44991</v>
      </c>
      <c r="AZ840" s="20"/>
      <c r="BA840" s="20">
        <v>45175</v>
      </c>
      <c r="BB840">
        <v>1</v>
      </c>
      <c r="BC840">
        <v>0.5</v>
      </c>
      <c r="BD840">
        <v>1</v>
      </c>
      <c r="BE840">
        <v>11.5</v>
      </c>
      <c r="BF840" s="35" t="s">
        <v>14691</v>
      </c>
      <c r="BG840" s="35" t="s">
        <v>10223</v>
      </c>
      <c r="BH840" s="35" t="s">
        <v>10224</v>
      </c>
      <c r="BI840" s="35" t="s">
        <v>2589</v>
      </c>
      <c r="BJ840" s="35" t="s">
        <v>10225</v>
      </c>
    </row>
    <row r="841" spans="1:62" x14ac:dyDescent="0.2">
      <c r="A841">
        <v>839</v>
      </c>
      <c r="B841" s="35" t="s">
        <v>9032</v>
      </c>
      <c r="C841" s="35" t="s">
        <v>9033</v>
      </c>
      <c r="D841" s="35" t="s">
        <v>9034</v>
      </c>
      <c r="E841" s="35" t="s">
        <v>9035</v>
      </c>
      <c r="F841" s="35" t="s">
        <v>9036</v>
      </c>
      <c r="G841" s="20">
        <v>44379</v>
      </c>
      <c r="H841" s="35" t="s">
        <v>138</v>
      </c>
      <c r="I841" s="35" t="s">
        <v>54</v>
      </c>
      <c r="J841" s="35" t="s">
        <v>137</v>
      </c>
      <c r="K841">
        <v>18</v>
      </c>
      <c r="L841">
        <v>9.1999999999999993</v>
      </c>
      <c r="M841" s="35" t="s">
        <v>4748</v>
      </c>
      <c r="N841" s="35" t="s">
        <v>9037</v>
      </c>
      <c r="O841" s="35" t="s">
        <v>192</v>
      </c>
      <c r="P841" s="35" t="s">
        <v>3549</v>
      </c>
      <c r="Q841" s="35" t="s">
        <v>523</v>
      </c>
      <c r="R841" s="35" t="s">
        <v>2623</v>
      </c>
      <c r="S841" s="35" t="s">
        <v>9038</v>
      </c>
      <c r="T841">
        <v>8625000</v>
      </c>
      <c r="U841">
        <v>10</v>
      </c>
      <c r="V841" s="35" t="s">
        <v>14691</v>
      </c>
      <c r="W841" s="35" t="s">
        <v>1106</v>
      </c>
      <c r="X841" s="35" t="s">
        <v>130</v>
      </c>
      <c r="Y841" s="35" t="s">
        <v>48</v>
      </c>
      <c r="Z841" s="35" t="s">
        <v>14691</v>
      </c>
      <c r="AA841" s="35" t="s">
        <v>14691</v>
      </c>
      <c r="AC841" s="35" t="s">
        <v>14691</v>
      </c>
      <c r="AD841" s="35" t="s">
        <v>14691</v>
      </c>
      <c r="AE841">
        <v>87543750</v>
      </c>
      <c r="AF841">
        <v>10.15</v>
      </c>
      <c r="AG841" s="35" t="s">
        <v>14691</v>
      </c>
      <c r="AI841">
        <v>8625000</v>
      </c>
      <c r="AJ841" s="20">
        <v>44607</v>
      </c>
      <c r="AK841" s="20"/>
      <c r="AL841">
        <v>3773310</v>
      </c>
      <c r="AM841">
        <v>377331</v>
      </c>
      <c r="AP841" s="35" t="s">
        <v>14691</v>
      </c>
      <c r="AQ841" s="35" t="s">
        <v>14691</v>
      </c>
      <c r="AR841" s="35" t="s">
        <v>14691</v>
      </c>
      <c r="AS841" s="35" t="s">
        <v>14691</v>
      </c>
      <c r="AT841" s="35" t="s">
        <v>14691</v>
      </c>
      <c r="AU841">
        <v>10.15</v>
      </c>
      <c r="AV841">
        <v>10.183999999999999</v>
      </c>
      <c r="AW841" t="b">
        <v>0</v>
      </c>
      <c r="AX841">
        <v>8625000</v>
      </c>
      <c r="AY841" s="20">
        <v>44974</v>
      </c>
      <c r="AZ841" s="20"/>
      <c r="BA841" s="20">
        <v>45155</v>
      </c>
      <c r="BB841">
        <v>1</v>
      </c>
      <c r="BC841">
        <v>1</v>
      </c>
      <c r="BD841">
        <v>1</v>
      </c>
      <c r="BE841">
        <v>11.5</v>
      </c>
      <c r="BF841" s="35" t="s">
        <v>14691</v>
      </c>
      <c r="BG841" s="35" t="s">
        <v>1107</v>
      </c>
      <c r="BH841" s="35" t="s">
        <v>6937</v>
      </c>
      <c r="BI841" s="35" t="s">
        <v>2580</v>
      </c>
      <c r="BJ841" s="35" t="s">
        <v>6938</v>
      </c>
    </row>
    <row r="842" spans="1:62" x14ac:dyDescent="0.2">
      <c r="A842">
        <v>840</v>
      </c>
      <c r="B842" s="35" t="s">
        <v>9032</v>
      </c>
      <c r="C842" s="35" t="s">
        <v>9033</v>
      </c>
      <c r="D842" s="35" t="s">
        <v>9034</v>
      </c>
      <c r="E842" s="35" t="s">
        <v>9039</v>
      </c>
      <c r="F842" s="35" t="s">
        <v>9036</v>
      </c>
      <c r="G842" s="20">
        <v>44379</v>
      </c>
      <c r="H842" s="35" t="s">
        <v>138</v>
      </c>
      <c r="I842" s="35" t="s">
        <v>54</v>
      </c>
      <c r="J842" s="35" t="s">
        <v>137</v>
      </c>
      <c r="K842">
        <v>18</v>
      </c>
      <c r="L842">
        <v>9.1999999999999993</v>
      </c>
      <c r="M842" s="35" t="s">
        <v>4748</v>
      </c>
      <c r="N842" s="35" t="s">
        <v>9037</v>
      </c>
      <c r="O842" s="35" t="s">
        <v>192</v>
      </c>
      <c r="P842" s="35" t="s">
        <v>3549</v>
      </c>
      <c r="Q842" s="35" t="s">
        <v>523</v>
      </c>
      <c r="R842" s="35" t="s">
        <v>2623</v>
      </c>
      <c r="S842" s="35" t="s">
        <v>9038</v>
      </c>
      <c r="T842">
        <v>8625000</v>
      </c>
      <c r="U842">
        <v>10</v>
      </c>
      <c r="V842" s="35" t="s">
        <v>14691</v>
      </c>
      <c r="W842" s="35" t="s">
        <v>1106</v>
      </c>
      <c r="X842" s="35" t="s">
        <v>130</v>
      </c>
      <c r="Y842" s="35" t="s">
        <v>48</v>
      </c>
      <c r="Z842" s="35" t="s">
        <v>14691</v>
      </c>
      <c r="AA842" s="35" t="s">
        <v>14691</v>
      </c>
      <c r="AC842" s="35" t="s">
        <v>14691</v>
      </c>
      <c r="AD842" s="35" t="s">
        <v>14691</v>
      </c>
      <c r="AE842">
        <v>87543750</v>
      </c>
      <c r="AF842">
        <v>10.15</v>
      </c>
      <c r="AG842" s="35" t="s">
        <v>14691</v>
      </c>
      <c r="AI842">
        <v>8625000</v>
      </c>
      <c r="AJ842" s="20">
        <v>44607</v>
      </c>
      <c r="AK842" s="20"/>
      <c r="AL842">
        <v>3773310</v>
      </c>
      <c r="AM842">
        <v>377331</v>
      </c>
      <c r="AP842" s="35" t="s">
        <v>14691</v>
      </c>
      <c r="AQ842" s="35" t="s">
        <v>14691</v>
      </c>
      <c r="AR842" s="35" t="s">
        <v>14691</v>
      </c>
      <c r="AS842" s="35" t="s">
        <v>14691</v>
      </c>
      <c r="AT842" s="35" t="s">
        <v>14691</v>
      </c>
      <c r="AU842">
        <v>10.15</v>
      </c>
      <c r="AV842">
        <v>10.183999999999999</v>
      </c>
      <c r="AW842" t="b">
        <v>0</v>
      </c>
      <c r="AX842">
        <v>8625000</v>
      </c>
      <c r="AY842" s="20">
        <v>44974</v>
      </c>
      <c r="AZ842" s="20"/>
      <c r="BA842" s="20">
        <v>45155</v>
      </c>
      <c r="BB842">
        <v>1</v>
      </c>
      <c r="BC842">
        <v>1</v>
      </c>
      <c r="BD842">
        <v>1</v>
      </c>
      <c r="BE842">
        <v>11.5</v>
      </c>
      <c r="BF842" s="35" t="s">
        <v>14691</v>
      </c>
      <c r="BG842" s="35" t="s">
        <v>9032</v>
      </c>
      <c r="BH842" s="35" t="s">
        <v>9040</v>
      </c>
      <c r="BI842" s="35" t="s">
        <v>2584</v>
      </c>
      <c r="BJ842" s="35" t="s">
        <v>9041</v>
      </c>
    </row>
    <row r="843" spans="1:62" x14ac:dyDescent="0.2">
      <c r="A843">
        <v>841</v>
      </c>
      <c r="B843" s="35" t="s">
        <v>9032</v>
      </c>
      <c r="C843" s="35" t="s">
        <v>9033</v>
      </c>
      <c r="D843" s="35" t="s">
        <v>9034</v>
      </c>
      <c r="E843" s="35" t="s">
        <v>9042</v>
      </c>
      <c r="F843" s="35" t="s">
        <v>9036</v>
      </c>
      <c r="G843" s="20">
        <v>44379</v>
      </c>
      <c r="H843" s="35" t="s">
        <v>138</v>
      </c>
      <c r="I843" s="35" t="s">
        <v>54</v>
      </c>
      <c r="J843" s="35" t="s">
        <v>137</v>
      </c>
      <c r="K843">
        <v>18</v>
      </c>
      <c r="L843">
        <v>9.1999999999999993</v>
      </c>
      <c r="M843" s="35" t="s">
        <v>4748</v>
      </c>
      <c r="N843" s="35" t="s">
        <v>9037</v>
      </c>
      <c r="O843" s="35" t="s">
        <v>192</v>
      </c>
      <c r="P843" s="35" t="s">
        <v>3549</v>
      </c>
      <c r="Q843" s="35" t="s">
        <v>523</v>
      </c>
      <c r="R843" s="35" t="s">
        <v>2623</v>
      </c>
      <c r="S843" s="35" t="s">
        <v>9038</v>
      </c>
      <c r="T843">
        <v>8625000</v>
      </c>
      <c r="U843">
        <v>10</v>
      </c>
      <c r="V843" s="35" t="s">
        <v>14691</v>
      </c>
      <c r="W843" s="35" t="s">
        <v>1106</v>
      </c>
      <c r="X843" s="35" t="s">
        <v>130</v>
      </c>
      <c r="Y843" s="35" t="s">
        <v>48</v>
      </c>
      <c r="Z843" s="35" t="s">
        <v>14691</v>
      </c>
      <c r="AA843" s="35" t="s">
        <v>14691</v>
      </c>
      <c r="AC843" s="35" t="s">
        <v>14691</v>
      </c>
      <c r="AD843" s="35" t="s">
        <v>14691</v>
      </c>
      <c r="AE843">
        <v>87543750</v>
      </c>
      <c r="AF843">
        <v>10.15</v>
      </c>
      <c r="AG843" s="35" t="s">
        <v>14691</v>
      </c>
      <c r="AI843">
        <v>8625000</v>
      </c>
      <c r="AJ843" s="20">
        <v>44607</v>
      </c>
      <c r="AK843" s="20"/>
      <c r="AL843">
        <v>3773310</v>
      </c>
      <c r="AM843">
        <v>377331</v>
      </c>
      <c r="AP843" s="35" t="s">
        <v>14691</v>
      </c>
      <c r="AQ843" s="35" t="s">
        <v>14691</v>
      </c>
      <c r="AR843" s="35" t="s">
        <v>14691</v>
      </c>
      <c r="AS843" s="35" t="s">
        <v>14691</v>
      </c>
      <c r="AT843" s="35" t="s">
        <v>14691</v>
      </c>
      <c r="AU843">
        <v>10.15</v>
      </c>
      <c r="AV843">
        <v>10.183999999999999</v>
      </c>
      <c r="AW843" t="b">
        <v>0</v>
      </c>
      <c r="AX843">
        <v>8625000</v>
      </c>
      <c r="AY843" s="20">
        <v>44974</v>
      </c>
      <c r="AZ843" s="20"/>
      <c r="BA843" s="20">
        <v>45155</v>
      </c>
      <c r="BB843">
        <v>1</v>
      </c>
      <c r="BC843">
        <v>1</v>
      </c>
      <c r="BD843">
        <v>1</v>
      </c>
      <c r="BE843">
        <v>11.5</v>
      </c>
      <c r="BF843" s="35" t="s">
        <v>14691</v>
      </c>
      <c r="BG843" s="35" t="s">
        <v>9043</v>
      </c>
      <c r="BH843" s="35" t="s">
        <v>6937</v>
      </c>
      <c r="BI843" s="35" t="s">
        <v>2589</v>
      </c>
      <c r="BJ843" s="35" t="s">
        <v>6938</v>
      </c>
    </row>
    <row r="844" spans="1:62" x14ac:dyDescent="0.2">
      <c r="A844">
        <v>842</v>
      </c>
      <c r="B844" s="35" t="s">
        <v>13481</v>
      </c>
      <c r="C844" s="35" t="s">
        <v>13482</v>
      </c>
      <c r="D844" s="35" t="s">
        <v>13483</v>
      </c>
      <c r="E844" s="35" t="s">
        <v>13484</v>
      </c>
      <c r="F844" s="35" t="s">
        <v>13485</v>
      </c>
      <c r="G844" s="20">
        <v>44524</v>
      </c>
      <c r="H844" s="35" t="s">
        <v>99</v>
      </c>
      <c r="I844" s="35" t="s">
        <v>61</v>
      </c>
      <c r="J844" s="35" t="s">
        <v>525</v>
      </c>
      <c r="M844" s="35" t="s">
        <v>13486</v>
      </c>
      <c r="N844" s="35" t="s">
        <v>13487</v>
      </c>
      <c r="O844" s="35" t="s">
        <v>74</v>
      </c>
      <c r="P844" s="35" t="s">
        <v>2656</v>
      </c>
      <c r="Q844" s="35" t="s">
        <v>209</v>
      </c>
      <c r="R844" s="35" t="s">
        <v>2577</v>
      </c>
      <c r="S844" s="35" t="s">
        <v>13488</v>
      </c>
      <c r="T844">
        <v>25300000</v>
      </c>
      <c r="U844">
        <v>10</v>
      </c>
      <c r="V844" s="35" t="s">
        <v>14691</v>
      </c>
      <c r="W844" s="35" t="s">
        <v>1104</v>
      </c>
      <c r="X844" s="35" t="s">
        <v>79</v>
      </c>
      <c r="Y844" s="35" t="s">
        <v>48</v>
      </c>
      <c r="Z844" s="35" t="s">
        <v>14691</v>
      </c>
      <c r="AA844" s="35" t="s">
        <v>14691</v>
      </c>
      <c r="AC844" s="35" t="s">
        <v>14691</v>
      </c>
      <c r="AD844" s="35" t="s">
        <v>14691</v>
      </c>
      <c r="AE844">
        <v>253000000</v>
      </c>
      <c r="AF844">
        <v>10</v>
      </c>
      <c r="AG844" s="35" t="s">
        <v>14691</v>
      </c>
      <c r="AI844">
        <v>12650000</v>
      </c>
      <c r="AJ844" s="20">
        <v>44540</v>
      </c>
      <c r="AK844" s="20"/>
      <c r="AL844">
        <v>8000000</v>
      </c>
      <c r="AM844">
        <v>800000</v>
      </c>
      <c r="AP844" s="35" t="s">
        <v>14691</v>
      </c>
      <c r="AQ844" s="35" t="s">
        <v>14691</v>
      </c>
      <c r="AR844" s="35" t="s">
        <v>14691</v>
      </c>
      <c r="AS844" s="35" t="s">
        <v>14691</v>
      </c>
      <c r="AT844" s="35" t="s">
        <v>14691</v>
      </c>
      <c r="AU844">
        <v>10</v>
      </c>
      <c r="AV844">
        <v>10.087999999999999</v>
      </c>
      <c r="AW844" t="b">
        <v>0</v>
      </c>
      <c r="AX844">
        <v>25300000</v>
      </c>
      <c r="AY844" s="20">
        <v>45091</v>
      </c>
      <c r="AZ844" s="20"/>
      <c r="BA844" s="20">
        <v>45183</v>
      </c>
      <c r="BB844">
        <v>1</v>
      </c>
      <c r="BC844">
        <v>0.5</v>
      </c>
      <c r="BD844">
        <v>1</v>
      </c>
      <c r="BE844">
        <v>11.5</v>
      </c>
      <c r="BF844" s="35" t="s">
        <v>14691</v>
      </c>
      <c r="BG844" s="35" t="s">
        <v>1105</v>
      </c>
      <c r="BH844" s="35" t="s">
        <v>13489</v>
      </c>
      <c r="BI844" s="35" t="s">
        <v>2580</v>
      </c>
      <c r="BJ844" s="35" t="s">
        <v>13490</v>
      </c>
    </row>
    <row r="845" spans="1:62" x14ac:dyDescent="0.2">
      <c r="A845">
        <v>843</v>
      </c>
      <c r="B845" s="35" t="s">
        <v>13481</v>
      </c>
      <c r="C845" s="35" t="s">
        <v>13482</v>
      </c>
      <c r="D845" s="35" t="s">
        <v>13483</v>
      </c>
      <c r="E845" s="35" t="s">
        <v>13491</v>
      </c>
      <c r="F845" s="35" t="s">
        <v>13485</v>
      </c>
      <c r="G845" s="20">
        <v>44524</v>
      </c>
      <c r="H845" s="35" t="s">
        <v>99</v>
      </c>
      <c r="I845" s="35" t="s">
        <v>61</v>
      </c>
      <c r="J845" s="35" t="s">
        <v>525</v>
      </c>
      <c r="M845" s="35" t="s">
        <v>13486</v>
      </c>
      <c r="N845" s="35" t="s">
        <v>13487</v>
      </c>
      <c r="O845" s="35" t="s">
        <v>74</v>
      </c>
      <c r="P845" s="35" t="s">
        <v>2656</v>
      </c>
      <c r="Q845" s="35" t="s">
        <v>209</v>
      </c>
      <c r="R845" s="35" t="s">
        <v>2577</v>
      </c>
      <c r="S845" s="35" t="s">
        <v>13488</v>
      </c>
      <c r="T845">
        <v>25300000</v>
      </c>
      <c r="U845">
        <v>10</v>
      </c>
      <c r="V845" s="35" t="s">
        <v>14691</v>
      </c>
      <c r="W845" s="35" t="s">
        <v>1104</v>
      </c>
      <c r="X845" s="35" t="s">
        <v>79</v>
      </c>
      <c r="Y845" s="35" t="s">
        <v>48</v>
      </c>
      <c r="Z845" s="35" t="s">
        <v>14691</v>
      </c>
      <c r="AA845" s="35" t="s">
        <v>14691</v>
      </c>
      <c r="AC845" s="35" t="s">
        <v>14691</v>
      </c>
      <c r="AD845" s="35" t="s">
        <v>14691</v>
      </c>
      <c r="AE845">
        <v>253000000</v>
      </c>
      <c r="AF845">
        <v>10</v>
      </c>
      <c r="AG845" s="35" t="s">
        <v>14691</v>
      </c>
      <c r="AI845">
        <v>12650000</v>
      </c>
      <c r="AJ845" s="20">
        <v>44540</v>
      </c>
      <c r="AK845" s="20"/>
      <c r="AL845">
        <v>8000000</v>
      </c>
      <c r="AM845">
        <v>800000</v>
      </c>
      <c r="AP845" s="35" t="s">
        <v>14691</v>
      </c>
      <c r="AQ845" s="35" t="s">
        <v>14691</v>
      </c>
      <c r="AR845" s="35" t="s">
        <v>14691</v>
      </c>
      <c r="AS845" s="35" t="s">
        <v>14691</v>
      </c>
      <c r="AT845" s="35" t="s">
        <v>14691</v>
      </c>
      <c r="AU845">
        <v>10</v>
      </c>
      <c r="AV845">
        <v>10.087999999999999</v>
      </c>
      <c r="AW845" t="b">
        <v>0</v>
      </c>
      <c r="AX845">
        <v>25300000</v>
      </c>
      <c r="AY845" s="20">
        <v>45091</v>
      </c>
      <c r="AZ845" s="20"/>
      <c r="BA845" s="20">
        <v>45183</v>
      </c>
      <c r="BB845">
        <v>1</v>
      </c>
      <c r="BC845">
        <v>0.5</v>
      </c>
      <c r="BD845">
        <v>1</v>
      </c>
      <c r="BE845">
        <v>11.5</v>
      </c>
      <c r="BF845" s="35" t="s">
        <v>14691</v>
      </c>
      <c r="BG845" s="35" t="s">
        <v>13481</v>
      </c>
      <c r="BH845" s="35" t="s">
        <v>13492</v>
      </c>
      <c r="BI845" s="35" t="s">
        <v>2584</v>
      </c>
      <c r="BJ845" s="35" t="s">
        <v>13493</v>
      </c>
    </row>
    <row r="846" spans="1:62" x14ac:dyDescent="0.2">
      <c r="A846">
        <v>844</v>
      </c>
      <c r="B846" s="35" t="s">
        <v>13481</v>
      </c>
      <c r="C846" s="35" t="s">
        <v>13482</v>
      </c>
      <c r="D846" s="35" t="s">
        <v>13483</v>
      </c>
      <c r="E846" s="35" t="s">
        <v>13494</v>
      </c>
      <c r="F846" s="35" t="s">
        <v>13485</v>
      </c>
      <c r="G846" s="20">
        <v>44524</v>
      </c>
      <c r="H846" s="35" t="s">
        <v>99</v>
      </c>
      <c r="I846" s="35" t="s">
        <v>61</v>
      </c>
      <c r="J846" s="35" t="s">
        <v>525</v>
      </c>
      <c r="M846" s="35" t="s">
        <v>13486</v>
      </c>
      <c r="N846" s="35" t="s">
        <v>13487</v>
      </c>
      <c r="O846" s="35" t="s">
        <v>74</v>
      </c>
      <c r="P846" s="35" t="s">
        <v>2656</v>
      </c>
      <c r="Q846" s="35" t="s">
        <v>209</v>
      </c>
      <c r="R846" s="35" t="s">
        <v>2577</v>
      </c>
      <c r="S846" s="35" t="s">
        <v>13488</v>
      </c>
      <c r="T846">
        <v>25300000</v>
      </c>
      <c r="U846">
        <v>10</v>
      </c>
      <c r="V846" s="35" t="s">
        <v>14691</v>
      </c>
      <c r="W846" s="35" t="s">
        <v>1104</v>
      </c>
      <c r="X846" s="35" t="s">
        <v>79</v>
      </c>
      <c r="Y846" s="35" t="s">
        <v>48</v>
      </c>
      <c r="Z846" s="35" t="s">
        <v>14691</v>
      </c>
      <c r="AA846" s="35" t="s">
        <v>14691</v>
      </c>
      <c r="AC846" s="35" t="s">
        <v>14691</v>
      </c>
      <c r="AD846" s="35" t="s">
        <v>14691</v>
      </c>
      <c r="AE846">
        <v>253000000</v>
      </c>
      <c r="AF846">
        <v>10</v>
      </c>
      <c r="AG846" s="35" t="s">
        <v>14691</v>
      </c>
      <c r="AI846">
        <v>12650000</v>
      </c>
      <c r="AJ846" s="20">
        <v>44540</v>
      </c>
      <c r="AK846" s="20"/>
      <c r="AL846">
        <v>8000000</v>
      </c>
      <c r="AM846">
        <v>800000</v>
      </c>
      <c r="AP846" s="35" t="s">
        <v>14691</v>
      </c>
      <c r="AQ846" s="35" t="s">
        <v>14691</v>
      </c>
      <c r="AR846" s="35" t="s">
        <v>14691</v>
      </c>
      <c r="AS846" s="35" t="s">
        <v>14691</v>
      </c>
      <c r="AT846" s="35" t="s">
        <v>14691</v>
      </c>
      <c r="AU846">
        <v>10</v>
      </c>
      <c r="AV846">
        <v>10.087999999999999</v>
      </c>
      <c r="AW846" t="b">
        <v>0</v>
      </c>
      <c r="AX846">
        <v>25300000</v>
      </c>
      <c r="AY846" s="20">
        <v>45091</v>
      </c>
      <c r="AZ846" s="20"/>
      <c r="BA846" s="20">
        <v>45183</v>
      </c>
      <c r="BB846">
        <v>1</v>
      </c>
      <c r="BC846">
        <v>0.5</v>
      </c>
      <c r="BD846">
        <v>1</v>
      </c>
      <c r="BE846">
        <v>11.5</v>
      </c>
      <c r="BF846" s="35" t="s">
        <v>14691</v>
      </c>
      <c r="BG846" s="35" t="s">
        <v>13495</v>
      </c>
      <c r="BH846" s="35" t="s">
        <v>13496</v>
      </c>
      <c r="BI846" s="35" t="s">
        <v>2589</v>
      </c>
      <c r="BJ846" s="35" t="s">
        <v>13497</v>
      </c>
    </row>
    <row r="847" spans="1:62" x14ac:dyDescent="0.2">
      <c r="A847">
        <v>845</v>
      </c>
      <c r="B847" s="35" t="s">
        <v>13481</v>
      </c>
      <c r="C847" s="35" t="s">
        <v>13482</v>
      </c>
      <c r="D847" s="35" t="s">
        <v>13483</v>
      </c>
      <c r="E847" s="35" t="s">
        <v>13498</v>
      </c>
      <c r="F847" s="35" t="s">
        <v>13485</v>
      </c>
      <c r="G847" s="20">
        <v>44524</v>
      </c>
      <c r="H847" s="35" t="s">
        <v>99</v>
      </c>
      <c r="I847" s="35" t="s">
        <v>61</v>
      </c>
      <c r="J847" s="35" t="s">
        <v>525</v>
      </c>
      <c r="M847" s="35" t="s">
        <v>13486</v>
      </c>
      <c r="N847" s="35" t="s">
        <v>13487</v>
      </c>
      <c r="O847" s="35" t="s">
        <v>74</v>
      </c>
      <c r="P847" s="35" t="s">
        <v>2656</v>
      </c>
      <c r="Q847" s="35" t="s">
        <v>209</v>
      </c>
      <c r="R847" s="35" t="s">
        <v>2577</v>
      </c>
      <c r="S847" s="35" t="s">
        <v>13488</v>
      </c>
      <c r="T847">
        <v>25300000</v>
      </c>
      <c r="U847">
        <v>10</v>
      </c>
      <c r="V847" s="35" t="s">
        <v>14691</v>
      </c>
      <c r="W847" s="35" t="s">
        <v>1104</v>
      </c>
      <c r="X847" s="35" t="s">
        <v>79</v>
      </c>
      <c r="Y847" s="35" t="s">
        <v>48</v>
      </c>
      <c r="Z847" s="35" t="s">
        <v>14691</v>
      </c>
      <c r="AA847" s="35" t="s">
        <v>14691</v>
      </c>
      <c r="AC847" s="35" t="s">
        <v>14691</v>
      </c>
      <c r="AD847" s="35" t="s">
        <v>14691</v>
      </c>
      <c r="AE847">
        <v>253000000</v>
      </c>
      <c r="AF847">
        <v>10</v>
      </c>
      <c r="AG847" s="35" t="s">
        <v>14691</v>
      </c>
      <c r="AI847">
        <v>12650000</v>
      </c>
      <c r="AJ847" s="20">
        <v>44540</v>
      </c>
      <c r="AK847" s="20"/>
      <c r="AL847">
        <v>8000000</v>
      </c>
      <c r="AM847">
        <v>800000</v>
      </c>
      <c r="AP847" s="35" t="s">
        <v>14691</v>
      </c>
      <c r="AQ847" s="35" t="s">
        <v>14691</v>
      </c>
      <c r="AR847" s="35" t="s">
        <v>14691</v>
      </c>
      <c r="AS847" s="35" t="s">
        <v>14691</v>
      </c>
      <c r="AT847" s="35" t="s">
        <v>14691</v>
      </c>
      <c r="AU847">
        <v>10</v>
      </c>
      <c r="AV847">
        <v>10.087999999999999</v>
      </c>
      <c r="AW847" t="b">
        <v>0</v>
      </c>
      <c r="AX847">
        <v>25300000</v>
      </c>
      <c r="AY847" s="20">
        <v>45091</v>
      </c>
      <c r="AZ847" s="20"/>
      <c r="BA847" s="20">
        <v>45183</v>
      </c>
      <c r="BB847">
        <v>1</v>
      </c>
      <c r="BC847">
        <v>0.5</v>
      </c>
      <c r="BD847">
        <v>1</v>
      </c>
      <c r="BE847">
        <v>11.5</v>
      </c>
      <c r="BF847" s="35" t="s">
        <v>14691</v>
      </c>
      <c r="BG847" s="35" t="s">
        <v>13499</v>
      </c>
      <c r="BH847" s="35" t="s">
        <v>13500</v>
      </c>
      <c r="BI847" s="35" t="s">
        <v>2613</v>
      </c>
      <c r="BJ847" s="35" t="s">
        <v>13501</v>
      </c>
    </row>
    <row r="848" spans="1:62" x14ac:dyDescent="0.2">
      <c r="A848">
        <v>846</v>
      </c>
      <c r="B848" s="35" t="s">
        <v>6252</v>
      </c>
      <c r="C848" s="35" t="s">
        <v>6253</v>
      </c>
      <c r="D848" s="35" t="s">
        <v>6254</v>
      </c>
      <c r="E848" s="35" t="s">
        <v>6255</v>
      </c>
      <c r="F848" s="35" t="s">
        <v>6256</v>
      </c>
      <c r="G848" s="20">
        <v>44166</v>
      </c>
      <c r="H848" s="35" t="s">
        <v>3225</v>
      </c>
      <c r="I848" s="35" t="s">
        <v>54</v>
      </c>
      <c r="J848" s="35" t="s">
        <v>69</v>
      </c>
      <c r="K848">
        <v>18</v>
      </c>
      <c r="L848">
        <v>9.1999999999999993</v>
      </c>
      <c r="M848" s="35" t="s">
        <v>6257</v>
      </c>
      <c r="N848" s="35" t="s">
        <v>6258</v>
      </c>
      <c r="O848" s="35" t="s">
        <v>87</v>
      </c>
      <c r="P848" s="35" t="s">
        <v>2575</v>
      </c>
      <c r="Q848" s="35" t="s">
        <v>200</v>
      </c>
      <c r="R848" s="35" t="s">
        <v>2623</v>
      </c>
      <c r="S848" s="35" t="s">
        <v>6259</v>
      </c>
      <c r="T848">
        <v>34500000</v>
      </c>
      <c r="U848">
        <v>10</v>
      </c>
      <c r="V848" s="35" t="s">
        <v>14691</v>
      </c>
      <c r="W848" s="35" t="s">
        <v>1102</v>
      </c>
      <c r="X848" s="35" t="s">
        <v>49</v>
      </c>
      <c r="Y848" s="35" t="s">
        <v>48</v>
      </c>
      <c r="Z848" s="35" t="s">
        <v>14691</v>
      </c>
      <c r="AA848" s="35" t="s">
        <v>14691</v>
      </c>
      <c r="AC848" s="35" t="s">
        <v>14691</v>
      </c>
      <c r="AD848" s="35" t="s">
        <v>14691</v>
      </c>
      <c r="AE848">
        <v>345133328</v>
      </c>
      <c r="AF848">
        <v>10</v>
      </c>
      <c r="AG848" s="35" t="s">
        <v>14691</v>
      </c>
      <c r="AI848">
        <v>17250000</v>
      </c>
      <c r="AJ848" s="20">
        <v>44183</v>
      </c>
      <c r="AK848" s="20"/>
      <c r="AL848">
        <v>8900000</v>
      </c>
      <c r="AO848">
        <v>8900000</v>
      </c>
      <c r="AP848" s="35" t="s">
        <v>14691</v>
      </c>
      <c r="AQ848" s="35" t="s">
        <v>14691</v>
      </c>
      <c r="AR848" s="35" t="s">
        <v>14691</v>
      </c>
      <c r="AS848" s="35" t="s">
        <v>14691</v>
      </c>
      <c r="AT848" s="35" t="s">
        <v>14691</v>
      </c>
      <c r="AU848">
        <v>10.01</v>
      </c>
      <c r="AV848">
        <v>10.045</v>
      </c>
      <c r="AW848" t="b">
        <v>0</v>
      </c>
      <c r="AX848">
        <v>34500000</v>
      </c>
      <c r="AY848" s="20">
        <v>44917</v>
      </c>
      <c r="AZ848" s="20"/>
      <c r="BA848" s="20"/>
      <c r="BB848">
        <v>1</v>
      </c>
      <c r="BC848">
        <v>0.5</v>
      </c>
      <c r="BD848">
        <v>1</v>
      </c>
      <c r="BE848">
        <v>11.5</v>
      </c>
      <c r="BF848" s="35" t="s">
        <v>14691</v>
      </c>
      <c r="BG848" s="35" t="s">
        <v>1103</v>
      </c>
      <c r="BH848" s="35" t="s">
        <v>6260</v>
      </c>
      <c r="BI848" s="35" t="s">
        <v>2580</v>
      </c>
      <c r="BJ848" s="35" t="s">
        <v>6261</v>
      </c>
    </row>
    <row r="849" spans="1:62" x14ac:dyDescent="0.2">
      <c r="A849">
        <v>847</v>
      </c>
      <c r="B849" s="35" t="s">
        <v>6252</v>
      </c>
      <c r="C849" s="35" t="s">
        <v>6253</v>
      </c>
      <c r="D849" s="35" t="s">
        <v>6254</v>
      </c>
      <c r="E849" s="35" t="s">
        <v>6262</v>
      </c>
      <c r="F849" s="35" t="s">
        <v>6256</v>
      </c>
      <c r="G849" s="20">
        <v>44166</v>
      </c>
      <c r="H849" s="35" t="s">
        <v>3225</v>
      </c>
      <c r="I849" s="35" t="s">
        <v>54</v>
      </c>
      <c r="J849" s="35" t="s">
        <v>69</v>
      </c>
      <c r="K849">
        <v>18</v>
      </c>
      <c r="L849">
        <v>9.1999999999999993</v>
      </c>
      <c r="M849" s="35" t="s">
        <v>6257</v>
      </c>
      <c r="N849" s="35" t="s">
        <v>6258</v>
      </c>
      <c r="O849" s="35" t="s">
        <v>87</v>
      </c>
      <c r="P849" s="35" t="s">
        <v>2575</v>
      </c>
      <c r="Q849" s="35" t="s">
        <v>200</v>
      </c>
      <c r="R849" s="35" t="s">
        <v>2623</v>
      </c>
      <c r="S849" s="35" t="s">
        <v>6259</v>
      </c>
      <c r="T849">
        <v>34500000</v>
      </c>
      <c r="U849">
        <v>10</v>
      </c>
      <c r="V849" s="35" t="s">
        <v>14691</v>
      </c>
      <c r="W849" s="35" t="s">
        <v>1102</v>
      </c>
      <c r="X849" s="35" t="s">
        <v>49</v>
      </c>
      <c r="Y849" s="35" t="s">
        <v>48</v>
      </c>
      <c r="Z849" s="35" t="s">
        <v>14691</v>
      </c>
      <c r="AA849" s="35" t="s">
        <v>14691</v>
      </c>
      <c r="AC849" s="35" t="s">
        <v>14691</v>
      </c>
      <c r="AD849" s="35" t="s">
        <v>14691</v>
      </c>
      <c r="AE849">
        <v>345133328</v>
      </c>
      <c r="AF849">
        <v>10</v>
      </c>
      <c r="AG849" s="35" t="s">
        <v>14691</v>
      </c>
      <c r="AI849">
        <v>17250000</v>
      </c>
      <c r="AJ849" s="20">
        <v>44183</v>
      </c>
      <c r="AK849" s="20"/>
      <c r="AL849">
        <v>8900000</v>
      </c>
      <c r="AO849">
        <v>8900000</v>
      </c>
      <c r="AP849" s="35" t="s">
        <v>14691</v>
      </c>
      <c r="AQ849" s="35" t="s">
        <v>14691</v>
      </c>
      <c r="AR849" s="35" t="s">
        <v>14691</v>
      </c>
      <c r="AS849" s="35" t="s">
        <v>14691</v>
      </c>
      <c r="AT849" s="35" t="s">
        <v>14691</v>
      </c>
      <c r="AU849">
        <v>10.01</v>
      </c>
      <c r="AV849">
        <v>10.045</v>
      </c>
      <c r="AW849" t="b">
        <v>0</v>
      </c>
      <c r="AX849">
        <v>34500000</v>
      </c>
      <c r="AY849" s="20">
        <v>44917</v>
      </c>
      <c r="AZ849" s="20"/>
      <c r="BA849" s="20"/>
      <c r="BB849">
        <v>1</v>
      </c>
      <c r="BC849">
        <v>0.5</v>
      </c>
      <c r="BD849">
        <v>1</v>
      </c>
      <c r="BE849">
        <v>11.5</v>
      </c>
      <c r="BF849" s="35" t="s">
        <v>14691</v>
      </c>
      <c r="BG849" s="35" t="s">
        <v>6252</v>
      </c>
      <c r="BH849" s="35" t="s">
        <v>6263</v>
      </c>
      <c r="BI849" s="35" t="s">
        <v>2584</v>
      </c>
      <c r="BJ849" s="35" t="s">
        <v>6264</v>
      </c>
    </row>
    <row r="850" spans="1:62" x14ac:dyDescent="0.2">
      <c r="A850">
        <v>848</v>
      </c>
      <c r="B850" s="35" t="s">
        <v>6252</v>
      </c>
      <c r="C850" s="35" t="s">
        <v>6253</v>
      </c>
      <c r="D850" s="35" t="s">
        <v>6254</v>
      </c>
      <c r="E850" s="35" t="s">
        <v>6265</v>
      </c>
      <c r="F850" s="35" t="s">
        <v>6256</v>
      </c>
      <c r="G850" s="20">
        <v>44166</v>
      </c>
      <c r="H850" s="35" t="s">
        <v>3225</v>
      </c>
      <c r="I850" s="35" t="s">
        <v>54</v>
      </c>
      <c r="J850" s="35" t="s">
        <v>69</v>
      </c>
      <c r="K850">
        <v>18</v>
      </c>
      <c r="L850">
        <v>9.1999999999999993</v>
      </c>
      <c r="M850" s="35" t="s">
        <v>6257</v>
      </c>
      <c r="N850" s="35" t="s">
        <v>6258</v>
      </c>
      <c r="O850" s="35" t="s">
        <v>87</v>
      </c>
      <c r="P850" s="35" t="s">
        <v>2575</v>
      </c>
      <c r="Q850" s="35" t="s">
        <v>200</v>
      </c>
      <c r="R850" s="35" t="s">
        <v>2623</v>
      </c>
      <c r="S850" s="35" t="s">
        <v>6259</v>
      </c>
      <c r="T850">
        <v>34500000</v>
      </c>
      <c r="U850">
        <v>10</v>
      </c>
      <c r="V850" s="35" t="s">
        <v>14691</v>
      </c>
      <c r="W850" s="35" t="s">
        <v>1102</v>
      </c>
      <c r="X850" s="35" t="s">
        <v>49</v>
      </c>
      <c r="Y850" s="35" t="s">
        <v>48</v>
      </c>
      <c r="Z850" s="35" t="s">
        <v>14691</v>
      </c>
      <c r="AA850" s="35" t="s">
        <v>14691</v>
      </c>
      <c r="AC850" s="35" t="s">
        <v>14691</v>
      </c>
      <c r="AD850" s="35" t="s">
        <v>14691</v>
      </c>
      <c r="AE850">
        <v>345133328</v>
      </c>
      <c r="AF850">
        <v>10</v>
      </c>
      <c r="AG850" s="35" t="s">
        <v>14691</v>
      </c>
      <c r="AI850">
        <v>17250000</v>
      </c>
      <c r="AJ850" s="20">
        <v>44183</v>
      </c>
      <c r="AK850" s="20"/>
      <c r="AL850">
        <v>8900000</v>
      </c>
      <c r="AO850">
        <v>8900000</v>
      </c>
      <c r="AP850" s="35" t="s">
        <v>14691</v>
      </c>
      <c r="AQ850" s="35" t="s">
        <v>14691</v>
      </c>
      <c r="AR850" s="35" t="s">
        <v>14691</v>
      </c>
      <c r="AS850" s="35" t="s">
        <v>14691</v>
      </c>
      <c r="AT850" s="35" t="s">
        <v>14691</v>
      </c>
      <c r="AU850">
        <v>10.01</v>
      </c>
      <c r="AV850">
        <v>10.045</v>
      </c>
      <c r="AW850" t="b">
        <v>0</v>
      </c>
      <c r="AX850">
        <v>34500000</v>
      </c>
      <c r="AY850" s="20">
        <v>44917</v>
      </c>
      <c r="AZ850" s="20"/>
      <c r="BA850" s="20"/>
      <c r="BB850">
        <v>1</v>
      </c>
      <c r="BC850">
        <v>0.5</v>
      </c>
      <c r="BD850">
        <v>1</v>
      </c>
      <c r="BE850">
        <v>11.5</v>
      </c>
      <c r="BF850" s="35" t="s">
        <v>14691</v>
      </c>
      <c r="BG850" s="35" t="s">
        <v>6266</v>
      </c>
      <c r="BH850" s="35" t="s">
        <v>6267</v>
      </c>
      <c r="BI850" s="35" t="s">
        <v>2589</v>
      </c>
      <c r="BJ850" s="35" t="s">
        <v>6268</v>
      </c>
    </row>
    <row r="851" spans="1:62" x14ac:dyDescent="0.2">
      <c r="A851">
        <v>849</v>
      </c>
      <c r="B851" s="35" t="s">
        <v>5953</v>
      </c>
      <c r="C851" s="35" t="s">
        <v>5954</v>
      </c>
      <c r="D851" s="35" t="s">
        <v>5955</v>
      </c>
      <c r="E851" s="35" t="s">
        <v>5956</v>
      </c>
      <c r="F851" s="35" t="s">
        <v>5957</v>
      </c>
      <c r="G851" s="20">
        <v>44519</v>
      </c>
      <c r="H851" s="35" t="s">
        <v>138</v>
      </c>
      <c r="I851" s="35" t="s">
        <v>54</v>
      </c>
      <c r="J851" s="35" t="s">
        <v>69</v>
      </c>
      <c r="K851">
        <v>18</v>
      </c>
      <c r="L851">
        <v>9.1999999999999993</v>
      </c>
      <c r="M851" s="35" t="s">
        <v>5958</v>
      </c>
      <c r="N851" s="35" t="s">
        <v>5959</v>
      </c>
      <c r="O851" s="35" t="s">
        <v>839</v>
      </c>
      <c r="P851" s="35" t="s">
        <v>5960</v>
      </c>
      <c r="Q851" s="35" t="s">
        <v>59</v>
      </c>
      <c r="R851" s="35" t="s">
        <v>2577</v>
      </c>
      <c r="S851" s="35" t="s">
        <v>5961</v>
      </c>
      <c r="T851">
        <v>25300000</v>
      </c>
      <c r="U851">
        <v>10</v>
      </c>
      <c r="V851" s="35" t="s">
        <v>14691</v>
      </c>
      <c r="W851" s="35" t="s">
        <v>1100</v>
      </c>
      <c r="X851" s="35" t="s">
        <v>147</v>
      </c>
      <c r="Y851" s="35" t="s">
        <v>48</v>
      </c>
      <c r="Z851" s="35" t="s">
        <v>14691</v>
      </c>
      <c r="AA851" s="35" t="s">
        <v>14691</v>
      </c>
      <c r="AC851" s="35" t="s">
        <v>14691</v>
      </c>
      <c r="AD851" s="35" t="s">
        <v>14691</v>
      </c>
      <c r="AE851">
        <v>256795000</v>
      </c>
      <c r="AF851">
        <v>10.15</v>
      </c>
      <c r="AG851" s="35" t="s">
        <v>14691</v>
      </c>
      <c r="AI851">
        <v>12650000</v>
      </c>
      <c r="AJ851" s="20">
        <v>44539</v>
      </c>
      <c r="AK851" s="20"/>
      <c r="AL851">
        <v>8875000</v>
      </c>
      <c r="AO851">
        <v>8875000</v>
      </c>
      <c r="AP851" s="35" t="s">
        <v>14691</v>
      </c>
      <c r="AQ851" s="35" t="s">
        <v>14691</v>
      </c>
      <c r="AR851" s="35" t="s">
        <v>14691</v>
      </c>
      <c r="AS851" s="35" t="s">
        <v>14691</v>
      </c>
      <c r="AT851" s="35" t="s">
        <v>14691</v>
      </c>
      <c r="AU851">
        <v>10.15</v>
      </c>
      <c r="AV851">
        <v>10.206</v>
      </c>
      <c r="AW851" t="b">
        <v>0</v>
      </c>
      <c r="AX851">
        <v>25300000</v>
      </c>
      <c r="AY851" s="20">
        <v>44908</v>
      </c>
      <c r="AZ851" s="20"/>
      <c r="BA851" s="20">
        <v>45090</v>
      </c>
      <c r="BB851">
        <v>1</v>
      </c>
      <c r="BC851">
        <v>0.5</v>
      </c>
      <c r="BD851">
        <v>1</v>
      </c>
      <c r="BE851">
        <v>11.5</v>
      </c>
      <c r="BF851" s="35" t="s">
        <v>14691</v>
      </c>
      <c r="BG851" s="35" t="s">
        <v>1101</v>
      </c>
      <c r="BH851" s="35" t="s">
        <v>5962</v>
      </c>
      <c r="BI851" s="35" t="s">
        <v>2580</v>
      </c>
      <c r="BJ851" s="35" t="s">
        <v>5963</v>
      </c>
    </row>
    <row r="852" spans="1:62" x14ac:dyDescent="0.2">
      <c r="A852">
        <v>850</v>
      </c>
      <c r="B852" s="35" t="s">
        <v>5953</v>
      </c>
      <c r="C852" s="35" t="s">
        <v>5954</v>
      </c>
      <c r="D852" s="35" t="s">
        <v>5955</v>
      </c>
      <c r="E852" s="35" t="s">
        <v>5964</v>
      </c>
      <c r="F852" s="35" t="s">
        <v>5957</v>
      </c>
      <c r="G852" s="20">
        <v>44519</v>
      </c>
      <c r="H852" s="35" t="s">
        <v>138</v>
      </c>
      <c r="I852" s="35" t="s">
        <v>54</v>
      </c>
      <c r="J852" s="35" t="s">
        <v>69</v>
      </c>
      <c r="K852">
        <v>18</v>
      </c>
      <c r="L852">
        <v>9.1999999999999993</v>
      </c>
      <c r="M852" s="35" t="s">
        <v>5958</v>
      </c>
      <c r="N852" s="35" t="s">
        <v>5959</v>
      </c>
      <c r="O852" s="35" t="s">
        <v>839</v>
      </c>
      <c r="P852" s="35" t="s">
        <v>5960</v>
      </c>
      <c r="Q852" s="35" t="s">
        <v>59</v>
      </c>
      <c r="R852" s="35" t="s">
        <v>2577</v>
      </c>
      <c r="S852" s="35" t="s">
        <v>5961</v>
      </c>
      <c r="T852">
        <v>25300000</v>
      </c>
      <c r="U852">
        <v>10</v>
      </c>
      <c r="V852" s="35" t="s">
        <v>14691</v>
      </c>
      <c r="W852" s="35" t="s">
        <v>1100</v>
      </c>
      <c r="X852" s="35" t="s">
        <v>147</v>
      </c>
      <c r="Y852" s="35" t="s">
        <v>48</v>
      </c>
      <c r="Z852" s="35" t="s">
        <v>14691</v>
      </c>
      <c r="AA852" s="35" t="s">
        <v>14691</v>
      </c>
      <c r="AC852" s="35" t="s">
        <v>14691</v>
      </c>
      <c r="AD852" s="35" t="s">
        <v>14691</v>
      </c>
      <c r="AE852">
        <v>256795000</v>
      </c>
      <c r="AF852">
        <v>10.15</v>
      </c>
      <c r="AG852" s="35" t="s">
        <v>14691</v>
      </c>
      <c r="AI852">
        <v>12650000</v>
      </c>
      <c r="AJ852" s="20">
        <v>44539</v>
      </c>
      <c r="AK852" s="20"/>
      <c r="AL852">
        <v>8875000</v>
      </c>
      <c r="AO852">
        <v>8875000</v>
      </c>
      <c r="AP852" s="35" t="s">
        <v>14691</v>
      </c>
      <c r="AQ852" s="35" t="s">
        <v>14691</v>
      </c>
      <c r="AR852" s="35" t="s">
        <v>14691</v>
      </c>
      <c r="AS852" s="35" t="s">
        <v>14691</v>
      </c>
      <c r="AT852" s="35" t="s">
        <v>14691</v>
      </c>
      <c r="AU852">
        <v>10.15</v>
      </c>
      <c r="AV852">
        <v>10.206</v>
      </c>
      <c r="AW852" t="b">
        <v>0</v>
      </c>
      <c r="AX852">
        <v>25300000</v>
      </c>
      <c r="AY852" s="20">
        <v>44908</v>
      </c>
      <c r="AZ852" s="20"/>
      <c r="BA852" s="20">
        <v>45090</v>
      </c>
      <c r="BB852">
        <v>1</v>
      </c>
      <c r="BC852">
        <v>0.5</v>
      </c>
      <c r="BD852">
        <v>1</v>
      </c>
      <c r="BE852">
        <v>11.5</v>
      </c>
      <c r="BF852" s="35" t="s">
        <v>14691</v>
      </c>
      <c r="BG852" s="35" t="s">
        <v>5953</v>
      </c>
      <c r="BH852" s="35" t="s">
        <v>5965</v>
      </c>
      <c r="BI852" s="35" t="s">
        <v>2584</v>
      </c>
      <c r="BJ852" s="35" t="s">
        <v>5966</v>
      </c>
    </row>
    <row r="853" spans="1:62" x14ac:dyDescent="0.2">
      <c r="A853">
        <v>851</v>
      </c>
      <c r="B853" s="35" t="s">
        <v>5953</v>
      </c>
      <c r="C853" s="35" t="s">
        <v>5954</v>
      </c>
      <c r="D853" s="35" t="s">
        <v>5955</v>
      </c>
      <c r="E853" s="35" t="s">
        <v>5967</v>
      </c>
      <c r="F853" s="35" t="s">
        <v>5957</v>
      </c>
      <c r="G853" s="20">
        <v>44519</v>
      </c>
      <c r="H853" s="35" t="s">
        <v>138</v>
      </c>
      <c r="I853" s="35" t="s">
        <v>54</v>
      </c>
      <c r="J853" s="35" t="s">
        <v>69</v>
      </c>
      <c r="K853">
        <v>18</v>
      </c>
      <c r="L853">
        <v>9.1999999999999993</v>
      </c>
      <c r="M853" s="35" t="s">
        <v>5958</v>
      </c>
      <c r="N853" s="35" t="s">
        <v>5959</v>
      </c>
      <c r="O853" s="35" t="s">
        <v>839</v>
      </c>
      <c r="P853" s="35" t="s">
        <v>5960</v>
      </c>
      <c r="Q853" s="35" t="s">
        <v>59</v>
      </c>
      <c r="R853" s="35" t="s">
        <v>2577</v>
      </c>
      <c r="S853" s="35" t="s">
        <v>5961</v>
      </c>
      <c r="T853">
        <v>25300000</v>
      </c>
      <c r="U853">
        <v>10</v>
      </c>
      <c r="V853" s="35" t="s">
        <v>14691</v>
      </c>
      <c r="W853" s="35" t="s">
        <v>1100</v>
      </c>
      <c r="X853" s="35" t="s">
        <v>147</v>
      </c>
      <c r="Y853" s="35" t="s">
        <v>48</v>
      </c>
      <c r="Z853" s="35" t="s">
        <v>14691</v>
      </c>
      <c r="AA853" s="35" t="s">
        <v>14691</v>
      </c>
      <c r="AC853" s="35" t="s">
        <v>14691</v>
      </c>
      <c r="AD853" s="35" t="s">
        <v>14691</v>
      </c>
      <c r="AE853">
        <v>256795000</v>
      </c>
      <c r="AF853">
        <v>10.15</v>
      </c>
      <c r="AG853" s="35" t="s">
        <v>14691</v>
      </c>
      <c r="AI853">
        <v>12650000</v>
      </c>
      <c r="AJ853" s="20">
        <v>44539</v>
      </c>
      <c r="AK853" s="20"/>
      <c r="AL853">
        <v>8875000</v>
      </c>
      <c r="AO853">
        <v>8875000</v>
      </c>
      <c r="AP853" s="35" t="s">
        <v>14691</v>
      </c>
      <c r="AQ853" s="35" t="s">
        <v>14691</v>
      </c>
      <c r="AR853" s="35" t="s">
        <v>14691</v>
      </c>
      <c r="AS853" s="35" t="s">
        <v>14691</v>
      </c>
      <c r="AT853" s="35" t="s">
        <v>14691</v>
      </c>
      <c r="AU853">
        <v>10.15</v>
      </c>
      <c r="AV853">
        <v>10.206</v>
      </c>
      <c r="AW853" t="b">
        <v>0</v>
      </c>
      <c r="AX853">
        <v>25300000</v>
      </c>
      <c r="AY853" s="20">
        <v>44908</v>
      </c>
      <c r="AZ853" s="20"/>
      <c r="BA853" s="20">
        <v>45090</v>
      </c>
      <c r="BB853">
        <v>1</v>
      </c>
      <c r="BC853">
        <v>0.5</v>
      </c>
      <c r="BD853">
        <v>1</v>
      </c>
      <c r="BE853">
        <v>11.5</v>
      </c>
      <c r="BF853" s="35" t="s">
        <v>14691</v>
      </c>
      <c r="BG853" s="35" t="s">
        <v>5968</v>
      </c>
      <c r="BH853" s="35" t="s">
        <v>5969</v>
      </c>
      <c r="BI853" s="35" t="s">
        <v>2589</v>
      </c>
      <c r="BJ853" s="35" t="s">
        <v>5970</v>
      </c>
    </row>
    <row r="854" spans="1:62" x14ac:dyDescent="0.2">
      <c r="A854">
        <v>852</v>
      </c>
      <c r="B854" s="35" t="s">
        <v>3543</v>
      </c>
      <c r="C854" s="35" t="s">
        <v>3544</v>
      </c>
      <c r="D854" s="35" t="s">
        <v>3545</v>
      </c>
      <c r="E854" s="35" t="s">
        <v>3546</v>
      </c>
      <c r="F854" s="35" t="s">
        <v>3547</v>
      </c>
      <c r="G854" s="20">
        <v>44300</v>
      </c>
      <c r="H854" s="35" t="s">
        <v>163</v>
      </c>
      <c r="I854" s="35" t="s">
        <v>14691</v>
      </c>
      <c r="J854" s="35" t="s">
        <v>107</v>
      </c>
      <c r="M854" s="35" t="s">
        <v>3283</v>
      </c>
      <c r="N854" s="35" t="s">
        <v>3548</v>
      </c>
      <c r="O854" s="35" t="s">
        <v>430</v>
      </c>
      <c r="P854" s="35" t="s">
        <v>3549</v>
      </c>
      <c r="Q854" s="35" t="s">
        <v>112</v>
      </c>
      <c r="R854" s="35" t="s">
        <v>2623</v>
      </c>
      <c r="S854" s="35" t="s">
        <v>3550</v>
      </c>
      <c r="T854">
        <v>10626000</v>
      </c>
      <c r="U854">
        <v>10</v>
      </c>
      <c r="V854" s="35" t="s">
        <v>3551</v>
      </c>
      <c r="W854" s="35" t="s">
        <v>1098</v>
      </c>
      <c r="X854" s="35" t="s">
        <v>49</v>
      </c>
      <c r="Y854" s="35" t="s">
        <v>48</v>
      </c>
      <c r="Z854" s="35" t="s">
        <v>14691</v>
      </c>
      <c r="AA854" s="35" t="s">
        <v>14691</v>
      </c>
      <c r="AC854" s="35" t="s">
        <v>14691</v>
      </c>
      <c r="AD854" s="35" t="s">
        <v>14691</v>
      </c>
      <c r="AE854">
        <v>107854745</v>
      </c>
      <c r="AF854">
        <v>10.15</v>
      </c>
      <c r="AG854" s="35" t="s">
        <v>14691</v>
      </c>
      <c r="AJ854" s="20">
        <v>44378</v>
      </c>
      <c r="AK854" s="20"/>
      <c r="AL854">
        <v>5694100</v>
      </c>
      <c r="AM854">
        <v>569410</v>
      </c>
      <c r="AP854" s="35" t="s">
        <v>14691</v>
      </c>
      <c r="AQ854" s="35" t="s">
        <v>14691</v>
      </c>
      <c r="AR854" s="35" t="s">
        <v>14691</v>
      </c>
      <c r="AS854" s="35" t="s">
        <v>14691</v>
      </c>
      <c r="AT854" s="35" t="s">
        <v>14691</v>
      </c>
      <c r="AU854">
        <v>10.15</v>
      </c>
      <c r="AV854">
        <v>10.161</v>
      </c>
      <c r="AW854" t="b">
        <v>0</v>
      </c>
      <c r="AX854">
        <v>10626000</v>
      </c>
      <c r="AY854" s="20">
        <v>44748</v>
      </c>
      <c r="AZ854" s="20"/>
      <c r="BA854" s="20">
        <v>44932</v>
      </c>
      <c r="BB854">
        <v>1</v>
      </c>
      <c r="BF854" s="35" t="s">
        <v>14691</v>
      </c>
      <c r="BG854" s="35" t="s">
        <v>1099</v>
      </c>
      <c r="BH854" s="35" t="s">
        <v>14816</v>
      </c>
      <c r="BI854" s="35" t="s">
        <v>2580</v>
      </c>
      <c r="BJ854" s="35" t="s">
        <v>3552</v>
      </c>
    </row>
    <row r="855" spans="1:62" x14ac:dyDescent="0.2">
      <c r="A855">
        <v>853</v>
      </c>
      <c r="B855" s="35" t="s">
        <v>3543</v>
      </c>
      <c r="C855" s="35" t="s">
        <v>3544</v>
      </c>
      <c r="D855" s="35" t="s">
        <v>3545</v>
      </c>
      <c r="E855" s="35" t="s">
        <v>3553</v>
      </c>
      <c r="F855" s="35" t="s">
        <v>3547</v>
      </c>
      <c r="G855" s="20">
        <v>44300</v>
      </c>
      <c r="H855" s="35" t="s">
        <v>163</v>
      </c>
      <c r="I855" s="35" t="s">
        <v>14691</v>
      </c>
      <c r="J855" s="35" t="s">
        <v>107</v>
      </c>
      <c r="M855" s="35" t="s">
        <v>3283</v>
      </c>
      <c r="N855" s="35" t="s">
        <v>3548</v>
      </c>
      <c r="O855" s="35" t="s">
        <v>430</v>
      </c>
      <c r="P855" s="35" t="s">
        <v>3549</v>
      </c>
      <c r="Q855" s="35" t="s">
        <v>112</v>
      </c>
      <c r="R855" s="35" t="s">
        <v>2623</v>
      </c>
      <c r="S855" s="35" t="s">
        <v>3550</v>
      </c>
      <c r="T855">
        <v>10626000</v>
      </c>
      <c r="U855">
        <v>10</v>
      </c>
      <c r="V855" s="35" t="s">
        <v>3551</v>
      </c>
      <c r="W855" s="35" t="s">
        <v>1098</v>
      </c>
      <c r="X855" s="35" t="s">
        <v>49</v>
      </c>
      <c r="Y855" s="35" t="s">
        <v>48</v>
      </c>
      <c r="Z855" s="35" t="s">
        <v>14691</v>
      </c>
      <c r="AA855" s="35" t="s">
        <v>14691</v>
      </c>
      <c r="AC855" s="35" t="s">
        <v>14691</v>
      </c>
      <c r="AD855" s="35" t="s">
        <v>14691</v>
      </c>
      <c r="AE855">
        <v>107854745</v>
      </c>
      <c r="AF855">
        <v>10.15</v>
      </c>
      <c r="AG855" s="35" t="s">
        <v>14691</v>
      </c>
      <c r="AJ855" s="20">
        <v>44378</v>
      </c>
      <c r="AK855" s="20"/>
      <c r="AL855">
        <v>5694100</v>
      </c>
      <c r="AM855">
        <v>569410</v>
      </c>
      <c r="AP855" s="35" t="s">
        <v>14691</v>
      </c>
      <c r="AQ855" s="35" t="s">
        <v>14691</v>
      </c>
      <c r="AR855" s="35" t="s">
        <v>14691</v>
      </c>
      <c r="AS855" s="35" t="s">
        <v>14691</v>
      </c>
      <c r="AT855" s="35" t="s">
        <v>14691</v>
      </c>
      <c r="AU855">
        <v>10.15</v>
      </c>
      <c r="AV855">
        <v>10.161</v>
      </c>
      <c r="AW855" t="b">
        <v>0</v>
      </c>
      <c r="AX855">
        <v>10626000</v>
      </c>
      <c r="AY855" s="20">
        <v>44748</v>
      </c>
      <c r="AZ855" s="20"/>
      <c r="BA855" s="20">
        <v>44932</v>
      </c>
      <c r="BB855">
        <v>1</v>
      </c>
      <c r="BF855" s="35" t="s">
        <v>14691</v>
      </c>
      <c r="BG855" s="35" t="s">
        <v>3543</v>
      </c>
      <c r="BH855" s="35" t="s">
        <v>14817</v>
      </c>
      <c r="BI855" s="35" t="s">
        <v>2584</v>
      </c>
      <c r="BJ855" s="35" t="s">
        <v>3554</v>
      </c>
    </row>
    <row r="856" spans="1:62" x14ac:dyDescent="0.2">
      <c r="A856">
        <v>854</v>
      </c>
      <c r="B856" s="35" t="s">
        <v>3543</v>
      </c>
      <c r="C856" s="35" t="s">
        <v>3544</v>
      </c>
      <c r="D856" s="35" t="s">
        <v>3545</v>
      </c>
      <c r="E856" s="35" t="s">
        <v>3555</v>
      </c>
      <c r="F856" s="35" t="s">
        <v>3547</v>
      </c>
      <c r="G856" s="20">
        <v>44300</v>
      </c>
      <c r="H856" s="35" t="s">
        <v>163</v>
      </c>
      <c r="I856" s="35" t="s">
        <v>14691</v>
      </c>
      <c r="J856" s="35" t="s">
        <v>107</v>
      </c>
      <c r="M856" s="35" t="s">
        <v>3283</v>
      </c>
      <c r="N856" s="35" t="s">
        <v>3548</v>
      </c>
      <c r="O856" s="35" t="s">
        <v>430</v>
      </c>
      <c r="P856" s="35" t="s">
        <v>3549</v>
      </c>
      <c r="Q856" s="35" t="s">
        <v>112</v>
      </c>
      <c r="R856" s="35" t="s">
        <v>2623</v>
      </c>
      <c r="S856" s="35" t="s">
        <v>3550</v>
      </c>
      <c r="T856">
        <v>10626000</v>
      </c>
      <c r="U856">
        <v>10</v>
      </c>
      <c r="V856" s="35" t="s">
        <v>3551</v>
      </c>
      <c r="W856" s="35" t="s">
        <v>1098</v>
      </c>
      <c r="X856" s="35" t="s">
        <v>49</v>
      </c>
      <c r="Y856" s="35" t="s">
        <v>48</v>
      </c>
      <c r="Z856" s="35" t="s">
        <v>14691</v>
      </c>
      <c r="AA856" s="35" t="s">
        <v>14691</v>
      </c>
      <c r="AC856" s="35" t="s">
        <v>14691</v>
      </c>
      <c r="AD856" s="35" t="s">
        <v>14691</v>
      </c>
      <c r="AE856">
        <v>107854745</v>
      </c>
      <c r="AF856">
        <v>10.15</v>
      </c>
      <c r="AG856" s="35" t="s">
        <v>14691</v>
      </c>
      <c r="AJ856" s="20">
        <v>44378</v>
      </c>
      <c r="AK856" s="20"/>
      <c r="AL856">
        <v>5694100</v>
      </c>
      <c r="AM856">
        <v>569410</v>
      </c>
      <c r="AP856" s="35" t="s">
        <v>14691</v>
      </c>
      <c r="AQ856" s="35" t="s">
        <v>14691</v>
      </c>
      <c r="AR856" s="35" t="s">
        <v>14691</v>
      </c>
      <c r="AS856" s="35" t="s">
        <v>14691</v>
      </c>
      <c r="AT856" s="35" t="s">
        <v>14691</v>
      </c>
      <c r="AU856">
        <v>10.15</v>
      </c>
      <c r="AV856">
        <v>10.161</v>
      </c>
      <c r="AW856" t="b">
        <v>0</v>
      </c>
      <c r="AX856">
        <v>10626000</v>
      </c>
      <c r="AY856" s="20">
        <v>44748</v>
      </c>
      <c r="AZ856" s="20"/>
      <c r="BA856" s="20">
        <v>44932</v>
      </c>
      <c r="BB856">
        <v>1</v>
      </c>
      <c r="BF856" s="35" t="s">
        <v>14691</v>
      </c>
      <c r="BG856" s="35" t="s">
        <v>3556</v>
      </c>
      <c r="BH856" s="35" t="s">
        <v>14818</v>
      </c>
      <c r="BI856" s="35" t="s">
        <v>2613</v>
      </c>
      <c r="BJ856" s="35" t="s">
        <v>3557</v>
      </c>
    </row>
    <row r="857" spans="1:62" x14ac:dyDescent="0.2">
      <c r="A857">
        <v>855</v>
      </c>
      <c r="B857" s="35" t="s">
        <v>11392</v>
      </c>
      <c r="C857" s="35" t="s">
        <v>11393</v>
      </c>
      <c r="D857" s="35" t="s">
        <v>11394</v>
      </c>
      <c r="E857" s="35" t="s">
        <v>11395</v>
      </c>
      <c r="F857" s="35" t="s">
        <v>11396</v>
      </c>
      <c r="G857" s="20">
        <v>44244</v>
      </c>
      <c r="H857" s="35" t="s">
        <v>3225</v>
      </c>
      <c r="I857" s="35" t="s">
        <v>54</v>
      </c>
      <c r="J857" s="35" t="s">
        <v>53</v>
      </c>
      <c r="K857">
        <v>18</v>
      </c>
      <c r="L857">
        <v>9.1999999999999993</v>
      </c>
      <c r="M857" s="35" t="s">
        <v>11397</v>
      </c>
      <c r="N857" s="35" t="s">
        <v>11398</v>
      </c>
      <c r="O857" s="35" t="s">
        <v>87</v>
      </c>
      <c r="P857" s="35" t="s">
        <v>2656</v>
      </c>
      <c r="Q857" s="35" t="s">
        <v>68</v>
      </c>
      <c r="R857" s="35" t="s">
        <v>2623</v>
      </c>
      <c r="S857" s="35" t="s">
        <v>11399</v>
      </c>
      <c r="T857">
        <v>27254262</v>
      </c>
      <c r="U857">
        <v>10</v>
      </c>
      <c r="V857" s="35" t="s">
        <v>11400</v>
      </c>
      <c r="W857" s="35" t="s">
        <v>1096</v>
      </c>
      <c r="X857" s="35" t="s">
        <v>66</v>
      </c>
      <c r="Y857" s="35" t="s">
        <v>56</v>
      </c>
      <c r="Z857" s="35" t="s">
        <v>14691</v>
      </c>
      <c r="AA857" s="35" t="s">
        <v>14691</v>
      </c>
      <c r="AC857" s="35" t="s">
        <v>14691</v>
      </c>
      <c r="AD857" s="35" t="s">
        <v>14691</v>
      </c>
      <c r="AE857">
        <v>272542620</v>
      </c>
      <c r="AF857">
        <v>10</v>
      </c>
      <c r="AG857" s="35" t="s">
        <v>14691</v>
      </c>
      <c r="AI857">
        <v>9084754</v>
      </c>
      <c r="AJ857" s="20">
        <v>44274</v>
      </c>
      <c r="AK857" s="20"/>
      <c r="AL857">
        <v>8550850</v>
      </c>
      <c r="AM857">
        <v>855085</v>
      </c>
      <c r="AP857" s="35" t="s">
        <v>14691</v>
      </c>
      <c r="AQ857" s="35" t="s">
        <v>14691</v>
      </c>
      <c r="AR857" s="35" t="s">
        <v>14691</v>
      </c>
      <c r="AS857" s="35" t="s">
        <v>14691</v>
      </c>
      <c r="AT857" s="35" t="s">
        <v>14691</v>
      </c>
      <c r="AU857">
        <v>10</v>
      </c>
      <c r="AV857">
        <v>10.045999999999999</v>
      </c>
      <c r="AW857" t="b">
        <v>0</v>
      </c>
      <c r="AX857">
        <v>27254262</v>
      </c>
      <c r="AY857" s="20">
        <v>45008</v>
      </c>
      <c r="AZ857" s="20"/>
      <c r="BA857" s="20"/>
      <c r="BB857">
        <v>1</v>
      </c>
      <c r="BC857">
        <v>0.3333333432674408</v>
      </c>
      <c r="BD857">
        <v>1</v>
      </c>
      <c r="BE857">
        <v>11.5</v>
      </c>
      <c r="BF857" s="35" t="s">
        <v>14691</v>
      </c>
      <c r="BG857" s="35" t="s">
        <v>1097</v>
      </c>
      <c r="BH857" s="35" t="s">
        <v>14819</v>
      </c>
      <c r="BI857" s="35" t="s">
        <v>2580</v>
      </c>
      <c r="BJ857" s="35" t="s">
        <v>11401</v>
      </c>
    </row>
    <row r="858" spans="1:62" x14ac:dyDescent="0.2">
      <c r="A858">
        <v>856</v>
      </c>
      <c r="B858" s="35" t="s">
        <v>11392</v>
      </c>
      <c r="C858" s="35" t="s">
        <v>11393</v>
      </c>
      <c r="D858" s="35" t="s">
        <v>11394</v>
      </c>
      <c r="E858" s="35" t="s">
        <v>11402</v>
      </c>
      <c r="F858" s="35" t="s">
        <v>11396</v>
      </c>
      <c r="G858" s="20">
        <v>44244</v>
      </c>
      <c r="H858" s="35" t="s">
        <v>3225</v>
      </c>
      <c r="I858" s="35" t="s">
        <v>54</v>
      </c>
      <c r="J858" s="35" t="s">
        <v>53</v>
      </c>
      <c r="K858">
        <v>18</v>
      </c>
      <c r="L858">
        <v>9.1999999999999993</v>
      </c>
      <c r="M858" s="35" t="s">
        <v>11397</v>
      </c>
      <c r="N858" s="35" t="s">
        <v>11398</v>
      </c>
      <c r="O858" s="35" t="s">
        <v>87</v>
      </c>
      <c r="P858" s="35" t="s">
        <v>2656</v>
      </c>
      <c r="Q858" s="35" t="s">
        <v>68</v>
      </c>
      <c r="R858" s="35" t="s">
        <v>2623</v>
      </c>
      <c r="S858" s="35" t="s">
        <v>11399</v>
      </c>
      <c r="T858">
        <v>27254262</v>
      </c>
      <c r="U858">
        <v>10</v>
      </c>
      <c r="V858" s="35" t="s">
        <v>11400</v>
      </c>
      <c r="W858" s="35" t="s">
        <v>1096</v>
      </c>
      <c r="X858" s="35" t="s">
        <v>66</v>
      </c>
      <c r="Y858" s="35" t="s">
        <v>56</v>
      </c>
      <c r="Z858" s="35" t="s">
        <v>14691</v>
      </c>
      <c r="AA858" s="35" t="s">
        <v>14691</v>
      </c>
      <c r="AC858" s="35" t="s">
        <v>14691</v>
      </c>
      <c r="AD858" s="35" t="s">
        <v>14691</v>
      </c>
      <c r="AE858">
        <v>272542620</v>
      </c>
      <c r="AF858">
        <v>10</v>
      </c>
      <c r="AG858" s="35" t="s">
        <v>14691</v>
      </c>
      <c r="AI858">
        <v>9084754</v>
      </c>
      <c r="AJ858" s="20">
        <v>44274</v>
      </c>
      <c r="AK858" s="20"/>
      <c r="AL858">
        <v>8550850</v>
      </c>
      <c r="AM858">
        <v>855085</v>
      </c>
      <c r="AP858" s="35" t="s">
        <v>14691</v>
      </c>
      <c r="AQ858" s="35" t="s">
        <v>14691</v>
      </c>
      <c r="AR858" s="35" t="s">
        <v>14691</v>
      </c>
      <c r="AS858" s="35" t="s">
        <v>14691</v>
      </c>
      <c r="AT858" s="35" t="s">
        <v>14691</v>
      </c>
      <c r="AU858">
        <v>10</v>
      </c>
      <c r="AV858">
        <v>10.045999999999999</v>
      </c>
      <c r="AW858" t="b">
        <v>0</v>
      </c>
      <c r="AX858">
        <v>27254262</v>
      </c>
      <c r="AY858" s="20">
        <v>45008</v>
      </c>
      <c r="AZ858" s="20"/>
      <c r="BA858" s="20"/>
      <c r="BB858">
        <v>1</v>
      </c>
      <c r="BC858">
        <v>0.3333333432674408</v>
      </c>
      <c r="BD858">
        <v>1</v>
      </c>
      <c r="BE858">
        <v>11.5</v>
      </c>
      <c r="BF858" s="35" t="s">
        <v>14691</v>
      </c>
      <c r="BG858" s="35" t="s">
        <v>11392</v>
      </c>
      <c r="BH858" s="35" t="s">
        <v>14820</v>
      </c>
      <c r="BI858" s="35" t="s">
        <v>2584</v>
      </c>
      <c r="BJ858" s="35" t="s">
        <v>11403</v>
      </c>
    </row>
    <row r="859" spans="1:62" x14ac:dyDescent="0.2">
      <c r="A859">
        <v>857</v>
      </c>
      <c r="B859" s="35" t="s">
        <v>11392</v>
      </c>
      <c r="C859" s="35" t="s">
        <v>11393</v>
      </c>
      <c r="D859" s="35" t="s">
        <v>11394</v>
      </c>
      <c r="E859" s="35" t="s">
        <v>11404</v>
      </c>
      <c r="F859" s="35" t="s">
        <v>11396</v>
      </c>
      <c r="G859" s="20">
        <v>44244</v>
      </c>
      <c r="H859" s="35" t="s">
        <v>3225</v>
      </c>
      <c r="I859" s="35" t="s">
        <v>54</v>
      </c>
      <c r="J859" s="35" t="s">
        <v>53</v>
      </c>
      <c r="K859">
        <v>18</v>
      </c>
      <c r="L859">
        <v>9.1999999999999993</v>
      </c>
      <c r="M859" s="35" t="s">
        <v>11397</v>
      </c>
      <c r="N859" s="35" t="s">
        <v>11398</v>
      </c>
      <c r="O859" s="35" t="s">
        <v>87</v>
      </c>
      <c r="P859" s="35" t="s">
        <v>2656</v>
      </c>
      <c r="Q859" s="35" t="s">
        <v>68</v>
      </c>
      <c r="R859" s="35" t="s">
        <v>2623</v>
      </c>
      <c r="S859" s="35" t="s">
        <v>11399</v>
      </c>
      <c r="T859">
        <v>27254262</v>
      </c>
      <c r="U859">
        <v>10</v>
      </c>
      <c r="V859" s="35" t="s">
        <v>11400</v>
      </c>
      <c r="W859" s="35" t="s">
        <v>1096</v>
      </c>
      <c r="X859" s="35" t="s">
        <v>66</v>
      </c>
      <c r="Y859" s="35" t="s">
        <v>56</v>
      </c>
      <c r="Z859" s="35" t="s">
        <v>14691</v>
      </c>
      <c r="AA859" s="35" t="s">
        <v>14691</v>
      </c>
      <c r="AC859" s="35" t="s">
        <v>14691</v>
      </c>
      <c r="AD859" s="35" t="s">
        <v>14691</v>
      </c>
      <c r="AE859">
        <v>272542620</v>
      </c>
      <c r="AF859">
        <v>10</v>
      </c>
      <c r="AG859" s="35" t="s">
        <v>14691</v>
      </c>
      <c r="AI859">
        <v>9084754</v>
      </c>
      <c r="AJ859" s="20">
        <v>44274</v>
      </c>
      <c r="AK859" s="20"/>
      <c r="AL859">
        <v>8550850</v>
      </c>
      <c r="AM859">
        <v>855085</v>
      </c>
      <c r="AP859" s="35" t="s">
        <v>14691</v>
      </c>
      <c r="AQ859" s="35" t="s">
        <v>14691</v>
      </c>
      <c r="AR859" s="35" t="s">
        <v>14691</v>
      </c>
      <c r="AS859" s="35" t="s">
        <v>14691</v>
      </c>
      <c r="AT859" s="35" t="s">
        <v>14691</v>
      </c>
      <c r="AU859">
        <v>10</v>
      </c>
      <c r="AV859">
        <v>10.045999999999999</v>
      </c>
      <c r="AW859" t="b">
        <v>0</v>
      </c>
      <c r="AX859">
        <v>27254262</v>
      </c>
      <c r="AY859" s="20">
        <v>45008</v>
      </c>
      <c r="AZ859" s="20"/>
      <c r="BA859" s="20"/>
      <c r="BB859">
        <v>1</v>
      </c>
      <c r="BC859">
        <v>0.3333333432674408</v>
      </c>
      <c r="BD859">
        <v>1</v>
      </c>
      <c r="BE859">
        <v>11.5</v>
      </c>
      <c r="BF859" s="35" t="s">
        <v>14691</v>
      </c>
      <c r="BG859" s="35" t="s">
        <v>11405</v>
      </c>
      <c r="BH859" s="35" t="s">
        <v>14821</v>
      </c>
      <c r="BI859" s="35" t="s">
        <v>2589</v>
      </c>
      <c r="BJ859" s="35" t="s">
        <v>11406</v>
      </c>
    </row>
    <row r="860" spans="1:62" x14ac:dyDescent="0.2">
      <c r="A860">
        <v>858</v>
      </c>
      <c r="B860" s="35" t="s">
        <v>11510</v>
      </c>
      <c r="C860" s="35" t="s">
        <v>11511</v>
      </c>
      <c r="D860" s="35" t="s">
        <v>11512</v>
      </c>
      <c r="E860" s="35" t="s">
        <v>11513</v>
      </c>
      <c r="F860" s="35" t="s">
        <v>11514</v>
      </c>
      <c r="G860" s="20">
        <v>44249</v>
      </c>
      <c r="H860" s="35" t="s">
        <v>3225</v>
      </c>
      <c r="I860" s="35" t="s">
        <v>54</v>
      </c>
      <c r="J860" s="35" t="s">
        <v>119</v>
      </c>
      <c r="K860">
        <v>18</v>
      </c>
      <c r="L860">
        <v>9.1999999999999993</v>
      </c>
      <c r="M860" s="35" t="s">
        <v>11515</v>
      </c>
      <c r="N860" s="35" t="s">
        <v>11516</v>
      </c>
      <c r="O860" s="35" t="s">
        <v>82</v>
      </c>
      <c r="P860" s="35" t="s">
        <v>4768</v>
      </c>
      <c r="Q860" s="35" t="s">
        <v>81</v>
      </c>
      <c r="R860" s="35" t="s">
        <v>2623</v>
      </c>
      <c r="S860" s="35" t="s">
        <v>9548</v>
      </c>
      <c r="T860">
        <v>80000000</v>
      </c>
      <c r="U860">
        <v>10</v>
      </c>
      <c r="V860" s="35" t="s">
        <v>11517</v>
      </c>
      <c r="W860" s="35" t="s">
        <v>1094</v>
      </c>
      <c r="X860" s="35" t="s">
        <v>79</v>
      </c>
      <c r="Y860" s="35" t="s">
        <v>48</v>
      </c>
      <c r="Z860" s="35" t="s">
        <v>65</v>
      </c>
      <c r="AA860" s="35" t="s">
        <v>48</v>
      </c>
      <c r="AC860" s="35" t="s">
        <v>14691</v>
      </c>
      <c r="AD860" s="35" t="s">
        <v>14691</v>
      </c>
      <c r="AE860">
        <v>800000000</v>
      </c>
      <c r="AF860">
        <v>10</v>
      </c>
      <c r="AG860" s="35" t="s">
        <v>1093</v>
      </c>
      <c r="AH860">
        <v>20000000000</v>
      </c>
      <c r="AI860">
        <v>16000000</v>
      </c>
      <c r="AJ860" s="20">
        <v>44278</v>
      </c>
      <c r="AK860" s="20">
        <v>44466</v>
      </c>
      <c r="AL860">
        <v>18000000</v>
      </c>
      <c r="AO860">
        <v>9000000</v>
      </c>
      <c r="AP860" s="35" t="s">
        <v>14691</v>
      </c>
      <c r="AQ860" s="35" t="s">
        <v>14691</v>
      </c>
      <c r="AR860" s="35" t="s">
        <v>1092</v>
      </c>
      <c r="AS860" s="35" t="s">
        <v>11518</v>
      </c>
      <c r="AT860" s="35" t="s">
        <v>14691</v>
      </c>
      <c r="AU860">
        <v>10</v>
      </c>
      <c r="AV860">
        <v>10.053000000000001</v>
      </c>
      <c r="AW860" t="b">
        <v>1</v>
      </c>
      <c r="AX860">
        <v>80000000</v>
      </c>
      <c r="AY860" s="20">
        <v>45010</v>
      </c>
      <c r="AZ860" s="20">
        <v>44708</v>
      </c>
      <c r="BA860" s="20"/>
      <c r="BB860">
        <v>1</v>
      </c>
      <c r="BC860">
        <v>0.20000000298023224</v>
      </c>
      <c r="BD860">
        <v>1</v>
      </c>
      <c r="BE860">
        <v>11.5</v>
      </c>
      <c r="BF860" s="35" t="s">
        <v>14691</v>
      </c>
      <c r="BG860" s="35" t="s">
        <v>1095</v>
      </c>
      <c r="BH860" s="35" t="s">
        <v>11519</v>
      </c>
      <c r="BI860" s="35" t="s">
        <v>2580</v>
      </c>
      <c r="BJ860" s="35" t="s">
        <v>11520</v>
      </c>
    </row>
    <row r="861" spans="1:62" x14ac:dyDescent="0.2">
      <c r="A861">
        <v>859</v>
      </c>
      <c r="B861" s="35" t="s">
        <v>11510</v>
      </c>
      <c r="C861" s="35" t="s">
        <v>11511</v>
      </c>
      <c r="D861" s="35" t="s">
        <v>11512</v>
      </c>
      <c r="E861" s="35" t="s">
        <v>11521</v>
      </c>
      <c r="F861" s="35" t="s">
        <v>11514</v>
      </c>
      <c r="G861" s="20">
        <v>44249</v>
      </c>
      <c r="H861" s="35" t="s">
        <v>3225</v>
      </c>
      <c r="I861" s="35" t="s">
        <v>54</v>
      </c>
      <c r="J861" s="35" t="s">
        <v>119</v>
      </c>
      <c r="K861">
        <v>18</v>
      </c>
      <c r="L861">
        <v>9.1999999999999993</v>
      </c>
      <c r="M861" s="35" t="s">
        <v>11515</v>
      </c>
      <c r="N861" s="35" t="s">
        <v>11516</v>
      </c>
      <c r="O861" s="35" t="s">
        <v>82</v>
      </c>
      <c r="P861" s="35" t="s">
        <v>4768</v>
      </c>
      <c r="Q861" s="35" t="s">
        <v>81</v>
      </c>
      <c r="R861" s="35" t="s">
        <v>2623</v>
      </c>
      <c r="S861" s="35" t="s">
        <v>9548</v>
      </c>
      <c r="T861">
        <v>80000000</v>
      </c>
      <c r="U861">
        <v>10</v>
      </c>
      <c r="V861" s="35" t="s">
        <v>11517</v>
      </c>
      <c r="W861" s="35" t="s">
        <v>1094</v>
      </c>
      <c r="X861" s="35" t="s">
        <v>79</v>
      </c>
      <c r="Y861" s="35" t="s">
        <v>48</v>
      </c>
      <c r="Z861" s="35" t="s">
        <v>65</v>
      </c>
      <c r="AA861" s="35" t="s">
        <v>48</v>
      </c>
      <c r="AC861" s="35" t="s">
        <v>14691</v>
      </c>
      <c r="AD861" s="35" t="s">
        <v>14691</v>
      </c>
      <c r="AE861">
        <v>800000000</v>
      </c>
      <c r="AF861">
        <v>10</v>
      </c>
      <c r="AG861" s="35" t="s">
        <v>1093</v>
      </c>
      <c r="AH861">
        <v>20000000000</v>
      </c>
      <c r="AI861">
        <v>16000000</v>
      </c>
      <c r="AJ861" s="20">
        <v>44278</v>
      </c>
      <c r="AK861" s="20">
        <v>44466</v>
      </c>
      <c r="AL861">
        <v>18000000</v>
      </c>
      <c r="AO861">
        <v>9000000</v>
      </c>
      <c r="AP861" s="35" t="s">
        <v>14691</v>
      </c>
      <c r="AQ861" s="35" t="s">
        <v>14691</v>
      </c>
      <c r="AR861" s="35" t="s">
        <v>1092</v>
      </c>
      <c r="AS861" s="35" t="s">
        <v>11518</v>
      </c>
      <c r="AT861" s="35" t="s">
        <v>14691</v>
      </c>
      <c r="AU861">
        <v>10</v>
      </c>
      <c r="AV861">
        <v>10.053000000000001</v>
      </c>
      <c r="AW861" t="b">
        <v>1</v>
      </c>
      <c r="AX861">
        <v>80000000</v>
      </c>
      <c r="AY861" s="20">
        <v>45010</v>
      </c>
      <c r="AZ861" s="20">
        <v>44708</v>
      </c>
      <c r="BA861" s="20"/>
      <c r="BB861">
        <v>1</v>
      </c>
      <c r="BC861">
        <v>0.20000000298023224</v>
      </c>
      <c r="BD861">
        <v>1</v>
      </c>
      <c r="BE861">
        <v>11.5</v>
      </c>
      <c r="BF861" s="35" t="s">
        <v>14691</v>
      </c>
      <c r="BG861" s="35" t="s">
        <v>11510</v>
      </c>
      <c r="BH861" s="35" t="s">
        <v>11522</v>
      </c>
      <c r="BI861" s="35" t="s">
        <v>2584</v>
      </c>
      <c r="BJ861" s="35" t="s">
        <v>11523</v>
      </c>
    </row>
    <row r="862" spans="1:62" x14ac:dyDescent="0.2">
      <c r="A862">
        <v>860</v>
      </c>
      <c r="B862" s="35" t="s">
        <v>11510</v>
      </c>
      <c r="C862" s="35" t="s">
        <v>11511</v>
      </c>
      <c r="D862" s="35" t="s">
        <v>11512</v>
      </c>
      <c r="E862" s="35" t="s">
        <v>11524</v>
      </c>
      <c r="F862" s="35" t="s">
        <v>11514</v>
      </c>
      <c r="G862" s="20">
        <v>44249</v>
      </c>
      <c r="H862" s="35" t="s">
        <v>3225</v>
      </c>
      <c r="I862" s="35" t="s">
        <v>54</v>
      </c>
      <c r="J862" s="35" t="s">
        <v>119</v>
      </c>
      <c r="K862">
        <v>18</v>
      </c>
      <c r="L862">
        <v>9.1999999999999993</v>
      </c>
      <c r="M862" s="35" t="s">
        <v>11515</v>
      </c>
      <c r="N862" s="35" t="s">
        <v>11516</v>
      </c>
      <c r="O862" s="35" t="s">
        <v>82</v>
      </c>
      <c r="P862" s="35" t="s">
        <v>4768</v>
      </c>
      <c r="Q862" s="35" t="s">
        <v>81</v>
      </c>
      <c r="R862" s="35" t="s">
        <v>2623</v>
      </c>
      <c r="S862" s="35" t="s">
        <v>9548</v>
      </c>
      <c r="T862">
        <v>80000000</v>
      </c>
      <c r="U862">
        <v>10</v>
      </c>
      <c r="V862" s="35" t="s">
        <v>11517</v>
      </c>
      <c r="W862" s="35" t="s">
        <v>1094</v>
      </c>
      <c r="X862" s="35" t="s">
        <v>79</v>
      </c>
      <c r="Y862" s="35" t="s">
        <v>48</v>
      </c>
      <c r="Z862" s="35" t="s">
        <v>65</v>
      </c>
      <c r="AA862" s="35" t="s">
        <v>48</v>
      </c>
      <c r="AC862" s="35" t="s">
        <v>14691</v>
      </c>
      <c r="AD862" s="35" t="s">
        <v>14691</v>
      </c>
      <c r="AE862">
        <v>800000000</v>
      </c>
      <c r="AF862">
        <v>10</v>
      </c>
      <c r="AG862" s="35" t="s">
        <v>1093</v>
      </c>
      <c r="AH862">
        <v>20000000000</v>
      </c>
      <c r="AI862">
        <v>16000000</v>
      </c>
      <c r="AJ862" s="20">
        <v>44278</v>
      </c>
      <c r="AK862" s="20">
        <v>44466</v>
      </c>
      <c r="AL862">
        <v>18000000</v>
      </c>
      <c r="AO862">
        <v>9000000</v>
      </c>
      <c r="AP862" s="35" t="s">
        <v>14691</v>
      </c>
      <c r="AQ862" s="35" t="s">
        <v>14691</v>
      </c>
      <c r="AR862" s="35" t="s">
        <v>1092</v>
      </c>
      <c r="AS862" s="35" t="s">
        <v>11518</v>
      </c>
      <c r="AT862" s="35" t="s">
        <v>14691</v>
      </c>
      <c r="AU862">
        <v>10</v>
      </c>
      <c r="AV862">
        <v>10.053000000000001</v>
      </c>
      <c r="AW862" t="b">
        <v>1</v>
      </c>
      <c r="AX862">
        <v>80000000</v>
      </c>
      <c r="AY862" s="20">
        <v>45010</v>
      </c>
      <c r="AZ862" s="20">
        <v>44708</v>
      </c>
      <c r="BA862" s="20"/>
      <c r="BB862">
        <v>1</v>
      </c>
      <c r="BC862">
        <v>0.20000000298023224</v>
      </c>
      <c r="BD862">
        <v>1</v>
      </c>
      <c r="BE862">
        <v>11.5</v>
      </c>
      <c r="BF862" s="35" t="s">
        <v>14691</v>
      </c>
      <c r="BG862" s="35" t="s">
        <v>11525</v>
      </c>
      <c r="BH862" s="35" t="s">
        <v>11526</v>
      </c>
      <c r="BI862" s="35" t="s">
        <v>2589</v>
      </c>
      <c r="BJ862" s="35" t="s">
        <v>11527</v>
      </c>
    </row>
    <row r="863" spans="1:62" x14ac:dyDescent="0.2">
      <c r="A863">
        <v>861</v>
      </c>
      <c r="B863" s="35" t="s">
        <v>8119</v>
      </c>
      <c r="C863" s="35" t="s">
        <v>8120</v>
      </c>
      <c r="D863" s="35" t="s">
        <v>8121</v>
      </c>
      <c r="E863" s="35" t="s">
        <v>8122</v>
      </c>
      <c r="F863" s="35" t="s">
        <v>8123</v>
      </c>
      <c r="G863" s="20">
        <v>44211</v>
      </c>
      <c r="H863" s="35" t="s">
        <v>3225</v>
      </c>
      <c r="I863" s="35" t="s">
        <v>54</v>
      </c>
      <c r="J863" s="35" t="s">
        <v>53</v>
      </c>
      <c r="K863">
        <v>18</v>
      </c>
      <c r="L863">
        <v>9.1999999999999993</v>
      </c>
      <c r="M863" s="35" t="s">
        <v>8124</v>
      </c>
      <c r="N863" s="35" t="s">
        <v>8125</v>
      </c>
      <c r="O863" s="35" t="s">
        <v>102</v>
      </c>
      <c r="P863" s="35" t="s">
        <v>2656</v>
      </c>
      <c r="Q863" s="35" t="s">
        <v>209</v>
      </c>
      <c r="R863" s="35" t="s">
        <v>2623</v>
      </c>
      <c r="S863" s="35" t="s">
        <v>8126</v>
      </c>
      <c r="T863">
        <v>20000000</v>
      </c>
      <c r="U863">
        <v>10</v>
      </c>
      <c r="V863" s="35" t="s">
        <v>8127</v>
      </c>
      <c r="W863" s="35" t="s">
        <v>1090</v>
      </c>
      <c r="X863" s="35" t="s">
        <v>156</v>
      </c>
      <c r="Y863" s="35" t="s">
        <v>48</v>
      </c>
      <c r="Z863" s="35" t="s">
        <v>14691</v>
      </c>
      <c r="AA863" s="35" t="s">
        <v>14691</v>
      </c>
      <c r="AC863" s="35" t="s">
        <v>14691</v>
      </c>
      <c r="AD863" s="35" t="s">
        <v>14691</v>
      </c>
      <c r="AE863">
        <v>200012011</v>
      </c>
      <c r="AF863">
        <v>10</v>
      </c>
      <c r="AG863" s="35" t="s">
        <v>14691</v>
      </c>
      <c r="AI863">
        <v>6666667</v>
      </c>
      <c r="AJ863" s="20">
        <v>44230</v>
      </c>
      <c r="AK863" s="20"/>
      <c r="AL863">
        <v>7775000</v>
      </c>
      <c r="AM863">
        <v>777500</v>
      </c>
      <c r="AP863" s="35" t="s">
        <v>14691</v>
      </c>
      <c r="AQ863" s="35" t="s">
        <v>14691</v>
      </c>
      <c r="AR863" s="35" t="s">
        <v>14691</v>
      </c>
      <c r="AS863" s="35" t="s">
        <v>14691</v>
      </c>
      <c r="AT863" s="35" t="s">
        <v>14691</v>
      </c>
      <c r="AU863">
        <v>10</v>
      </c>
      <c r="AV863">
        <v>10.042</v>
      </c>
      <c r="AW863" t="b">
        <v>0</v>
      </c>
      <c r="AX863">
        <v>20000000</v>
      </c>
      <c r="AY863" s="20">
        <v>44962</v>
      </c>
      <c r="AZ863" s="20"/>
      <c r="BA863" s="20"/>
      <c r="BB863">
        <v>1</v>
      </c>
      <c r="BC863">
        <v>0.3333333432674408</v>
      </c>
      <c r="BD863">
        <v>1</v>
      </c>
      <c r="BE863">
        <v>11.5</v>
      </c>
      <c r="BF863" s="35" t="s">
        <v>14691</v>
      </c>
      <c r="BG863" s="35" t="s">
        <v>1091</v>
      </c>
      <c r="BH863" s="35" t="s">
        <v>14822</v>
      </c>
      <c r="BI863" s="35" t="s">
        <v>2580</v>
      </c>
      <c r="BJ863" s="35" t="s">
        <v>8128</v>
      </c>
    </row>
    <row r="864" spans="1:62" x14ac:dyDescent="0.2">
      <c r="A864">
        <v>862</v>
      </c>
      <c r="B864" s="35" t="s">
        <v>8119</v>
      </c>
      <c r="C864" s="35" t="s">
        <v>8120</v>
      </c>
      <c r="D864" s="35" t="s">
        <v>8121</v>
      </c>
      <c r="E864" s="35" t="s">
        <v>8129</v>
      </c>
      <c r="F864" s="35" t="s">
        <v>8123</v>
      </c>
      <c r="G864" s="20">
        <v>44211</v>
      </c>
      <c r="H864" s="35" t="s">
        <v>3225</v>
      </c>
      <c r="I864" s="35" t="s">
        <v>54</v>
      </c>
      <c r="J864" s="35" t="s">
        <v>53</v>
      </c>
      <c r="K864">
        <v>18</v>
      </c>
      <c r="L864">
        <v>9.1999999999999993</v>
      </c>
      <c r="M864" s="35" t="s">
        <v>8124</v>
      </c>
      <c r="N864" s="35" t="s">
        <v>8125</v>
      </c>
      <c r="O864" s="35" t="s">
        <v>102</v>
      </c>
      <c r="P864" s="35" t="s">
        <v>2656</v>
      </c>
      <c r="Q864" s="35" t="s">
        <v>209</v>
      </c>
      <c r="R864" s="35" t="s">
        <v>2623</v>
      </c>
      <c r="S864" s="35" t="s">
        <v>8126</v>
      </c>
      <c r="T864">
        <v>20000000</v>
      </c>
      <c r="U864">
        <v>10</v>
      </c>
      <c r="V864" s="35" t="s">
        <v>8127</v>
      </c>
      <c r="W864" s="35" t="s">
        <v>1090</v>
      </c>
      <c r="X864" s="35" t="s">
        <v>156</v>
      </c>
      <c r="Y864" s="35" t="s">
        <v>48</v>
      </c>
      <c r="Z864" s="35" t="s">
        <v>14691</v>
      </c>
      <c r="AA864" s="35" t="s">
        <v>14691</v>
      </c>
      <c r="AC864" s="35" t="s">
        <v>14691</v>
      </c>
      <c r="AD864" s="35" t="s">
        <v>14691</v>
      </c>
      <c r="AE864">
        <v>200012011</v>
      </c>
      <c r="AF864">
        <v>10</v>
      </c>
      <c r="AG864" s="35" t="s">
        <v>14691</v>
      </c>
      <c r="AI864">
        <v>6666667</v>
      </c>
      <c r="AJ864" s="20">
        <v>44230</v>
      </c>
      <c r="AK864" s="20"/>
      <c r="AL864">
        <v>7775000</v>
      </c>
      <c r="AM864">
        <v>777500</v>
      </c>
      <c r="AP864" s="35" t="s">
        <v>14691</v>
      </c>
      <c r="AQ864" s="35" t="s">
        <v>14691</v>
      </c>
      <c r="AR864" s="35" t="s">
        <v>14691</v>
      </c>
      <c r="AS864" s="35" t="s">
        <v>14691</v>
      </c>
      <c r="AT864" s="35" t="s">
        <v>14691</v>
      </c>
      <c r="AU864">
        <v>10</v>
      </c>
      <c r="AV864">
        <v>10.042</v>
      </c>
      <c r="AW864" t="b">
        <v>0</v>
      </c>
      <c r="AX864">
        <v>20000000</v>
      </c>
      <c r="AY864" s="20">
        <v>44962</v>
      </c>
      <c r="AZ864" s="20"/>
      <c r="BA864" s="20"/>
      <c r="BB864">
        <v>1</v>
      </c>
      <c r="BC864">
        <v>0.3333333432674408</v>
      </c>
      <c r="BD864">
        <v>1</v>
      </c>
      <c r="BE864">
        <v>11.5</v>
      </c>
      <c r="BF864" s="35" t="s">
        <v>14691</v>
      </c>
      <c r="BG864" s="35" t="s">
        <v>8119</v>
      </c>
      <c r="BH864" s="35" t="s">
        <v>14823</v>
      </c>
      <c r="BI864" s="35" t="s">
        <v>2584</v>
      </c>
      <c r="BJ864" s="35" t="s">
        <v>8130</v>
      </c>
    </row>
    <row r="865" spans="1:62" x14ac:dyDescent="0.2">
      <c r="A865">
        <v>863</v>
      </c>
      <c r="B865" s="35" t="s">
        <v>8119</v>
      </c>
      <c r="C865" s="35" t="s">
        <v>8120</v>
      </c>
      <c r="D865" s="35" t="s">
        <v>8121</v>
      </c>
      <c r="E865" s="35" t="s">
        <v>8131</v>
      </c>
      <c r="F865" s="35" t="s">
        <v>8123</v>
      </c>
      <c r="G865" s="20">
        <v>44211</v>
      </c>
      <c r="H865" s="35" t="s">
        <v>3225</v>
      </c>
      <c r="I865" s="35" t="s">
        <v>54</v>
      </c>
      <c r="J865" s="35" t="s">
        <v>53</v>
      </c>
      <c r="K865">
        <v>18</v>
      </c>
      <c r="L865">
        <v>9.1999999999999993</v>
      </c>
      <c r="M865" s="35" t="s">
        <v>8124</v>
      </c>
      <c r="N865" s="35" t="s">
        <v>8125</v>
      </c>
      <c r="O865" s="35" t="s">
        <v>102</v>
      </c>
      <c r="P865" s="35" t="s">
        <v>2656</v>
      </c>
      <c r="Q865" s="35" t="s">
        <v>209</v>
      </c>
      <c r="R865" s="35" t="s">
        <v>2623</v>
      </c>
      <c r="S865" s="35" t="s">
        <v>8126</v>
      </c>
      <c r="T865">
        <v>20000000</v>
      </c>
      <c r="U865">
        <v>10</v>
      </c>
      <c r="V865" s="35" t="s">
        <v>8127</v>
      </c>
      <c r="W865" s="35" t="s">
        <v>1090</v>
      </c>
      <c r="X865" s="35" t="s">
        <v>156</v>
      </c>
      <c r="Y865" s="35" t="s">
        <v>48</v>
      </c>
      <c r="Z865" s="35" t="s">
        <v>14691</v>
      </c>
      <c r="AA865" s="35" t="s">
        <v>14691</v>
      </c>
      <c r="AC865" s="35" t="s">
        <v>14691</v>
      </c>
      <c r="AD865" s="35" t="s">
        <v>14691</v>
      </c>
      <c r="AE865">
        <v>200012011</v>
      </c>
      <c r="AF865">
        <v>10</v>
      </c>
      <c r="AG865" s="35" t="s">
        <v>14691</v>
      </c>
      <c r="AI865">
        <v>6666667</v>
      </c>
      <c r="AJ865" s="20">
        <v>44230</v>
      </c>
      <c r="AK865" s="20"/>
      <c r="AL865">
        <v>7775000</v>
      </c>
      <c r="AM865">
        <v>777500</v>
      </c>
      <c r="AP865" s="35" t="s">
        <v>14691</v>
      </c>
      <c r="AQ865" s="35" t="s">
        <v>14691</v>
      </c>
      <c r="AR865" s="35" t="s">
        <v>14691</v>
      </c>
      <c r="AS865" s="35" t="s">
        <v>14691</v>
      </c>
      <c r="AT865" s="35" t="s">
        <v>14691</v>
      </c>
      <c r="AU865">
        <v>10</v>
      </c>
      <c r="AV865">
        <v>10.042</v>
      </c>
      <c r="AW865" t="b">
        <v>0</v>
      </c>
      <c r="AX865">
        <v>20000000</v>
      </c>
      <c r="AY865" s="20">
        <v>44962</v>
      </c>
      <c r="AZ865" s="20"/>
      <c r="BA865" s="20"/>
      <c r="BB865">
        <v>1</v>
      </c>
      <c r="BC865">
        <v>0.3333333432674408</v>
      </c>
      <c r="BD865">
        <v>1</v>
      </c>
      <c r="BE865">
        <v>11.5</v>
      </c>
      <c r="BF865" s="35" t="s">
        <v>14691</v>
      </c>
      <c r="BG865" s="35" t="s">
        <v>8132</v>
      </c>
      <c r="BH865" s="35" t="s">
        <v>14824</v>
      </c>
      <c r="BI865" s="35" t="s">
        <v>2589</v>
      </c>
      <c r="BJ865" s="35" t="s">
        <v>8133</v>
      </c>
    </row>
    <row r="866" spans="1:62" x14ac:dyDescent="0.2">
      <c r="A866">
        <v>864</v>
      </c>
      <c r="B866" s="35" t="s">
        <v>14662</v>
      </c>
      <c r="C866" s="35" t="s">
        <v>14663</v>
      </c>
      <c r="D866" s="35" t="s">
        <v>14664</v>
      </c>
      <c r="E866" s="35" t="s">
        <v>14665</v>
      </c>
      <c r="F866" s="35" t="s">
        <v>14666</v>
      </c>
      <c r="G866" s="20">
        <v>44550</v>
      </c>
      <c r="H866" s="35" t="s">
        <v>3225</v>
      </c>
      <c r="I866" s="35" t="s">
        <v>61</v>
      </c>
      <c r="J866" s="35" t="s">
        <v>53</v>
      </c>
      <c r="K866">
        <v>18</v>
      </c>
      <c r="M866" s="35" t="s">
        <v>14667</v>
      </c>
      <c r="N866" s="35" t="s">
        <v>14668</v>
      </c>
      <c r="O866" s="35" t="s">
        <v>82</v>
      </c>
      <c r="P866" s="35" t="s">
        <v>2656</v>
      </c>
      <c r="Q866" s="35" t="s">
        <v>81</v>
      </c>
      <c r="R866" s="35" t="s">
        <v>2623</v>
      </c>
      <c r="S866" s="35" t="s">
        <v>14669</v>
      </c>
      <c r="T866">
        <v>52500000</v>
      </c>
      <c r="U866">
        <v>10</v>
      </c>
      <c r="V866" s="35" t="s">
        <v>9549</v>
      </c>
      <c r="W866" s="35" t="s">
        <v>1030</v>
      </c>
      <c r="X866" s="35" t="s">
        <v>79</v>
      </c>
      <c r="Y866" s="35" t="s">
        <v>48</v>
      </c>
      <c r="Z866" s="35" t="s">
        <v>14691</v>
      </c>
      <c r="AA866" s="35" t="s">
        <v>14691</v>
      </c>
      <c r="AC866" s="35" t="s">
        <v>14691</v>
      </c>
      <c r="AD866" s="35" t="s">
        <v>14691</v>
      </c>
      <c r="AE866">
        <v>525000000</v>
      </c>
      <c r="AF866">
        <v>10</v>
      </c>
      <c r="AG866" s="35" t="s">
        <v>14691</v>
      </c>
      <c r="AI866">
        <v>17500000</v>
      </c>
      <c r="AJ866" s="20">
        <v>44573</v>
      </c>
      <c r="AK866" s="20"/>
      <c r="AL866">
        <v>12500000</v>
      </c>
      <c r="AO866">
        <v>8333333</v>
      </c>
      <c r="AP866" s="35" t="s">
        <v>14691</v>
      </c>
      <c r="AQ866" s="35" t="s">
        <v>14691</v>
      </c>
      <c r="AR866" s="35" t="s">
        <v>14691</v>
      </c>
      <c r="AS866" s="35" t="s">
        <v>14691</v>
      </c>
      <c r="AT866" s="35" t="s">
        <v>14691</v>
      </c>
      <c r="AU866">
        <v>10</v>
      </c>
      <c r="AV866">
        <v>10.093</v>
      </c>
      <c r="AW866" t="b">
        <v>0</v>
      </c>
      <c r="AX866">
        <v>52500000</v>
      </c>
      <c r="AY866" s="20">
        <v>45305</v>
      </c>
      <c r="AZ866" s="20"/>
      <c r="BA866" s="20"/>
      <c r="BB866">
        <v>1</v>
      </c>
      <c r="BC866">
        <v>0.3333333432674408</v>
      </c>
      <c r="BD866">
        <v>1</v>
      </c>
      <c r="BE866">
        <v>11.5</v>
      </c>
      <c r="BF866" s="35" t="s">
        <v>14691</v>
      </c>
      <c r="BG866" s="35" t="s">
        <v>1089</v>
      </c>
      <c r="BH866" s="35" t="s">
        <v>6937</v>
      </c>
      <c r="BI866" s="35" t="s">
        <v>2580</v>
      </c>
      <c r="BJ866" s="35" t="s">
        <v>6938</v>
      </c>
    </row>
    <row r="867" spans="1:62" x14ac:dyDescent="0.2">
      <c r="A867">
        <v>865</v>
      </c>
      <c r="B867" s="35" t="s">
        <v>14662</v>
      </c>
      <c r="C867" s="35" t="s">
        <v>14663</v>
      </c>
      <c r="D867" s="35" t="s">
        <v>14664</v>
      </c>
      <c r="E867" s="35" t="s">
        <v>14670</v>
      </c>
      <c r="F867" s="35" t="s">
        <v>14666</v>
      </c>
      <c r="G867" s="20">
        <v>44550</v>
      </c>
      <c r="H867" s="35" t="s">
        <v>3225</v>
      </c>
      <c r="I867" s="35" t="s">
        <v>61</v>
      </c>
      <c r="J867" s="35" t="s">
        <v>53</v>
      </c>
      <c r="K867">
        <v>18</v>
      </c>
      <c r="M867" s="35" t="s">
        <v>14667</v>
      </c>
      <c r="N867" s="35" t="s">
        <v>14668</v>
      </c>
      <c r="O867" s="35" t="s">
        <v>82</v>
      </c>
      <c r="P867" s="35" t="s">
        <v>2656</v>
      </c>
      <c r="Q867" s="35" t="s">
        <v>81</v>
      </c>
      <c r="R867" s="35" t="s">
        <v>2623</v>
      </c>
      <c r="S867" s="35" t="s">
        <v>14669</v>
      </c>
      <c r="T867">
        <v>52500000</v>
      </c>
      <c r="U867">
        <v>10</v>
      </c>
      <c r="V867" s="35" t="s">
        <v>9549</v>
      </c>
      <c r="W867" s="35" t="s">
        <v>1030</v>
      </c>
      <c r="X867" s="35" t="s">
        <v>79</v>
      </c>
      <c r="Y867" s="35" t="s">
        <v>48</v>
      </c>
      <c r="Z867" s="35" t="s">
        <v>14691</v>
      </c>
      <c r="AA867" s="35" t="s">
        <v>14691</v>
      </c>
      <c r="AC867" s="35" t="s">
        <v>14691</v>
      </c>
      <c r="AD867" s="35" t="s">
        <v>14691</v>
      </c>
      <c r="AE867">
        <v>525000000</v>
      </c>
      <c r="AF867">
        <v>10</v>
      </c>
      <c r="AG867" s="35" t="s">
        <v>14691</v>
      </c>
      <c r="AI867">
        <v>17500000</v>
      </c>
      <c r="AJ867" s="20">
        <v>44573</v>
      </c>
      <c r="AK867" s="20"/>
      <c r="AL867">
        <v>12500000</v>
      </c>
      <c r="AO867">
        <v>8333333</v>
      </c>
      <c r="AP867" s="35" t="s">
        <v>14691</v>
      </c>
      <c r="AQ867" s="35" t="s">
        <v>14691</v>
      </c>
      <c r="AR867" s="35" t="s">
        <v>14691</v>
      </c>
      <c r="AS867" s="35" t="s">
        <v>14691</v>
      </c>
      <c r="AT867" s="35" t="s">
        <v>14691</v>
      </c>
      <c r="AU867">
        <v>10</v>
      </c>
      <c r="AV867">
        <v>10.093</v>
      </c>
      <c r="AW867" t="b">
        <v>0</v>
      </c>
      <c r="AX867">
        <v>52500000</v>
      </c>
      <c r="AY867" s="20">
        <v>45305</v>
      </c>
      <c r="AZ867" s="20"/>
      <c r="BA867" s="20"/>
      <c r="BB867">
        <v>1</v>
      </c>
      <c r="BC867">
        <v>0.3333333432674408</v>
      </c>
      <c r="BD867">
        <v>1</v>
      </c>
      <c r="BE867">
        <v>11.5</v>
      </c>
      <c r="BF867" s="35" t="s">
        <v>14691</v>
      </c>
      <c r="BG867" s="35" t="s">
        <v>14662</v>
      </c>
      <c r="BH867" s="35" t="s">
        <v>14671</v>
      </c>
      <c r="BI867" s="35" t="s">
        <v>2584</v>
      </c>
      <c r="BJ867" s="35" t="s">
        <v>14672</v>
      </c>
    </row>
    <row r="868" spans="1:62" x14ac:dyDescent="0.2">
      <c r="A868">
        <v>866</v>
      </c>
      <c r="B868" s="35" t="s">
        <v>14662</v>
      </c>
      <c r="C868" s="35" t="s">
        <v>14663</v>
      </c>
      <c r="D868" s="35" t="s">
        <v>14664</v>
      </c>
      <c r="E868" s="35" t="s">
        <v>14673</v>
      </c>
      <c r="F868" s="35" t="s">
        <v>14666</v>
      </c>
      <c r="G868" s="20">
        <v>44550</v>
      </c>
      <c r="H868" s="35" t="s">
        <v>3225</v>
      </c>
      <c r="I868" s="35" t="s">
        <v>61</v>
      </c>
      <c r="J868" s="35" t="s">
        <v>53</v>
      </c>
      <c r="K868">
        <v>18</v>
      </c>
      <c r="M868" s="35" t="s">
        <v>14667</v>
      </c>
      <c r="N868" s="35" t="s">
        <v>14668</v>
      </c>
      <c r="O868" s="35" t="s">
        <v>82</v>
      </c>
      <c r="P868" s="35" t="s">
        <v>2656</v>
      </c>
      <c r="Q868" s="35" t="s">
        <v>81</v>
      </c>
      <c r="R868" s="35" t="s">
        <v>2623</v>
      </c>
      <c r="S868" s="35" t="s">
        <v>14669</v>
      </c>
      <c r="T868">
        <v>52500000</v>
      </c>
      <c r="U868">
        <v>10</v>
      </c>
      <c r="V868" s="35" t="s">
        <v>9549</v>
      </c>
      <c r="W868" s="35" t="s">
        <v>1030</v>
      </c>
      <c r="X868" s="35" t="s">
        <v>79</v>
      </c>
      <c r="Y868" s="35" t="s">
        <v>48</v>
      </c>
      <c r="Z868" s="35" t="s">
        <v>14691</v>
      </c>
      <c r="AA868" s="35" t="s">
        <v>14691</v>
      </c>
      <c r="AC868" s="35" t="s">
        <v>14691</v>
      </c>
      <c r="AD868" s="35" t="s">
        <v>14691</v>
      </c>
      <c r="AE868">
        <v>525000000</v>
      </c>
      <c r="AF868">
        <v>10</v>
      </c>
      <c r="AG868" s="35" t="s">
        <v>14691</v>
      </c>
      <c r="AI868">
        <v>17500000</v>
      </c>
      <c r="AJ868" s="20">
        <v>44573</v>
      </c>
      <c r="AK868" s="20"/>
      <c r="AL868">
        <v>12500000</v>
      </c>
      <c r="AO868">
        <v>8333333</v>
      </c>
      <c r="AP868" s="35" t="s">
        <v>14691</v>
      </c>
      <c r="AQ868" s="35" t="s">
        <v>14691</v>
      </c>
      <c r="AR868" s="35" t="s">
        <v>14691</v>
      </c>
      <c r="AS868" s="35" t="s">
        <v>14691</v>
      </c>
      <c r="AT868" s="35" t="s">
        <v>14691</v>
      </c>
      <c r="AU868">
        <v>10</v>
      </c>
      <c r="AV868">
        <v>10.093</v>
      </c>
      <c r="AW868" t="b">
        <v>0</v>
      </c>
      <c r="AX868">
        <v>52500000</v>
      </c>
      <c r="AY868" s="20">
        <v>45305</v>
      </c>
      <c r="AZ868" s="20"/>
      <c r="BA868" s="20"/>
      <c r="BB868">
        <v>1</v>
      </c>
      <c r="BC868">
        <v>0.3333333432674408</v>
      </c>
      <c r="BD868">
        <v>1</v>
      </c>
      <c r="BE868">
        <v>11.5</v>
      </c>
      <c r="BF868" s="35" t="s">
        <v>14691</v>
      </c>
      <c r="BG868" s="35" t="s">
        <v>14674</v>
      </c>
      <c r="BH868" s="35" t="s">
        <v>6937</v>
      </c>
      <c r="BI868" s="35" t="s">
        <v>2589</v>
      </c>
      <c r="BJ868" s="35" t="s">
        <v>6938</v>
      </c>
    </row>
    <row r="869" spans="1:62" x14ac:dyDescent="0.2">
      <c r="A869">
        <v>867</v>
      </c>
      <c r="B869" s="35" t="s">
        <v>4558</v>
      </c>
      <c r="C869" s="35" t="s">
        <v>4559</v>
      </c>
      <c r="D869" s="35" t="s">
        <v>4560</v>
      </c>
      <c r="E869" s="35" t="s">
        <v>4561</v>
      </c>
      <c r="F869" s="35" t="s">
        <v>4562</v>
      </c>
      <c r="G869" s="20">
        <v>44264</v>
      </c>
      <c r="H869" s="35" t="s">
        <v>792</v>
      </c>
      <c r="I869" s="35" t="s">
        <v>61</v>
      </c>
      <c r="J869" s="35" t="s">
        <v>137</v>
      </c>
      <c r="K869">
        <v>18</v>
      </c>
      <c r="L869">
        <v>9.1999999999999993</v>
      </c>
      <c r="M869" s="35" t="s">
        <v>4563</v>
      </c>
      <c r="N869" s="35" t="s">
        <v>4564</v>
      </c>
      <c r="O869" s="35" t="s">
        <v>242</v>
      </c>
      <c r="P869" s="35" t="s">
        <v>4110</v>
      </c>
      <c r="Q869" s="35" t="s">
        <v>52</v>
      </c>
      <c r="R869" s="35" t="s">
        <v>2623</v>
      </c>
      <c r="S869" s="35" t="s">
        <v>4111</v>
      </c>
      <c r="T869">
        <v>23000000</v>
      </c>
      <c r="U869">
        <v>10</v>
      </c>
      <c r="V869" s="35" t="s">
        <v>4112</v>
      </c>
      <c r="W869" s="35" t="s">
        <v>1087</v>
      </c>
      <c r="X869" s="35" t="s">
        <v>79</v>
      </c>
      <c r="Y869" s="35" t="s">
        <v>48</v>
      </c>
      <c r="Z869" s="35" t="s">
        <v>14691</v>
      </c>
      <c r="AA869" s="35" t="s">
        <v>14691</v>
      </c>
      <c r="AC869" s="35" t="s">
        <v>14691</v>
      </c>
      <c r="AD869" s="35" t="s">
        <v>14691</v>
      </c>
      <c r="AE869">
        <v>232300000</v>
      </c>
      <c r="AF869">
        <v>10.1</v>
      </c>
      <c r="AG869" s="35" t="s">
        <v>14691</v>
      </c>
      <c r="AI869">
        <v>23000000</v>
      </c>
      <c r="AJ869" s="20">
        <v>44463</v>
      </c>
      <c r="AK869" s="20"/>
      <c r="AL869">
        <v>7950000</v>
      </c>
      <c r="AM869">
        <v>795000</v>
      </c>
      <c r="AP869" s="35" t="s">
        <v>14691</v>
      </c>
      <c r="AQ869" s="35" t="s">
        <v>14691</v>
      </c>
      <c r="AR869" s="35" t="s">
        <v>14691</v>
      </c>
      <c r="AS869" s="35" t="s">
        <v>14691</v>
      </c>
      <c r="AT869" s="35" t="s">
        <v>14691</v>
      </c>
      <c r="AU869">
        <v>10.1</v>
      </c>
      <c r="AV869">
        <v>10.128</v>
      </c>
      <c r="AW869" t="b">
        <v>0</v>
      </c>
      <c r="AX869">
        <v>23000000</v>
      </c>
      <c r="AY869" s="20">
        <v>44832</v>
      </c>
      <c r="AZ869" s="20"/>
      <c r="BA869" s="20">
        <v>45013</v>
      </c>
      <c r="BB869">
        <v>1</v>
      </c>
      <c r="BC869">
        <v>1</v>
      </c>
      <c r="BD869">
        <v>1</v>
      </c>
      <c r="BE869">
        <v>11.5</v>
      </c>
      <c r="BF869" s="35" t="s">
        <v>14691</v>
      </c>
      <c r="BG869" s="35" t="s">
        <v>1088</v>
      </c>
      <c r="BH869" s="35" t="s">
        <v>4565</v>
      </c>
      <c r="BI869" s="35" t="s">
        <v>2580</v>
      </c>
      <c r="BJ869" s="35" t="s">
        <v>4566</v>
      </c>
    </row>
    <row r="870" spans="1:62" x14ac:dyDescent="0.2">
      <c r="A870">
        <v>868</v>
      </c>
      <c r="B870" s="35" t="s">
        <v>4558</v>
      </c>
      <c r="C870" s="35" t="s">
        <v>4559</v>
      </c>
      <c r="D870" s="35" t="s">
        <v>4560</v>
      </c>
      <c r="E870" s="35" t="s">
        <v>4567</v>
      </c>
      <c r="F870" s="35" t="s">
        <v>4562</v>
      </c>
      <c r="G870" s="20">
        <v>44264</v>
      </c>
      <c r="H870" s="35" t="s">
        <v>792</v>
      </c>
      <c r="I870" s="35" t="s">
        <v>61</v>
      </c>
      <c r="J870" s="35" t="s">
        <v>137</v>
      </c>
      <c r="K870">
        <v>18</v>
      </c>
      <c r="L870">
        <v>9.1999999999999993</v>
      </c>
      <c r="M870" s="35" t="s">
        <v>4563</v>
      </c>
      <c r="N870" s="35" t="s">
        <v>4564</v>
      </c>
      <c r="O870" s="35" t="s">
        <v>242</v>
      </c>
      <c r="P870" s="35" t="s">
        <v>4110</v>
      </c>
      <c r="Q870" s="35" t="s">
        <v>52</v>
      </c>
      <c r="R870" s="35" t="s">
        <v>2623</v>
      </c>
      <c r="S870" s="35" t="s">
        <v>4111</v>
      </c>
      <c r="T870">
        <v>23000000</v>
      </c>
      <c r="U870">
        <v>10</v>
      </c>
      <c r="V870" s="35" t="s">
        <v>4112</v>
      </c>
      <c r="W870" s="35" t="s">
        <v>1087</v>
      </c>
      <c r="X870" s="35" t="s">
        <v>79</v>
      </c>
      <c r="Y870" s="35" t="s">
        <v>48</v>
      </c>
      <c r="Z870" s="35" t="s">
        <v>14691</v>
      </c>
      <c r="AA870" s="35" t="s">
        <v>14691</v>
      </c>
      <c r="AC870" s="35" t="s">
        <v>14691</v>
      </c>
      <c r="AD870" s="35" t="s">
        <v>14691</v>
      </c>
      <c r="AE870">
        <v>232300000</v>
      </c>
      <c r="AF870">
        <v>10.1</v>
      </c>
      <c r="AG870" s="35" t="s">
        <v>14691</v>
      </c>
      <c r="AI870">
        <v>23000000</v>
      </c>
      <c r="AJ870" s="20">
        <v>44463</v>
      </c>
      <c r="AK870" s="20"/>
      <c r="AL870">
        <v>7950000</v>
      </c>
      <c r="AM870">
        <v>795000</v>
      </c>
      <c r="AP870" s="35" t="s">
        <v>14691</v>
      </c>
      <c r="AQ870" s="35" t="s">
        <v>14691</v>
      </c>
      <c r="AR870" s="35" t="s">
        <v>14691</v>
      </c>
      <c r="AS870" s="35" t="s">
        <v>14691</v>
      </c>
      <c r="AT870" s="35" t="s">
        <v>14691</v>
      </c>
      <c r="AU870">
        <v>10.1</v>
      </c>
      <c r="AV870">
        <v>10.128</v>
      </c>
      <c r="AW870" t="b">
        <v>0</v>
      </c>
      <c r="AX870">
        <v>23000000</v>
      </c>
      <c r="AY870" s="20">
        <v>44832</v>
      </c>
      <c r="AZ870" s="20"/>
      <c r="BA870" s="20">
        <v>45013</v>
      </c>
      <c r="BB870">
        <v>1</v>
      </c>
      <c r="BC870">
        <v>1</v>
      </c>
      <c r="BD870">
        <v>1</v>
      </c>
      <c r="BE870">
        <v>11.5</v>
      </c>
      <c r="BF870" s="35" t="s">
        <v>14691</v>
      </c>
      <c r="BG870" s="35" t="s">
        <v>4558</v>
      </c>
      <c r="BH870" s="35" t="s">
        <v>4568</v>
      </c>
      <c r="BI870" s="35" t="s">
        <v>2584</v>
      </c>
      <c r="BJ870" s="35" t="s">
        <v>4569</v>
      </c>
    </row>
    <row r="871" spans="1:62" x14ac:dyDescent="0.2">
      <c r="A871">
        <v>869</v>
      </c>
      <c r="B871" s="35" t="s">
        <v>4558</v>
      </c>
      <c r="C871" s="35" t="s">
        <v>4559</v>
      </c>
      <c r="D871" s="35" t="s">
        <v>4560</v>
      </c>
      <c r="E871" s="35" t="s">
        <v>4570</v>
      </c>
      <c r="F871" s="35" t="s">
        <v>4562</v>
      </c>
      <c r="G871" s="20">
        <v>44264</v>
      </c>
      <c r="H871" s="35" t="s">
        <v>792</v>
      </c>
      <c r="I871" s="35" t="s">
        <v>61</v>
      </c>
      <c r="J871" s="35" t="s">
        <v>137</v>
      </c>
      <c r="K871">
        <v>18</v>
      </c>
      <c r="L871">
        <v>9.1999999999999993</v>
      </c>
      <c r="M871" s="35" t="s">
        <v>4563</v>
      </c>
      <c r="N871" s="35" t="s">
        <v>4564</v>
      </c>
      <c r="O871" s="35" t="s">
        <v>242</v>
      </c>
      <c r="P871" s="35" t="s">
        <v>4110</v>
      </c>
      <c r="Q871" s="35" t="s">
        <v>52</v>
      </c>
      <c r="R871" s="35" t="s">
        <v>2623</v>
      </c>
      <c r="S871" s="35" t="s">
        <v>4111</v>
      </c>
      <c r="T871">
        <v>23000000</v>
      </c>
      <c r="U871">
        <v>10</v>
      </c>
      <c r="V871" s="35" t="s">
        <v>4112</v>
      </c>
      <c r="W871" s="35" t="s">
        <v>1087</v>
      </c>
      <c r="X871" s="35" t="s">
        <v>79</v>
      </c>
      <c r="Y871" s="35" t="s">
        <v>48</v>
      </c>
      <c r="Z871" s="35" t="s">
        <v>14691</v>
      </c>
      <c r="AA871" s="35" t="s">
        <v>14691</v>
      </c>
      <c r="AC871" s="35" t="s">
        <v>14691</v>
      </c>
      <c r="AD871" s="35" t="s">
        <v>14691</v>
      </c>
      <c r="AE871">
        <v>232300000</v>
      </c>
      <c r="AF871">
        <v>10.1</v>
      </c>
      <c r="AG871" s="35" t="s">
        <v>14691</v>
      </c>
      <c r="AI871">
        <v>23000000</v>
      </c>
      <c r="AJ871" s="20">
        <v>44463</v>
      </c>
      <c r="AK871" s="20"/>
      <c r="AL871">
        <v>7950000</v>
      </c>
      <c r="AM871">
        <v>795000</v>
      </c>
      <c r="AP871" s="35" t="s">
        <v>14691</v>
      </c>
      <c r="AQ871" s="35" t="s">
        <v>14691</v>
      </c>
      <c r="AR871" s="35" t="s">
        <v>14691</v>
      </c>
      <c r="AS871" s="35" t="s">
        <v>14691</v>
      </c>
      <c r="AT871" s="35" t="s">
        <v>14691</v>
      </c>
      <c r="AU871">
        <v>10.1</v>
      </c>
      <c r="AV871">
        <v>10.128</v>
      </c>
      <c r="AW871" t="b">
        <v>0</v>
      </c>
      <c r="AX871">
        <v>23000000</v>
      </c>
      <c r="AY871" s="20">
        <v>44832</v>
      </c>
      <c r="AZ871" s="20"/>
      <c r="BA871" s="20">
        <v>45013</v>
      </c>
      <c r="BB871">
        <v>1</v>
      </c>
      <c r="BC871">
        <v>1</v>
      </c>
      <c r="BD871">
        <v>1</v>
      </c>
      <c r="BE871">
        <v>11.5</v>
      </c>
      <c r="BF871" s="35" t="s">
        <v>14691</v>
      </c>
      <c r="BG871" s="35" t="s">
        <v>4571</v>
      </c>
      <c r="BH871" s="35" t="s">
        <v>4572</v>
      </c>
      <c r="BI871" s="35" t="s">
        <v>2589</v>
      </c>
      <c r="BJ871" s="35" t="s">
        <v>4573</v>
      </c>
    </row>
    <row r="872" spans="1:62" x14ac:dyDescent="0.2">
      <c r="A872">
        <v>870</v>
      </c>
      <c r="B872" s="35" t="s">
        <v>12013</v>
      </c>
      <c r="C872" s="35" t="s">
        <v>12014</v>
      </c>
      <c r="D872" s="35" t="s">
        <v>12015</v>
      </c>
      <c r="E872" s="35" t="s">
        <v>12016</v>
      </c>
      <c r="F872" s="35" t="s">
        <v>12017</v>
      </c>
      <c r="G872" s="20">
        <v>44441</v>
      </c>
      <c r="H872" s="35" t="s">
        <v>2949</v>
      </c>
      <c r="I872" s="35" t="s">
        <v>61</v>
      </c>
      <c r="J872" s="35" t="s">
        <v>69</v>
      </c>
      <c r="K872">
        <v>18</v>
      </c>
      <c r="L872">
        <v>9.1999999999999993</v>
      </c>
      <c r="M872" s="35" t="s">
        <v>12018</v>
      </c>
      <c r="N872" s="35" t="s">
        <v>12019</v>
      </c>
      <c r="O872" s="35" t="s">
        <v>200</v>
      </c>
      <c r="P872" s="35" t="s">
        <v>2575</v>
      </c>
      <c r="Q872" s="35" t="s">
        <v>112</v>
      </c>
      <c r="R872" s="35" t="s">
        <v>2577</v>
      </c>
      <c r="S872" s="35" t="s">
        <v>12020</v>
      </c>
      <c r="T872">
        <v>11500000</v>
      </c>
      <c r="U872">
        <v>10</v>
      </c>
      <c r="V872" s="35" t="s">
        <v>14691</v>
      </c>
      <c r="W872" s="35" t="s">
        <v>1085</v>
      </c>
      <c r="X872" s="35" t="s">
        <v>79</v>
      </c>
      <c r="Y872" s="35" t="s">
        <v>48</v>
      </c>
      <c r="Z872" s="35" t="s">
        <v>14691</v>
      </c>
      <c r="AA872" s="35" t="s">
        <v>14691</v>
      </c>
      <c r="AB872">
        <v>45000000</v>
      </c>
      <c r="AC872" s="35" t="s">
        <v>14691</v>
      </c>
      <c r="AD872" s="35" t="s">
        <v>12021</v>
      </c>
      <c r="AE872">
        <v>116152462</v>
      </c>
      <c r="AF872">
        <v>10.1</v>
      </c>
      <c r="AG872" s="35" t="s">
        <v>14691</v>
      </c>
      <c r="AI872">
        <v>5750000</v>
      </c>
      <c r="AJ872" s="20">
        <v>44481</v>
      </c>
      <c r="AK872" s="20"/>
      <c r="AL872">
        <v>5000000</v>
      </c>
      <c r="AO872">
        <v>5000000</v>
      </c>
      <c r="AP872" s="35" t="s">
        <v>14691</v>
      </c>
      <c r="AQ872" s="35" t="s">
        <v>14691</v>
      </c>
      <c r="AR872" s="35" t="s">
        <v>14691</v>
      </c>
      <c r="AS872" s="35" t="s">
        <v>14691</v>
      </c>
      <c r="AT872" s="35" t="s">
        <v>14691</v>
      </c>
      <c r="AU872">
        <v>10.1</v>
      </c>
      <c r="AV872">
        <v>10.177</v>
      </c>
      <c r="AW872" t="b">
        <v>0</v>
      </c>
      <c r="AX872">
        <v>11500000</v>
      </c>
      <c r="AY872" s="20">
        <v>45030</v>
      </c>
      <c r="AZ872" s="20"/>
      <c r="BA872" s="20"/>
      <c r="BB872">
        <v>1</v>
      </c>
      <c r="BC872">
        <v>0.5</v>
      </c>
      <c r="BD872">
        <v>1</v>
      </c>
      <c r="BE872">
        <v>11.5</v>
      </c>
      <c r="BF872" s="35" t="s">
        <v>14691</v>
      </c>
      <c r="BG872" s="35" t="s">
        <v>1086</v>
      </c>
      <c r="BH872" s="35" t="s">
        <v>12022</v>
      </c>
      <c r="BI872" s="35" t="s">
        <v>2580</v>
      </c>
      <c r="BJ872" s="35" t="s">
        <v>12023</v>
      </c>
    </row>
    <row r="873" spans="1:62" x14ac:dyDescent="0.2">
      <c r="A873">
        <v>871</v>
      </c>
      <c r="B873" s="35" t="s">
        <v>12013</v>
      </c>
      <c r="C873" s="35" t="s">
        <v>12014</v>
      </c>
      <c r="D873" s="35" t="s">
        <v>12015</v>
      </c>
      <c r="E873" s="35" t="s">
        <v>12024</v>
      </c>
      <c r="F873" s="35" t="s">
        <v>12017</v>
      </c>
      <c r="G873" s="20">
        <v>44441</v>
      </c>
      <c r="H873" s="35" t="s">
        <v>2949</v>
      </c>
      <c r="I873" s="35" t="s">
        <v>61</v>
      </c>
      <c r="J873" s="35" t="s">
        <v>69</v>
      </c>
      <c r="K873">
        <v>18</v>
      </c>
      <c r="L873">
        <v>9.1999999999999993</v>
      </c>
      <c r="M873" s="35" t="s">
        <v>12018</v>
      </c>
      <c r="N873" s="35" t="s">
        <v>12019</v>
      </c>
      <c r="O873" s="35" t="s">
        <v>200</v>
      </c>
      <c r="P873" s="35" t="s">
        <v>2575</v>
      </c>
      <c r="Q873" s="35" t="s">
        <v>112</v>
      </c>
      <c r="R873" s="35" t="s">
        <v>2577</v>
      </c>
      <c r="S873" s="35" t="s">
        <v>12020</v>
      </c>
      <c r="T873">
        <v>11500000</v>
      </c>
      <c r="U873">
        <v>10</v>
      </c>
      <c r="V873" s="35" t="s">
        <v>14691</v>
      </c>
      <c r="W873" s="35" t="s">
        <v>1085</v>
      </c>
      <c r="X873" s="35" t="s">
        <v>79</v>
      </c>
      <c r="Y873" s="35" t="s">
        <v>48</v>
      </c>
      <c r="Z873" s="35" t="s">
        <v>14691</v>
      </c>
      <c r="AA873" s="35" t="s">
        <v>14691</v>
      </c>
      <c r="AB873">
        <v>45000000</v>
      </c>
      <c r="AC873" s="35" t="s">
        <v>14691</v>
      </c>
      <c r="AD873" s="35" t="s">
        <v>12021</v>
      </c>
      <c r="AE873">
        <v>116152462</v>
      </c>
      <c r="AF873">
        <v>10.1</v>
      </c>
      <c r="AG873" s="35" t="s">
        <v>14691</v>
      </c>
      <c r="AI873">
        <v>5750000</v>
      </c>
      <c r="AJ873" s="20">
        <v>44481</v>
      </c>
      <c r="AK873" s="20"/>
      <c r="AL873">
        <v>5000000</v>
      </c>
      <c r="AO873">
        <v>5000000</v>
      </c>
      <c r="AP873" s="35" t="s">
        <v>14691</v>
      </c>
      <c r="AQ873" s="35" t="s">
        <v>14691</v>
      </c>
      <c r="AR873" s="35" t="s">
        <v>14691</v>
      </c>
      <c r="AS873" s="35" t="s">
        <v>14691</v>
      </c>
      <c r="AT873" s="35" t="s">
        <v>14691</v>
      </c>
      <c r="AU873">
        <v>10.1</v>
      </c>
      <c r="AV873">
        <v>10.177</v>
      </c>
      <c r="AW873" t="b">
        <v>0</v>
      </c>
      <c r="AX873">
        <v>11500000</v>
      </c>
      <c r="AY873" s="20">
        <v>45030</v>
      </c>
      <c r="AZ873" s="20"/>
      <c r="BA873" s="20"/>
      <c r="BB873">
        <v>1</v>
      </c>
      <c r="BC873">
        <v>0.5</v>
      </c>
      <c r="BD873">
        <v>1</v>
      </c>
      <c r="BE873">
        <v>11.5</v>
      </c>
      <c r="BF873" s="35" t="s">
        <v>14691</v>
      </c>
      <c r="BG873" s="35" t="s">
        <v>12013</v>
      </c>
      <c r="BH873" s="35" t="s">
        <v>12025</v>
      </c>
      <c r="BI873" s="35" t="s">
        <v>2584</v>
      </c>
      <c r="BJ873" s="35" t="s">
        <v>12026</v>
      </c>
    </row>
    <row r="874" spans="1:62" x14ac:dyDescent="0.2">
      <c r="A874">
        <v>872</v>
      </c>
      <c r="B874" s="35" t="s">
        <v>12013</v>
      </c>
      <c r="C874" s="35" t="s">
        <v>12014</v>
      </c>
      <c r="D874" s="35" t="s">
        <v>12015</v>
      </c>
      <c r="E874" s="35" t="s">
        <v>12027</v>
      </c>
      <c r="F874" s="35" t="s">
        <v>12017</v>
      </c>
      <c r="G874" s="20">
        <v>44441</v>
      </c>
      <c r="H874" s="35" t="s">
        <v>2949</v>
      </c>
      <c r="I874" s="35" t="s">
        <v>61</v>
      </c>
      <c r="J874" s="35" t="s">
        <v>69</v>
      </c>
      <c r="K874">
        <v>18</v>
      </c>
      <c r="L874">
        <v>9.1999999999999993</v>
      </c>
      <c r="M874" s="35" t="s">
        <v>12018</v>
      </c>
      <c r="N874" s="35" t="s">
        <v>12019</v>
      </c>
      <c r="O874" s="35" t="s">
        <v>200</v>
      </c>
      <c r="P874" s="35" t="s">
        <v>2575</v>
      </c>
      <c r="Q874" s="35" t="s">
        <v>112</v>
      </c>
      <c r="R874" s="35" t="s">
        <v>2577</v>
      </c>
      <c r="S874" s="35" t="s">
        <v>12020</v>
      </c>
      <c r="T874">
        <v>11500000</v>
      </c>
      <c r="U874">
        <v>10</v>
      </c>
      <c r="V874" s="35" t="s">
        <v>14691</v>
      </c>
      <c r="W874" s="35" t="s">
        <v>1085</v>
      </c>
      <c r="X874" s="35" t="s">
        <v>79</v>
      </c>
      <c r="Y874" s="35" t="s">
        <v>48</v>
      </c>
      <c r="Z874" s="35" t="s">
        <v>14691</v>
      </c>
      <c r="AA874" s="35" t="s">
        <v>14691</v>
      </c>
      <c r="AB874">
        <v>45000000</v>
      </c>
      <c r="AC874" s="35" t="s">
        <v>14691</v>
      </c>
      <c r="AD874" s="35" t="s">
        <v>12021</v>
      </c>
      <c r="AE874">
        <v>116152462</v>
      </c>
      <c r="AF874">
        <v>10.1</v>
      </c>
      <c r="AG874" s="35" t="s">
        <v>14691</v>
      </c>
      <c r="AI874">
        <v>5750000</v>
      </c>
      <c r="AJ874" s="20">
        <v>44481</v>
      </c>
      <c r="AK874" s="20"/>
      <c r="AL874">
        <v>5000000</v>
      </c>
      <c r="AO874">
        <v>5000000</v>
      </c>
      <c r="AP874" s="35" t="s">
        <v>14691</v>
      </c>
      <c r="AQ874" s="35" t="s">
        <v>14691</v>
      </c>
      <c r="AR874" s="35" t="s">
        <v>14691</v>
      </c>
      <c r="AS874" s="35" t="s">
        <v>14691</v>
      </c>
      <c r="AT874" s="35" t="s">
        <v>14691</v>
      </c>
      <c r="AU874">
        <v>10.1</v>
      </c>
      <c r="AV874">
        <v>10.177</v>
      </c>
      <c r="AW874" t="b">
        <v>0</v>
      </c>
      <c r="AX874">
        <v>11500000</v>
      </c>
      <c r="AY874" s="20">
        <v>45030</v>
      </c>
      <c r="AZ874" s="20"/>
      <c r="BA874" s="20"/>
      <c r="BB874">
        <v>1</v>
      </c>
      <c r="BC874">
        <v>0.5</v>
      </c>
      <c r="BD874">
        <v>1</v>
      </c>
      <c r="BE874">
        <v>11.5</v>
      </c>
      <c r="BF874" s="35" t="s">
        <v>14691</v>
      </c>
      <c r="BG874" s="35" t="s">
        <v>12028</v>
      </c>
      <c r="BH874" s="35" t="s">
        <v>12029</v>
      </c>
      <c r="BI874" s="35" t="s">
        <v>2589</v>
      </c>
      <c r="BJ874" s="35" t="s">
        <v>12030</v>
      </c>
    </row>
    <row r="875" spans="1:62" x14ac:dyDescent="0.2">
      <c r="A875">
        <v>873</v>
      </c>
      <c r="B875" s="35" t="s">
        <v>9709</v>
      </c>
      <c r="C875" s="35" t="s">
        <v>9710</v>
      </c>
      <c r="D875" s="35" t="s">
        <v>9711</v>
      </c>
      <c r="E875" s="35" t="s">
        <v>9712</v>
      </c>
      <c r="F875" s="35" t="s">
        <v>9713</v>
      </c>
      <c r="G875" s="20">
        <v>44223</v>
      </c>
      <c r="H875" s="35" t="s">
        <v>3225</v>
      </c>
      <c r="I875" s="35" t="s">
        <v>54</v>
      </c>
      <c r="J875" s="35" t="s">
        <v>1031</v>
      </c>
      <c r="K875">
        <v>18</v>
      </c>
      <c r="M875" s="35" t="s">
        <v>9714</v>
      </c>
      <c r="N875" s="35" t="s">
        <v>9715</v>
      </c>
      <c r="O875" s="35" t="s">
        <v>82</v>
      </c>
      <c r="P875" s="35" t="s">
        <v>4768</v>
      </c>
      <c r="Q875" s="35" t="s">
        <v>81</v>
      </c>
      <c r="R875" s="35" t="s">
        <v>2623</v>
      </c>
      <c r="S875" s="35" t="s">
        <v>9548</v>
      </c>
      <c r="T875">
        <v>34500000</v>
      </c>
      <c r="U875">
        <v>10</v>
      </c>
      <c r="V875" s="35" t="s">
        <v>9549</v>
      </c>
      <c r="W875" s="35" t="s">
        <v>1030</v>
      </c>
      <c r="X875" s="35" t="s">
        <v>79</v>
      </c>
      <c r="Y875" s="35" t="s">
        <v>48</v>
      </c>
      <c r="Z875" s="35" t="s">
        <v>147</v>
      </c>
      <c r="AA875" s="35" t="s">
        <v>48</v>
      </c>
      <c r="AC875" s="35" t="s">
        <v>14691</v>
      </c>
      <c r="AD875" s="35" t="s">
        <v>14691</v>
      </c>
      <c r="AE875">
        <v>345000000</v>
      </c>
      <c r="AF875">
        <v>10</v>
      </c>
      <c r="AG875" s="35" t="s">
        <v>1083</v>
      </c>
      <c r="AH875">
        <v>1600000000</v>
      </c>
      <c r="AI875">
        <v>4312500</v>
      </c>
      <c r="AJ875" s="20">
        <v>44252</v>
      </c>
      <c r="AK875" s="20">
        <v>44544</v>
      </c>
      <c r="AL875">
        <v>8899998</v>
      </c>
      <c r="AO875">
        <v>2966666</v>
      </c>
      <c r="AP875" s="35" t="s">
        <v>14691</v>
      </c>
      <c r="AQ875" s="35" t="s">
        <v>14691</v>
      </c>
      <c r="AR875" s="35" t="s">
        <v>14691</v>
      </c>
      <c r="AS875" s="35" t="s">
        <v>14691</v>
      </c>
      <c r="AT875" s="35" t="s">
        <v>14691</v>
      </c>
      <c r="AU875">
        <v>10</v>
      </c>
      <c r="AV875">
        <v>10.045999999999999</v>
      </c>
      <c r="AW875" t="b">
        <v>1</v>
      </c>
      <c r="AX875">
        <v>34500000</v>
      </c>
      <c r="AY875" s="20">
        <v>44986</v>
      </c>
      <c r="AZ875" s="20">
        <v>44755</v>
      </c>
      <c r="BA875" s="20"/>
      <c r="BB875">
        <v>1</v>
      </c>
      <c r="BC875">
        <v>0.125</v>
      </c>
      <c r="BD875">
        <v>1</v>
      </c>
      <c r="BE875">
        <v>11.5</v>
      </c>
      <c r="BF875" s="35" t="s">
        <v>14691</v>
      </c>
      <c r="BG875" s="35" t="s">
        <v>1084</v>
      </c>
      <c r="BH875" s="35" t="s">
        <v>14825</v>
      </c>
      <c r="BI875" s="35" t="s">
        <v>2580</v>
      </c>
      <c r="BJ875" s="35" t="s">
        <v>9716</v>
      </c>
    </row>
    <row r="876" spans="1:62" x14ac:dyDescent="0.2">
      <c r="A876">
        <v>874</v>
      </c>
      <c r="B876" s="35" t="s">
        <v>9709</v>
      </c>
      <c r="C876" s="35" t="s">
        <v>9710</v>
      </c>
      <c r="D876" s="35" t="s">
        <v>9711</v>
      </c>
      <c r="E876" s="35" t="s">
        <v>9717</v>
      </c>
      <c r="F876" s="35" t="s">
        <v>9713</v>
      </c>
      <c r="G876" s="20">
        <v>44223</v>
      </c>
      <c r="H876" s="35" t="s">
        <v>3225</v>
      </c>
      <c r="I876" s="35" t="s">
        <v>54</v>
      </c>
      <c r="J876" s="35" t="s">
        <v>1031</v>
      </c>
      <c r="K876">
        <v>18</v>
      </c>
      <c r="M876" s="35" t="s">
        <v>9714</v>
      </c>
      <c r="N876" s="35" t="s">
        <v>9715</v>
      </c>
      <c r="O876" s="35" t="s">
        <v>82</v>
      </c>
      <c r="P876" s="35" t="s">
        <v>4768</v>
      </c>
      <c r="Q876" s="35" t="s">
        <v>81</v>
      </c>
      <c r="R876" s="35" t="s">
        <v>2623</v>
      </c>
      <c r="S876" s="35" t="s">
        <v>9548</v>
      </c>
      <c r="T876">
        <v>34500000</v>
      </c>
      <c r="U876">
        <v>10</v>
      </c>
      <c r="V876" s="35" t="s">
        <v>9549</v>
      </c>
      <c r="W876" s="35" t="s">
        <v>1030</v>
      </c>
      <c r="X876" s="35" t="s">
        <v>79</v>
      </c>
      <c r="Y876" s="35" t="s">
        <v>48</v>
      </c>
      <c r="Z876" s="35" t="s">
        <v>147</v>
      </c>
      <c r="AA876" s="35" t="s">
        <v>48</v>
      </c>
      <c r="AC876" s="35" t="s">
        <v>14691</v>
      </c>
      <c r="AD876" s="35" t="s">
        <v>14691</v>
      </c>
      <c r="AE876">
        <v>345000000</v>
      </c>
      <c r="AF876">
        <v>10</v>
      </c>
      <c r="AG876" s="35" t="s">
        <v>1083</v>
      </c>
      <c r="AH876">
        <v>1600000000</v>
      </c>
      <c r="AI876">
        <v>4312500</v>
      </c>
      <c r="AJ876" s="20">
        <v>44252</v>
      </c>
      <c r="AK876" s="20">
        <v>44544</v>
      </c>
      <c r="AL876">
        <v>8899998</v>
      </c>
      <c r="AO876">
        <v>2966666</v>
      </c>
      <c r="AP876" s="35" t="s">
        <v>14691</v>
      </c>
      <c r="AQ876" s="35" t="s">
        <v>14691</v>
      </c>
      <c r="AR876" s="35" t="s">
        <v>14691</v>
      </c>
      <c r="AS876" s="35" t="s">
        <v>14691</v>
      </c>
      <c r="AT876" s="35" t="s">
        <v>14691</v>
      </c>
      <c r="AU876">
        <v>10</v>
      </c>
      <c r="AV876">
        <v>10.045999999999999</v>
      </c>
      <c r="AW876" t="b">
        <v>1</v>
      </c>
      <c r="AX876">
        <v>34500000</v>
      </c>
      <c r="AY876" s="20">
        <v>44986</v>
      </c>
      <c r="AZ876" s="20">
        <v>44755</v>
      </c>
      <c r="BA876" s="20"/>
      <c r="BB876">
        <v>1</v>
      </c>
      <c r="BC876">
        <v>0.125</v>
      </c>
      <c r="BD876">
        <v>1</v>
      </c>
      <c r="BE876">
        <v>11.5</v>
      </c>
      <c r="BF876" s="35" t="s">
        <v>14691</v>
      </c>
      <c r="BG876" s="35" t="s">
        <v>9709</v>
      </c>
      <c r="BH876" s="35" t="s">
        <v>14826</v>
      </c>
      <c r="BI876" s="35" t="s">
        <v>2584</v>
      </c>
      <c r="BJ876" s="35" t="s">
        <v>9718</v>
      </c>
    </row>
    <row r="877" spans="1:62" x14ac:dyDescent="0.2">
      <c r="A877">
        <v>875</v>
      </c>
      <c r="B877" s="35" t="s">
        <v>9709</v>
      </c>
      <c r="C877" s="35" t="s">
        <v>9710</v>
      </c>
      <c r="D877" s="35" t="s">
        <v>9711</v>
      </c>
      <c r="E877" s="35" t="s">
        <v>9719</v>
      </c>
      <c r="F877" s="35" t="s">
        <v>9713</v>
      </c>
      <c r="G877" s="20">
        <v>44223</v>
      </c>
      <c r="H877" s="35" t="s">
        <v>3225</v>
      </c>
      <c r="I877" s="35" t="s">
        <v>54</v>
      </c>
      <c r="J877" s="35" t="s">
        <v>1031</v>
      </c>
      <c r="K877">
        <v>18</v>
      </c>
      <c r="M877" s="35" t="s">
        <v>9714</v>
      </c>
      <c r="N877" s="35" t="s">
        <v>9715</v>
      </c>
      <c r="O877" s="35" t="s">
        <v>82</v>
      </c>
      <c r="P877" s="35" t="s">
        <v>4768</v>
      </c>
      <c r="Q877" s="35" t="s">
        <v>81</v>
      </c>
      <c r="R877" s="35" t="s">
        <v>2623</v>
      </c>
      <c r="S877" s="35" t="s">
        <v>9548</v>
      </c>
      <c r="T877">
        <v>34500000</v>
      </c>
      <c r="U877">
        <v>10</v>
      </c>
      <c r="V877" s="35" t="s">
        <v>9549</v>
      </c>
      <c r="W877" s="35" t="s">
        <v>1030</v>
      </c>
      <c r="X877" s="35" t="s">
        <v>79</v>
      </c>
      <c r="Y877" s="35" t="s">
        <v>48</v>
      </c>
      <c r="Z877" s="35" t="s">
        <v>147</v>
      </c>
      <c r="AA877" s="35" t="s">
        <v>48</v>
      </c>
      <c r="AC877" s="35" t="s">
        <v>14691</v>
      </c>
      <c r="AD877" s="35" t="s">
        <v>14691</v>
      </c>
      <c r="AE877">
        <v>345000000</v>
      </c>
      <c r="AF877">
        <v>10</v>
      </c>
      <c r="AG877" s="35" t="s">
        <v>1083</v>
      </c>
      <c r="AH877">
        <v>1600000000</v>
      </c>
      <c r="AI877">
        <v>4312500</v>
      </c>
      <c r="AJ877" s="20">
        <v>44252</v>
      </c>
      <c r="AK877" s="20">
        <v>44544</v>
      </c>
      <c r="AL877">
        <v>8899998</v>
      </c>
      <c r="AO877">
        <v>2966666</v>
      </c>
      <c r="AP877" s="35" t="s">
        <v>14691</v>
      </c>
      <c r="AQ877" s="35" t="s">
        <v>14691</v>
      </c>
      <c r="AR877" s="35" t="s">
        <v>14691</v>
      </c>
      <c r="AS877" s="35" t="s">
        <v>14691</v>
      </c>
      <c r="AT877" s="35" t="s">
        <v>14691</v>
      </c>
      <c r="AU877">
        <v>10</v>
      </c>
      <c r="AV877">
        <v>10.045999999999999</v>
      </c>
      <c r="AW877" t="b">
        <v>1</v>
      </c>
      <c r="AX877">
        <v>34500000</v>
      </c>
      <c r="AY877" s="20">
        <v>44986</v>
      </c>
      <c r="AZ877" s="20">
        <v>44755</v>
      </c>
      <c r="BA877" s="20"/>
      <c r="BB877">
        <v>1</v>
      </c>
      <c r="BC877">
        <v>0.125</v>
      </c>
      <c r="BD877">
        <v>1</v>
      </c>
      <c r="BE877">
        <v>11.5</v>
      </c>
      <c r="BF877" s="35" t="s">
        <v>14691</v>
      </c>
      <c r="BG877" s="35" t="s">
        <v>9720</v>
      </c>
      <c r="BH877" s="35" t="s">
        <v>14827</v>
      </c>
      <c r="BI877" s="35" t="s">
        <v>2589</v>
      </c>
      <c r="BJ877" s="35" t="s">
        <v>9721</v>
      </c>
    </row>
    <row r="878" spans="1:62" x14ac:dyDescent="0.2">
      <c r="A878">
        <v>876</v>
      </c>
      <c r="B878" s="35" t="s">
        <v>4103</v>
      </c>
      <c r="C878" s="35" t="s">
        <v>4104</v>
      </c>
      <c r="D878" s="35" t="s">
        <v>4105</v>
      </c>
      <c r="E878" s="35" t="s">
        <v>4106</v>
      </c>
      <c r="F878" s="35" t="s">
        <v>4107</v>
      </c>
      <c r="G878" s="20">
        <v>44301</v>
      </c>
      <c r="H878" s="35" t="s">
        <v>386</v>
      </c>
      <c r="I878" s="35" t="s">
        <v>61</v>
      </c>
      <c r="J878" s="35" t="s">
        <v>69</v>
      </c>
      <c r="K878">
        <v>18</v>
      </c>
      <c r="L878">
        <v>9.1999999999999993</v>
      </c>
      <c r="M878" s="35" t="s">
        <v>4108</v>
      </c>
      <c r="N878" s="35" t="s">
        <v>4109</v>
      </c>
      <c r="O878" s="35" t="s">
        <v>242</v>
      </c>
      <c r="P878" s="35" t="s">
        <v>4110</v>
      </c>
      <c r="Q878" s="35" t="s">
        <v>52</v>
      </c>
      <c r="R878" s="35" t="s">
        <v>2623</v>
      </c>
      <c r="S878" s="35" t="s">
        <v>4111</v>
      </c>
      <c r="T878">
        <v>20900000</v>
      </c>
      <c r="U878">
        <v>10</v>
      </c>
      <c r="V878" s="35" t="s">
        <v>4112</v>
      </c>
      <c r="W878" s="35" t="s">
        <v>1081</v>
      </c>
      <c r="X878" s="35" t="s">
        <v>79</v>
      </c>
      <c r="Y878" s="35" t="s">
        <v>216</v>
      </c>
      <c r="Z878" s="35" t="s">
        <v>14691</v>
      </c>
      <c r="AA878" s="35" t="s">
        <v>14691</v>
      </c>
      <c r="AC878" s="35" t="s">
        <v>14691</v>
      </c>
      <c r="AD878" s="35" t="s">
        <v>14691</v>
      </c>
      <c r="AE878">
        <v>211094395</v>
      </c>
      <c r="AF878">
        <v>10.1</v>
      </c>
      <c r="AG878" s="35" t="s">
        <v>14691</v>
      </c>
      <c r="AI878">
        <v>10450000</v>
      </c>
      <c r="AJ878" s="20">
        <v>44335</v>
      </c>
      <c r="AK878" s="20"/>
      <c r="AL878">
        <v>9635000</v>
      </c>
      <c r="AM878">
        <v>963500</v>
      </c>
      <c r="AP878" s="35" t="s">
        <v>14691</v>
      </c>
      <c r="AQ878" s="35" t="s">
        <v>14691</v>
      </c>
      <c r="AR878" s="35" t="s">
        <v>14691</v>
      </c>
      <c r="AS878" s="35" t="s">
        <v>14691</v>
      </c>
      <c r="AT878" s="35" t="s">
        <v>14691</v>
      </c>
      <c r="AU878">
        <v>10.1</v>
      </c>
      <c r="AV878">
        <v>10.122999999999999</v>
      </c>
      <c r="AW878" t="b">
        <v>0</v>
      </c>
      <c r="AX878">
        <v>20900000</v>
      </c>
      <c r="AY878" s="20">
        <v>44794</v>
      </c>
      <c r="AZ878" s="20"/>
      <c r="BA878" s="20">
        <v>44978</v>
      </c>
      <c r="BB878">
        <v>1</v>
      </c>
      <c r="BC878">
        <v>0.5</v>
      </c>
      <c r="BD878">
        <v>1</v>
      </c>
      <c r="BE878">
        <v>11.5</v>
      </c>
      <c r="BF878" s="35" t="s">
        <v>14691</v>
      </c>
      <c r="BG878" s="35" t="s">
        <v>1082</v>
      </c>
      <c r="BH878" s="35" t="s">
        <v>4113</v>
      </c>
      <c r="BI878" s="35" t="s">
        <v>2580</v>
      </c>
      <c r="BJ878" s="35" t="s">
        <v>4114</v>
      </c>
    </row>
    <row r="879" spans="1:62" x14ac:dyDescent="0.2">
      <c r="A879">
        <v>877</v>
      </c>
      <c r="B879" s="35" t="s">
        <v>4103</v>
      </c>
      <c r="C879" s="35" t="s">
        <v>4104</v>
      </c>
      <c r="D879" s="35" t="s">
        <v>4105</v>
      </c>
      <c r="E879" s="35" t="s">
        <v>4115</v>
      </c>
      <c r="F879" s="35" t="s">
        <v>4107</v>
      </c>
      <c r="G879" s="20">
        <v>44301</v>
      </c>
      <c r="H879" s="35" t="s">
        <v>386</v>
      </c>
      <c r="I879" s="35" t="s">
        <v>61</v>
      </c>
      <c r="J879" s="35" t="s">
        <v>69</v>
      </c>
      <c r="K879">
        <v>18</v>
      </c>
      <c r="L879">
        <v>9.1999999999999993</v>
      </c>
      <c r="M879" s="35" t="s">
        <v>4108</v>
      </c>
      <c r="N879" s="35" t="s">
        <v>4109</v>
      </c>
      <c r="O879" s="35" t="s">
        <v>242</v>
      </c>
      <c r="P879" s="35" t="s">
        <v>4110</v>
      </c>
      <c r="Q879" s="35" t="s">
        <v>52</v>
      </c>
      <c r="R879" s="35" t="s">
        <v>2623</v>
      </c>
      <c r="S879" s="35" t="s">
        <v>4111</v>
      </c>
      <c r="T879">
        <v>20900000</v>
      </c>
      <c r="U879">
        <v>10</v>
      </c>
      <c r="V879" s="35" t="s">
        <v>4112</v>
      </c>
      <c r="W879" s="35" t="s">
        <v>1081</v>
      </c>
      <c r="X879" s="35" t="s">
        <v>79</v>
      </c>
      <c r="Y879" s="35" t="s">
        <v>216</v>
      </c>
      <c r="Z879" s="35" t="s">
        <v>14691</v>
      </c>
      <c r="AA879" s="35" t="s">
        <v>14691</v>
      </c>
      <c r="AC879" s="35" t="s">
        <v>14691</v>
      </c>
      <c r="AD879" s="35" t="s">
        <v>14691</v>
      </c>
      <c r="AE879">
        <v>211094395</v>
      </c>
      <c r="AF879">
        <v>10.1</v>
      </c>
      <c r="AG879" s="35" t="s">
        <v>14691</v>
      </c>
      <c r="AI879">
        <v>10450000</v>
      </c>
      <c r="AJ879" s="20">
        <v>44335</v>
      </c>
      <c r="AK879" s="20"/>
      <c r="AL879">
        <v>9635000</v>
      </c>
      <c r="AM879">
        <v>963500</v>
      </c>
      <c r="AP879" s="35" t="s">
        <v>14691</v>
      </c>
      <c r="AQ879" s="35" t="s">
        <v>14691</v>
      </c>
      <c r="AR879" s="35" t="s">
        <v>14691</v>
      </c>
      <c r="AS879" s="35" t="s">
        <v>14691</v>
      </c>
      <c r="AT879" s="35" t="s">
        <v>14691</v>
      </c>
      <c r="AU879">
        <v>10.1</v>
      </c>
      <c r="AV879">
        <v>10.122999999999999</v>
      </c>
      <c r="AW879" t="b">
        <v>0</v>
      </c>
      <c r="AX879">
        <v>20900000</v>
      </c>
      <c r="AY879" s="20">
        <v>44794</v>
      </c>
      <c r="AZ879" s="20"/>
      <c r="BA879" s="20">
        <v>44978</v>
      </c>
      <c r="BB879">
        <v>1</v>
      </c>
      <c r="BC879">
        <v>0.5</v>
      </c>
      <c r="BD879">
        <v>1</v>
      </c>
      <c r="BE879">
        <v>11.5</v>
      </c>
      <c r="BF879" s="35" t="s">
        <v>14691</v>
      </c>
      <c r="BG879" s="35" t="s">
        <v>4103</v>
      </c>
      <c r="BH879" s="35" t="s">
        <v>4116</v>
      </c>
      <c r="BI879" s="35" t="s">
        <v>2584</v>
      </c>
      <c r="BJ879" s="35" t="s">
        <v>4117</v>
      </c>
    </row>
    <row r="880" spans="1:62" x14ac:dyDescent="0.2">
      <c r="A880">
        <v>878</v>
      </c>
      <c r="B880" s="35" t="s">
        <v>4103</v>
      </c>
      <c r="C880" s="35" t="s">
        <v>4104</v>
      </c>
      <c r="D880" s="35" t="s">
        <v>4105</v>
      </c>
      <c r="E880" s="35" t="s">
        <v>4118</v>
      </c>
      <c r="F880" s="35" t="s">
        <v>4107</v>
      </c>
      <c r="G880" s="20">
        <v>44301</v>
      </c>
      <c r="H880" s="35" t="s">
        <v>386</v>
      </c>
      <c r="I880" s="35" t="s">
        <v>61</v>
      </c>
      <c r="J880" s="35" t="s">
        <v>69</v>
      </c>
      <c r="K880">
        <v>18</v>
      </c>
      <c r="L880">
        <v>9.1999999999999993</v>
      </c>
      <c r="M880" s="35" t="s">
        <v>4108</v>
      </c>
      <c r="N880" s="35" t="s">
        <v>4109</v>
      </c>
      <c r="O880" s="35" t="s">
        <v>242</v>
      </c>
      <c r="P880" s="35" t="s">
        <v>4110</v>
      </c>
      <c r="Q880" s="35" t="s">
        <v>52</v>
      </c>
      <c r="R880" s="35" t="s">
        <v>2623</v>
      </c>
      <c r="S880" s="35" t="s">
        <v>4111</v>
      </c>
      <c r="T880">
        <v>20900000</v>
      </c>
      <c r="U880">
        <v>10</v>
      </c>
      <c r="V880" s="35" t="s">
        <v>4112</v>
      </c>
      <c r="W880" s="35" t="s">
        <v>1081</v>
      </c>
      <c r="X880" s="35" t="s">
        <v>79</v>
      </c>
      <c r="Y880" s="35" t="s">
        <v>216</v>
      </c>
      <c r="Z880" s="35" t="s">
        <v>14691</v>
      </c>
      <c r="AA880" s="35" t="s">
        <v>14691</v>
      </c>
      <c r="AC880" s="35" t="s">
        <v>14691</v>
      </c>
      <c r="AD880" s="35" t="s">
        <v>14691</v>
      </c>
      <c r="AE880">
        <v>211094395</v>
      </c>
      <c r="AF880">
        <v>10.1</v>
      </c>
      <c r="AG880" s="35" t="s">
        <v>14691</v>
      </c>
      <c r="AI880">
        <v>10450000</v>
      </c>
      <c r="AJ880" s="20">
        <v>44335</v>
      </c>
      <c r="AK880" s="20"/>
      <c r="AL880">
        <v>9635000</v>
      </c>
      <c r="AM880">
        <v>963500</v>
      </c>
      <c r="AP880" s="35" t="s">
        <v>14691</v>
      </c>
      <c r="AQ880" s="35" t="s">
        <v>14691</v>
      </c>
      <c r="AR880" s="35" t="s">
        <v>14691</v>
      </c>
      <c r="AS880" s="35" t="s">
        <v>14691</v>
      </c>
      <c r="AT880" s="35" t="s">
        <v>14691</v>
      </c>
      <c r="AU880">
        <v>10.1</v>
      </c>
      <c r="AV880">
        <v>10.122999999999999</v>
      </c>
      <c r="AW880" t="b">
        <v>0</v>
      </c>
      <c r="AX880">
        <v>20900000</v>
      </c>
      <c r="AY880" s="20">
        <v>44794</v>
      </c>
      <c r="AZ880" s="20"/>
      <c r="BA880" s="20">
        <v>44978</v>
      </c>
      <c r="BB880">
        <v>1</v>
      </c>
      <c r="BC880">
        <v>0.5</v>
      </c>
      <c r="BD880">
        <v>1</v>
      </c>
      <c r="BE880">
        <v>11.5</v>
      </c>
      <c r="BF880" s="35" t="s">
        <v>14691</v>
      </c>
      <c r="BG880" s="35" t="s">
        <v>4119</v>
      </c>
      <c r="BH880" s="35" t="s">
        <v>4120</v>
      </c>
      <c r="BI880" s="35" t="s">
        <v>2589</v>
      </c>
      <c r="BJ880" s="35" t="s">
        <v>4121</v>
      </c>
    </row>
    <row r="881" spans="1:62" x14ac:dyDescent="0.2">
      <c r="A881">
        <v>879</v>
      </c>
      <c r="B881" s="35" t="s">
        <v>13166</v>
      </c>
      <c r="C881" s="35" t="s">
        <v>13167</v>
      </c>
      <c r="D881" s="35" t="s">
        <v>13168</v>
      </c>
      <c r="E881" s="35" t="s">
        <v>13169</v>
      </c>
      <c r="F881" s="35" t="s">
        <v>13170</v>
      </c>
      <c r="G881" s="20">
        <v>44564</v>
      </c>
      <c r="H881" s="35" t="s">
        <v>1079</v>
      </c>
      <c r="I881" s="35" t="s">
        <v>61</v>
      </c>
      <c r="J881" s="35" t="s">
        <v>1078</v>
      </c>
      <c r="K881">
        <v>18</v>
      </c>
      <c r="L881">
        <v>9.1999999999999993</v>
      </c>
      <c r="M881" s="35" t="s">
        <v>13171</v>
      </c>
      <c r="N881" s="35" t="s">
        <v>13172</v>
      </c>
      <c r="O881" s="35" t="s">
        <v>74</v>
      </c>
      <c r="P881" s="35" t="s">
        <v>3406</v>
      </c>
      <c r="Q881" s="35" t="s">
        <v>112</v>
      </c>
      <c r="R881" s="35" t="s">
        <v>2623</v>
      </c>
      <c r="S881" s="35" t="s">
        <v>13173</v>
      </c>
      <c r="T881">
        <v>31625000</v>
      </c>
      <c r="U881">
        <v>10</v>
      </c>
      <c r="V881" s="35" t="s">
        <v>13174</v>
      </c>
      <c r="W881" s="35" t="s">
        <v>1077</v>
      </c>
      <c r="X881" s="35" t="s">
        <v>66</v>
      </c>
      <c r="Y881" s="35" t="s">
        <v>48</v>
      </c>
      <c r="Z881" s="35" t="s">
        <v>14691</v>
      </c>
      <c r="AA881" s="35" t="s">
        <v>14691</v>
      </c>
      <c r="AC881" s="35" t="s">
        <v>14691</v>
      </c>
      <c r="AD881" s="35" t="s">
        <v>14691</v>
      </c>
      <c r="AE881">
        <v>320993750</v>
      </c>
      <c r="AF881">
        <v>10.15</v>
      </c>
      <c r="AG881" s="35" t="s">
        <v>14691</v>
      </c>
      <c r="AI881">
        <v>31625000</v>
      </c>
      <c r="AJ881" s="20">
        <v>44617</v>
      </c>
      <c r="AK881" s="20"/>
      <c r="AL881">
        <v>12223750</v>
      </c>
      <c r="AO881">
        <v>12223750</v>
      </c>
      <c r="AP881" s="35" t="s">
        <v>14691</v>
      </c>
      <c r="AQ881" s="35" t="s">
        <v>14691</v>
      </c>
      <c r="AR881" s="35" t="s">
        <v>14691</v>
      </c>
      <c r="AS881" s="35" t="s">
        <v>14691</v>
      </c>
      <c r="AT881" s="35" t="s">
        <v>14691</v>
      </c>
      <c r="AU881">
        <v>10.15</v>
      </c>
      <c r="AV881">
        <v>10.208</v>
      </c>
      <c r="AW881" t="b">
        <v>0</v>
      </c>
      <c r="AX881">
        <v>31625000</v>
      </c>
      <c r="AY881" s="20">
        <v>45078</v>
      </c>
      <c r="AZ881" s="20"/>
      <c r="BA881" s="20">
        <v>45170</v>
      </c>
      <c r="BB881">
        <v>1</v>
      </c>
      <c r="BC881">
        <v>1</v>
      </c>
      <c r="BD881">
        <v>1</v>
      </c>
      <c r="BE881">
        <v>11.5</v>
      </c>
      <c r="BF881" s="35" t="s">
        <v>14691</v>
      </c>
      <c r="BG881" s="35" t="s">
        <v>1080</v>
      </c>
      <c r="BH881" s="35" t="s">
        <v>6937</v>
      </c>
      <c r="BI881" s="35" t="s">
        <v>2580</v>
      </c>
      <c r="BJ881" s="35" t="s">
        <v>6938</v>
      </c>
    </row>
    <row r="882" spans="1:62" x14ac:dyDescent="0.2">
      <c r="A882">
        <v>880</v>
      </c>
      <c r="B882" s="35" t="s">
        <v>13166</v>
      </c>
      <c r="C882" s="35" t="s">
        <v>13167</v>
      </c>
      <c r="D882" s="35" t="s">
        <v>13168</v>
      </c>
      <c r="E882" s="35" t="s">
        <v>13175</v>
      </c>
      <c r="F882" s="35" t="s">
        <v>13170</v>
      </c>
      <c r="G882" s="20">
        <v>44564</v>
      </c>
      <c r="H882" s="35" t="s">
        <v>1079</v>
      </c>
      <c r="I882" s="35" t="s">
        <v>61</v>
      </c>
      <c r="J882" s="35" t="s">
        <v>1078</v>
      </c>
      <c r="K882">
        <v>18</v>
      </c>
      <c r="L882">
        <v>9.1999999999999993</v>
      </c>
      <c r="M882" s="35" t="s">
        <v>13171</v>
      </c>
      <c r="N882" s="35" t="s">
        <v>13172</v>
      </c>
      <c r="O882" s="35" t="s">
        <v>74</v>
      </c>
      <c r="P882" s="35" t="s">
        <v>3406</v>
      </c>
      <c r="Q882" s="35" t="s">
        <v>112</v>
      </c>
      <c r="R882" s="35" t="s">
        <v>2623</v>
      </c>
      <c r="S882" s="35" t="s">
        <v>13173</v>
      </c>
      <c r="T882">
        <v>31625000</v>
      </c>
      <c r="U882">
        <v>10</v>
      </c>
      <c r="V882" s="35" t="s">
        <v>13174</v>
      </c>
      <c r="W882" s="35" t="s">
        <v>1077</v>
      </c>
      <c r="X882" s="35" t="s">
        <v>66</v>
      </c>
      <c r="Y882" s="35" t="s">
        <v>48</v>
      </c>
      <c r="Z882" s="35" t="s">
        <v>14691</v>
      </c>
      <c r="AA882" s="35" t="s">
        <v>14691</v>
      </c>
      <c r="AC882" s="35" t="s">
        <v>14691</v>
      </c>
      <c r="AD882" s="35" t="s">
        <v>14691</v>
      </c>
      <c r="AE882">
        <v>320993750</v>
      </c>
      <c r="AF882">
        <v>10.15</v>
      </c>
      <c r="AG882" s="35" t="s">
        <v>14691</v>
      </c>
      <c r="AI882">
        <v>31625000</v>
      </c>
      <c r="AJ882" s="20">
        <v>44617</v>
      </c>
      <c r="AK882" s="20"/>
      <c r="AL882">
        <v>12223750</v>
      </c>
      <c r="AO882">
        <v>12223750</v>
      </c>
      <c r="AP882" s="35" t="s">
        <v>14691</v>
      </c>
      <c r="AQ882" s="35" t="s">
        <v>14691</v>
      </c>
      <c r="AR882" s="35" t="s">
        <v>14691</v>
      </c>
      <c r="AS882" s="35" t="s">
        <v>14691</v>
      </c>
      <c r="AT882" s="35" t="s">
        <v>14691</v>
      </c>
      <c r="AU882">
        <v>10.15</v>
      </c>
      <c r="AV882">
        <v>10.208</v>
      </c>
      <c r="AW882" t="b">
        <v>0</v>
      </c>
      <c r="AX882">
        <v>31625000</v>
      </c>
      <c r="AY882" s="20">
        <v>45078</v>
      </c>
      <c r="AZ882" s="20"/>
      <c r="BA882" s="20">
        <v>45170</v>
      </c>
      <c r="BB882">
        <v>1</v>
      </c>
      <c r="BC882">
        <v>1</v>
      </c>
      <c r="BD882">
        <v>1</v>
      </c>
      <c r="BE882">
        <v>11.5</v>
      </c>
      <c r="BF882" s="35" t="s">
        <v>14691</v>
      </c>
      <c r="BG882" s="35" t="s">
        <v>13176</v>
      </c>
      <c r="BH882" s="35" t="s">
        <v>13177</v>
      </c>
      <c r="BI882" s="35" t="s">
        <v>2584</v>
      </c>
      <c r="BJ882" s="35" t="s">
        <v>13178</v>
      </c>
    </row>
    <row r="883" spans="1:62" x14ac:dyDescent="0.2">
      <c r="A883">
        <v>881</v>
      </c>
      <c r="B883" s="35" t="s">
        <v>13166</v>
      </c>
      <c r="C883" s="35" t="s">
        <v>13167</v>
      </c>
      <c r="D883" s="35" t="s">
        <v>13168</v>
      </c>
      <c r="E883" s="35" t="s">
        <v>13179</v>
      </c>
      <c r="F883" s="35" t="s">
        <v>13170</v>
      </c>
      <c r="G883" s="20">
        <v>44564</v>
      </c>
      <c r="H883" s="35" t="s">
        <v>1079</v>
      </c>
      <c r="I883" s="35" t="s">
        <v>61</v>
      </c>
      <c r="J883" s="35" t="s">
        <v>1078</v>
      </c>
      <c r="K883">
        <v>18</v>
      </c>
      <c r="L883">
        <v>9.1999999999999993</v>
      </c>
      <c r="M883" s="35" t="s">
        <v>13171</v>
      </c>
      <c r="N883" s="35" t="s">
        <v>13172</v>
      </c>
      <c r="O883" s="35" t="s">
        <v>74</v>
      </c>
      <c r="P883" s="35" t="s">
        <v>3406</v>
      </c>
      <c r="Q883" s="35" t="s">
        <v>112</v>
      </c>
      <c r="R883" s="35" t="s">
        <v>2623</v>
      </c>
      <c r="S883" s="35" t="s">
        <v>13173</v>
      </c>
      <c r="T883">
        <v>31625000</v>
      </c>
      <c r="U883">
        <v>10</v>
      </c>
      <c r="V883" s="35" t="s">
        <v>13174</v>
      </c>
      <c r="W883" s="35" t="s">
        <v>1077</v>
      </c>
      <c r="X883" s="35" t="s">
        <v>66</v>
      </c>
      <c r="Y883" s="35" t="s">
        <v>48</v>
      </c>
      <c r="Z883" s="35" t="s">
        <v>14691</v>
      </c>
      <c r="AA883" s="35" t="s">
        <v>14691</v>
      </c>
      <c r="AC883" s="35" t="s">
        <v>14691</v>
      </c>
      <c r="AD883" s="35" t="s">
        <v>14691</v>
      </c>
      <c r="AE883">
        <v>320993750</v>
      </c>
      <c r="AF883">
        <v>10.15</v>
      </c>
      <c r="AG883" s="35" t="s">
        <v>14691</v>
      </c>
      <c r="AI883">
        <v>31625000</v>
      </c>
      <c r="AJ883" s="20">
        <v>44617</v>
      </c>
      <c r="AK883" s="20"/>
      <c r="AL883">
        <v>12223750</v>
      </c>
      <c r="AO883">
        <v>12223750</v>
      </c>
      <c r="AP883" s="35" t="s">
        <v>14691</v>
      </c>
      <c r="AQ883" s="35" t="s">
        <v>14691</v>
      </c>
      <c r="AR883" s="35" t="s">
        <v>14691</v>
      </c>
      <c r="AS883" s="35" t="s">
        <v>14691</v>
      </c>
      <c r="AT883" s="35" t="s">
        <v>14691</v>
      </c>
      <c r="AU883">
        <v>10.15</v>
      </c>
      <c r="AV883">
        <v>10.208</v>
      </c>
      <c r="AW883" t="b">
        <v>0</v>
      </c>
      <c r="AX883">
        <v>31625000</v>
      </c>
      <c r="AY883" s="20">
        <v>45078</v>
      </c>
      <c r="AZ883" s="20"/>
      <c r="BA883" s="20">
        <v>45170</v>
      </c>
      <c r="BB883">
        <v>1</v>
      </c>
      <c r="BC883">
        <v>1</v>
      </c>
      <c r="BD883">
        <v>1</v>
      </c>
      <c r="BE883">
        <v>11.5</v>
      </c>
      <c r="BF883" s="35" t="s">
        <v>14691</v>
      </c>
      <c r="BG883" s="35" t="s">
        <v>13180</v>
      </c>
      <c r="BH883" s="35" t="s">
        <v>6937</v>
      </c>
      <c r="BI883" s="35" t="s">
        <v>2589</v>
      </c>
      <c r="BJ883" s="35" t="s">
        <v>6938</v>
      </c>
    </row>
    <row r="884" spans="1:62" x14ac:dyDescent="0.2">
      <c r="A884">
        <v>882</v>
      </c>
      <c r="B884" s="35" t="s">
        <v>13166</v>
      </c>
      <c r="C884" s="35" t="s">
        <v>13167</v>
      </c>
      <c r="D884" s="35" t="s">
        <v>13168</v>
      </c>
      <c r="E884" s="35" t="s">
        <v>13181</v>
      </c>
      <c r="F884" s="35" t="s">
        <v>13170</v>
      </c>
      <c r="G884" s="20">
        <v>44564</v>
      </c>
      <c r="H884" s="35" t="s">
        <v>1079</v>
      </c>
      <c r="I884" s="35" t="s">
        <v>61</v>
      </c>
      <c r="J884" s="35" t="s">
        <v>1078</v>
      </c>
      <c r="K884">
        <v>18</v>
      </c>
      <c r="L884">
        <v>9.1999999999999993</v>
      </c>
      <c r="M884" s="35" t="s">
        <v>13171</v>
      </c>
      <c r="N884" s="35" t="s">
        <v>13172</v>
      </c>
      <c r="O884" s="35" t="s">
        <v>74</v>
      </c>
      <c r="P884" s="35" t="s">
        <v>3406</v>
      </c>
      <c r="Q884" s="35" t="s">
        <v>112</v>
      </c>
      <c r="R884" s="35" t="s">
        <v>2623</v>
      </c>
      <c r="S884" s="35" t="s">
        <v>13173</v>
      </c>
      <c r="T884">
        <v>31625000</v>
      </c>
      <c r="U884">
        <v>10</v>
      </c>
      <c r="V884" s="35" t="s">
        <v>13174</v>
      </c>
      <c r="W884" s="35" t="s">
        <v>1077</v>
      </c>
      <c r="X884" s="35" t="s">
        <v>66</v>
      </c>
      <c r="Y884" s="35" t="s">
        <v>48</v>
      </c>
      <c r="Z884" s="35" t="s">
        <v>14691</v>
      </c>
      <c r="AA884" s="35" t="s">
        <v>14691</v>
      </c>
      <c r="AC884" s="35" t="s">
        <v>14691</v>
      </c>
      <c r="AD884" s="35" t="s">
        <v>14691</v>
      </c>
      <c r="AE884">
        <v>320993750</v>
      </c>
      <c r="AF884">
        <v>10.15</v>
      </c>
      <c r="AG884" s="35" t="s">
        <v>14691</v>
      </c>
      <c r="AI884">
        <v>31625000</v>
      </c>
      <c r="AJ884" s="20">
        <v>44617</v>
      </c>
      <c r="AK884" s="20"/>
      <c r="AL884">
        <v>12223750</v>
      </c>
      <c r="AO884">
        <v>12223750</v>
      </c>
      <c r="AP884" s="35" t="s">
        <v>14691</v>
      </c>
      <c r="AQ884" s="35" t="s">
        <v>14691</v>
      </c>
      <c r="AR884" s="35" t="s">
        <v>14691</v>
      </c>
      <c r="AS884" s="35" t="s">
        <v>14691</v>
      </c>
      <c r="AT884" s="35" t="s">
        <v>14691</v>
      </c>
      <c r="AU884">
        <v>10.15</v>
      </c>
      <c r="AV884">
        <v>10.208</v>
      </c>
      <c r="AW884" t="b">
        <v>0</v>
      </c>
      <c r="AX884">
        <v>31625000</v>
      </c>
      <c r="AY884" s="20">
        <v>45078</v>
      </c>
      <c r="AZ884" s="20"/>
      <c r="BA884" s="20">
        <v>45170</v>
      </c>
      <c r="BB884">
        <v>1</v>
      </c>
      <c r="BC884">
        <v>1</v>
      </c>
      <c r="BD884">
        <v>1</v>
      </c>
      <c r="BE884">
        <v>11.5</v>
      </c>
      <c r="BF884" s="35" t="s">
        <v>14691</v>
      </c>
      <c r="BG884" s="35" t="s">
        <v>13182</v>
      </c>
      <c r="BH884" s="35" t="s">
        <v>6937</v>
      </c>
      <c r="BI884" s="35" t="s">
        <v>2613</v>
      </c>
      <c r="BJ884" s="35" t="s">
        <v>6938</v>
      </c>
    </row>
    <row r="885" spans="1:62" x14ac:dyDescent="0.2">
      <c r="A885">
        <v>883</v>
      </c>
      <c r="B885" s="35" t="s">
        <v>2633</v>
      </c>
      <c r="C885" s="35" t="s">
        <v>2634</v>
      </c>
      <c r="D885" s="35" t="s">
        <v>2635</v>
      </c>
      <c r="E885" s="35" t="s">
        <v>2636</v>
      </c>
      <c r="F885" s="35" t="s">
        <v>2637</v>
      </c>
      <c r="G885" s="20">
        <v>44159</v>
      </c>
      <c r="H885" s="35" t="s">
        <v>1075</v>
      </c>
      <c r="I885" s="35" t="s">
        <v>54</v>
      </c>
      <c r="J885" s="35" t="s">
        <v>137</v>
      </c>
      <c r="K885">
        <v>16.5</v>
      </c>
      <c r="L885">
        <v>9.5</v>
      </c>
      <c r="M885" s="35" t="s">
        <v>2638</v>
      </c>
      <c r="N885" s="35" t="s">
        <v>2639</v>
      </c>
      <c r="O885" s="35" t="s">
        <v>125</v>
      </c>
      <c r="P885" s="35" t="s">
        <v>2575</v>
      </c>
      <c r="Q885" s="35" t="s">
        <v>112</v>
      </c>
      <c r="R885" s="35" t="s">
        <v>2623</v>
      </c>
      <c r="S885" s="35" t="s">
        <v>2640</v>
      </c>
      <c r="T885">
        <v>11500000</v>
      </c>
      <c r="U885">
        <v>10</v>
      </c>
      <c r="V885" s="35" t="s">
        <v>2641</v>
      </c>
      <c r="W885" s="35" t="s">
        <v>1074</v>
      </c>
      <c r="X885" s="35" t="s">
        <v>79</v>
      </c>
      <c r="Y885" s="35" t="s">
        <v>167</v>
      </c>
      <c r="Z885" s="35" t="s">
        <v>310</v>
      </c>
      <c r="AA885" s="35" t="s">
        <v>48</v>
      </c>
      <c r="AC885" s="35" t="s">
        <v>14691</v>
      </c>
      <c r="AD885" s="35" t="s">
        <v>14691</v>
      </c>
      <c r="AE885">
        <v>117307838</v>
      </c>
      <c r="AF885">
        <v>10.199999999999999</v>
      </c>
      <c r="AG885" s="35" t="s">
        <v>1073</v>
      </c>
      <c r="AH885">
        <v>300000000</v>
      </c>
      <c r="AI885">
        <v>11500000</v>
      </c>
      <c r="AJ885" s="20">
        <v>44176</v>
      </c>
      <c r="AK885" s="20">
        <v>44550</v>
      </c>
      <c r="AL885">
        <v>4149997</v>
      </c>
      <c r="AM885">
        <v>100833</v>
      </c>
      <c r="AO885">
        <v>4188889</v>
      </c>
      <c r="AP885" s="35" t="s">
        <v>14691</v>
      </c>
      <c r="AQ885" s="35" t="s">
        <v>14691</v>
      </c>
      <c r="AR885" s="35" t="s">
        <v>14691</v>
      </c>
      <c r="AS885" s="35" t="s">
        <v>14691</v>
      </c>
      <c r="AT885" s="35" t="s">
        <v>14691</v>
      </c>
      <c r="AU885">
        <v>10.199999999999999</v>
      </c>
      <c r="AV885">
        <v>10.191000000000001</v>
      </c>
      <c r="AW885" t="b">
        <v>1</v>
      </c>
      <c r="AX885">
        <v>11500000</v>
      </c>
      <c r="AY885" s="20">
        <v>44635</v>
      </c>
      <c r="AZ885" s="20">
        <v>44635</v>
      </c>
      <c r="BA885" s="20">
        <v>44727</v>
      </c>
      <c r="BB885">
        <v>1</v>
      </c>
      <c r="BC885">
        <v>1</v>
      </c>
      <c r="BD885">
        <v>1</v>
      </c>
      <c r="BE885">
        <v>11.5</v>
      </c>
      <c r="BF885" s="35" t="s">
        <v>14691</v>
      </c>
      <c r="BG885" s="35" t="s">
        <v>1076</v>
      </c>
      <c r="BH885" s="35" t="s">
        <v>14828</v>
      </c>
      <c r="BI885" s="35" t="s">
        <v>2580</v>
      </c>
      <c r="BJ885" s="35" t="s">
        <v>2642</v>
      </c>
    </row>
    <row r="886" spans="1:62" x14ac:dyDescent="0.2">
      <c r="A886">
        <v>884</v>
      </c>
      <c r="B886" s="35" t="s">
        <v>2633</v>
      </c>
      <c r="C886" s="35" t="s">
        <v>2634</v>
      </c>
      <c r="D886" s="35" t="s">
        <v>2635</v>
      </c>
      <c r="E886" s="35" t="s">
        <v>2643</v>
      </c>
      <c r="F886" s="35" t="s">
        <v>2637</v>
      </c>
      <c r="G886" s="20">
        <v>44159</v>
      </c>
      <c r="H886" s="35" t="s">
        <v>1075</v>
      </c>
      <c r="I886" s="35" t="s">
        <v>54</v>
      </c>
      <c r="J886" s="35" t="s">
        <v>137</v>
      </c>
      <c r="K886">
        <v>16.5</v>
      </c>
      <c r="L886">
        <v>9.5</v>
      </c>
      <c r="M886" s="35" t="s">
        <v>2638</v>
      </c>
      <c r="N886" s="35" t="s">
        <v>2639</v>
      </c>
      <c r="O886" s="35" t="s">
        <v>125</v>
      </c>
      <c r="P886" s="35" t="s">
        <v>2575</v>
      </c>
      <c r="Q886" s="35" t="s">
        <v>112</v>
      </c>
      <c r="R886" s="35" t="s">
        <v>2623</v>
      </c>
      <c r="S886" s="35" t="s">
        <v>2640</v>
      </c>
      <c r="T886">
        <v>11500000</v>
      </c>
      <c r="U886">
        <v>10</v>
      </c>
      <c r="V886" s="35" t="s">
        <v>2641</v>
      </c>
      <c r="W886" s="35" t="s">
        <v>1074</v>
      </c>
      <c r="X886" s="35" t="s">
        <v>79</v>
      </c>
      <c r="Y886" s="35" t="s">
        <v>167</v>
      </c>
      <c r="Z886" s="35" t="s">
        <v>310</v>
      </c>
      <c r="AA886" s="35" t="s">
        <v>48</v>
      </c>
      <c r="AC886" s="35" t="s">
        <v>14691</v>
      </c>
      <c r="AD886" s="35" t="s">
        <v>14691</v>
      </c>
      <c r="AE886">
        <v>117307838</v>
      </c>
      <c r="AF886">
        <v>10.199999999999999</v>
      </c>
      <c r="AG886" s="35" t="s">
        <v>1073</v>
      </c>
      <c r="AH886">
        <v>300000000</v>
      </c>
      <c r="AI886">
        <v>11500000</v>
      </c>
      <c r="AJ886" s="20">
        <v>44176</v>
      </c>
      <c r="AK886" s="20">
        <v>44550</v>
      </c>
      <c r="AL886">
        <v>4149997</v>
      </c>
      <c r="AM886">
        <v>100833</v>
      </c>
      <c r="AO886">
        <v>4188889</v>
      </c>
      <c r="AP886" s="35" t="s">
        <v>14691</v>
      </c>
      <c r="AQ886" s="35" t="s">
        <v>14691</v>
      </c>
      <c r="AR886" s="35" t="s">
        <v>14691</v>
      </c>
      <c r="AS886" s="35" t="s">
        <v>14691</v>
      </c>
      <c r="AT886" s="35" t="s">
        <v>14691</v>
      </c>
      <c r="AU886">
        <v>10.199999999999999</v>
      </c>
      <c r="AV886">
        <v>10.191000000000001</v>
      </c>
      <c r="AW886" t="b">
        <v>1</v>
      </c>
      <c r="AX886">
        <v>11500000</v>
      </c>
      <c r="AY886" s="20">
        <v>44635</v>
      </c>
      <c r="AZ886" s="20">
        <v>44635</v>
      </c>
      <c r="BA886" s="20">
        <v>44727</v>
      </c>
      <c r="BB886">
        <v>1</v>
      </c>
      <c r="BC886">
        <v>1</v>
      </c>
      <c r="BD886">
        <v>1</v>
      </c>
      <c r="BE886">
        <v>11.5</v>
      </c>
      <c r="BF886" s="35" t="s">
        <v>14691</v>
      </c>
      <c r="BG886" s="35" t="s">
        <v>2633</v>
      </c>
      <c r="BH886" s="35" t="s">
        <v>14829</v>
      </c>
      <c r="BI886" s="35" t="s">
        <v>2584</v>
      </c>
      <c r="BJ886" s="35" t="s">
        <v>2644</v>
      </c>
    </row>
    <row r="887" spans="1:62" x14ac:dyDescent="0.2">
      <c r="A887">
        <v>885</v>
      </c>
      <c r="B887" s="35" t="s">
        <v>2633</v>
      </c>
      <c r="C887" s="35" t="s">
        <v>2634</v>
      </c>
      <c r="D887" s="35" t="s">
        <v>2635</v>
      </c>
      <c r="E887" s="35" t="s">
        <v>2645</v>
      </c>
      <c r="F887" s="35" t="s">
        <v>2637</v>
      </c>
      <c r="G887" s="20">
        <v>44159</v>
      </c>
      <c r="H887" s="35" t="s">
        <v>1075</v>
      </c>
      <c r="I887" s="35" t="s">
        <v>54</v>
      </c>
      <c r="J887" s="35" t="s">
        <v>137</v>
      </c>
      <c r="K887">
        <v>16.5</v>
      </c>
      <c r="L887">
        <v>9.5</v>
      </c>
      <c r="M887" s="35" t="s">
        <v>2638</v>
      </c>
      <c r="N887" s="35" t="s">
        <v>2639</v>
      </c>
      <c r="O887" s="35" t="s">
        <v>125</v>
      </c>
      <c r="P887" s="35" t="s">
        <v>2575</v>
      </c>
      <c r="Q887" s="35" t="s">
        <v>112</v>
      </c>
      <c r="R887" s="35" t="s">
        <v>2623</v>
      </c>
      <c r="S887" s="35" t="s">
        <v>2640</v>
      </c>
      <c r="T887">
        <v>11500000</v>
      </c>
      <c r="U887">
        <v>10</v>
      </c>
      <c r="V887" s="35" t="s">
        <v>2641</v>
      </c>
      <c r="W887" s="35" t="s">
        <v>1074</v>
      </c>
      <c r="X887" s="35" t="s">
        <v>79</v>
      </c>
      <c r="Y887" s="35" t="s">
        <v>167</v>
      </c>
      <c r="Z887" s="35" t="s">
        <v>310</v>
      </c>
      <c r="AA887" s="35" t="s">
        <v>48</v>
      </c>
      <c r="AC887" s="35" t="s">
        <v>14691</v>
      </c>
      <c r="AD887" s="35" t="s">
        <v>14691</v>
      </c>
      <c r="AE887">
        <v>117307838</v>
      </c>
      <c r="AF887">
        <v>10.199999999999999</v>
      </c>
      <c r="AG887" s="35" t="s">
        <v>1073</v>
      </c>
      <c r="AH887">
        <v>300000000</v>
      </c>
      <c r="AI887">
        <v>11500000</v>
      </c>
      <c r="AJ887" s="20">
        <v>44176</v>
      </c>
      <c r="AK887" s="20">
        <v>44550</v>
      </c>
      <c r="AL887">
        <v>4149997</v>
      </c>
      <c r="AM887">
        <v>100833</v>
      </c>
      <c r="AO887">
        <v>4188889</v>
      </c>
      <c r="AP887" s="35" t="s">
        <v>14691</v>
      </c>
      <c r="AQ887" s="35" t="s">
        <v>14691</v>
      </c>
      <c r="AR887" s="35" t="s">
        <v>14691</v>
      </c>
      <c r="AS887" s="35" t="s">
        <v>14691</v>
      </c>
      <c r="AT887" s="35" t="s">
        <v>14691</v>
      </c>
      <c r="AU887">
        <v>10.199999999999999</v>
      </c>
      <c r="AV887">
        <v>10.191000000000001</v>
      </c>
      <c r="AW887" t="b">
        <v>1</v>
      </c>
      <c r="AX887">
        <v>11500000</v>
      </c>
      <c r="AY887" s="20">
        <v>44635</v>
      </c>
      <c r="AZ887" s="20">
        <v>44635</v>
      </c>
      <c r="BA887" s="20">
        <v>44727</v>
      </c>
      <c r="BB887">
        <v>1</v>
      </c>
      <c r="BC887">
        <v>1</v>
      </c>
      <c r="BD887">
        <v>1</v>
      </c>
      <c r="BE887">
        <v>11.5</v>
      </c>
      <c r="BF887" s="35" t="s">
        <v>14691</v>
      </c>
      <c r="BG887" s="35" t="s">
        <v>2646</v>
      </c>
      <c r="BH887" s="35" t="s">
        <v>14830</v>
      </c>
      <c r="BI887" s="35" t="s">
        <v>2589</v>
      </c>
      <c r="BJ887" s="35" t="s">
        <v>2647</v>
      </c>
    </row>
    <row r="888" spans="1:62" x14ac:dyDescent="0.2">
      <c r="A888">
        <v>886</v>
      </c>
      <c r="B888" s="35" t="s">
        <v>9623</v>
      </c>
      <c r="C888" s="35" t="s">
        <v>9624</v>
      </c>
      <c r="D888" s="35" t="s">
        <v>9625</v>
      </c>
      <c r="E888" s="35" t="s">
        <v>9626</v>
      </c>
      <c r="F888" s="35" t="s">
        <v>9627</v>
      </c>
      <c r="G888" s="20">
        <v>44232</v>
      </c>
      <c r="H888" s="35" t="s">
        <v>3225</v>
      </c>
      <c r="I888" s="35" t="s">
        <v>54</v>
      </c>
      <c r="J888" s="35" t="s">
        <v>53</v>
      </c>
      <c r="K888">
        <v>18</v>
      </c>
      <c r="L888">
        <v>9.1999999999999993</v>
      </c>
      <c r="M888" s="35" t="s">
        <v>9628</v>
      </c>
      <c r="N888" s="35" t="s">
        <v>9629</v>
      </c>
      <c r="O888" s="35" t="s">
        <v>87</v>
      </c>
      <c r="P888" s="35" t="s">
        <v>2575</v>
      </c>
      <c r="Q888" s="35" t="s">
        <v>52</v>
      </c>
      <c r="R888" s="35" t="s">
        <v>2577</v>
      </c>
      <c r="S888" s="35" t="s">
        <v>9630</v>
      </c>
      <c r="T888">
        <v>34500000</v>
      </c>
      <c r="U888">
        <v>10</v>
      </c>
      <c r="V888" s="35" t="s">
        <v>9631</v>
      </c>
      <c r="W888" s="35" t="s">
        <v>118</v>
      </c>
      <c r="X888" s="35" t="s">
        <v>79</v>
      </c>
      <c r="Y888" s="35" t="s">
        <v>48</v>
      </c>
      <c r="Z888" s="35" t="s">
        <v>72</v>
      </c>
      <c r="AA888" s="35" t="s">
        <v>48</v>
      </c>
      <c r="AC888" s="35" t="s">
        <v>14691</v>
      </c>
      <c r="AD888" s="35" t="s">
        <v>14691</v>
      </c>
      <c r="AE888">
        <v>345024019</v>
      </c>
      <c r="AF888">
        <v>10</v>
      </c>
      <c r="AG888" s="35" t="s">
        <v>1071</v>
      </c>
      <c r="AH888">
        <v>1087000000</v>
      </c>
      <c r="AI888">
        <v>11500000</v>
      </c>
      <c r="AJ888" s="20">
        <v>44251</v>
      </c>
      <c r="AK888" s="20">
        <v>44459</v>
      </c>
      <c r="AL888">
        <v>8900000</v>
      </c>
      <c r="AO888">
        <v>8900000</v>
      </c>
      <c r="AP888" s="35" t="s">
        <v>14691</v>
      </c>
      <c r="AQ888" s="35" t="s">
        <v>14691</v>
      </c>
      <c r="AR888" s="35" t="s">
        <v>14691</v>
      </c>
      <c r="AS888" s="35" t="s">
        <v>14691</v>
      </c>
      <c r="AT888" s="35" t="s">
        <v>14691</v>
      </c>
      <c r="AU888">
        <v>10.01</v>
      </c>
      <c r="AV888">
        <v>10.071</v>
      </c>
      <c r="AW888" t="b">
        <v>1</v>
      </c>
      <c r="AX888">
        <v>34500000</v>
      </c>
      <c r="AY888" s="20">
        <v>44983</v>
      </c>
      <c r="AZ888" s="20">
        <v>44771</v>
      </c>
      <c r="BA888" s="20"/>
      <c r="BB888">
        <v>1</v>
      </c>
      <c r="BC888">
        <v>0.3333333432674408</v>
      </c>
      <c r="BD888">
        <v>1</v>
      </c>
      <c r="BE888">
        <v>11.5</v>
      </c>
      <c r="BF888" s="35" t="s">
        <v>14691</v>
      </c>
      <c r="BG888" s="35" t="s">
        <v>1072</v>
      </c>
      <c r="BH888" s="35" t="s">
        <v>9632</v>
      </c>
      <c r="BI888" s="35" t="s">
        <v>2580</v>
      </c>
      <c r="BJ888" s="35" t="s">
        <v>9633</v>
      </c>
    </row>
    <row r="889" spans="1:62" x14ac:dyDescent="0.2">
      <c r="A889">
        <v>887</v>
      </c>
      <c r="B889" s="35" t="s">
        <v>9623</v>
      </c>
      <c r="C889" s="35" t="s">
        <v>9624</v>
      </c>
      <c r="D889" s="35" t="s">
        <v>9625</v>
      </c>
      <c r="E889" s="35" t="s">
        <v>9634</v>
      </c>
      <c r="F889" s="35" t="s">
        <v>9627</v>
      </c>
      <c r="G889" s="20">
        <v>44232</v>
      </c>
      <c r="H889" s="35" t="s">
        <v>3225</v>
      </c>
      <c r="I889" s="35" t="s">
        <v>54</v>
      </c>
      <c r="J889" s="35" t="s">
        <v>53</v>
      </c>
      <c r="K889">
        <v>18</v>
      </c>
      <c r="L889">
        <v>9.1999999999999993</v>
      </c>
      <c r="M889" s="35" t="s">
        <v>9628</v>
      </c>
      <c r="N889" s="35" t="s">
        <v>9629</v>
      </c>
      <c r="O889" s="35" t="s">
        <v>87</v>
      </c>
      <c r="P889" s="35" t="s">
        <v>2575</v>
      </c>
      <c r="Q889" s="35" t="s">
        <v>52</v>
      </c>
      <c r="R889" s="35" t="s">
        <v>2577</v>
      </c>
      <c r="S889" s="35" t="s">
        <v>9630</v>
      </c>
      <c r="T889">
        <v>34500000</v>
      </c>
      <c r="U889">
        <v>10</v>
      </c>
      <c r="V889" s="35" t="s">
        <v>9631</v>
      </c>
      <c r="W889" s="35" t="s">
        <v>118</v>
      </c>
      <c r="X889" s="35" t="s">
        <v>79</v>
      </c>
      <c r="Y889" s="35" t="s">
        <v>48</v>
      </c>
      <c r="Z889" s="35" t="s">
        <v>72</v>
      </c>
      <c r="AA889" s="35" t="s">
        <v>48</v>
      </c>
      <c r="AC889" s="35" t="s">
        <v>14691</v>
      </c>
      <c r="AD889" s="35" t="s">
        <v>14691</v>
      </c>
      <c r="AE889">
        <v>345024019</v>
      </c>
      <c r="AF889">
        <v>10</v>
      </c>
      <c r="AG889" s="35" t="s">
        <v>1071</v>
      </c>
      <c r="AH889">
        <v>1087000000</v>
      </c>
      <c r="AI889">
        <v>11500000</v>
      </c>
      <c r="AJ889" s="20">
        <v>44251</v>
      </c>
      <c r="AK889" s="20">
        <v>44459</v>
      </c>
      <c r="AL889">
        <v>8900000</v>
      </c>
      <c r="AO889">
        <v>8900000</v>
      </c>
      <c r="AP889" s="35" t="s">
        <v>14691</v>
      </c>
      <c r="AQ889" s="35" t="s">
        <v>14691</v>
      </c>
      <c r="AR889" s="35" t="s">
        <v>14691</v>
      </c>
      <c r="AS889" s="35" t="s">
        <v>14691</v>
      </c>
      <c r="AT889" s="35" t="s">
        <v>14691</v>
      </c>
      <c r="AU889">
        <v>10.01</v>
      </c>
      <c r="AV889">
        <v>10.071</v>
      </c>
      <c r="AW889" t="b">
        <v>1</v>
      </c>
      <c r="AX889">
        <v>34500000</v>
      </c>
      <c r="AY889" s="20">
        <v>44983</v>
      </c>
      <c r="AZ889" s="20">
        <v>44771</v>
      </c>
      <c r="BA889" s="20"/>
      <c r="BB889">
        <v>1</v>
      </c>
      <c r="BC889">
        <v>0.3333333432674408</v>
      </c>
      <c r="BD889">
        <v>1</v>
      </c>
      <c r="BE889">
        <v>11.5</v>
      </c>
      <c r="BF889" s="35" t="s">
        <v>14691</v>
      </c>
      <c r="BG889" s="35" t="s">
        <v>9623</v>
      </c>
      <c r="BH889" s="35" t="s">
        <v>9635</v>
      </c>
      <c r="BI889" s="35" t="s">
        <v>2584</v>
      </c>
      <c r="BJ889" s="35" t="s">
        <v>9636</v>
      </c>
    </row>
    <row r="890" spans="1:62" x14ac:dyDescent="0.2">
      <c r="A890">
        <v>888</v>
      </c>
      <c r="B890" s="35" t="s">
        <v>9623</v>
      </c>
      <c r="C890" s="35" t="s">
        <v>9624</v>
      </c>
      <c r="D890" s="35" t="s">
        <v>9625</v>
      </c>
      <c r="E890" s="35" t="s">
        <v>9637</v>
      </c>
      <c r="F890" s="35" t="s">
        <v>9627</v>
      </c>
      <c r="G890" s="20">
        <v>44232</v>
      </c>
      <c r="H890" s="35" t="s">
        <v>3225</v>
      </c>
      <c r="I890" s="35" t="s">
        <v>54</v>
      </c>
      <c r="J890" s="35" t="s">
        <v>53</v>
      </c>
      <c r="K890">
        <v>18</v>
      </c>
      <c r="L890">
        <v>9.1999999999999993</v>
      </c>
      <c r="M890" s="35" t="s">
        <v>9628</v>
      </c>
      <c r="N890" s="35" t="s">
        <v>9629</v>
      </c>
      <c r="O890" s="35" t="s">
        <v>87</v>
      </c>
      <c r="P890" s="35" t="s">
        <v>2575</v>
      </c>
      <c r="Q890" s="35" t="s">
        <v>52</v>
      </c>
      <c r="R890" s="35" t="s">
        <v>2577</v>
      </c>
      <c r="S890" s="35" t="s">
        <v>9630</v>
      </c>
      <c r="T890">
        <v>34500000</v>
      </c>
      <c r="U890">
        <v>10</v>
      </c>
      <c r="V890" s="35" t="s">
        <v>9631</v>
      </c>
      <c r="W890" s="35" t="s">
        <v>118</v>
      </c>
      <c r="X890" s="35" t="s">
        <v>79</v>
      </c>
      <c r="Y890" s="35" t="s">
        <v>48</v>
      </c>
      <c r="Z890" s="35" t="s">
        <v>72</v>
      </c>
      <c r="AA890" s="35" t="s">
        <v>48</v>
      </c>
      <c r="AC890" s="35" t="s">
        <v>14691</v>
      </c>
      <c r="AD890" s="35" t="s">
        <v>14691</v>
      </c>
      <c r="AE890">
        <v>345024019</v>
      </c>
      <c r="AF890">
        <v>10</v>
      </c>
      <c r="AG890" s="35" t="s">
        <v>1071</v>
      </c>
      <c r="AH890">
        <v>1087000000</v>
      </c>
      <c r="AI890">
        <v>11500000</v>
      </c>
      <c r="AJ890" s="20">
        <v>44251</v>
      </c>
      <c r="AK890" s="20">
        <v>44459</v>
      </c>
      <c r="AL890">
        <v>8900000</v>
      </c>
      <c r="AO890">
        <v>8900000</v>
      </c>
      <c r="AP890" s="35" t="s">
        <v>14691</v>
      </c>
      <c r="AQ890" s="35" t="s">
        <v>14691</v>
      </c>
      <c r="AR890" s="35" t="s">
        <v>14691</v>
      </c>
      <c r="AS890" s="35" t="s">
        <v>14691</v>
      </c>
      <c r="AT890" s="35" t="s">
        <v>14691</v>
      </c>
      <c r="AU890">
        <v>10.01</v>
      </c>
      <c r="AV890">
        <v>10.071</v>
      </c>
      <c r="AW890" t="b">
        <v>1</v>
      </c>
      <c r="AX890">
        <v>34500000</v>
      </c>
      <c r="AY890" s="20">
        <v>44983</v>
      </c>
      <c r="AZ890" s="20">
        <v>44771</v>
      </c>
      <c r="BA890" s="20"/>
      <c r="BB890">
        <v>1</v>
      </c>
      <c r="BC890">
        <v>0.3333333432674408</v>
      </c>
      <c r="BD890">
        <v>1</v>
      </c>
      <c r="BE890">
        <v>11.5</v>
      </c>
      <c r="BF890" s="35" t="s">
        <v>14691</v>
      </c>
      <c r="BG890" s="35" t="s">
        <v>9638</v>
      </c>
      <c r="BH890" s="35" t="s">
        <v>9639</v>
      </c>
      <c r="BI890" s="35" t="s">
        <v>2589</v>
      </c>
      <c r="BJ890" s="35" t="s">
        <v>9640</v>
      </c>
    </row>
    <row r="891" spans="1:62" x14ac:dyDescent="0.2">
      <c r="A891">
        <v>889</v>
      </c>
      <c r="B891" s="35" t="s">
        <v>5420</v>
      </c>
      <c r="C891" s="35" t="s">
        <v>5421</v>
      </c>
      <c r="D891" s="35" t="s">
        <v>5422</v>
      </c>
      <c r="E891" s="35" t="s">
        <v>5423</v>
      </c>
      <c r="F891" s="35" t="s">
        <v>5424</v>
      </c>
      <c r="G891" s="20">
        <v>44236</v>
      </c>
      <c r="H891" s="35" t="s">
        <v>159</v>
      </c>
      <c r="I891" s="35" t="s">
        <v>54</v>
      </c>
      <c r="J891" s="35" t="s">
        <v>69</v>
      </c>
      <c r="K891">
        <v>18</v>
      </c>
      <c r="L891">
        <v>9.1999999999999993</v>
      </c>
      <c r="M891" s="35" t="s">
        <v>3514</v>
      </c>
      <c r="N891" s="35" t="s">
        <v>5425</v>
      </c>
      <c r="O891" s="35" t="s">
        <v>251</v>
      </c>
      <c r="P891" s="35" t="s">
        <v>2575</v>
      </c>
      <c r="Q891" s="35" t="s">
        <v>112</v>
      </c>
      <c r="R891" s="35" t="s">
        <v>2623</v>
      </c>
      <c r="S891" s="35" t="s">
        <v>5426</v>
      </c>
      <c r="T891">
        <v>10492480</v>
      </c>
      <c r="U891">
        <v>10</v>
      </c>
      <c r="V891" s="35" t="s">
        <v>5427</v>
      </c>
      <c r="W891" s="35" t="s">
        <v>1069</v>
      </c>
      <c r="X891" s="35" t="s">
        <v>79</v>
      </c>
      <c r="Y891" s="35" t="s">
        <v>48</v>
      </c>
      <c r="Z891" s="35" t="s">
        <v>14691</v>
      </c>
      <c r="AA891" s="35" t="s">
        <v>14691</v>
      </c>
      <c r="AC891" s="35" t="s">
        <v>14691</v>
      </c>
      <c r="AD891" s="35" t="s">
        <v>14691</v>
      </c>
      <c r="AE891">
        <v>107023929</v>
      </c>
      <c r="AF891">
        <v>10.199999999999999</v>
      </c>
      <c r="AG891" s="35" t="s">
        <v>14691</v>
      </c>
      <c r="AI891">
        <v>5246240</v>
      </c>
      <c r="AJ891" s="20">
        <v>44413</v>
      </c>
      <c r="AK891" s="20"/>
      <c r="AL891">
        <v>4298496</v>
      </c>
      <c r="AO891">
        <v>4298496</v>
      </c>
      <c r="AP891" s="35" t="s">
        <v>14691</v>
      </c>
      <c r="AQ891" s="35" t="s">
        <v>14691</v>
      </c>
      <c r="AR891" s="35" t="s">
        <v>14691</v>
      </c>
      <c r="AS891" s="35" t="s">
        <v>14691</v>
      </c>
      <c r="AT891" s="35" t="s">
        <v>14691</v>
      </c>
      <c r="AU891">
        <v>10.199999999999999</v>
      </c>
      <c r="AV891">
        <v>10.223000000000001</v>
      </c>
      <c r="AW891" t="b">
        <v>0</v>
      </c>
      <c r="AX891">
        <v>10492480</v>
      </c>
      <c r="AY891" s="20">
        <v>44874</v>
      </c>
      <c r="AZ891" s="20"/>
      <c r="BA891" s="20">
        <v>44966</v>
      </c>
      <c r="BB891">
        <v>1</v>
      </c>
      <c r="BC891">
        <v>0.5</v>
      </c>
      <c r="BD891">
        <v>1</v>
      </c>
      <c r="BE891">
        <v>11.5</v>
      </c>
      <c r="BF891" s="35" t="s">
        <v>14691</v>
      </c>
      <c r="BG891" s="35" t="s">
        <v>1070</v>
      </c>
      <c r="BH891" s="35" t="s">
        <v>5428</v>
      </c>
      <c r="BI891" s="35" t="s">
        <v>2580</v>
      </c>
      <c r="BJ891" s="35" t="s">
        <v>5429</v>
      </c>
    </row>
    <row r="892" spans="1:62" x14ac:dyDescent="0.2">
      <c r="A892">
        <v>890</v>
      </c>
      <c r="B892" s="35" t="s">
        <v>5420</v>
      </c>
      <c r="C892" s="35" t="s">
        <v>5421</v>
      </c>
      <c r="D892" s="35" t="s">
        <v>5422</v>
      </c>
      <c r="E892" s="35" t="s">
        <v>5430</v>
      </c>
      <c r="F892" s="35" t="s">
        <v>5424</v>
      </c>
      <c r="G892" s="20">
        <v>44236</v>
      </c>
      <c r="H892" s="35" t="s">
        <v>159</v>
      </c>
      <c r="I892" s="35" t="s">
        <v>54</v>
      </c>
      <c r="J892" s="35" t="s">
        <v>69</v>
      </c>
      <c r="K892">
        <v>18</v>
      </c>
      <c r="L892">
        <v>9.1999999999999993</v>
      </c>
      <c r="M892" s="35" t="s">
        <v>3514</v>
      </c>
      <c r="N892" s="35" t="s">
        <v>5425</v>
      </c>
      <c r="O892" s="35" t="s">
        <v>251</v>
      </c>
      <c r="P892" s="35" t="s">
        <v>2575</v>
      </c>
      <c r="Q892" s="35" t="s">
        <v>112</v>
      </c>
      <c r="R892" s="35" t="s">
        <v>2623</v>
      </c>
      <c r="S892" s="35" t="s">
        <v>5426</v>
      </c>
      <c r="T892">
        <v>10492480</v>
      </c>
      <c r="U892">
        <v>10</v>
      </c>
      <c r="V892" s="35" t="s">
        <v>5427</v>
      </c>
      <c r="W892" s="35" t="s">
        <v>1069</v>
      </c>
      <c r="X892" s="35" t="s">
        <v>79</v>
      </c>
      <c r="Y892" s="35" t="s">
        <v>48</v>
      </c>
      <c r="Z892" s="35" t="s">
        <v>14691</v>
      </c>
      <c r="AA892" s="35" t="s">
        <v>14691</v>
      </c>
      <c r="AC892" s="35" t="s">
        <v>14691</v>
      </c>
      <c r="AD892" s="35" t="s">
        <v>14691</v>
      </c>
      <c r="AE892">
        <v>107023929</v>
      </c>
      <c r="AF892">
        <v>10.199999999999999</v>
      </c>
      <c r="AG892" s="35" t="s">
        <v>14691</v>
      </c>
      <c r="AI892">
        <v>5246240</v>
      </c>
      <c r="AJ892" s="20">
        <v>44413</v>
      </c>
      <c r="AK892" s="20"/>
      <c r="AL892">
        <v>4298496</v>
      </c>
      <c r="AO892">
        <v>4298496</v>
      </c>
      <c r="AP892" s="35" t="s">
        <v>14691</v>
      </c>
      <c r="AQ892" s="35" t="s">
        <v>14691</v>
      </c>
      <c r="AR892" s="35" t="s">
        <v>14691</v>
      </c>
      <c r="AS892" s="35" t="s">
        <v>14691</v>
      </c>
      <c r="AT892" s="35" t="s">
        <v>14691</v>
      </c>
      <c r="AU892">
        <v>10.199999999999999</v>
      </c>
      <c r="AV892">
        <v>10.223000000000001</v>
      </c>
      <c r="AW892" t="b">
        <v>0</v>
      </c>
      <c r="AX892">
        <v>10492480</v>
      </c>
      <c r="AY892" s="20">
        <v>44874</v>
      </c>
      <c r="AZ892" s="20"/>
      <c r="BA892" s="20">
        <v>44966</v>
      </c>
      <c r="BB892">
        <v>1</v>
      </c>
      <c r="BC892">
        <v>0.5</v>
      </c>
      <c r="BD892">
        <v>1</v>
      </c>
      <c r="BE892">
        <v>11.5</v>
      </c>
      <c r="BF892" s="35" t="s">
        <v>14691</v>
      </c>
      <c r="BG892" s="35" t="s">
        <v>5420</v>
      </c>
      <c r="BH892" s="35" t="s">
        <v>5431</v>
      </c>
      <c r="BI892" s="35" t="s">
        <v>2584</v>
      </c>
      <c r="BJ892" s="35" t="s">
        <v>5432</v>
      </c>
    </row>
    <row r="893" spans="1:62" x14ac:dyDescent="0.2">
      <c r="A893">
        <v>891</v>
      </c>
      <c r="B893" s="35" t="s">
        <v>5420</v>
      </c>
      <c r="C893" s="35" t="s">
        <v>5421</v>
      </c>
      <c r="D893" s="35" t="s">
        <v>5422</v>
      </c>
      <c r="E893" s="35" t="s">
        <v>5433</v>
      </c>
      <c r="F893" s="35" t="s">
        <v>5424</v>
      </c>
      <c r="G893" s="20">
        <v>44236</v>
      </c>
      <c r="H893" s="35" t="s">
        <v>159</v>
      </c>
      <c r="I893" s="35" t="s">
        <v>54</v>
      </c>
      <c r="J893" s="35" t="s">
        <v>69</v>
      </c>
      <c r="K893">
        <v>18</v>
      </c>
      <c r="L893">
        <v>9.1999999999999993</v>
      </c>
      <c r="M893" s="35" t="s">
        <v>3514</v>
      </c>
      <c r="N893" s="35" t="s">
        <v>5425</v>
      </c>
      <c r="O893" s="35" t="s">
        <v>251</v>
      </c>
      <c r="P893" s="35" t="s">
        <v>2575</v>
      </c>
      <c r="Q893" s="35" t="s">
        <v>112</v>
      </c>
      <c r="R893" s="35" t="s">
        <v>2623</v>
      </c>
      <c r="S893" s="35" t="s">
        <v>5426</v>
      </c>
      <c r="T893">
        <v>10492480</v>
      </c>
      <c r="U893">
        <v>10</v>
      </c>
      <c r="V893" s="35" t="s">
        <v>5427</v>
      </c>
      <c r="W893" s="35" t="s">
        <v>1069</v>
      </c>
      <c r="X893" s="35" t="s">
        <v>79</v>
      </c>
      <c r="Y893" s="35" t="s">
        <v>48</v>
      </c>
      <c r="Z893" s="35" t="s">
        <v>14691</v>
      </c>
      <c r="AA893" s="35" t="s">
        <v>14691</v>
      </c>
      <c r="AC893" s="35" t="s">
        <v>14691</v>
      </c>
      <c r="AD893" s="35" t="s">
        <v>14691</v>
      </c>
      <c r="AE893">
        <v>107023929</v>
      </c>
      <c r="AF893">
        <v>10.199999999999999</v>
      </c>
      <c r="AG893" s="35" t="s">
        <v>14691</v>
      </c>
      <c r="AI893">
        <v>5246240</v>
      </c>
      <c r="AJ893" s="20">
        <v>44413</v>
      </c>
      <c r="AK893" s="20"/>
      <c r="AL893">
        <v>4298496</v>
      </c>
      <c r="AO893">
        <v>4298496</v>
      </c>
      <c r="AP893" s="35" t="s">
        <v>14691</v>
      </c>
      <c r="AQ893" s="35" t="s">
        <v>14691</v>
      </c>
      <c r="AR893" s="35" t="s">
        <v>14691</v>
      </c>
      <c r="AS893" s="35" t="s">
        <v>14691</v>
      </c>
      <c r="AT893" s="35" t="s">
        <v>14691</v>
      </c>
      <c r="AU893">
        <v>10.199999999999999</v>
      </c>
      <c r="AV893">
        <v>10.223000000000001</v>
      </c>
      <c r="AW893" t="b">
        <v>0</v>
      </c>
      <c r="AX893">
        <v>10492480</v>
      </c>
      <c r="AY893" s="20">
        <v>44874</v>
      </c>
      <c r="AZ893" s="20"/>
      <c r="BA893" s="20">
        <v>44966</v>
      </c>
      <c r="BB893">
        <v>1</v>
      </c>
      <c r="BC893">
        <v>0.5</v>
      </c>
      <c r="BD893">
        <v>1</v>
      </c>
      <c r="BE893">
        <v>11.5</v>
      </c>
      <c r="BF893" s="35" t="s">
        <v>14691</v>
      </c>
      <c r="BG893" s="35" t="s">
        <v>5434</v>
      </c>
      <c r="BH893" s="35" t="s">
        <v>5435</v>
      </c>
      <c r="BI893" s="35" t="s">
        <v>2589</v>
      </c>
      <c r="BJ893" s="35" t="s">
        <v>5436</v>
      </c>
    </row>
    <row r="894" spans="1:62" x14ac:dyDescent="0.2">
      <c r="A894">
        <v>892</v>
      </c>
      <c r="B894" s="35" t="s">
        <v>11528</v>
      </c>
      <c r="C894" s="35" t="s">
        <v>11529</v>
      </c>
      <c r="D894" s="35" t="s">
        <v>11530</v>
      </c>
      <c r="E894" s="35" t="s">
        <v>11531</v>
      </c>
      <c r="F894" s="35" t="s">
        <v>11532</v>
      </c>
      <c r="G894" s="20">
        <v>44236</v>
      </c>
      <c r="H894" s="35" t="s">
        <v>3225</v>
      </c>
      <c r="I894" s="35" t="s">
        <v>54</v>
      </c>
      <c r="J894" s="35" t="s">
        <v>69</v>
      </c>
      <c r="K894">
        <v>18</v>
      </c>
      <c r="L894">
        <v>9.1999999999999993</v>
      </c>
      <c r="M894" s="35" t="s">
        <v>5460</v>
      </c>
      <c r="N894" s="35" t="s">
        <v>11533</v>
      </c>
      <c r="O894" s="35" t="s">
        <v>51</v>
      </c>
      <c r="P894" s="35" t="s">
        <v>2575</v>
      </c>
      <c r="Q894" s="35" t="s">
        <v>209</v>
      </c>
      <c r="R894" s="35" t="s">
        <v>2623</v>
      </c>
      <c r="S894" s="35" t="s">
        <v>11534</v>
      </c>
      <c r="T894">
        <v>22047293</v>
      </c>
      <c r="U894">
        <v>10</v>
      </c>
      <c r="V894" s="35" t="s">
        <v>14691</v>
      </c>
      <c r="W894" s="35" t="s">
        <v>1067</v>
      </c>
      <c r="X894" s="35" t="s">
        <v>66</v>
      </c>
      <c r="Y894" s="35" t="s">
        <v>48</v>
      </c>
      <c r="Z894" s="35" t="s">
        <v>14691</v>
      </c>
      <c r="AA894" s="35" t="s">
        <v>14691</v>
      </c>
      <c r="AC894" s="35" t="s">
        <v>14691</v>
      </c>
      <c r="AD894" s="35" t="s">
        <v>14691</v>
      </c>
      <c r="AE894">
        <v>220483102</v>
      </c>
      <c r="AF894">
        <v>10</v>
      </c>
      <c r="AG894" s="35" t="s">
        <v>14691</v>
      </c>
      <c r="AI894">
        <v>11023647</v>
      </c>
      <c r="AJ894" s="20">
        <v>44278</v>
      </c>
      <c r="AK894" s="20"/>
      <c r="AL894">
        <v>7609459</v>
      </c>
      <c r="AO894">
        <v>7609459</v>
      </c>
      <c r="AP894" s="35" t="s">
        <v>14691</v>
      </c>
      <c r="AQ894" s="35" t="s">
        <v>14691</v>
      </c>
      <c r="AR894" s="35" t="s">
        <v>14691</v>
      </c>
      <c r="AS894" s="35" t="s">
        <v>14691</v>
      </c>
      <c r="AT894" s="35" t="s">
        <v>14691</v>
      </c>
      <c r="AU894">
        <v>10</v>
      </c>
      <c r="AV894">
        <v>10.048999999999999</v>
      </c>
      <c r="AW894" t="b">
        <v>0</v>
      </c>
      <c r="AX894">
        <v>22047293</v>
      </c>
      <c r="AY894" s="20">
        <v>45010</v>
      </c>
      <c r="AZ894" s="20"/>
      <c r="BA894" s="20"/>
      <c r="BB894">
        <v>1</v>
      </c>
      <c r="BC894">
        <v>0.5</v>
      </c>
      <c r="BD894">
        <v>1</v>
      </c>
      <c r="BE894">
        <v>11.5</v>
      </c>
      <c r="BF894" s="35" t="s">
        <v>14691</v>
      </c>
      <c r="BG894" s="35" t="s">
        <v>1068</v>
      </c>
      <c r="BH894" s="35" t="s">
        <v>11535</v>
      </c>
      <c r="BI894" s="35" t="s">
        <v>2580</v>
      </c>
      <c r="BJ894" s="35" t="s">
        <v>11536</v>
      </c>
    </row>
    <row r="895" spans="1:62" x14ac:dyDescent="0.2">
      <c r="A895">
        <v>893</v>
      </c>
      <c r="B895" s="35" t="s">
        <v>11528</v>
      </c>
      <c r="C895" s="35" t="s">
        <v>11529</v>
      </c>
      <c r="D895" s="35" t="s">
        <v>11530</v>
      </c>
      <c r="E895" s="35" t="s">
        <v>11537</v>
      </c>
      <c r="F895" s="35" t="s">
        <v>11532</v>
      </c>
      <c r="G895" s="20">
        <v>44236</v>
      </c>
      <c r="H895" s="35" t="s">
        <v>3225</v>
      </c>
      <c r="I895" s="35" t="s">
        <v>54</v>
      </c>
      <c r="J895" s="35" t="s">
        <v>69</v>
      </c>
      <c r="K895">
        <v>18</v>
      </c>
      <c r="L895">
        <v>9.1999999999999993</v>
      </c>
      <c r="M895" s="35" t="s">
        <v>5460</v>
      </c>
      <c r="N895" s="35" t="s">
        <v>11533</v>
      </c>
      <c r="O895" s="35" t="s">
        <v>51</v>
      </c>
      <c r="P895" s="35" t="s">
        <v>2575</v>
      </c>
      <c r="Q895" s="35" t="s">
        <v>209</v>
      </c>
      <c r="R895" s="35" t="s">
        <v>2623</v>
      </c>
      <c r="S895" s="35" t="s">
        <v>11534</v>
      </c>
      <c r="T895">
        <v>22047293</v>
      </c>
      <c r="U895">
        <v>10</v>
      </c>
      <c r="V895" s="35" t="s">
        <v>14691</v>
      </c>
      <c r="W895" s="35" t="s">
        <v>1067</v>
      </c>
      <c r="X895" s="35" t="s">
        <v>66</v>
      </c>
      <c r="Y895" s="35" t="s">
        <v>48</v>
      </c>
      <c r="Z895" s="35" t="s">
        <v>14691</v>
      </c>
      <c r="AA895" s="35" t="s">
        <v>14691</v>
      </c>
      <c r="AC895" s="35" t="s">
        <v>14691</v>
      </c>
      <c r="AD895" s="35" t="s">
        <v>14691</v>
      </c>
      <c r="AE895">
        <v>220483102</v>
      </c>
      <c r="AF895">
        <v>10</v>
      </c>
      <c r="AG895" s="35" t="s">
        <v>14691</v>
      </c>
      <c r="AI895">
        <v>11023647</v>
      </c>
      <c r="AJ895" s="20">
        <v>44278</v>
      </c>
      <c r="AK895" s="20"/>
      <c r="AL895">
        <v>7609459</v>
      </c>
      <c r="AO895">
        <v>7609459</v>
      </c>
      <c r="AP895" s="35" t="s">
        <v>14691</v>
      </c>
      <c r="AQ895" s="35" t="s">
        <v>14691</v>
      </c>
      <c r="AR895" s="35" t="s">
        <v>14691</v>
      </c>
      <c r="AS895" s="35" t="s">
        <v>14691</v>
      </c>
      <c r="AT895" s="35" t="s">
        <v>14691</v>
      </c>
      <c r="AU895">
        <v>10</v>
      </c>
      <c r="AV895">
        <v>10.048999999999999</v>
      </c>
      <c r="AW895" t="b">
        <v>0</v>
      </c>
      <c r="AX895">
        <v>22047293</v>
      </c>
      <c r="AY895" s="20">
        <v>45010</v>
      </c>
      <c r="AZ895" s="20"/>
      <c r="BA895" s="20"/>
      <c r="BB895">
        <v>1</v>
      </c>
      <c r="BC895">
        <v>0.5</v>
      </c>
      <c r="BD895">
        <v>1</v>
      </c>
      <c r="BE895">
        <v>11.5</v>
      </c>
      <c r="BF895" s="35" t="s">
        <v>14691</v>
      </c>
      <c r="BG895" s="35" t="s">
        <v>11528</v>
      </c>
      <c r="BH895" s="35" t="s">
        <v>11538</v>
      </c>
      <c r="BI895" s="35" t="s">
        <v>2584</v>
      </c>
      <c r="BJ895" s="35" t="s">
        <v>11539</v>
      </c>
    </row>
    <row r="896" spans="1:62" x14ac:dyDescent="0.2">
      <c r="A896">
        <v>894</v>
      </c>
      <c r="B896" s="35" t="s">
        <v>11528</v>
      </c>
      <c r="C896" s="35" t="s">
        <v>11529</v>
      </c>
      <c r="D896" s="35" t="s">
        <v>11530</v>
      </c>
      <c r="E896" s="35" t="s">
        <v>11540</v>
      </c>
      <c r="F896" s="35" t="s">
        <v>11532</v>
      </c>
      <c r="G896" s="20">
        <v>44236</v>
      </c>
      <c r="H896" s="35" t="s">
        <v>3225</v>
      </c>
      <c r="I896" s="35" t="s">
        <v>54</v>
      </c>
      <c r="J896" s="35" t="s">
        <v>69</v>
      </c>
      <c r="K896">
        <v>18</v>
      </c>
      <c r="L896">
        <v>9.1999999999999993</v>
      </c>
      <c r="M896" s="35" t="s">
        <v>5460</v>
      </c>
      <c r="N896" s="35" t="s">
        <v>11533</v>
      </c>
      <c r="O896" s="35" t="s">
        <v>51</v>
      </c>
      <c r="P896" s="35" t="s">
        <v>2575</v>
      </c>
      <c r="Q896" s="35" t="s">
        <v>209</v>
      </c>
      <c r="R896" s="35" t="s">
        <v>2623</v>
      </c>
      <c r="S896" s="35" t="s">
        <v>11534</v>
      </c>
      <c r="T896">
        <v>22047293</v>
      </c>
      <c r="U896">
        <v>10</v>
      </c>
      <c r="V896" s="35" t="s">
        <v>14691</v>
      </c>
      <c r="W896" s="35" t="s">
        <v>1067</v>
      </c>
      <c r="X896" s="35" t="s">
        <v>66</v>
      </c>
      <c r="Y896" s="35" t="s">
        <v>48</v>
      </c>
      <c r="Z896" s="35" t="s">
        <v>14691</v>
      </c>
      <c r="AA896" s="35" t="s">
        <v>14691</v>
      </c>
      <c r="AC896" s="35" t="s">
        <v>14691</v>
      </c>
      <c r="AD896" s="35" t="s">
        <v>14691</v>
      </c>
      <c r="AE896">
        <v>220483102</v>
      </c>
      <c r="AF896">
        <v>10</v>
      </c>
      <c r="AG896" s="35" t="s">
        <v>14691</v>
      </c>
      <c r="AI896">
        <v>11023647</v>
      </c>
      <c r="AJ896" s="20">
        <v>44278</v>
      </c>
      <c r="AK896" s="20"/>
      <c r="AL896">
        <v>7609459</v>
      </c>
      <c r="AO896">
        <v>7609459</v>
      </c>
      <c r="AP896" s="35" t="s">
        <v>14691</v>
      </c>
      <c r="AQ896" s="35" t="s">
        <v>14691</v>
      </c>
      <c r="AR896" s="35" t="s">
        <v>14691</v>
      </c>
      <c r="AS896" s="35" t="s">
        <v>14691</v>
      </c>
      <c r="AT896" s="35" t="s">
        <v>14691</v>
      </c>
      <c r="AU896">
        <v>10</v>
      </c>
      <c r="AV896">
        <v>10.048999999999999</v>
      </c>
      <c r="AW896" t="b">
        <v>0</v>
      </c>
      <c r="AX896">
        <v>22047293</v>
      </c>
      <c r="AY896" s="20">
        <v>45010</v>
      </c>
      <c r="AZ896" s="20"/>
      <c r="BA896" s="20"/>
      <c r="BB896">
        <v>1</v>
      </c>
      <c r="BC896">
        <v>0.5</v>
      </c>
      <c r="BD896">
        <v>1</v>
      </c>
      <c r="BE896">
        <v>11.5</v>
      </c>
      <c r="BF896" s="35" t="s">
        <v>14691</v>
      </c>
      <c r="BG896" s="35" t="s">
        <v>11541</v>
      </c>
      <c r="BH896" s="35" t="s">
        <v>11542</v>
      </c>
      <c r="BI896" s="35" t="s">
        <v>2589</v>
      </c>
      <c r="BJ896" s="35" t="s">
        <v>11543</v>
      </c>
    </row>
    <row r="897" spans="1:62" x14ac:dyDescent="0.2">
      <c r="A897">
        <v>895</v>
      </c>
      <c r="B897" s="35" t="s">
        <v>10452</v>
      </c>
      <c r="C897" s="35" t="s">
        <v>10453</v>
      </c>
      <c r="D897" s="35" t="s">
        <v>10454</v>
      </c>
      <c r="E897" s="35" t="s">
        <v>10455</v>
      </c>
      <c r="F897" s="35" t="s">
        <v>10456</v>
      </c>
      <c r="G897" s="20">
        <v>44519</v>
      </c>
      <c r="H897" s="35" t="s">
        <v>128</v>
      </c>
      <c r="I897" s="35" t="s">
        <v>158</v>
      </c>
      <c r="J897" s="35" t="s">
        <v>126</v>
      </c>
      <c r="K897">
        <v>16.5</v>
      </c>
      <c r="L897">
        <v>9.5</v>
      </c>
      <c r="M897" s="35" t="s">
        <v>2638</v>
      </c>
      <c r="N897" s="35" t="s">
        <v>10457</v>
      </c>
      <c r="O897" s="35" t="s">
        <v>106</v>
      </c>
      <c r="P897" s="35" t="s">
        <v>2598</v>
      </c>
      <c r="Q897" s="35" t="s">
        <v>1065</v>
      </c>
      <c r="R897" s="35" t="s">
        <v>2623</v>
      </c>
      <c r="S897" s="35" t="s">
        <v>10458</v>
      </c>
      <c r="T897">
        <v>11500000</v>
      </c>
      <c r="U897">
        <v>10</v>
      </c>
      <c r="V897" s="35" t="s">
        <v>14691</v>
      </c>
      <c r="W897" s="35" t="s">
        <v>1064</v>
      </c>
      <c r="X897" s="35" t="s">
        <v>72</v>
      </c>
      <c r="Y897" s="35" t="s">
        <v>48</v>
      </c>
      <c r="Z897" s="35" t="s">
        <v>14691</v>
      </c>
      <c r="AA897" s="35" t="s">
        <v>14691</v>
      </c>
      <c r="AC897" s="35" t="s">
        <v>14691</v>
      </c>
      <c r="AD897" s="35" t="s">
        <v>14691</v>
      </c>
      <c r="AE897">
        <v>116725000</v>
      </c>
      <c r="AF897">
        <v>10.15</v>
      </c>
      <c r="AG897" s="35" t="s">
        <v>14691</v>
      </c>
      <c r="AI897">
        <v>11500000</v>
      </c>
      <c r="AJ897" s="20">
        <v>44537</v>
      </c>
      <c r="AK897" s="20"/>
      <c r="AL897">
        <v>5700000</v>
      </c>
      <c r="AM897">
        <v>570000</v>
      </c>
      <c r="AP897" s="35" t="s">
        <v>14691</v>
      </c>
      <c r="AQ897" s="35" t="s">
        <v>14691</v>
      </c>
      <c r="AR897" s="35" t="s">
        <v>14691</v>
      </c>
      <c r="AS897" s="35" t="s">
        <v>14691</v>
      </c>
      <c r="AT897" s="35" t="s">
        <v>14691</v>
      </c>
      <c r="AU897">
        <v>10.15</v>
      </c>
      <c r="AV897">
        <v>10.189</v>
      </c>
      <c r="AW897" t="b">
        <v>0</v>
      </c>
      <c r="AX897">
        <v>11500000</v>
      </c>
      <c r="AY897" s="20">
        <v>44994</v>
      </c>
      <c r="AZ897" s="20"/>
      <c r="BA897" s="20">
        <v>45178</v>
      </c>
      <c r="BB897">
        <v>1</v>
      </c>
      <c r="BC897">
        <v>1</v>
      </c>
      <c r="BD897">
        <v>0.5</v>
      </c>
      <c r="BE897">
        <v>11.5</v>
      </c>
      <c r="BF897" s="35" t="s">
        <v>14691</v>
      </c>
      <c r="BG897" s="35" t="s">
        <v>1066</v>
      </c>
      <c r="BH897" s="35" t="s">
        <v>10459</v>
      </c>
      <c r="BI897" s="35" t="s">
        <v>2580</v>
      </c>
      <c r="BJ897" s="35" t="s">
        <v>10460</v>
      </c>
    </row>
    <row r="898" spans="1:62" x14ac:dyDescent="0.2">
      <c r="A898">
        <v>896</v>
      </c>
      <c r="B898" s="35" t="s">
        <v>10452</v>
      </c>
      <c r="C898" s="35" t="s">
        <v>10453</v>
      </c>
      <c r="D898" s="35" t="s">
        <v>10454</v>
      </c>
      <c r="E898" s="35" t="s">
        <v>10461</v>
      </c>
      <c r="F898" s="35" t="s">
        <v>10456</v>
      </c>
      <c r="G898" s="20">
        <v>44519</v>
      </c>
      <c r="H898" s="35" t="s">
        <v>128</v>
      </c>
      <c r="I898" s="35" t="s">
        <v>158</v>
      </c>
      <c r="J898" s="35" t="s">
        <v>126</v>
      </c>
      <c r="K898">
        <v>16.5</v>
      </c>
      <c r="L898">
        <v>9.5</v>
      </c>
      <c r="M898" s="35" t="s">
        <v>2638</v>
      </c>
      <c r="N898" s="35" t="s">
        <v>10457</v>
      </c>
      <c r="O898" s="35" t="s">
        <v>106</v>
      </c>
      <c r="P898" s="35" t="s">
        <v>2598</v>
      </c>
      <c r="Q898" s="35" t="s">
        <v>1065</v>
      </c>
      <c r="R898" s="35" t="s">
        <v>2623</v>
      </c>
      <c r="S898" s="35" t="s">
        <v>10458</v>
      </c>
      <c r="T898">
        <v>11500000</v>
      </c>
      <c r="U898">
        <v>10</v>
      </c>
      <c r="V898" s="35" t="s">
        <v>14691</v>
      </c>
      <c r="W898" s="35" t="s">
        <v>1064</v>
      </c>
      <c r="X898" s="35" t="s">
        <v>72</v>
      </c>
      <c r="Y898" s="35" t="s">
        <v>48</v>
      </c>
      <c r="Z898" s="35" t="s">
        <v>14691</v>
      </c>
      <c r="AA898" s="35" t="s">
        <v>14691</v>
      </c>
      <c r="AC898" s="35" t="s">
        <v>14691</v>
      </c>
      <c r="AD898" s="35" t="s">
        <v>14691</v>
      </c>
      <c r="AE898">
        <v>116725000</v>
      </c>
      <c r="AF898">
        <v>10.15</v>
      </c>
      <c r="AG898" s="35" t="s">
        <v>14691</v>
      </c>
      <c r="AI898">
        <v>11500000</v>
      </c>
      <c r="AJ898" s="20">
        <v>44537</v>
      </c>
      <c r="AK898" s="20"/>
      <c r="AL898">
        <v>5700000</v>
      </c>
      <c r="AM898">
        <v>570000</v>
      </c>
      <c r="AP898" s="35" t="s">
        <v>14691</v>
      </c>
      <c r="AQ898" s="35" t="s">
        <v>14691</v>
      </c>
      <c r="AR898" s="35" t="s">
        <v>14691</v>
      </c>
      <c r="AS898" s="35" t="s">
        <v>14691</v>
      </c>
      <c r="AT898" s="35" t="s">
        <v>14691</v>
      </c>
      <c r="AU898">
        <v>10.15</v>
      </c>
      <c r="AV898">
        <v>10.189</v>
      </c>
      <c r="AW898" t="b">
        <v>0</v>
      </c>
      <c r="AX898">
        <v>11500000</v>
      </c>
      <c r="AY898" s="20">
        <v>44994</v>
      </c>
      <c r="AZ898" s="20"/>
      <c r="BA898" s="20">
        <v>45178</v>
      </c>
      <c r="BB898">
        <v>1</v>
      </c>
      <c r="BC898">
        <v>1</v>
      </c>
      <c r="BD898">
        <v>0.5</v>
      </c>
      <c r="BE898">
        <v>11.5</v>
      </c>
      <c r="BF898" s="35" t="s">
        <v>14691</v>
      </c>
      <c r="BG898" s="35" t="s">
        <v>10452</v>
      </c>
      <c r="BH898" s="35" t="s">
        <v>10462</v>
      </c>
      <c r="BI898" s="35" t="s">
        <v>2584</v>
      </c>
      <c r="BJ898" s="35" t="s">
        <v>10463</v>
      </c>
    </row>
    <row r="899" spans="1:62" x14ac:dyDescent="0.2">
      <c r="A899">
        <v>897</v>
      </c>
      <c r="B899" s="35" t="s">
        <v>10452</v>
      </c>
      <c r="C899" s="35" t="s">
        <v>10453</v>
      </c>
      <c r="D899" s="35" t="s">
        <v>10454</v>
      </c>
      <c r="E899" s="35" t="s">
        <v>10464</v>
      </c>
      <c r="F899" s="35" t="s">
        <v>10456</v>
      </c>
      <c r="G899" s="20">
        <v>44519</v>
      </c>
      <c r="H899" s="35" t="s">
        <v>128</v>
      </c>
      <c r="I899" s="35" t="s">
        <v>158</v>
      </c>
      <c r="J899" s="35" t="s">
        <v>126</v>
      </c>
      <c r="K899">
        <v>16.5</v>
      </c>
      <c r="L899">
        <v>9.5</v>
      </c>
      <c r="M899" s="35" t="s">
        <v>2638</v>
      </c>
      <c r="N899" s="35" t="s">
        <v>10457</v>
      </c>
      <c r="O899" s="35" t="s">
        <v>106</v>
      </c>
      <c r="P899" s="35" t="s">
        <v>2598</v>
      </c>
      <c r="Q899" s="35" t="s">
        <v>1065</v>
      </c>
      <c r="R899" s="35" t="s">
        <v>2623</v>
      </c>
      <c r="S899" s="35" t="s">
        <v>10458</v>
      </c>
      <c r="T899">
        <v>11500000</v>
      </c>
      <c r="U899">
        <v>10</v>
      </c>
      <c r="V899" s="35" t="s">
        <v>14691</v>
      </c>
      <c r="W899" s="35" t="s">
        <v>1064</v>
      </c>
      <c r="X899" s="35" t="s">
        <v>72</v>
      </c>
      <c r="Y899" s="35" t="s">
        <v>48</v>
      </c>
      <c r="Z899" s="35" t="s">
        <v>14691</v>
      </c>
      <c r="AA899" s="35" t="s">
        <v>14691</v>
      </c>
      <c r="AC899" s="35" t="s">
        <v>14691</v>
      </c>
      <c r="AD899" s="35" t="s">
        <v>14691</v>
      </c>
      <c r="AE899">
        <v>116725000</v>
      </c>
      <c r="AF899">
        <v>10.15</v>
      </c>
      <c r="AG899" s="35" t="s">
        <v>14691</v>
      </c>
      <c r="AI899">
        <v>11500000</v>
      </c>
      <c r="AJ899" s="20">
        <v>44537</v>
      </c>
      <c r="AK899" s="20"/>
      <c r="AL899">
        <v>5700000</v>
      </c>
      <c r="AM899">
        <v>570000</v>
      </c>
      <c r="AP899" s="35" t="s">
        <v>14691</v>
      </c>
      <c r="AQ899" s="35" t="s">
        <v>14691</v>
      </c>
      <c r="AR899" s="35" t="s">
        <v>14691</v>
      </c>
      <c r="AS899" s="35" t="s">
        <v>14691</v>
      </c>
      <c r="AT899" s="35" t="s">
        <v>14691</v>
      </c>
      <c r="AU899">
        <v>10.15</v>
      </c>
      <c r="AV899">
        <v>10.189</v>
      </c>
      <c r="AW899" t="b">
        <v>0</v>
      </c>
      <c r="AX899">
        <v>11500000</v>
      </c>
      <c r="AY899" s="20">
        <v>44994</v>
      </c>
      <c r="AZ899" s="20"/>
      <c r="BA899" s="20">
        <v>45178</v>
      </c>
      <c r="BB899">
        <v>1</v>
      </c>
      <c r="BC899">
        <v>1</v>
      </c>
      <c r="BD899">
        <v>0.5</v>
      </c>
      <c r="BE899">
        <v>11.5</v>
      </c>
      <c r="BF899" s="35" t="s">
        <v>14691</v>
      </c>
      <c r="BG899" s="35" t="s">
        <v>10465</v>
      </c>
      <c r="BH899" s="35" t="s">
        <v>10466</v>
      </c>
      <c r="BI899" s="35" t="s">
        <v>2589</v>
      </c>
      <c r="BJ899" s="35" t="s">
        <v>10467</v>
      </c>
    </row>
    <row r="900" spans="1:62" x14ac:dyDescent="0.2">
      <c r="A900">
        <v>898</v>
      </c>
      <c r="B900" s="35" t="s">
        <v>10452</v>
      </c>
      <c r="C900" s="35" t="s">
        <v>10453</v>
      </c>
      <c r="D900" s="35" t="s">
        <v>10454</v>
      </c>
      <c r="E900" s="35" t="s">
        <v>10468</v>
      </c>
      <c r="F900" s="35" t="s">
        <v>10456</v>
      </c>
      <c r="G900" s="20">
        <v>44519</v>
      </c>
      <c r="H900" s="35" t="s">
        <v>128</v>
      </c>
      <c r="I900" s="35" t="s">
        <v>158</v>
      </c>
      <c r="J900" s="35" t="s">
        <v>126</v>
      </c>
      <c r="K900">
        <v>16.5</v>
      </c>
      <c r="L900">
        <v>9.5</v>
      </c>
      <c r="M900" s="35" t="s">
        <v>2638</v>
      </c>
      <c r="N900" s="35" t="s">
        <v>10457</v>
      </c>
      <c r="O900" s="35" t="s">
        <v>106</v>
      </c>
      <c r="P900" s="35" t="s">
        <v>2598</v>
      </c>
      <c r="Q900" s="35" t="s">
        <v>1065</v>
      </c>
      <c r="R900" s="35" t="s">
        <v>2623</v>
      </c>
      <c r="S900" s="35" t="s">
        <v>10458</v>
      </c>
      <c r="T900">
        <v>11500000</v>
      </c>
      <c r="U900">
        <v>10</v>
      </c>
      <c r="V900" s="35" t="s">
        <v>14691</v>
      </c>
      <c r="W900" s="35" t="s">
        <v>1064</v>
      </c>
      <c r="X900" s="35" t="s">
        <v>72</v>
      </c>
      <c r="Y900" s="35" t="s">
        <v>48</v>
      </c>
      <c r="Z900" s="35" t="s">
        <v>14691</v>
      </c>
      <c r="AA900" s="35" t="s">
        <v>14691</v>
      </c>
      <c r="AC900" s="35" t="s">
        <v>14691</v>
      </c>
      <c r="AD900" s="35" t="s">
        <v>14691</v>
      </c>
      <c r="AE900">
        <v>116725000</v>
      </c>
      <c r="AF900">
        <v>10.15</v>
      </c>
      <c r="AG900" s="35" t="s">
        <v>14691</v>
      </c>
      <c r="AI900">
        <v>11500000</v>
      </c>
      <c r="AJ900" s="20">
        <v>44537</v>
      </c>
      <c r="AK900" s="20"/>
      <c r="AL900">
        <v>5700000</v>
      </c>
      <c r="AM900">
        <v>570000</v>
      </c>
      <c r="AP900" s="35" t="s">
        <v>14691</v>
      </c>
      <c r="AQ900" s="35" t="s">
        <v>14691</v>
      </c>
      <c r="AR900" s="35" t="s">
        <v>14691</v>
      </c>
      <c r="AS900" s="35" t="s">
        <v>14691</v>
      </c>
      <c r="AT900" s="35" t="s">
        <v>14691</v>
      </c>
      <c r="AU900">
        <v>10.15</v>
      </c>
      <c r="AV900">
        <v>10.189</v>
      </c>
      <c r="AW900" t="b">
        <v>0</v>
      </c>
      <c r="AX900">
        <v>11500000</v>
      </c>
      <c r="AY900" s="20">
        <v>44994</v>
      </c>
      <c r="AZ900" s="20"/>
      <c r="BA900" s="20">
        <v>45178</v>
      </c>
      <c r="BB900">
        <v>1</v>
      </c>
      <c r="BC900">
        <v>1</v>
      </c>
      <c r="BD900">
        <v>0.5</v>
      </c>
      <c r="BE900">
        <v>11.5</v>
      </c>
      <c r="BF900" s="35" t="s">
        <v>14691</v>
      </c>
      <c r="BG900" s="35" t="s">
        <v>10469</v>
      </c>
      <c r="BH900" s="35" t="s">
        <v>10470</v>
      </c>
      <c r="BI900" s="35" t="s">
        <v>2613</v>
      </c>
      <c r="BJ900" s="35" t="s">
        <v>10471</v>
      </c>
    </row>
    <row r="901" spans="1:62" x14ac:dyDescent="0.2">
      <c r="A901">
        <v>899</v>
      </c>
      <c r="B901" s="35" t="s">
        <v>2885</v>
      </c>
      <c r="C901" s="35" t="s">
        <v>2886</v>
      </c>
      <c r="D901" s="35" t="s">
        <v>2887</v>
      </c>
      <c r="E901" s="35" t="s">
        <v>2888</v>
      </c>
      <c r="F901" s="35" t="s">
        <v>2889</v>
      </c>
      <c r="G901" s="20">
        <v>44117</v>
      </c>
      <c r="H901" s="35" t="s">
        <v>2653</v>
      </c>
      <c r="I901" s="35" t="s">
        <v>54</v>
      </c>
      <c r="J901" s="35" t="s">
        <v>1062</v>
      </c>
      <c r="K901">
        <v>18</v>
      </c>
      <c r="L901">
        <v>9.1999999999999993</v>
      </c>
      <c r="M901" s="35" t="s">
        <v>2890</v>
      </c>
      <c r="N901" s="35" t="s">
        <v>2891</v>
      </c>
      <c r="O901" s="35" t="s">
        <v>52</v>
      </c>
      <c r="P901" s="35" t="s">
        <v>2622</v>
      </c>
      <c r="Q901" s="35" t="s">
        <v>81</v>
      </c>
      <c r="R901" s="35" t="s">
        <v>2577</v>
      </c>
      <c r="S901" s="35" t="s">
        <v>2892</v>
      </c>
      <c r="T901">
        <v>16750000</v>
      </c>
      <c r="U901">
        <v>10</v>
      </c>
      <c r="V901" s="35" t="s">
        <v>2893</v>
      </c>
      <c r="W901" s="35" t="s">
        <v>1061</v>
      </c>
      <c r="X901" s="35" t="s">
        <v>79</v>
      </c>
      <c r="Y901" s="35" t="s">
        <v>216</v>
      </c>
      <c r="Z901" s="35" t="s">
        <v>49</v>
      </c>
      <c r="AA901" s="35" t="s">
        <v>48</v>
      </c>
      <c r="AC901" s="35" t="s">
        <v>14691</v>
      </c>
      <c r="AD901" s="35" t="s">
        <v>14691</v>
      </c>
      <c r="AE901">
        <v>169195732</v>
      </c>
      <c r="AF901">
        <v>10.1</v>
      </c>
      <c r="AG901" s="35" t="s">
        <v>1060</v>
      </c>
      <c r="AH901">
        <v>708000000</v>
      </c>
      <c r="AI901">
        <v>12562500</v>
      </c>
      <c r="AJ901" s="20">
        <v>44295</v>
      </c>
      <c r="AK901" s="20">
        <v>44552</v>
      </c>
      <c r="AL901">
        <v>6975000</v>
      </c>
      <c r="AM901">
        <v>697500</v>
      </c>
      <c r="AP901" s="35" t="s">
        <v>14691</v>
      </c>
      <c r="AQ901" s="35" t="s">
        <v>14691</v>
      </c>
      <c r="AR901" s="35" t="s">
        <v>1059</v>
      </c>
      <c r="AS901" s="35" t="s">
        <v>2894</v>
      </c>
      <c r="AT901" s="35" t="s">
        <v>14691</v>
      </c>
      <c r="AU901">
        <v>10.11</v>
      </c>
      <c r="AV901">
        <v>10.115</v>
      </c>
      <c r="AW901" t="b">
        <v>1</v>
      </c>
      <c r="AX901">
        <v>16750000</v>
      </c>
      <c r="AY901" s="20">
        <v>44664</v>
      </c>
      <c r="AZ901" s="20">
        <v>44664</v>
      </c>
      <c r="BA901" s="20"/>
      <c r="BD901">
        <v>1</v>
      </c>
      <c r="BE901">
        <v>11.5</v>
      </c>
      <c r="BF901" s="35" t="s">
        <v>14691</v>
      </c>
      <c r="BG901" s="35" t="s">
        <v>1063</v>
      </c>
      <c r="BH901" s="35" t="s">
        <v>2895</v>
      </c>
      <c r="BI901" s="35" t="s">
        <v>2580</v>
      </c>
      <c r="BJ901" s="35" t="s">
        <v>2896</v>
      </c>
    </row>
    <row r="902" spans="1:62" x14ac:dyDescent="0.2">
      <c r="A902">
        <v>900</v>
      </c>
      <c r="B902" s="35" t="s">
        <v>2885</v>
      </c>
      <c r="C902" s="35" t="s">
        <v>2886</v>
      </c>
      <c r="D902" s="35" t="s">
        <v>2887</v>
      </c>
      <c r="E902" s="35" t="s">
        <v>2897</v>
      </c>
      <c r="F902" s="35" t="s">
        <v>2889</v>
      </c>
      <c r="G902" s="20">
        <v>44117</v>
      </c>
      <c r="H902" s="35" t="s">
        <v>2653</v>
      </c>
      <c r="I902" s="35" t="s">
        <v>54</v>
      </c>
      <c r="J902" s="35" t="s">
        <v>1062</v>
      </c>
      <c r="K902">
        <v>18</v>
      </c>
      <c r="L902">
        <v>9.1999999999999993</v>
      </c>
      <c r="M902" s="35" t="s">
        <v>2890</v>
      </c>
      <c r="N902" s="35" t="s">
        <v>2891</v>
      </c>
      <c r="O902" s="35" t="s">
        <v>52</v>
      </c>
      <c r="P902" s="35" t="s">
        <v>2622</v>
      </c>
      <c r="Q902" s="35" t="s">
        <v>81</v>
      </c>
      <c r="R902" s="35" t="s">
        <v>2577</v>
      </c>
      <c r="S902" s="35" t="s">
        <v>2892</v>
      </c>
      <c r="T902">
        <v>16750000</v>
      </c>
      <c r="U902">
        <v>10</v>
      </c>
      <c r="V902" s="35" t="s">
        <v>2893</v>
      </c>
      <c r="W902" s="35" t="s">
        <v>1061</v>
      </c>
      <c r="X902" s="35" t="s">
        <v>79</v>
      </c>
      <c r="Y902" s="35" t="s">
        <v>216</v>
      </c>
      <c r="Z902" s="35" t="s">
        <v>49</v>
      </c>
      <c r="AA902" s="35" t="s">
        <v>48</v>
      </c>
      <c r="AC902" s="35" t="s">
        <v>14691</v>
      </c>
      <c r="AD902" s="35" t="s">
        <v>14691</v>
      </c>
      <c r="AE902">
        <v>169195732</v>
      </c>
      <c r="AF902">
        <v>10.1</v>
      </c>
      <c r="AG902" s="35" t="s">
        <v>1060</v>
      </c>
      <c r="AH902">
        <v>708000000</v>
      </c>
      <c r="AI902">
        <v>12562500</v>
      </c>
      <c r="AJ902" s="20">
        <v>44295</v>
      </c>
      <c r="AK902" s="20">
        <v>44552</v>
      </c>
      <c r="AL902">
        <v>6975000</v>
      </c>
      <c r="AM902">
        <v>697500</v>
      </c>
      <c r="AP902" s="35" t="s">
        <v>14691</v>
      </c>
      <c r="AQ902" s="35" t="s">
        <v>14691</v>
      </c>
      <c r="AR902" s="35" t="s">
        <v>1059</v>
      </c>
      <c r="AS902" s="35" t="s">
        <v>2894</v>
      </c>
      <c r="AT902" s="35" t="s">
        <v>14691</v>
      </c>
      <c r="AU902">
        <v>10.11</v>
      </c>
      <c r="AV902">
        <v>10.115</v>
      </c>
      <c r="AW902" t="b">
        <v>1</v>
      </c>
      <c r="AX902">
        <v>16750000</v>
      </c>
      <c r="AY902" s="20">
        <v>44664</v>
      </c>
      <c r="AZ902" s="20">
        <v>44664</v>
      </c>
      <c r="BA902" s="20"/>
      <c r="BD902">
        <v>1</v>
      </c>
      <c r="BE902">
        <v>11.5</v>
      </c>
      <c r="BF902" s="35" t="s">
        <v>14691</v>
      </c>
      <c r="BG902" s="35" t="s">
        <v>2885</v>
      </c>
      <c r="BH902" s="35" t="s">
        <v>2898</v>
      </c>
      <c r="BI902" s="35" t="s">
        <v>2584</v>
      </c>
      <c r="BJ902" s="35" t="s">
        <v>2899</v>
      </c>
    </row>
    <row r="903" spans="1:62" x14ac:dyDescent="0.2">
      <c r="A903">
        <v>901</v>
      </c>
      <c r="B903" s="35" t="s">
        <v>2885</v>
      </c>
      <c r="C903" s="35" t="s">
        <v>2886</v>
      </c>
      <c r="D903" s="35" t="s">
        <v>2887</v>
      </c>
      <c r="E903" s="35" t="s">
        <v>2900</v>
      </c>
      <c r="F903" s="35" t="s">
        <v>2889</v>
      </c>
      <c r="G903" s="20">
        <v>44117</v>
      </c>
      <c r="H903" s="35" t="s">
        <v>2653</v>
      </c>
      <c r="I903" s="35" t="s">
        <v>54</v>
      </c>
      <c r="J903" s="35" t="s">
        <v>1062</v>
      </c>
      <c r="K903">
        <v>18</v>
      </c>
      <c r="L903">
        <v>9.1999999999999993</v>
      </c>
      <c r="M903" s="35" t="s">
        <v>2890</v>
      </c>
      <c r="N903" s="35" t="s">
        <v>2891</v>
      </c>
      <c r="O903" s="35" t="s">
        <v>52</v>
      </c>
      <c r="P903" s="35" t="s">
        <v>2622</v>
      </c>
      <c r="Q903" s="35" t="s">
        <v>81</v>
      </c>
      <c r="R903" s="35" t="s">
        <v>2577</v>
      </c>
      <c r="S903" s="35" t="s">
        <v>2892</v>
      </c>
      <c r="T903">
        <v>16750000</v>
      </c>
      <c r="U903">
        <v>10</v>
      </c>
      <c r="V903" s="35" t="s">
        <v>2893</v>
      </c>
      <c r="W903" s="35" t="s">
        <v>1061</v>
      </c>
      <c r="X903" s="35" t="s">
        <v>79</v>
      </c>
      <c r="Y903" s="35" t="s">
        <v>216</v>
      </c>
      <c r="Z903" s="35" t="s">
        <v>49</v>
      </c>
      <c r="AA903" s="35" t="s">
        <v>48</v>
      </c>
      <c r="AC903" s="35" t="s">
        <v>14691</v>
      </c>
      <c r="AD903" s="35" t="s">
        <v>14691</v>
      </c>
      <c r="AE903">
        <v>169195732</v>
      </c>
      <c r="AF903">
        <v>10.1</v>
      </c>
      <c r="AG903" s="35" t="s">
        <v>1060</v>
      </c>
      <c r="AH903">
        <v>708000000</v>
      </c>
      <c r="AI903">
        <v>12562500</v>
      </c>
      <c r="AJ903" s="20">
        <v>44295</v>
      </c>
      <c r="AK903" s="20">
        <v>44552</v>
      </c>
      <c r="AL903">
        <v>6975000</v>
      </c>
      <c r="AM903">
        <v>697500</v>
      </c>
      <c r="AP903" s="35" t="s">
        <v>14691</v>
      </c>
      <c r="AQ903" s="35" t="s">
        <v>14691</v>
      </c>
      <c r="AR903" s="35" t="s">
        <v>1059</v>
      </c>
      <c r="AS903" s="35" t="s">
        <v>2894</v>
      </c>
      <c r="AT903" s="35" t="s">
        <v>14691</v>
      </c>
      <c r="AU903">
        <v>10.11</v>
      </c>
      <c r="AV903">
        <v>10.115</v>
      </c>
      <c r="AW903" t="b">
        <v>1</v>
      </c>
      <c r="AX903">
        <v>16750000</v>
      </c>
      <c r="AY903" s="20">
        <v>44664</v>
      </c>
      <c r="AZ903" s="20">
        <v>44664</v>
      </c>
      <c r="BA903" s="20"/>
      <c r="BD903">
        <v>1</v>
      </c>
      <c r="BE903">
        <v>11.5</v>
      </c>
      <c r="BF903" s="35" t="s">
        <v>14691</v>
      </c>
      <c r="BG903" s="35" t="s">
        <v>2901</v>
      </c>
      <c r="BH903" s="35" t="s">
        <v>2902</v>
      </c>
      <c r="BI903" s="35" t="s">
        <v>2589</v>
      </c>
      <c r="BJ903" s="35" t="s">
        <v>2903</v>
      </c>
    </row>
    <row r="904" spans="1:62" x14ac:dyDescent="0.2">
      <c r="A904">
        <v>902</v>
      </c>
      <c r="B904" s="35" t="s">
        <v>14025</v>
      </c>
      <c r="C904" s="35" t="s">
        <v>14026</v>
      </c>
      <c r="D904" s="35" t="s">
        <v>1057</v>
      </c>
      <c r="E904" s="35" t="s">
        <v>14027</v>
      </c>
      <c r="F904" s="35" t="s">
        <v>14028</v>
      </c>
      <c r="G904" s="20">
        <v>44288</v>
      </c>
      <c r="H904" s="35" t="s">
        <v>3225</v>
      </c>
      <c r="I904" s="35" t="s">
        <v>54</v>
      </c>
      <c r="J904" s="35" t="s">
        <v>69</v>
      </c>
      <c r="K904">
        <v>18</v>
      </c>
      <c r="L904">
        <v>9.1999999999999993</v>
      </c>
      <c r="M904" s="35" t="s">
        <v>9286</v>
      </c>
      <c r="N904" s="35" t="s">
        <v>14029</v>
      </c>
      <c r="O904" s="35" t="s">
        <v>87</v>
      </c>
      <c r="P904" s="35" t="s">
        <v>2575</v>
      </c>
      <c r="Q904" s="35" t="s">
        <v>136</v>
      </c>
      <c r="R904" s="35" t="s">
        <v>2577</v>
      </c>
      <c r="S904" s="35" t="s">
        <v>14030</v>
      </c>
      <c r="T904">
        <v>14375000</v>
      </c>
      <c r="U904">
        <v>10</v>
      </c>
      <c r="V904" s="35" t="s">
        <v>14031</v>
      </c>
      <c r="W904" s="35" t="s">
        <v>1056</v>
      </c>
      <c r="X904" s="35" t="s">
        <v>72</v>
      </c>
      <c r="Y904" s="35" t="s">
        <v>216</v>
      </c>
      <c r="Z904" s="35" t="s">
        <v>14691</v>
      </c>
      <c r="AA904" s="35" t="s">
        <v>14691</v>
      </c>
      <c r="AC904" s="35" t="s">
        <v>14691</v>
      </c>
      <c r="AD904" s="35" t="s">
        <v>14691</v>
      </c>
      <c r="AE904">
        <v>146626595</v>
      </c>
      <c r="AF904">
        <v>10.199999999999999</v>
      </c>
      <c r="AG904" s="35" t="s">
        <v>14691</v>
      </c>
      <c r="AI904">
        <v>7187500</v>
      </c>
      <c r="AJ904" s="20">
        <v>44386</v>
      </c>
      <c r="AK904" s="20"/>
      <c r="AL904">
        <v>7250000</v>
      </c>
      <c r="AO904">
        <v>7250000</v>
      </c>
      <c r="AP904" s="35" t="s">
        <v>14691</v>
      </c>
      <c r="AQ904" s="35" t="s">
        <v>14691</v>
      </c>
      <c r="AR904" s="35" t="s">
        <v>14691</v>
      </c>
      <c r="AS904" s="35" t="s">
        <v>14691</v>
      </c>
      <c r="AT904" s="35" t="s">
        <v>14691</v>
      </c>
      <c r="AU904">
        <v>10.210000000000001</v>
      </c>
      <c r="AV904">
        <v>10.297000000000001</v>
      </c>
      <c r="AW904" t="b">
        <v>0</v>
      </c>
      <c r="AX904">
        <v>14375000</v>
      </c>
      <c r="AY904" s="20">
        <v>45120</v>
      </c>
      <c r="AZ904" s="20"/>
      <c r="BA904" s="20"/>
      <c r="BB904">
        <v>1</v>
      </c>
      <c r="BC904">
        <v>0.5</v>
      </c>
      <c r="BD904">
        <v>1</v>
      </c>
      <c r="BE904">
        <v>11.5</v>
      </c>
      <c r="BF904" s="35" t="s">
        <v>14691</v>
      </c>
      <c r="BG904" s="35" t="s">
        <v>1058</v>
      </c>
      <c r="BH904" s="35" t="s">
        <v>14032</v>
      </c>
      <c r="BI904" s="35" t="s">
        <v>2580</v>
      </c>
      <c r="BJ904" s="35" t="s">
        <v>14033</v>
      </c>
    </row>
    <row r="905" spans="1:62" x14ac:dyDescent="0.2">
      <c r="A905">
        <v>903</v>
      </c>
      <c r="B905" s="35" t="s">
        <v>14025</v>
      </c>
      <c r="C905" s="35" t="s">
        <v>14026</v>
      </c>
      <c r="D905" s="35" t="s">
        <v>1057</v>
      </c>
      <c r="E905" s="35" t="s">
        <v>14034</v>
      </c>
      <c r="F905" s="35" t="s">
        <v>14028</v>
      </c>
      <c r="G905" s="20">
        <v>44288</v>
      </c>
      <c r="H905" s="35" t="s">
        <v>3225</v>
      </c>
      <c r="I905" s="35" t="s">
        <v>54</v>
      </c>
      <c r="J905" s="35" t="s">
        <v>69</v>
      </c>
      <c r="K905">
        <v>18</v>
      </c>
      <c r="L905">
        <v>9.1999999999999993</v>
      </c>
      <c r="M905" s="35" t="s">
        <v>9286</v>
      </c>
      <c r="N905" s="35" t="s">
        <v>14029</v>
      </c>
      <c r="O905" s="35" t="s">
        <v>87</v>
      </c>
      <c r="P905" s="35" t="s">
        <v>2575</v>
      </c>
      <c r="Q905" s="35" t="s">
        <v>136</v>
      </c>
      <c r="R905" s="35" t="s">
        <v>2577</v>
      </c>
      <c r="S905" s="35" t="s">
        <v>14030</v>
      </c>
      <c r="T905">
        <v>14375000</v>
      </c>
      <c r="U905">
        <v>10</v>
      </c>
      <c r="V905" s="35" t="s">
        <v>14031</v>
      </c>
      <c r="W905" s="35" t="s">
        <v>1056</v>
      </c>
      <c r="X905" s="35" t="s">
        <v>72</v>
      </c>
      <c r="Y905" s="35" t="s">
        <v>216</v>
      </c>
      <c r="Z905" s="35" t="s">
        <v>14691</v>
      </c>
      <c r="AA905" s="35" t="s">
        <v>14691</v>
      </c>
      <c r="AC905" s="35" t="s">
        <v>14691</v>
      </c>
      <c r="AD905" s="35" t="s">
        <v>14691</v>
      </c>
      <c r="AE905">
        <v>146626595</v>
      </c>
      <c r="AF905">
        <v>10.199999999999999</v>
      </c>
      <c r="AG905" s="35" t="s">
        <v>14691</v>
      </c>
      <c r="AI905">
        <v>7187500</v>
      </c>
      <c r="AJ905" s="20">
        <v>44386</v>
      </c>
      <c r="AK905" s="20"/>
      <c r="AL905">
        <v>7250000</v>
      </c>
      <c r="AO905">
        <v>7250000</v>
      </c>
      <c r="AP905" s="35" t="s">
        <v>14691</v>
      </c>
      <c r="AQ905" s="35" t="s">
        <v>14691</v>
      </c>
      <c r="AR905" s="35" t="s">
        <v>14691</v>
      </c>
      <c r="AS905" s="35" t="s">
        <v>14691</v>
      </c>
      <c r="AT905" s="35" t="s">
        <v>14691</v>
      </c>
      <c r="AU905">
        <v>10.210000000000001</v>
      </c>
      <c r="AV905">
        <v>10.297000000000001</v>
      </c>
      <c r="AW905" t="b">
        <v>0</v>
      </c>
      <c r="AX905">
        <v>14375000</v>
      </c>
      <c r="AY905" s="20">
        <v>45120</v>
      </c>
      <c r="AZ905" s="20"/>
      <c r="BA905" s="20"/>
      <c r="BB905">
        <v>1</v>
      </c>
      <c r="BC905">
        <v>0.5</v>
      </c>
      <c r="BD905">
        <v>1</v>
      </c>
      <c r="BE905">
        <v>11.5</v>
      </c>
      <c r="BF905" s="35" t="s">
        <v>14691</v>
      </c>
      <c r="BG905" s="35" t="s">
        <v>14025</v>
      </c>
      <c r="BH905" s="35" t="s">
        <v>14035</v>
      </c>
      <c r="BI905" s="35" t="s">
        <v>2584</v>
      </c>
      <c r="BJ905" s="35" t="s">
        <v>14036</v>
      </c>
    </row>
    <row r="906" spans="1:62" x14ac:dyDescent="0.2">
      <c r="A906">
        <v>904</v>
      </c>
      <c r="B906" s="35" t="s">
        <v>14025</v>
      </c>
      <c r="C906" s="35" t="s">
        <v>14026</v>
      </c>
      <c r="D906" s="35" t="s">
        <v>1057</v>
      </c>
      <c r="E906" s="35" t="s">
        <v>14037</v>
      </c>
      <c r="F906" s="35" t="s">
        <v>14028</v>
      </c>
      <c r="G906" s="20">
        <v>44288</v>
      </c>
      <c r="H906" s="35" t="s">
        <v>3225</v>
      </c>
      <c r="I906" s="35" t="s">
        <v>54</v>
      </c>
      <c r="J906" s="35" t="s">
        <v>69</v>
      </c>
      <c r="K906">
        <v>18</v>
      </c>
      <c r="L906">
        <v>9.1999999999999993</v>
      </c>
      <c r="M906" s="35" t="s">
        <v>9286</v>
      </c>
      <c r="N906" s="35" t="s">
        <v>14029</v>
      </c>
      <c r="O906" s="35" t="s">
        <v>87</v>
      </c>
      <c r="P906" s="35" t="s">
        <v>2575</v>
      </c>
      <c r="Q906" s="35" t="s">
        <v>136</v>
      </c>
      <c r="R906" s="35" t="s">
        <v>2577</v>
      </c>
      <c r="S906" s="35" t="s">
        <v>14030</v>
      </c>
      <c r="T906">
        <v>14375000</v>
      </c>
      <c r="U906">
        <v>10</v>
      </c>
      <c r="V906" s="35" t="s">
        <v>14031</v>
      </c>
      <c r="W906" s="35" t="s">
        <v>1056</v>
      </c>
      <c r="X906" s="35" t="s">
        <v>72</v>
      </c>
      <c r="Y906" s="35" t="s">
        <v>216</v>
      </c>
      <c r="Z906" s="35" t="s">
        <v>14691</v>
      </c>
      <c r="AA906" s="35" t="s">
        <v>14691</v>
      </c>
      <c r="AC906" s="35" t="s">
        <v>14691</v>
      </c>
      <c r="AD906" s="35" t="s">
        <v>14691</v>
      </c>
      <c r="AE906">
        <v>146626595</v>
      </c>
      <c r="AF906">
        <v>10.199999999999999</v>
      </c>
      <c r="AG906" s="35" t="s">
        <v>14691</v>
      </c>
      <c r="AI906">
        <v>7187500</v>
      </c>
      <c r="AJ906" s="20">
        <v>44386</v>
      </c>
      <c r="AK906" s="20"/>
      <c r="AL906">
        <v>7250000</v>
      </c>
      <c r="AO906">
        <v>7250000</v>
      </c>
      <c r="AP906" s="35" t="s">
        <v>14691</v>
      </c>
      <c r="AQ906" s="35" t="s">
        <v>14691</v>
      </c>
      <c r="AR906" s="35" t="s">
        <v>14691</v>
      </c>
      <c r="AS906" s="35" t="s">
        <v>14691</v>
      </c>
      <c r="AT906" s="35" t="s">
        <v>14691</v>
      </c>
      <c r="AU906">
        <v>10.210000000000001</v>
      </c>
      <c r="AV906">
        <v>10.297000000000001</v>
      </c>
      <c r="AW906" t="b">
        <v>0</v>
      </c>
      <c r="AX906">
        <v>14375000</v>
      </c>
      <c r="AY906" s="20">
        <v>45120</v>
      </c>
      <c r="AZ906" s="20"/>
      <c r="BA906" s="20"/>
      <c r="BB906">
        <v>1</v>
      </c>
      <c r="BC906">
        <v>0.5</v>
      </c>
      <c r="BD906">
        <v>1</v>
      </c>
      <c r="BE906">
        <v>11.5</v>
      </c>
      <c r="BF906" s="35" t="s">
        <v>14691</v>
      </c>
      <c r="BG906" s="35" t="s">
        <v>14038</v>
      </c>
      <c r="BH906" s="35" t="s">
        <v>14039</v>
      </c>
      <c r="BI906" s="35" t="s">
        <v>2589</v>
      </c>
      <c r="BJ906" s="35" t="s">
        <v>14040</v>
      </c>
    </row>
    <row r="907" spans="1:62" x14ac:dyDescent="0.2">
      <c r="A907">
        <v>905</v>
      </c>
      <c r="B907" s="35" t="s">
        <v>7368</v>
      </c>
      <c r="C907" s="35" t="s">
        <v>7369</v>
      </c>
      <c r="D907" s="35" t="s">
        <v>7370</v>
      </c>
      <c r="E907" s="35" t="s">
        <v>7371</v>
      </c>
      <c r="F907" s="35" t="s">
        <v>7372</v>
      </c>
      <c r="G907" s="20">
        <v>44194</v>
      </c>
      <c r="H907" s="35" t="s">
        <v>3225</v>
      </c>
      <c r="I907" s="35" t="s">
        <v>54</v>
      </c>
      <c r="J907" s="35" t="s">
        <v>53</v>
      </c>
      <c r="K907">
        <v>18</v>
      </c>
      <c r="L907">
        <v>9.1999999999999993</v>
      </c>
      <c r="M907" s="35" t="s">
        <v>7373</v>
      </c>
      <c r="N907" s="35" t="s">
        <v>7374</v>
      </c>
      <c r="O907" s="35" t="s">
        <v>90</v>
      </c>
      <c r="P907" s="35" t="s">
        <v>2656</v>
      </c>
      <c r="Q907" s="35" t="s">
        <v>96</v>
      </c>
      <c r="R907" s="35" t="s">
        <v>2577</v>
      </c>
      <c r="S907" s="35" t="s">
        <v>7375</v>
      </c>
      <c r="T907">
        <v>34500000</v>
      </c>
      <c r="U907">
        <v>10</v>
      </c>
      <c r="V907" s="35" t="s">
        <v>7376</v>
      </c>
      <c r="W907" s="35" t="s">
        <v>1054</v>
      </c>
      <c r="X907" s="35" t="s">
        <v>79</v>
      </c>
      <c r="Y907" s="35" t="s">
        <v>48</v>
      </c>
      <c r="Z907" s="35" t="s">
        <v>49</v>
      </c>
      <c r="AA907" s="35" t="s">
        <v>216</v>
      </c>
      <c r="AC907" s="35" t="s">
        <v>14691</v>
      </c>
      <c r="AD907" s="35" t="s">
        <v>14691</v>
      </c>
      <c r="AE907">
        <v>345083423</v>
      </c>
      <c r="AF907">
        <v>10</v>
      </c>
      <c r="AG907" s="35" t="s">
        <v>1053</v>
      </c>
      <c r="AH907">
        <v>1130000000</v>
      </c>
      <c r="AI907">
        <v>11500000</v>
      </c>
      <c r="AJ907" s="20">
        <v>44216</v>
      </c>
      <c r="AK907" s="20">
        <v>44405</v>
      </c>
      <c r="AL907">
        <v>8900000</v>
      </c>
      <c r="AO907">
        <v>5933333</v>
      </c>
      <c r="AP907" s="35" t="s">
        <v>14691</v>
      </c>
      <c r="AQ907" s="35" t="s">
        <v>14691</v>
      </c>
      <c r="AR907" s="35" t="s">
        <v>1052</v>
      </c>
      <c r="AS907" s="35" t="s">
        <v>7377</v>
      </c>
      <c r="AT907" s="35" t="s">
        <v>14691</v>
      </c>
      <c r="AU907">
        <v>10.01</v>
      </c>
      <c r="AV907">
        <v>10.067</v>
      </c>
      <c r="AW907" t="b">
        <v>1</v>
      </c>
      <c r="AX907">
        <v>34500000</v>
      </c>
      <c r="AY907" s="20">
        <v>44948</v>
      </c>
      <c r="AZ907" s="20">
        <v>44585</v>
      </c>
      <c r="BA907" s="20"/>
      <c r="BB907">
        <v>1</v>
      </c>
      <c r="BC907">
        <v>0.3333333432674408</v>
      </c>
      <c r="BD907">
        <v>1</v>
      </c>
      <c r="BE907">
        <v>11.5</v>
      </c>
      <c r="BF907" s="35" t="s">
        <v>14691</v>
      </c>
      <c r="BG907" s="35" t="s">
        <v>1055</v>
      </c>
      <c r="BH907" s="35" t="s">
        <v>7378</v>
      </c>
      <c r="BI907" s="35" t="s">
        <v>2580</v>
      </c>
      <c r="BJ907" s="35" t="s">
        <v>7379</v>
      </c>
    </row>
    <row r="908" spans="1:62" x14ac:dyDescent="0.2">
      <c r="A908">
        <v>906</v>
      </c>
      <c r="B908" s="35" t="s">
        <v>7368</v>
      </c>
      <c r="C908" s="35" t="s">
        <v>7369</v>
      </c>
      <c r="D908" s="35" t="s">
        <v>7370</v>
      </c>
      <c r="E908" s="35" t="s">
        <v>7380</v>
      </c>
      <c r="F908" s="35" t="s">
        <v>7372</v>
      </c>
      <c r="G908" s="20">
        <v>44194</v>
      </c>
      <c r="H908" s="35" t="s">
        <v>3225</v>
      </c>
      <c r="I908" s="35" t="s">
        <v>54</v>
      </c>
      <c r="J908" s="35" t="s">
        <v>53</v>
      </c>
      <c r="K908">
        <v>18</v>
      </c>
      <c r="L908">
        <v>9.1999999999999993</v>
      </c>
      <c r="M908" s="35" t="s">
        <v>7373</v>
      </c>
      <c r="N908" s="35" t="s">
        <v>7374</v>
      </c>
      <c r="O908" s="35" t="s">
        <v>90</v>
      </c>
      <c r="P908" s="35" t="s">
        <v>2656</v>
      </c>
      <c r="Q908" s="35" t="s">
        <v>96</v>
      </c>
      <c r="R908" s="35" t="s">
        <v>2577</v>
      </c>
      <c r="S908" s="35" t="s">
        <v>7375</v>
      </c>
      <c r="T908">
        <v>34500000</v>
      </c>
      <c r="U908">
        <v>10</v>
      </c>
      <c r="V908" s="35" t="s">
        <v>7376</v>
      </c>
      <c r="W908" s="35" t="s">
        <v>1054</v>
      </c>
      <c r="X908" s="35" t="s">
        <v>79</v>
      </c>
      <c r="Y908" s="35" t="s">
        <v>48</v>
      </c>
      <c r="Z908" s="35" t="s">
        <v>49</v>
      </c>
      <c r="AA908" s="35" t="s">
        <v>216</v>
      </c>
      <c r="AC908" s="35" t="s">
        <v>14691</v>
      </c>
      <c r="AD908" s="35" t="s">
        <v>14691</v>
      </c>
      <c r="AE908">
        <v>345083423</v>
      </c>
      <c r="AF908">
        <v>10</v>
      </c>
      <c r="AG908" s="35" t="s">
        <v>1053</v>
      </c>
      <c r="AH908">
        <v>1130000000</v>
      </c>
      <c r="AI908">
        <v>11500000</v>
      </c>
      <c r="AJ908" s="20">
        <v>44216</v>
      </c>
      <c r="AK908" s="20">
        <v>44405</v>
      </c>
      <c r="AL908">
        <v>8900000</v>
      </c>
      <c r="AO908">
        <v>5933333</v>
      </c>
      <c r="AP908" s="35" t="s">
        <v>14691</v>
      </c>
      <c r="AQ908" s="35" t="s">
        <v>14691</v>
      </c>
      <c r="AR908" s="35" t="s">
        <v>1052</v>
      </c>
      <c r="AS908" s="35" t="s">
        <v>7377</v>
      </c>
      <c r="AT908" s="35" t="s">
        <v>14691</v>
      </c>
      <c r="AU908">
        <v>10.01</v>
      </c>
      <c r="AV908">
        <v>10.067</v>
      </c>
      <c r="AW908" t="b">
        <v>1</v>
      </c>
      <c r="AX908">
        <v>34500000</v>
      </c>
      <c r="AY908" s="20">
        <v>44948</v>
      </c>
      <c r="AZ908" s="20">
        <v>44585</v>
      </c>
      <c r="BA908" s="20"/>
      <c r="BB908">
        <v>1</v>
      </c>
      <c r="BC908">
        <v>0.3333333432674408</v>
      </c>
      <c r="BD908">
        <v>1</v>
      </c>
      <c r="BE908">
        <v>11.5</v>
      </c>
      <c r="BF908" s="35" t="s">
        <v>14691</v>
      </c>
      <c r="BG908" s="35" t="s">
        <v>7381</v>
      </c>
      <c r="BH908" s="35" t="s">
        <v>7382</v>
      </c>
      <c r="BI908" s="35" t="s">
        <v>2584</v>
      </c>
      <c r="BJ908" s="35" t="s">
        <v>7383</v>
      </c>
    </row>
    <row r="909" spans="1:62" x14ac:dyDescent="0.2">
      <c r="A909">
        <v>907</v>
      </c>
      <c r="B909" s="35" t="s">
        <v>7368</v>
      </c>
      <c r="C909" s="35" t="s">
        <v>7369</v>
      </c>
      <c r="D909" s="35" t="s">
        <v>7370</v>
      </c>
      <c r="E909" s="35" t="s">
        <v>7384</v>
      </c>
      <c r="F909" s="35" t="s">
        <v>7372</v>
      </c>
      <c r="G909" s="20">
        <v>44194</v>
      </c>
      <c r="H909" s="35" t="s">
        <v>3225</v>
      </c>
      <c r="I909" s="35" t="s">
        <v>54</v>
      </c>
      <c r="J909" s="35" t="s">
        <v>53</v>
      </c>
      <c r="K909">
        <v>18</v>
      </c>
      <c r="L909">
        <v>9.1999999999999993</v>
      </c>
      <c r="M909" s="35" t="s">
        <v>7373</v>
      </c>
      <c r="N909" s="35" t="s">
        <v>7374</v>
      </c>
      <c r="O909" s="35" t="s">
        <v>90</v>
      </c>
      <c r="P909" s="35" t="s">
        <v>2656</v>
      </c>
      <c r="Q909" s="35" t="s">
        <v>96</v>
      </c>
      <c r="R909" s="35" t="s">
        <v>2577</v>
      </c>
      <c r="S909" s="35" t="s">
        <v>7375</v>
      </c>
      <c r="T909">
        <v>34500000</v>
      </c>
      <c r="U909">
        <v>10</v>
      </c>
      <c r="V909" s="35" t="s">
        <v>7376</v>
      </c>
      <c r="W909" s="35" t="s">
        <v>1054</v>
      </c>
      <c r="X909" s="35" t="s">
        <v>79</v>
      </c>
      <c r="Y909" s="35" t="s">
        <v>48</v>
      </c>
      <c r="Z909" s="35" t="s">
        <v>49</v>
      </c>
      <c r="AA909" s="35" t="s">
        <v>216</v>
      </c>
      <c r="AC909" s="35" t="s">
        <v>14691</v>
      </c>
      <c r="AD909" s="35" t="s">
        <v>14691</v>
      </c>
      <c r="AE909">
        <v>345083423</v>
      </c>
      <c r="AF909">
        <v>10</v>
      </c>
      <c r="AG909" s="35" t="s">
        <v>1053</v>
      </c>
      <c r="AH909">
        <v>1130000000</v>
      </c>
      <c r="AI909">
        <v>11500000</v>
      </c>
      <c r="AJ909" s="20">
        <v>44216</v>
      </c>
      <c r="AK909" s="20">
        <v>44405</v>
      </c>
      <c r="AL909">
        <v>8900000</v>
      </c>
      <c r="AO909">
        <v>5933333</v>
      </c>
      <c r="AP909" s="35" t="s">
        <v>14691</v>
      </c>
      <c r="AQ909" s="35" t="s">
        <v>14691</v>
      </c>
      <c r="AR909" s="35" t="s">
        <v>1052</v>
      </c>
      <c r="AS909" s="35" t="s">
        <v>7377</v>
      </c>
      <c r="AT909" s="35" t="s">
        <v>14691</v>
      </c>
      <c r="AU909">
        <v>10.01</v>
      </c>
      <c r="AV909">
        <v>10.067</v>
      </c>
      <c r="AW909" t="b">
        <v>1</v>
      </c>
      <c r="AX909">
        <v>34500000</v>
      </c>
      <c r="AY909" s="20">
        <v>44948</v>
      </c>
      <c r="AZ909" s="20">
        <v>44585</v>
      </c>
      <c r="BA909" s="20"/>
      <c r="BB909">
        <v>1</v>
      </c>
      <c r="BC909">
        <v>0.3333333432674408</v>
      </c>
      <c r="BD909">
        <v>1</v>
      </c>
      <c r="BE909">
        <v>11.5</v>
      </c>
      <c r="BF909" s="35" t="s">
        <v>14691</v>
      </c>
      <c r="BG909" s="35" t="s">
        <v>7385</v>
      </c>
      <c r="BH909" s="35" t="s">
        <v>7386</v>
      </c>
      <c r="BI909" s="35" t="s">
        <v>2589</v>
      </c>
      <c r="BJ909" s="35" t="s">
        <v>7387</v>
      </c>
    </row>
    <row r="910" spans="1:62" x14ac:dyDescent="0.2">
      <c r="A910">
        <v>908</v>
      </c>
      <c r="B910" s="35" t="s">
        <v>7246</v>
      </c>
      <c r="C910" s="35" t="s">
        <v>7247</v>
      </c>
      <c r="D910" s="35" t="s">
        <v>7248</v>
      </c>
      <c r="E910" s="35" t="s">
        <v>7249</v>
      </c>
      <c r="F910" s="35" t="s">
        <v>7250</v>
      </c>
      <c r="G910" s="20">
        <v>44186</v>
      </c>
      <c r="H910" s="35" t="s">
        <v>3225</v>
      </c>
      <c r="I910" s="35" t="s">
        <v>54</v>
      </c>
      <c r="J910" s="35" t="s">
        <v>53</v>
      </c>
      <c r="K910">
        <v>18</v>
      </c>
      <c r="L910">
        <v>9.1999999999999993</v>
      </c>
      <c r="M910" s="35" t="s">
        <v>7251</v>
      </c>
      <c r="N910" s="35" t="s">
        <v>7252</v>
      </c>
      <c r="O910" s="35" t="s">
        <v>74</v>
      </c>
      <c r="P910" s="35" t="s">
        <v>3406</v>
      </c>
      <c r="Q910" s="35" t="s">
        <v>102</v>
      </c>
      <c r="R910" s="35" t="s">
        <v>2623</v>
      </c>
      <c r="S910" s="35" t="s">
        <v>7253</v>
      </c>
      <c r="T910">
        <v>23000000</v>
      </c>
      <c r="U910">
        <v>10</v>
      </c>
      <c r="V910" s="35" t="s">
        <v>7254</v>
      </c>
      <c r="W910" s="35" t="s">
        <v>1050</v>
      </c>
      <c r="X910" s="35" t="s">
        <v>140</v>
      </c>
      <c r="Y910" s="35" t="s">
        <v>48</v>
      </c>
      <c r="Z910" s="35" t="s">
        <v>14691</v>
      </c>
      <c r="AA910" s="35" t="s">
        <v>14691</v>
      </c>
      <c r="AC910" s="35" t="s">
        <v>14691</v>
      </c>
      <c r="AD910" s="35" t="s">
        <v>14691</v>
      </c>
      <c r="AE910">
        <v>230015629</v>
      </c>
      <c r="AF910">
        <v>10</v>
      </c>
      <c r="AG910" s="35" t="s">
        <v>14691</v>
      </c>
      <c r="AI910">
        <v>7666667</v>
      </c>
      <c r="AJ910" s="20">
        <v>44211</v>
      </c>
      <c r="AK910" s="20"/>
      <c r="AL910">
        <v>4260000</v>
      </c>
      <c r="AO910">
        <v>2840000</v>
      </c>
      <c r="AP910" s="35" t="s">
        <v>14691</v>
      </c>
      <c r="AQ910" s="35" t="s">
        <v>14691</v>
      </c>
      <c r="AR910" s="35" t="s">
        <v>14691</v>
      </c>
      <c r="AS910" s="35" t="s">
        <v>14691</v>
      </c>
      <c r="AT910" s="35" t="s">
        <v>14691</v>
      </c>
      <c r="AU910">
        <v>10</v>
      </c>
      <c r="AV910">
        <v>10.042</v>
      </c>
      <c r="AW910" t="b">
        <v>0</v>
      </c>
      <c r="AX910">
        <v>23000000</v>
      </c>
      <c r="AY910" s="20">
        <v>44946</v>
      </c>
      <c r="AZ910" s="20"/>
      <c r="BA910" s="20"/>
      <c r="BB910">
        <v>1</v>
      </c>
      <c r="BC910">
        <v>0.3333333432674408</v>
      </c>
      <c r="BD910">
        <v>1</v>
      </c>
      <c r="BE910">
        <v>11.5</v>
      </c>
      <c r="BF910" s="35" t="s">
        <v>14691</v>
      </c>
      <c r="BG910" s="35" t="s">
        <v>1051</v>
      </c>
      <c r="BH910" s="35" t="s">
        <v>7255</v>
      </c>
      <c r="BI910" s="35" t="s">
        <v>2580</v>
      </c>
      <c r="BJ910" s="35" t="s">
        <v>7256</v>
      </c>
    </row>
    <row r="911" spans="1:62" x14ac:dyDescent="0.2">
      <c r="A911">
        <v>909</v>
      </c>
      <c r="B911" s="35" t="s">
        <v>7246</v>
      </c>
      <c r="C911" s="35" t="s">
        <v>7247</v>
      </c>
      <c r="D911" s="35" t="s">
        <v>7248</v>
      </c>
      <c r="E911" s="35" t="s">
        <v>7257</v>
      </c>
      <c r="F911" s="35" t="s">
        <v>7250</v>
      </c>
      <c r="G911" s="20">
        <v>44186</v>
      </c>
      <c r="H911" s="35" t="s">
        <v>3225</v>
      </c>
      <c r="I911" s="35" t="s">
        <v>54</v>
      </c>
      <c r="J911" s="35" t="s">
        <v>53</v>
      </c>
      <c r="K911">
        <v>18</v>
      </c>
      <c r="L911">
        <v>9.1999999999999993</v>
      </c>
      <c r="M911" s="35" t="s">
        <v>7251</v>
      </c>
      <c r="N911" s="35" t="s">
        <v>7252</v>
      </c>
      <c r="O911" s="35" t="s">
        <v>74</v>
      </c>
      <c r="P911" s="35" t="s">
        <v>3406</v>
      </c>
      <c r="Q911" s="35" t="s">
        <v>102</v>
      </c>
      <c r="R911" s="35" t="s">
        <v>2623</v>
      </c>
      <c r="S911" s="35" t="s">
        <v>7253</v>
      </c>
      <c r="T911">
        <v>23000000</v>
      </c>
      <c r="U911">
        <v>10</v>
      </c>
      <c r="V911" s="35" t="s">
        <v>7254</v>
      </c>
      <c r="W911" s="35" t="s">
        <v>1050</v>
      </c>
      <c r="X911" s="35" t="s">
        <v>140</v>
      </c>
      <c r="Y911" s="35" t="s">
        <v>48</v>
      </c>
      <c r="Z911" s="35" t="s">
        <v>14691</v>
      </c>
      <c r="AA911" s="35" t="s">
        <v>14691</v>
      </c>
      <c r="AC911" s="35" t="s">
        <v>14691</v>
      </c>
      <c r="AD911" s="35" t="s">
        <v>14691</v>
      </c>
      <c r="AE911">
        <v>230015629</v>
      </c>
      <c r="AF911">
        <v>10</v>
      </c>
      <c r="AG911" s="35" t="s">
        <v>14691</v>
      </c>
      <c r="AI911">
        <v>7666667</v>
      </c>
      <c r="AJ911" s="20">
        <v>44211</v>
      </c>
      <c r="AK911" s="20"/>
      <c r="AL911">
        <v>4260000</v>
      </c>
      <c r="AO911">
        <v>2840000</v>
      </c>
      <c r="AP911" s="35" t="s">
        <v>14691</v>
      </c>
      <c r="AQ911" s="35" t="s">
        <v>14691</v>
      </c>
      <c r="AR911" s="35" t="s">
        <v>14691</v>
      </c>
      <c r="AS911" s="35" t="s">
        <v>14691</v>
      </c>
      <c r="AT911" s="35" t="s">
        <v>14691</v>
      </c>
      <c r="AU911">
        <v>10</v>
      </c>
      <c r="AV911">
        <v>10.042</v>
      </c>
      <c r="AW911" t="b">
        <v>0</v>
      </c>
      <c r="AX911">
        <v>23000000</v>
      </c>
      <c r="AY911" s="20">
        <v>44946</v>
      </c>
      <c r="AZ911" s="20"/>
      <c r="BA911" s="20"/>
      <c r="BB911">
        <v>1</v>
      </c>
      <c r="BC911">
        <v>0.3333333432674408</v>
      </c>
      <c r="BD911">
        <v>1</v>
      </c>
      <c r="BE911">
        <v>11.5</v>
      </c>
      <c r="BF911" s="35" t="s">
        <v>14691</v>
      </c>
      <c r="BG911" s="35" t="s">
        <v>7246</v>
      </c>
      <c r="BH911" s="35" t="s">
        <v>7258</v>
      </c>
      <c r="BI911" s="35" t="s">
        <v>2584</v>
      </c>
      <c r="BJ911" s="35" t="s">
        <v>7259</v>
      </c>
    </row>
    <row r="912" spans="1:62" x14ac:dyDescent="0.2">
      <c r="A912">
        <v>910</v>
      </c>
      <c r="B912" s="35" t="s">
        <v>7246</v>
      </c>
      <c r="C912" s="35" t="s">
        <v>7247</v>
      </c>
      <c r="D912" s="35" t="s">
        <v>7248</v>
      </c>
      <c r="E912" s="35" t="s">
        <v>7260</v>
      </c>
      <c r="F912" s="35" t="s">
        <v>7250</v>
      </c>
      <c r="G912" s="20">
        <v>44186</v>
      </c>
      <c r="H912" s="35" t="s">
        <v>3225</v>
      </c>
      <c r="I912" s="35" t="s">
        <v>54</v>
      </c>
      <c r="J912" s="35" t="s">
        <v>53</v>
      </c>
      <c r="K912">
        <v>18</v>
      </c>
      <c r="L912">
        <v>9.1999999999999993</v>
      </c>
      <c r="M912" s="35" t="s">
        <v>7251</v>
      </c>
      <c r="N912" s="35" t="s">
        <v>7252</v>
      </c>
      <c r="O912" s="35" t="s">
        <v>74</v>
      </c>
      <c r="P912" s="35" t="s">
        <v>3406</v>
      </c>
      <c r="Q912" s="35" t="s">
        <v>102</v>
      </c>
      <c r="R912" s="35" t="s">
        <v>2623</v>
      </c>
      <c r="S912" s="35" t="s">
        <v>7253</v>
      </c>
      <c r="T912">
        <v>23000000</v>
      </c>
      <c r="U912">
        <v>10</v>
      </c>
      <c r="V912" s="35" t="s">
        <v>7254</v>
      </c>
      <c r="W912" s="35" t="s">
        <v>1050</v>
      </c>
      <c r="X912" s="35" t="s">
        <v>140</v>
      </c>
      <c r="Y912" s="35" t="s">
        <v>48</v>
      </c>
      <c r="Z912" s="35" t="s">
        <v>14691</v>
      </c>
      <c r="AA912" s="35" t="s">
        <v>14691</v>
      </c>
      <c r="AC912" s="35" t="s">
        <v>14691</v>
      </c>
      <c r="AD912" s="35" t="s">
        <v>14691</v>
      </c>
      <c r="AE912">
        <v>230015629</v>
      </c>
      <c r="AF912">
        <v>10</v>
      </c>
      <c r="AG912" s="35" t="s">
        <v>14691</v>
      </c>
      <c r="AI912">
        <v>7666667</v>
      </c>
      <c r="AJ912" s="20">
        <v>44211</v>
      </c>
      <c r="AK912" s="20"/>
      <c r="AL912">
        <v>4260000</v>
      </c>
      <c r="AO912">
        <v>2840000</v>
      </c>
      <c r="AP912" s="35" t="s">
        <v>14691</v>
      </c>
      <c r="AQ912" s="35" t="s">
        <v>14691</v>
      </c>
      <c r="AR912" s="35" t="s">
        <v>14691</v>
      </c>
      <c r="AS912" s="35" t="s">
        <v>14691</v>
      </c>
      <c r="AT912" s="35" t="s">
        <v>14691</v>
      </c>
      <c r="AU912">
        <v>10</v>
      </c>
      <c r="AV912">
        <v>10.042</v>
      </c>
      <c r="AW912" t="b">
        <v>0</v>
      </c>
      <c r="AX912">
        <v>23000000</v>
      </c>
      <c r="AY912" s="20">
        <v>44946</v>
      </c>
      <c r="AZ912" s="20"/>
      <c r="BA912" s="20"/>
      <c r="BB912">
        <v>1</v>
      </c>
      <c r="BC912">
        <v>0.3333333432674408</v>
      </c>
      <c r="BD912">
        <v>1</v>
      </c>
      <c r="BE912">
        <v>11.5</v>
      </c>
      <c r="BF912" s="35" t="s">
        <v>14691</v>
      </c>
      <c r="BG912" s="35" t="s">
        <v>7261</v>
      </c>
      <c r="BH912" s="35" t="s">
        <v>7262</v>
      </c>
      <c r="BI912" s="35" t="s">
        <v>2589</v>
      </c>
      <c r="BJ912" s="35" t="s">
        <v>7263</v>
      </c>
    </row>
    <row r="913" spans="1:62" x14ac:dyDescent="0.2">
      <c r="A913">
        <v>911</v>
      </c>
      <c r="B913" s="35" t="s">
        <v>3890</v>
      </c>
      <c r="C913" s="35" t="s">
        <v>3891</v>
      </c>
      <c r="D913" s="35" t="s">
        <v>3892</v>
      </c>
      <c r="E913" s="35" t="s">
        <v>3893</v>
      </c>
      <c r="F913" s="35" t="s">
        <v>3894</v>
      </c>
      <c r="G913" s="20">
        <v>44012</v>
      </c>
      <c r="H913" s="35" t="s">
        <v>3225</v>
      </c>
      <c r="I913" s="35" t="s">
        <v>54</v>
      </c>
      <c r="J913" s="35" t="s">
        <v>53</v>
      </c>
      <c r="K913">
        <v>18</v>
      </c>
      <c r="L913">
        <v>9.1999999999999993</v>
      </c>
      <c r="M913" s="35" t="s">
        <v>3895</v>
      </c>
      <c r="N913" s="35" t="s">
        <v>3896</v>
      </c>
      <c r="O913" s="35" t="s">
        <v>87</v>
      </c>
      <c r="P913" s="35" t="s">
        <v>2656</v>
      </c>
      <c r="Q913" s="35" t="s">
        <v>209</v>
      </c>
      <c r="R913" s="35" t="s">
        <v>2623</v>
      </c>
      <c r="S913" s="35" t="s">
        <v>3897</v>
      </c>
      <c r="T913">
        <v>57500000</v>
      </c>
      <c r="U913">
        <v>10</v>
      </c>
      <c r="V913" s="35" t="s">
        <v>14691</v>
      </c>
      <c r="W913" s="35" t="s">
        <v>1048</v>
      </c>
      <c r="X913" s="35" t="s">
        <v>156</v>
      </c>
      <c r="Y913" s="35" t="s">
        <v>48</v>
      </c>
      <c r="Z913" s="35" t="s">
        <v>14691</v>
      </c>
      <c r="AA913" s="35" t="s">
        <v>14691</v>
      </c>
      <c r="AC913" s="35" t="s">
        <v>14691</v>
      </c>
      <c r="AD913" s="35" t="s">
        <v>14691</v>
      </c>
      <c r="AE913">
        <v>575096571</v>
      </c>
      <c r="AF913">
        <v>10</v>
      </c>
      <c r="AG913" s="35" t="s">
        <v>14691</v>
      </c>
      <c r="AI913">
        <v>19166667</v>
      </c>
      <c r="AJ913" s="20">
        <v>44048</v>
      </c>
      <c r="AK913" s="20"/>
      <c r="AL913">
        <v>13500000</v>
      </c>
      <c r="AO913">
        <v>9000000</v>
      </c>
      <c r="AP913" s="35" t="s">
        <v>14691</v>
      </c>
      <c r="AQ913" s="35" t="s">
        <v>14691</v>
      </c>
      <c r="AR913" s="35" t="s">
        <v>14691</v>
      </c>
      <c r="AS913" s="35" t="s">
        <v>14691</v>
      </c>
      <c r="AT913" s="35" t="s">
        <v>14691</v>
      </c>
      <c r="AU913">
        <v>10</v>
      </c>
      <c r="AV913">
        <v>10.006</v>
      </c>
      <c r="AW913" t="b">
        <v>0</v>
      </c>
      <c r="AX913">
        <v>57500000</v>
      </c>
      <c r="AY913" s="20">
        <v>44780</v>
      </c>
      <c r="AZ913" s="20"/>
      <c r="BA913" s="20"/>
      <c r="BB913">
        <v>1</v>
      </c>
      <c r="BC913">
        <v>0.3333333432674408</v>
      </c>
      <c r="BD913">
        <v>1</v>
      </c>
      <c r="BE913">
        <v>11.5</v>
      </c>
      <c r="BF913" s="35" t="s">
        <v>14691</v>
      </c>
      <c r="BG913" s="35" t="s">
        <v>1049</v>
      </c>
      <c r="BH913" s="35" t="s">
        <v>14831</v>
      </c>
      <c r="BI913" s="35" t="s">
        <v>2580</v>
      </c>
      <c r="BJ913" s="35" t="s">
        <v>3898</v>
      </c>
    </row>
    <row r="914" spans="1:62" x14ac:dyDescent="0.2">
      <c r="A914">
        <v>912</v>
      </c>
      <c r="B914" s="35" t="s">
        <v>3890</v>
      </c>
      <c r="C914" s="35" t="s">
        <v>3891</v>
      </c>
      <c r="D914" s="35" t="s">
        <v>3892</v>
      </c>
      <c r="E914" s="35" t="s">
        <v>3899</v>
      </c>
      <c r="F914" s="35" t="s">
        <v>3894</v>
      </c>
      <c r="G914" s="20">
        <v>44012</v>
      </c>
      <c r="H914" s="35" t="s">
        <v>3225</v>
      </c>
      <c r="I914" s="35" t="s">
        <v>54</v>
      </c>
      <c r="J914" s="35" t="s">
        <v>53</v>
      </c>
      <c r="K914">
        <v>18</v>
      </c>
      <c r="L914">
        <v>9.1999999999999993</v>
      </c>
      <c r="M914" s="35" t="s">
        <v>3895</v>
      </c>
      <c r="N914" s="35" t="s">
        <v>3896</v>
      </c>
      <c r="O914" s="35" t="s">
        <v>87</v>
      </c>
      <c r="P914" s="35" t="s">
        <v>2656</v>
      </c>
      <c r="Q914" s="35" t="s">
        <v>209</v>
      </c>
      <c r="R914" s="35" t="s">
        <v>2623</v>
      </c>
      <c r="S914" s="35" t="s">
        <v>3897</v>
      </c>
      <c r="T914">
        <v>57500000</v>
      </c>
      <c r="U914">
        <v>10</v>
      </c>
      <c r="V914" s="35" t="s">
        <v>14691</v>
      </c>
      <c r="W914" s="35" t="s">
        <v>1048</v>
      </c>
      <c r="X914" s="35" t="s">
        <v>156</v>
      </c>
      <c r="Y914" s="35" t="s">
        <v>48</v>
      </c>
      <c r="Z914" s="35" t="s">
        <v>14691</v>
      </c>
      <c r="AA914" s="35" t="s">
        <v>14691</v>
      </c>
      <c r="AC914" s="35" t="s">
        <v>14691</v>
      </c>
      <c r="AD914" s="35" t="s">
        <v>14691</v>
      </c>
      <c r="AE914">
        <v>575096571</v>
      </c>
      <c r="AF914">
        <v>10</v>
      </c>
      <c r="AG914" s="35" t="s">
        <v>14691</v>
      </c>
      <c r="AI914">
        <v>19166667</v>
      </c>
      <c r="AJ914" s="20">
        <v>44048</v>
      </c>
      <c r="AK914" s="20"/>
      <c r="AL914">
        <v>13500000</v>
      </c>
      <c r="AO914">
        <v>9000000</v>
      </c>
      <c r="AP914" s="35" t="s">
        <v>14691</v>
      </c>
      <c r="AQ914" s="35" t="s">
        <v>14691</v>
      </c>
      <c r="AR914" s="35" t="s">
        <v>14691</v>
      </c>
      <c r="AS914" s="35" t="s">
        <v>14691</v>
      </c>
      <c r="AT914" s="35" t="s">
        <v>14691</v>
      </c>
      <c r="AU914">
        <v>10</v>
      </c>
      <c r="AV914">
        <v>10.006</v>
      </c>
      <c r="AW914" t="b">
        <v>0</v>
      </c>
      <c r="AX914">
        <v>57500000</v>
      </c>
      <c r="AY914" s="20">
        <v>44780</v>
      </c>
      <c r="AZ914" s="20"/>
      <c r="BA914" s="20"/>
      <c r="BB914">
        <v>1</v>
      </c>
      <c r="BC914">
        <v>0.3333333432674408</v>
      </c>
      <c r="BD914">
        <v>1</v>
      </c>
      <c r="BE914">
        <v>11.5</v>
      </c>
      <c r="BF914" s="35" t="s">
        <v>14691</v>
      </c>
      <c r="BG914" s="35" t="s">
        <v>3900</v>
      </c>
      <c r="BH914" s="35" t="s">
        <v>14832</v>
      </c>
      <c r="BI914" s="35" t="s">
        <v>2584</v>
      </c>
      <c r="BJ914" s="35" t="s">
        <v>3901</v>
      </c>
    </row>
    <row r="915" spans="1:62" x14ac:dyDescent="0.2">
      <c r="A915">
        <v>913</v>
      </c>
      <c r="B915" s="35" t="s">
        <v>3890</v>
      </c>
      <c r="C915" s="35" t="s">
        <v>3891</v>
      </c>
      <c r="D915" s="35" t="s">
        <v>3892</v>
      </c>
      <c r="E915" s="35" t="s">
        <v>3902</v>
      </c>
      <c r="F915" s="35" t="s">
        <v>3894</v>
      </c>
      <c r="G915" s="20">
        <v>44012</v>
      </c>
      <c r="H915" s="35" t="s">
        <v>3225</v>
      </c>
      <c r="I915" s="35" t="s">
        <v>54</v>
      </c>
      <c r="J915" s="35" t="s">
        <v>53</v>
      </c>
      <c r="K915">
        <v>18</v>
      </c>
      <c r="L915">
        <v>9.1999999999999993</v>
      </c>
      <c r="M915" s="35" t="s">
        <v>3895</v>
      </c>
      <c r="N915" s="35" t="s">
        <v>3896</v>
      </c>
      <c r="O915" s="35" t="s">
        <v>87</v>
      </c>
      <c r="P915" s="35" t="s">
        <v>2656</v>
      </c>
      <c r="Q915" s="35" t="s">
        <v>209</v>
      </c>
      <c r="R915" s="35" t="s">
        <v>2623</v>
      </c>
      <c r="S915" s="35" t="s">
        <v>3897</v>
      </c>
      <c r="T915">
        <v>57500000</v>
      </c>
      <c r="U915">
        <v>10</v>
      </c>
      <c r="V915" s="35" t="s">
        <v>14691</v>
      </c>
      <c r="W915" s="35" t="s">
        <v>1048</v>
      </c>
      <c r="X915" s="35" t="s">
        <v>156</v>
      </c>
      <c r="Y915" s="35" t="s">
        <v>48</v>
      </c>
      <c r="Z915" s="35" t="s">
        <v>14691</v>
      </c>
      <c r="AA915" s="35" t="s">
        <v>14691</v>
      </c>
      <c r="AC915" s="35" t="s">
        <v>14691</v>
      </c>
      <c r="AD915" s="35" t="s">
        <v>14691</v>
      </c>
      <c r="AE915">
        <v>575096571</v>
      </c>
      <c r="AF915">
        <v>10</v>
      </c>
      <c r="AG915" s="35" t="s">
        <v>14691</v>
      </c>
      <c r="AI915">
        <v>19166667</v>
      </c>
      <c r="AJ915" s="20">
        <v>44048</v>
      </c>
      <c r="AK915" s="20"/>
      <c r="AL915">
        <v>13500000</v>
      </c>
      <c r="AO915">
        <v>9000000</v>
      </c>
      <c r="AP915" s="35" t="s">
        <v>14691</v>
      </c>
      <c r="AQ915" s="35" t="s">
        <v>14691</v>
      </c>
      <c r="AR915" s="35" t="s">
        <v>14691</v>
      </c>
      <c r="AS915" s="35" t="s">
        <v>14691</v>
      </c>
      <c r="AT915" s="35" t="s">
        <v>14691</v>
      </c>
      <c r="AU915">
        <v>10</v>
      </c>
      <c r="AV915">
        <v>10.006</v>
      </c>
      <c r="AW915" t="b">
        <v>0</v>
      </c>
      <c r="AX915">
        <v>57500000</v>
      </c>
      <c r="AY915" s="20">
        <v>44780</v>
      </c>
      <c r="AZ915" s="20"/>
      <c r="BA915" s="20"/>
      <c r="BB915">
        <v>1</v>
      </c>
      <c r="BC915">
        <v>0.3333333432674408</v>
      </c>
      <c r="BD915">
        <v>1</v>
      </c>
      <c r="BE915">
        <v>11.5</v>
      </c>
      <c r="BF915" s="35" t="s">
        <v>14691</v>
      </c>
      <c r="BG915" s="35" t="s">
        <v>3903</v>
      </c>
      <c r="BH915" s="35" t="s">
        <v>14833</v>
      </c>
      <c r="BI915" s="35" t="s">
        <v>2589</v>
      </c>
      <c r="BJ915" s="35" t="s">
        <v>3904</v>
      </c>
    </row>
    <row r="916" spans="1:62" x14ac:dyDescent="0.2">
      <c r="A916">
        <v>914</v>
      </c>
      <c r="B916" s="35" t="s">
        <v>1046</v>
      </c>
      <c r="C916" s="35" t="s">
        <v>13866</v>
      </c>
      <c r="D916" s="35" t="s">
        <v>13867</v>
      </c>
      <c r="E916" s="35" t="s">
        <v>13868</v>
      </c>
      <c r="F916" s="35" t="s">
        <v>13869</v>
      </c>
      <c r="G916" s="20">
        <v>44356</v>
      </c>
      <c r="H916" s="35" t="s">
        <v>3225</v>
      </c>
      <c r="I916" s="35" t="s">
        <v>14691</v>
      </c>
      <c r="J916" s="35" t="s">
        <v>83</v>
      </c>
      <c r="M916" s="35" t="s">
        <v>13870</v>
      </c>
      <c r="N916" s="35" t="s">
        <v>13871</v>
      </c>
      <c r="O916" s="35" t="s">
        <v>51</v>
      </c>
      <c r="P916" s="35" t="s">
        <v>2575</v>
      </c>
      <c r="Q916" s="35" t="s">
        <v>59</v>
      </c>
      <c r="R916" s="35" t="s">
        <v>2577</v>
      </c>
      <c r="S916" s="35" t="s">
        <v>13872</v>
      </c>
      <c r="T916">
        <v>25542537</v>
      </c>
      <c r="U916">
        <v>10</v>
      </c>
      <c r="V916" s="35" t="s">
        <v>13873</v>
      </c>
      <c r="W916" s="35" t="s">
        <v>1047</v>
      </c>
      <c r="X916" s="35" t="s">
        <v>79</v>
      </c>
      <c r="Y916" s="35" t="s">
        <v>167</v>
      </c>
      <c r="Z916" s="35" t="s">
        <v>14691</v>
      </c>
      <c r="AA916" s="35" t="s">
        <v>14691</v>
      </c>
      <c r="AC916" s="35" t="s">
        <v>14691</v>
      </c>
      <c r="AD916" s="35" t="s">
        <v>14691</v>
      </c>
      <c r="AE916">
        <v>255429243</v>
      </c>
      <c r="AF916">
        <v>10</v>
      </c>
      <c r="AG916" s="35" t="s">
        <v>14691</v>
      </c>
      <c r="AJ916" s="20">
        <v>44376</v>
      </c>
      <c r="AK916" s="20"/>
      <c r="AL916">
        <v>7108510</v>
      </c>
      <c r="AN916">
        <v>710851</v>
      </c>
      <c r="AP916" s="35" t="s">
        <v>14691</v>
      </c>
      <c r="AQ916" s="35" t="s">
        <v>14691</v>
      </c>
      <c r="AR916" s="35" t="s">
        <v>14691</v>
      </c>
      <c r="AS916" s="35" t="s">
        <v>14691</v>
      </c>
      <c r="AT916" s="35" t="s">
        <v>14691</v>
      </c>
      <c r="AU916">
        <v>10.01</v>
      </c>
      <c r="AV916">
        <v>10.093</v>
      </c>
      <c r="AW916" t="b">
        <v>0</v>
      </c>
      <c r="AX916">
        <v>25542537</v>
      </c>
      <c r="AY916" s="20">
        <v>45108</v>
      </c>
      <c r="AZ916" s="20"/>
      <c r="BA916" s="20"/>
      <c r="BB916">
        <v>1</v>
      </c>
      <c r="BF916" s="35" t="s">
        <v>14691</v>
      </c>
      <c r="BG916" s="35" t="s">
        <v>1046</v>
      </c>
      <c r="BH916" s="35" t="s">
        <v>13874</v>
      </c>
      <c r="BI916" s="35" t="s">
        <v>2580</v>
      </c>
      <c r="BJ916" s="35" t="s">
        <v>13875</v>
      </c>
    </row>
    <row r="917" spans="1:62" x14ac:dyDescent="0.2">
      <c r="A917">
        <v>915</v>
      </c>
      <c r="B917" s="35" t="s">
        <v>7440</v>
      </c>
      <c r="C917" s="35" t="s">
        <v>7441</v>
      </c>
      <c r="D917" s="35" t="s">
        <v>7442</v>
      </c>
      <c r="E917" s="35" t="s">
        <v>7443</v>
      </c>
      <c r="F917" s="35" t="s">
        <v>7444</v>
      </c>
      <c r="G917" s="20">
        <v>44351</v>
      </c>
      <c r="H917" s="35" t="s">
        <v>386</v>
      </c>
      <c r="I917" s="35" t="s">
        <v>61</v>
      </c>
      <c r="J917" s="35" t="s">
        <v>69</v>
      </c>
      <c r="K917">
        <v>18</v>
      </c>
      <c r="L917">
        <v>9.1999999999999993</v>
      </c>
      <c r="M917" s="35" t="s">
        <v>7445</v>
      </c>
      <c r="N917" s="35" t="s">
        <v>7446</v>
      </c>
      <c r="O917" s="35" t="s">
        <v>52</v>
      </c>
      <c r="P917" s="35" t="s">
        <v>5960</v>
      </c>
      <c r="Q917" s="35" t="s">
        <v>115</v>
      </c>
      <c r="R917" s="35" t="s">
        <v>2577</v>
      </c>
      <c r="S917" s="35" t="s">
        <v>7447</v>
      </c>
      <c r="T917">
        <v>27600000</v>
      </c>
      <c r="U917">
        <v>10</v>
      </c>
      <c r="V917" s="35" t="s">
        <v>14691</v>
      </c>
      <c r="W917" s="35" t="s">
        <v>1044</v>
      </c>
      <c r="X917" s="35" t="s">
        <v>57</v>
      </c>
      <c r="Y917" s="35" t="s">
        <v>48</v>
      </c>
      <c r="Z917" s="35" t="s">
        <v>14691</v>
      </c>
      <c r="AA917" s="35" t="s">
        <v>14691</v>
      </c>
      <c r="AC917" s="35" t="s">
        <v>14691</v>
      </c>
      <c r="AD917" s="35" t="s">
        <v>14691</v>
      </c>
      <c r="AE917">
        <v>281520000</v>
      </c>
      <c r="AF917">
        <v>10.199999999999999</v>
      </c>
      <c r="AG917" s="35" t="s">
        <v>14691</v>
      </c>
      <c r="AI917">
        <v>13800000</v>
      </c>
      <c r="AJ917" s="20">
        <v>44490</v>
      </c>
      <c r="AK917" s="20"/>
      <c r="AL917">
        <v>13350000</v>
      </c>
      <c r="AM917">
        <v>1335000</v>
      </c>
      <c r="AP917" s="35" t="s">
        <v>14691</v>
      </c>
      <c r="AQ917" s="35" t="s">
        <v>14691</v>
      </c>
      <c r="AR917" s="35" t="s">
        <v>14691</v>
      </c>
      <c r="AS917" s="35" t="s">
        <v>14691</v>
      </c>
      <c r="AT917" s="35" t="s">
        <v>14691</v>
      </c>
      <c r="AU917">
        <v>10.199999999999999</v>
      </c>
      <c r="AV917">
        <v>10.265000000000001</v>
      </c>
      <c r="AW917" t="b">
        <v>0</v>
      </c>
      <c r="AX917">
        <v>27600000</v>
      </c>
      <c r="AY917" s="20">
        <v>44951</v>
      </c>
      <c r="AZ917" s="20"/>
      <c r="BA917" s="20">
        <v>45132</v>
      </c>
      <c r="BB917">
        <v>1</v>
      </c>
      <c r="BC917">
        <v>0.5</v>
      </c>
      <c r="BD917">
        <v>1</v>
      </c>
      <c r="BE917">
        <v>11.5</v>
      </c>
      <c r="BF917" s="35" t="s">
        <v>14691</v>
      </c>
      <c r="BG917" s="35" t="s">
        <v>1045</v>
      </c>
      <c r="BH917" s="35" t="s">
        <v>7448</v>
      </c>
      <c r="BI917" s="35" t="s">
        <v>2580</v>
      </c>
      <c r="BJ917" s="35" t="s">
        <v>7449</v>
      </c>
    </row>
    <row r="918" spans="1:62" x14ac:dyDescent="0.2">
      <c r="A918">
        <v>916</v>
      </c>
      <c r="B918" s="35" t="s">
        <v>7440</v>
      </c>
      <c r="C918" s="35" t="s">
        <v>7441</v>
      </c>
      <c r="D918" s="35" t="s">
        <v>7442</v>
      </c>
      <c r="E918" s="35" t="s">
        <v>7450</v>
      </c>
      <c r="F918" s="35" t="s">
        <v>7444</v>
      </c>
      <c r="G918" s="20">
        <v>44351</v>
      </c>
      <c r="H918" s="35" t="s">
        <v>386</v>
      </c>
      <c r="I918" s="35" t="s">
        <v>61</v>
      </c>
      <c r="J918" s="35" t="s">
        <v>69</v>
      </c>
      <c r="K918">
        <v>18</v>
      </c>
      <c r="L918">
        <v>9.1999999999999993</v>
      </c>
      <c r="M918" s="35" t="s">
        <v>7445</v>
      </c>
      <c r="N918" s="35" t="s">
        <v>7446</v>
      </c>
      <c r="O918" s="35" t="s">
        <v>52</v>
      </c>
      <c r="P918" s="35" t="s">
        <v>5960</v>
      </c>
      <c r="Q918" s="35" t="s">
        <v>115</v>
      </c>
      <c r="R918" s="35" t="s">
        <v>2577</v>
      </c>
      <c r="S918" s="35" t="s">
        <v>7447</v>
      </c>
      <c r="T918">
        <v>27600000</v>
      </c>
      <c r="U918">
        <v>10</v>
      </c>
      <c r="V918" s="35" t="s">
        <v>14691</v>
      </c>
      <c r="W918" s="35" t="s">
        <v>1044</v>
      </c>
      <c r="X918" s="35" t="s">
        <v>57</v>
      </c>
      <c r="Y918" s="35" t="s">
        <v>48</v>
      </c>
      <c r="Z918" s="35" t="s">
        <v>14691</v>
      </c>
      <c r="AA918" s="35" t="s">
        <v>14691</v>
      </c>
      <c r="AC918" s="35" t="s">
        <v>14691</v>
      </c>
      <c r="AD918" s="35" t="s">
        <v>14691</v>
      </c>
      <c r="AE918">
        <v>281520000</v>
      </c>
      <c r="AF918">
        <v>10.199999999999999</v>
      </c>
      <c r="AG918" s="35" t="s">
        <v>14691</v>
      </c>
      <c r="AI918">
        <v>13800000</v>
      </c>
      <c r="AJ918" s="20">
        <v>44490</v>
      </c>
      <c r="AK918" s="20"/>
      <c r="AL918">
        <v>13350000</v>
      </c>
      <c r="AM918">
        <v>1335000</v>
      </c>
      <c r="AP918" s="35" t="s">
        <v>14691</v>
      </c>
      <c r="AQ918" s="35" t="s">
        <v>14691</v>
      </c>
      <c r="AR918" s="35" t="s">
        <v>14691</v>
      </c>
      <c r="AS918" s="35" t="s">
        <v>14691</v>
      </c>
      <c r="AT918" s="35" t="s">
        <v>14691</v>
      </c>
      <c r="AU918">
        <v>10.199999999999999</v>
      </c>
      <c r="AV918">
        <v>10.265000000000001</v>
      </c>
      <c r="AW918" t="b">
        <v>0</v>
      </c>
      <c r="AX918">
        <v>27600000</v>
      </c>
      <c r="AY918" s="20">
        <v>44951</v>
      </c>
      <c r="AZ918" s="20"/>
      <c r="BA918" s="20">
        <v>45132</v>
      </c>
      <c r="BB918">
        <v>1</v>
      </c>
      <c r="BC918">
        <v>0.5</v>
      </c>
      <c r="BD918">
        <v>1</v>
      </c>
      <c r="BE918">
        <v>11.5</v>
      </c>
      <c r="BF918" s="35" t="s">
        <v>14691</v>
      </c>
      <c r="BG918" s="35" t="s">
        <v>7440</v>
      </c>
      <c r="BH918" s="35" t="s">
        <v>7451</v>
      </c>
      <c r="BI918" s="35" t="s">
        <v>2584</v>
      </c>
      <c r="BJ918" s="35" t="s">
        <v>7452</v>
      </c>
    </row>
    <row r="919" spans="1:62" x14ac:dyDescent="0.2">
      <c r="A919">
        <v>917</v>
      </c>
      <c r="B919" s="35" t="s">
        <v>7440</v>
      </c>
      <c r="C919" s="35" t="s">
        <v>7441</v>
      </c>
      <c r="D919" s="35" t="s">
        <v>7442</v>
      </c>
      <c r="E919" s="35" t="s">
        <v>7453</v>
      </c>
      <c r="F919" s="35" t="s">
        <v>7444</v>
      </c>
      <c r="G919" s="20">
        <v>44351</v>
      </c>
      <c r="H919" s="35" t="s">
        <v>386</v>
      </c>
      <c r="I919" s="35" t="s">
        <v>61</v>
      </c>
      <c r="J919" s="35" t="s">
        <v>69</v>
      </c>
      <c r="K919">
        <v>18</v>
      </c>
      <c r="L919">
        <v>9.1999999999999993</v>
      </c>
      <c r="M919" s="35" t="s">
        <v>7445</v>
      </c>
      <c r="N919" s="35" t="s">
        <v>7446</v>
      </c>
      <c r="O919" s="35" t="s">
        <v>52</v>
      </c>
      <c r="P919" s="35" t="s">
        <v>5960</v>
      </c>
      <c r="Q919" s="35" t="s">
        <v>115</v>
      </c>
      <c r="R919" s="35" t="s">
        <v>2577</v>
      </c>
      <c r="S919" s="35" t="s">
        <v>7447</v>
      </c>
      <c r="T919">
        <v>27600000</v>
      </c>
      <c r="U919">
        <v>10</v>
      </c>
      <c r="V919" s="35" t="s">
        <v>14691</v>
      </c>
      <c r="W919" s="35" t="s">
        <v>1044</v>
      </c>
      <c r="X919" s="35" t="s">
        <v>57</v>
      </c>
      <c r="Y919" s="35" t="s">
        <v>48</v>
      </c>
      <c r="Z919" s="35" t="s">
        <v>14691</v>
      </c>
      <c r="AA919" s="35" t="s">
        <v>14691</v>
      </c>
      <c r="AC919" s="35" t="s">
        <v>14691</v>
      </c>
      <c r="AD919" s="35" t="s">
        <v>14691</v>
      </c>
      <c r="AE919">
        <v>281520000</v>
      </c>
      <c r="AF919">
        <v>10.199999999999999</v>
      </c>
      <c r="AG919" s="35" t="s">
        <v>14691</v>
      </c>
      <c r="AI919">
        <v>13800000</v>
      </c>
      <c r="AJ919" s="20">
        <v>44490</v>
      </c>
      <c r="AK919" s="20"/>
      <c r="AL919">
        <v>13350000</v>
      </c>
      <c r="AM919">
        <v>1335000</v>
      </c>
      <c r="AP919" s="35" t="s">
        <v>14691</v>
      </c>
      <c r="AQ919" s="35" t="s">
        <v>14691</v>
      </c>
      <c r="AR919" s="35" t="s">
        <v>14691</v>
      </c>
      <c r="AS919" s="35" t="s">
        <v>14691</v>
      </c>
      <c r="AT919" s="35" t="s">
        <v>14691</v>
      </c>
      <c r="AU919">
        <v>10.199999999999999</v>
      </c>
      <c r="AV919">
        <v>10.265000000000001</v>
      </c>
      <c r="AW919" t="b">
        <v>0</v>
      </c>
      <c r="AX919">
        <v>27600000</v>
      </c>
      <c r="AY919" s="20">
        <v>44951</v>
      </c>
      <c r="AZ919" s="20"/>
      <c r="BA919" s="20">
        <v>45132</v>
      </c>
      <c r="BB919">
        <v>1</v>
      </c>
      <c r="BC919">
        <v>0.5</v>
      </c>
      <c r="BD919">
        <v>1</v>
      </c>
      <c r="BE919">
        <v>11.5</v>
      </c>
      <c r="BF919" s="35" t="s">
        <v>14691</v>
      </c>
      <c r="BG919" s="35" t="s">
        <v>7454</v>
      </c>
      <c r="BH919" s="35" t="s">
        <v>7455</v>
      </c>
      <c r="BI919" s="35" t="s">
        <v>2589</v>
      </c>
      <c r="BJ919" s="35" t="s">
        <v>7456</v>
      </c>
    </row>
    <row r="920" spans="1:62" x14ac:dyDescent="0.2">
      <c r="A920">
        <v>918</v>
      </c>
      <c r="B920" s="35" t="s">
        <v>6896</v>
      </c>
      <c r="C920" s="35" t="s">
        <v>6897</v>
      </c>
      <c r="D920" s="35" t="s">
        <v>6898</v>
      </c>
      <c r="E920" s="35" t="s">
        <v>6899</v>
      </c>
      <c r="F920" s="35" t="s">
        <v>6900</v>
      </c>
      <c r="G920" s="20">
        <v>44186</v>
      </c>
      <c r="H920" s="35" t="s">
        <v>3225</v>
      </c>
      <c r="I920" s="35" t="s">
        <v>54</v>
      </c>
      <c r="J920" s="35" t="s">
        <v>1042</v>
      </c>
      <c r="K920">
        <v>18</v>
      </c>
      <c r="L920">
        <v>9.1999999999999993</v>
      </c>
      <c r="M920" s="35" t="s">
        <v>6901</v>
      </c>
      <c r="N920" s="35" t="s">
        <v>6902</v>
      </c>
      <c r="O920" s="35" t="s">
        <v>52</v>
      </c>
      <c r="P920" s="35" t="s">
        <v>2656</v>
      </c>
      <c r="Q920" s="35" t="s">
        <v>209</v>
      </c>
      <c r="R920" s="35" t="s">
        <v>2577</v>
      </c>
      <c r="S920" s="35" t="s">
        <v>6903</v>
      </c>
      <c r="T920">
        <v>30000000</v>
      </c>
      <c r="U920">
        <v>10</v>
      </c>
      <c r="V920" s="35" t="s">
        <v>14691</v>
      </c>
      <c r="W920" s="35" t="s">
        <v>1041</v>
      </c>
      <c r="X920" s="35" t="s">
        <v>147</v>
      </c>
      <c r="Y920" s="35" t="s">
        <v>48</v>
      </c>
      <c r="Z920" s="35" t="s">
        <v>14691</v>
      </c>
      <c r="AA920" s="35" t="s">
        <v>14691</v>
      </c>
      <c r="AC920" s="35" t="s">
        <v>14691</v>
      </c>
      <c r="AD920" s="35" t="s">
        <v>14691</v>
      </c>
      <c r="AE920">
        <v>300068000</v>
      </c>
      <c r="AF920">
        <v>10</v>
      </c>
      <c r="AG920" s="35" t="s">
        <v>14691</v>
      </c>
      <c r="AI920">
        <v>10000000</v>
      </c>
      <c r="AJ920" s="20">
        <v>44208</v>
      </c>
      <c r="AK920" s="20"/>
      <c r="AL920">
        <v>8350000</v>
      </c>
      <c r="AO920">
        <v>5566667</v>
      </c>
      <c r="AP920" s="35" t="s">
        <v>14691</v>
      </c>
      <c r="AQ920" s="35" t="s">
        <v>14691</v>
      </c>
      <c r="AR920" s="35" t="s">
        <v>14691</v>
      </c>
      <c r="AS920" s="35" t="s">
        <v>14691</v>
      </c>
      <c r="AT920" s="35" t="s">
        <v>14691</v>
      </c>
      <c r="AU920">
        <v>10.01</v>
      </c>
      <c r="AV920">
        <v>10.065</v>
      </c>
      <c r="AW920" t="b">
        <v>0</v>
      </c>
      <c r="AX920">
        <v>30000000</v>
      </c>
      <c r="AY920" s="20">
        <v>44940</v>
      </c>
      <c r="AZ920" s="20"/>
      <c r="BA920" s="20"/>
      <c r="BD920">
        <v>1</v>
      </c>
      <c r="BE920">
        <v>11.5</v>
      </c>
      <c r="BF920" s="35" t="s">
        <v>14691</v>
      </c>
      <c r="BG920" s="35" t="s">
        <v>1043</v>
      </c>
      <c r="BH920" s="35" t="s">
        <v>6904</v>
      </c>
      <c r="BI920" s="35" t="s">
        <v>2580</v>
      </c>
      <c r="BJ920" s="35" t="s">
        <v>6905</v>
      </c>
    </row>
    <row r="921" spans="1:62" x14ac:dyDescent="0.2">
      <c r="A921">
        <v>919</v>
      </c>
      <c r="B921" s="35" t="s">
        <v>6896</v>
      </c>
      <c r="C921" s="35" t="s">
        <v>6897</v>
      </c>
      <c r="D921" s="35" t="s">
        <v>6898</v>
      </c>
      <c r="E921" s="35" t="s">
        <v>6906</v>
      </c>
      <c r="F921" s="35" t="s">
        <v>6900</v>
      </c>
      <c r="G921" s="20">
        <v>44186</v>
      </c>
      <c r="H921" s="35" t="s">
        <v>3225</v>
      </c>
      <c r="I921" s="35" t="s">
        <v>54</v>
      </c>
      <c r="J921" s="35" t="s">
        <v>1042</v>
      </c>
      <c r="K921">
        <v>18</v>
      </c>
      <c r="L921">
        <v>9.1999999999999993</v>
      </c>
      <c r="M921" s="35" t="s">
        <v>6901</v>
      </c>
      <c r="N921" s="35" t="s">
        <v>6902</v>
      </c>
      <c r="O921" s="35" t="s">
        <v>52</v>
      </c>
      <c r="P921" s="35" t="s">
        <v>2656</v>
      </c>
      <c r="Q921" s="35" t="s">
        <v>209</v>
      </c>
      <c r="R921" s="35" t="s">
        <v>2577</v>
      </c>
      <c r="S921" s="35" t="s">
        <v>6903</v>
      </c>
      <c r="T921">
        <v>30000000</v>
      </c>
      <c r="U921">
        <v>10</v>
      </c>
      <c r="V921" s="35" t="s">
        <v>14691</v>
      </c>
      <c r="W921" s="35" t="s">
        <v>1041</v>
      </c>
      <c r="X921" s="35" t="s">
        <v>147</v>
      </c>
      <c r="Y921" s="35" t="s">
        <v>48</v>
      </c>
      <c r="Z921" s="35" t="s">
        <v>14691</v>
      </c>
      <c r="AA921" s="35" t="s">
        <v>14691</v>
      </c>
      <c r="AC921" s="35" t="s">
        <v>14691</v>
      </c>
      <c r="AD921" s="35" t="s">
        <v>14691</v>
      </c>
      <c r="AE921">
        <v>300068000</v>
      </c>
      <c r="AF921">
        <v>10</v>
      </c>
      <c r="AG921" s="35" t="s">
        <v>14691</v>
      </c>
      <c r="AI921">
        <v>10000000</v>
      </c>
      <c r="AJ921" s="20">
        <v>44208</v>
      </c>
      <c r="AK921" s="20"/>
      <c r="AL921">
        <v>8350000</v>
      </c>
      <c r="AO921">
        <v>5566667</v>
      </c>
      <c r="AP921" s="35" t="s">
        <v>14691</v>
      </c>
      <c r="AQ921" s="35" t="s">
        <v>14691</v>
      </c>
      <c r="AR921" s="35" t="s">
        <v>14691</v>
      </c>
      <c r="AS921" s="35" t="s">
        <v>14691</v>
      </c>
      <c r="AT921" s="35" t="s">
        <v>14691</v>
      </c>
      <c r="AU921">
        <v>10.01</v>
      </c>
      <c r="AV921">
        <v>10.065</v>
      </c>
      <c r="AW921" t="b">
        <v>0</v>
      </c>
      <c r="AX921">
        <v>30000000</v>
      </c>
      <c r="AY921" s="20">
        <v>44940</v>
      </c>
      <c r="AZ921" s="20"/>
      <c r="BA921" s="20"/>
      <c r="BD921">
        <v>1</v>
      </c>
      <c r="BE921">
        <v>11.5</v>
      </c>
      <c r="BF921" s="35" t="s">
        <v>14691</v>
      </c>
      <c r="BG921" s="35" t="s">
        <v>6907</v>
      </c>
      <c r="BH921" s="35" t="s">
        <v>6908</v>
      </c>
      <c r="BI921" s="35" t="s">
        <v>2584</v>
      </c>
      <c r="BJ921" s="35" t="s">
        <v>6909</v>
      </c>
    </row>
    <row r="922" spans="1:62" x14ac:dyDescent="0.2">
      <c r="A922">
        <v>920</v>
      </c>
      <c r="B922" s="35" t="s">
        <v>6896</v>
      </c>
      <c r="C922" s="35" t="s">
        <v>6897</v>
      </c>
      <c r="D922" s="35" t="s">
        <v>6898</v>
      </c>
      <c r="E922" s="35" t="s">
        <v>6910</v>
      </c>
      <c r="F922" s="35" t="s">
        <v>6900</v>
      </c>
      <c r="G922" s="20">
        <v>44186</v>
      </c>
      <c r="H922" s="35" t="s">
        <v>3225</v>
      </c>
      <c r="I922" s="35" t="s">
        <v>54</v>
      </c>
      <c r="J922" s="35" t="s">
        <v>1042</v>
      </c>
      <c r="K922">
        <v>18</v>
      </c>
      <c r="L922">
        <v>9.1999999999999993</v>
      </c>
      <c r="M922" s="35" t="s">
        <v>6901</v>
      </c>
      <c r="N922" s="35" t="s">
        <v>6902</v>
      </c>
      <c r="O922" s="35" t="s">
        <v>52</v>
      </c>
      <c r="P922" s="35" t="s">
        <v>2656</v>
      </c>
      <c r="Q922" s="35" t="s">
        <v>209</v>
      </c>
      <c r="R922" s="35" t="s">
        <v>2577</v>
      </c>
      <c r="S922" s="35" t="s">
        <v>6903</v>
      </c>
      <c r="T922">
        <v>30000000</v>
      </c>
      <c r="U922">
        <v>10</v>
      </c>
      <c r="V922" s="35" t="s">
        <v>14691</v>
      </c>
      <c r="W922" s="35" t="s">
        <v>1041</v>
      </c>
      <c r="X922" s="35" t="s">
        <v>147</v>
      </c>
      <c r="Y922" s="35" t="s">
        <v>48</v>
      </c>
      <c r="Z922" s="35" t="s">
        <v>14691</v>
      </c>
      <c r="AA922" s="35" t="s">
        <v>14691</v>
      </c>
      <c r="AC922" s="35" t="s">
        <v>14691</v>
      </c>
      <c r="AD922" s="35" t="s">
        <v>14691</v>
      </c>
      <c r="AE922">
        <v>300068000</v>
      </c>
      <c r="AF922">
        <v>10</v>
      </c>
      <c r="AG922" s="35" t="s">
        <v>14691</v>
      </c>
      <c r="AI922">
        <v>10000000</v>
      </c>
      <c r="AJ922" s="20">
        <v>44208</v>
      </c>
      <c r="AK922" s="20"/>
      <c r="AL922">
        <v>8350000</v>
      </c>
      <c r="AO922">
        <v>5566667</v>
      </c>
      <c r="AP922" s="35" t="s">
        <v>14691</v>
      </c>
      <c r="AQ922" s="35" t="s">
        <v>14691</v>
      </c>
      <c r="AR922" s="35" t="s">
        <v>14691</v>
      </c>
      <c r="AS922" s="35" t="s">
        <v>14691</v>
      </c>
      <c r="AT922" s="35" t="s">
        <v>14691</v>
      </c>
      <c r="AU922">
        <v>10.01</v>
      </c>
      <c r="AV922">
        <v>10.065</v>
      </c>
      <c r="AW922" t="b">
        <v>0</v>
      </c>
      <c r="AX922">
        <v>30000000</v>
      </c>
      <c r="AY922" s="20">
        <v>44940</v>
      </c>
      <c r="AZ922" s="20"/>
      <c r="BA922" s="20"/>
      <c r="BD922">
        <v>1</v>
      </c>
      <c r="BE922">
        <v>11.5</v>
      </c>
      <c r="BF922" s="35" t="s">
        <v>14691</v>
      </c>
      <c r="BG922" s="35" t="s">
        <v>6911</v>
      </c>
      <c r="BH922" s="35" t="s">
        <v>6912</v>
      </c>
      <c r="BI922" s="35" t="s">
        <v>2589</v>
      </c>
      <c r="BJ922" s="35" t="s">
        <v>6913</v>
      </c>
    </row>
    <row r="923" spans="1:62" x14ac:dyDescent="0.2">
      <c r="A923">
        <v>921</v>
      </c>
      <c r="B923" s="35" t="s">
        <v>3488</v>
      </c>
      <c r="C923" s="35" t="s">
        <v>3489</v>
      </c>
      <c r="D923" s="35" t="s">
        <v>3490</v>
      </c>
      <c r="E923" s="35" t="s">
        <v>3491</v>
      </c>
      <c r="F923" s="35" t="s">
        <v>3492</v>
      </c>
      <c r="G923" s="20">
        <v>44302</v>
      </c>
      <c r="H923" s="35" t="s">
        <v>193</v>
      </c>
      <c r="I923" s="35" t="s">
        <v>158</v>
      </c>
      <c r="J923" s="35" t="s">
        <v>126</v>
      </c>
      <c r="K923">
        <v>18</v>
      </c>
      <c r="M923" s="35" t="s">
        <v>3493</v>
      </c>
      <c r="N923" s="35" t="s">
        <v>3494</v>
      </c>
      <c r="O923" s="35" t="s">
        <v>192</v>
      </c>
      <c r="P923" s="35" t="s">
        <v>2598</v>
      </c>
      <c r="Q923" s="35" t="s">
        <v>2576</v>
      </c>
      <c r="R923" s="35" t="s">
        <v>2577</v>
      </c>
      <c r="S923" s="35" t="s">
        <v>3495</v>
      </c>
      <c r="T923">
        <v>5750000</v>
      </c>
      <c r="U923">
        <v>10</v>
      </c>
      <c r="V923" s="35" t="s">
        <v>14691</v>
      </c>
      <c r="W923" s="35" t="s">
        <v>1039</v>
      </c>
      <c r="X923" s="35" t="s">
        <v>79</v>
      </c>
      <c r="Y923" s="35" t="s">
        <v>167</v>
      </c>
      <c r="Z923" s="35" t="s">
        <v>49</v>
      </c>
      <c r="AA923" s="35" t="s">
        <v>167</v>
      </c>
      <c r="AC923" s="35" t="s">
        <v>14691</v>
      </c>
      <c r="AD923" s="35" t="s">
        <v>14691</v>
      </c>
      <c r="AE923">
        <v>58075962</v>
      </c>
      <c r="AF923">
        <v>10.1</v>
      </c>
      <c r="AG923" s="35" t="s">
        <v>1038</v>
      </c>
      <c r="AH923">
        <v>450000000</v>
      </c>
      <c r="AI923">
        <v>5750000</v>
      </c>
      <c r="AJ923" s="20">
        <v>44369</v>
      </c>
      <c r="AK923" s="20">
        <v>44449</v>
      </c>
      <c r="AL923">
        <v>2705000</v>
      </c>
      <c r="AM923">
        <v>270500</v>
      </c>
      <c r="AP923" s="35" t="s">
        <v>14691</v>
      </c>
      <c r="AQ923" s="35" t="s">
        <v>14691</v>
      </c>
      <c r="AR923" s="35" t="s">
        <v>14691</v>
      </c>
      <c r="AS923" s="35" t="s">
        <v>14691</v>
      </c>
      <c r="AT923" s="35" t="s">
        <v>14691</v>
      </c>
      <c r="AU923">
        <v>10.11</v>
      </c>
      <c r="AV923">
        <v>10.127000000000001</v>
      </c>
      <c r="AW923" t="b">
        <v>1</v>
      </c>
      <c r="AX923">
        <v>5750000</v>
      </c>
      <c r="AY923" s="20">
        <v>44736</v>
      </c>
      <c r="AZ923" s="20"/>
      <c r="BA923" s="20">
        <v>45009</v>
      </c>
      <c r="BB923">
        <v>1</v>
      </c>
      <c r="BC923">
        <v>1</v>
      </c>
      <c r="BD923">
        <v>0.5</v>
      </c>
      <c r="BE923">
        <v>11.5</v>
      </c>
      <c r="BF923" s="35" t="s">
        <v>14691</v>
      </c>
      <c r="BG923" s="35" t="s">
        <v>1040</v>
      </c>
      <c r="BH923" s="35" t="s">
        <v>3496</v>
      </c>
      <c r="BI923" s="35" t="s">
        <v>2580</v>
      </c>
      <c r="BJ923" s="35" t="s">
        <v>3497</v>
      </c>
    </row>
    <row r="924" spans="1:62" x14ac:dyDescent="0.2">
      <c r="A924">
        <v>922</v>
      </c>
      <c r="B924" s="35" t="s">
        <v>3488</v>
      </c>
      <c r="C924" s="35" t="s">
        <v>3489</v>
      </c>
      <c r="D924" s="35" t="s">
        <v>3490</v>
      </c>
      <c r="E924" s="35" t="s">
        <v>3498</v>
      </c>
      <c r="F924" s="35" t="s">
        <v>3492</v>
      </c>
      <c r="G924" s="20">
        <v>44302</v>
      </c>
      <c r="H924" s="35" t="s">
        <v>193</v>
      </c>
      <c r="I924" s="35" t="s">
        <v>158</v>
      </c>
      <c r="J924" s="35" t="s">
        <v>126</v>
      </c>
      <c r="K924">
        <v>18</v>
      </c>
      <c r="M924" s="35" t="s">
        <v>3493</v>
      </c>
      <c r="N924" s="35" t="s">
        <v>3494</v>
      </c>
      <c r="O924" s="35" t="s">
        <v>192</v>
      </c>
      <c r="P924" s="35" t="s">
        <v>2598</v>
      </c>
      <c r="Q924" s="35" t="s">
        <v>2576</v>
      </c>
      <c r="R924" s="35" t="s">
        <v>2577</v>
      </c>
      <c r="S924" s="35" t="s">
        <v>3495</v>
      </c>
      <c r="T924">
        <v>5750000</v>
      </c>
      <c r="U924">
        <v>10</v>
      </c>
      <c r="V924" s="35" t="s">
        <v>14691</v>
      </c>
      <c r="W924" s="35" t="s">
        <v>1039</v>
      </c>
      <c r="X924" s="35" t="s">
        <v>79</v>
      </c>
      <c r="Y924" s="35" t="s">
        <v>167</v>
      </c>
      <c r="Z924" s="35" t="s">
        <v>49</v>
      </c>
      <c r="AA924" s="35" t="s">
        <v>167</v>
      </c>
      <c r="AC924" s="35" t="s">
        <v>14691</v>
      </c>
      <c r="AD924" s="35" t="s">
        <v>14691</v>
      </c>
      <c r="AE924">
        <v>58075962</v>
      </c>
      <c r="AF924">
        <v>10.1</v>
      </c>
      <c r="AG924" s="35" t="s">
        <v>1038</v>
      </c>
      <c r="AH924">
        <v>450000000</v>
      </c>
      <c r="AI924">
        <v>5750000</v>
      </c>
      <c r="AJ924" s="20">
        <v>44369</v>
      </c>
      <c r="AK924" s="20">
        <v>44449</v>
      </c>
      <c r="AL924">
        <v>2705000</v>
      </c>
      <c r="AM924">
        <v>270500</v>
      </c>
      <c r="AP924" s="35" t="s">
        <v>14691</v>
      </c>
      <c r="AQ924" s="35" t="s">
        <v>14691</v>
      </c>
      <c r="AR924" s="35" t="s">
        <v>14691</v>
      </c>
      <c r="AS924" s="35" t="s">
        <v>14691</v>
      </c>
      <c r="AT924" s="35" t="s">
        <v>14691</v>
      </c>
      <c r="AU924">
        <v>10.11</v>
      </c>
      <c r="AV924">
        <v>10.127000000000001</v>
      </c>
      <c r="AW924" t="b">
        <v>1</v>
      </c>
      <c r="AX924">
        <v>5750000</v>
      </c>
      <c r="AY924" s="20">
        <v>44736</v>
      </c>
      <c r="AZ924" s="20"/>
      <c r="BA924" s="20">
        <v>45009</v>
      </c>
      <c r="BB924">
        <v>1</v>
      </c>
      <c r="BC924">
        <v>1</v>
      </c>
      <c r="BD924">
        <v>0.5</v>
      </c>
      <c r="BE924">
        <v>11.5</v>
      </c>
      <c r="BF924" s="35" t="s">
        <v>14691</v>
      </c>
      <c r="BG924" s="35" t="s">
        <v>3488</v>
      </c>
      <c r="BH924" s="35" t="s">
        <v>3499</v>
      </c>
      <c r="BI924" s="35" t="s">
        <v>2584</v>
      </c>
      <c r="BJ924" s="35" t="s">
        <v>3500</v>
      </c>
    </row>
    <row r="925" spans="1:62" x14ac:dyDescent="0.2">
      <c r="A925">
        <v>923</v>
      </c>
      <c r="B925" s="35" t="s">
        <v>3488</v>
      </c>
      <c r="C925" s="35" t="s">
        <v>3489</v>
      </c>
      <c r="D925" s="35" t="s">
        <v>3490</v>
      </c>
      <c r="E925" s="35" t="s">
        <v>3501</v>
      </c>
      <c r="F925" s="35" t="s">
        <v>3492</v>
      </c>
      <c r="G925" s="20">
        <v>44302</v>
      </c>
      <c r="H925" s="35" t="s">
        <v>193</v>
      </c>
      <c r="I925" s="35" t="s">
        <v>158</v>
      </c>
      <c r="J925" s="35" t="s">
        <v>126</v>
      </c>
      <c r="K925">
        <v>18</v>
      </c>
      <c r="M925" s="35" t="s">
        <v>3493</v>
      </c>
      <c r="N925" s="35" t="s">
        <v>3494</v>
      </c>
      <c r="O925" s="35" t="s">
        <v>192</v>
      </c>
      <c r="P925" s="35" t="s">
        <v>2598</v>
      </c>
      <c r="Q925" s="35" t="s">
        <v>2576</v>
      </c>
      <c r="R925" s="35" t="s">
        <v>2577</v>
      </c>
      <c r="S925" s="35" t="s">
        <v>3495</v>
      </c>
      <c r="T925">
        <v>5750000</v>
      </c>
      <c r="U925">
        <v>10</v>
      </c>
      <c r="V925" s="35" t="s">
        <v>14691</v>
      </c>
      <c r="W925" s="35" t="s">
        <v>1039</v>
      </c>
      <c r="X925" s="35" t="s">
        <v>79</v>
      </c>
      <c r="Y925" s="35" t="s">
        <v>167</v>
      </c>
      <c r="Z925" s="35" t="s">
        <v>49</v>
      </c>
      <c r="AA925" s="35" t="s">
        <v>167</v>
      </c>
      <c r="AC925" s="35" t="s">
        <v>14691</v>
      </c>
      <c r="AD925" s="35" t="s">
        <v>14691</v>
      </c>
      <c r="AE925">
        <v>58075962</v>
      </c>
      <c r="AF925">
        <v>10.1</v>
      </c>
      <c r="AG925" s="35" t="s">
        <v>1038</v>
      </c>
      <c r="AH925">
        <v>450000000</v>
      </c>
      <c r="AI925">
        <v>5750000</v>
      </c>
      <c r="AJ925" s="20">
        <v>44369</v>
      </c>
      <c r="AK925" s="20">
        <v>44449</v>
      </c>
      <c r="AL925">
        <v>2705000</v>
      </c>
      <c r="AM925">
        <v>270500</v>
      </c>
      <c r="AP925" s="35" t="s">
        <v>14691</v>
      </c>
      <c r="AQ925" s="35" t="s">
        <v>14691</v>
      </c>
      <c r="AR925" s="35" t="s">
        <v>14691</v>
      </c>
      <c r="AS925" s="35" t="s">
        <v>14691</v>
      </c>
      <c r="AT925" s="35" t="s">
        <v>14691</v>
      </c>
      <c r="AU925">
        <v>10.11</v>
      </c>
      <c r="AV925">
        <v>10.127000000000001</v>
      </c>
      <c r="AW925" t="b">
        <v>1</v>
      </c>
      <c r="AX925">
        <v>5750000</v>
      </c>
      <c r="AY925" s="20">
        <v>44736</v>
      </c>
      <c r="AZ925" s="20"/>
      <c r="BA925" s="20">
        <v>45009</v>
      </c>
      <c r="BB925">
        <v>1</v>
      </c>
      <c r="BC925">
        <v>1</v>
      </c>
      <c r="BD925">
        <v>0.5</v>
      </c>
      <c r="BE925">
        <v>11.5</v>
      </c>
      <c r="BF925" s="35" t="s">
        <v>14691</v>
      </c>
      <c r="BG925" s="35" t="s">
        <v>3502</v>
      </c>
      <c r="BH925" s="35" t="s">
        <v>3503</v>
      </c>
      <c r="BI925" s="35" t="s">
        <v>2589</v>
      </c>
      <c r="BJ925" s="35" t="s">
        <v>3504</v>
      </c>
    </row>
    <row r="926" spans="1:62" x14ac:dyDescent="0.2">
      <c r="A926">
        <v>924</v>
      </c>
      <c r="B926" s="35" t="s">
        <v>3488</v>
      </c>
      <c r="C926" s="35" t="s">
        <v>3489</v>
      </c>
      <c r="D926" s="35" t="s">
        <v>3490</v>
      </c>
      <c r="E926" s="35" t="s">
        <v>3505</v>
      </c>
      <c r="F926" s="35" t="s">
        <v>3492</v>
      </c>
      <c r="G926" s="20">
        <v>44302</v>
      </c>
      <c r="H926" s="35" t="s">
        <v>193</v>
      </c>
      <c r="I926" s="35" t="s">
        <v>158</v>
      </c>
      <c r="J926" s="35" t="s">
        <v>126</v>
      </c>
      <c r="K926">
        <v>18</v>
      </c>
      <c r="M926" s="35" t="s">
        <v>3493</v>
      </c>
      <c r="N926" s="35" t="s">
        <v>3494</v>
      </c>
      <c r="O926" s="35" t="s">
        <v>192</v>
      </c>
      <c r="P926" s="35" t="s">
        <v>2598</v>
      </c>
      <c r="Q926" s="35" t="s">
        <v>2576</v>
      </c>
      <c r="R926" s="35" t="s">
        <v>2577</v>
      </c>
      <c r="S926" s="35" t="s">
        <v>3495</v>
      </c>
      <c r="T926">
        <v>5750000</v>
      </c>
      <c r="U926">
        <v>10</v>
      </c>
      <c r="V926" s="35" t="s">
        <v>14691</v>
      </c>
      <c r="W926" s="35" t="s">
        <v>1039</v>
      </c>
      <c r="X926" s="35" t="s">
        <v>79</v>
      </c>
      <c r="Y926" s="35" t="s">
        <v>167</v>
      </c>
      <c r="Z926" s="35" t="s">
        <v>49</v>
      </c>
      <c r="AA926" s="35" t="s">
        <v>167</v>
      </c>
      <c r="AC926" s="35" t="s">
        <v>14691</v>
      </c>
      <c r="AD926" s="35" t="s">
        <v>14691</v>
      </c>
      <c r="AE926">
        <v>58075962</v>
      </c>
      <c r="AF926">
        <v>10.1</v>
      </c>
      <c r="AG926" s="35" t="s">
        <v>1038</v>
      </c>
      <c r="AH926">
        <v>450000000</v>
      </c>
      <c r="AI926">
        <v>5750000</v>
      </c>
      <c r="AJ926" s="20">
        <v>44369</v>
      </c>
      <c r="AK926" s="20">
        <v>44449</v>
      </c>
      <c r="AL926">
        <v>2705000</v>
      </c>
      <c r="AM926">
        <v>270500</v>
      </c>
      <c r="AP926" s="35" t="s">
        <v>14691</v>
      </c>
      <c r="AQ926" s="35" t="s">
        <v>14691</v>
      </c>
      <c r="AR926" s="35" t="s">
        <v>14691</v>
      </c>
      <c r="AS926" s="35" t="s">
        <v>14691</v>
      </c>
      <c r="AT926" s="35" t="s">
        <v>14691</v>
      </c>
      <c r="AU926">
        <v>10.11</v>
      </c>
      <c r="AV926">
        <v>10.127000000000001</v>
      </c>
      <c r="AW926" t="b">
        <v>1</v>
      </c>
      <c r="AX926">
        <v>5750000</v>
      </c>
      <c r="AY926" s="20">
        <v>44736</v>
      </c>
      <c r="AZ926" s="20"/>
      <c r="BA926" s="20">
        <v>45009</v>
      </c>
      <c r="BB926">
        <v>1</v>
      </c>
      <c r="BC926">
        <v>1</v>
      </c>
      <c r="BD926">
        <v>0.5</v>
      </c>
      <c r="BE926">
        <v>11.5</v>
      </c>
      <c r="BF926" s="35" t="s">
        <v>14691</v>
      </c>
      <c r="BG926" s="35" t="s">
        <v>3506</v>
      </c>
      <c r="BH926" s="35" t="s">
        <v>3507</v>
      </c>
      <c r="BI926" s="35" t="s">
        <v>2613</v>
      </c>
      <c r="BJ926" s="35" t="s">
        <v>3508</v>
      </c>
    </row>
    <row r="927" spans="1:62" x14ac:dyDescent="0.2">
      <c r="A927">
        <v>925</v>
      </c>
      <c r="B927" s="35" t="s">
        <v>13050</v>
      </c>
      <c r="C927" s="35" t="s">
        <v>13051</v>
      </c>
      <c r="D927" s="35" t="s">
        <v>13052</v>
      </c>
      <c r="E927" s="35" t="s">
        <v>13053</v>
      </c>
      <c r="F927" s="35" t="s">
        <v>13054</v>
      </c>
      <c r="G927" s="20">
        <v>44250</v>
      </c>
      <c r="H927" s="35" t="s">
        <v>3225</v>
      </c>
      <c r="I927" s="35" t="s">
        <v>61</v>
      </c>
      <c r="J927" s="35" t="s">
        <v>119</v>
      </c>
      <c r="K927">
        <v>18</v>
      </c>
      <c r="L927">
        <v>9.1999999999999993</v>
      </c>
      <c r="M927" s="35" t="s">
        <v>13055</v>
      </c>
      <c r="N927" s="35" t="s">
        <v>13056</v>
      </c>
      <c r="O927" s="35" t="s">
        <v>68</v>
      </c>
      <c r="P927" s="35" t="s">
        <v>2656</v>
      </c>
      <c r="Q927" s="35" t="s">
        <v>52</v>
      </c>
      <c r="R927" s="35" t="s">
        <v>2623</v>
      </c>
      <c r="S927" s="35" t="s">
        <v>13057</v>
      </c>
      <c r="T927">
        <v>17161500</v>
      </c>
      <c r="U927">
        <v>10</v>
      </c>
      <c r="V927" s="35" t="s">
        <v>14691</v>
      </c>
      <c r="W927" s="35" t="s">
        <v>118</v>
      </c>
      <c r="X927" s="35" t="s">
        <v>79</v>
      </c>
      <c r="Y927" s="35" t="s">
        <v>48</v>
      </c>
      <c r="Z927" s="35" t="s">
        <v>14691</v>
      </c>
      <c r="AA927" s="35" t="s">
        <v>14691</v>
      </c>
      <c r="AC927" s="35" t="s">
        <v>14691</v>
      </c>
      <c r="AD927" s="35" t="s">
        <v>14691</v>
      </c>
      <c r="AE927">
        <v>171615000</v>
      </c>
      <c r="AF927">
        <v>10</v>
      </c>
      <c r="AG927" s="35" t="s">
        <v>14691</v>
      </c>
      <c r="AI927">
        <v>3432300</v>
      </c>
      <c r="AJ927" s="20">
        <v>44337</v>
      </c>
      <c r="AK927" s="20"/>
      <c r="AL927">
        <v>7082300</v>
      </c>
      <c r="AO927">
        <v>4721533</v>
      </c>
      <c r="AP927" s="35" t="s">
        <v>14691</v>
      </c>
      <c r="AQ927" s="35" t="s">
        <v>14691</v>
      </c>
      <c r="AR927" s="35" t="s">
        <v>14691</v>
      </c>
      <c r="AS927" s="35" t="s">
        <v>14691</v>
      </c>
      <c r="AT927" s="35" t="s">
        <v>14691</v>
      </c>
      <c r="AU927">
        <v>10</v>
      </c>
      <c r="AV927">
        <v>10.045999999999999</v>
      </c>
      <c r="AW927" t="b">
        <v>0</v>
      </c>
      <c r="AX927">
        <v>17161500</v>
      </c>
      <c r="AY927" s="20">
        <v>45071</v>
      </c>
      <c r="AZ927" s="20"/>
      <c r="BA927" s="20"/>
      <c r="BB927">
        <v>1</v>
      </c>
      <c r="BC927">
        <v>0.20000000298023224</v>
      </c>
      <c r="BD927">
        <v>1</v>
      </c>
      <c r="BE927">
        <v>11.5</v>
      </c>
      <c r="BF927" s="35" t="s">
        <v>14691</v>
      </c>
      <c r="BG927" s="35" t="s">
        <v>1037</v>
      </c>
      <c r="BH927" s="35" t="s">
        <v>14834</v>
      </c>
      <c r="BI927" s="35" t="s">
        <v>2580</v>
      </c>
      <c r="BJ927" s="35" t="s">
        <v>13058</v>
      </c>
    </row>
    <row r="928" spans="1:62" x14ac:dyDescent="0.2">
      <c r="A928">
        <v>926</v>
      </c>
      <c r="B928" s="35" t="s">
        <v>13050</v>
      </c>
      <c r="C928" s="35" t="s">
        <v>13051</v>
      </c>
      <c r="D928" s="35" t="s">
        <v>13052</v>
      </c>
      <c r="E928" s="35" t="s">
        <v>13059</v>
      </c>
      <c r="F928" s="35" t="s">
        <v>13054</v>
      </c>
      <c r="G928" s="20">
        <v>44250</v>
      </c>
      <c r="H928" s="35" t="s">
        <v>3225</v>
      </c>
      <c r="I928" s="35" t="s">
        <v>61</v>
      </c>
      <c r="J928" s="35" t="s">
        <v>119</v>
      </c>
      <c r="K928">
        <v>18</v>
      </c>
      <c r="L928">
        <v>9.1999999999999993</v>
      </c>
      <c r="M928" s="35" t="s">
        <v>13055</v>
      </c>
      <c r="N928" s="35" t="s">
        <v>13056</v>
      </c>
      <c r="O928" s="35" t="s">
        <v>68</v>
      </c>
      <c r="P928" s="35" t="s">
        <v>2656</v>
      </c>
      <c r="Q928" s="35" t="s">
        <v>52</v>
      </c>
      <c r="R928" s="35" t="s">
        <v>2623</v>
      </c>
      <c r="S928" s="35" t="s">
        <v>13057</v>
      </c>
      <c r="T928">
        <v>17161500</v>
      </c>
      <c r="U928">
        <v>10</v>
      </c>
      <c r="V928" s="35" t="s">
        <v>14691</v>
      </c>
      <c r="W928" s="35" t="s">
        <v>118</v>
      </c>
      <c r="X928" s="35" t="s">
        <v>79</v>
      </c>
      <c r="Y928" s="35" t="s">
        <v>48</v>
      </c>
      <c r="Z928" s="35" t="s">
        <v>14691</v>
      </c>
      <c r="AA928" s="35" t="s">
        <v>14691</v>
      </c>
      <c r="AC928" s="35" t="s">
        <v>14691</v>
      </c>
      <c r="AD928" s="35" t="s">
        <v>14691</v>
      </c>
      <c r="AE928">
        <v>171615000</v>
      </c>
      <c r="AF928">
        <v>10</v>
      </c>
      <c r="AG928" s="35" t="s">
        <v>14691</v>
      </c>
      <c r="AI928">
        <v>3432300</v>
      </c>
      <c r="AJ928" s="20">
        <v>44337</v>
      </c>
      <c r="AK928" s="20"/>
      <c r="AL928">
        <v>7082300</v>
      </c>
      <c r="AO928">
        <v>4721533</v>
      </c>
      <c r="AP928" s="35" t="s">
        <v>14691</v>
      </c>
      <c r="AQ928" s="35" t="s">
        <v>14691</v>
      </c>
      <c r="AR928" s="35" t="s">
        <v>14691</v>
      </c>
      <c r="AS928" s="35" t="s">
        <v>14691</v>
      </c>
      <c r="AT928" s="35" t="s">
        <v>14691</v>
      </c>
      <c r="AU928">
        <v>10</v>
      </c>
      <c r="AV928">
        <v>10.045999999999999</v>
      </c>
      <c r="AW928" t="b">
        <v>0</v>
      </c>
      <c r="AX928">
        <v>17161500</v>
      </c>
      <c r="AY928" s="20">
        <v>45071</v>
      </c>
      <c r="AZ928" s="20"/>
      <c r="BA928" s="20"/>
      <c r="BB928">
        <v>1</v>
      </c>
      <c r="BC928">
        <v>0.20000000298023224</v>
      </c>
      <c r="BD928">
        <v>1</v>
      </c>
      <c r="BE928">
        <v>11.5</v>
      </c>
      <c r="BF928" s="35" t="s">
        <v>14691</v>
      </c>
      <c r="BG928" s="35" t="s">
        <v>13060</v>
      </c>
      <c r="BH928" s="35" t="s">
        <v>14835</v>
      </c>
      <c r="BI928" s="35" t="s">
        <v>2584</v>
      </c>
      <c r="BJ928" s="35" t="s">
        <v>13061</v>
      </c>
    </row>
    <row r="929" spans="1:62" x14ac:dyDescent="0.2">
      <c r="A929">
        <v>927</v>
      </c>
      <c r="B929" s="35" t="s">
        <v>13050</v>
      </c>
      <c r="C929" s="35" t="s">
        <v>13051</v>
      </c>
      <c r="D929" s="35" t="s">
        <v>13052</v>
      </c>
      <c r="E929" s="35" t="s">
        <v>13062</v>
      </c>
      <c r="F929" s="35" t="s">
        <v>13054</v>
      </c>
      <c r="G929" s="20">
        <v>44250</v>
      </c>
      <c r="H929" s="35" t="s">
        <v>3225</v>
      </c>
      <c r="I929" s="35" t="s">
        <v>61</v>
      </c>
      <c r="J929" s="35" t="s">
        <v>119</v>
      </c>
      <c r="K929">
        <v>18</v>
      </c>
      <c r="L929">
        <v>9.1999999999999993</v>
      </c>
      <c r="M929" s="35" t="s">
        <v>13055</v>
      </c>
      <c r="N929" s="35" t="s">
        <v>13056</v>
      </c>
      <c r="O929" s="35" t="s">
        <v>68</v>
      </c>
      <c r="P929" s="35" t="s">
        <v>2656</v>
      </c>
      <c r="Q929" s="35" t="s">
        <v>52</v>
      </c>
      <c r="R929" s="35" t="s">
        <v>2623</v>
      </c>
      <c r="S929" s="35" t="s">
        <v>13057</v>
      </c>
      <c r="T929">
        <v>17161500</v>
      </c>
      <c r="U929">
        <v>10</v>
      </c>
      <c r="V929" s="35" t="s">
        <v>14691</v>
      </c>
      <c r="W929" s="35" t="s">
        <v>118</v>
      </c>
      <c r="X929" s="35" t="s">
        <v>79</v>
      </c>
      <c r="Y929" s="35" t="s">
        <v>48</v>
      </c>
      <c r="Z929" s="35" t="s">
        <v>14691</v>
      </c>
      <c r="AA929" s="35" t="s">
        <v>14691</v>
      </c>
      <c r="AC929" s="35" t="s">
        <v>14691</v>
      </c>
      <c r="AD929" s="35" t="s">
        <v>14691</v>
      </c>
      <c r="AE929">
        <v>171615000</v>
      </c>
      <c r="AF929">
        <v>10</v>
      </c>
      <c r="AG929" s="35" t="s">
        <v>14691</v>
      </c>
      <c r="AI929">
        <v>3432300</v>
      </c>
      <c r="AJ929" s="20">
        <v>44337</v>
      </c>
      <c r="AK929" s="20"/>
      <c r="AL929">
        <v>7082300</v>
      </c>
      <c r="AO929">
        <v>4721533</v>
      </c>
      <c r="AP929" s="35" t="s">
        <v>14691</v>
      </c>
      <c r="AQ929" s="35" t="s">
        <v>14691</v>
      </c>
      <c r="AR929" s="35" t="s">
        <v>14691</v>
      </c>
      <c r="AS929" s="35" t="s">
        <v>14691</v>
      </c>
      <c r="AT929" s="35" t="s">
        <v>14691</v>
      </c>
      <c r="AU929">
        <v>10</v>
      </c>
      <c r="AV929">
        <v>10.045999999999999</v>
      </c>
      <c r="AW929" t="b">
        <v>0</v>
      </c>
      <c r="AX929">
        <v>17161500</v>
      </c>
      <c r="AY929" s="20">
        <v>45071</v>
      </c>
      <c r="AZ929" s="20"/>
      <c r="BA929" s="20"/>
      <c r="BB929">
        <v>1</v>
      </c>
      <c r="BC929">
        <v>0.20000000298023224</v>
      </c>
      <c r="BD929">
        <v>1</v>
      </c>
      <c r="BE929">
        <v>11.5</v>
      </c>
      <c r="BF929" s="35" t="s">
        <v>14691</v>
      </c>
      <c r="BG929" s="35" t="s">
        <v>13063</v>
      </c>
      <c r="BH929" s="35" t="s">
        <v>14836</v>
      </c>
      <c r="BI929" s="35" t="s">
        <v>2589</v>
      </c>
      <c r="BJ929" s="35" t="s">
        <v>13064</v>
      </c>
    </row>
    <row r="930" spans="1:62" x14ac:dyDescent="0.2">
      <c r="A930">
        <v>928</v>
      </c>
      <c r="B930" s="35" t="s">
        <v>2568</v>
      </c>
      <c r="C930" s="35" t="s">
        <v>2569</v>
      </c>
      <c r="D930" s="35" t="s">
        <v>2570</v>
      </c>
      <c r="E930" s="35" t="s">
        <v>2571</v>
      </c>
      <c r="F930" s="35" t="s">
        <v>2572</v>
      </c>
      <c r="G930" s="20">
        <v>44001</v>
      </c>
      <c r="H930" s="35" t="s">
        <v>1035</v>
      </c>
      <c r="I930" s="35" t="s">
        <v>158</v>
      </c>
      <c r="J930" s="35" t="s">
        <v>137</v>
      </c>
      <c r="K930">
        <v>18</v>
      </c>
      <c r="L930">
        <v>9.1999999999999993</v>
      </c>
      <c r="M930" s="35" t="s">
        <v>2573</v>
      </c>
      <c r="N930" s="35" t="s">
        <v>2574</v>
      </c>
      <c r="O930" s="35" t="s">
        <v>52</v>
      </c>
      <c r="P930" s="35" t="s">
        <v>2575</v>
      </c>
      <c r="Q930" s="35" t="s">
        <v>2576</v>
      </c>
      <c r="R930" s="35" t="s">
        <v>2577</v>
      </c>
      <c r="S930" s="35" t="s">
        <v>2578</v>
      </c>
      <c r="T930">
        <v>4000000</v>
      </c>
      <c r="U930">
        <v>10</v>
      </c>
      <c r="V930" s="35" t="s">
        <v>14691</v>
      </c>
      <c r="W930" s="35" t="s">
        <v>118</v>
      </c>
      <c r="X930" s="35" t="s">
        <v>79</v>
      </c>
      <c r="Y930" s="35" t="s">
        <v>48</v>
      </c>
      <c r="Z930" s="35" t="s">
        <v>14691</v>
      </c>
      <c r="AA930" s="35" t="s">
        <v>14691</v>
      </c>
      <c r="AC930" s="35" t="s">
        <v>14691</v>
      </c>
      <c r="AD930" s="35" t="s">
        <v>14691</v>
      </c>
      <c r="AE930">
        <v>41018518</v>
      </c>
      <c r="AF930">
        <v>10.25</v>
      </c>
      <c r="AG930" s="35" t="s">
        <v>14691</v>
      </c>
      <c r="AI930">
        <v>4000000</v>
      </c>
      <c r="AJ930" s="20">
        <v>44036</v>
      </c>
      <c r="AK930" s="20"/>
      <c r="AL930">
        <v>2600000</v>
      </c>
      <c r="AM930">
        <v>260000</v>
      </c>
      <c r="AP930" s="35" t="s">
        <v>14691</v>
      </c>
      <c r="AQ930" s="35" t="s">
        <v>14691</v>
      </c>
      <c r="AR930" s="35" t="s">
        <v>14691</v>
      </c>
      <c r="AS930" s="35" t="s">
        <v>14691</v>
      </c>
      <c r="AT930" s="35" t="s">
        <v>14691</v>
      </c>
      <c r="AU930">
        <v>10.26</v>
      </c>
      <c r="AV930">
        <v>10.254</v>
      </c>
      <c r="AW930" t="b">
        <v>0</v>
      </c>
      <c r="AX930">
        <v>4000000</v>
      </c>
      <c r="AY930" s="20">
        <v>44436</v>
      </c>
      <c r="AZ930" s="20"/>
      <c r="BA930" s="20">
        <v>44679</v>
      </c>
      <c r="BB930">
        <v>1</v>
      </c>
      <c r="BC930">
        <v>1</v>
      </c>
      <c r="BD930">
        <v>0.5</v>
      </c>
      <c r="BE930">
        <v>11.5</v>
      </c>
      <c r="BF930" s="35" t="s">
        <v>14691</v>
      </c>
      <c r="BG930" s="35" t="s">
        <v>1036</v>
      </c>
      <c r="BH930" s="35" t="s">
        <v>2579</v>
      </c>
      <c r="BI930" s="35" t="s">
        <v>2580</v>
      </c>
      <c r="BJ930" s="35" t="s">
        <v>2581</v>
      </c>
    </row>
    <row r="931" spans="1:62" x14ac:dyDescent="0.2">
      <c r="A931">
        <v>929</v>
      </c>
      <c r="B931" s="35" t="s">
        <v>2568</v>
      </c>
      <c r="C931" s="35" t="s">
        <v>2569</v>
      </c>
      <c r="D931" s="35" t="s">
        <v>2570</v>
      </c>
      <c r="E931" s="35" t="s">
        <v>2582</v>
      </c>
      <c r="F931" s="35" t="s">
        <v>2572</v>
      </c>
      <c r="G931" s="20">
        <v>44001</v>
      </c>
      <c r="H931" s="35" t="s">
        <v>1035</v>
      </c>
      <c r="I931" s="35" t="s">
        <v>158</v>
      </c>
      <c r="J931" s="35" t="s">
        <v>137</v>
      </c>
      <c r="K931">
        <v>18</v>
      </c>
      <c r="L931">
        <v>9.1999999999999993</v>
      </c>
      <c r="M931" s="35" t="s">
        <v>2573</v>
      </c>
      <c r="N931" s="35" t="s">
        <v>2574</v>
      </c>
      <c r="O931" s="35" t="s">
        <v>52</v>
      </c>
      <c r="P931" s="35" t="s">
        <v>2575</v>
      </c>
      <c r="Q931" s="35" t="s">
        <v>2576</v>
      </c>
      <c r="R931" s="35" t="s">
        <v>2577</v>
      </c>
      <c r="S931" s="35" t="s">
        <v>2578</v>
      </c>
      <c r="T931">
        <v>4000000</v>
      </c>
      <c r="U931">
        <v>10</v>
      </c>
      <c r="V931" s="35" t="s">
        <v>14691</v>
      </c>
      <c r="W931" s="35" t="s">
        <v>118</v>
      </c>
      <c r="X931" s="35" t="s">
        <v>79</v>
      </c>
      <c r="Y931" s="35" t="s">
        <v>48</v>
      </c>
      <c r="Z931" s="35" t="s">
        <v>14691</v>
      </c>
      <c r="AA931" s="35" t="s">
        <v>14691</v>
      </c>
      <c r="AC931" s="35" t="s">
        <v>14691</v>
      </c>
      <c r="AD931" s="35" t="s">
        <v>14691</v>
      </c>
      <c r="AE931">
        <v>41018518</v>
      </c>
      <c r="AF931">
        <v>10.25</v>
      </c>
      <c r="AG931" s="35" t="s">
        <v>14691</v>
      </c>
      <c r="AI931">
        <v>4000000</v>
      </c>
      <c r="AJ931" s="20">
        <v>44036</v>
      </c>
      <c r="AK931" s="20"/>
      <c r="AL931">
        <v>2600000</v>
      </c>
      <c r="AM931">
        <v>260000</v>
      </c>
      <c r="AP931" s="35" t="s">
        <v>14691</v>
      </c>
      <c r="AQ931" s="35" t="s">
        <v>14691</v>
      </c>
      <c r="AR931" s="35" t="s">
        <v>14691</v>
      </c>
      <c r="AS931" s="35" t="s">
        <v>14691</v>
      </c>
      <c r="AT931" s="35" t="s">
        <v>14691</v>
      </c>
      <c r="AU931">
        <v>10.26</v>
      </c>
      <c r="AV931">
        <v>10.254</v>
      </c>
      <c r="AW931" t="b">
        <v>0</v>
      </c>
      <c r="AX931">
        <v>4000000</v>
      </c>
      <c r="AY931" s="20">
        <v>44436</v>
      </c>
      <c r="AZ931" s="20"/>
      <c r="BA931" s="20">
        <v>44679</v>
      </c>
      <c r="BB931">
        <v>1</v>
      </c>
      <c r="BC931">
        <v>1</v>
      </c>
      <c r="BD931">
        <v>0.5</v>
      </c>
      <c r="BE931">
        <v>11.5</v>
      </c>
      <c r="BF931" s="35" t="s">
        <v>14691</v>
      </c>
      <c r="BG931" s="35" t="s">
        <v>2568</v>
      </c>
      <c r="BH931" s="35" t="s">
        <v>2583</v>
      </c>
      <c r="BI931" s="35" t="s">
        <v>2584</v>
      </c>
      <c r="BJ931" s="35" t="s">
        <v>2585</v>
      </c>
    </row>
    <row r="932" spans="1:62" x14ac:dyDescent="0.2">
      <c r="A932">
        <v>930</v>
      </c>
      <c r="B932" s="35" t="s">
        <v>2568</v>
      </c>
      <c r="C932" s="35" t="s">
        <v>2569</v>
      </c>
      <c r="D932" s="35" t="s">
        <v>2570</v>
      </c>
      <c r="E932" s="35" t="s">
        <v>2586</v>
      </c>
      <c r="F932" s="35" t="s">
        <v>2572</v>
      </c>
      <c r="G932" s="20">
        <v>44001</v>
      </c>
      <c r="H932" s="35" t="s">
        <v>1035</v>
      </c>
      <c r="I932" s="35" t="s">
        <v>158</v>
      </c>
      <c r="J932" s="35" t="s">
        <v>137</v>
      </c>
      <c r="K932">
        <v>18</v>
      </c>
      <c r="L932">
        <v>9.1999999999999993</v>
      </c>
      <c r="M932" s="35" t="s">
        <v>2573</v>
      </c>
      <c r="N932" s="35" t="s">
        <v>2574</v>
      </c>
      <c r="O932" s="35" t="s">
        <v>52</v>
      </c>
      <c r="P932" s="35" t="s">
        <v>2575</v>
      </c>
      <c r="Q932" s="35" t="s">
        <v>2576</v>
      </c>
      <c r="R932" s="35" t="s">
        <v>2577</v>
      </c>
      <c r="S932" s="35" t="s">
        <v>2578</v>
      </c>
      <c r="T932">
        <v>4000000</v>
      </c>
      <c r="U932">
        <v>10</v>
      </c>
      <c r="V932" s="35" t="s">
        <v>14691</v>
      </c>
      <c r="W932" s="35" t="s">
        <v>118</v>
      </c>
      <c r="X932" s="35" t="s">
        <v>79</v>
      </c>
      <c r="Y932" s="35" t="s">
        <v>48</v>
      </c>
      <c r="Z932" s="35" t="s">
        <v>14691</v>
      </c>
      <c r="AA932" s="35" t="s">
        <v>14691</v>
      </c>
      <c r="AC932" s="35" t="s">
        <v>14691</v>
      </c>
      <c r="AD932" s="35" t="s">
        <v>14691</v>
      </c>
      <c r="AE932">
        <v>41018518</v>
      </c>
      <c r="AF932">
        <v>10.25</v>
      </c>
      <c r="AG932" s="35" t="s">
        <v>14691</v>
      </c>
      <c r="AI932">
        <v>4000000</v>
      </c>
      <c r="AJ932" s="20">
        <v>44036</v>
      </c>
      <c r="AK932" s="20"/>
      <c r="AL932">
        <v>2600000</v>
      </c>
      <c r="AM932">
        <v>260000</v>
      </c>
      <c r="AP932" s="35" t="s">
        <v>14691</v>
      </c>
      <c r="AQ932" s="35" t="s">
        <v>14691</v>
      </c>
      <c r="AR932" s="35" t="s">
        <v>14691</v>
      </c>
      <c r="AS932" s="35" t="s">
        <v>14691</v>
      </c>
      <c r="AT932" s="35" t="s">
        <v>14691</v>
      </c>
      <c r="AU932">
        <v>10.26</v>
      </c>
      <c r="AV932">
        <v>10.254</v>
      </c>
      <c r="AW932" t="b">
        <v>0</v>
      </c>
      <c r="AX932">
        <v>4000000</v>
      </c>
      <c r="AY932" s="20">
        <v>44436</v>
      </c>
      <c r="AZ932" s="20"/>
      <c r="BA932" s="20">
        <v>44679</v>
      </c>
      <c r="BB932">
        <v>1</v>
      </c>
      <c r="BC932">
        <v>1</v>
      </c>
      <c r="BD932">
        <v>0.5</v>
      </c>
      <c r="BE932">
        <v>11.5</v>
      </c>
      <c r="BF932" s="35" t="s">
        <v>14691</v>
      </c>
      <c r="BG932" s="35" t="s">
        <v>2587</v>
      </c>
      <c r="BH932" s="35" t="s">
        <v>2588</v>
      </c>
      <c r="BI932" s="35" t="s">
        <v>2589</v>
      </c>
      <c r="BJ932" s="35" t="s">
        <v>2590</v>
      </c>
    </row>
    <row r="933" spans="1:62" x14ac:dyDescent="0.2">
      <c r="A933">
        <v>931</v>
      </c>
      <c r="B933" s="35" t="s">
        <v>3596</v>
      </c>
      <c r="C933" s="35" t="s">
        <v>3597</v>
      </c>
      <c r="D933" s="35" t="s">
        <v>3598</v>
      </c>
      <c r="E933" s="35" t="s">
        <v>3599</v>
      </c>
      <c r="F933" s="35" t="s">
        <v>3600</v>
      </c>
      <c r="G933" s="20">
        <v>44183</v>
      </c>
      <c r="H933" s="35" t="s">
        <v>116</v>
      </c>
      <c r="I933" s="35" t="s">
        <v>54</v>
      </c>
      <c r="J933" s="35" t="s">
        <v>69</v>
      </c>
      <c r="K933">
        <v>18</v>
      </c>
      <c r="L933">
        <v>9.1999999999999993</v>
      </c>
      <c r="M933" s="35" t="s">
        <v>3601</v>
      </c>
      <c r="N933" s="35" t="s">
        <v>3602</v>
      </c>
      <c r="O933" s="35" t="s">
        <v>51</v>
      </c>
      <c r="P933" s="35" t="s">
        <v>2656</v>
      </c>
      <c r="Q933" s="35" t="s">
        <v>209</v>
      </c>
      <c r="R933" s="35" t="s">
        <v>2577</v>
      </c>
      <c r="S933" s="35" t="s">
        <v>3603</v>
      </c>
      <c r="T933">
        <v>25875000</v>
      </c>
      <c r="U933">
        <v>10</v>
      </c>
      <c r="V933" s="35" t="s">
        <v>3604</v>
      </c>
      <c r="W933" s="35" t="s">
        <v>1033</v>
      </c>
      <c r="X933" s="35" t="s">
        <v>49</v>
      </c>
      <c r="Y933" s="35" t="s">
        <v>48</v>
      </c>
      <c r="Z933" s="35" t="s">
        <v>14691</v>
      </c>
      <c r="AA933" s="35" t="s">
        <v>14691</v>
      </c>
      <c r="AC933" s="35" t="s">
        <v>14691</v>
      </c>
      <c r="AD933" s="35" t="s">
        <v>14691</v>
      </c>
      <c r="AE933">
        <v>258801523</v>
      </c>
      <c r="AF933">
        <v>10</v>
      </c>
      <c r="AG933" s="35" t="s">
        <v>14691</v>
      </c>
      <c r="AI933">
        <v>12937500</v>
      </c>
      <c r="AJ933" s="20">
        <v>44204</v>
      </c>
      <c r="AK933" s="20"/>
      <c r="AL933">
        <v>7600000</v>
      </c>
      <c r="AO933">
        <v>7600000</v>
      </c>
      <c r="AP933" s="35" t="s">
        <v>14691</v>
      </c>
      <c r="AQ933" s="35" t="s">
        <v>14691</v>
      </c>
      <c r="AR933" s="35" t="s">
        <v>14691</v>
      </c>
      <c r="AS933" s="35" t="s">
        <v>14691</v>
      </c>
      <c r="AT933" s="35" t="s">
        <v>14691</v>
      </c>
      <c r="AU933">
        <v>10.01</v>
      </c>
      <c r="AV933">
        <v>10.032</v>
      </c>
      <c r="AW933" t="b">
        <v>0</v>
      </c>
      <c r="AX933">
        <v>25875000</v>
      </c>
      <c r="AY933" s="20">
        <v>44754</v>
      </c>
      <c r="AZ933" s="20"/>
      <c r="BA933" s="20">
        <v>44938</v>
      </c>
      <c r="BB933">
        <v>1</v>
      </c>
      <c r="BC933">
        <v>0.5</v>
      </c>
      <c r="BD933">
        <v>1</v>
      </c>
      <c r="BE933">
        <v>11.5</v>
      </c>
      <c r="BF933" s="35" t="s">
        <v>14691</v>
      </c>
      <c r="BG933" s="35" t="s">
        <v>1034</v>
      </c>
      <c r="BH933" s="35" t="s">
        <v>3605</v>
      </c>
      <c r="BI933" s="35" t="s">
        <v>2580</v>
      </c>
      <c r="BJ933" s="35" t="s">
        <v>3606</v>
      </c>
    </row>
    <row r="934" spans="1:62" x14ac:dyDescent="0.2">
      <c r="A934">
        <v>932</v>
      </c>
      <c r="B934" s="35" t="s">
        <v>3596</v>
      </c>
      <c r="C934" s="35" t="s">
        <v>3597</v>
      </c>
      <c r="D934" s="35" t="s">
        <v>3598</v>
      </c>
      <c r="E934" s="35" t="s">
        <v>3607</v>
      </c>
      <c r="F934" s="35" t="s">
        <v>3600</v>
      </c>
      <c r="G934" s="20">
        <v>44183</v>
      </c>
      <c r="H934" s="35" t="s">
        <v>116</v>
      </c>
      <c r="I934" s="35" t="s">
        <v>54</v>
      </c>
      <c r="J934" s="35" t="s">
        <v>69</v>
      </c>
      <c r="K934">
        <v>18</v>
      </c>
      <c r="L934">
        <v>9.1999999999999993</v>
      </c>
      <c r="M934" s="35" t="s">
        <v>3601</v>
      </c>
      <c r="N934" s="35" t="s">
        <v>3602</v>
      </c>
      <c r="O934" s="35" t="s">
        <v>51</v>
      </c>
      <c r="P934" s="35" t="s">
        <v>2656</v>
      </c>
      <c r="Q934" s="35" t="s">
        <v>209</v>
      </c>
      <c r="R934" s="35" t="s">
        <v>2577</v>
      </c>
      <c r="S934" s="35" t="s">
        <v>3603</v>
      </c>
      <c r="T934">
        <v>25875000</v>
      </c>
      <c r="U934">
        <v>10</v>
      </c>
      <c r="V934" s="35" t="s">
        <v>3604</v>
      </c>
      <c r="W934" s="35" t="s">
        <v>1033</v>
      </c>
      <c r="X934" s="35" t="s">
        <v>49</v>
      </c>
      <c r="Y934" s="35" t="s">
        <v>48</v>
      </c>
      <c r="Z934" s="35" t="s">
        <v>14691</v>
      </c>
      <c r="AA934" s="35" t="s">
        <v>14691</v>
      </c>
      <c r="AC934" s="35" t="s">
        <v>14691</v>
      </c>
      <c r="AD934" s="35" t="s">
        <v>14691</v>
      </c>
      <c r="AE934">
        <v>258801523</v>
      </c>
      <c r="AF934">
        <v>10</v>
      </c>
      <c r="AG934" s="35" t="s">
        <v>14691</v>
      </c>
      <c r="AI934">
        <v>12937500</v>
      </c>
      <c r="AJ934" s="20">
        <v>44204</v>
      </c>
      <c r="AK934" s="20"/>
      <c r="AL934">
        <v>7600000</v>
      </c>
      <c r="AO934">
        <v>7600000</v>
      </c>
      <c r="AP934" s="35" t="s">
        <v>14691</v>
      </c>
      <c r="AQ934" s="35" t="s">
        <v>14691</v>
      </c>
      <c r="AR934" s="35" t="s">
        <v>14691</v>
      </c>
      <c r="AS934" s="35" t="s">
        <v>14691</v>
      </c>
      <c r="AT934" s="35" t="s">
        <v>14691</v>
      </c>
      <c r="AU934">
        <v>10.01</v>
      </c>
      <c r="AV934">
        <v>10.032</v>
      </c>
      <c r="AW934" t="b">
        <v>0</v>
      </c>
      <c r="AX934">
        <v>25875000</v>
      </c>
      <c r="AY934" s="20">
        <v>44754</v>
      </c>
      <c r="AZ934" s="20"/>
      <c r="BA934" s="20">
        <v>44938</v>
      </c>
      <c r="BB934">
        <v>1</v>
      </c>
      <c r="BC934">
        <v>0.5</v>
      </c>
      <c r="BD934">
        <v>1</v>
      </c>
      <c r="BE934">
        <v>11.5</v>
      </c>
      <c r="BF934" s="35" t="s">
        <v>14691</v>
      </c>
      <c r="BG934" s="35" t="s">
        <v>3596</v>
      </c>
      <c r="BH934" s="35" t="s">
        <v>3608</v>
      </c>
      <c r="BI934" s="35" t="s">
        <v>2584</v>
      </c>
      <c r="BJ934" s="35" t="s">
        <v>3609</v>
      </c>
    </row>
    <row r="935" spans="1:62" x14ac:dyDescent="0.2">
      <c r="A935">
        <v>933</v>
      </c>
      <c r="B935" s="35" t="s">
        <v>3596</v>
      </c>
      <c r="C935" s="35" t="s">
        <v>3597</v>
      </c>
      <c r="D935" s="35" t="s">
        <v>3598</v>
      </c>
      <c r="E935" s="35" t="s">
        <v>3610</v>
      </c>
      <c r="F935" s="35" t="s">
        <v>3600</v>
      </c>
      <c r="G935" s="20">
        <v>44183</v>
      </c>
      <c r="H935" s="35" t="s">
        <v>116</v>
      </c>
      <c r="I935" s="35" t="s">
        <v>54</v>
      </c>
      <c r="J935" s="35" t="s">
        <v>69</v>
      </c>
      <c r="K935">
        <v>18</v>
      </c>
      <c r="L935">
        <v>9.1999999999999993</v>
      </c>
      <c r="M935" s="35" t="s">
        <v>3601</v>
      </c>
      <c r="N935" s="35" t="s">
        <v>3602</v>
      </c>
      <c r="O935" s="35" t="s">
        <v>51</v>
      </c>
      <c r="P935" s="35" t="s">
        <v>2656</v>
      </c>
      <c r="Q935" s="35" t="s">
        <v>209</v>
      </c>
      <c r="R935" s="35" t="s">
        <v>2577</v>
      </c>
      <c r="S935" s="35" t="s">
        <v>3603</v>
      </c>
      <c r="T935">
        <v>25875000</v>
      </c>
      <c r="U935">
        <v>10</v>
      </c>
      <c r="V935" s="35" t="s">
        <v>3604</v>
      </c>
      <c r="W935" s="35" t="s">
        <v>1033</v>
      </c>
      <c r="X935" s="35" t="s">
        <v>49</v>
      </c>
      <c r="Y935" s="35" t="s">
        <v>48</v>
      </c>
      <c r="Z935" s="35" t="s">
        <v>14691</v>
      </c>
      <c r="AA935" s="35" t="s">
        <v>14691</v>
      </c>
      <c r="AC935" s="35" t="s">
        <v>14691</v>
      </c>
      <c r="AD935" s="35" t="s">
        <v>14691</v>
      </c>
      <c r="AE935">
        <v>258801523</v>
      </c>
      <c r="AF935">
        <v>10</v>
      </c>
      <c r="AG935" s="35" t="s">
        <v>14691</v>
      </c>
      <c r="AI935">
        <v>12937500</v>
      </c>
      <c r="AJ935" s="20">
        <v>44204</v>
      </c>
      <c r="AK935" s="20"/>
      <c r="AL935">
        <v>7600000</v>
      </c>
      <c r="AO935">
        <v>7600000</v>
      </c>
      <c r="AP935" s="35" t="s">
        <v>14691</v>
      </c>
      <c r="AQ935" s="35" t="s">
        <v>14691</v>
      </c>
      <c r="AR935" s="35" t="s">
        <v>14691</v>
      </c>
      <c r="AS935" s="35" t="s">
        <v>14691</v>
      </c>
      <c r="AT935" s="35" t="s">
        <v>14691</v>
      </c>
      <c r="AU935">
        <v>10.01</v>
      </c>
      <c r="AV935">
        <v>10.032</v>
      </c>
      <c r="AW935" t="b">
        <v>0</v>
      </c>
      <c r="AX935">
        <v>25875000</v>
      </c>
      <c r="AY935" s="20">
        <v>44754</v>
      </c>
      <c r="AZ935" s="20"/>
      <c r="BA935" s="20">
        <v>44938</v>
      </c>
      <c r="BB935">
        <v>1</v>
      </c>
      <c r="BC935">
        <v>0.5</v>
      </c>
      <c r="BD935">
        <v>1</v>
      </c>
      <c r="BE935">
        <v>11.5</v>
      </c>
      <c r="BF935" s="35" t="s">
        <v>14691</v>
      </c>
      <c r="BG935" s="35" t="s">
        <v>3611</v>
      </c>
      <c r="BH935" s="35" t="s">
        <v>3612</v>
      </c>
      <c r="BI935" s="35" t="s">
        <v>2589</v>
      </c>
      <c r="BJ935" s="35" t="s">
        <v>3613</v>
      </c>
    </row>
    <row r="936" spans="1:62" x14ac:dyDescent="0.2">
      <c r="A936">
        <v>934</v>
      </c>
      <c r="B936" s="35" t="s">
        <v>9541</v>
      </c>
      <c r="C936" s="35" t="s">
        <v>9542</v>
      </c>
      <c r="D936" s="35" t="s">
        <v>9543</v>
      </c>
      <c r="E936" s="35" t="s">
        <v>9544</v>
      </c>
      <c r="F936" s="35" t="s">
        <v>9545</v>
      </c>
      <c r="G936" s="20">
        <v>44216</v>
      </c>
      <c r="H936" s="35" t="s">
        <v>3225</v>
      </c>
      <c r="I936" s="35" t="s">
        <v>54</v>
      </c>
      <c r="J936" s="35" t="s">
        <v>1031</v>
      </c>
      <c r="K936">
        <v>18</v>
      </c>
      <c r="M936" s="35" t="s">
        <v>9546</v>
      </c>
      <c r="N936" s="35" t="s">
        <v>9547</v>
      </c>
      <c r="O936" s="35" t="s">
        <v>82</v>
      </c>
      <c r="P936" s="35" t="s">
        <v>4768</v>
      </c>
      <c r="Q936" s="35" t="s">
        <v>81</v>
      </c>
      <c r="R936" s="35" t="s">
        <v>2623</v>
      </c>
      <c r="S936" s="35" t="s">
        <v>9548</v>
      </c>
      <c r="T936">
        <v>55000000</v>
      </c>
      <c r="U936">
        <v>10</v>
      </c>
      <c r="V936" s="35" t="s">
        <v>9549</v>
      </c>
      <c r="W936" s="35" t="s">
        <v>1030</v>
      </c>
      <c r="X936" s="35" t="s">
        <v>79</v>
      </c>
      <c r="Y936" s="35" t="s">
        <v>48</v>
      </c>
      <c r="Z936" s="35" t="s">
        <v>14691</v>
      </c>
      <c r="AA936" s="35" t="s">
        <v>14691</v>
      </c>
      <c r="AC936" s="35" t="s">
        <v>14691</v>
      </c>
      <c r="AD936" s="35" t="s">
        <v>14691</v>
      </c>
      <c r="AE936">
        <v>550035436</v>
      </c>
      <c r="AF936">
        <v>10</v>
      </c>
      <c r="AG936" s="35" t="s">
        <v>14691</v>
      </c>
      <c r="AI936">
        <v>6875000</v>
      </c>
      <c r="AJ936" s="20">
        <v>44250</v>
      </c>
      <c r="AK936" s="20"/>
      <c r="AL936">
        <v>13000000</v>
      </c>
      <c r="AO936">
        <v>4333334</v>
      </c>
      <c r="AP936" s="35" t="s">
        <v>14691</v>
      </c>
      <c r="AQ936" s="35" t="s">
        <v>14691</v>
      </c>
      <c r="AR936" s="35" t="s">
        <v>14691</v>
      </c>
      <c r="AS936" s="35" t="s">
        <v>14691</v>
      </c>
      <c r="AT936" s="35" t="s">
        <v>14691</v>
      </c>
      <c r="AU936">
        <v>10</v>
      </c>
      <c r="AV936">
        <v>10.048999999999999</v>
      </c>
      <c r="AW936" t="b">
        <v>0</v>
      </c>
      <c r="AX936">
        <v>55000000</v>
      </c>
      <c r="AY936" s="20">
        <v>44982</v>
      </c>
      <c r="AZ936" s="20"/>
      <c r="BA936" s="20"/>
      <c r="BB936">
        <v>1</v>
      </c>
      <c r="BC936">
        <v>0.125</v>
      </c>
      <c r="BD936">
        <v>1</v>
      </c>
      <c r="BE936">
        <v>11.5</v>
      </c>
      <c r="BF936" s="35" t="s">
        <v>14691</v>
      </c>
      <c r="BG936" s="35" t="s">
        <v>1032</v>
      </c>
      <c r="BH936" s="35" t="s">
        <v>9550</v>
      </c>
      <c r="BI936" s="35" t="s">
        <v>2580</v>
      </c>
      <c r="BJ936" s="35" t="s">
        <v>9551</v>
      </c>
    </row>
    <row r="937" spans="1:62" x14ac:dyDescent="0.2">
      <c r="A937">
        <v>935</v>
      </c>
      <c r="B937" s="35" t="s">
        <v>9541</v>
      </c>
      <c r="C937" s="35" t="s">
        <v>9542</v>
      </c>
      <c r="D937" s="35" t="s">
        <v>9543</v>
      </c>
      <c r="E937" s="35" t="s">
        <v>9552</v>
      </c>
      <c r="F937" s="35" t="s">
        <v>9545</v>
      </c>
      <c r="G937" s="20">
        <v>44216</v>
      </c>
      <c r="H937" s="35" t="s">
        <v>3225</v>
      </c>
      <c r="I937" s="35" t="s">
        <v>54</v>
      </c>
      <c r="J937" s="35" t="s">
        <v>1031</v>
      </c>
      <c r="K937">
        <v>18</v>
      </c>
      <c r="M937" s="35" t="s">
        <v>9546</v>
      </c>
      <c r="N937" s="35" t="s">
        <v>9547</v>
      </c>
      <c r="O937" s="35" t="s">
        <v>82</v>
      </c>
      <c r="P937" s="35" t="s">
        <v>4768</v>
      </c>
      <c r="Q937" s="35" t="s">
        <v>81</v>
      </c>
      <c r="R937" s="35" t="s">
        <v>2623</v>
      </c>
      <c r="S937" s="35" t="s">
        <v>9548</v>
      </c>
      <c r="T937">
        <v>55000000</v>
      </c>
      <c r="U937">
        <v>10</v>
      </c>
      <c r="V937" s="35" t="s">
        <v>9549</v>
      </c>
      <c r="W937" s="35" t="s">
        <v>1030</v>
      </c>
      <c r="X937" s="35" t="s">
        <v>79</v>
      </c>
      <c r="Y937" s="35" t="s">
        <v>48</v>
      </c>
      <c r="Z937" s="35" t="s">
        <v>14691</v>
      </c>
      <c r="AA937" s="35" t="s">
        <v>14691</v>
      </c>
      <c r="AC937" s="35" t="s">
        <v>14691</v>
      </c>
      <c r="AD937" s="35" t="s">
        <v>14691</v>
      </c>
      <c r="AE937">
        <v>550035436</v>
      </c>
      <c r="AF937">
        <v>10</v>
      </c>
      <c r="AG937" s="35" t="s">
        <v>14691</v>
      </c>
      <c r="AI937">
        <v>6875000</v>
      </c>
      <c r="AJ937" s="20">
        <v>44250</v>
      </c>
      <c r="AK937" s="20"/>
      <c r="AL937">
        <v>13000000</v>
      </c>
      <c r="AO937">
        <v>4333334</v>
      </c>
      <c r="AP937" s="35" t="s">
        <v>14691</v>
      </c>
      <c r="AQ937" s="35" t="s">
        <v>14691</v>
      </c>
      <c r="AR937" s="35" t="s">
        <v>14691</v>
      </c>
      <c r="AS937" s="35" t="s">
        <v>14691</v>
      </c>
      <c r="AT937" s="35" t="s">
        <v>14691</v>
      </c>
      <c r="AU937">
        <v>10</v>
      </c>
      <c r="AV937">
        <v>10.048999999999999</v>
      </c>
      <c r="AW937" t="b">
        <v>0</v>
      </c>
      <c r="AX937">
        <v>55000000</v>
      </c>
      <c r="AY937" s="20">
        <v>44982</v>
      </c>
      <c r="AZ937" s="20"/>
      <c r="BA937" s="20"/>
      <c r="BB937">
        <v>1</v>
      </c>
      <c r="BC937">
        <v>0.125</v>
      </c>
      <c r="BD937">
        <v>1</v>
      </c>
      <c r="BE937">
        <v>11.5</v>
      </c>
      <c r="BF937" s="35" t="s">
        <v>14691</v>
      </c>
      <c r="BG937" s="35" t="s">
        <v>9541</v>
      </c>
      <c r="BH937" s="35" t="s">
        <v>9553</v>
      </c>
      <c r="BI937" s="35" t="s">
        <v>2584</v>
      </c>
      <c r="BJ937" s="35" t="s">
        <v>9554</v>
      </c>
    </row>
    <row r="938" spans="1:62" x14ac:dyDescent="0.2">
      <c r="A938">
        <v>936</v>
      </c>
      <c r="B938" s="35" t="s">
        <v>9541</v>
      </c>
      <c r="C938" s="35" t="s">
        <v>9542</v>
      </c>
      <c r="D938" s="35" t="s">
        <v>9543</v>
      </c>
      <c r="E938" s="35" t="s">
        <v>9555</v>
      </c>
      <c r="F938" s="35" t="s">
        <v>9545</v>
      </c>
      <c r="G938" s="20">
        <v>44216</v>
      </c>
      <c r="H938" s="35" t="s">
        <v>3225</v>
      </c>
      <c r="I938" s="35" t="s">
        <v>54</v>
      </c>
      <c r="J938" s="35" t="s">
        <v>1031</v>
      </c>
      <c r="K938">
        <v>18</v>
      </c>
      <c r="M938" s="35" t="s">
        <v>9546</v>
      </c>
      <c r="N938" s="35" t="s">
        <v>9547</v>
      </c>
      <c r="O938" s="35" t="s">
        <v>82</v>
      </c>
      <c r="P938" s="35" t="s">
        <v>4768</v>
      </c>
      <c r="Q938" s="35" t="s">
        <v>81</v>
      </c>
      <c r="R938" s="35" t="s">
        <v>2623</v>
      </c>
      <c r="S938" s="35" t="s">
        <v>9548</v>
      </c>
      <c r="T938">
        <v>55000000</v>
      </c>
      <c r="U938">
        <v>10</v>
      </c>
      <c r="V938" s="35" t="s">
        <v>9549</v>
      </c>
      <c r="W938" s="35" t="s">
        <v>1030</v>
      </c>
      <c r="X938" s="35" t="s">
        <v>79</v>
      </c>
      <c r="Y938" s="35" t="s">
        <v>48</v>
      </c>
      <c r="Z938" s="35" t="s">
        <v>14691</v>
      </c>
      <c r="AA938" s="35" t="s">
        <v>14691</v>
      </c>
      <c r="AC938" s="35" t="s">
        <v>14691</v>
      </c>
      <c r="AD938" s="35" t="s">
        <v>14691</v>
      </c>
      <c r="AE938">
        <v>550035436</v>
      </c>
      <c r="AF938">
        <v>10</v>
      </c>
      <c r="AG938" s="35" t="s">
        <v>14691</v>
      </c>
      <c r="AI938">
        <v>6875000</v>
      </c>
      <c r="AJ938" s="20">
        <v>44250</v>
      </c>
      <c r="AK938" s="20"/>
      <c r="AL938">
        <v>13000000</v>
      </c>
      <c r="AO938">
        <v>4333334</v>
      </c>
      <c r="AP938" s="35" t="s">
        <v>14691</v>
      </c>
      <c r="AQ938" s="35" t="s">
        <v>14691</v>
      </c>
      <c r="AR938" s="35" t="s">
        <v>14691</v>
      </c>
      <c r="AS938" s="35" t="s">
        <v>14691</v>
      </c>
      <c r="AT938" s="35" t="s">
        <v>14691</v>
      </c>
      <c r="AU938">
        <v>10</v>
      </c>
      <c r="AV938">
        <v>10.048999999999999</v>
      </c>
      <c r="AW938" t="b">
        <v>0</v>
      </c>
      <c r="AX938">
        <v>55000000</v>
      </c>
      <c r="AY938" s="20">
        <v>44982</v>
      </c>
      <c r="AZ938" s="20"/>
      <c r="BA938" s="20"/>
      <c r="BB938">
        <v>1</v>
      </c>
      <c r="BC938">
        <v>0.125</v>
      </c>
      <c r="BD938">
        <v>1</v>
      </c>
      <c r="BE938">
        <v>11.5</v>
      </c>
      <c r="BF938" s="35" t="s">
        <v>14691</v>
      </c>
      <c r="BG938" s="35" t="s">
        <v>9556</v>
      </c>
      <c r="BH938" s="35" t="s">
        <v>9557</v>
      </c>
      <c r="BI938" s="35" t="s">
        <v>2589</v>
      </c>
      <c r="BJ938" s="35" t="s">
        <v>9558</v>
      </c>
    </row>
    <row r="939" spans="1:62" x14ac:dyDescent="0.2">
      <c r="A939">
        <v>937</v>
      </c>
      <c r="B939" s="35" t="s">
        <v>8414</v>
      </c>
      <c r="C939" s="35" t="s">
        <v>8415</v>
      </c>
      <c r="D939" s="35" t="s">
        <v>8416</v>
      </c>
      <c r="E939" s="35" t="s">
        <v>8417</v>
      </c>
      <c r="F939" s="35" t="s">
        <v>8418</v>
      </c>
      <c r="G939" s="20">
        <v>44216</v>
      </c>
      <c r="H939" s="35" t="s">
        <v>3225</v>
      </c>
      <c r="I939" s="35" t="s">
        <v>54</v>
      </c>
      <c r="J939" s="35" t="s">
        <v>119</v>
      </c>
      <c r="K939">
        <v>18</v>
      </c>
      <c r="L939">
        <v>9.1999999999999993</v>
      </c>
      <c r="M939" s="35" t="s">
        <v>5118</v>
      </c>
      <c r="N939" s="35" t="s">
        <v>8419</v>
      </c>
      <c r="O939" s="35" t="s">
        <v>149</v>
      </c>
      <c r="P939" s="35" t="s">
        <v>2656</v>
      </c>
      <c r="Q939" s="35" t="s">
        <v>81</v>
      </c>
      <c r="R939" s="35" t="s">
        <v>2577</v>
      </c>
      <c r="S939" s="35" t="s">
        <v>8420</v>
      </c>
      <c r="T939">
        <v>34500000</v>
      </c>
      <c r="U939">
        <v>10</v>
      </c>
      <c r="V939" s="35" t="s">
        <v>8421</v>
      </c>
      <c r="W939" s="35" t="s">
        <v>1025</v>
      </c>
      <c r="X939" s="35" t="s">
        <v>49</v>
      </c>
      <c r="Y939" s="35" t="s">
        <v>48</v>
      </c>
      <c r="Z939" s="35" t="s">
        <v>147</v>
      </c>
      <c r="AA939" s="35" t="s">
        <v>56</v>
      </c>
      <c r="AB939">
        <v>100000000</v>
      </c>
      <c r="AC939" s="35" t="s">
        <v>2658</v>
      </c>
      <c r="AD939" s="35" t="s">
        <v>8422</v>
      </c>
      <c r="AE939">
        <v>345036719</v>
      </c>
      <c r="AF939">
        <v>10</v>
      </c>
      <c r="AG939" s="35" t="s">
        <v>1028</v>
      </c>
      <c r="AH939">
        <v>1054000000</v>
      </c>
      <c r="AI939">
        <v>6900000</v>
      </c>
      <c r="AJ939" s="20">
        <v>44232</v>
      </c>
      <c r="AK939" s="20">
        <v>44460</v>
      </c>
      <c r="AL939">
        <v>9150000</v>
      </c>
      <c r="AO939">
        <v>6100000</v>
      </c>
      <c r="AP939" s="35" t="s">
        <v>14691</v>
      </c>
      <c r="AQ939" s="35" t="s">
        <v>14691</v>
      </c>
      <c r="AR939" s="35" t="s">
        <v>1027</v>
      </c>
      <c r="AS939" s="35" t="s">
        <v>8423</v>
      </c>
      <c r="AT939" s="35" t="s">
        <v>14691</v>
      </c>
      <c r="AU939">
        <v>10.01</v>
      </c>
      <c r="AV939">
        <v>10.069000000000001</v>
      </c>
      <c r="AW939" t="b">
        <v>1</v>
      </c>
      <c r="AX939">
        <v>34500000</v>
      </c>
      <c r="AY939" s="20">
        <v>44966</v>
      </c>
      <c r="AZ939" s="20">
        <v>44684</v>
      </c>
      <c r="BA939" s="20"/>
      <c r="BB939">
        <v>1</v>
      </c>
      <c r="BC939">
        <v>0.20000000298023224</v>
      </c>
      <c r="BD939">
        <v>1</v>
      </c>
      <c r="BE939">
        <v>11.5</v>
      </c>
      <c r="BF939" s="35" t="s">
        <v>14691</v>
      </c>
      <c r="BG939" s="35" t="s">
        <v>1029</v>
      </c>
      <c r="BH939" s="35" t="s">
        <v>8424</v>
      </c>
      <c r="BI939" s="35" t="s">
        <v>2580</v>
      </c>
      <c r="BJ939" s="35" t="s">
        <v>8425</v>
      </c>
    </row>
    <row r="940" spans="1:62" x14ac:dyDescent="0.2">
      <c r="A940">
        <v>938</v>
      </c>
      <c r="B940" s="35" t="s">
        <v>8414</v>
      </c>
      <c r="C940" s="35" t="s">
        <v>8415</v>
      </c>
      <c r="D940" s="35" t="s">
        <v>8416</v>
      </c>
      <c r="E940" s="35" t="s">
        <v>8426</v>
      </c>
      <c r="F940" s="35" t="s">
        <v>8418</v>
      </c>
      <c r="G940" s="20">
        <v>44216</v>
      </c>
      <c r="H940" s="35" t="s">
        <v>3225</v>
      </c>
      <c r="I940" s="35" t="s">
        <v>54</v>
      </c>
      <c r="J940" s="35" t="s">
        <v>119</v>
      </c>
      <c r="K940">
        <v>18</v>
      </c>
      <c r="L940">
        <v>9.1999999999999993</v>
      </c>
      <c r="M940" s="35" t="s">
        <v>5118</v>
      </c>
      <c r="N940" s="35" t="s">
        <v>8419</v>
      </c>
      <c r="O940" s="35" t="s">
        <v>149</v>
      </c>
      <c r="P940" s="35" t="s">
        <v>2656</v>
      </c>
      <c r="Q940" s="35" t="s">
        <v>81</v>
      </c>
      <c r="R940" s="35" t="s">
        <v>2577</v>
      </c>
      <c r="S940" s="35" t="s">
        <v>8420</v>
      </c>
      <c r="T940">
        <v>34500000</v>
      </c>
      <c r="U940">
        <v>10</v>
      </c>
      <c r="V940" s="35" t="s">
        <v>8421</v>
      </c>
      <c r="W940" s="35" t="s">
        <v>1025</v>
      </c>
      <c r="X940" s="35" t="s">
        <v>49</v>
      </c>
      <c r="Y940" s="35" t="s">
        <v>48</v>
      </c>
      <c r="Z940" s="35" t="s">
        <v>147</v>
      </c>
      <c r="AA940" s="35" t="s">
        <v>56</v>
      </c>
      <c r="AB940">
        <v>100000000</v>
      </c>
      <c r="AC940" s="35" t="s">
        <v>2658</v>
      </c>
      <c r="AD940" s="35" t="s">
        <v>8422</v>
      </c>
      <c r="AE940">
        <v>345036719</v>
      </c>
      <c r="AF940">
        <v>10</v>
      </c>
      <c r="AG940" s="35" t="s">
        <v>1028</v>
      </c>
      <c r="AH940">
        <v>1054000000</v>
      </c>
      <c r="AI940">
        <v>6900000</v>
      </c>
      <c r="AJ940" s="20">
        <v>44232</v>
      </c>
      <c r="AK940" s="20">
        <v>44460</v>
      </c>
      <c r="AL940">
        <v>9150000</v>
      </c>
      <c r="AO940">
        <v>6100000</v>
      </c>
      <c r="AP940" s="35" t="s">
        <v>14691</v>
      </c>
      <c r="AQ940" s="35" t="s">
        <v>14691</v>
      </c>
      <c r="AR940" s="35" t="s">
        <v>1027</v>
      </c>
      <c r="AS940" s="35" t="s">
        <v>8423</v>
      </c>
      <c r="AT940" s="35" t="s">
        <v>14691</v>
      </c>
      <c r="AU940">
        <v>10.01</v>
      </c>
      <c r="AV940">
        <v>10.069000000000001</v>
      </c>
      <c r="AW940" t="b">
        <v>1</v>
      </c>
      <c r="AX940">
        <v>34500000</v>
      </c>
      <c r="AY940" s="20">
        <v>44966</v>
      </c>
      <c r="AZ940" s="20">
        <v>44684</v>
      </c>
      <c r="BA940" s="20"/>
      <c r="BB940">
        <v>1</v>
      </c>
      <c r="BC940">
        <v>0.20000000298023224</v>
      </c>
      <c r="BD940">
        <v>1</v>
      </c>
      <c r="BE940">
        <v>11.5</v>
      </c>
      <c r="BF940" s="35" t="s">
        <v>14691</v>
      </c>
      <c r="BG940" s="35" t="s">
        <v>8414</v>
      </c>
      <c r="BH940" s="35" t="s">
        <v>8427</v>
      </c>
      <c r="BI940" s="35" t="s">
        <v>2584</v>
      </c>
      <c r="BJ940" s="35" t="s">
        <v>8428</v>
      </c>
    </row>
    <row r="941" spans="1:62" x14ac:dyDescent="0.2">
      <c r="A941">
        <v>939</v>
      </c>
      <c r="B941" s="35" t="s">
        <v>8414</v>
      </c>
      <c r="C941" s="35" t="s">
        <v>8415</v>
      </c>
      <c r="D941" s="35" t="s">
        <v>8416</v>
      </c>
      <c r="E941" s="35" t="s">
        <v>8429</v>
      </c>
      <c r="F941" s="35" t="s">
        <v>8418</v>
      </c>
      <c r="G941" s="20">
        <v>44216</v>
      </c>
      <c r="H941" s="35" t="s">
        <v>3225</v>
      </c>
      <c r="I941" s="35" t="s">
        <v>54</v>
      </c>
      <c r="J941" s="35" t="s">
        <v>119</v>
      </c>
      <c r="K941">
        <v>18</v>
      </c>
      <c r="L941">
        <v>9.1999999999999993</v>
      </c>
      <c r="M941" s="35" t="s">
        <v>5118</v>
      </c>
      <c r="N941" s="35" t="s">
        <v>8419</v>
      </c>
      <c r="O941" s="35" t="s">
        <v>149</v>
      </c>
      <c r="P941" s="35" t="s">
        <v>2656</v>
      </c>
      <c r="Q941" s="35" t="s">
        <v>81</v>
      </c>
      <c r="R941" s="35" t="s">
        <v>2577</v>
      </c>
      <c r="S941" s="35" t="s">
        <v>8420</v>
      </c>
      <c r="T941">
        <v>34500000</v>
      </c>
      <c r="U941">
        <v>10</v>
      </c>
      <c r="V941" s="35" t="s">
        <v>8421</v>
      </c>
      <c r="W941" s="35" t="s">
        <v>1025</v>
      </c>
      <c r="X941" s="35" t="s">
        <v>49</v>
      </c>
      <c r="Y941" s="35" t="s">
        <v>48</v>
      </c>
      <c r="Z941" s="35" t="s">
        <v>147</v>
      </c>
      <c r="AA941" s="35" t="s">
        <v>56</v>
      </c>
      <c r="AB941">
        <v>100000000</v>
      </c>
      <c r="AC941" s="35" t="s">
        <v>2658</v>
      </c>
      <c r="AD941" s="35" t="s">
        <v>8422</v>
      </c>
      <c r="AE941">
        <v>345036719</v>
      </c>
      <c r="AF941">
        <v>10</v>
      </c>
      <c r="AG941" s="35" t="s">
        <v>1028</v>
      </c>
      <c r="AH941">
        <v>1054000000</v>
      </c>
      <c r="AI941">
        <v>6900000</v>
      </c>
      <c r="AJ941" s="20">
        <v>44232</v>
      </c>
      <c r="AK941" s="20">
        <v>44460</v>
      </c>
      <c r="AL941">
        <v>9150000</v>
      </c>
      <c r="AO941">
        <v>6100000</v>
      </c>
      <c r="AP941" s="35" t="s">
        <v>14691</v>
      </c>
      <c r="AQ941" s="35" t="s">
        <v>14691</v>
      </c>
      <c r="AR941" s="35" t="s">
        <v>1027</v>
      </c>
      <c r="AS941" s="35" t="s">
        <v>8423</v>
      </c>
      <c r="AT941" s="35" t="s">
        <v>14691</v>
      </c>
      <c r="AU941">
        <v>10.01</v>
      </c>
      <c r="AV941">
        <v>10.069000000000001</v>
      </c>
      <c r="AW941" t="b">
        <v>1</v>
      </c>
      <c r="AX941">
        <v>34500000</v>
      </c>
      <c r="AY941" s="20">
        <v>44966</v>
      </c>
      <c r="AZ941" s="20">
        <v>44684</v>
      </c>
      <c r="BA941" s="20"/>
      <c r="BB941">
        <v>1</v>
      </c>
      <c r="BC941">
        <v>0.20000000298023224</v>
      </c>
      <c r="BD941">
        <v>1</v>
      </c>
      <c r="BE941">
        <v>11.5</v>
      </c>
      <c r="BF941" s="35" t="s">
        <v>14691</v>
      </c>
      <c r="BG941" s="35" t="s">
        <v>8430</v>
      </c>
      <c r="BH941" s="35" t="s">
        <v>8431</v>
      </c>
      <c r="BI941" s="35" t="s">
        <v>2589</v>
      </c>
      <c r="BJ941" s="35" t="s">
        <v>8432</v>
      </c>
    </row>
    <row r="942" spans="1:62" x14ac:dyDescent="0.2">
      <c r="A942">
        <v>940</v>
      </c>
      <c r="B942" s="35" t="s">
        <v>13657</v>
      </c>
      <c r="C942" s="35" t="s">
        <v>13658</v>
      </c>
      <c r="D942" s="35" t="s">
        <v>13659</v>
      </c>
      <c r="E942" s="35" t="s">
        <v>13660</v>
      </c>
      <c r="F942" s="35" t="s">
        <v>13661</v>
      </c>
      <c r="G942" s="20">
        <v>44260</v>
      </c>
      <c r="H942" s="35" t="s">
        <v>3225</v>
      </c>
      <c r="I942" s="35" t="s">
        <v>54</v>
      </c>
      <c r="J942" s="35" t="s">
        <v>53</v>
      </c>
      <c r="K942">
        <v>18</v>
      </c>
      <c r="L942">
        <v>9.1999999999999993</v>
      </c>
      <c r="M942" s="35" t="s">
        <v>13662</v>
      </c>
      <c r="N942" s="35" t="s">
        <v>13663</v>
      </c>
      <c r="O942" s="35" t="s">
        <v>149</v>
      </c>
      <c r="P942" s="35" t="s">
        <v>2656</v>
      </c>
      <c r="Q942" s="35" t="s">
        <v>241</v>
      </c>
      <c r="R942" s="35" t="s">
        <v>2577</v>
      </c>
      <c r="S942" s="35" t="s">
        <v>8420</v>
      </c>
      <c r="T942">
        <v>14375000</v>
      </c>
      <c r="U942">
        <v>10</v>
      </c>
      <c r="V942" s="35" t="s">
        <v>13664</v>
      </c>
      <c r="W942" s="35" t="s">
        <v>1025</v>
      </c>
      <c r="X942" s="35" t="s">
        <v>79</v>
      </c>
      <c r="Y942" s="35" t="s">
        <v>48</v>
      </c>
      <c r="Z942" s="35" t="s">
        <v>14691</v>
      </c>
      <c r="AA942" s="35" t="s">
        <v>14691</v>
      </c>
      <c r="AB942">
        <v>50000000</v>
      </c>
      <c r="AC942" s="35" t="s">
        <v>13665</v>
      </c>
      <c r="AD942" s="35" t="s">
        <v>13666</v>
      </c>
      <c r="AE942">
        <v>145202852</v>
      </c>
      <c r="AF942">
        <v>10.1</v>
      </c>
      <c r="AG942" s="35" t="s">
        <v>14691</v>
      </c>
      <c r="AI942">
        <v>4791667</v>
      </c>
      <c r="AJ942" s="20">
        <v>44362</v>
      </c>
      <c r="AK942" s="20"/>
      <c r="AL942">
        <v>8012500</v>
      </c>
      <c r="AO942">
        <v>5341667</v>
      </c>
      <c r="AP942" s="35" t="s">
        <v>14691</v>
      </c>
      <c r="AQ942" s="35" t="s">
        <v>14691</v>
      </c>
      <c r="AR942" s="35" t="s">
        <v>14691</v>
      </c>
      <c r="AS942" s="35" t="s">
        <v>14691</v>
      </c>
      <c r="AT942" s="35" t="s">
        <v>14691</v>
      </c>
      <c r="AU942">
        <v>10.11</v>
      </c>
      <c r="AV942">
        <v>10.192</v>
      </c>
      <c r="AW942" t="b">
        <v>0</v>
      </c>
      <c r="AX942">
        <v>14375000</v>
      </c>
      <c r="AY942" s="20">
        <v>45094</v>
      </c>
      <c r="AZ942" s="20"/>
      <c r="BA942" s="20"/>
      <c r="BB942">
        <v>1</v>
      </c>
      <c r="BC942">
        <v>0.3333333432674408</v>
      </c>
      <c r="BD942">
        <v>1</v>
      </c>
      <c r="BE942">
        <v>11.5</v>
      </c>
      <c r="BF942" s="35" t="s">
        <v>14691</v>
      </c>
      <c r="BG942" s="35" t="s">
        <v>1026</v>
      </c>
      <c r="BH942" s="35" t="s">
        <v>13667</v>
      </c>
      <c r="BI942" s="35" t="s">
        <v>2580</v>
      </c>
      <c r="BJ942" s="35" t="s">
        <v>13668</v>
      </c>
    </row>
    <row r="943" spans="1:62" x14ac:dyDescent="0.2">
      <c r="A943">
        <v>941</v>
      </c>
      <c r="B943" s="35" t="s">
        <v>13657</v>
      </c>
      <c r="C943" s="35" t="s">
        <v>13658</v>
      </c>
      <c r="D943" s="35" t="s">
        <v>13659</v>
      </c>
      <c r="E943" s="35" t="s">
        <v>13669</v>
      </c>
      <c r="F943" s="35" t="s">
        <v>13661</v>
      </c>
      <c r="G943" s="20">
        <v>44260</v>
      </c>
      <c r="H943" s="35" t="s">
        <v>3225</v>
      </c>
      <c r="I943" s="35" t="s">
        <v>54</v>
      </c>
      <c r="J943" s="35" t="s">
        <v>53</v>
      </c>
      <c r="K943">
        <v>18</v>
      </c>
      <c r="L943">
        <v>9.1999999999999993</v>
      </c>
      <c r="M943" s="35" t="s">
        <v>13662</v>
      </c>
      <c r="N943" s="35" t="s">
        <v>13663</v>
      </c>
      <c r="O943" s="35" t="s">
        <v>149</v>
      </c>
      <c r="P943" s="35" t="s">
        <v>2656</v>
      </c>
      <c r="Q943" s="35" t="s">
        <v>241</v>
      </c>
      <c r="R943" s="35" t="s">
        <v>2577</v>
      </c>
      <c r="S943" s="35" t="s">
        <v>8420</v>
      </c>
      <c r="T943">
        <v>14375000</v>
      </c>
      <c r="U943">
        <v>10</v>
      </c>
      <c r="V943" s="35" t="s">
        <v>13664</v>
      </c>
      <c r="W943" s="35" t="s">
        <v>1025</v>
      </c>
      <c r="X943" s="35" t="s">
        <v>79</v>
      </c>
      <c r="Y943" s="35" t="s">
        <v>48</v>
      </c>
      <c r="Z943" s="35" t="s">
        <v>14691</v>
      </c>
      <c r="AA943" s="35" t="s">
        <v>14691</v>
      </c>
      <c r="AB943">
        <v>50000000</v>
      </c>
      <c r="AC943" s="35" t="s">
        <v>13665</v>
      </c>
      <c r="AD943" s="35" t="s">
        <v>13666</v>
      </c>
      <c r="AE943">
        <v>145202852</v>
      </c>
      <c r="AF943">
        <v>10.1</v>
      </c>
      <c r="AG943" s="35" t="s">
        <v>14691</v>
      </c>
      <c r="AI943">
        <v>4791667</v>
      </c>
      <c r="AJ943" s="20">
        <v>44362</v>
      </c>
      <c r="AK943" s="20"/>
      <c r="AL943">
        <v>8012500</v>
      </c>
      <c r="AO943">
        <v>5341667</v>
      </c>
      <c r="AP943" s="35" t="s">
        <v>14691</v>
      </c>
      <c r="AQ943" s="35" t="s">
        <v>14691</v>
      </c>
      <c r="AR943" s="35" t="s">
        <v>14691</v>
      </c>
      <c r="AS943" s="35" t="s">
        <v>14691</v>
      </c>
      <c r="AT943" s="35" t="s">
        <v>14691</v>
      </c>
      <c r="AU943">
        <v>10.11</v>
      </c>
      <c r="AV943">
        <v>10.192</v>
      </c>
      <c r="AW943" t="b">
        <v>0</v>
      </c>
      <c r="AX943">
        <v>14375000</v>
      </c>
      <c r="AY943" s="20">
        <v>45094</v>
      </c>
      <c r="AZ943" s="20"/>
      <c r="BA943" s="20"/>
      <c r="BB943">
        <v>1</v>
      </c>
      <c r="BC943">
        <v>0.3333333432674408</v>
      </c>
      <c r="BD943">
        <v>1</v>
      </c>
      <c r="BE943">
        <v>11.5</v>
      </c>
      <c r="BF943" s="35" t="s">
        <v>14691</v>
      </c>
      <c r="BG943" s="35" t="s">
        <v>13670</v>
      </c>
      <c r="BH943" s="35" t="s">
        <v>13671</v>
      </c>
      <c r="BI943" s="35" t="s">
        <v>2584</v>
      </c>
      <c r="BJ943" s="35" t="s">
        <v>13672</v>
      </c>
    </row>
    <row r="944" spans="1:62" x14ac:dyDescent="0.2">
      <c r="A944">
        <v>942</v>
      </c>
      <c r="B944" s="35" t="s">
        <v>13657</v>
      </c>
      <c r="C944" s="35" t="s">
        <v>13658</v>
      </c>
      <c r="D944" s="35" t="s">
        <v>13659</v>
      </c>
      <c r="E944" s="35" t="s">
        <v>13673</v>
      </c>
      <c r="F944" s="35" t="s">
        <v>13661</v>
      </c>
      <c r="G944" s="20">
        <v>44260</v>
      </c>
      <c r="H944" s="35" t="s">
        <v>3225</v>
      </c>
      <c r="I944" s="35" t="s">
        <v>54</v>
      </c>
      <c r="J944" s="35" t="s">
        <v>53</v>
      </c>
      <c r="K944">
        <v>18</v>
      </c>
      <c r="L944">
        <v>9.1999999999999993</v>
      </c>
      <c r="M944" s="35" t="s">
        <v>13662</v>
      </c>
      <c r="N944" s="35" t="s">
        <v>13663</v>
      </c>
      <c r="O944" s="35" t="s">
        <v>149</v>
      </c>
      <c r="P944" s="35" t="s">
        <v>2656</v>
      </c>
      <c r="Q944" s="35" t="s">
        <v>241</v>
      </c>
      <c r="R944" s="35" t="s">
        <v>2577</v>
      </c>
      <c r="S944" s="35" t="s">
        <v>8420</v>
      </c>
      <c r="T944">
        <v>14375000</v>
      </c>
      <c r="U944">
        <v>10</v>
      </c>
      <c r="V944" s="35" t="s">
        <v>13664</v>
      </c>
      <c r="W944" s="35" t="s">
        <v>1025</v>
      </c>
      <c r="X944" s="35" t="s">
        <v>79</v>
      </c>
      <c r="Y944" s="35" t="s">
        <v>48</v>
      </c>
      <c r="Z944" s="35" t="s">
        <v>14691</v>
      </c>
      <c r="AA944" s="35" t="s">
        <v>14691</v>
      </c>
      <c r="AB944">
        <v>50000000</v>
      </c>
      <c r="AC944" s="35" t="s">
        <v>13665</v>
      </c>
      <c r="AD944" s="35" t="s">
        <v>13666</v>
      </c>
      <c r="AE944">
        <v>145202852</v>
      </c>
      <c r="AF944">
        <v>10.1</v>
      </c>
      <c r="AG944" s="35" t="s">
        <v>14691</v>
      </c>
      <c r="AI944">
        <v>4791667</v>
      </c>
      <c r="AJ944" s="20">
        <v>44362</v>
      </c>
      <c r="AK944" s="20"/>
      <c r="AL944">
        <v>8012500</v>
      </c>
      <c r="AO944">
        <v>5341667</v>
      </c>
      <c r="AP944" s="35" t="s">
        <v>14691</v>
      </c>
      <c r="AQ944" s="35" t="s">
        <v>14691</v>
      </c>
      <c r="AR944" s="35" t="s">
        <v>14691</v>
      </c>
      <c r="AS944" s="35" t="s">
        <v>14691</v>
      </c>
      <c r="AT944" s="35" t="s">
        <v>14691</v>
      </c>
      <c r="AU944">
        <v>10.11</v>
      </c>
      <c r="AV944">
        <v>10.192</v>
      </c>
      <c r="AW944" t="b">
        <v>0</v>
      </c>
      <c r="AX944">
        <v>14375000</v>
      </c>
      <c r="AY944" s="20">
        <v>45094</v>
      </c>
      <c r="AZ944" s="20"/>
      <c r="BA944" s="20"/>
      <c r="BB944">
        <v>1</v>
      </c>
      <c r="BC944">
        <v>0.3333333432674408</v>
      </c>
      <c r="BD944">
        <v>1</v>
      </c>
      <c r="BE944">
        <v>11.5</v>
      </c>
      <c r="BF944" s="35" t="s">
        <v>14691</v>
      </c>
      <c r="BG944" s="35" t="s">
        <v>13674</v>
      </c>
      <c r="BH944" s="35" t="s">
        <v>13675</v>
      </c>
      <c r="BI944" s="35" t="s">
        <v>2589</v>
      </c>
      <c r="BJ944" s="35" t="s">
        <v>13676</v>
      </c>
    </row>
    <row r="945" spans="1:62" x14ac:dyDescent="0.2">
      <c r="A945">
        <v>943</v>
      </c>
      <c r="B945" s="35" t="s">
        <v>12242</v>
      </c>
      <c r="C945" s="35" t="s">
        <v>12243</v>
      </c>
      <c r="D945" s="35" t="s">
        <v>12244</v>
      </c>
      <c r="E945" s="35" t="s">
        <v>12245</v>
      </c>
      <c r="F945" s="35" t="s">
        <v>12246</v>
      </c>
      <c r="G945" s="20">
        <v>44390</v>
      </c>
      <c r="H945" s="35" t="s">
        <v>247</v>
      </c>
      <c r="I945" s="35" t="s">
        <v>61</v>
      </c>
      <c r="J945" s="35" t="s">
        <v>69</v>
      </c>
      <c r="K945">
        <v>18</v>
      </c>
      <c r="L945">
        <v>9.1999999999999993</v>
      </c>
      <c r="M945" s="35" t="s">
        <v>12247</v>
      </c>
      <c r="N945" s="35" t="s">
        <v>12248</v>
      </c>
      <c r="O945" s="35" t="s">
        <v>74</v>
      </c>
      <c r="P945" s="35" t="s">
        <v>2575</v>
      </c>
      <c r="Q945" s="35" t="s">
        <v>96</v>
      </c>
      <c r="R945" s="35" t="s">
        <v>2577</v>
      </c>
      <c r="S945" s="35" t="s">
        <v>12249</v>
      </c>
      <c r="T945">
        <v>20000000</v>
      </c>
      <c r="U945">
        <v>10</v>
      </c>
      <c r="V945" s="35" t="s">
        <v>12250</v>
      </c>
      <c r="W945" s="35" t="s">
        <v>1023</v>
      </c>
      <c r="X945" s="35" t="s">
        <v>49</v>
      </c>
      <c r="Y945" s="35" t="s">
        <v>48</v>
      </c>
      <c r="Z945" s="35" t="s">
        <v>14691</v>
      </c>
      <c r="AA945" s="35" t="s">
        <v>14691</v>
      </c>
      <c r="AC945" s="35" t="s">
        <v>14691</v>
      </c>
      <c r="AD945" s="35" t="s">
        <v>14691</v>
      </c>
      <c r="AE945">
        <v>204000000</v>
      </c>
      <c r="AF945">
        <v>10.199999999999999</v>
      </c>
      <c r="AG945" s="35" t="s">
        <v>14691</v>
      </c>
      <c r="AI945">
        <v>10000000</v>
      </c>
      <c r="AJ945" s="20">
        <v>44490</v>
      </c>
      <c r="AK945" s="20"/>
      <c r="AL945">
        <v>10500000</v>
      </c>
      <c r="AO945">
        <v>10500000</v>
      </c>
      <c r="AP945" s="35" t="s">
        <v>14691</v>
      </c>
      <c r="AQ945" s="35" t="s">
        <v>14691</v>
      </c>
      <c r="AR945" s="35" t="s">
        <v>14691</v>
      </c>
      <c r="AS945" s="35" t="s">
        <v>14691</v>
      </c>
      <c r="AT945" s="35" t="s">
        <v>14691</v>
      </c>
      <c r="AU945">
        <v>10.199999999999999</v>
      </c>
      <c r="AV945">
        <v>10.282</v>
      </c>
      <c r="AW945" t="b">
        <v>0</v>
      </c>
      <c r="AX945">
        <v>20000000</v>
      </c>
      <c r="AY945" s="20">
        <v>45041</v>
      </c>
      <c r="AZ945" s="20"/>
      <c r="BA945" s="20">
        <v>45224</v>
      </c>
      <c r="BB945">
        <v>1</v>
      </c>
      <c r="BC945">
        <v>0.5</v>
      </c>
      <c r="BD945">
        <v>1</v>
      </c>
      <c r="BE945">
        <v>11.5</v>
      </c>
      <c r="BF945" s="35" t="s">
        <v>14691</v>
      </c>
      <c r="BG945" s="35" t="s">
        <v>1024</v>
      </c>
      <c r="BH945" s="35" t="s">
        <v>12251</v>
      </c>
      <c r="BI945" s="35" t="s">
        <v>2580</v>
      </c>
      <c r="BJ945" s="35" t="s">
        <v>12252</v>
      </c>
    </row>
    <row r="946" spans="1:62" x14ac:dyDescent="0.2">
      <c r="A946">
        <v>944</v>
      </c>
      <c r="B946" s="35" t="s">
        <v>12242</v>
      </c>
      <c r="C946" s="35" t="s">
        <v>12243</v>
      </c>
      <c r="D946" s="35" t="s">
        <v>12244</v>
      </c>
      <c r="E946" s="35" t="s">
        <v>12253</v>
      </c>
      <c r="F946" s="35" t="s">
        <v>12246</v>
      </c>
      <c r="G946" s="20">
        <v>44390</v>
      </c>
      <c r="H946" s="35" t="s">
        <v>247</v>
      </c>
      <c r="I946" s="35" t="s">
        <v>61</v>
      </c>
      <c r="J946" s="35" t="s">
        <v>69</v>
      </c>
      <c r="K946">
        <v>18</v>
      </c>
      <c r="L946">
        <v>9.1999999999999993</v>
      </c>
      <c r="M946" s="35" t="s">
        <v>12247</v>
      </c>
      <c r="N946" s="35" t="s">
        <v>12248</v>
      </c>
      <c r="O946" s="35" t="s">
        <v>74</v>
      </c>
      <c r="P946" s="35" t="s">
        <v>2575</v>
      </c>
      <c r="Q946" s="35" t="s">
        <v>96</v>
      </c>
      <c r="R946" s="35" t="s">
        <v>2577</v>
      </c>
      <c r="S946" s="35" t="s">
        <v>12249</v>
      </c>
      <c r="T946">
        <v>20000000</v>
      </c>
      <c r="U946">
        <v>10</v>
      </c>
      <c r="V946" s="35" t="s">
        <v>12250</v>
      </c>
      <c r="W946" s="35" t="s">
        <v>1023</v>
      </c>
      <c r="X946" s="35" t="s">
        <v>49</v>
      </c>
      <c r="Y946" s="35" t="s">
        <v>48</v>
      </c>
      <c r="Z946" s="35" t="s">
        <v>14691</v>
      </c>
      <c r="AA946" s="35" t="s">
        <v>14691</v>
      </c>
      <c r="AC946" s="35" t="s">
        <v>14691</v>
      </c>
      <c r="AD946" s="35" t="s">
        <v>14691</v>
      </c>
      <c r="AE946">
        <v>204000000</v>
      </c>
      <c r="AF946">
        <v>10.199999999999999</v>
      </c>
      <c r="AG946" s="35" t="s">
        <v>14691</v>
      </c>
      <c r="AI946">
        <v>10000000</v>
      </c>
      <c r="AJ946" s="20">
        <v>44490</v>
      </c>
      <c r="AK946" s="20"/>
      <c r="AL946">
        <v>10500000</v>
      </c>
      <c r="AO946">
        <v>10500000</v>
      </c>
      <c r="AP946" s="35" t="s">
        <v>14691</v>
      </c>
      <c r="AQ946" s="35" t="s">
        <v>14691</v>
      </c>
      <c r="AR946" s="35" t="s">
        <v>14691</v>
      </c>
      <c r="AS946" s="35" t="s">
        <v>14691</v>
      </c>
      <c r="AT946" s="35" t="s">
        <v>14691</v>
      </c>
      <c r="AU946">
        <v>10.199999999999999</v>
      </c>
      <c r="AV946">
        <v>10.282</v>
      </c>
      <c r="AW946" t="b">
        <v>0</v>
      </c>
      <c r="AX946">
        <v>20000000</v>
      </c>
      <c r="AY946" s="20">
        <v>45041</v>
      </c>
      <c r="AZ946" s="20"/>
      <c r="BA946" s="20">
        <v>45224</v>
      </c>
      <c r="BB946">
        <v>1</v>
      </c>
      <c r="BC946">
        <v>0.5</v>
      </c>
      <c r="BD946">
        <v>1</v>
      </c>
      <c r="BE946">
        <v>11.5</v>
      </c>
      <c r="BF946" s="35" t="s">
        <v>14691</v>
      </c>
      <c r="BG946" s="35" t="s">
        <v>12242</v>
      </c>
      <c r="BH946" s="35" t="s">
        <v>12254</v>
      </c>
      <c r="BI946" s="35" t="s">
        <v>2584</v>
      </c>
      <c r="BJ946" s="35" t="s">
        <v>12255</v>
      </c>
    </row>
    <row r="947" spans="1:62" x14ac:dyDescent="0.2">
      <c r="A947">
        <v>945</v>
      </c>
      <c r="B947" s="35" t="s">
        <v>12242</v>
      </c>
      <c r="C947" s="35" t="s">
        <v>12243</v>
      </c>
      <c r="D947" s="35" t="s">
        <v>12244</v>
      </c>
      <c r="E947" s="35" t="s">
        <v>12256</v>
      </c>
      <c r="F947" s="35" t="s">
        <v>12246</v>
      </c>
      <c r="G947" s="20">
        <v>44390</v>
      </c>
      <c r="H947" s="35" t="s">
        <v>247</v>
      </c>
      <c r="I947" s="35" t="s">
        <v>61</v>
      </c>
      <c r="J947" s="35" t="s">
        <v>69</v>
      </c>
      <c r="K947">
        <v>18</v>
      </c>
      <c r="L947">
        <v>9.1999999999999993</v>
      </c>
      <c r="M947" s="35" t="s">
        <v>12247</v>
      </c>
      <c r="N947" s="35" t="s">
        <v>12248</v>
      </c>
      <c r="O947" s="35" t="s">
        <v>74</v>
      </c>
      <c r="P947" s="35" t="s">
        <v>2575</v>
      </c>
      <c r="Q947" s="35" t="s">
        <v>96</v>
      </c>
      <c r="R947" s="35" t="s">
        <v>2577</v>
      </c>
      <c r="S947" s="35" t="s">
        <v>12249</v>
      </c>
      <c r="T947">
        <v>20000000</v>
      </c>
      <c r="U947">
        <v>10</v>
      </c>
      <c r="V947" s="35" t="s">
        <v>12250</v>
      </c>
      <c r="W947" s="35" t="s">
        <v>1023</v>
      </c>
      <c r="X947" s="35" t="s">
        <v>49</v>
      </c>
      <c r="Y947" s="35" t="s">
        <v>48</v>
      </c>
      <c r="Z947" s="35" t="s">
        <v>14691</v>
      </c>
      <c r="AA947" s="35" t="s">
        <v>14691</v>
      </c>
      <c r="AC947" s="35" t="s">
        <v>14691</v>
      </c>
      <c r="AD947" s="35" t="s">
        <v>14691</v>
      </c>
      <c r="AE947">
        <v>204000000</v>
      </c>
      <c r="AF947">
        <v>10.199999999999999</v>
      </c>
      <c r="AG947" s="35" t="s">
        <v>14691</v>
      </c>
      <c r="AI947">
        <v>10000000</v>
      </c>
      <c r="AJ947" s="20">
        <v>44490</v>
      </c>
      <c r="AK947" s="20"/>
      <c r="AL947">
        <v>10500000</v>
      </c>
      <c r="AO947">
        <v>10500000</v>
      </c>
      <c r="AP947" s="35" t="s">
        <v>14691</v>
      </c>
      <c r="AQ947" s="35" t="s">
        <v>14691</v>
      </c>
      <c r="AR947" s="35" t="s">
        <v>14691</v>
      </c>
      <c r="AS947" s="35" t="s">
        <v>14691</v>
      </c>
      <c r="AT947" s="35" t="s">
        <v>14691</v>
      </c>
      <c r="AU947">
        <v>10.199999999999999</v>
      </c>
      <c r="AV947">
        <v>10.282</v>
      </c>
      <c r="AW947" t="b">
        <v>0</v>
      </c>
      <c r="AX947">
        <v>20000000</v>
      </c>
      <c r="AY947" s="20">
        <v>45041</v>
      </c>
      <c r="AZ947" s="20"/>
      <c r="BA947" s="20">
        <v>45224</v>
      </c>
      <c r="BB947">
        <v>1</v>
      </c>
      <c r="BC947">
        <v>0.5</v>
      </c>
      <c r="BD947">
        <v>1</v>
      </c>
      <c r="BE947">
        <v>11.5</v>
      </c>
      <c r="BF947" s="35" t="s">
        <v>14691</v>
      </c>
      <c r="BG947" s="35" t="s">
        <v>12257</v>
      </c>
      <c r="BH947" s="35" t="s">
        <v>12258</v>
      </c>
      <c r="BI947" s="35" t="s">
        <v>2589</v>
      </c>
      <c r="BJ947" s="35" t="s">
        <v>12259</v>
      </c>
    </row>
    <row r="948" spans="1:62" x14ac:dyDescent="0.2">
      <c r="A948">
        <v>946</v>
      </c>
      <c r="B948" s="35" t="s">
        <v>10969</v>
      </c>
      <c r="C948" s="35" t="s">
        <v>10970</v>
      </c>
      <c r="D948" s="35" t="s">
        <v>10971</v>
      </c>
      <c r="E948" s="35" t="s">
        <v>10972</v>
      </c>
      <c r="F948" s="35" t="s">
        <v>10973</v>
      </c>
      <c r="G948" s="20">
        <v>44229</v>
      </c>
      <c r="H948" s="35" t="s">
        <v>3225</v>
      </c>
      <c r="I948" s="35" t="s">
        <v>54</v>
      </c>
      <c r="J948" s="35" t="s">
        <v>119</v>
      </c>
      <c r="K948">
        <v>18</v>
      </c>
      <c r="M948" s="35" t="s">
        <v>10974</v>
      </c>
      <c r="N948" s="35" t="s">
        <v>10975</v>
      </c>
      <c r="O948" s="35" t="s">
        <v>82</v>
      </c>
      <c r="P948" s="35" t="s">
        <v>4768</v>
      </c>
      <c r="Q948" s="35" t="s">
        <v>81</v>
      </c>
      <c r="R948" s="35" t="s">
        <v>2623</v>
      </c>
      <c r="S948" s="35" t="s">
        <v>9548</v>
      </c>
      <c r="T948">
        <v>27500000</v>
      </c>
      <c r="U948">
        <v>10</v>
      </c>
      <c r="V948" s="35" t="s">
        <v>9549</v>
      </c>
      <c r="W948" s="35" t="s">
        <v>1020</v>
      </c>
      <c r="X948" s="35" t="s">
        <v>49</v>
      </c>
      <c r="Y948" s="35" t="s">
        <v>48</v>
      </c>
      <c r="Z948" s="35" t="s">
        <v>14691</v>
      </c>
      <c r="AA948" s="35" t="s">
        <v>14691</v>
      </c>
      <c r="AC948" s="35" t="s">
        <v>14691</v>
      </c>
      <c r="AD948" s="35" t="s">
        <v>14691</v>
      </c>
      <c r="AE948">
        <v>275014919</v>
      </c>
      <c r="AF948">
        <v>10</v>
      </c>
      <c r="AG948" s="35" t="s">
        <v>14691</v>
      </c>
      <c r="AI948">
        <v>5500000</v>
      </c>
      <c r="AJ948" s="20">
        <v>44267</v>
      </c>
      <c r="AK948" s="20"/>
      <c r="AL948">
        <v>7500000</v>
      </c>
      <c r="AO948">
        <v>3750000</v>
      </c>
      <c r="AP948" s="35" t="s">
        <v>14691</v>
      </c>
      <c r="AQ948" s="35" t="s">
        <v>14691</v>
      </c>
      <c r="AR948" s="35" t="s">
        <v>14691</v>
      </c>
      <c r="AS948" s="35" t="s">
        <v>14691</v>
      </c>
      <c r="AT948" s="35" t="s">
        <v>14691</v>
      </c>
      <c r="AU948">
        <v>10</v>
      </c>
      <c r="AV948">
        <v>10.045</v>
      </c>
      <c r="AW948" t="b">
        <v>0</v>
      </c>
      <c r="AX948">
        <v>27500000</v>
      </c>
      <c r="AY948" s="20">
        <v>45001</v>
      </c>
      <c r="AZ948" s="20"/>
      <c r="BA948" s="20"/>
      <c r="BB948">
        <v>1</v>
      </c>
      <c r="BC948">
        <v>0.20000000298023224</v>
      </c>
      <c r="BD948">
        <v>1</v>
      </c>
      <c r="BE948">
        <v>11.5</v>
      </c>
      <c r="BF948" s="35" t="s">
        <v>14691</v>
      </c>
      <c r="BG948" s="35" t="s">
        <v>1022</v>
      </c>
      <c r="BH948" s="35" t="s">
        <v>14837</v>
      </c>
      <c r="BI948" s="35" t="s">
        <v>2580</v>
      </c>
      <c r="BJ948" s="35" t="s">
        <v>10976</v>
      </c>
    </row>
    <row r="949" spans="1:62" x14ac:dyDescent="0.2">
      <c r="A949">
        <v>947</v>
      </c>
      <c r="B949" s="35" t="s">
        <v>10969</v>
      </c>
      <c r="C949" s="35" t="s">
        <v>10970</v>
      </c>
      <c r="D949" s="35" t="s">
        <v>10971</v>
      </c>
      <c r="E949" s="35" t="s">
        <v>10977</v>
      </c>
      <c r="F949" s="35" t="s">
        <v>10973</v>
      </c>
      <c r="G949" s="20">
        <v>44229</v>
      </c>
      <c r="H949" s="35" t="s">
        <v>3225</v>
      </c>
      <c r="I949" s="35" t="s">
        <v>54</v>
      </c>
      <c r="J949" s="35" t="s">
        <v>119</v>
      </c>
      <c r="K949">
        <v>18</v>
      </c>
      <c r="M949" s="35" t="s">
        <v>10974</v>
      </c>
      <c r="N949" s="35" t="s">
        <v>10975</v>
      </c>
      <c r="O949" s="35" t="s">
        <v>82</v>
      </c>
      <c r="P949" s="35" t="s">
        <v>4768</v>
      </c>
      <c r="Q949" s="35" t="s">
        <v>81</v>
      </c>
      <c r="R949" s="35" t="s">
        <v>2623</v>
      </c>
      <c r="S949" s="35" t="s">
        <v>9548</v>
      </c>
      <c r="T949">
        <v>27500000</v>
      </c>
      <c r="U949">
        <v>10</v>
      </c>
      <c r="V949" s="35" t="s">
        <v>9549</v>
      </c>
      <c r="W949" s="35" t="s">
        <v>1020</v>
      </c>
      <c r="X949" s="35" t="s">
        <v>49</v>
      </c>
      <c r="Y949" s="35" t="s">
        <v>48</v>
      </c>
      <c r="Z949" s="35" t="s">
        <v>14691</v>
      </c>
      <c r="AA949" s="35" t="s">
        <v>14691</v>
      </c>
      <c r="AC949" s="35" t="s">
        <v>14691</v>
      </c>
      <c r="AD949" s="35" t="s">
        <v>14691</v>
      </c>
      <c r="AE949">
        <v>275014919</v>
      </c>
      <c r="AF949">
        <v>10</v>
      </c>
      <c r="AG949" s="35" t="s">
        <v>14691</v>
      </c>
      <c r="AI949">
        <v>5500000</v>
      </c>
      <c r="AJ949" s="20">
        <v>44267</v>
      </c>
      <c r="AK949" s="20"/>
      <c r="AL949">
        <v>7500000</v>
      </c>
      <c r="AO949">
        <v>3750000</v>
      </c>
      <c r="AP949" s="35" t="s">
        <v>14691</v>
      </c>
      <c r="AQ949" s="35" t="s">
        <v>14691</v>
      </c>
      <c r="AR949" s="35" t="s">
        <v>14691</v>
      </c>
      <c r="AS949" s="35" t="s">
        <v>14691</v>
      </c>
      <c r="AT949" s="35" t="s">
        <v>14691</v>
      </c>
      <c r="AU949">
        <v>10</v>
      </c>
      <c r="AV949">
        <v>10.045</v>
      </c>
      <c r="AW949" t="b">
        <v>0</v>
      </c>
      <c r="AX949">
        <v>27500000</v>
      </c>
      <c r="AY949" s="20">
        <v>45001</v>
      </c>
      <c r="AZ949" s="20"/>
      <c r="BA949" s="20"/>
      <c r="BB949">
        <v>1</v>
      </c>
      <c r="BC949">
        <v>0.20000000298023224</v>
      </c>
      <c r="BD949">
        <v>1</v>
      </c>
      <c r="BE949">
        <v>11.5</v>
      </c>
      <c r="BF949" s="35" t="s">
        <v>14691</v>
      </c>
      <c r="BG949" s="35" t="s">
        <v>10969</v>
      </c>
      <c r="BH949" s="35" t="s">
        <v>14838</v>
      </c>
      <c r="BI949" s="35" t="s">
        <v>2584</v>
      </c>
      <c r="BJ949" s="35" t="s">
        <v>10978</v>
      </c>
    </row>
    <row r="950" spans="1:62" x14ac:dyDescent="0.2">
      <c r="A950">
        <v>948</v>
      </c>
      <c r="B950" s="35" t="s">
        <v>10969</v>
      </c>
      <c r="C950" s="35" t="s">
        <v>10970</v>
      </c>
      <c r="D950" s="35" t="s">
        <v>10971</v>
      </c>
      <c r="E950" s="35" t="s">
        <v>10979</v>
      </c>
      <c r="F950" s="35" t="s">
        <v>10973</v>
      </c>
      <c r="G950" s="20">
        <v>44229</v>
      </c>
      <c r="H950" s="35" t="s">
        <v>3225</v>
      </c>
      <c r="I950" s="35" t="s">
        <v>54</v>
      </c>
      <c r="J950" s="35" t="s">
        <v>119</v>
      </c>
      <c r="K950">
        <v>18</v>
      </c>
      <c r="M950" s="35" t="s">
        <v>10974</v>
      </c>
      <c r="N950" s="35" t="s">
        <v>10975</v>
      </c>
      <c r="O950" s="35" t="s">
        <v>82</v>
      </c>
      <c r="P950" s="35" t="s">
        <v>4768</v>
      </c>
      <c r="Q950" s="35" t="s">
        <v>81</v>
      </c>
      <c r="R950" s="35" t="s">
        <v>2623</v>
      </c>
      <c r="S950" s="35" t="s">
        <v>9548</v>
      </c>
      <c r="T950">
        <v>27500000</v>
      </c>
      <c r="U950">
        <v>10</v>
      </c>
      <c r="V950" s="35" t="s">
        <v>9549</v>
      </c>
      <c r="W950" s="35" t="s">
        <v>1020</v>
      </c>
      <c r="X950" s="35" t="s">
        <v>49</v>
      </c>
      <c r="Y950" s="35" t="s">
        <v>48</v>
      </c>
      <c r="Z950" s="35" t="s">
        <v>14691</v>
      </c>
      <c r="AA950" s="35" t="s">
        <v>14691</v>
      </c>
      <c r="AC950" s="35" t="s">
        <v>14691</v>
      </c>
      <c r="AD950" s="35" t="s">
        <v>14691</v>
      </c>
      <c r="AE950">
        <v>275014919</v>
      </c>
      <c r="AF950">
        <v>10</v>
      </c>
      <c r="AG950" s="35" t="s">
        <v>14691</v>
      </c>
      <c r="AI950">
        <v>5500000</v>
      </c>
      <c r="AJ950" s="20">
        <v>44267</v>
      </c>
      <c r="AK950" s="20"/>
      <c r="AL950">
        <v>7500000</v>
      </c>
      <c r="AO950">
        <v>3750000</v>
      </c>
      <c r="AP950" s="35" t="s">
        <v>14691</v>
      </c>
      <c r="AQ950" s="35" t="s">
        <v>14691</v>
      </c>
      <c r="AR950" s="35" t="s">
        <v>14691</v>
      </c>
      <c r="AS950" s="35" t="s">
        <v>14691</v>
      </c>
      <c r="AT950" s="35" t="s">
        <v>14691</v>
      </c>
      <c r="AU950">
        <v>10</v>
      </c>
      <c r="AV950">
        <v>10.045</v>
      </c>
      <c r="AW950" t="b">
        <v>0</v>
      </c>
      <c r="AX950">
        <v>27500000</v>
      </c>
      <c r="AY950" s="20">
        <v>45001</v>
      </c>
      <c r="AZ950" s="20"/>
      <c r="BA950" s="20"/>
      <c r="BB950">
        <v>1</v>
      </c>
      <c r="BC950">
        <v>0.20000000298023224</v>
      </c>
      <c r="BD950">
        <v>1</v>
      </c>
      <c r="BE950">
        <v>11.5</v>
      </c>
      <c r="BF950" s="35" t="s">
        <v>14691</v>
      </c>
      <c r="BG950" s="35" t="s">
        <v>10980</v>
      </c>
      <c r="BH950" s="35" t="s">
        <v>14839</v>
      </c>
      <c r="BI950" s="35" t="s">
        <v>2589</v>
      </c>
      <c r="BJ950" s="35" t="s">
        <v>10981</v>
      </c>
    </row>
    <row r="951" spans="1:62" x14ac:dyDescent="0.2">
      <c r="A951">
        <v>949</v>
      </c>
      <c r="B951" s="35" t="s">
        <v>10982</v>
      </c>
      <c r="C951" s="35" t="s">
        <v>10983</v>
      </c>
      <c r="D951" s="35" t="s">
        <v>10984</v>
      </c>
      <c r="E951" s="35" t="s">
        <v>10985</v>
      </c>
      <c r="F951" s="35" t="s">
        <v>10986</v>
      </c>
      <c r="G951" s="20">
        <v>44229</v>
      </c>
      <c r="H951" s="35" t="s">
        <v>3225</v>
      </c>
      <c r="I951" s="35" t="s">
        <v>54</v>
      </c>
      <c r="J951" s="35" t="s">
        <v>119</v>
      </c>
      <c r="K951">
        <v>18</v>
      </c>
      <c r="M951" s="35" t="s">
        <v>10987</v>
      </c>
      <c r="N951" s="35" t="s">
        <v>10988</v>
      </c>
      <c r="O951" s="35" t="s">
        <v>82</v>
      </c>
      <c r="P951" s="35" t="s">
        <v>4768</v>
      </c>
      <c r="Q951" s="35" t="s">
        <v>81</v>
      </c>
      <c r="R951" s="35" t="s">
        <v>2623</v>
      </c>
      <c r="S951" s="35" t="s">
        <v>9548</v>
      </c>
      <c r="T951">
        <v>46000000</v>
      </c>
      <c r="U951">
        <v>10</v>
      </c>
      <c r="V951" s="35" t="s">
        <v>9549</v>
      </c>
      <c r="W951" s="35" t="s">
        <v>1020</v>
      </c>
      <c r="X951" s="35" t="s">
        <v>49</v>
      </c>
      <c r="Y951" s="35" t="s">
        <v>48</v>
      </c>
      <c r="Z951" s="35" t="s">
        <v>14691</v>
      </c>
      <c r="AA951" s="35" t="s">
        <v>14691</v>
      </c>
      <c r="AC951" s="35" t="s">
        <v>14691</v>
      </c>
      <c r="AD951" s="35" t="s">
        <v>14691</v>
      </c>
      <c r="AE951">
        <v>460027152</v>
      </c>
      <c r="AF951">
        <v>10</v>
      </c>
      <c r="AG951" s="35" t="s">
        <v>14691</v>
      </c>
      <c r="AI951">
        <v>9200000</v>
      </c>
      <c r="AJ951" s="20">
        <v>44267</v>
      </c>
      <c r="AK951" s="20"/>
      <c r="AL951">
        <v>11200000</v>
      </c>
      <c r="AO951">
        <v>5600000</v>
      </c>
      <c r="AP951" s="35" t="s">
        <v>14691</v>
      </c>
      <c r="AQ951" s="35" t="s">
        <v>14691</v>
      </c>
      <c r="AR951" s="35" t="s">
        <v>14691</v>
      </c>
      <c r="AS951" s="35" t="s">
        <v>14691</v>
      </c>
      <c r="AT951" s="35" t="s">
        <v>14691</v>
      </c>
      <c r="AU951">
        <v>10</v>
      </c>
      <c r="AV951">
        <v>10.050000000000001</v>
      </c>
      <c r="AW951" t="b">
        <v>0</v>
      </c>
      <c r="AX951">
        <v>46000000</v>
      </c>
      <c r="AY951" s="20">
        <v>45001</v>
      </c>
      <c r="AZ951" s="20"/>
      <c r="BA951" s="20"/>
      <c r="BB951">
        <v>1</v>
      </c>
      <c r="BC951">
        <v>0.20000000298023224</v>
      </c>
      <c r="BD951">
        <v>1</v>
      </c>
      <c r="BE951">
        <v>11.5</v>
      </c>
      <c r="BF951" s="35" t="s">
        <v>14691</v>
      </c>
      <c r="BG951" s="35" t="s">
        <v>1021</v>
      </c>
      <c r="BH951" s="35" t="s">
        <v>10989</v>
      </c>
      <c r="BI951" s="35" t="s">
        <v>2580</v>
      </c>
      <c r="BJ951" s="35" t="s">
        <v>10990</v>
      </c>
    </row>
    <row r="952" spans="1:62" x14ac:dyDescent="0.2">
      <c r="A952">
        <v>950</v>
      </c>
      <c r="B952" s="35" t="s">
        <v>10982</v>
      </c>
      <c r="C952" s="35" t="s">
        <v>10983</v>
      </c>
      <c r="D952" s="35" t="s">
        <v>10984</v>
      </c>
      <c r="E952" s="35" t="s">
        <v>10991</v>
      </c>
      <c r="F952" s="35" t="s">
        <v>10986</v>
      </c>
      <c r="G952" s="20">
        <v>44229</v>
      </c>
      <c r="H952" s="35" t="s">
        <v>3225</v>
      </c>
      <c r="I952" s="35" t="s">
        <v>54</v>
      </c>
      <c r="J952" s="35" t="s">
        <v>119</v>
      </c>
      <c r="K952">
        <v>18</v>
      </c>
      <c r="M952" s="35" t="s">
        <v>10987</v>
      </c>
      <c r="N952" s="35" t="s">
        <v>10988</v>
      </c>
      <c r="O952" s="35" t="s">
        <v>82</v>
      </c>
      <c r="P952" s="35" t="s">
        <v>4768</v>
      </c>
      <c r="Q952" s="35" t="s">
        <v>81</v>
      </c>
      <c r="R952" s="35" t="s">
        <v>2623</v>
      </c>
      <c r="S952" s="35" t="s">
        <v>9548</v>
      </c>
      <c r="T952">
        <v>46000000</v>
      </c>
      <c r="U952">
        <v>10</v>
      </c>
      <c r="V952" s="35" t="s">
        <v>9549</v>
      </c>
      <c r="W952" s="35" t="s">
        <v>1020</v>
      </c>
      <c r="X952" s="35" t="s">
        <v>49</v>
      </c>
      <c r="Y952" s="35" t="s">
        <v>48</v>
      </c>
      <c r="Z952" s="35" t="s">
        <v>14691</v>
      </c>
      <c r="AA952" s="35" t="s">
        <v>14691</v>
      </c>
      <c r="AC952" s="35" t="s">
        <v>14691</v>
      </c>
      <c r="AD952" s="35" t="s">
        <v>14691</v>
      </c>
      <c r="AE952">
        <v>460027152</v>
      </c>
      <c r="AF952">
        <v>10</v>
      </c>
      <c r="AG952" s="35" t="s">
        <v>14691</v>
      </c>
      <c r="AI952">
        <v>9200000</v>
      </c>
      <c r="AJ952" s="20">
        <v>44267</v>
      </c>
      <c r="AK952" s="20"/>
      <c r="AL952">
        <v>11200000</v>
      </c>
      <c r="AO952">
        <v>5600000</v>
      </c>
      <c r="AP952" s="35" t="s">
        <v>14691</v>
      </c>
      <c r="AQ952" s="35" t="s">
        <v>14691</v>
      </c>
      <c r="AR952" s="35" t="s">
        <v>14691</v>
      </c>
      <c r="AS952" s="35" t="s">
        <v>14691</v>
      </c>
      <c r="AT952" s="35" t="s">
        <v>14691</v>
      </c>
      <c r="AU952">
        <v>10</v>
      </c>
      <c r="AV952">
        <v>10.050000000000001</v>
      </c>
      <c r="AW952" t="b">
        <v>0</v>
      </c>
      <c r="AX952">
        <v>46000000</v>
      </c>
      <c r="AY952" s="20">
        <v>45001</v>
      </c>
      <c r="AZ952" s="20"/>
      <c r="BA952" s="20"/>
      <c r="BB952">
        <v>1</v>
      </c>
      <c r="BC952">
        <v>0.20000000298023224</v>
      </c>
      <c r="BD952">
        <v>1</v>
      </c>
      <c r="BE952">
        <v>11.5</v>
      </c>
      <c r="BF952" s="35" t="s">
        <v>14691</v>
      </c>
      <c r="BG952" s="35" t="s">
        <v>10982</v>
      </c>
      <c r="BH952" s="35" t="s">
        <v>10992</v>
      </c>
      <c r="BI952" s="35" t="s">
        <v>2584</v>
      </c>
      <c r="BJ952" s="35" t="s">
        <v>10993</v>
      </c>
    </row>
    <row r="953" spans="1:62" x14ac:dyDescent="0.2">
      <c r="A953">
        <v>951</v>
      </c>
      <c r="B953" s="35" t="s">
        <v>10982</v>
      </c>
      <c r="C953" s="35" t="s">
        <v>10983</v>
      </c>
      <c r="D953" s="35" t="s">
        <v>10984</v>
      </c>
      <c r="E953" s="35" t="s">
        <v>10994</v>
      </c>
      <c r="F953" s="35" t="s">
        <v>10986</v>
      </c>
      <c r="G953" s="20">
        <v>44229</v>
      </c>
      <c r="H953" s="35" t="s">
        <v>3225</v>
      </c>
      <c r="I953" s="35" t="s">
        <v>54</v>
      </c>
      <c r="J953" s="35" t="s">
        <v>119</v>
      </c>
      <c r="K953">
        <v>18</v>
      </c>
      <c r="M953" s="35" t="s">
        <v>10987</v>
      </c>
      <c r="N953" s="35" t="s">
        <v>10988</v>
      </c>
      <c r="O953" s="35" t="s">
        <v>82</v>
      </c>
      <c r="P953" s="35" t="s">
        <v>4768</v>
      </c>
      <c r="Q953" s="35" t="s">
        <v>81</v>
      </c>
      <c r="R953" s="35" t="s">
        <v>2623</v>
      </c>
      <c r="S953" s="35" t="s">
        <v>9548</v>
      </c>
      <c r="T953">
        <v>46000000</v>
      </c>
      <c r="U953">
        <v>10</v>
      </c>
      <c r="V953" s="35" t="s">
        <v>9549</v>
      </c>
      <c r="W953" s="35" t="s">
        <v>1020</v>
      </c>
      <c r="X953" s="35" t="s">
        <v>49</v>
      </c>
      <c r="Y953" s="35" t="s">
        <v>48</v>
      </c>
      <c r="Z953" s="35" t="s">
        <v>14691</v>
      </c>
      <c r="AA953" s="35" t="s">
        <v>14691</v>
      </c>
      <c r="AC953" s="35" t="s">
        <v>14691</v>
      </c>
      <c r="AD953" s="35" t="s">
        <v>14691</v>
      </c>
      <c r="AE953">
        <v>460027152</v>
      </c>
      <c r="AF953">
        <v>10</v>
      </c>
      <c r="AG953" s="35" t="s">
        <v>14691</v>
      </c>
      <c r="AI953">
        <v>9200000</v>
      </c>
      <c r="AJ953" s="20">
        <v>44267</v>
      </c>
      <c r="AK953" s="20"/>
      <c r="AL953">
        <v>11200000</v>
      </c>
      <c r="AO953">
        <v>5600000</v>
      </c>
      <c r="AP953" s="35" t="s">
        <v>14691</v>
      </c>
      <c r="AQ953" s="35" t="s">
        <v>14691</v>
      </c>
      <c r="AR953" s="35" t="s">
        <v>14691</v>
      </c>
      <c r="AS953" s="35" t="s">
        <v>14691</v>
      </c>
      <c r="AT953" s="35" t="s">
        <v>14691</v>
      </c>
      <c r="AU953">
        <v>10</v>
      </c>
      <c r="AV953">
        <v>10.050000000000001</v>
      </c>
      <c r="AW953" t="b">
        <v>0</v>
      </c>
      <c r="AX953">
        <v>46000000</v>
      </c>
      <c r="AY953" s="20">
        <v>45001</v>
      </c>
      <c r="AZ953" s="20"/>
      <c r="BA953" s="20"/>
      <c r="BB953">
        <v>1</v>
      </c>
      <c r="BC953">
        <v>0.20000000298023224</v>
      </c>
      <c r="BD953">
        <v>1</v>
      </c>
      <c r="BE953">
        <v>11.5</v>
      </c>
      <c r="BF953" s="35" t="s">
        <v>14691</v>
      </c>
      <c r="BG953" s="35" t="s">
        <v>10995</v>
      </c>
      <c r="BH953" s="35" t="s">
        <v>10996</v>
      </c>
      <c r="BI953" s="35" t="s">
        <v>2589</v>
      </c>
      <c r="BJ953" s="35" t="s">
        <v>10997</v>
      </c>
    </row>
    <row r="954" spans="1:62" x14ac:dyDescent="0.2">
      <c r="A954">
        <v>952</v>
      </c>
      <c r="B954" s="35" t="s">
        <v>8769</v>
      </c>
      <c r="C954" s="35" t="s">
        <v>8770</v>
      </c>
      <c r="D954" s="35" t="s">
        <v>8771</v>
      </c>
      <c r="E954" s="35" t="s">
        <v>8772</v>
      </c>
      <c r="F954" s="35" t="s">
        <v>8773</v>
      </c>
      <c r="G954" s="20">
        <v>44481</v>
      </c>
      <c r="H954" s="35" t="s">
        <v>256</v>
      </c>
      <c r="I954" s="35" t="s">
        <v>61</v>
      </c>
      <c r="J954" s="35" t="s">
        <v>69</v>
      </c>
      <c r="K954">
        <v>18</v>
      </c>
      <c r="L954">
        <v>9.1999999999999993</v>
      </c>
      <c r="M954" s="35" t="s">
        <v>8774</v>
      </c>
      <c r="N954" s="35" t="s">
        <v>8775</v>
      </c>
      <c r="O954" s="35" t="s">
        <v>518</v>
      </c>
      <c r="P954" s="35" t="s">
        <v>2575</v>
      </c>
      <c r="Q954" s="35" t="s">
        <v>209</v>
      </c>
      <c r="R954" s="35" t="s">
        <v>2577</v>
      </c>
      <c r="S954" s="35" t="s">
        <v>8776</v>
      </c>
      <c r="T954">
        <v>20010000</v>
      </c>
      <c r="U954">
        <v>10</v>
      </c>
      <c r="V954" s="35" t="s">
        <v>8777</v>
      </c>
      <c r="W954" s="35" t="s">
        <v>288</v>
      </c>
      <c r="X954" s="35" t="s">
        <v>72</v>
      </c>
      <c r="Y954" s="35" t="s">
        <v>48</v>
      </c>
      <c r="Z954" s="35" t="s">
        <v>14691</v>
      </c>
      <c r="AA954" s="35" t="s">
        <v>14691</v>
      </c>
      <c r="AC954" s="35" t="s">
        <v>14691</v>
      </c>
      <c r="AD954" s="35" t="s">
        <v>14691</v>
      </c>
      <c r="AE954">
        <v>204102000</v>
      </c>
      <c r="AF954">
        <v>10.199999999999999</v>
      </c>
      <c r="AG954" s="35" t="s">
        <v>14691</v>
      </c>
      <c r="AI954">
        <v>10005000</v>
      </c>
      <c r="AJ954" s="20">
        <v>44509</v>
      </c>
      <c r="AK954" s="20"/>
      <c r="AL954">
        <v>10399000</v>
      </c>
      <c r="AO954">
        <v>10399000</v>
      </c>
      <c r="AP954" s="35" t="s">
        <v>14691</v>
      </c>
      <c r="AQ954" s="35" t="s">
        <v>14691</v>
      </c>
      <c r="AR954" s="35" t="s">
        <v>14691</v>
      </c>
      <c r="AS954" s="35" t="s">
        <v>14691</v>
      </c>
      <c r="AT954" s="35" t="s">
        <v>14691</v>
      </c>
      <c r="AU954">
        <v>10.199999999999999</v>
      </c>
      <c r="AV954">
        <v>10.268000000000001</v>
      </c>
      <c r="AW954" t="b">
        <v>0</v>
      </c>
      <c r="AX954">
        <v>20010000</v>
      </c>
      <c r="AY954" s="20">
        <v>44969</v>
      </c>
      <c r="AZ954" s="20"/>
      <c r="BA954" s="20">
        <v>45058</v>
      </c>
      <c r="BB954">
        <v>1</v>
      </c>
      <c r="BC954">
        <v>0.5</v>
      </c>
      <c r="BD954">
        <v>1</v>
      </c>
      <c r="BE954">
        <v>11.5</v>
      </c>
      <c r="BF954" s="35" t="s">
        <v>14691</v>
      </c>
      <c r="BG954" s="35" t="s">
        <v>1019</v>
      </c>
      <c r="BH954" s="35" t="s">
        <v>8778</v>
      </c>
      <c r="BI954" s="35" t="s">
        <v>2580</v>
      </c>
      <c r="BJ954" s="35" t="s">
        <v>8779</v>
      </c>
    </row>
    <row r="955" spans="1:62" x14ac:dyDescent="0.2">
      <c r="A955">
        <v>953</v>
      </c>
      <c r="B955" s="35" t="s">
        <v>8769</v>
      </c>
      <c r="C955" s="35" t="s">
        <v>8770</v>
      </c>
      <c r="D955" s="35" t="s">
        <v>8771</v>
      </c>
      <c r="E955" s="35" t="s">
        <v>8780</v>
      </c>
      <c r="F955" s="35" t="s">
        <v>8773</v>
      </c>
      <c r="G955" s="20">
        <v>44481</v>
      </c>
      <c r="H955" s="35" t="s">
        <v>256</v>
      </c>
      <c r="I955" s="35" t="s">
        <v>61</v>
      </c>
      <c r="J955" s="35" t="s">
        <v>69</v>
      </c>
      <c r="K955">
        <v>18</v>
      </c>
      <c r="L955">
        <v>9.1999999999999993</v>
      </c>
      <c r="M955" s="35" t="s">
        <v>8774</v>
      </c>
      <c r="N955" s="35" t="s">
        <v>8775</v>
      </c>
      <c r="O955" s="35" t="s">
        <v>518</v>
      </c>
      <c r="P955" s="35" t="s">
        <v>2575</v>
      </c>
      <c r="Q955" s="35" t="s">
        <v>209</v>
      </c>
      <c r="R955" s="35" t="s">
        <v>2577</v>
      </c>
      <c r="S955" s="35" t="s">
        <v>8776</v>
      </c>
      <c r="T955">
        <v>20010000</v>
      </c>
      <c r="U955">
        <v>10</v>
      </c>
      <c r="V955" s="35" t="s">
        <v>8777</v>
      </c>
      <c r="W955" s="35" t="s">
        <v>288</v>
      </c>
      <c r="X955" s="35" t="s">
        <v>72</v>
      </c>
      <c r="Y955" s="35" t="s">
        <v>48</v>
      </c>
      <c r="Z955" s="35" t="s">
        <v>14691</v>
      </c>
      <c r="AA955" s="35" t="s">
        <v>14691</v>
      </c>
      <c r="AC955" s="35" t="s">
        <v>14691</v>
      </c>
      <c r="AD955" s="35" t="s">
        <v>14691</v>
      </c>
      <c r="AE955">
        <v>204102000</v>
      </c>
      <c r="AF955">
        <v>10.199999999999999</v>
      </c>
      <c r="AG955" s="35" t="s">
        <v>14691</v>
      </c>
      <c r="AI955">
        <v>10005000</v>
      </c>
      <c r="AJ955" s="20">
        <v>44509</v>
      </c>
      <c r="AK955" s="20"/>
      <c r="AL955">
        <v>10399000</v>
      </c>
      <c r="AO955">
        <v>10399000</v>
      </c>
      <c r="AP955" s="35" t="s">
        <v>14691</v>
      </c>
      <c r="AQ955" s="35" t="s">
        <v>14691</v>
      </c>
      <c r="AR955" s="35" t="s">
        <v>14691</v>
      </c>
      <c r="AS955" s="35" t="s">
        <v>14691</v>
      </c>
      <c r="AT955" s="35" t="s">
        <v>14691</v>
      </c>
      <c r="AU955">
        <v>10.199999999999999</v>
      </c>
      <c r="AV955">
        <v>10.268000000000001</v>
      </c>
      <c r="AW955" t="b">
        <v>0</v>
      </c>
      <c r="AX955">
        <v>20010000</v>
      </c>
      <c r="AY955" s="20">
        <v>44969</v>
      </c>
      <c r="AZ955" s="20"/>
      <c r="BA955" s="20">
        <v>45058</v>
      </c>
      <c r="BB955">
        <v>1</v>
      </c>
      <c r="BC955">
        <v>0.5</v>
      </c>
      <c r="BD955">
        <v>1</v>
      </c>
      <c r="BE955">
        <v>11.5</v>
      </c>
      <c r="BF955" s="35" t="s">
        <v>14691</v>
      </c>
      <c r="BG955" s="35" t="s">
        <v>8769</v>
      </c>
      <c r="BH955" s="35" t="s">
        <v>8781</v>
      </c>
      <c r="BI955" s="35" t="s">
        <v>2584</v>
      </c>
      <c r="BJ955" s="35" t="s">
        <v>8782</v>
      </c>
    </row>
    <row r="956" spans="1:62" x14ac:dyDescent="0.2">
      <c r="A956">
        <v>954</v>
      </c>
      <c r="B956" s="35" t="s">
        <v>8769</v>
      </c>
      <c r="C956" s="35" t="s">
        <v>8770</v>
      </c>
      <c r="D956" s="35" t="s">
        <v>8771</v>
      </c>
      <c r="E956" s="35" t="s">
        <v>8783</v>
      </c>
      <c r="F956" s="35" t="s">
        <v>8773</v>
      </c>
      <c r="G956" s="20">
        <v>44481</v>
      </c>
      <c r="H956" s="35" t="s">
        <v>256</v>
      </c>
      <c r="I956" s="35" t="s">
        <v>61</v>
      </c>
      <c r="J956" s="35" t="s">
        <v>69</v>
      </c>
      <c r="K956">
        <v>18</v>
      </c>
      <c r="L956">
        <v>9.1999999999999993</v>
      </c>
      <c r="M956" s="35" t="s">
        <v>8774</v>
      </c>
      <c r="N956" s="35" t="s">
        <v>8775</v>
      </c>
      <c r="O956" s="35" t="s">
        <v>518</v>
      </c>
      <c r="P956" s="35" t="s">
        <v>2575</v>
      </c>
      <c r="Q956" s="35" t="s">
        <v>209</v>
      </c>
      <c r="R956" s="35" t="s">
        <v>2577</v>
      </c>
      <c r="S956" s="35" t="s">
        <v>8776</v>
      </c>
      <c r="T956">
        <v>20010000</v>
      </c>
      <c r="U956">
        <v>10</v>
      </c>
      <c r="V956" s="35" t="s">
        <v>8777</v>
      </c>
      <c r="W956" s="35" t="s">
        <v>288</v>
      </c>
      <c r="X956" s="35" t="s">
        <v>72</v>
      </c>
      <c r="Y956" s="35" t="s">
        <v>48</v>
      </c>
      <c r="Z956" s="35" t="s">
        <v>14691</v>
      </c>
      <c r="AA956" s="35" t="s">
        <v>14691</v>
      </c>
      <c r="AC956" s="35" t="s">
        <v>14691</v>
      </c>
      <c r="AD956" s="35" t="s">
        <v>14691</v>
      </c>
      <c r="AE956">
        <v>204102000</v>
      </c>
      <c r="AF956">
        <v>10.199999999999999</v>
      </c>
      <c r="AG956" s="35" t="s">
        <v>14691</v>
      </c>
      <c r="AI956">
        <v>10005000</v>
      </c>
      <c r="AJ956" s="20">
        <v>44509</v>
      </c>
      <c r="AK956" s="20"/>
      <c r="AL956">
        <v>10399000</v>
      </c>
      <c r="AO956">
        <v>10399000</v>
      </c>
      <c r="AP956" s="35" t="s">
        <v>14691</v>
      </c>
      <c r="AQ956" s="35" t="s">
        <v>14691</v>
      </c>
      <c r="AR956" s="35" t="s">
        <v>14691</v>
      </c>
      <c r="AS956" s="35" t="s">
        <v>14691</v>
      </c>
      <c r="AT956" s="35" t="s">
        <v>14691</v>
      </c>
      <c r="AU956">
        <v>10.199999999999999</v>
      </c>
      <c r="AV956">
        <v>10.268000000000001</v>
      </c>
      <c r="AW956" t="b">
        <v>0</v>
      </c>
      <c r="AX956">
        <v>20010000</v>
      </c>
      <c r="AY956" s="20">
        <v>44969</v>
      </c>
      <c r="AZ956" s="20"/>
      <c r="BA956" s="20">
        <v>45058</v>
      </c>
      <c r="BB956">
        <v>1</v>
      </c>
      <c r="BC956">
        <v>0.5</v>
      </c>
      <c r="BD956">
        <v>1</v>
      </c>
      <c r="BE956">
        <v>11.5</v>
      </c>
      <c r="BF956" s="35" t="s">
        <v>14691</v>
      </c>
      <c r="BG956" s="35" t="s">
        <v>8784</v>
      </c>
      <c r="BH956" s="35" t="s">
        <v>8785</v>
      </c>
      <c r="BI956" s="35" t="s">
        <v>2589</v>
      </c>
      <c r="BJ956" s="35" t="s">
        <v>8786</v>
      </c>
    </row>
    <row r="957" spans="1:62" x14ac:dyDescent="0.2">
      <c r="A957">
        <v>955</v>
      </c>
      <c r="B957" s="35" t="s">
        <v>4799</v>
      </c>
      <c r="C957" s="35" t="s">
        <v>4800</v>
      </c>
      <c r="D957" s="35" t="s">
        <v>4801</v>
      </c>
      <c r="E957" s="35" t="s">
        <v>4802</v>
      </c>
      <c r="F957" s="35" t="s">
        <v>4803</v>
      </c>
      <c r="G957" s="20">
        <v>44273</v>
      </c>
      <c r="H957" s="35" t="s">
        <v>2755</v>
      </c>
      <c r="I957" s="35" t="s">
        <v>54</v>
      </c>
      <c r="J957" s="35" t="s">
        <v>69</v>
      </c>
      <c r="K957">
        <v>18</v>
      </c>
      <c r="L957">
        <v>9.1999999999999993</v>
      </c>
      <c r="M957" s="35" t="s">
        <v>4804</v>
      </c>
      <c r="N957" s="35" t="s">
        <v>4805</v>
      </c>
      <c r="O957" s="35" t="s">
        <v>368</v>
      </c>
      <c r="P957" s="35" t="s">
        <v>4806</v>
      </c>
      <c r="Q957" s="35" t="s">
        <v>52</v>
      </c>
      <c r="R957" s="35" t="s">
        <v>2623</v>
      </c>
      <c r="S957" s="35" t="s">
        <v>4807</v>
      </c>
      <c r="T957">
        <v>23000000</v>
      </c>
      <c r="U957">
        <v>10</v>
      </c>
      <c r="V957" s="35" t="s">
        <v>14691</v>
      </c>
      <c r="W957" s="35" t="s">
        <v>1017</v>
      </c>
      <c r="X957" s="35" t="s">
        <v>79</v>
      </c>
      <c r="Y957" s="35" t="s">
        <v>48</v>
      </c>
      <c r="Z957" s="35" t="s">
        <v>14691</v>
      </c>
      <c r="AA957" s="35" t="s">
        <v>14691</v>
      </c>
      <c r="AC957" s="35" t="s">
        <v>14691</v>
      </c>
      <c r="AD957" s="35" t="s">
        <v>14691</v>
      </c>
      <c r="AE957">
        <v>230014759</v>
      </c>
      <c r="AF957">
        <v>10</v>
      </c>
      <c r="AG957" s="35" t="s">
        <v>14691</v>
      </c>
      <c r="AI957">
        <v>11500000</v>
      </c>
      <c r="AJ957" s="20">
        <v>44389</v>
      </c>
      <c r="AK957" s="20"/>
      <c r="AL957">
        <v>3500000</v>
      </c>
      <c r="AM957">
        <v>350000</v>
      </c>
      <c r="AP957" s="35" t="s">
        <v>14691</v>
      </c>
      <c r="AQ957" s="35" t="s">
        <v>14691</v>
      </c>
      <c r="AR957" s="35" t="s">
        <v>14691</v>
      </c>
      <c r="AS957" s="35" t="s">
        <v>14691</v>
      </c>
      <c r="AT957" s="35" t="s">
        <v>14691</v>
      </c>
      <c r="AU957">
        <v>10</v>
      </c>
      <c r="AV957">
        <v>10.029999999999999</v>
      </c>
      <c r="AW957" t="b">
        <v>0</v>
      </c>
      <c r="AX957">
        <v>23000000</v>
      </c>
      <c r="AY957" s="20">
        <v>44848</v>
      </c>
      <c r="AZ957" s="20"/>
      <c r="BA957" s="20"/>
      <c r="BB957">
        <v>1</v>
      </c>
      <c r="BC957">
        <v>0.5</v>
      </c>
      <c r="BD957">
        <v>1</v>
      </c>
      <c r="BE957">
        <v>11.5</v>
      </c>
      <c r="BF957" s="35" t="s">
        <v>14691</v>
      </c>
      <c r="BG957" s="35" t="s">
        <v>1018</v>
      </c>
      <c r="BH957" s="35" t="s">
        <v>4808</v>
      </c>
      <c r="BI957" s="35" t="s">
        <v>2580</v>
      </c>
      <c r="BJ957" s="35" t="s">
        <v>4809</v>
      </c>
    </row>
    <row r="958" spans="1:62" x14ac:dyDescent="0.2">
      <c r="A958">
        <v>956</v>
      </c>
      <c r="B958" s="35" t="s">
        <v>4799</v>
      </c>
      <c r="C958" s="35" t="s">
        <v>4800</v>
      </c>
      <c r="D958" s="35" t="s">
        <v>4801</v>
      </c>
      <c r="E958" s="35" t="s">
        <v>4810</v>
      </c>
      <c r="F958" s="35" t="s">
        <v>4803</v>
      </c>
      <c r="G958" s="20">
        <v>44273</v>
      </c>
      <c r="H958" s="35" t="s">
        <v>2755</v>
      </c>
      <c r="I958" s="35" t="s">
        <v>54</v>
      </c>
      <c r="J958" s="35" t="s">
        <v>69</v>
      </c>
      <c r="K958">
        <v>18</v>
      </c>
      <c r="L958">
        <v>9.1999999999999993</v>
      </c>
      <c r="M958" s="35" t="s">
        <v>4804</v>
      </c>
      <c r="N958" s="35" t="s">
        <v>4805</v>
      </c>
      <c r="O958" s="35" t="s">
        <v>368</v>
      </c>
      <c r="P958" s="35" t="s">
        <v>4806</v>
      </c>
      <c r="Q958" s="35" t="s">
        <v>52</v>
      </c>
      <c r="R958" s="35" t="s">
        <v>2623</v>
      </c>
      <c r="S958" s="35" t="s">
        <v>4807</v>
      </c>
      <c r="T958">
        <v>23000000</v>
      </c>
      <c r="U958">
        <v>10</v>
      </c>
      <c r="V958" s="35" t="s">
        <v>14691</v>
      </c>
      <c r="W958" s="35" t="s">
        <v>1017</v>
      </c>
      <c r="X958" s="35" t="s">
        <v>79</v>
      </c>
      <c r="Y958" s="35" t="s">
        <v>48</v>
      </c>
      <c r="Z958" s="35" t="s">
        <v>14691</v>
      </c>
      <c r="AA958" s="35" t="s">
        <v>14691</v>
      </c>
      <c r="AC958" s="35" t="s">
        <v>14691</v>
      </c>
      <c r="AD958" s="35" t="s">
        <v>14691</v>
      </c>
      <c r="AE958">
        <v>230014759</v>
      </c>
      <c r="AF958">
        <v>10</v>
      </c>
      <c r="AG958" s="35" t="s">
        <v>14691</v>
      </c>
      <c r="AI958">
        <v>11500000</v>
      </c>
      <c r="AJ958" s="20">
        <v>44389</v>
      </c>
      <c r="AK958" s="20"/>
      <c r="AL958">
        <v>3500000</v>
      </c>
      <c r="AM958">
        <v>350000</v>
      </c>
      <c r="AP958" s="35" t="s">
        <v>14691</v>
      </c>
      <c r="AQ958" s="35" t="s">
        <v>14691</v>
      </c>
      <c r="AR958" s="35" t="s">
        <v>14691</v>
      </c>
      <c r="AS958" s="35" t="s">
        <v>14691</v>
      </c>
      <c r="AT958" s="35" t="s">
        <v>14691</v>
      </c>
      <c r="AU958">
        <v>10</v>
      </c>
      <c r="AV958">
        <v>10.029999999999999</v>
      </c>
      <c r="AW958" t="b">
        <v>0</v>
      </c>
      <c r="AX958">
        <v>23000000</v>
      </c>
      <c r="AY958" s="20">
        <v>44848</v>
      </c>
      <c r="AZ958" s="20"/>
      <c r="BA958" s="20"/>
      <c r="BB958">
        <v>1</v>
      </c>
      <c r="BC958">
        <v>0.5</v>
      </c>
      <c r="BD958">
        <v>1</v>
      </c>
      <c r="BE958">
        <v>11.5</v>
      </c>
      <c r="BF958" s="35" t="s">
        <v>14691</v>
      </c>
      <c r="BG958" s="35" t="s">
        <v>4799</v>
      </c>
      <c r="BH958" s="35" t="s">
        <v>4811</v>
      </c>
      <c r="BI958" s="35" t="s">
        <v>2584</v>
      </c>
      <c r="BJ958" s="35" t="s">
        <v>4812</v>
      </c>
    </row>
    <row r="959" spans="1:62" x14ac:dyDescent="0.2">
      <c r="A959">
        <v>957</v>
      </c>
      <c r="B959" s="35" t="s">
        <v>4799</v>
      </c>
      <c r="C959" s="35" t="s">
        <v>4800</v>
      </c>
      <c r="D959" s="35" t="s">
        <v>4801</v>
      </c>
      <c r="E959" s="35" t="s">
        <v>4813</v>
      </c>
      <c r="F959" s="35" t="s">
        <v>4803</v>
      </c>
      <c r="G959" s="20">
        <v>44273</v>
      </c>
      <c r="H959" s="35" t="s">
        <v>2755</v>
      </c>
      <c r="I959" s="35" t="s">
        <v>54</v>
      </c>
      <c r="J959" s="35" t="s">
        <v>69</v>
      </c>
      <c r="K959">
        <v>18</v>
      </c>
      <c r="L959">
        <v>9.1999999999999993</v>
      </c>
      <c r="M959" s="35" t="s">
        <v>4804</v>
      </c>
      <c r="N959" s="35" t="s">
        <v>4805</v>
      </c>
      <c r="O959" s="35" t="s">
        <v>368</v>
      </c>
      <c r="P959" s="35" t="s">
        <v>4806</v>
      </c>
      <c r="Q959" s="35" t="s">
        <v>52</v>
      </c>
      <c r="R959" s="35" t="s">
        <v>2623</v>
      </c>
      <c r="S959" s="35" t="s">
        <v>4807</v>
      </c>
      <c r="T959">
        <v>23000000</v>
      </c>
      <c r="U959">
        <v>10</v>
      </c>
      <c r="V959" s="35" t="s">
        <v>14691</v>
      </c>
      <c r="W959" s="35" t="s">
        <v>1017</v>
      </c>
      <c r="X959" s="35" t="s">
        <v>79</v>
      </c>
      <c r="Y959" s="35" t="s">
        <v>48</v>
      </c>
      <c r="Z959" s="35" t="s">
        <v>14691</v>
      </c>
      <c r="AA959" s="35" t="s">
        <v>14691</v>
      </c>
      <c r="AC959" s="35" t="s">
        <v>14691</v>
      </c>
      <c r="AD959" s="35" t="s">
        <v>14691</v>
      </c>
      <c r="AE959">
        <v>230014759</v>
      </c>
      <c r="AF959">
        <v>10</v>
      </c>
      <c r="AG959" s="35" t="s">
        <v>14691</v>
      </c>
      <c r="AI959">
        <v>11500000</v>
      </c>
      <c r="AJ959" s="20">
        <v>44389</v>
      </c>
      <c r="AK959" s="20"/>
      <c r="AL959">
        <v>3500000</v>
      </c>
      <c r="AM959">
        <v>350000</v>
      </c>
      <c r="AP959" s="35" t="s">
        <v>14691</v>
      </c>
      <c r="AQ959" s="35" t="s">
        <v>14691</v>
      </c>
      <c r="AR959" s="35" t="s">
        <v>14691</v>
      </c>
      <c r="AS959" s="35" t="s">
        <v>14691</v>
      </c>
      <c r="AT959" s="35" t="s">
        <v>14691</v>
      </c>
      <c r="AU959">
        <v>10</v>
      </c>
      <c r="AV959">
        <v>10.029999999999999</v>
      </c>
      <c r="AW959" t="b">
        <v>0</v>
      </c>
      <c r="AX959">
        <v>23000000</v>
      </c>
      <c r="AY959" s="20">
        <v>44848</v>
      </c>
      <c r="AZ959" s="20"/>
      <c r="BA959" s="20"/>
      <c r="BB959">
        <v>1</v>
      </c>
      <c r="BC959">
        <v>0.5</v>
      </c>
      <c r="BD959">
        <v>1</v>
      </c>
      <c r="BE959">
        <v>11.5</v>
      </c>
      <c r="BF959" s="35" t="s">
        <v>14691</v>
      </c>
      <c r="BG959" s="35" t="s">
        <v>4814</v>
      </c>
      <c r="BH959" s="35" t="s">
        <v>4815</v>
      </c>
      <c r="BI959" s="35" t="s">
        <v>2589</v>
      </c>
      <c r="BJ959" s="35" t="s">
        <v>4816</v>
      </c>
    </row>
    <row r="960" spans="1:62" x14ac:dyDescent="0.2">
      <c r="A960">
        <v>958</v>
      </c>
      <c r="B960" s="35" t="s">
        <v>11299</v>
      </c>
      <c r="C960" s="35" t="s">
        <v>11300</v>
      </c>
      <c r="D960" s="35" t="s">
        <v>11301</v>
      </c>
      <c r="E960" s="35" t="s">
        <v>11302</v>
      </c>
      <c r="F960" s="35" t="s">
        <v>11303</v>
      </c>
      <c r="G960" s="20">
        <v>44250</v>
      </c>
      <c r="H960" s="35" t="s">
        <v>3225</v>
      </c>
      <c r="I960" s="35" t="s">
        <v>61</v>
      </c>
      <c r="J960" s="35" t="s">
        <v>53</v>
      </c>
      <c r="K960">
        <v>18</v>
      </c>
      <c r="L960">
        <v>9.1999999999999993</v>
      </c>
      <c r="M960" s="35" t="s">
        <v>6134</v>
      </c>
      <c r="N960" s="35" t="s">
        <v>11304</v>
      </c>
      <c r="O960" s="35" t="s">
        <v>52</v>
      </c>
      <c r="P960" s="35" t="s">
        <v>2575</v>
      </c>
      <c r="Q960" s="35" t="s">
        <v>200</v>
      </c>
      <c r="R960" s="35" t="s">
        <v>2623</v>
      </c>
      <c r="S960" s="35" t="s">
        <v>11305</v>
      </c>
      <c r="T960">
        <v>30000000</v>
      </c>
      <c r="U960">
        <v>10</v>
      </c>
      <c r="V960" s="35" t="s">
        <v>14691</v>
      </c>
      <c r="W960" s="35" t="s">
        <v>118</v>
      </c>
      <c r="X960" s="35" t="s">
        <v>79</v>
      </c>
      <c r="Y960" s="35" t="s">
        <v>48</v>
      </c>
      <c r="Z960" s="35" t="s">
        <v>14691</v>
      </c>
      <c r="AA960" s="35" t="s">
        <v>14691</v>
      </c>
      <c r="AC960" s="35" t="s">
        <v>14691</v>
      </c>
      <c r="AD960" s="35" t="s">
        <v>14691</v>
      </c>
      <c r="AE960">
        <v>300010329</v>
      </c>
      <c r="AF960">
        <v>10</v>
      </c>
      <c r="AG960" s="35" t="s">
        <v>14691</v>
      </c>
      <c r="AI960">
        <v>10000000</v>
      </c>
      <c r="AJ960" s="20">
        <v>44273</v>
      </c>
      <c r="AK960" s="20"/>
      <c r="AL960">
        <v>8500000</v>
      </c>
      <c r="AO960">
        <v>5666667</v>
      </c>
      <c r="AP960" s="35" t="s">
        <v>14691</v>
      </c>
      <c r="AQ960" s="35" t="s">
        <v>14691</v>
      </c>
      <c r="AR960" s="35" t="s">
        <v>14691</v>
      </c>
      <c r="AS960" s="35" t="s">
        <v>14691</v>
      </c>
      <c r="AT960" s="35" t="s">
        <v>14691</v>
      </c>
      <c r="AU960">
        <v>10</v>
      </c>
      <c r="AV960">
        <v>10.052</v>
      </c>
      <c r="AW960" t="b">
        <v>0</v>
      </c>
      <c r="AX960">
        <v>30000000</v>
      </c>
      <c r="AY960" s="20">
        <v>45007</v>
      </c>
      <c r="AZ960" s="20"/>
      <c r="BA960" s="20"/>
      <c r="BB960">
        <v>1</v>
      </c>
      <c r="BC960">
        <v>0.3333333432674408</v>
      </c>
      <c r="BD960">
        <v>1</v>
      </c>
      <c r="BE960">
        <v>11.5</v>
      </c>
      <c r="BF960" s="35" t="s">
        <v>14691</v>
      </c>
      <c r="BG960" s="35" t="s">
        <v>1016</v>
      </c>
      <c r="BH960" s="35" t="s">
        <v>11306</v>
      </c>
      <c r="BI960" s="35" t="s">
        <v>2580</v>
      </c>
      <c r="BJ960" s="35" t="s">
        <v>11307</v>
      </c>
    </row>
    <row r="961" spans="1:62" x14ac:dyDescent="0.2">
      <c r="A961">
        <v>959</v>
      </c>
      <c r="B961" s="35" t="s">
        <v>11299</v>
      </c>
      <c r="C961" s="35" t="s">
        <v>11300</v>
      </c>
      <c r="D961" s="35" t="s">
        <v>11301</v>
      </c>
      <c r="E961" s="35" t="s">
        <v>11308</v>
      </c>
      <c r="F961" s="35" t="s">
        <v>11303</v>
      </c>
      <c r="G961" s="20">
        <v>44250</v>
      </c>
      <c r="H961" s="35" t="s">
        <v>3225</v>
      </c>
      <c r="I961" s="35" t="s">
        <v>61</v>
      </c>
      <c r="J961" s="35" t="s">
        <v>53</v>
      </c>
      <c r="K961">
        <v>18</v>
      </c>
      <c r="L961">
        <v>9.1999999999999993</v>
      </c>
      <c r="M961" s="35" t="s">
        <v>6134</v>
      </c>
      <c r="N961" s="35" t="s">
        <v>11304</v>
      </c>
      <c r="O961" s="35" t="s">
        <v>52</v>
      </c>
      <c r="P961" s="35" t="s">
        <v>2575</v>
      </c>
      <c r="Q961" s="35" t="s">
        <v>200</v>
      </c>
      <c r="R961" s="35" t="s">
        <v>2623</v>
      </c>
      <c r="S961" s="35" t="s">
        <v>11305</v>
      </c>
      <c r="T961">
        <v>30000000</v>
      </c>
      <c r="U961">
        <v>10</v>
      </c>
      <c r="V961" s="35" t="s">
        <v>14691</v>
      </c>
      <c r="W961" s="35" t="s">
        <v>118</v>
      </c>
      <c r="X961" s="35" t="s">
        <v>79</v>
      </c>
      <c r="Y961" s="35" t="s">
        <v>48</v>
      </c>
      <c r="Z961" s="35" t="s">
        <v>14691</v>
      </c>
      <c r="AA961" s="35" t="s">
        <v>14691</v>
      </c>
      <c r="AC961" s="35" t="s">
        <v>14691</v>
      </c>
      <c r="AD961" s="35" t="s">
        <v>14691</v>
      </c>
      <c r="AE961">
        <v>300010329</v>
      </c>
      <c r="AF961">
        <v>10</v>
      </c>
      <c r="AG961" s="35" t="s">
        <v>14691</v>
      </c>
      <c r="AI961">
        <v>10000000</v>
      </c>
      <c r="AJ961" s="20">
        <v>44273</v>
      </c>
      <c r="AK961" s="20"/>
      <c r="AL961">
        <v>8500000</v>
      </c>
      <c r="AO961">
        <v>5666667</v>
      </c>
      <c r="AP961" s="35" t="s">
        <v>14691</v>
      </c>
      <c r="AQ961" s="35" t="s">
        <v>14691</v>
      </c>
      <c r="AR961" s="35" t="s">
        <v>14691</v>
      </c>
      <c r="AS961" s="35" t="s">
        <v>14691</v>
      </c>
      <c r="AT961" s="35" t="s">
        <v>14691</v>
      </c>
      <c r="AU961">
        <v>10</v>
      </c>
      <c r="AV961">
        <v>10.052</v>
      </c>
      <c r="AW961" t="b">
        <v>0</v>
      </c>
      <c r="AX961">
        <v>30000000</v>
      </c>
      <c r="AY961" s="20">
        <v>45007</v>
      </c>
      <c r="AZ961" s="20"/>
      <c r="BA961" s="20"/>
      <c r="BB961">
        <v>1</v>
      </c>
      <c r="BC961">
        <v>0.3333333432674408</v>
      </c>
      <c r="BD961">
        <v>1</v>
      </c>
      <c r="BE961">
        <v>11.5</v>
      </c>
      <c r="BF961" s="35" t="s">
        <v>14691</v>
      </c>
      <c r="BG961" s="35" t="s">
        <v>11299</v>
      </c>
      <c r="BH961" s="35" t="s">
        <v>11309</v>
      </c>
      <c r="BI961" s="35" t="s">
        <v>2584</v>
      </c>
      <c r="BJ961" s="35" t="s">
        <v>11310</v>
      </c>
    </row>
    <row r="962" spans="1:62" x14ac:dyDescent="0.2">
      <c r="A962">
        <v>960</v>
      </c>
      <c r="B962" s="35" t="s">
        <v>11299</v>
      </c>
      <c r="C962" s="35" t="s">
        <v>11300</v>
      </c>
      <c r="D962" s="35" t="s">
        <v>11301</v>
      </c>
      <c r="E962" s="35" t="s">
        <v>11311</v>
      </c>
      <c r="F962" s="35" t="s">
        <v>11303</v>
      </c>
      <c r="G962" s="20">
        <v>44250</v>
      </c>
      <c r="H962" s="35" t="s">
        <v>3225</v>
      </c>
      <c r="I962" s="35" t="s">
        <v>61</v>
      </c>
      <c r="J962" s="35" t="s">
        <v>53</v>
      </c>
      <c r="K962">
        <v>18</v>
      </c>
      <c r="L962">
        <v>9.1999999999999993</v>
      </c>
      <c r="M962" s="35" t="s">
        <v>6134</v>
      </c>
      <c r="N962" s="35" t="s">
        <v>11304</v>
      </c>
      <c r="O962" s="35" t="s">
        <v>52</v>
      </c>
      <c r="P962" s="35" t="s">
        <v>2575</v>
      </c>
      <c r="Q962" s="35" t="s">
        <v>200</v>
      </c>
      <c r="R962" s="35" t="s">
        <v>2623</v>
      </c>
      <c r="S962" s="35" t="s">
        <v>11305</v>
      </c>
      <c r="T962">
        <v>30000000</v>
      </c>
      <c r="U962">
        <v>10</v>
      </c>
      <c r="V962" s="35" t="s">
        <v>14691</v>
      </c>
      <c r="W962" s="35" t="s">
        <v>118</v>
      </c>
      <c r="X962" s="35" t="s">
        <v>79</v>
      </c>
      <c r="Y962" s="35" t="s">
        <v>48</v>
      </c>
      <c r="Z962" s="35" t="s">
        <v>14691</v>
      </c>
      <c r="AA962" s="35" t="s">
        <v>14691</v>
      </c>
      <c r="AC962" s="35" t="s">
        <v>14691</v>
      </c>
      <c r="AD962" s="35" t="s">
        <v>14691</v>
      </c>
      <c r="AE962">
        <v>300010329</v>
      </c>
      <c r="AF962">
        <v>10</v>
      </c>
      <c r="AG962" s="35" t="s">
        <v>14691</v>
      </c>
      <c r="AI962">
        <v>10000000</v>
      </c>
      <c r="AJ962" s="20">
        <v>44273</v>
      </c>
      <c r="AK962" s="20"/>
      <c r="AL962">
        <v>8500000</v>
      </c>
      <c r="AO962">
        <v>5666667</v>
      </c>
      <c r="AP962" s="35" t="s">
        <v>14691</v>
      </c>
      <c r="AQ962" s="35" t="s">
        <v>14691</v>
      </c>
      <c r="AR962" s="35" t="s">
        <v>14691</v>
      </c>
      <c r="AS962" s="35" t="s">
        <v>14691</v>
      </c>
      <c r="AT962" s="35" t="s">
        <v>14691</v>
      </c>
      <c r="AU962">
        <v>10</v>
      </c>
      <c r="AV962">
        <v>10.052</v>
      </c>
      <c r="AW962" t="b">
        <v>0</v>
      </c>
      <c r="AX962">
        <v>30000000</v>
      </c>
      <c r="AY962" s="20">
        <v>45007</v>
      </c>
      <c r="AZ962" s="20"/>
      <c r="BA962" s="20"/>
      <c r="BB962">
        <v>1</v>
      </c>
      <c r="BC962">
        <v>0.3333333432674408</v>
      </c>
      <c r="BD962">
        <v>1</v>
      </c>
      <c r="BE962">
        <v>11.5</v>
      </c>
      <c r="BF962" s="35" t="s">
        <v>14691</v>
      </c>
      <c r="BG962" s="35" t="s">
        <v>11312</v>
      </c>
      <c r="BH962" s="35" t="s">
        <v>11313</v>
      </c>
      <c r="BI962" s="35" t="s">
        <v>2589</v>
      </c>
      <c r="BJ962" s="35" t="s">
        <v>11314</v>
      </c>
    </row>
    <row r="963" spans="1:62" x14ac:dyDescent="0.2">
      <c r="A963">
        <v>961</v>
      </c>
      <c r="B963" s="35" t="s">
        <v>5595</v>
      </c>
      <c r="C963" s="35" t="s">
        <v>5596</v>
      </c>
      <c r="D963" s="35" t="s">
        <v>5597</v>
      </c>
      <c r="E963" s="35" t="s">
        <v>5598</v>
      </c>
      <c r="F963" s="35" t="s">
        <v>5599</v>
      </c>
      <c r="G963" s="20">
        <v>44130</v>
      </c>
      <c r="H963" s="35" t="s">
        <v>3225</v>
      </c>
      <c r="I963" s="35" t="s">
        <v>54</v>
      </c>
      <c r="J963" s="35" t="s">
        <v>176</v>
      </c>
      <c r="K963">
        <v>18</v>
      </c>
      <c r="L963">
        <v>9.1999999999999993</v>
      </c>
      <c r="M963" s="35" t="s">
        <v>5600</v>
      </c>
      <c r="N963" s="35" t="s">
        <v>5601</v>
      </c>
      <c r="O963" s="35" t="s">
        <v>51</v>
      </c>
      <c r="P963" s="35" t="s">
        <v>2656</v>
      </c>
      <c r="Q963" s="35" t="s">
        <v>96</v>
      </c>
      <c r="R963" s="35" t="s">
        <v>2623</v>
      </c>
      <c r="S963" s="35" t="s">
        <v>5602</v>
      </c>
      <c r="T963">
        <v>52500000</v>
      </c>
      <c r="U963">
        <v>10</v>
      </c>
      <c r="V963" s="35" t="s">
        <v>5603</v>
      </c>
      <c r="W963" s="35" t="s">
        <v>1014</v>
      </c>
      <c r="X963" s="35" t="s">
        <v>130</v>
      </c>
      <c r="Y963" s="35" t="s">
        <v>48</v>
      </c>
      <c r="Z963" s="35" t="s">
        <v>14691</v>
      </c>
      <c r="AA963" s="35" t="s">
        <v>14691</v>
      </c>
      <c r="AC963" s="35" t="s">
        <v>14691</v>
      </c>
      <c r="AD963" s="35" t="s">
        <v>14691</v>
      </c>
      <c r="AE963">
        <v>525236847</v>
      </c>
      <c r="AF963">
        <v>10</v>
      </c>
      <c r="AG963" s="35" t="s">
        <v>14691</v>
      </c>
      <c r="AI963">
        <v>13125000</v>
      </c>
      <c r="AJ963" s="20">
        <v>44148</v>
      </c>
      <c r="AK963" s="20"/>
      <c r="AL963">
        <v>17500000</v>
      </c>
      <c r="AO963">
        <v>11666666</v>
      </c>
      <c r="AP963" s="35" t="s">
        <v>14691</v>
      </c>
      <c r="AQ963" s="35" t="s">
        <v>14691</v>
      </c>
      <c r="AR963" s="35" t="s">
        <v>14691</v>
      </c>
      <c r="AS963" s="35" t="s">
        <v>14691</v>
      </c>
      <c r="AT963" s="35" t="s">
        <v>14691</v>
      </c>
      <c r="AU963">
        <v>10.01</v>
      </c>
      <c r="AV963">
        <v>10.042999999999999</v>
      </c>
      <c r="AW963" t="b">
        <v>0</v>
      </c>
      <c r="AX963">
        <v>52500000</v>
      </c>
      <c r="AY963" s="20">
        <v>44882</v>
      </c>
      <c r="AZ963" s="20"/>
      <c r="BA963" s="20"/>
      <c r="BB963">
        <v>1</v>
      </c>
      <c r="BC963">
        <v>0.25</v>
      </c>
      <c r="BD963">
        <v>1</v>
      </c>
      <c r="BE963">
        <v>11.5</v>
      </c>
      <c r="BF963" s="35" t="s">
        <v>14691</v>
      </c>
      <c r="BG963" s="35" t="s">
        <v>1015</v>
      </c>
      <c r="BH963" s="35" t="s">
        <v>5604</v>
      </c>
      <c r="BI963" s="35" t="s">
        <v>2580</v>
      </c>
      <c r="BJ963" s="35" t="s">
        <v>5605</v>
      </c>
    </row>
    <row r="964" spans="1:62" x14ac:dyDescent="0.2">
      <c r="A964">
        <v>962</v>
      </c>
      <c r="B964" s="35" t="s">
        <v>5595</v>
      </c>
      <c r="C964" s="35" t="s">
        <v>5596</v>
      </c>
      <c r="D964" s="35" t="s">
        <v>5597</v>
      </c>
      <c r="E964" s="35" t="s">
        <v>5606</v>
      </c>
      <c r="F964" s="35" t="s">
        <v>5599</v>
      </c>
      <c r="G964" s="20">
        <v>44130</v>
      </c>
      <c r="H964" s="35" t="s">
        <v>3225</v>
      </c>
      <c r="I964" s="35" t="s">
        <v>54</v>
      </c>
      <c r="J964" s="35" t="s">
        <v>176</v>
      </c>
      <c r="K964">
        <v>18</v>
      </c>
      <c r="L964">
        <v>9.1999999999999993</v>
      </c>
      <c r="M964" s="35" t="s">
        <v>5600</v>
      </c>
      <c r="N964" s="35" t="s">
        <v>5601</v>
      </c>
      <c r="O964" s="35" t="s">
        <v>51</v>
      </c>
      <c r="P964" s="35" t="s">
        <v>2656</v>
      </c>
      <c r="Q964" s="35" t="s">
        <v>96</v>
      </c>
      <c r="R964" s="35" t="s">
        <v>2623</v>
      </c>
      <c r="S964" s="35" t="s">
        <v>5602</v>
      </c>
      <c r="T964">
        <v>52500000</v>
      </c>
      <c r="U964">
        <v>10</v>
      </c>
      <c r="V964" s="35" t="s">
        <v>5603</v>
      </c>
      <c r="W964" s="35" t="s">
        <v>1014</v>
      </c>
      <c r="X964" s="35" t="s">
        <v>130</v>
      </c>
      <c r="Y964" s="35" t="s">
        <v>48</v>
      </c>
      <c r="Z964" s="35" t="s">
        <v>14691</v>
      </c>
      <c r="AA964" s="35" t="s">
        <v>14691</v>
      </c>
      <c r="AC964" s="35" t="s">
        <v>14691</v>
      </c>
      <c r="AD964" s="35" t="s">
        <v>14691</v>
      </c>
      <c r="AE964">
        <v>525236847</v>
      </c>
      <c r="AF964">
        <v>10</v>
      </c>
      <c r="AG964" s="35" t="s">
        <v>14691</v>
      </c>
      <c r="AI964">
        <v>13125000</v>
      </c>
      <c r="AJ964" s="20">
        <v>44148</v>
      </c>
      <c r="AK964" s="20"/>
      <c r="AL964">
        <v>17500000</v>
      </c>
      <c r="AO964">
        <v>11666666</v>
      </c>
      <c r="AP964" s="35" t="s">
        <v>14691</v>
      </c>
      <c r="AQ964" s="35" t="s">
        <v>14691</v>
      </c>
      <c r="AR964" s="35" t="s">
        <v>14691</v>
      </c>
      <c r="AS964" s="35" t="s">
        <v>14691</v>
      </c>
      <c r="AT964" s="35" t="s">
        <v>14691</v>
      </c>
      <c r="AU964">
        <v>10.01</v>
      </c>
      <c r="AV964">
        <v>10.042999999999999</v>
      </c>
      <c r="AW964" t="b">
        <v>0</v>
      </c>
      <c r="AX964">
        <v>52500000</v>
      </c>
      <c r="AY964" s="20">
        <v>44882</v>
      </c>
      <c r="AZ964" s="20"/>
      <c r="BA964" s="20"/>
      <c r="BB964">
        <v>1</v>
      </c>
      <c r="BC964">
        <v>0.25</v>
      </c>
      <c r="BD964">
        <v>1</v>
      </c>
      <c r="BE964">
        <v>11.5</v>
      </c>
      <c r="BF964" s="35" t="s">
        <v>14691</v>
      </c>
      <c r="BG964" s="35" t="s">
        <v>5595</v>
      </c>
      <c r="BH964" s="35" t="s">
        <v>5607</v>
      </c>
      <c r="BI964" s="35" t="s">
        <v>2584</v>
      </c>
      <c r="BJ964" s="35" t="s">
        <v>5608</v>
      </c>
    </row>
    <row r="965" spans="1:62" x14ac:dyDescent="0.2">
      <c r="A965">
        <v>963</v>
      </c>
      <c r="B965" s="35" t="s">
        <v>5595</v>
      </c>
      <c r="C965" s="35" t="s">
        <v>5596</v>
      </c>
      <c r="D965" s="35" t="s">
        <v>5597</v>
      </c>
      <c r="E965" s="35" t="s">
        <v>5609</v>
      </c>
      <c r="F965" s="35" t="s">
        <v>5599</v>
      </c>
      <c r="G965" s="20">
        <v>44130</v>
      </c>
      <c r="H965" s="35" t="s">
        <v>3225</v>
      </c>
      <c r="I965" s="35" t="s">
        <v>54</v>
      </c>
      <c r="J965" s="35" t="s">
        <v>176</v>
      </c>
      <c r="K965">
        <v>18</v>
      </c>
      <c r="L965">
        <v>9.1999999999999993</v>
      </c>
      <c r="M965" s="35" t="s">
        <v>5600</v>
      </c>
      <c r="N965" s="35" t="s">
        <v>5601</v>
      </c>
      <c r="O965" s="35" t="s">
        <v>51</v>
      </c>
      <c r="P965" s="35" t="s">
        <v>2656</v>
      </c>
      <c r="Q965" s="35" t="s">
        <v>96</v>
      </c>
      <c r="R965" s="35" t="s">
        <v>2623</v>
      </c>
      <c r="S965" s="35" t="s">
        <v>5602</v>
      </c>
      <c r="T965">
        <v>52500000</v>
      </c>
      <c r="U965">
        <v>10</v>
      </c>
      <c r="V965" s="35" t="s">
        <v>5603</v>
      </c>
      <c r="W965" s="35" t="s">
        <v>1014</v>
      </c>
      <c r="X965" s="35" t="s">
        <v>130</v>
      </c>
      <c r="Y965" s="35" t="s">
        <v>48</v>
      </c>
      <c r="Z965" s="35" t="s">
        <v>14691</v>
      </c>
      <c r="AA965" s="35" t="s">
        <v>14691</v>
      </c>
      <c r="AC965" s="35" t="s">
        <v>14691</v>
      </c>
      <c r="AD965" s="35" t="s">
        <v>14691</v>
      </c>
      <c r="AE965">
        <v>525236847</v>
      </c>
      <c r="AF965">
        <v>10</v>
      </c>
      <c r="AG965" s="35" t="s">
        <v>14691</v>
      </c>
      <c r="AI965">
        <v>13125000</v>
      </c>
      <c r="AJ965" s="20">
        <v>44148</v>
      </c>
      <c r="AK965" s="20"/>
      <c r="AL965">
        <v>17500000</v>
      </c>
      <c r="AO965">
        <v>11666666</v>
      </c>
      <c r="AP965" s="35" t="s">
        <v>14691</v>
      </c>
      <c r="AQ965" s="35" t="s">
        <v>14691</v>
      </c>
      <c r="AR965" s="35" t="s">
        <v>14691</v>
      </c>
      <c r="AS965" s="35" t="s">
        <v>14691</v>
      </c>
      <c r="AT965" s="35" t="s">
        <v>14691</v>
      </c>
      <c r="AU965">
        <v>10.01</v>
      </c>
      <c r="AV965">
        <v>10.042999999999999</v>
      </c>
      <c r="AW965" t="b">
        <v>0</v>
      </c>
      <c r="AX965">
        <v>52500000</v>
      </c>
      <c r="AY965" s="20">
        <v>44882</v>
      </c>
      <c r="AZ965" s="20"/>
      <c r="BA965" s="20"/>
      <c r="BB965">
        <v>1</v>
      </c>
      <c r="BC965">
        <v>0.25</v>
      </c>
      <c r="BD965">
        <v>1</v>
      </c>
      <c r="BE965">
        <v>11.5</v>
      </c>
      <c r="BF965" s="35" t="s">
        <v>14691</v>
      </c>
      <c r="BG965" s="35" t="s">
        <v>5610</v>
      </c>
      <c r="BH965" s="35" t="s">
        <v>5611</v>
      </c>
      <c r="BI965" s="35" t="s">
        <v>2589</v>
      </c>
      <c r="BJ965" s="35" t="s">
        <v>5612</v>
      </c>
    </row>
    <row r="966" spans="1:62" x14ac:dyDescent="0.2">
      <c r="A966">
        <v>964</v>
      </c>
      <c r="B966" s="35" t="s">
        <v>13502</v>
      </c>
      <c r="C966" s="35" t="s">
        <v>13503</v>
      </c>
      <c r="D966" s="35" t="s">
        <v>13504</v>
      </c>
      <c r="E966" s="35" t="s">
        <v>13505</v>
      </c>
      <c r="F966" s="35" t="s">
        <v>13506</v>
      </c>
      <c r="G966" s="20">
        <v>44519</v>
      </c>
      <c r="H966" s="35" t="s">
        <v>2949</v>
      </c>
      <c r="I966" s="35" t="s">
        <v>61</v>
      </c>
      <c r="J966" s="35" t="s">
        <v>69</v>
      </c>
      <c r="K966">
        <v>18</v>
      </c>
      <c r="L966">
        <v>9.1999999999999993</v>
      </c>
      <c r="M966" s="35" t="s">
        <v>13507</v>
      </c>
      <c r="N966" s="35" t="s">
        <v>13508</v>
      </c>
      <c r="O966" s="35" t="s">
        <v>51</v>
      </c>
      <c r="P966" s="35" t="s">
        <v>2575</v>
      </c>
      <c r="Q966" s="35" t="s">
        <v>81</v>
      </c>
      <c r="R966" s="35" t="s">
        <v>2577</v>
      </c>
      <c r="S966" s="35" t="s">
        <v>13509</v>
      </c>
      <c r="T966">
        <v>21562401</v>
      </c>
      <c r="U966">
        <v>10</v>
      </c>
      <c r="V966" s="35" t="s">
        <v>13510</v>
      </c>
      <c r="W966" s="35" t="s">
        <v>1012</v>
      </c>
      <c r="X966" s="35" t="s">
        <v>130</v>
      </c>
      <c r="Y966" s="35" t="s">
        <v>48</v>
      </c>
      <c r="Z966" s="35" t="s">
        <v>14691</v>
      </c>
      <c r="AA966" s="35" t="s">
        <v>14691</v>
      </c>
      <c r="AC966" s="35" t="s">
        <v>14691</v>
      </c>
      <c r="AD966" s="35" t="s">
        <v>14691</v>
      </c>
      <c r="AE966">
        <v>219936490</v>
      </c>
      <c r="AF966">
        <v>10.199999999999999</v>
      </c>
      <c r="AG966" s="35" t="s">
        <v>14691</v>
      </c>
      <c r="AI966">
        <v>10781201</v>
      </c>
      <c r="AJ966" s="20">
        <v>44540</v>
      </c>
      <c r="AK966" s="20"/>
      <c r="AL966">
        <v>11124960</v>
      </c>
      <c r="AO966">
        <v>11124960</v>
      </c>
      <c r="AP966" s="35" t="s">
        <v>14691</v>
      </c>
      <c r="AQ966" s="35" t="s">
        <v>14691</v>
      </c>
      <c r="AR966" s="35" t="s">
        <v>14691</v>
      </c>
      <c r="AS966" s="35" t="s">
        <v>14691</v>
      </c>
      <c r="AT966" s="35" t="s">
        <v>14691</v>
      </c>
      <c r="AU966">
        <v>10.199999999999999</v>
      </c>
      <c r="AV966">
        <v>10.29</v>
      </c>
      <c r="AW966" t="b">
        <v>0</v>
      </c>
      <c r="AX966">
        <v>21562401</v>
      </c>
      <c r="AY966" s="20">
        <v>45091</v>
      </c>
      <c r="AZ966" s="20"/>
      <c r="BA966" s="20"/>
      <c r="BB966">
        <v>1</v>
      </c>
      <c r="BC966">
        <v>0.5</v>
      </c>
      <c r="BD966">
        <v>1</v>
      </c>
      <c r="BE966">
        <v>11.5</v>
      </c>
      <c r="BF966" s="35" t="s">
        <v>14691</v>
      </c>
      <c r="BG966" s="35" t="s">
        <v>1013</v>
      </c>
      <c r="BH966" s="35" t="s">
        <v>13511</v>
      </c>
      <c r="BI966" s="35" t="s">
        <v>2580</v>
      </c>
      <c r="BJ966" s="35" t="s">
        <v>13512</v>
      </c>
    </row>
    <row r="967" spans="1:62" x14ac:dyDescent="0.2">
      <c r="A967">
        <v>965</v>
      </c>
      <c r="B967" s="35" t="s">
        <v>13502</v>
      </c>
      <c r="C967" s="35" t="s">
        <v>13503</v>
      </c>
      <c r="D967" s="35" t="s">
        <v>13504</v>
      </c>
      <c r="E967" s="35" t="s">
        <v>13513</v>
      </c>
      <c r="F967" s="35" t="s">
        <v>13506</v>
      </c>
      <c r="G967" s="20">
        <v>44519</v>
      </c>
      <c r="H967" s="35" t="s">
        <v>2949</v>
      </c>
      <c r="I967" s="35" t="s">
        <v>61</v>
      </c>
      <c r="J967" s="35" t="s">
        <v>69</v>
      </c>
      <c r="K967">
        <v>18</v>
      </c>
      <c r="L967">
        <v>9.1999999999999993</v>
      </c>
      <c r="M967" s="35" t="s">
        <v>13507</v>
      </c>
      <c r="N967" s="35" t="s">
        <v>13508</v>
      </c>
      <c r="O967" s="35" t="s">
        <v>51</v>
      </c>
      <c r="P967" s="35" t="s">
        <v>2575</v>
      </c>
      <c r="Q967" s="35" t="s">
        <v>81</v>
      </c>
      <c r="R967" s="35" t="s">
        <v>2577</v>
      </c>
      <c r="S967" s="35" t="s">
        <v>13509</v>
      </c>
      <c r="T967">
        <v>21562401</v>
      </c>
      <c r="U967">
        <v>10</v>
      </c>
      <c r="V967" s="35" t="s">
        <v>13510</v>
      </c>
      <c r="W967" s="35" t="s">
        <v>1012</v>
      </c>
      <c r="X967" s="35" t="s">
        <v>130</v>
      </c>
      <c r="Y967" s="35" t="s">
        <v>48</v>
      </c>
      <c r="Z967" s="35" t="s">
        <v>14691</v>
      </c>
      <c r="AA967" s="35" t="s">
        <v>14691</v>
      </c>
      <c r="AC967" s="35" t="s">
        <v>14691</v>
      </c>
      <c r="AD967" s="35" t="s">
        <v>14691</v>
      </c>
      <c r="AE967">
        <v>219936490</v>
      </c>
      <c r="AF967">
        <v>10.199999999999999</v>
      </c>
      <c r="AG967" s="35" t="s">
        <v>14691</v>
      </c>
      <c r="AI967">
        <v>10781201</v>
      </c>
      <c r="AJ967" s="20">
        <v>44540</v>
      </c>
      <c r="AK967" s="20"/>
      <c r="AL967">
        <v>11124960</v>
      </c>
      <c r="AO967">
        <v>11124960</v>
      </c>
      <c r="AP967" s="35" t="s">
        <v>14691</v>
      </c>
      <c r="AQ967" s="35" t="s">
        <v>14691</v>
      </c>
      <c r="AR967" s="35" t="s">
        <v>14691</v>
      </c>
      <c r="AS967" s="35" t="s">
        <v>14691</v>
      </c>
      <c r="AT967" s="35" t="s">
        <v>14691</v>
      </c>
      <c r="AU967">
        <v>10.199999999999999</v>
      </c>
      <c r="AV967">
        <v>10.29</v>
      </c>
      <c r="AW967" t="b">
        <v>0</v>
      </c>
      <c r="AX967">
        <v>21562401</v>
      </c>
      <c r="AY967" s="20">
        <v>45091</v>
      </c>
      <c r="AZ967" s="20"/>
      <c r="BA967" s="20"/>
      <c r="BB967">
        <v>1</v>
      </c>
      <c r="BC967">
        <v>0.5</v>
      </c>
      <c r="BD967">
        <v>1</v>
      </c>
      <c r="BE967">
        <v>11.5</v>
      </c>
      <c r="BF967" s="35" t="s">
        <v>14691</v>
      </c>
      <c r="BG967" s="35" t="s">
        <v>13502</v>
      </c>
      <c r="BH967" s="35" t="s">
        <v>13514</v>
      </c>
      <c r="BI967" s="35" t="s">
        <v>2584</v>
      </c>
      <c r="BJ967" s="35" t="s">
        <v>13515</v>
      </c>
    </row>
    <row r="968" spans="1:62" x14ac:dyDescent="0.2">
      <c r="A968">
        <v>966</v>
      </c>
      <c r="B968" s="35" t="s">
        <v>13502</v>
      </c>
      <c r="C968" s="35" t="s">
        <v>13503</v>
      </c>
      <c r="D968" s="35" t="s">
        <v>13504</v>
      </c>
      <c r="E968" s="35" t="s">
        <v>13516</v>
      </c>
      <c r="F968" s="35" t="s">
        <v>13506</v>
      </c>
      <c r="G968" s="20">
        <v>44519</v>
      </c>
      <c r="H968" s="35" t="s">
        <v>2949</v>
      </c>
      <c r="I968" s="35" t="s">
        <v>61</v>
      </c>
      <c r="J968" s="35" t="s">
        <v>69</v>
      </c>
      <c r="K968">
        <v>18</v>
      </c>
      <c r="L968">
        <v>9.1999999999999993</v>
      </c>
      <c r="M968" s="35" t="s">
        <v>13507</v>
      </c>
      <c r="N968" s="35" t="s">
        <v>13508</v>
      </c>
      <c r="O968" s="35" t="s">
        <v>51</v>
      </c>
      <c r="P968" s="35" t="s">
        <v>2575</v>
      </c>
      <c r="Q968" s="35" t="s">
        <v>81</v>
      </c>
      <c r="R968" s="35" t="s">
        <v>2577</v>
      </c>
      <c r="S968" s="35" t="s">
        <v>13509</v>
      </c>
      <c r="T968">
        <v>21562401</v>
      </c>
      <c r="U968">
        <v>10</v>
      </c>
      <c r="V968" s="35" t="s">
        <v>13510</v>
      </c>
      <c r="W968" s="35" t="s">
        <v>1012</v>
      </c>
      <c r="X968" s="35" t="s">
        <v>130</v>
      </c>
      <c r="Y968" s="35" t="s">
        <v>48</v>
      </c>
      <c r="Z968" s="35" t="s">
        <v>14691</v>
      </c>
      <c r="AA968" s="35" t="s">
        <v>14691</v>
      </c>
      <c r="AC968" s="35" t="s">
        <v>14691</v>
      </c>
      <c r="AD968" s="35" t="s">
        <v>14691</v>
      </c>
      <c r="AE968">
        <v>219936490</v>
      </c>
      <c r="AF968">
        <v>10.199999999999999</v>
      </c>
      <c r="AG968" s="35" t="s">
        <v>14691</v>
      </c>
      <c r="AI968">
        <v>10781201</v>
      </c>
      <c r="AJ968" s="20">
        <v>44540</v>
      </c>
      <c r="AK968" s="20"/>
      <c r="AL968">
        <v>11124960</v>
      </c>
      <c r="AO968">
        <v>11124960</v>
      </c>
      <c r="AP968" s="35" t="s">
        <v>14691</v>
      </c>
      <c r="AQ968" s="35" t="s">
        <v>14691</v>
      </c>
      <c r="AR968" s="35" t="s">
        <v>14691</v>
      </c>
      <c r="AS968" s="35" t="s">
        <v>14691</v>
      </c>
      <c r="AT968" s="35" t="s">
        <v>14691</v>
      </c>
      <c r="AU968">
        <v>10.199999999999999</v>
      </c>
      <c r="AV968">
        <v>10.29</v>
      </c>
      <c r="AW968" t="b">
        <v>0</v>
      </c>
      <c r="AX968">
        <v>21562401</v>
      </c>
      <c r="AY968" s="20">
        <v>45091</v>
      </c>
      <c r="AZ968" s="20"/>
      <c r="BA968" s="20"/>
      <c r="BB968">
        <v>1</v>
      </c>
      <c r="BC968">
        <v>0.5</v>
      </c>
      <c r="BD968">
        <v>1</v>
      </c>
      <c r="BE968">
        <v>11.5</v>
      </c>
      <c r="BF968" s="35" t="s">
        <v>14691</v>
      </c>
      <c r="BG968" s="35" t="s">
        <v>13517</v>
      </c>
      <c r="BH968" s="35" t="s">
        <v>13518</v>
      </c>
      <c r="BI968" s="35" t="s">
        <v>2589</v>
      </c>
      <c r="BJ968" s="35" t="s">
        <v>13519</v>
      </c>
    </row>
    <row r="969" spans="1:62" x14ac:dyDescent="0.2">
      <c r="A969">
        <v>967</v>
      </c>
      <c r="B969" s="35" t="s">
        <v>6396</v>
      </c>
      <c r="C969" s="35" t="s">
        <v>6397</v>
      </c>
      <c r="D969" s="35" t="s">
        <v>6398</v>
      </c>
      <c r="E969" s="35" t="s">
        <v>6399</v>
      </c>
      <c r="F969" s="35" t="s">
        <v>6400</v>
      </c>
      <c r="G969" s="20">
        <v>44112</v>
      </c>
      <c r="H969" s="35" t="s">
        <v>3225</v>
      </c>
      <c r="I969" s="35" t="s">
        <v>54</v>
      </c>
      <c r="J969" s="35" t="s">
        <v>69</v>
      </c>
      <c r="K969">
        <v>18</v>
      </c>
      <c r="L969">
        <v>9.1999999999999993</v>
      </c>
      <c r="M969" s="35" t="s">
        <v>6401</v>
      </c>
      <c r="N969" s="35" t="s">
        <v>6402</v>
      </c>
      <c r="O969" s="35" t="s">
        <v>81</v>
      </c>
      <c r="P969" s="35" t="s">
        <v>2656</v>
      </c>
      <c r="Q969" s="35" t="s">
        <v>52</v>
      </c>
      <c r="R969" s="35" t="s">
        <v>2623</v>
      </c>
      <c r="S969" s="35" t="s">
        <v>6403</v>
      </c>
      <c r="T969">
        <v>33120000</v>
      </c>
      <c r="U969">
        <v>10</v>
      </c>
      <c r="V969" s="35" t="s">
        <v>14691</v>
      </c>
      <c r="W969" s="35" t="s">
        <v>1010</v>
      </c>
      <c r="X969" s="35" t="s">
        <v>130</v>
      </c>
      <c r="Y969" s="35" t="s">
        <v>56</v>
      </c>
      <c r="Z969" s="35" t="s">
        <v>14691</v>
      </c>
      <c r="AA969" s="35" t="s">
        <v>14691</v>
      </c>
      <c r="AC969" s="35" t="s">
        <v>14691</v>
      </c>
      <c r="AD969" s="35" t="s">
        <v>14691</v>
      </c>
      <c r="AE969">
        <v>331200000</v>
      </c>
      <c r="AF969">
        <v>10</v>
      </c>
      <c r="AG969" s="35" t="s">
        <v>14691</v>
      </c>
      <c r="AI969">
        <v>16560000</v>
      </c>
      <c r="AJ969" s="20">
        <v>44188</v>
      </c>
      <c r="AK969" s="20"/>
      <c r="AL969">
        <v>8624000</v>
      </c>
      <c r="AO969">
        <v>8624000</v>
      </c>
      <c r="AP969" s="35" t="s">
        <v>14691</v>
      </c>
      <c r="AQ969" s="35" t="s">
        <v>14691</v>
      </c>
      <c r="AR969" s="35" t="s">
        <v>14691</v>
      </c>
      <c r="AS969" s="35" t="s">
        <v>14691</v>
      </c>
      <c r="AT969" s="35" t="s">
        <v>14691</v>
      </c>
      <c r="AU969">
        <v>10</v>
      </c>
      <c r="AV969">
        <v>10.039999999999999</v>
      </c>
      <c r="AW969" t="b">
        <v>0</v>
      </c>
      <c r="AX969">
        <v>33120000</v>
      </c>
      <c r="AY969" s="20">
        <v>44923</v>
      </c>
      <c r="AZ969" s="20"/>
      <c r="BA969" s="20"/>
      <c r="BB969">
        <v>1</v>
      </c>
      <c r="BC969">
        <v>0.5</v>
      </c>
      <c r="BD969">
        <v>1</v>
      </c>
      <c r="BE969">
        <v>11.5</v>
      </c>
      <c r="BF969" s="35" t="s">
        <v>14691</v>
      </c>
      <c r="BG969" s="35" t="s">
        <v>1011</v>
      </c>
      <c r="BH969" s="35" t="s">
        <v>6404</v>
      </c>
      <c r="BI969" s="35" t="s">
        <v>2580</v>
      </c>
      <c r="BJ969" s="35" t="s">
        <v>6405</v>
      </c>
    </row>
    <row r="970" spans="1:62" x14ac:dyDescent="0.2">
      <c r="A970">
        <v>968</v>
      </c>
      <c r="B970" s="35" t="s">
        <v>6396</v>
      </c>
      <c r="C970" s="35" t="s">
        <v>6397</v>
      </c>
      <c r="D970" s="35" t="s">
        <v>6398</v>
      </c>
      <c r="E970" s="35" t="s">
        <v>6406</v>
      </c>
      <c r="F970" s="35" t="s">
        <v>6400</v>
      </c>
      <c r="G970" s="20">
        <v>44112</v>
      </c>
      <c r="H970" s="35" t="s">
        <v>3225</v>
      </c>
      <c r="I970" s="35" t="s">
        <v>54</v>
      </c>
      <c r="J970" s="35" t="s">
        <v>69</v>
      </c>
      <c r="K970">
        <v>18</v>
      </c>
      <c r="L970">
        <v>9.1999999999999993</v>
      </c>
      <c r="M970" s="35" t="s">
        <v>6401</v>
      </c>
      <c r="N970" s="35" t="s">
        <v>6402</v>
      </c>
      <c r="O970" s="35" t="s">
        <v>81</v>
      </c>
      <c r="P970" s="35" t="s">
        <v>2656</v>
      </c>
      <c r="Q970" s="35" t="s">
        <v>52</v>
      </c>
      <c r="R970" s="35" t="s">
        <v>2623</v>
      </c>
      <c r="S970" s="35" t="s">
        <v>6403</v>
      </c>
      <c r="T970">
        <v>33120000</v>
      </c>
      <c r="U970">
        <v>10</v>
      </c>
      <c r="V970" s="35" t="s">
        <v>14691</v>
      </c>
      <c r="W970" s="35" t="s">
        <v>1010</v>
      </c>
      <c r="X970" s="35" t="s">
        <v>130</v>
      </c>
      <c r="Y970" s="35" t="s">
        <v>56</v>
      </c>
      <c r="Z970" s="35" t="s">
        <v>14691</v>
      </c>
      <c r="AA970" s="35" t="s">
        <v>14691</v>
      </c>
      <c r="AC970" s="35" t="s">
        <v>14691</v>
      </c>
      <c r="AD970" s="35" t="s">
        <v>14691</v>
      </c>
      <c r="AE970">
        <v>331200000</v>
      </c>
      <c r="AF970">
        <v>10</v>
      </c>
      <c r="AG970" s="35" t="s">
        <v>14691</v>
      </c>
      <c r="AI970">
        <v>16560000</v>
      </c>
      <c r="AJ970" s="20">
        <v>44188</v>
      </c>
      <c r="AK970" s="20"/>
      <c r="AL970">
        <v>8624000</v>
      </c>
      <c r="AO970">
        <v>8624000</v>
      </c>
      <c r="AP970" s="35" t="s">
        <v>14691</v>
      </c>
      <c r="AQ970" s="35" t="s">
        <v>14691</v>
      </c>
      <c r="AR970" s="35" t="s">
        <v>14691</v>
      </c>
      <c r="AS970" s="35" t="s">
        <v>14691</v>
      </c>
      <c r="AT970" s="35" t="s">
        <v>14691</v>
      </c>
      <c r="AU970">
        <v>10</v>
      </c>
      <c r="AV970">
        <v>10.039999999999999</v>
      </c>
      <c r="AW970" t="b">
        <v>0</v>
      </c>
      <c r="AX970">
        <v>33120000</v>
      </c>
      <c r="AY970" s="20">
        <v>44923</v>
      </c>
      <c r="AZ970" s="20"/>
      <c r="BA970" s="20"/>
      <c r="BB970">
        <v>1</v>
      </c>
      <c r="BC970">
        <v>0.5</v>
      </c>
      <c r="BD970">
        <v>1</v>
      </c>
      <c r="BE970">
        <v>11.5</v>
      </c>
      <c r="BF970" s="35" t="s">
        <v>14691</v>
      </c>
      <c r="BG970" s="35" t="s">
        <v>6396</v>
      </c>
      <c r="BH970" s="35" t="s">
        <v>6407</v>
      </c>
      <c r="BI970" s="35" t="s">
        <v>2584</v>
      </c>
      <c r="BJ970" s="35" t="s">
        <v>6408</v>
      </c>
    </row>
    <row r="971" spans="1:62" x14ac:dyDescent="0.2">
      <c r="A971">
        <v>969</v>
      </c>
      <c r="B971" s="35" t="s">
        <v>6396</v>
      </c>
      <c r="C971" s="35" t="s">
        <v>6397</v>
      </c>
      <c r="D971" s="35" t="s">
        <v>6398</v>
      </c>
      <c r="E971" s="35" t="s">
        <v>6409</v>
      </c>
      <c r="F971" s="35" t="s">
        <v>6400</v>
      </c>
      <c r="G971" s="20">
        <v>44112</v>
      </c>
      <c r="H971" s="35" t="s">
        <v>3225</v>
      </c>
      <c r="I971" s="35" t="s">
        <v>54</v>
      </c>
      <c r="J971" s="35" t="s">
        <v>69</v>
      </c>
      <c r="K971">
        <v>18</v>
      </c>
      <c r="L971">
        <v>9.1999999999999993</v>
      </c>
      <c r="M971" s="35" t="s">
        <v>6401</v>
      </c>
      <c r="N971" s="35" t="s">
        <v>6402</v>
      </c>
      <c r="O971" s="35" t="s">
        <v>81</v>
      </c>
      <c r="P971" s="35" t="s">
        <v>2656</v>
      </c>
      <c r="Q971" s="35" t="s">
        <v>52</v>
      </c>
      <c r="R971" s="35" t="s">
        <v>2623</v>
      </c>
      <c r="S971" s="35" t="s">
        <v>6403</v>
      </c>
      <c r="T971">
        <v>33120000</v>
      </c>
      <c r="U971">
        <v>10</v>
      </c>
      <c r="V971" s="35" t="s">
        <v>14691</v>
      </c>
      <c r="W971" s="35" t="s">
        <v>1010</v>
      </c>
      <c r="X971" s="35" t="s">
        <v>130</v>
      </c>
      <c r="Y971" s="35" t="s">
        <v>56</v>
      </c>
      <c r="Z971" s="35" t="s">
        <v>14691</v>
      </c>
      <c r="AA971" s="35" t="s">
        <v>14691</v>
      </c>
      <c r="AC971" s="35" t="s">
        <v>14691</v>
      </c>
      <c r="AD971" s="35" t="s">
        <v>14691</v>
      </c>
      <c r="AE971">
        <v>331200000</v>
      </c>
      <c r="AF971">
        <v>10</v>
      </c>
      <c r="AG971" s="35" t="s">
        <v>14691</v>
      </c>
      <c r="AI971">
        <v>16560000</v>
      </c>
      <c r="AJ971" s="20">
        <v>44188</v>
      </c>
      <c r="AK971" s="20"/>
      <c r="AL971">
        <v>8624000</v>
      </c>
      <c r="AO971">
        <v>8624000</v>
      </c>
      <c r="AP971" s="35" t="s">
        <v>14691</v>
      </c>
      <c r="AQ971" s="35" t="s">
        <v>14691</v>
      </c>
      <c r="AR971" s="35" t="s">
        <v>14691</v>
      </c>
      <c r="AS971" s="35" t="s">
        <v>14691</v>
      </c>
      <c r="AT971" s="35" t="s">
        <v>14691</v>
      </c>
      <c r="AU971">
        <v>10</v>
      </c>
      <c r="AV971">
        <v>10.039999999999999</v>
      </c>
      <c r="AW971" t="b">
        <v>0</v>
      </c>
      <c r="AX971">
        <v>33120000</v>
      </c>
      <c r="AY971" s="20">
        <v>44923</v>
      </c>
      <c r="AZ971" s="20"/>
      <c r="BA971" s="20"/>
      <c r="BB971">
        <v>1</v>
      </c>
      <c r="BC971">
        <v>0.5</v>
      </c>
      <c r="BD971">
        <v>1</v>
      </c>
      <c r="BE971">
        <v>11.5</v>
      </c>
      <c r="BF971" s="35" t="s">
        <v>14691</v>
      </c>
      <c r="BG971" s="35" t="s">
        <v>6410</v>
      </c>
      <c r="BH971" s="35" t="s">
        <v>6411</v>
      </c>
      <c r="BI971" s="35" t="s">
        <v>2589</v>
      </c>
      <c r="BJ971" s="35" t="s">
        <v>6412</v>
      </c>
    </row>
    <row r="972" spans="1:62" x14ac:dyDescent="0.2">
      <c r="A972">
        <v>970</v>
      </c>
      <c r="B972" s="35" t="s">
        <v>7264</v>
      </c>
      <c r="C972" s="35" t="s">
        <v>7265</v>
      </c>
      <c r="D972" s="35" t="s">
        <v>7266</v>
      </c>
      <c r="E972" s="35" t="s">
        <v>7267</v>
      </c>
      <c r="F972" s="35" t="s">
        <v>7268</v>
      </c>
      <c r="G972" s="20">
        <v>44186</v>
      </c>
      <c r="H972" s="35" t="s">
        <v>3225</v>
      </c>
      <c r="I972" s="35" t="s">
        <v>54</v>
      </c>
      <c r="J972" s="35" t="s">
        <v>69</v>
      </c>
      <c r="K972">
        <v>18</v>
      </c>
      <c r="L972">
        <v>9.1999999999999993</v>
      </c>
      <c r="M972" s="35" t="s">
        <v>7178</v>
      </c>
      <c r="N972" s="35" t="s">
        <v>7269</v>
      </c>
      <c r="O972" s="35" t="s">
        <v>52</v>
      </c>
      <c r="P972" s="35" t="s">
        <v>2575</v>
      </c>
      <c r="Q972" s="35" t="s">
        <v>136</v>
      </c>
      <c r="R972" s="35" t="s">
        <v>2623</v>
      </c>
      <c r="S972" s="35" t="s">
        <v>7270</v>
      </c>
      <c r="T972">
        <v>27500000</v>
      </c>
      <c r="U972">
        <v>10</v>
      </c>
      <c r="V972" s="35" t="s">
        <v>14691</v>
      </c>
      <c r="W972" s="35" t="s">
        <v>7271</v>
      </c>
      <c r="X972" s="35" t="s">
        <v>130</v>
      </c>
      <c r="Y972" s="35" t="s">
        <v>48</v>
      </c>
      <c r="Z972" s="35" t="s">
        <v>130</v>
      </c>
      <c r="AA972" s="35" t="s">
        <v>48</v>
      </c>
      <c r="AC972" s="35" t="s">
        <v>14691</v>
      </c>
      <c r="AD972" s="35" t="s">
        <v>14691</v>
      </c>
      <c r="AE972">
        <v>275011620</v>
      </c>
      <c r="AF972">
        <v>10</v>
      </c>
      <c r="AG972" s="35" t="s">
        <v>7272</v>
      </c>
      <c r="AH972">
        <v>660000000</v>
      </c>
      <c r="AI972">
        <v>13750000</v>
      </c>
      <c r="AJ972" s="20">
        <v>44211</v>
      </c>
      <c r="AK972" s="20">
        <v>44385</v>
      </c>
      <c r="AL972">
        <v>6800000</v>
      </c>
      <c r="AO972">
        <v>6800000</v>
      </c>
      <c r="AP972" s="35" t="s">
        <v>14691</v>
      </c>
      <c r="AQ972" s="35" t="s">
        <v>14691</v>
      </c>
      <c r="AR972" s="35" t="s">
        <v>7273</v>
      </c>
      <c r="AS972" s="35" t="s">
        <v>7274</v>
      </c>
      <c r="AT972" s="35" t="s">
        <v>14691</v>
      </c>
      <c r="AU972">
        <v>10</v>
      </c>
      <c r="AV972">
        <v>10.042999999999999</v>
      </c>
      <c r="AW972" t="b">
        <v>1</v>
      </c>
      <c r="AX972">
        <v>27500000</v>
      </c>
      <c r="AY972" s="20">
        <v>44946</v>
      </c>
      <c r="AZ972" s="20">
        <v>44568</v>
      </c>
      <c r="BA972" s="20"/>
      <c r="BB972">
        <v>1</v>
      </c>
      <c r="BC972">
        <v>0.5</v>
      </c>
      <c r="BD972">
        <v>1</v>
      </c>
      <c r="BE972">
        <v>11.5</v>
      </c>
      <c r="BF972" s="35" t="s">
        <v>14691</v>
      </c>
      <c r="BG972" s="35" t="s">
        <v>7275</v>
      </c>
      <c r="BH972" s="35" t="s">
        <v>7276</v>
      </c>
      <c r="BI972" s="35" t="s">
        <v>2580</v>
      </c>
      <c r="BJ972" s="35" t="s">
        <v>7277</v>
      </c>
    </row>
    <row r="973" spans="1:62" x14ac:dyDescent="0.2">
      <c r="A973">
        <v>971</v>
      </c>
      <c r="B973" s="35" t="s">
        <v>7264</v>
      </c>
      <c r="C973" s="35" t="s">
        <v>7265</v>
      </c>
      <c r="D973" s="35" t="s">
        <v>7266</v>
      </c>
      <c r="E973" s="35" t="s">
        <v>7278</v>
      </c>
      <c r="F973" s="35" t="s">
        <v>7268</v>
      </c>
      <c r="G973" s="20">
        <v>44186</v>
      </c>
      <c r="H973" s="35" t="s">
        <v>3225</v>
      </c>
      <c r="I973" s="35" t="s">
        <v>54</v>
      </c>
      <c r="J973" s="35" t="s">
        <v>69</v>
      </c>
      <c r="K973">
        <v>18</v>
      </c>
      <c r="L973">
        <v>9.1999999999999993</v>
      </c>
      <c r="M973" s="35" t="s">
        <v>7178</v>
      </c>
      <c r="N973" s="35" t="s">
        <v>7269</v>
      </c>
      <c r="O973" s="35" t="s">
        <v>52</v>
      </c>
      <c r="P973" s="35" t="s">
        <v>2575</v>
      </c>
      <c r="Q973" s="35" t="s">
        <v>136</v>
      </c>
      <c r="R973" s="35" t="s">
        <v>2623</v>
      </c>
      <c r="S973" s="35" t="s">
        <v>7270</v>
      </c>
      <c r="T973">
        <v>27500000</v>
      </c>
      <c r="U973">
        <v>10</v>
      </c>
      <c r="V973" s="35" t="s">
        <v>14691</v>
      </c>
      <c r="W973" s="35" t="s">
        <v>7271</v>
      </c>
      <c r="X973" s="35" t="s">
        <v>130</v>
      </c>
      <c r="Y973" s="35" t="s">
        <v>48</v>
      </c>
      <c r="Z973" s="35" t="s">
        <v>130</v>
      </c>
      <c r="AA973" s="35" t="s">
        <v>48</v>
      </c>
      <c r="AC973" s="35" t="s">
        <v>14691</v>
      </c>
      <c r="AD973" s="35" t="s">
        <v>14691</v>
      </c>
      <c r="AE973">
        <v>275011620</v>
      </c>
      <c r="AF973">
        <v>10</v>
      </c>
      <c r="AG973" s="35" t="s">
        <v>7272</v>
      </c>
      <c r="AH973">
        <v>660000000</v>
      </c>
      <c r="AI973">
        <v>13750000</v>
      </c>
      <c r="AJ973" s="20">
        <v>44211</v>
      </c>
      <c r="AK973" s="20">
        <v>44385</v>
      </c>
      <c r="AL973">
        <v>6800000</v>
      </c>
      <c r="AO973">
        <v>6800000</v>
      </c>
      <c r="AP973" s="35" t="s">
        <v>14691</v>
      </c>
      <c r="AQ973" s="35" t="s">
        <v>14691</v>
      </c>
      <c r="AR973" s="35" t="s">
        <v>7273</v>
      </c>
      <c r="AS973" s="35" t="s">
        <v>7274</v>
      </c>
      <c r="AT973" s="35" t="s">
        <v>14691</v>
      </c>
      <c r="AU973">
        <v>10</v>
      </c>
      <c r="AV973">
        <v>10.042999999999999</v>
      </c>
      <c r="AW973" t="b">
        <v>1</v>
      </c>
      <c r="AX973">
        <v>27500000</v>
      </c>
      <c r="AY973" s="20">
        <v>44946</v>
      </c>
      <c r="AZ973" s="20">
        <v>44568</v>
      </c>
      <c r="BA973" s="20"/>
      <c r="BB973">
        <v>1</v>
      </c>
      <c r="BC973">
        <v>0.5</v>
      </c>
      <c r="BD973">
        <v>1</v>
      </c>
      <c r="BE973">
        <v>11.5</v>
      </c>
      <c r="BF973" s="35" t="s">
        <v>14691</v>
      </c>
      <c r="BG973" s="35" t="s">
        <v>7264</v>
      </c>
      <c r="BH973" s="35" t="s">
        <v>7279</v>
      </c>
      <c r="BI973" s="35" t="s">
        <v>2584</v>
      </c>
      <c r="BJ973" s="35" t="s">
        <v>7280</v>
      </c>
    </row>
    <row r="974" spans="1:62" x14ac:dyDescent="0.2">
      <c r="A974">
        <v>972</v>
      </c>
      <c r="B974" s="35" t="s">
        <v>7264</v>
      </c>
      <c r="C974" s="35" t="s">
        <v>7265</v>
      </c>
      <c r="D974" s="35" t="s">
        <v>7266</v>
      </c>
      <c r="E974" s="35" t="s">
        <v>7281</v>
      </c>
      <c r="F974" s="35" t="s">
        <v>7268</v>
      </c>
      <c r="G974" s="20">
        <v>44186</v>
      </c>
      <c r="H974" s="35" t="s">
        <v>3225</v>
      </c>
      <c r="I974" s="35" t="s">
        <v>54</v>
      </c>
      <c r="J974" s="35" t="s">
        <v>69</v>
      </c>
      <c r="K974">
        <v>18</v>
      </c>
      <c r="L974">
        <v>9.1999999999999993</v>
      </c>
      <c r="M974" s="35" t="s">
        <v>7178</v>
      </c>
      <c r="N974" s="35" t="s">
        <v>7269</v>
      </c>
      <c r="O974" s="35" t="s">
        <v>52</v>
      </c>
      <c r="P974" s="35" t="s">
        <v>2575</v>
      </c>
      <c r="Q974" s="35" t="s">
        <v>136</v>
      </c>
      <c r="R974" s="35" t="s">
        <v>2623</v>
      </c>
      <c r="S974" s="35" t="s">
        <v>7270</v>
      </c>
      <c r="T974">
        <v>27500000</v>
      </c>
      <c r="U974">
        <v>10</v>
      </c>
      <c r="V974" s="35" t="s">
        <v>14691</v>
      </c>
      <c r="W974" s="35" t="s">
        <v>7271</v>
      </c>
      <c r="X974" s="35" t="s">
        <v>130</v>
      </c>
      <c r="Y974" s="35" t="s">
        <v>48</v>
      </c>
      <c r="Z974" s="35" t="s">
        <v>130</v>
      </c>
      <c r="AA974" s="35" t="s">
        <v>48</v>
      </c>
      <c r="AC974" s="35" t="s">
        <v>14691</v>
      </c>
      <c r="AD974" s="35" t="s">
        <v>14691</v>
      </c>
      <c r="AE974">
        <v>275011620</v>
      </c>
      <c r="AF974">
        <v>10</v>
      </c>
      <c r="AG974" s="35" t="s">
        <v>7272</v>
      </c>
      <c r="AH974">
        <v>660000000</v>
      </c>
      <c r="AI974">
        <v>13750000</v>
      </c>
      <c r="AJ974" s="20">
        <v>44211</v>
      </c>
      <c r="AK974" s="20">
        <v>44385</v>
      </c>
      <c r="AL974">
        <v>6800000</v>
      </c>
      <c r="AO974">
        <v>6800000</v>
      </c>
      <c r="AP974" s="35" t="s">
        <v>14691</v>
      </c>
      <c r="AQ974" s="35" t="s">
        <v>14691</v>
      </c>
      <c r="AR974" s="35" t="s">
        <v>7273</v>
      </c>
      <c r="AS974" s="35" t="s">
        <v>7274</v>
      </c>
      <c r="AT974" s="35" t="s">
        <v>14691</v>
      </c>
      <c r="AU974">
        <v>10</v>
      </c>
      <c r="AV974">
        <v>10.042999999999999</v>
      </c>
      <c r="AW974" t="b">
        <v>1</v>
      </c>
      <c r="AX974">
        <v>27500000</v>
      </c>
      <c r="AY974" s="20">
        <v>44946</v>
      </c>
      <c r="AZ974" s="20">
        <v>44568</v>
      </c>
      <c r="BA974" s="20"/>
      <c r="BB974">
        <v>1</v>
      </c>
      <c r="BC974">
        <v>0.5</v>
      </c>
      <c r="BD974">
        <v>1</v>
      </c>
      <c r="BE974">
        <v>11.5</v>
      </c>
      <c r="BF974" s="35" t="s">
        <v>14691</v>
      </c>
      <c r="BG974" s="35" t="s">
        <v>7282</v>
      </c>
      <c r="BH974" s="35" t="s">
        <v>7283</v>
      </c>
      <c r="BI974" s="35" t="s">
        <v>2589</v>
      </c>
      <c r="BJ974" s="35" t="s">
        <v>7284</v>
      </c>
    </row>
    <row r="975" spans="1:62" x14ac:dyDescent="0.2">
      <c r="A975">
        <v>973</v>
      </c>
      <c r="B975" s="35" t="s">
        <v>7285</v>
      </c>
      <c r="C975" s="35" t="s">
        <v>7286</v>
      </c>
      <c r="D975" s="35" t="s">
        <v>7287</v>
      </c>
      <c r="E975" s="35" t="s">
        <v>7288</v>
      </c>
      <c r="F975" s="35" t="s">
        <v>7289</v>
      </c>
      <c r="G975" s="20">
        <v>44187</v>
      </c>
      <c r="H975" s="35" t="s">
        <v>3225</v>
      </c>
      <c r="I975" s="35" t="s">
        <v>54</v>
      </c>
      <c r="J975" s="35" t="s">
        <v>176</v>
      </c>
      <c r="K975">
        <v>18</v>
      </c>
      <c r="L975">
        <v>9.1999999999999993</v>
      </c>
      <c r="M975" s="35" t="s">
        <v>7290</v>
      </c>
      <c r="N975" s="35" t="s">
        <v>7291</v>
      </c>
      <c r="O975" s="35" t="s">
        <v>52</v>
      </c>
      <c r="P975" s="35" t="s">
        <v>2656</v>
      </c>
      <c r="Q975" s="35" t="s">
        <v>59</v>
      </c>
      <c r="R975" s="35" t="s">
        <v>2623</v>
      </c>
      <c r="S975" s="35" t="s">
        <v>7292</v>
      </c>
      <c r="T975">
        <v>34500000</v>
      </c>
      <c r="U975">
        <v>10</v>
      </c>
      <c r="V975" s="35" t="s">
        <v>14691</v>
      </c>
      <c r="W975" s="35" t="s">
        <v>1008</v>
      </c>
      <c r="X975" s="35" t="s">
        <v>66</v>
      </c>
      <c r="Y975" s="35" t="s">
        <v>56</v>
      </c>
      <c r="Z975" s="35" t="s">
        <v>14691</v>
      </c>
      <c r="AA975" s="35" t="s">
        <v>14691</v>
      </c>
      <c r="AC975" s="35" t="s">
        <v>14691</v>
      </c>
      <c r="AD975" s="35" t="s">
        <v>14691</v>
      </c>
      <c r="AE975">
        <v>345032000</v>
      </c>
      <c r="AF975">
        <v>10</v>
      </c>
      <c r="AG975" s="35" t="s">
        <v>14691</v>
      </c>
      <c r="AI975">
        <v>8625000</v>
      </c>
      <c r="AJ975" s="20">
        <v>44211</v>
      </c>
      <c r="AK975" s="20"/>
      <c r="AL975">
        <v>10400000</v>
      </c>
      <c r="AO975">
        <v>6933333</v>
      </c>
      <c r="AP975" s="35" t="s">
        <v>14691</v>
      </c>
      <c r="AQ975" s="35" t="s">
        <v>14691</v>
      </c>
      <c r="AR975" s="35" t="s">
        <v>14691</v>
      </c>
      <c r="AS975" s="35" t="s">
        <v>14691</v>
      </c>
      <c r="AT975" s="35" t="s">
        <v>14691</v>
      </c>
      <c r="AU975">
        <v>10</v>
      </c>
      <c r="AV975">
        <v>10.045</v>
      </c>
      <c r="AW975" t="b">
        <v>0</v>
      </c>
      <c r="AX975">
        <v>34500000</v>
      </c>
      <c r="AY975" s="20">
        <v>44946</v>
      </c>
      <c r="AZ975" s="20"/>
      <c r="BA975" s="20"/>
      <c r="BB975">
        <v>1</v>
      </c>
      <c r="BC975">
        <v>0.25</v>
      </c>
      <c r="BD975">
        <v>1</v>
      </c>
      <c r="BE975">
        <v>11.5</v>
      </c>
      <c r="BF975" s="35" t="s">
        <v>14691</v>
      </c>
      <c r="BG975" s="35" t="s">
        <v>1009</v>
      </c>
      <c r="BH975" s="35" t="s">
        <v>7293</v>
      </c>
      <c r="BI975" s="35" t="s">
        <v>2580</v>
      </c>
      <c r="BJ975" s="35" t="s">
        <v>7294</v>
      </c>
    </row>
    <row r="976" spans="1:62" x14ac:dyDescent="0.2">
      <c r="A976">
        <v>974</v>
      </c>
      <c r="B976" s="35" t="s">
        <v>7285</v>
      </c>
      <c r="C976" s="35" t="s">
        <v>7286</v>
      </c>
      <c r="D976" s="35" t="s">
        <v>7287</v>
      </c>
      <c r="E976" s="35" t="s">
        <v>7295</v>
      </c>
      <c r="F976" s="35" t="s">
        <v>7289</v>
      </c>
      <c r="G976" s="20">
        <v>44187</v>
      </c>
      <c r="H976" s="35" t="s">
        <v>3225</v>
      </c>
      <c r="I976" s="35" t="s">
        <v>54</v>
      </c>
      <c r="J976" s="35" t="s">
        <v>176</v>
      </c>
      <c r="K976">
        <v>18</v>
      </c>
      <c r="L976">
        <v>9.1999999999999993</v>
      </c>
      <c r="M976" s="35" t="s">
        <v>7290</v>
      </c>
      <c r="N976" s="35" t="s">
        <v>7291</v>
      </c>
      <c r="O976" s="35" t="s">
        <v>52</v>
      </c>
      <c r="P976" s="35" t="s">
        <v>2656</v>
      </c>
      <c r="Q976" s="35" t="s">
        <v>59</v>
      </c>
      <c r="R976" s="35" t="s">
        <v>2623</v>
      </c>
      <c r="S976" s="35" t="s">
        <v>7292</v>
      </c>
      <c r="T976">
        <v>34500000</v>
      </c>
      <c r="U976">
        <v>10</v>
      </c>
      <c r="V976" s="35" t="s">
        <v>14691</v>
      </c>
      <c r="W976" s="35" t="s">
        <v>1008</v>
      </c>
      <c r="X976" s="35" t="s">
        <v>66</v>
      </c>
      <c r="Y976" s="35" t="s">
        <v>56</v>
      </c>
      <c r="Z976" s="35" t="s">
        <v>14691</v>
      </c>
      <c r="AA976" s="35" t="s">
        <v>14691</v>
      </c>
      <c r="AC976" s="35" t="s">
        <v>14691</v>
      </c>
      <c r="AD976" s="35" t="s">
        <v>14691</v>
      </c>
      <c r="AE976">
        <v>345032000</v>
      </c>
      <c r="AF976">
        <v>10</v>
      </c>
      <c r="AG976" s="35" t="s">
        <v>14691</v>
      </c>
      <c r="AI976">
        <v>8625000</v>
      </c>
      <c r="AJ976" s="20">
        <v>44211</v>
      </c>
      <c r="AK976" s="20"/>
      <c r="AL976">
        <v>10400000</v>
      </c>
      <c r="AO976">
        <v>6933333</v>
      </c>
      <c r="AP976" s="35" t="s">
        <v>14691</v>
      </c>
      <c r="AQ976" s="35" t="s">
        <v>14691</v>
      </c>
      <c r="AR976" s="35" t="s">
        <v>14691</v>
      </c>
      <c r="AS976" s="35" t="s">
        <v>14691</v>
      </c>
      <c r="AT976" s="35" t="s">
        <v>14691</v>
      </c>
      <c r="AU976">
        <v>10</v>
      </c>
      <c r="AV976">
        <v>10.045</v>
      </c>
      <c r="AW976" t="b">
        <v>0</v>
      </c>
      <c r="AX976">
        <v>34500000</v>
      </c>
      <c r="AY976" s="20">
        <v>44946</v>
      </c>
      <c r="AZ976" s="20"/>
      <c r="BA976" s="20"/>
      <c r="BB976">
        <v>1</v>
      </c>
      <c r="BC976">
        <v>0.25</v>
      </c>
      <c r="BD976">
        <v>1</v>
      </c>
      <c r="BE976">
        <v>11.5</v>
      </c>
      <c r="BF976" s="35" t="s">
        <v>14691</v>
      </c>
      <c r="BG976" s="35" t="s">
        <v>7285</v>
      </c>
      <c r="BH976" s="35" t="s">
        <v>7296</v>
      </c>
      <c r="BI976" s="35" t="s">
        <v>2584</v>
      </c>
      <c r="BJ976" s="35" t="s">
        <v>7297</v>
      </c>
    </row>
    <row r="977" spans="1:62" x14ac:dyDescent="0.2">
      <c r="A977">
        <v>975</v>
      </c>
      <c r="B977" s="35" t="s">
        <v>7285</v>
      </c>
      <c r="C977" s="35" t="s">
        <v>7286</v>
      </c>
      <c r="D977" s="35" t="s">
        <v>7287</v>
      </c>
      <c r="E977" s="35" t="s">
        <v>7298</v>
      </c>
      <c r="F977" s="35" t="s">
        <v>7289</v>
      </c>
      <c r="G977" s="20">
        <v>44187</v>
      </c>
      <c r="H977" s="35" t="s">
        <v>3225</v>
      </c>
      <c r="I977" s="35" t="s">
        <v>54</v>
      </c>
      <c r="J977" s="35" t="s">
        <v>176</v>
      </c>
      <c r="K977">
        <v>18</v>
      </c>
      <c r="L977">
        <v>9.1999999999999993</v>
      </c>
      <c r="M977" s="35" t="s">
        <v>7290</v>
      </c>
      <c r="N977" s="35" t="s">
        <v>7291</v>
      </c>
      <c r="O977" s="35" t="s">
        <v>52</v>
      </c>
      <c r="P977" s="35" t="s">
        <v>2656</v>
      </c>
      <c r="Q977" s="35" t="s">
        <v>59</v>
      </c>
      <c r="R977" s="35" t="s">
        <v>2623</v>
      </c>
      <c r="S977" s="35" t="s">
        <v>7292</v>
      </c>
      <c r="T977">
        <v>34500000</v>
      </c>
      <c r="U977">
        <v>10</v>
      </c>
      <c r="V977" s="35" t="s">
        <v>14691</v>
      </c>
      <c r="W977" s="35" t="s">
        <v>1008</v>
      </c>
      <c r="X977" s="35" t="s">
        <v>66</v>
      </c>
      <c r="Y977" s="35" t="s">
        <v>56</v>
      </c>
      <c r="Z977" s="35" t="s">
        <v>14691</v>
      </c>
      <c r="AA977" s="35" t="s">
        <v>14691</v>
      </c>
      <c r="AC977" s="35" t="s">
        <v>14691</v>
      </c>
      <c r="AD977" s="35" t="s">
        <v>14691</v>
      </c>
      <c r="AE977">
        <v>345032000</v>
      </c>
      <c r="AF977">
        <v>10</v>
      </c>
      <c r="AG977" s="35" t="s">
        <v>14691</v>
      </c>
      <c r="AI977">
        <v>8625000</v>
      </c>
      <c r="AJ977" s="20">
        <v>44211</v>
      </c>
      <c r="AK977" s="20"/>
      <c r="AL977">
        <v>10400000</v>
      </c>
      <c r="AO977">
        <v>6933333</v>
      </c>
      <c r="AP977" s="35" t="s">
        <v>14691</v>
      </c>
      <c r="AQ977" s="35" t="s">
        <v>14691</v>
      </c>
      <c r="AR977" s="35" t="s">
        <v>14691</v>
      </c>
      <c r="AS977" s="35" t="s">
        <v>14691</v>
      </c>
      <c r="AT977" s="35" t="s">
        <v>14691</v>
      </c>
      <c r="AU977">
        <v>10</v>
      </c>
      <c r="AV977">
        <v>10.045</v>
      </c>
      <c r="AW977" t="b">
        <v>0</v>
      </c>
      <c r="AX977">
        <v>34500000</v>
      </c>
      <c r="AY977" s="20">
        <v>44946</v>
      </c>
      <c r="AZ977" s="20"/>
      <c r="BA977" s="20"/>
      <c r="BB977">
        <v>1</v>
      </c>
      <c r="BC977">
        <v>0.25</v>
      </c>
      <c r="BD977">
        <v>1</v>
      </c>
      <c r="BE977">
        <v>11.5</v>
      </c>
      <c r="BF977" s="35" t="s">
        <v>14691</v>
      </c>
      <c r="BG977" s="35" t="s">
        <v>7299</v>
      </c>
      <c r="BH977" s="35" t="s">
        <v>7300</v>
      </c>
      <c r="BI977" s="35" t="s">
        <v>2589</v>
      </c>
      <c r="BJ977" s="35" t="s">
        <v>7301</v>
      </c>
    </row>
    <row r="978" spans="1:62" x14ac:dyDescent="0.2">
      <c r="A978">
        <v>976</v>
      </c>
      <c r="B978" s="35" t="s">
        <v>7676</v>
      </c>
      <c r="C978" s="35" t="s">
        <v>7677</v>
      </c>
      <c r="D978" s="35" t="s">
        <v>7678</v>
      </c>
      <c r="E978" s="35" t="s">
        <v>7679</v>
      </c>
      <c r="F978" s="35" t="s">
        <v>7680</v>
      </c>
      <c r="G978" s="20">
        <v>44196</v>
      </c>
      <c r="H978" s="35" t="s">
        <v>3225</v>
      </c>
      <c r="I978" s="35" t="s">
        <v>54</v>
      </c>
      <c r="J978" s="35" t="s">
        <v>176</v>
      </c>
      <c r="K978">
        <v>18</v>
      </c>
      <c r="L978">
        <v>9.1999999999999993</v>
      </c>
      <c r="M978" s="35" t="s">
        <v>7681</v>
      </c>
      <c r="N978" s="35" t="s">
        <v>7682</v>
      </c>
      <c r="O978" s="35" t="s">
        <v>254</v>
      </c>
      <c r="P978" s="35" t="s">
        <v>2656</v>
      </c>
      <c r="Q978" s="35" t="s">
        <v>51</v>
      </c>
      <c r="R978" s="35" t="s">
        <v>2623</v>
      </c>
      <c r="S978" s="35" t="s">
        <v>7683</v>
      </c>
      <c r="T978">
        <v>25000000</v>
      </c>
      <c r="U978">
        <v>10</v>
      </c>
      <c r="V978" s="35" t="s">
        <v>7684</v>
      </c>
      <c r="W978" s="35" t="s">
        <v>988</v>
      </c>
      <c r="X978" s="35" t="s">
        <v>49</v>
      </c>
      <c r="Y978" s="35" t="s">
        <v>48</v>
      </c>
      <c r="Z978" s="35" t="s">
        <v>14691</v>
      </c>
      <c r="AA978" s="35" t="s">
        <v>14691</v>
      </c>
      <c r="AB978">
        <v>50000000</v>
      </c>
      <c r="AC978" s="35" t="s">
        <v>7685</v>
      </c>
      <c r="AD978" s="35" t="s">
        <v>7686</v>
      </c>
      <c r="AE978">
        <v>250030527</v>
      </c>
      <c r="AF978">
        <v>10</v>
      </c>
      <c r="AG978" s="35" t="s">
        <v>14691</v>
      </c>
      <c r="AI978">
        <v>6250000</v>
      </c>
      <c r="AJ978" s="20">
        <v>44222</v>
      </c>
      <c r="AK978" s="20"/>
      <c r="AL978">
        <v>7000000</v>
      </c>
      <c r="AO978">
        <v>4666667</v>
      </c>
      <c r="AP978" s="35" t="s">
        <v>14691</v>
      </c>
      <c r="AQ978" s="35" t="s">
        <v>14691</v>
      </c>
      <c r="AR978" s="35" t="s">
        <v>14691</v>
      </c>
      <c r="AS978" s="35" t="s">
        <v>14691</v>
      </c>
      <c r="AT978" s="35" t="s">
        <v>14691</v>
      </c>
      <c r="AU978">
        <v>10</v>
      </c>
      <c r="AV978">
        <v>10.044</v>
      </c>
      <c r="AW978" t="b">
        <v>0</v>
      </c>
      <c r="AX978">
        <v>25000000</v>
      </c>
      <c r="AY978" s="20">
        <v>44954</v>
      </c>
      <c r="AZ978" s="20"/>
      <c r="BA978" s="20"/>
      <c r="BB978">
        <v>1</v>
      </c>
      <c r="BC978">
        <v>0.25</v>
      </c>
      <c r="BD978">
        <v>1</v>
      </c>
      <c r="BE978">
        <v>11.5</v>
      </c>
      <c r="BF978" s="35" t="s">
        <v>14691</v>
      </c>
      <c r="BG978" s="35" t="s">
        <v>1007</v>
      </c>
      <c r="BH978" s="35" t="s">
        <v>14840</v>
      </c>
      <c r="BI978" s="35" t="s">
        <v>2580</v>
      </c>
      <c r="BJ978" s="35" t="s">
        <v>7687</v>
      </c>
    </row>
    <row r="979" spans="1:62" x14ac:dyDescent="0.2">
      <c r="A979">
        <v>977</v>
      </c>
      <c r="B979" s="35" t="s">
        <v>7676</v>
      </c>
      <c r="C979" s="35" t="s">
        <v>7677</v>
      </c>
      <c r="D979" s="35" t="s">
        <v>7678</v>
      </c>
      <c r="E979" s="35" t="s">
        <v>7688</v>
      </c>
      <c r="F979" s="35" t="s">
        <v>7680</v>
      </c>
      <c r="G979" s="20">
        <v>44196</v>
      </c>
      <c r="H979" s="35" t="s">
        <v>3225</v>
      </c>
      <c r="I979" s="35" t="s">
        <v>54</v>
      </c>
      <c r="J979" s="35" t="s">
        <v>176</v>
      </c>
      <c r="K979">
        <v>18</v>
      </c>
      <c r="L979">
        <v>9.1999999999999993</v>
      </c>
      <c r="M979" s="35" t="s">
        <v>7681</v>
      </c>
      <c r="N979" s="35" t="s">
        <v>7682</v>
      </c>
      <c r="O979" s="35" t="s">
        <v>254</v>
      </c>
      <c r="P979" s="35" t="s">
        <v>2656</v>
      </c>
      <c r="Q979" s="35" t="s">
        <v>51</v>
      </c>
      <c r="R979" s="35" t="s">
        <v>2623</v>
      </c>
      <c r="S979" s="35" t="s">
        <v>7683</v>
      </c>
      <c r="T979">
        <v>25000000</v>
      </c>
      <c r="U979">
        <v>10</v>
      </c>
      <c r="V979" s="35" t="s">
        <v>7684</v>
      </c>
      <c r="W979" s="35" t="s">
        <v>988</v>
      </c>
      <c r="X979" s="35" t="s">
        <v>49</v>
      </c>
      <c r="Y979" s="35" t="s">
        <v>48</v>
      </c>
      <c r="Z979" s="35" t="s">
        <v>14691</v>
      </c>
      <c r="AA979" s="35" t="s">
        <v>14691</v>
      </c>
      <c r="AB979">
        <v>50000000</v>
      </c>
      <c r="AC979" s="35" t="s">
        <v>7685</v>
      </c>
      <c r="AD979" s="35" t="s">
        <v>7686</v>
      </c>
      <c r="AE979">
        <v>250030527</v>
      </c>
      <c r="AF979">
        <v>10</v>
      </c>
      <c r="AG979" s="35" t="s">
        <v>14691</v>
      </c>
      <c r="AI979">
        <v>6250000</v>
      </c>
      <c r="AJ979" s="20">
        <v>44222</v>
      </c>
      <c r="AK979" s="20"/>
      <c r="AL979">
        <v>7000000</v>
      </c>
      <c r="AO979">
        <v>4666667</v>
      </c>
      <c r="AP979" s="35" t="s">
        <v>14691</v>
      </c>
      <c r="AQ979" s="35" t="s">
        <v>14691</v>
      </c>
      <c r="AR979" s="35" t="s">
        <v>14691</v>
      </c>
      <c r="AS979" s="35" t="s">
        <v>14691</v>
      </c>
      <c r="AT979" s="35" t="s">
        <v>14691</v>
      </c>
      <c r="AU979">
        <v>10</v>
      </c>
      <c r="AV979">
        <v>10.044</v>
      </c>
      <c r="AW979" t="b">
        <v>0</v>
      </c>
      <c r="AX979">
        <v>25000000</v>
      </c>
      <c r="AY979" s="20">
        <v>44954</v>
      </c>
      <c r="AZ979" s="20"/>
      <c r="BA979" s="20"/>
      <c r="BB979">
        <v>1</v>
      </c>
      <c r="BC979">
        <v>0.25</v>
      </c>
      <c r="BD979">
        <v>1</v>
      </c>
      <c r="BE979">
        <v>11.5</v>
      </c>
      <c r="BF979" s="35" t="s">
        <v>14691</v>
      </c>
      <c r="BG979" s="35" t="s">
        <v>7676</v>
      </c>
      <c r="BH979" s="35" t="s">
        <v>14841</v>
      </c>
      <c r="BI979" s="35" t="s">
        <v>2584</v>
      </c>
      <c r="BJ979" s="35" t="s">
        <v>7689</v>
      </c>
    </row>
    <row r="980" spans="1:62" x14ac:dyDescent="0.2">
      <c r="A980">
        <v>978</v>
      </c>
      <c r="B980" s="35" t="s">
        <v>7676</v>
      </c>
      <c r="C980" s="35" t="s">
        <v>7677</v>
      </c>
      <c r="D980" s="35" t="s">
        <v>7678</v>
      </c>
      <c r="E980" s="35" t="s">
        <v>7690</v>
      </c>
      <c r="F980" s="35" t="s">
        <v>7680</v>
      </c>
      <c r="G980" s="20">
        <v>44196</v>
      </c>
      <c r="H980" s="35" t="s">
        <v>3225</v>
      </c>
      <c r="I980" s="35" t="s">
        <v>54</v>
      </c>
      <c r="J980" s="35" t="s">
        <v>176</v>
      </c>
      <c r="K980">
        <v>18</v>
      </c>
      <c r="L980">
        <v>9.1999999999999993</v>
      </c>
      <c r="M980" s="35" t="s">
        <v>7681</v>
      </c>
      <c r="N980" s="35" t="s">
        <v>7682</v>
      </c>
      <c r="O980" s="35" t="s">
        <v>254</v>
      </c>
      <c r="P980" s="35" t="s">
        <v>2656</v>
      </c>
      <c r="Q980" s="35" t="s">
        <v>51</v>
      </c>
      <c r="R980" s="35" t="s">
        <v>2623</v>
      </c>
      <c r="S980" s="35" t="s">
        <v>7683</v>
      </c>
      <c r="T980">
        <v>25000000</v>
      </c>
      <c r="U980">
        <v>10</v>
      </c>
      <c r="V980" s="35" t="s">
        <v>7684</v>
      </c>
      <c r="W980" s="35" t="s">
        <v>988</v>
      </c>
      <c r="X980" s="35" t="s">
        <v>49</v>
      </c>
      <c r="Y980" s="35" t="s">
        <v>48</v>
      </c>
      <c r="Z980" s="35" t="s">
        <v>14691</v>
      </c>
      <c r="AA980" s="35" t="s">
        <v>14691</v>
      </c>
      <c r="AB980">
        <v>50000000</v>
      </c>
      <c r="AC980" s="35" t="s">
        <v>7685</v>
      </c>
      <c r="AD980" s="35" t="s">
        <v>7686</v>
      </c>
      <c r="AE980">
        <v>250030527</v>
      </c>
      <c r="AF980">
        <v>10</v>
      </c>
      <c r="AG980" s="35" t="s">
        <v>14691</v>
      </c>
      <c r="AI980">
        <v>6250000</v>
      </c>
      <c r="AJ980" s="20">
        <v>44222</v>
      </c>
      <c r="AK980" s="20"/>
      <c r="AL980">
        <v>7000000</v>
      </c>
      <c r="AO980">
        <v>4666667</v>
      </c>
      <c r="AP980" s="35" t="s">
        <v>14691</v>
      </c>
      <c r="AQ980" s="35" t="s">
        <v>14691</v>
      </c>
      <c r="AR980" s="35" t="s">
        <v>14691</v>
      </c>
      <c r="AS980" s="35" t="s">
        <v>14691</v>
      </c>
      <c r="AT980" s="35" t="s">
        <v>14691</v>
      </c>
      <c r="AU980">
        <v>10</v>
      </c>
      <c r="AV980">
        <v>10.044</v>
      </c>
      <c r="AW980" t="b">
        <v>0</v>
      </c>
      <c r="AX980">
        <v>25000000</v>
      </c>
      <c r="AY980" s="20">
        <v>44954</v>
      </c>
      <c r="AZ980" s="20"/>
      <c r="BA980" s="20"/>
      <c r="BB980">
        <v>1</v>
      </c>
      <c r="BC980">
        <v>0.25</v>
      </c>
      <c r="BD980">
        <v>1</v>
      </c>
      <c r="BE980">
        <v>11.5</v>
      </c>
      <c r="BF980" s="35" t="s">
        <v>14691</v>
      </c>
      <c r="BG980" s="35" t="s">
        <v>7691</v>
      </c>
      <c r="BH980" s="35" t="s">
        <v>14842</v>
      </c>
      <c r="BI980" s="35" t="s">
        <v>2589</v>
      </c>
      <c r="BJ980" s="35" t="s">
        <v>7692</v>
      </c>
    </row>
    <row r="981" spans="1:62" x14ac:dyDescent="0.2">
      <c r="A981">
        <v>979</v>
      </c>
      <c r="B981" s="35" t="s">
        <v>12260</v>
      </c>
      <c r="C981" s="35" t="s">
        <v>12261</v>
      </c>
      <c r="D981" s="35" t="s">
        <v>12262</v>
      </c>
      <c r="E981" s="35" t="s">
        <v>12263</v>
      </c>
      <c r="F981" s="35" t="s">
        <v>12264</v>
      </c>
      <c r="G981" s="20">
        <v>44256</v>
      </c>
      <c r="H981" s="35" t="s">
        <v>2755</v>
      </c>
      <c r="I981" s="35" t="s">
        <v>61</v>
      </c>
      <c r="J981" s="35" t="s">
        <v>69</v>
      </c>
      <c r="K981">
        <v>18</v>
      </c>
      <c r="L981">
        <v>9.1999999999999993</v>
      </c>
      <c r="M981" s="35" t="s">
        <v>10010</v>
      </c>
      <c r="N981" s="35" t="s">
        <v>12265</v>
      </c>
      <c r="O981" s="35" t="s">
        <v>435</v>
      </c>
      <c r="P981" s="35" t="s">
        <v>2575</v>
      </c>
      <c r="Q981" s="35" t="s">
        <v>52</v>
      </c>
      <c r="R981" s="35" t="s">
        <v>2577</v>
      </c>
      <c r="S981" s="35" t="s">
        <v>12266</v>
      </c>
      <c r="T981">
        <v>28750000</v>
      </c>
      <c r="U981">
        <v>10</v>
      </c>
      <c r="V981" s="35" t="s">
        <v>12267</v>
      </c>
      <c r="W981" s="35" t="s">
        <v>1005</v>
      </c>
      <c r="X981" s="35" t="s">
        <v>72</v>
      </c>
      <c r="Y981" s="35" t="s">
        <v>48</v>
      </c>
      <c r="Z981" s="35" t="s">
        <v>14691</v>
      </c>
      <c r="AA981" s="35" t="s">
        <v>14691</v>
      </c>
      <c r="AC981" s="35" t="s">
        <v>14691</v>
      </c>
      <c r="AD981" s="35" t="s">
        <v>14691</v>
      </c>
      <c r="AE981">
        <v>293250000</v>
      </c>
      <c r="AF981">
        <v>10.199999999999999</v>
      </c>
      <c r="AG981" s="35" t="s">
        <v>14691</v>
      </c>
      <c r="AI981">
        <v>14375000</v>
      </c>
      <c r="AJ981" s="20">
        <v>44582</v>
      </c>
      <c r="AK981" s="20"/>
      <c r="AL981">
        <v>13000000</v>
      </c>
      <c r="AO981">
        <v>13000000</v>
      </c>
      <c r="AP981" s="35" t="s">
        <v>14691</v>
      </c>
      <c r="AQ981" s="35" t="s">
        <v>14691</v>
      </c>
      <c r="AR981" s="35" t="s">
        <v>14691</v>
      </c>
      <c r="AS981" s="35" t="s">
        <v>14691</v>
      </c>
      <c r="AT981" s="35" t="s">
        <v>14691</v>
      </c>
      <c r="AU981">
        <v>10.199999999999999</v>
      </c>
      <c r="AV981">
        <v>10.28</v>
      </c>
      <c r="AW981" t="b">
        <v>0</v>
      </c>
      <c r="AX981">
        <v>28750000</v>
      </c>
      <c r="AY981" s="20">
        <v>45041</v>
      </c>
      <c r="AZ981" s="20"/>
      <c r="BA981" s="20"/>
      <c r="BB981">
        <v>1</v>
      </c>
      <c r="BC981">
        <v>0.5</v>
      </c>
      <c r="BD981">
        <v>1</v>
      </c>
      <c r="BE981">
        <v>11.5</v>
      </c>
      <c r="BF981" s="35" t="s">
        <v>14691</v>
      </c>
      <c r="BG981" s="35" t="s">
        <v>1006</v>
      </c>
      <c r="BH981" s="35" t="s">
        <v>6937</v>
      </c>
      <c r="BI981" s="35" t="s">
        <v>2580</v>
      </c>
      <c r="BJ981" s="35" t="s">
        <v>6938</v>
      </c>
    </row>
    <row r="982" spans="1:62" x14ac:dyDescent="0.2">
      <c r="A982">
        <v>980</v>
      </c>
      <c r="B982" s="35" t="s">
        <v>12260</v>
      </c>
      <c r="C982" s="35" t="s">
        <v>12261</v>
      </c>
      <c r="D982" s="35" t="s">
        <v>12262</v>
      </c>
      <c r="E982" s="35" t="s">
        <v>12268</v>
      </c>
      <c r="F982" s="35" t="s">
        <v>12264</v>
      </c>
      <c r="G982" s="20">
        <v>44256</v>
      </c>
      <c r="H982" s="35" t="s">
        <v>2755</v>
      </c>
      <c r="I982" s="35" t="s">
        <v>61</v>
      </c>
      <c r="J982" s="35" t="s">
        <v>69</v>
      </c>
      <c r="K982">
        <v>18</v>
      </c>
      <c r="L982">
        <v>9.1999999999999993</v>
      </c>
      <c r="M982" s="35" t="s">
        <v>10010</v>
      </c>
      <c r="N982" s="35" t="s">
        <v>12265</v>
      </c>
      <c r="O982" s="35" t="s">
        <v>435</v>
      </c>
      <c r="P982" s="35" t="s">
        <v>2575</v>
      </c>
      <c r="Q982" s="35" t="s">
        <v>52</v>
      </c>
      <c r="R982" s="35" t="s">
        <v>2577</v>
      </c>
      <c r="S982" s="35" t="s">
        <v>12266</v>
      </c>
      <c r="T982">
        <v>28750000</v>
      </c>
      <c r="U982">
        <v>10</v>
      </c>
      <c r="V982" s="35" t="s">
        <v>12267</v>
      </c>
      <c r="W982" s="35" t="s">
        <v>1005</v>
      </c>
      <c r="X982" s="35" t="s">
        <v>72</v>
      </c>
      <c r="Y982" s="35" t="s">
        <v>48</v>
      </c>
      <c r="Z982" s="35" t="s">
        <v>14691</v>
      </c>
      <c r="AA982" s="35" t="s">
        <v>14691</v>
      </c>
      <c r="AC982" s="35" t="s">
        <v>14691</v>
      </c>
      <c r="AD982" s="35" t="s">
        <v>14691</v>
      </c>
      <c r="AE982">
        <v>293250000</v>
      </c>
      <c r="AF982">
        <v>10.199999999999999</v>
      </c>
      <c r="AG982" s="35" t="s">
        <v>14691</v>
      </c>
      <c r="AI982">
        <v>14375000</v>
      </c>
      <c r="AJ982" s="20">
        <v>44582</v>
      </c>
      <c r="AK982" s="20"/>
      <c r="AL982">
        <v>13000000</v>
      </c>
      <c r="AO982">
        <v>13000000</v>
      </c>
      <c r="AP982" s="35" t="s">
        <v>14691</v>
      </c>
      <c r="AQ982" s="35" t="s">
        <v>14691</v>
      </c>
      <c r="AR982" s="35" t="s">
        <v>14691</v>
      </c>
      <c r="AS982" s="35" t="s">
        <v>14691</v>
      </c>
      <c r="AT982" s="35" t="s">
        <v>14691</v>
      </c>
      <c r="AU982">
        <v>10.199999999999999</v>
      </c>
      <c r="AV982">
        <v>10.28</v>
      </c>
      <c r="AW982" t="b">
        <v>0</v>
      </c>
      <c r="AX982">
        <v>28750000</v>
      </c>
      <c r="AY982" s="20">
        <v>45041</v>
      </c>
      <c r="AZ982" s="20"/>
      <c r="BA982" s="20"/>
      <c r="BB982">
        <v>1</v>
      </c>
      <c r="BC982">
        <v>0.5</v>
      </c>
      <c r="BD982">
        <v>1</v>
      </c>
      <c r="BE982">
        <v>11.5</v>
      </c>
      <c r="BF982" s="35" t="s">
        <v>14691</v>
      </c>
      <c r="BG982" s="35" t="s">
        <v>12260</v>
      </c>
      <c r="BH982" s="35" t="s">
        <v>12269</v>
      </c>
      <c r="BI982" s="35" t="s">
        <v>2584</v>
      </c>
      <c r="BJ982" s="35" t="s">
        <v>12270</v>
      </c>
    </row>
    <row r="983" spans="1:62" x14ac:dyDescent="0.2">
      <c r="A983">
        <v>981</v>
      </c>
      <c r="B983" s="35" t="s">
        <v>12260</v>
      </c>
      <c r="C983" s="35" t="s">
        <v>12261</v>
      </c>
      <c r="D983" s="35" t="s">
        <v>12262</v>
      </c>
      <c r="E983" s="35" t="s">
        <v>12271</v>
      </c>
      <c r="F983" s="35" t="s">
        <v>12264</v>
      </c>
      <c r="G983" s="20">
        <v>44256</v>
      </c>
      <c r="H983" s="35" t="s">
        <v>2755</v>
      </c>
      <c r="I983" s="35" t="s">
        <v>61</v>
      </c>
      <c r="J983" s="35" t="s">
        <v>69</v>
      </c>
      <c r="K983">
        <v>18</v>
      </c>
      <c r="L983">
        <v>9.1999999999999993</v>
      </c>
      <c r="M983" s="35" t="s">
        <v>10010</v>
      </c>
      <c r="N983" s="35" t="s">
        <v>12265</v>
      </c>
      <c r="O983" s="35" t="s">
        <v>435</v>
      </c>
      <c r="P983" s="35" t="s">
        <v>2575</v>
      </c>
      <c r="Q983" s="35" t="s">
        <v>52</v>
      </c>
      <c r="R983" s="35" t="s">
        <v>2577</v>
      </c>
      <c r="S983" s="35" t="s">
        <v>12266</v>
      </c>
      <c r="T983">
        <v>28750000</v>
      </c>
      <c r="U983">
        <v>10</v>
      </c>
      <c r="V983" s="35" t="s">
        <v>12267</v>
      </c>
      <c r="W983" s="35" t="s">
        <v>1005</v>
      </c>
      <c r="X983" s="35" t="s">
        <v>72</v>
      </c>
      <c r="Y983" s="35" t="s">
        <v>48</v>
      </c>
      <c r="Z983" s="35" t="s">
        <v>14691</v>
      </c>
      <c r="AA983" s="35" t="s">
        <v>14691</v>
      </c>
      <c r="AC983" s="35" t="s">
        <v>14691</v>
      </c>
      <c r="AD983" s="35" t="s">
        <v>14691</v>
      </c>
      <c r="AE983">
        <v>293250000</v>
      </c>
      <c r="AF983">
        <v>10.199999999999999</v>
      </c>
      <c r="AG983" s="35" t="s">
        <v>14691</v>
      </c>
      <c r="AI983">
        <v>14375000</v>
      </c>
      <c r="AJ983" s="20">
        <v>44582</v>
      </c>
      <c r="AK983" s="20"/>
      <c r="AL983">
        <v>13000000</v>
      </c>
      <c r="AO983">
        <v>13000000</v>
      </c>
      <c r="AP983" s="35" t="s">
        <v>14691</v>
      </c>
      <c r="AQ983" s="35" t="s">
        <v>14691</v>
      </c>
      <c r="AR983" s="35" t="s">
        <v>14691</v>
      </c>
      <c r="AS983" s="35" t="s">
        <v>14691</v>
      </c>
      <c r="AT983" s="35" t="s">
        <v>14691</v>
      </c>
      <c r="AU983">
        <v>10.199999999999999</v>
      </c>
      <c r="AV983">
        <v>10.28</v>
      </c>
      <c r="AW983" t="b">
        <v>0</v>
      </c>
      <c r="AX983">
        <v>28750000</v>
      </c>
      <c r="AY983" s="20">
        <v>45041</v>
      </c>
      <c r="AZ983" s="20"/>
      <c r="BA983" s="20"/>
      <c r="BB983">
        <v>1</v>
      </c>
      <c r="BC983">
        <v>0.5</v>
      </c>
      <c r="BD983">
        <v>1</v>
      </c>
      <c r="BE983">
        <v>11.5</v>
      </c>
      <c r="BF983" s="35" t="s">
        <v>14691</v>
      </c>
      <c r="BG983" s="35" t="s">
        <v>12272</v>
      </c>
      <c r="BH983" s="35" t="s">
        <v>6937</v>
      </c>
      <c r="BI983" s="35" t="s">
        <v>2589</v>
      </c>
      <c r="BJ983" s="35" t="s">
        <v>6938</v>
      </c>
    </row>
    <row r="984" spans="1:62" x14ac:dyDescent="0.2">
      <c r="A984">
        <v>982</v>
      </c>
      <c r="B984" s="35" t="s">
        <v>13571</v>
      </c>
      <c r="C984" s="35" t="s">
        <v>13572</v>
      </c>
      <c r="D984" s="35" t="s">
        <v>13573</v>
      </c>
      <c r="E984" s="35" t="s">
        <v>13574</v>
      </c>
      <c r="F984" s="35" t="s">
        <v>13575</v>
      </c>
      <c r="G984" s="20">
        <v>44252</v>
      </c>
      <c r="H984" s="35" t="s">
        <v>3225</v>
      </c>
      <c r="I984" s="35" t="s">
        <v>54</v>
      </c>
      <c r="J984" s="35" t="s">
        <v>176</v>
      </c>
      <c r="K984">
        <v>18</v>
      </c>
      <c r="L984">
        <v>9.1999999999999993</v>
      </c>
      <c r="M984" s="35" t="s">
        <v>13576</v>
      </c>
      <c r="N984" s="35" t="s">
        <v>13577</v>
      </c>
      <c r="O984" s="35" t="s">
        <v>51</v>
      </c>
      <c r="P984" s="35" t="s">
        <v>2656</v>
      </c>
      <c r="Q984" s="35" t="s">
        <v>96</v>
      </c>
      <c r="R984" s="35" t="s">
        <v>2623</v>
      </c>
      <c r="S984" s="35" t="s">
        <v>8073</v>
      </c>
      <c r="T984">
        <v>31625000</v>
      </c>
      <c r="U984">
        <v>10</v>
      </c>
      <c r="V984" s="35" t="s">
        <v>13578</v>
      </c>
      <c r="W984" s="35" t="s">
        <v>1003</v>
      </c>
      <c r="X984" s="35" t="s">
        <v>79</v>
      </c>
      <c r="Y984" s="35" t="s">
        <v>56</v>
      </c>
      <c r="Z984" s="35" t="s">
        <v>14691</v>
      </c>
      <c r="AA984" s="35" t="s">
        <v>14691</v>
      </c>
      <c r="AC984" s="35" t="s">
        <v>14691</v>
      </c>
      <c r="AD984" s="35" t="s">
        <v>14691</v>
      </c>
      <c r="AE984">
        <v>316261368</v>
      </c>
      <c r="AF984">
        <v>10</v>
      </c>
      <c r="AG984" s="35" t="s">
        <v>14691</v>
      </c>
      <c r="AI984">
        <v>7906250</v>
      </c>
      <c r="AJ984" s="20">
        <v>44358</v>
      </c>
      <c r="AK984" s="20"/>
      <c r="AL984">
        <v>8325000</v>
      </c>
      <c r="AO984">
        <v>4162500</v>
      </c>
      <c r="AP984" s="35" t="s">
        <v>14691</v>
      </c>
      <c r="AQ984" s="35" t="s">
        <v>14691</v>
      </c>
      <c r="AR984" s="35" t="s">
        <v>14691</v>
      </c>
      <c r="AS984" s="35" t="s">
        <v>14691</v>
      </c>
      <c r="AT984" s="35" t="s">
        <v>14691</v>
      </c>
      <c r="AU984">
        <v>10</v>
      </c>
      <c r="AV984">
        <v>10.063000000000001</v>
      </c>
      <c r="AW984" t="b">
        <v>0</v>
      </c>
      <c r="AX984">
        <v>31625000</v>
      </c>
      <c r="AY984" s="20">
        <v>45092</v>
      </c>
      <c r="AZ984" s="20"/>
      <c r="BA984" s="20"/>
      <c r="BB984">
        <v>1</v>
      </c>
      <c r="BC984">
        <v>0.25</v>
      </c>
      <c r="BD984">
        <v>1</v>
      </c>
      <c r="BE984">
        <v>11.5</v>
      </c>
      <c r="BF984" s="35" t="s">
        <v>14691</v>
      </c>
      <c r="BG984" s="35" t="s">
        <v>1004</v>
      </c>
      <c r="BH984" s="35" t="s">
        <v>13579</v>
      </c>
      <c r="BI984" s="35" t="s">
        <v>2580</v>
      </c>
      <c r="BJ984" s="35" t="s">
        <v>13580</v>
      </c>
    </row>
    <row r="985" spans="1:62" x14ac:dyDescent="0.2">
      <c r="A985">
        <v>983</v>
      </c>
      <c r="B985" s="35" t="s">
        <v>13571</v>
      </c>
      <c r="C985" s="35" t="s">
        <v>13572</v>
      </c>
      <c r="D985" s="35" t="s">
        <v>13573</v>
      </c>
      <c r="E985" s="35" t="s">
        <v>13581</v>
      </c>
      <c r="F985" s="35" t="s">
        <v>13575</v>
      </c>
      <c r="G985" s="20">
        <v>44252</v>
      </c>
      <c r="H985" s="35" t="s">
        <v>3225</v>
      </c>
      <c r="I985" s="35" t="s">
        <v>54</v>
      </c>
      <c r="J985" s="35" t="s">
        <v>176</v>
      </c>
      <c r="K985">
        <v>18</v>
      </c>
      <c r="L985">
        <v>9.1999999999999993</v>
      </c>
      <c r="M985" s="35" t="s">
        <v>13576</v>
      </c>
      <c r="N985" s="35" t="s">
        <v>13577</v>
      </c>
      <c r="O985" s="35" t="s">
        <v>51</v>
      </c>
      <c r="P985" s="35" t="s">
        <v>2656</v>
      </c>
      <c r="Q985" s="35" t="s">
        <v>96</v>
      </c>
      <c r="R985" s="35" t="s">
        <v>2623</v>
      </c>
      <c r="S985" s="35" t="s">
        <v>8073</v>
      </c>
      <c r="T985">
        <v>31625000</v>
      </c>
      <c r="U985">
        <v>10</v>
      </c>
      <c r="V985" s="35" t="s">
        <v>13578</v>
      </c>
      <c r="W985" s="35" t="s">
        <v>1003</v>
      </c>
      <c r="X985" s="35" t="s">
        <v>79</v>
      </c>
      <c r="Y985" s="35" t="s">
        <v>56</v>
      </c>
      <c r="Z985" s="35" t="s">
        <v>14691</v>
      </c>
      <c r="AA985" s="35" t="s">
        <v>14691</v>
      </c>
      <c r="AC985" s="35" t="s">
        <v>14691</v>
      </c>
      <c r="AD985" s="35" t="s">
        <v>14691</v>
      </c>
      <c r="AE985">
        <v>316261368</v>
      </c>
      <c r="AF985">
        <v>10</v>
      </c>
      <c r="AG985" s="35" t="s">
        <v>14691</v>
      </c>
      <c r="AI985">
        <v>7906250</v>
      </c>
      <c r="AJ985" s="20">
        <v>44358</v>
      </c>
      <c r="AK985" s="20"/>
      <c r="AL985">
        <v>8325000</v>
      </c>
      <c r="AO985">
        <v>4162500</v>
      </c>
      <c r="AP985" s="35" t="s">
        <v>14691</v>
      </c>
      <c r="AQ985" s="35" t="s">
        <v>14691</v>
      </c>
      <c r="AR985" s="35" t="s">
        <v>14691</v>
      </c>
      <c r="AS985" s="35" t="s">
        <v>14691</v>
      </c>
      <c r="AT985" s="35" t="s">
        <v>14691</v>
      </c>
      <c r="AU985">
        <v>10</v>
      </c>
      <c r="AV985">
        <v>10.063000000000001</v>
      </c>
      <c r="AW985" t="b">
        <v>0</v>
      </c>
      <c r="AX985">
        <v>31625000</v>
      </c>
      <c r="AY985" s="20">
        <v>45092</v>
      </c>
      <c r="AZ985" s="20"/>
      <c r="BA985" s="20"/>
      <c r="BB985">
        <v>1</v>
      </c>
      <c r="BC985">
        <v>0.25</v>
      </c>
      <c r="BD985">
        <v>1</v>
      </c>
      <c r="BE985">
        <v>11.5</v>
      </c>
      <c r="BF985" s="35" t="s">
        <v>14691</v>
      </c>
      <c r="BG985" s="35" t="s">
        <v>13571</v>
      </c>
      <c r="BH985" s="35" t="s">
        <v>13582</v>
      </c>
      <c r="BI985" s="35" t="s">
        <v>2584</v>
      </c>
      <c r="BJ985" s="35" t="s">
        <v>13583</v>
      </c>
    </row>
    <row r="986" spans="1:62" x14ac:dyDescent="0.2">
      <c r="A986">
        <v>984</v>
      </c>
      <c r="B986" s="35" t="s">
        <v>13571</v>
      </c>
      <c r="C986" s="35" t="s">
        <v>13572</v>
      </c>
      <c r="D986" s="35" t="s">
        <v>13573</v>
      </c>
      <c r="E986" s="35" t="s">
        <v>13584</v>
      </c>
      <c r="F986" s="35" t="s">
        <v>13575</v>
      </c>
      <c r="G986" s="20">
        <v>44252</v>
      </c>
      <c r="H986" s="35" t="s">
        <v>3225</v>
      </c>
      <c r="I986" s="35" t="s">
        <v>54</v>
      </c>
      <c r="J986" s="35" t="s">
        <v>176</v>
      </c>
      <c r="K986">
        <v>18</v>
      </c>
      <c r="L986">
        <v>9.1999999999999993</v>
      </c>
      <c r="M986" s="35" t="s">
        <v>13576</v>
      </c>
      <c r="N986" s="35" t="s">
        <v>13577</v>
      </c>
      <c r="O986" s="35" t="s">
        <v>51</v>
      </c>
      <c r="P986" s="35" t="s">
        <v>2656</v>
      </c>
      <c r="Q986" s="35" t="s">
        <v>96</v>
      </c>
      <c r="R986" s="35" t="s">
        <v>2623</v>
      </c>
      <c r="S986" s="35" t="s">
        <v>8073</v>
      </c>
      <c r="T986">
        <v>31625000</v>
      </c>
      <c r="U986">
        <v>10</v>
      </c>
      <c r="V986" s="35" t="s">
        <v>13578</v>
      </c>
      <c r="W986" s="35" t="s">
        <v>1003</v>
      </c>
      <c r="X986" s="35" t="s">
        <v>79</v>
      </c>
      <c r="Y986" s="35" t="s">
        <v>56</v>
      </c>
      <c r="Z986" s="35" t="s">
        <v>14691</v>
      </c>
      <c r="AA986" s="35" t="s">
        <v>14691</v>
      </c>
      <c r="AC986" s="35" t="s">
        <v>14691</v>
      </c>
      <c r="AD986" s="35" t="s">
        <v>14691</v>
      </c>
      <c r="AE986">
        <v>316261368</v>
      </c>
      <c r="AF986">
        <v>10</v>
      </c>
      <c r="AG986" s="35" t="s">
        <v>14691</v>
      </c>
      <c r="AI986">
        <v>7906250</v>
      </c>
      <c r="AJ986" s="20">
        <v>44358</v>
      </c>
      <c r="AK986" s="20"/>
      <c r="AL986">
        <v>8325000</v>
      </c>
      <c r="AO986">
        <v>4162500</v>
      </c>
      <c r="AP986" s="35" t="s">
        <v>14691</v>
      </c>
      <c r="AQ986" s="35" t="s">
        <v>14691</v>
      </c>
      <c r="AR986" s="35" t="s">
        <v>14691</v>
      </c>
      <c r="AS986" s="35" t="s">
        <v>14691</v>
      </c>
      <c r="AT986" s="35" t="s">
        <v>14691</v>
      </c>
      <c r="AU986">
        <v>10</v>
      </c>
      <c r="AV986">
        <v>10.063000000000001</v>
      </c>
      <c r="AW986" t="b">
        <v>0</v>
      </c>
      <c r="AX986">
        <v>31625000</v>
      </c>
      <c r="AY986" s="20">
        <v>45092</v>
      </c>
      <c r="AZ986" s="20"/>
      <c r="BA986" s="20"/>
      <c r="BB986">
        <v>1</v>
      </c>
      <c r="BC986">
        <v>0.25</v>
      </c>
      <c r="BD986">
        <v>1</v>
      </c>
      <c r="BE986">
        <v>11.5</v>
      </c>
      <c r="BF986" s="35" t="s">
        <v>14691</v>
      </c>
      <c r="BG986" s="35" t="s">
        <v>13585</v>
      </c>
      <c r="BH986" s="35" t="s">
        <v>13586</v>
      </c>
      <c r="BI986" s="35" t="s">
        <v>2589</v>
      </c>
      <c r="BJ986" s="35" t="s">
        <v>13587</v>
      </c>
    </row>
    <row r="987" spans="1:62" x14ac:dyDescent="0.2">
      <c r="A987">
        <v>985</v>
      </c>
      <c r="B987" s="35" t="s">
        <v>5029</v>
      </c>
      <c r="C987" s="35" t="s">
        <v>5030</v>
      </c>
      <c r="D987" s="35" t="s">
        <v>5031</v>
      </c>
      <c r="E987" s="35" t="s">
        <v>5032</v>
      </c>
      <c r="F987" s="35" t="s">
        <v>5033</v>
      </c>
      <c r="G987" s="20">
        <v>44103</v>
      </c>
      <c r="H987" s="35" t="s">
        <v>3225</v>
      </c>
      <c r="I987" s="35" t="s">
        <v>54</v>
      </c>
      <c r="J987" s="35" t="s">
        <v>53</v>
      </c>
      <c r="K987">
        <v>18</v>
      </c>
      <c r="L987">
        <v>9.1999999999999993</v>
      </c>
      <c r="M987" s="35" t="s">
        <v>5034</v>
      </c>
      <c r="N987" s="35" t="s">
        <v>5035</v>
      </c>
      <c r="O987" s="35" t="s">
        <v>51</v>
      </c>
      <c r="P987" s="35" t="s">
        <v>2656</v>
      </c>
      <c r="Q987" s="35" t="s">
        <v>96</v>
      </c>
      <c r="R987" s="35" t="s">
        <v>2577</v>
      </c>
      <c r="S987" s="35" t="s">
        <v>5036</v>
      </c>
      <c r="T987">
        <v>52500000</v>
      </c>
      <c r="U987">
        <v>10</v>
      </c>
      <c r="V987" s="35" t="s">
        <v>5037</v>
      </c>
      <c r="W987" s="35" t="s">
        <v>1001</v>
      </c>
      <c r="X987" s="35" t="s">
        <v>49</v>
      </c>
      <c r="Y987" s="35" t="s">
        <v>48</v>
      </c>
      <c r="Z987" s="35" t="s">
        <v>14691</v>
      </c>
      <c r="AA987" s="35" t="s">
        <v>14691</v>
      </c>
      <c r="AC987" s="35" t="s">
        <v>14691</v>
      </c>
      <c r="AD987" s="35" t="s">
        <v>14691</v>
      </c>
      <c r="AE987">
        <v>525026756</v>
      </c>
      <c r="AF987">
        <v>10</v>
      </c>
      <c r="AG987" s="35" t="s">
        <v>14691</v>
      </c>
      <c r="AI987">
        <v>17500000</v>
      </c>
      <c r="AJ987" s="20">
        <v>44124</v>
      </c>
      <c r="AK987" s="20"/>
      <c r="AL987">
        <v>16500000</v>
      </c>
      <c r="AO987">
        <v>11000000</v>
      </c>
      <c r="AP987" s="35" t="s">
        <v>14691</v>
      </c>
      <c r="AQ987" s="35" t="s">
        <v>14691</v>
      </c>
      <c r="AR987" s="35" t="s">
        <v>14691</v>
      </c>
      <c r="AS987" s="35" t="s">
        <v>14691</v>
      </c>
      <c r="AT987" s="35" t="s">
        <v>14691</v>
      </c>
      <c r="AU987">
        <v>10.01</v>
      </c>
      <c r="AV987">
        <v>10.048</v>
      </c>
      <c r="AW987" t="b">
        <v>0</v>
      </c>
      <c r="AX987">
        <v>52500000</v>
      </c>
      <c r="AY987" s="20">
        <v>44856</v>
      </c>
      <c r="AZ987" s="20"/>
      <c r="BA987" s="20"/>
      <c r="BB987">
        <v>1</v>
      </c>
      <c r="BC987">
        <v>0.3333333432674408</v>
      </c>
      <c r="BD987">
        <v>1</v>
      </c>
      <c r="BE987">
        <v>11.5</v>
      </c>
      <c r="BF987" s="35" t="s">
        <v>14691</v>
      </c>
      <c r="BG987" s="35" t="s">
        <v>1002</v>
      </c>
      <c r="BH987" s="35" t="s">
        <v>5038</v>
      </c>
      <c r="BI987" s="35" t="s">
        <v>2580</v>
      </c>
      <c r="BJ987" s="35" t="s">
        <v>5039</v>
      </c>
    </row>
    <row r="988" spans="1:62" x14ac:dyDescent="0.2">
      <c r="A988">
        <v>986</v>
      </c>
      <c r="B988" s="35" t="s">
        <v>5029</v>
      </c>
      <c r="C988" s="35" t="s">
        <v>5030</v>
      </c>
      <c r="D988" s="35" t="s">
        <v>5031</v>
      </c>
      <c r="E988" s="35" t="s">
        <v>5040</v>
      </c>
      <c r="F988" s="35" t="s">
        <v>5033</v>
      </c>
      <c r="G988" s="20">
        <v>44103</v>
      </c>
      <c r="H988" s="35" t="s">
        <v>3225</v>
      </c>
      <c r="I988" s="35" t="s">
        <v>54</v>
      </c>
      <c r="J988" s="35" t="s">
        <v>53</v>
      </c>
      <c r="K988">
        <v>18</v>
      </c>
      <c r="L988">
        <v>9.1999999999999993</v>
      </c>
      <c r="M988" s="35" t="s">
        <v>5034</v>
      </c>
      <c r="N988" s="35" t="s">
        <v>5035</v>
      </c>
      <c r="O988" s="35" t="s">
        <v>51</v>
      </c>
      <c r="P988" s="35" t="s">
        <v>2656</v>
      </c>
      <c r="Q988" s="35" t="s">
        <v>96</v>
      </c>
      <c r="R988" s="35" t="s">
        <v>2577</v>
      </c>
      <c r="S988" s="35" t="s">
        <v>5036</v>
      </c>
      <c r="T988">
        <v>52500000</v>
      </c>
      <c r="U988">
        <v>10</v>
      </c>
      <c r="V988" s="35" t="s">
        <v>5037</v>
      </c>
      <c r="W988" s="35" t="s">
        <v>1001</v>
      </c>
      <c r="X988" s="35" t="s">
        <v>49</v>
      </c>
      <c r="Y988" s="35" t="s">
        <v>48</v>
      </c>
      <c r="Z988" s="35" t="s">
        <v>14691</v>
      </c>
      <c r="AA988" s="35" t="s">
        <v>14691</v>
      </c>
      <c r="AC988" s="35" t="s">
        <v>14691</v>
      </c>
      <c r="AD988" s="35" t="s">
        <v>14691</v>
      </c>
      <c r="AE988">
        <v>525026756</v>
      </c>
      <c r="AF988">
        <v>10</v>
      </c>
      <c r="AG988" s="35" t="s">
        <v>14691</v>
      </c>
      <c r="AI988">
        <v>17500000</v>
      </c>
      <c r="AJ988" s="20">
        <v>44124</v>
      </c>
      <c r="AK988" s="20"/>
      <c r="AL988">
        <v>16500000</v>
      </c>
      <c r="AO988">
        <v>11000000</v>
      </c>
      <c r="AP988" s="35" t="s">
        <v>14691</v>
      </c>
      <c r="AQ988" s="35" t="s">
        <v>14691</v>
      </c>
      <c r="AR988" s="35" t="s">
        <v>14691</v>
      </c>
      <c r="AS988" s="35" t="s">
        <v>14691</v>
      </c>
      <c r="AT988" s="35" t="s">
        <v>14691</v>
      </c>
      <c r="AU988">
        <v>10.01</v>
      </c>
      <c r="AV988">
        <v>10.048</v>
      </c>
      <c r="AW988" t="b">
        <v>0</v>
      </c>
      <c r="AX988">
        <v>52500000</v>
      </c>
      <c r="AY988" s="20">
        <v>44856</v>
      </c>
      <c r="AZ988" s="20"/>
      <c r="BA988" s="20"/>
      <c r="BB988">
        <v>1</v>
      </c>
      <c r="BC988">
        <v>0.3333333432674408</v>
      </c>
      <c r="BD988">
        <v>1</v>
      </c>
      <c r="BE988">
        <v>11.5</v>
      </c>
      <c r="BF988" s="35" t="s">
        <v>14691</v>
      </c>
      <c r="BG988" s="35" t="s">
        <v>5041</v>
      </c>
      <c r="BH988" s="35" t="s">
        <v>5042</v>
      </c>
      <c r="BI988" s="35" t="s">
        <v>2584</v>
      </c>
      <c r="BJ988" s="35" t="s">
        <v>5043</v>
      </c>
    </row>
    <row r="989" spans="1:62" x14ac:dyDescent="0.2">
      <c r="A989">
        <v>987</v>
      </c>
      <c r="B989" s="35" t="s">
        <v>5029</v>
      </c>
      <c r="C989" s="35" t="s">
        <v>5030</v>
      </c>
      <c r="D989" s="35" t="s">
        <v>5031</v>
      </c>
      <c r="E989" s="35" t="s">
        <v>5044</v>
      </c>
      <c r="F989" s="35" t="s">
        <v>5033</v>
      </c>
      <c r="G989" s="20">
        <v>44103</v>
      </c>
      <c r="H989" s="35" t="s">
        <v>3225</v>
      </c>
      <c r="I989" s="35" t="s">
        <v>54</v>
      </c>
      <c r="J989" s="35" t="s">
        <v>53</v>
      </c>
      <c r="K989">
        <v>18</v>
      </c>
      <c r="L989">
        <v>9.1999999999999993</v>
      </c>
      <c r="M989" s="35" t="s">
        <v>5034</v>
      </c>
      <c r="N989" s="35" t="s">
        <v>5035</v>
      </c>
      <c r="O989" s="35" t="s">
        <v>51</v>
      </c>
      <c r="P989" s="35" t="s">
        <v>2656</v>
      </c>
      <c r="Q989" s="35" t="s">
        <v>96</v>
      </c>
      <c r="R989" s="35" t="s">
        <v>2577</v>
      </c>
      <c r="S989" s="35" t="s">
        <v>5036</v>
      </c>
      <c r="T989">
        <v>52500000</v>
      </c>
      <c r="U989">
        <v>10</v>
      </c>
      <c r="V989" s="35" t="s">
        <v>5037</v>
      </c>
      <c r="W989" s="35" t="s">
        <v>1001</v>
      </c>
      <c r="X989" s="35" t="s">
        <v>49</v>
      </c>
      <c r="Y989" s="35" t="s">
        <v>48</v>
      </c>
      <c r="Z989" s="35" t="s">
        <v>14691</v>
      </c>
      <c r="AA989" s="35" t="s">
        <v>14691</v>
      </c>
      <c r="AC989" s="35" t="s">
        <v>14691</v>
      </c>
      <c r="AD989" s="35" t="s">
        <v>14691</v>
      </c>
      <c r="AE989">
        <v>525026756</v>
      </c>
      <c r="AF989">
        <v>10</v>
      </c>
      <c r="AG989" s="35" t="s">
        <v>14691</v>
      </c>
      <c r="AI989">
        <v>17500000</v>
      </c>
      <c r="AJ989" s="20">
        <v>44124</v>
      </c>
      <c r="AK989" s="20"/>
      <c r="AL989">
        <v>16500000</v>
      </c>
      <c r="AO989">
        <v>11000000</v>
      </c>
      <c r="AP989" s="35" t="s">
        <v>14691</v>
      </c>
      <c r="AQ989" s="35" t="s">
        <v>14691</v>
      </c>
      <c r="AR989" s="35" t="s">
        <v>14691</v>
      </c>
      <c r="AS989" s="35" t="s">
        <v>14691</v>
      </c>
      <c r="AT989" s="35" t="s">
        <v>14691</v>
      </c>
      <c r="AU989">
        <v>10.01</v>
      </c>
      <c r="AV989">
        <v>10.048</v>
      </c>
      <c r="AW989" t="b">
        <v>0</v>
      </c>
      <c r="AX989">
        <v>52500000</v>
      </c>
      <c r="AY989" s="20">
        <v>44856</v>
      </c>
      <c r="AZ989" s="20"/>
      <c r="BA989" s="20"/>
      <c r="BB989">
        <v>1</v>
      </c>
      <c r="BC989">
        <v>0.3333333432674408</v>
      </c>
      <c r="BD989">
        <v>1</v>
      </c>
      <c r="BE989">
        <v>11.5</v>
      </c>
      <c r="BF989" s="35" t="s">
        <v>14691</v>
      </c>
      <c r="BG989" s="35" t="s">
        <v>5045</v>
      </c>
      <c r="BH989" s="35" t="s">
        <v>5046</v>
      </c>
      <c r="BI989" s="35" t="s">
        <v>2589</v>
      </c>
      <c r="BJ989" s="35" t="s">
        <v>5047</v>
      </c>
    </row>
    <row r="990" spans="1:62" x14ac:dyDescent="0.2">
      <c r="A990">
        <v>988</v>
      </c>
      <c r="B990" s="35" t="s">
        <v>14566</v>
      </c>
      <c r="C990" s="35" t="s">
        <v>14567</v>
      </c>
      <c r="D990" s="35" t="s">
        <v>14568</v>
      </c>
      <c r="E990" s="35" t="s">
        <v>14569</v>
      </c>
      <c r="F990" s="35" t="s">
        <v>14570</v>
      </c>
      <c r="G990" s="20">
        <v>44265</v>
      </c>
      <c r="H990" s="35" t="s">
        <v>3225</v>
      </c>
      <c r="I990" s="35" t="s">
        <v>54</v>
      </c>
      <c r="J990" s="35" t="s">
        <v>53</v>
      </c>
      <c r="K990">
        <v>18</v>
      </c>
      <c r="L990">
        <v>9.1999999999999993</v>
      </c>
      <c r="M990" s="35" t="s">
        <v>14571</v>
      </c>
      <c r="N990" s="35" t="s">
        <v>14572</v>
      </c>
      <c r="O990" s="35" t="s">
        <v>102</v>
      </c>
      <c r="P990" s="35" t="s">
        <v>2656</v>
      </c>
      <c r="Q990" s="35" t="s">
        <v>59</v>
      </c>
      <c r="R990" s="35" t="s">
        <v>2623</v>
      </c>
      <c r="S990" s="35" t="s">
        <v>7292</v>
      </c>
      <c r="T990">
        <v>34092954</v>
      </c>
      <c r="U990">
        <v>10</v>
      </c>
      <c r="V990" s="35" t="s">
        <v>14691</v>
      </c>
      <c r="W990" s="35" t="s">
        <v>999</v>
      </c>
      <c r="X990" s="35" t="s">
        <v>66</v>
      </c>
      <c r="Y990" s="35" t="s">
        <v>56</v>
      </c>
      <c r="Z990" s="35" t="s">
        <v>14691</v>
      </c>
      <c r="AA990" s="35" t="s">
        <v>14691</v>
      </c>
      <c r="AC990" s="35" t="s">
        <v>14691</v>
      </c>
      <c r="AD990" s="35" t="s">
        <v>14691</v>
      </c>
      <c r="AE990">
        <v>340929540</v>
      </c>
      <c r="AF990">
        <v>10</v>
      </c>
      <c r="AG990" s="35" t="s">
        <v>14691</v>
      </c>
      <c r="AI990">
        <v>11364318</v>
      </c>
      <c r="AJ990" s="20">
        <v>44468</v>
      </c>
      <c r="AK990" s="20"/>
      <c r="AL990">
        <v>10818591</v>
      </c>
      <c r="AO990">
        <v>7212394</v>
      </c>
      <c r="AP990" s="35" t="s">
        <v>14691</v>
      </c>
      <c r="AQ990" s="35" t="s">
        <v>14691</v>
      </c>
      <c r="AR990" s="35" t="s">
        <v>14691</v>
      </c>
      <c r="AS990" s="35" t="s">
        <v>14691</v>
      </c>
      <c r="AT990" s="35" t="s">
        <v>14691</v>
      </c>
      <c r="AU990">
        <v>10</v>
      </c>
      <c r="AV990">
        <v>10.077</v>
      </c>
      <c r="AW990" t="b">
        <v>0</v>
      </c>
      <c r="AX990">
        <v>34092954</v>
      </c>
      <c r="AY990" s="20">
        <v>45200</v>
      </c>
      <c r="AZ990" s="20"/>
      <c r="BA990" s="20"/>
      <c r="BB990">
        <v>1</v>
      </c>
      <c r="BC990">
        <v>0.3333333432674408</v>
      </c>
      <c r="BD990">
        <v>1</v>
      </c>
      <c r="BE990">
        <v>11.5</v>
      </c>
      <c r="BF990" s="35" t="s">
        <v>14691</v>
      </c>
      <c r="BG990" s="35" t="s">
        <v>1000</v>
      </c>
      <c r="BH990" s="35" t="s">
        <v>14573</v>
      </c>
      <c r="BI990" s="35" t="s">
        <v>2580</v>
      </c>
      <c r="BJ990" s="35" t="s">
        <v>14574</v>
      </c>
    </row>
    <row r="991" spans="1:62" x14ac:dyDescent="0.2">
      <c r="A991">
        <v>989</v>
      </c>
      <c r="B991" s="35" t="s">
        <v>14566</v>
      </c>
      <c r="C991" s="35" t="s">
        <v>14567</v>
      </c>
      <c r="D991" s="35" t="s">
        <v>14568</v>
      </c>
      <c r="E991" s="35" t="s">
        <v>14575</v>
      </c>
      <c r="F991" s="35" t="s">
        <v>14570</v>
      </c>
      <c r="G991" s="20">
        <v>44265</v>
      </c>
      <c r="H991" s="35" t="s">
        <v>3225</v>
      </c>
      <c r="I991" s="35" t="s">
        <v>54</v>
      </c>
      <c r="J991" s="35" t="s">
        <v>53</v>
      </c>
      <c r="K991">
        <v>18</v>
      </c>
      <c r="L991">
        <v>9.1999999999999993</v>
      </c>
      <c r="M991" s="35" t="s">
        <v>14571</v>
      </c>
      <c r="N991" s="35" t="s">
        <v>14572</v>
      </c>
      <c r="O991" s="35" t="s">
        <v>102</v>
      </c>
      <c r="P991" s="35" t="s">
        <v>2656</v>
      </c>
      <c r="Q991" s="35" t="s">
        <v>59</v>
      </c>
      <c r="R991" s="35" t="s">
        <v>2623</v>
      </c>
      <c r="S991" s="35" t="s">
        <v>7292</v>
      </c>
      <c r="T991">
        <v>34092954</v>
      </c>
      <c r="U991">
        <v>10</v>
      </c>
      <c r="V991" s="35" t="s">
        <v>14691</v>
      </c>
      <c r="W991" s="35" t="s">
        <v>999</v>
      </c>
      <c r="X991" s="35" t="s">
        <v>66</v>
      </c>
      <c r="Y991" s="35" t="s">
        <v>56</v>
      </c>
      <c r="Z991" s="35" t="s">
        <v>14691</v>
      </c>
      <c r="AA991" s="35" t="s">
        <v>14691</v>
      </c>
      <c r="AC991" s="35" t="s">
        <v>14691</v>
      </c>
      <c r="AD991" s="35" t="s">
        <v>14691</v>
      </c>
      <c r="AE991">
        <v>340929540</v>
      </c>
      <c r="AF991">
        <v>10</v>
      </c>
      <c r="AG991" s="35" t="s">
        <v>14691</v>
      </c>
      <c r="AI991">
        <v>11364318</v>
      </c>
      <c r="AJ991" s="20">
        <v>44468</v>
      </c>
      <c r="AK991" s="20"/>
      <c r="AL991">
        <v>10818591</v>
      </c>
      <c r="AO991">
        <v>7212394</v>
      </c>
      <c r="AP991" s="35" t="s">
        <v>14691</v>
      </c>
      <c r="AQ991" s="35" t="s">
        <v>14691</v>
      </c>
      <c r="AR991" s="35" t="s">
        <v>14691</v>
      </c>
      <c r="AS991" s="35" t="s">
        <v>14691</v>
      </c>
      <c r="AT991" s="35" t="s">
        <v>14691</v>
      </c>
      <c r="AU991">
        <v>10</v>
      </c>
      <c r="AV991">
        <v>10.077</v>
      </c>
      <c r="AW991" t="b">
        <v>0</v>
      </c>
      <c r="AX991">
        <v>34092954</v>
      </c>
      <c r="AY991" s="20">
        <v>45200</v>
      </c>
      <c r="AZ991" s="20"/>
      <c r="BA991" s="20"/>
      <c r="BB991">
        <v>1</v>
      </c>
      <c r="BC991">
        <v>0.3333333432674408</v>
      </c>
      <c r="BD991">
        <v>1</v>
      </c>
      <c r="BE991">
        <v>11.5</v>
      </c>
      <c r="BF991" s="35" t="s">
        <v>14691</v>
      </c>
      <c r="BG991" s="35" t="s">
        <v>14566</v>
      </c>
      <c r="BH991" s="35" t="s">
        <v>14576</v>
      </c>
      <c r="BI991" s="35" t="s">
        <v>2584</v>
      </c>
      <c r="BJ991" s="35" t="s">
        <v>14577</v>
      </c>
    </row>
    <row r="992" spans="1:62" x14ac:dyDescent="0.2">
      <c r="A992">
        <v>990</v>
      </c>
      <c r="B992" s="35" t="s">
        <v>14566</v>
      </c>
      <c r="C992" s="35" t="s">
        <v>14567</v>
      </c>
      <c r="D992" s="35" t="s">
        <v>14568</v>
      </c>
      <c r="E992" s="35" t="s">
        <v>14578</v>
      </c>
      <c r="F992" s="35" t="s">
        <v>14570</v>
      </c>
      <c r="G992" s="20">
        <v>44265</v>
      </c>
      <c r="H992" s="35" t="s">
        <v>3225</v>
      </c>
      <c r="I992" s="35" t="s">
        <v>54</v>
      </c>
      <c r="J992" s="35" t="s">
        <v>53</v>
      </c>
      <c r="K992">
        <v>18</v>
      </c>
      <c r="L992">
        <v>9.1999999999999993</v>
      </c>
      <c r="M992" s="35" t="s">
        <v>14571</v>
      </c>
      <c r="N992" s="35" t="s">
        <v>14572</v>
      </c>
      <c r="O992" s="35" t="s">
        <v>102</v>
      </c>
      <c r="P992" s="35" t="s">
        <v>2656</v>
      </c>
      <c r="Q992" s="35" t="s">
        <v>59</v>
      </c>
      <c r="R992" s="35" t="s">
        <v>2623</v>
      </c>
      <c r="S992" s="35" t="s">
        <v>7292</v>
      </c>
      <c r="T992">
        <v>34092954</v>
      </c>
      <c r="U992">
        <v>10</v>
      </c>
      <c r="V992" s="35" t="s">
        <v>14691</v>
      </c>
      <c r="W992" s="35" t="s">
        <v>999</v>
      </c>
      <c r="X992" s="35" t="s">
        <v>66</v>
      </c>
      <c r="Y992" s="35" t="s">
        <v>56</v>
      </c>
      <c r="Z992" s="35" t="s">
        <v>14691</v>
      </c>
      <c r="AA992" s="35" t="s">
        <v>14691</v>
      </c>
      <c r="AC992" s="35" t="s">
        <v>14691</v>
      </c>
      <c r="AD992" s="35" t="s">
        <v>14691</v>
      </c>
      <c r="AE992">
        <v>340929540</v>
      </c>
      <c r="AF992">
        <v>10</v>
      </c>
      <c r="AG992" s="35" t="s">
        <v>14691</v>
      </c>
      <c r="AI992">
        <v>11364318</v>
      </c>
      <c r="AJ992" s="20">
        <v>44468</v>
      </c>
      <c r="AK992" s="20"/>
      <c r="AL992">
        <v>10818591</v>
      </c>
      <c r="AO992">
        <v>7212394</v>
      </c>
      <c r="AP992" s="35" t="s">
        <v>14691</v>
      </c>
      <c r="AQ992" s="35" t="s">
        <v>14691</v>
      </c>
      <c r="AR992" s="35" t="s">
        <v>14691</v>
      </c>
      <c r="AS992" s="35" t="s">
        <v>14691</v>
      </c>
      <c r="AT992" s="35" t="s">
        <v>14691</v>
      </c>
      <c r="AU992">
        <v>10</v>
      </c>
      <c r="AV992">
        <v>10.077</v>
      </c>
      <c r="AW992" t="b">
        <v>0</v>
      </c>
      <c r="AX992">
        <v>34092954</v>
      </c>
      <c r="AY992" s="20">
        <v>45200</v>
      </c>
      <c r="AZ992" s="20"/>
      <c r="BA992" s="20"/>
      <c r="BB992">
        <v>1</v>
      </c>
      <c r="BC992">
        <v>0.3333333432674408</v>
      </c>
      <c r="BD992">
        <v>1</v>
      </c>
      <c r="BE992">
        <v>11.5</v>
      </c>
      <c r="BF992" s="35" t="s">
        <v>14691</v>
      </c>
      <c r="BG992" s="35" t="s">
        <v>14579</v>
      </c>
      <c r="BH992" s="35" t="s">
        <v>14580</v>
      </c>
      <c r="BI992" s="35" t="s">
        <v>2589</v>
      </c>
      <c r="BJ992" s="35" t="s">
        <v>14581</v>
      </c>
    </row>
    <row r="993" spans="1:62" x14ac:dyDescent="0.2">
      <c r="A993">
        <v>991</v>
      </c>
      <c r="B993" s="35" t="s">
        <v>10295</v>
      </c>
      <c r="C993" s="35" t="s">
        <v>10296</v>
      </c>
      <c r="D993" s="35" t="s">
        <v>10297</v>
      </c>
      <c r="E993" s="35" t="s">
        <v>10298</v>
      </c>
      <c r="F993" s="35" t="s">
        <v>10299</v>
      </c>
      <c r="G993" s="20">
        <v>44228</v>
      </c>
      <c r="H993" s="35" t="s">
        <v>3225</v>
      </c>
      <c r="I993" s="35" t="s">
        <v>54</v>
      </c>
      <c r="J993" s="35" t="s">
        <v>176</v>
      </c>
      <c r="K993">
        <v>18</v>
      </c>
      <c r="L993">
        <v>9.1999999999999993</v>
      </c>
      <c r="M993" s="35" t="s">
        <v>10300</v>
      </c>
      <c r="N993" s="35" t="s">
        <v>10301</v>
      </c>
      <c r="O993" s="35" t="s">
        <v>75</v>
      </c>
      <c r="P993" s="35" t="s">
        <v>2656</v>
      </c>
      <c r="Q993" s="35" t="s">
        <v>59</v>
      </c>
      <c r="R993" s="35" t="s">
        <v>2577</v>
      </c>
      <c r="S993" s="35" t="s">
        <v>9530</v>
      </c>
      <c r="T993">
        <v>85147760</v>
      </c>
      <c r="U993">
        <v>10</v>
      </c>
      <c r="V993" s="35" t="s">
        <v>14691</v>
      </c>
      <c r="W993" s="35" t="s">
        <v>997</v>
      </c>
      <c r="X993" s="35" t="s">
        <v>72</v>
      </c>
      <c r="Y993" s="35" t="s">
        <v>48</v>
      </c>
      <c r="Z993" s="35" t="s">
        <v>14691</v>
      </c>
      <c r="AA993" s="35" t="s">
        <v>14691</v>
      </c>
      <c r="AC993" s="35" t="s">
        <v>14691</v>
      </c>
      <c r="AD993" s="35" t="s">
        <v>14691</v>
      </c>
      <c r="AE993">
        <v>851525634</v>
      </c>
      <c r="AF993">
        <v>10</v>
      </c>
      <c r="AG993" s="35" t="s">
        <v>14691</v>
      </c>
      <c r="AI993">
        <v>21286940</v>
      </c>
      <c r="AJ993" s="20">
        <v>44259</v>
      </c>
      <c r="AK993" s="20"/>
      <c r="AL993">
        <v>19200000</v>
      </c>
      <c r="AM993">
        <v>1920000</v>
      </c>
      <c r="AP993" s="35" t="s">
        <v>14691</v>
      </c>
      <c r="AQ993" s="35" t="s">
        <v>14691</v>
      </c>
      <c r="AR993" s="35" t="s">
        <v>14691</v>
      </c>
      <c r="AS993" s="35" t="s">
        <v>14691</v>
      </c>
      <c r="AT993" s="35" t="s">
        <v>14691</v>
      </c>
      <c r="AU993">
        <v>10.01</v>
      </c>
      <c r="AV993">
        <v>10.073</v>
      </c>
      <c r="AW993" t="b">
        <v>0</v>
      </c>
      <c r="AX993">
        <v>85147760</v>
      </c>
      <c r="AY993" s="20">
        <v>44993</v>
      </c>
      <c r="AZ993" s="20"/>
      <c r="BA993" s="20"/>
      <c r="BB993">
        <v>1</v>
      </c>
      <c r="BC993">
        <v>0.25</v>
      </c>
      <c r="BD993">
        <v>1</v>
      </c>
      <c r="BE993">
        <v>11.5</v>
      </c>
      <c r="BF993" s="35" t="s">
        <v>14691</v>
      </c>
      <c r="BG993" s="35" t="s">
        <v>998</v>
      </c>
      <c r="BH993" s="35" t="s">
        <v>10302</v>
      </c>
      <c r="BI993" s="35" t="s">
        <v>2580</v>
      </c>
      <c r="BJ993" s="35" t="s">
        <v>10303</v>
      </c>
    </row>
    <row r="994" spans="1:62" x14ac:dyDescent="0.2">
      <c r="A994">
        <v>992</v>
      </c>
      <c r="B994" s="35" t="s">
        <v>10295</v>
      </c>
      <c r="C994" s="35" t="s">
        <v>10296</v>
      </c>
      <c r="D994" s="35" t="s">
        <v>10297</v>
      </c>
      <c r="E994" s="35" t="s">
        <v>10304</v>
      </c>
      <c r="F994" s="35" t="s">
        <v>10299</v>
      </c>
      <c r="G994" s="20">
        <v>44228</v>
      </c>
      <c r="H994" s="35" t="s">
        <v>3225</v>
      </c>
      <c r="I994" s="35" t="s">
        <v>54</v>
      </c>
      <c r="J994" s="35" t="s">
        <v>176</v>
      </c>
      <c r="K994">
        <v>18</v>
      </c>
      <c r="L994">
        <v>9.1999999999999993</v>
      </c>
      <c r="M994" s="35" t="s">
        <v>10300</v>
      </c>
      <c r="N994" s="35" t="s">
        <v>10301</v>
      </c>
      <c r="O994" s="35" t="s">
        <v>75</v>
      </c>
      <c r="P994" s="35" t="s">
        <v>2656</v>
      </c>
      <c r="Q994" s="35" t="s">
        <v>59</v>
      </c>
      <c r="R994" s="35" t="s">
        <v>2577</v>
      </c>
      <c r="S994" s="35" t="s">
        <v>9530</v>
      </c>
      <c r="T994">
        <v>85147760</v>
      </c>
      <c r="U994">
        <v>10</v>
      </c>
      <c r="V994" s="35" t="s">
        <v>14691</v>
      </c>
      <c r="W994" s="35" t="s">
        <v>997</v>
      </c>
      <c r="X994" s="35" t="s">
        <v>72</v>
      </c>
      <c r="Y994" s="35" t="s">
        <v>48</v>
      </c>
      <c r="Z994" s="35" t="s">
        <v>14691</v>
      </c>
      <c r="AA994" s="35" t="s">
        <v>14691</v>
      </c>
      <c r="AC994" s="35" t="s">
        <v>14691</v>
      </c>
      <c r="AD994" s="35" t="s">
        <v>14691</v>
      </c>
      <c r="AE994">
        <v>851525634</v>
      </c>
      <c r="AF994">
        <v>10</v>
      </c>
      <c r="AG994" s="35" t="s">
        <v>14691</v>
      </c>
      <c r="AI994">
        <v>21286940</v>
      </c>
      <c r="AJ994" s="20">
        <v>44259</v>
      </c>
      <c r="AK994" s="20"/>
      <c r="AL994">
        <v>19200000</v>
      </c>
      <c r="AM994">
        <v>1920000</v>
      </c>
      <c r="AP994" s="35" t="s">
        <v>14691</v>
      </c>
      <c r="AQ994" s="35" t="s">
        <v>14691</v>
      </c>
      <c r="AR994" s="35" t="s">
        <v>14691</v>
      </c>
      <c r="AS994" s="35" t="s">
        <v>14691</v>
      </c>
      <c r="AT994" s="35" t="s">
        <v>14691</v>
      </c>
      <c r="AU994">
        <v>10.01</v>
      </c>
      <c r="AV994">
        <v>10.073</v>
      </c>
      <c r="AW994" t="b">
        <v>0</v>
      </c>
      <c r="AX994">
        <v>85147760</v>
      </c>
      <c r="AY994" s="20">
        <v>44993</v>
      </c>
      <c r="AZ994" s="20"/>
      <c r="BA994" s="20"/>
      <c r="BB994">
        <v>1</v>
      </c>
      <c r="BC994">
        <v>0.25</v>
      </c>
      <c r="BD994">
        <v>1</v>
      </c>
      <c r="BE994">
        <v>11.5</v>
      </c>
      <c r="BF994" s="35" t="s">
        <v>14691</v>
      </c>
      <c r="BG994" s="35" t="s">
        <v>10295</v>
      </c>
      <c r="BH994" s="35" t="s">
        <v>10305</v>
      </c>
      <c r="BI994" s="35" t="s">
        <v>2584</v>
      </c>
      <c r="BJ994" s="35" t="s">
        <v>10306</v>
      </c>
    </row>
    <row r="995" spans="1:62" x14ac:dyDescent="0.2">
      <c r="A995">
        <v>993</v>
      </c>
      <c r="B995" s="35" t="s">
        <v>10295</v>
      </c>
      <c r="C995" s="35" t="s">
        <v>10296</v>
      </c>
      <c r="D995" s="35" t="s">
        <v>10297</v>
      </c>
      <c r="E995" s="35" t="s">
        <v>10307</v>
      </c>
      <c r="F995" s="35" t="s">
        <v>10299</v>
      </c>
      <c r="G995" s="20">
        <v>44228</v>
      </c>
      <c r="H995" s="35" t="s">
        <v>3225</v>
      </c>
      <c r="I995" s="35" t="s">
        <v>54</v>
      </c>
      <c r="J995" s="35" t="s">
        <v>176</v>
      </c>
      <c r="K995">
        <v>18</v>
      </c>
      <c r="L995">
        <v>9.1999999999999993</v>
      </c>
      <c r="M995" s="35" t="s">
        <v>10300</v>
      </c>
      <c r="N995" s="35" t="s">
        <v>10301</v>
      </c>
      <c r="O995" s="35" t="s">
        <v>75</v>
      </c>
      <c r="P995" s="35" t="s">
        <v>2656</v>
      </c>
      <c r="Q995" s="35" t="s">
        <v>59</v>
      </c>
      <c r="R995" s="35" t="s">
        <v>2577</v>
      </c>
      <c r="S995" s="35" t="s">
        <v>9530</v>
      </c>
      <c r="T995">
        <v>85147760</v>
      </c>
      <c r="U995">
        <v>10</v>
      </c>
      <c r="V995" s="35" t="s">
        <v>14691</v>
      </c>
      <c r="W995" s="35" t="s">
        <v>997</v>
      </c>
      <c r="X995" s="35" t="s">
        <v>72</v>
      </c>
      <c r="Y995" s="35" t="s">
        <v>48</v>
      </c>
      <c r="Z995" s="35" t="s">
        <v>14691</v>
      </c>
      <c r="AA995" s="35" t="s">
        <v>14691</v>
      </c>
      <c r="AC995" s="35" t="s">
        <v>14691</v>
      </c>
      <c r="AD995" s="35" t="s">
        <v>14691</v>
      </c>
      <c r="AE995">
        <v>851525634</v>
      </c>
      <c r="AF995">
        <v>10</v>
      </c>
      <c r="AG995" s="35" t="s">
        <v>14691</v>
      </c>
      <c r="AI995">
        <v>21286940</v>
      </c>
      <c r="AJ995" s="20">
        <v>44259</v>
      </c>
      <c r="AK995" s="20"/>
      <c r="AL995">
        <v>19200000</v>
      </c>
      <c r="AM995">
        <v>1920000</v>
      </c>
      <c r="AP995" s="35" t="s">
        <v>14691</v>
      </c>
      <c r="AQ995" s="35" t="s">
        <v>14691</v>
      </c>
      <c r="AR995" s="35" t="s">
        <v>14691</v>
      </c>
      <c r="AS995" s="35" t="s">
        <v>14691</v>
      </c>
      <c r="AT995" s="35" t="s">
        <v>14691</v>
      </c>
      <c r="AU995">
        <v>10.01</v>
      </c>
      <c r="AV995">
        <v>10.073</v>
      </c>
      <c r="AW995" t="b">
        <v>0</v>
      </c>
      <c r="AX995">
        <v>85147760</v>
      </c>
      <c r="AY995" s="20">
        <v>44993</v>
      </c>
      <c r="AZ995" s="20"/>
      <c r="BA995" s="20"/>
      <c r="BB995">
        <v>1</v>
      </c>
      <c r="BC995">
        <v>0.25</v>
      </c>
      <c r="BD995">
        <v>1</v>
      </c>
      <c r="BE995">
        <v>11.5</v>
      </c>
      <c r="BF995" s="35" t="s">
        <v>14691</v>
      </c>
      <c r="BG995" s="35" t="s">
        <v>10308</v>
      </c>
      <c r="BH995" s="35" t="s">
        <v>10309</v>
      </c>
      <c r="BI995" s="35" t="s">
        <v>2589</v>
      </c>
      <c r="BJ995" s="35" t="s">
        <v>10310</v>
      </c>
    </row>
    <row r="996" spans="1:62" x14ac:dyDescent="0.2">
      <c r="A996">
        <v>994</v>
      </c>
      <c r="B996" s="35" t="s">
        <v>4523</v>
      </c>
      <c r="C996" s="35" t="s">
        <v>4524</v>
      </c>
      <c r="D996" s="35" t="s">
        <v>995</v>
      </c>
      <c r="E996" s="35" t="s">
        <v>4525</v>
      </c>
      <c r="F996" s="35" t="s">
        <v>4526</v>
      </c>
      <c r="G996" s="20">
        <v>44236</v>
      </c>
      <c r="H996" s="35" t="s">
        <v>994</v>
      </c>
      <c r="I996" s="35" t="s">
        <v>938</v>
      </c>
      <c r="J996" s="35" t="s">
        <v>126</v>
      </c>
      <c r="K996">
        <v>18</v>
      </c>
      <c r="L996">
        <v>9.35</v>
      </c>
      <c r="M996" s="35" t="s">
        <v>4527</v>
      </c>
      <c r="N996" s="35" t="s">
        <v>4528</v>
      </c>
      <c r="O996" s="35" t="s">
        <v>112</v>
      </c>
      <c r="P996" s="35" t="s">
        <v>2598</v>
      </c>
      <c r="Q996" s="35" t="s">
        <v>524</v>
      </c>
      <c r="R996" s="35" t="s">
        <v>2733</v>
      </c>
      <c r="S996" s="35" t="s">
        <v>4529</v>
      </c>
      <c r="T996">
        <v>5750000</v>
      </c>
      <c r="U996">
        <v>10</v>
      </c>
      <c r="V996" s="35" t="s">
        <v>14691</v>
      </c>
      <c r="W996" s="35" t="s">
        <v>118</v>
      </c>
      <c r="X996" s="35" t="s">
        <v>79</v>
      </c>
      <c r="Y996" s="35" t="s">
        <v>48</v>
      </c>
      <c r="Z996" s="35" t="s">
        <v>14691</v>
      </c>
      <c r="AA996" s="35" t="s">
        <v>14691</v>
      </c>
      <c r="AC996" s="35" t="s">
        <v>14691</v>
      </c>
      <c r="AD996" s="35" t="s">
        <v>14691</v>
      </c>
      <c r="AE996">
        <v>58076283</v>
      </c>
      <c r="AF996">
        <v>10.1</v>
      </c>
      <c r="AG996" s="35" t="s">
        <v>14691</v>
      </c>
      <c r="AI996">
        <v>5750000</v>
      </c>
      <c r="AJ996" s="20">
        <v>44460</v>
      </c>
      <c r="AK996" s="20"/>
      <c r="AL996">
        <v>2550000</v>
      </c>
      <c r="AM996">
        <v>255000</v>
      </c>
      <c r="AP996" s="35" t="s">
        <v>14691</v>
      </c>
      <c r="AQ996" s="35" t="s">
        <v>14691</v>
      </c>
      <c r="AR996" s="35" t="s">
        <v>14691</v>
      </c>
      <c r="AS996" s="35" t="s">
        <v>14691</v>
      </c>
      <c r="AT996" s="35" t="s">
        <v>14691</v>
      </c>
      <c r="AU996">
        <v>10.11</v>
      </c>
      <c r="AV996">
        <v>10.143000000000001</v>
      </c>
      <c r="AW996" t="b">
        <v>0</v>
      </c>
      <c r="AX996">
        <v>5750000</v>
      </c>
      <c r="AY996" s="20">
        <v>44827</v>
      </c>
      <c r="AZ996" s="20"/>
      <c r="BA996" s="20">
        <v>45100</v>
      </c>
      <c r="BB996">
        <v>1</v>
      </c>
      <c r="BC996">
        <v>1</v>
      </c>
      <c r="BD996">
        <v>0.75</v>
      </c>
      <c r="BE996">
        <v>11.5</v>
      </c>
      <c r="BF996" s="35" t="s">
        <v>14691</v>
      </c>
      <c r="BG996" s="35" t="s">
        <v>996</v>
      </c>
      <c r="BH996" s="35" t="s">
        <v>4530</v>
      </c>
      <c r="BI996" s="35" t="s">
        <v>2580</v>
      </c>
      <c r="BJ996" s="35" t="s">
        <v>4531</v>
      </c>
    </row>
    <row r="997" spans="1:62" x14ac:dyDescent="0.2">
      <c r="A997">
        <v>995</v>
      </c>
      <c r="B997" s="35" t="s">
        <v>4523</v>
      </c>
      <c r="C997" s="35" t="s">
        <v>4524</v>
      </c>
      <c r="D997" s="35" t="s">
        <v>995</v>
      </c>
      <c r="E997" s="35" t="s">
        <v>4532</v>
      </c>
      <c r="F997" s="35" t="s">
        <v>4526</v>
      </c>
      <c r="G997" s="20">
        <v>44236</v>
      </c>
      <c r="H997" s="35" t="s">
        <v>994</v>
      </c>
      <c r="I997" s="35" t="s">
        <v>938</v>
      </c>
      <c r="J997" s="35" t="s">
        <v>126</v>
      </c>
      <c r="K997">
        <v>18</v>
      </c>
      <c r="L997">
        <v>9.35</v>
      </c>
      <c r="M997" s="35" t="s">
        <v>4527</v>
      </c>
      <c r="N997" s="35" t="s">
        <v>4528</v>
      </c>
      <c r="O997" s="35" t="s">
        <v>112</v>
      </c>
      <c r="P997" s="35" t="s">
        <v>2598</v>
      </c>
      <c r="Q997" s="35" t="s">
        <v>524</v>
      </c>
      <c r="R997" s="35" t="s">
        <v>2733</v>
      </c>
      <c r="S997" s="35" t="s">
        <v>4529</v>
      </c>
      <c r="T997">
        <v>5750000</v>
      </c>
      <c r="U997">
        <v>10</v>
      </c>
      <c r="V997" s="35" t="s">
        <v>14691</v>
      </c>
      <c r="W997" s="35" t="s">
        <v>118</v>
      </c>
      <c r="X997" s="35" t="s">
        <v>79</v>
      </c>
      <c r="Y997" s="35" t="s">
        <v>48</v>
      </c>
      <c r="Z997" s="35" t="s">
        <v>14691</v>
      </c>
      <c r="AA997" s="35" t="s">
        <v>14691</v>
      </c>
      <c r="AC997" s="35" t="s">
        <v>14691</v>
      </c>
      <c r="AD997" s="35" t="s">
        <v>14691</v>
      </c>
      <c r="AE997">
        <v>58076283</v>
      </c>
      <c r="AF997">
        <v>10.1</v>
      </c>
      <c r="AG997" s="35" t="s">
        <v>14691</v>
      </c>
      <c r="AI997">
        <v>5750000</v>
      </c>
      <c r="AJ997" s="20">
        <v>44460</v>
      </c>
      <c r="AK997" s="20"/>
      <c r="AL997">
        <v>2550000</v>
      </c>
      <c r="AM997">
        <v>255000</v>
      </c>
      <c r="AP997" s="35" t="s">
        <v>14691</v>
      </c>
      <c r="AQ997" s="35" t="s">
        <v>14691</v>
      </c>
      <c r="AR997" s="35" t="s">
        <v>14691</v>
      </c>
      <c r="AS997" s="35" t="s">
        <v>14691</v>
      </c>
      <c r="AT997" s="35" t="s">
        <v>14691</v>
      </c>
      <c r="AU997">
        <v>10.11</v>
      </c>
      <c r="AV997">
        <v>10.143000000000001</v>
      </c>
      <c r="AW997" t="b">
        <v>0</v>
      </c>
      <c r="AX997">
        <v>5750000</v>
      </c>
      <c r="AY997" s="20">
        <v>44827</v>
      </c>
      <c r="AZ997" s="20"/>
      <c r="BA997" s="20">
        <v>45100</v>
      </c>
      <c r="BB997">
        <v>1</v>
      </c>
      <c r="BC997">
        <v>1</v>
      </c>
      <c r="BD997">
        <v>0.75</v>
      </c>
      <c r="BE997">
        <v>11.5</v>
      </c>
      <c r="BF997" s="35" t="s">
        <v>14691</v>
      </c>
      <c r="BG997" s="35" t="s">
        <v>4523</v>
      </c>
      <c r="BH997" s="35" t="s">
        <v>4533</v>
      </c>
      <c r="BI997" s="35" t="s">
        <v>2584</v>
      </c>
      <c r="BJ997" s="35" t="s">
        <v>4534</v>
      </c>
    </row>
    <row r="998" spans="1:62" x14ac:dyDescent="0.2">
      <c r="A998">
        <v>996</v>
      </c>
      <c r="B998" s="35" t="s">
        <v>4523</v>
      </c>
      <c r="C998" s="35" t="s">
        <v>4524</v>
      </c>
      <c r="D998" s="35" t="s">
        <v>995</v>
      </c>
      <c r="E998" s="35" t="s">
        <v>4535</v>
      </c>
      <c r="F998" s="35" t="s">
        <v>4526</v>
      </c>
      <c r="G998" s="20">
        <v>44236</v>
      </c>
      <c r="H998" s="35" t="s">
        <v>994</v>
      </c>
      <c r="I998" s="35" t="s">
        <v>938</v>
      </c>
      <c r="J998" s="35" t="s">
        <v>126</v>
      </c>
      <c r="K998">
        <v>18</v>
      </c>
      <c r="L998">
        <v>9.35</v>
      </c>
      <c r="M998" s="35" t="s">
        <v>4527</v>
      </c>
      <c r="N998" s="35" t="s">
        <v>4528</v>
      </c>
      <c r="O998" s="35" t="s">
        <v>112</v>
      </c>
      <c r="P998" s="35" t="s">
        <v>2598</v>
      </c>
      <c r="Q998" s="35" t="s">
        <v>524</v>
      </c>
      <c r="R998" s="35" t="s">
        <v>2733</v>
      </c>
      <c r="S998" s="35" t="s">
        <v>4529</v>
      </c>
      <c r="T998">
        <v>5750000</v>
      </c>
      <c r="U998">
        <v>10</v>
      </c>
      <c r="V998" s="35" t="s">
        <v>14691</v>
      </c>
      <c r="W998" s="35" t="s">
        <v>118</v>
      </c>
      <c r="X998" s="35" t="s">
        <v>79</v>
      </c>
      <c r="Y998" s="35" t="s">
        <v>48</v>
      </c>
      <c r="Z998" s="35" t="s">
        <v>14691</v>
      </c>
      <c r="AA998" s="35" t="s">
        <v>14691</v>
      </c>
      <c r="AC998" s="35" t="s">
        <v>14691</v>
      </c>
      <c r="AD998" s="35" t="s">
        <v>14691</v>
      </c>
      <c r="AE998">
        <v>58076283</v>
      </c>
      <c r="AF998">
        <v>10.1</v>
      </c>
      <c r="AG998" s="35" t="s">
        <v>14691</v>
      </c>
      <c r="AI998">
        <v>5750000</v>
      </c>
      <c r="AJ998" s="20">
        <v>44460</v>
      </c>
      <c r="AK998" s="20"/>
      <c r="AL998">
        <v>2550000</v>
      </c>
      <c r="AM998">
        <v>255000</v>
      </c>
      <c r="AP998" s="35" t="s">
        <v>14691</v>
      </c>
      <c r="AQ998" s="35" t="s">
        <v>14691</v>
      </c>
      <c r="AR998" s="35" t="s">
        <v>14691</v>
      </c>
      <c r="AS998" s="35" t="s">
        <v>14691</v>
      </c>
      <c r="AT998" s="35" t="s">
        <v>14691</v>
      </c>
      <c r="AU998">
        <v>10.11</v>
      </c>
      <c r="AV998">
        <v>10.143000000000001</v>
      </c>
      <c r="AW998" t="b">
        <v>0</v>
      </c>
      <c r="AX998">
        <v>5750000</v>
      </c>
      <c r="AY998" s="20">
        <v>44827</v>
      </c>
      <c r="AZ998" s="20"/>
      <c r="BA998" s="20">
        <v>45100</v>
      </c>
      <c r="BB998">
        <v>1</v>
      </c>
      <c r="BC998">
        <v>1</v>
      </c>
      <c r="BD998">
        <v>0.75</v>
      </c>
      <c r="BE998">
        <v>11.5</v>
      </c>
      <c r="BF998" s="35" t="s">
        <v>14691</v>
      </c>
      <c r="BG998" s="35" t="s">
        <v>4536</v>
      </c>
      <c r="BH998" s="35" t="s">
        <v>4537</v>
      </c>
      <c r="BI998" s="35" t="s">
        <v>2589</v>
      </c>
      <c r="BJ998" s="35" t="s">
        <v>4538</v>
      </c>
    </row>
    <row r="999" spans="1:62" x14ac:dyDescent="0.2">
      <c r="A999">
        <v>997</v>
      </c>
      <c r="B999" s="35" t="s">
        <v>4523</v>
      </c>
      <c r="C999" s="35" t="s">
        <v>4524</v>
      </c>
      <c r="D999" s="35" t="s">
        <v>995</v>
      </c>
      <c r="E999" s="35" t="s">
        <v>4539</v>
      </c>
      <c r="F999" s="35" t="s">
        <v>4526</v>
      </c>
      <c r="G999" s="20">
        <v>44236</v>
      </c>
      <c r="H999" s="35" t="s">
        <v>994</v>
      </c>
      <c r="I999" s="35" t="s">
        <v>938</v>
      </c>
      <c r="J999" s="35" t="s">
        <v>126</v>
      </c>
      <c r="K999">
        <v>18</v>
      </c>
      <c r="L999">
        <v>9.35</v>
      </c>
      <c r="M999" s="35" t="s">
        <v>4527</v>
      </c>
      <c r="N999" s="35" t="s">
        <v>4528</v>
      </c>
      <c r="O999" s="35" t="s">
        <v>112</v>
      </c>
      <c r="P999" s="35" t="s">
        <v>2598</v>
      </c>
      <c r="Q999" s="35" t="s">
        <v>524</v>
      </c>
      <c r="R999" s="35" t="s">
        <v>2733</v>
      </c>
      <c r="S999" s="35" t="s">
        <v>4529</v>
      </c>
      <c r="T999">
        <v>5750000</v>
      </c>
      <c r="U999">
        <v>10</v>
      </c>
      <c r="V999" s="35" t="s">
        <v>14691</v>
      </c>
      <c r="W999" s="35" t="s">
        <v>118</v>
      </c>
      <c r="X999" s="35" t="s">
        <v>79</v>
      </c>
      <c r="Y999" s="35" t="s">
        <v>48</v>
      </c>
      <c r="Z999" s="35" t="s">
        <v>14691</v>
      </c>
      <c r="AA999" s="35" t="s">
        <v>14691</v>
      </c>
      <c r="AC999" s="35" t="s">
        <v>14691</v>
      </c>
      <c r="AD999" s="35" t="s">
        <v>14691</v>
      </c>
      <c r="AE999">
        <v>58076283</v>
      </c>
      <c r="AF999">
        <v>10.1</v>
      </c>
      <c r="AG999" s="35" t="s">
        <v>14691</v>
      </c>
      <c r="AI999">
        <v>5750000</v>
      </c>
      <c r="AJ999" s="20">
        <v>44460</v>
      </c>
      <c r="AK999" s="20"/>
      <c r="AL999">
        <v>2550000</v>
      </c>
      <c r="AM999">
        <v>255000</v>
      </c>
      <c r="AP999" s="35" t="s">
        <v>14691</v>
      </c>
      <c r="AQ999" s="35" t="s">
        <v>14691</v>
      </c>
      <c r="AR999" s="35" t="s">
        <v>14691</v>
      </c>
      <c r="AS999" s="35" t="s">
        <v>14691</v>
      </c>
      <c r="AT999" s="35" t="s">
        <v>14691</v>
      </c>
      <c r="AU999">
        <v>10.11</v>
      </c>
      <c r="AV999">
        <v>10.143000000000001</v>
      </c>
      <c r="AW999" t="b">
        <v>0</v>
      </c>
      <c r="AX999">
        <v>5750000</v>
      </c>
      <c r="AY999" s="20">
        <v>44827</v>
      </c>
      <c r="AZ999" s="20"/>
      <c r="BA999" s="20">
        <v>45100</v>
      </c>
      <c r="BB999">
        <v>1</v>
      </c>
      <c r="BC999">
        <v>1</v>
      </c>
      <c r="BD999">
        <v>0.75</v>
      </c>
      <c r="BE999">
        <v>11.5</v>
      </c>
      <c r="BF999" s="35" t="s">
        <v>14691</v>
      </c>
      <c r="BG999" s="35" t="s">
        <v>4540</v>
      </c>
      <c r="BH999" s="35" t="s">
        <v>4541</v>
      </c>
      <c r="BI999" s="35" t="s">
        <v>2613</v>
      </c>
      <c r="BJ999" s="35" t="s">
        <v>4542</v>
      </c>
    </row>
    <row r="1000" spans="1:62" x14ac:dyDescent="0.2">
      <c r="A1000">
        <v>998</v>
      </c>
      <c r="B1000" s="35" t="s">
        <v>8433</v>
      </c>
      <c r="C1000" s="35" t="s">
        <v>8434</v>
      </c>
      <c r="D1000" s="35" t="s">
        <v>992</v>
      </c>
      <c r="E1000" s="35" t="s">
        <v>8435</v>
      </c>
      <c r="F1000" s="35" t="s">
        <v>8436</v>
      </c>
      <c r="G1000" s="20">
        <v>44216</v>
      </c>
      <c r="H1000" s="35" t="s">
        <v>3225</v>
      </c>
      <c r="I1000" s="35" t="s">
        <v>54</v>
      </c>
      <c r="J1000" s="35" t="s">
        <v>69</v>
      </c>
      <c r="K1000">
        <v>18</v>
      </c>
      <c r="L1000">
        <v>9.1999999999999993</v>
      </c>
      <c r="M1000" s="35" t="s">
        <v>8437</v>
      </c>
      <c r="N1000" s="35" t="s">
        <v>8438</v>
      </c>
      <c r="O1000" s="35" t="s">
        <v>68</v>
      </c>
      <c r="P1000" s="35" t="s">
        <v>2656</v>
      </c>
      <c r="Q1000" s="35" t="s">
        <v>96</v>
      </c>
      <c r="R1000" s="35" t="s">
        <v>2577</v>
      </c>
      <c r="S1000" s="35" t="s">
        <v>8439</v>
      </c>
      <c r="T1000">
        <v>41400000</v>
      </c>
      <c r="U1000">
        <v>10</v>
      </c>
      <c r="V1000" s="35" t="s">
        <v>14691</v>
      </c>
      <c r="W1000" s="35" t="s">
        <v>991</v>
      </c>
      <c r="X1000" s="35" t="s">
        <v>130</v>
      </c>
      <c r="Y1000" s="35" t="s">
        <v>167</v>
      </c>
      <c r="Z1000" s="35" t="s">
        <v>14691</v>
      </c>
      <c r="AA1000" s="35" t="s">
        <v>14691</v>
      </c>
      <c r="AC1000" s="35" t="s">
        <v>14691</v>
      </c>
      <c r="AD1000" s="35" t="s">
        <v>14691</v>
      </c>
      <c r="AE1000">
        <v>414016040</v>
      </c>
      <c r="AF1000">
        <v>10</v>
      </c>
      <c r="AG1000" s="35" t="s">
        <v>14691</v>
      </c>
      <c r="AI1000">
        <v>20700000</v>
      </c>
      <c r="AJ1000" s="20">
        <v>44232</v>
      </c>
      <c r="AK1000" s="20"/>
      <c r="AL1000">
        <v>10280000</v>
      </c>
      <c r="AO1000">
        <v>10280000</v>
      </c>
      <c r="AP1000" s="35" t="s">
        <v>14691</v>
      </c>
      <c r="AQ1000" s="35" t="s">
        <v>14691</v>
      </c>
      <c r="AR1000" s="35" t="s">
        <v>14691</v>
      </c>
      <c r="AS1000" s="35" t="s">
        <v>14691</v>
      </c>
      <c r="AT1000" s="35" t="s">
        <v>14691</v>
      </c>
      <c r="AU1000">
        <v>10.01</v>
      </c>
      <c r="AV1000">
        <v>10.068</v>
      </c>
      <c r="AW1000" t="b">
        <v>0</v>
      </c>
      <c r="AX1000">
        <v>41400000</v>
      </c>
      <c r="AY1000" s="20">
        <v>44966</v>
      </c>
      <c r="AZ1000" s="20"/>
      <c r="BA1000" s="20"/>
      <c r="BB1000">
        <v>1</v>
      </c>
      <c r="BC1000">
        <v>0.5</v>
      </c>
      <c r="BD1000">
        <v>1</v>
      </c>
      <c r="BE1000">
        <v>11.5</v>
      </c>
      <c r="BF1000" s="35" t="s">
        <v>14691</v>
      </c>
      <c r="BG1000" s="35" t="s">
        <v>993</v>
      </c>
      <c r="BH1000" s="35" t="s">
        <v>8440</v>
      </c>
      <c r="BI1000" s="35" t="s">
        <v>2580</v>
      </c>
      <c r="BJ1000" s="35" t="s">
        <v>8441</v>
      </c>
    </row>
    <row r="1001" spans="1:62" x14ac:dyDescent="0.2">
      <c r="A1001">
        <v>999</v>
      </c>
      <c r="B1001" s="35" t="s">
        <v>8433</v>
      </c>
      <c r="C1001" s="35" t="s">
        <v>8434</v>
      </c>
      <c r="D1001" s="35" t="s">
        <v>992</v>
      </c>
      <c r="E1001" s="35" t="s">
        <v>8442</v>
      </c>
      <c r="F1001" s="35" t="s">
        <v>8436</v>
      </c>
      <c r="G1001" s="20">
        <v>44216</v>
      </c>
      <c r="H1001" s="35" t="s">
        <v>3225</v>
      </c>
      <c r="I1001" s="35" t="s">
        <v>54</v>
      </c>
      <c r="J1001" s="35" t="s">
        <v>69</v>
      </c>
      <c r="K1001">
        <v>18</v>
      </c>
      <c r="L1001">
        <v>9.1999999999999993</v>
      </c>
      <c r="M1001" s="35" t="s">
        <v>8437</v>
      </c>
      <c r="N1001" s="35" t="s">
        <v>8438</v>
      </c>
      <c r="O1001" s="35" t="s">
        <v>68</v>
      </c>
      <c r="P1001" s="35" t="s">
        <v>2656</v>
      </c>
      <c r="Q1001" s="35" t="s">
        <v>96</v>
      </c>
      <c r="R1001" s="35" t="s">
        <v>2577</v>
      </c>
      <c r="S1001" s="35" t="s">
        <v>8439</v>
      </c>
      <c r="T1001">
        <v>41400000</v>
      </c>
      <c r="U1001">
        <v>10</v>
      </c>
      <c r="V1001" s="35" t="s">
        <v>14691</v>
      </c>
      <c r="W1001" s="35" t="s">
        <v>991</v>
      </c>
      <c r="X1001" s="35" t="s">
        <v>130</v>
      </c>
      <c r="Y1001" s="35" t="s">
        <v>167</v>
      </c>
      <c r="Z1001" s="35" t="s">
        <v>14691</v>
      </c>
      <c r="AA1001" s="35" t="s">
        <v>14691</v>
      </c>
      <c r="AC1001" s="35" t="s">
        <v>14691</v>
      </c>
      <c r="AD1001" s="35" t="s">
        <v>14691</v>
      </c>
      <c r="AE1001">
        <v>414016040</v>
      </c>
      <c r="AF1001">
        <v>10</v>
      </c>
      <c r="AG1001" s="35" t="s">
        <v>14691</v>
      </c>
      <c r="AI1001">
        <v>20700000</v>
      </c>
      <c r="AJ1001" s="20">
        <v>44232</v>
      </c>
      <c r="AK1001" s="20"/>
      <c r="AL1001">
        <v>10280000</v>
      </c>
      <c r="AO1001">
        <v>10280000</v>
      </c>
      <c r="AP1001" s="35" t="s">
        <v>14691</v>
      </c>
      <c r="AQ1001" s="35" t="s">
        <v>14691</v>
      </c>
      <c r="AR1001" s="35" t="s">
        <v>14691</v>
      </c>
      <c r="AS1001" s="35" t="s">
        <v>14691</v>
      </c>
      <c r="AT1001" s="35" t="s">
        <v>14691</v>
      </c>
      <c r="AU1001">
        <v>10.01</v>
      </c>
      <c r="AV1001">
        <v>10.068</v>
      </c>
      <c r="AW1001" t="b">
        <v>0</v>
      </c>
      <c r="AX1001">
        <v>41400000</v>
      </c>
      <c r="AY1001" s="20">
        <v>44966</v>
      </c>
      <c r="AZ1001" s="20"/>
      <c r="BA1001" s="20"/>
      <c r="BB1001">
        <v>1</v>
      </c>
      <c r="BC1001">
        <v>0.5</v>
      </c>
      <c r="BD1001">
        <v>1</v>
      </c>
      <c r="BE1001">
        <v>11.5</v>
      </c>
      <c r="BF1001" s="35" t="s">
        <v>14691</v>
      </c>
      <c r="BG1001" s="35" t="s">
        <v>8433</v>
      </c>
      <c r="BH1001" s="35" t="s">
        <v>8443</v>
      </c>
      <c r="BI1001" s="35" t="s">
        <v>2584</v>
      </c>
      <c r="BJ1001" s="35" t="s">
        <v>8444</v>
      </c>
    </row>
    <row r="1002" spans="1:62" x14ac:dyDescent="0.2">
      <c r="A1002">
        <v>1000</v>
      </c>
      <c r="B1002" s="35" t="s">
        <v>8433</v>
      </c>
      <c r="C1002" s="35" t="s">
        <v>8434</v>
      </c>
      <c r="D1002" s="35" t="s">
        <v>992</v>
      </c>
      <c r="E1002" s="35" t="s">
        <v>8445</v>
      </c>
      <c r="F1002" s="35" t="s">
        <v>8436</v>
      </c>
      <c r="G1002" s="20">
        <v>44216</v>
      </c>
      <c r="H1002" s="35" t="s">
        <v>3225</v>
      </c>
      <c r="I1002" s="35" t="s">
        <v>54</v>
      </c>
      <c r="J1002" s="35" t="s">
        <v>69</v>
      </c>
      <c r="K1002">
        <v>18</v>
      </c>
      <c r="L1002">
        <v>9.1999999999999993</v>
      </c>
      <c r="M1002" s="35" t="s">
        <v>8437</v>
      </c>
      <c r="N1002" s="35" t="s">
        <v>8438</v>
      </c>
      <c r="O1002" s="35" t="s">
        <v>68</v>
      </c>
      <c r="P1002" s="35" t="s">
        <v>2656</v>
      </c>
      <c r="Q1002" s="35" t="s">
        <v>96</v>
      </c>
      <c r="R1002" s="35" t="s">
        <v>2577</v>
      </c>
      <c r="S1002" s="35" t="s">
        <v>8439</v>
      </c>
      <c r="T1002">
        <v>41400000</v>
      </c>
      <c r="U1002">
        <v>10</v>
      </c>
      <c r="V1002" s="35" t="s">
        <v>14691</v>
      </c>
      <c r="W1002" s="35" t="s">
        <v>991</v>
      </c>
      <c r="X1002" s="35" t="s">
        <v>130</v>
      </c>
      <c r="Y1002" s="35" t="s">
        <v>167</v>
      </c>
      <c r="Z1002" s="35" t="s">
        <v>14691</v>
      </c>
      <c r="AA1002" s="35" t="s">
        <v>14691</v>
      </c>
      <c r="AC1002" s="35" t="s">
        <v>14691</v>
      </c>
      <c r="AD1002" s="35" t="s">
        <v>14691</v>
      </c>
      <c r="AE1002">
        <v>414016040</v>
      </c>
      <c r="AF1002">
        <v>10</v>
      </c>
      <c r="AG1002" s="35" t="s">
        <v>14691</v>
      </c>
      <c r="AI1002">
        <v>20700000</v>
      </c>
      <c r="AJ1002" s="20">
        <v>44232</v>
      </c>
      <c r="AK1002" s="20"/>
      <c r="AL1002">
        <v>10280000</v>
      </c>
      <c r="AO1002">
        <v>10280000</v>
      </c>
      <c r="AP1002" s="35" t="s">
        <v>14691</v>
      </c>
      <c r="AQ1002" s="35" t="s">
        <v>14691</v>
      </c>
      <c r="AR1002" s="35" t="s">
        <v>14691</v>
      </c>
      <c r="AS1002" s="35" t="s">
        <v>14691</v>
      </c>
      <c r="AT1002" s="35" t="s">
        <v>14691</v>
      </c>
      <c r="AU1002">
        <v>10.01</v>
      </c>
      <c r="AV1002">
        <v>10.068</v>
      </c>
      <c r="AW1002" t="b">
        <v>0</v>
      </c>
      <c r="AX1002">
        <v>41400000</v>
      </c>
      <c r="AY1002" s="20">
        <v>44966</v>
      </c>
      <c r="AZ1002" s="20"/>
      <c r="BA1002" s="20"/>
      <c r="BB1002">
        <v>1</v>
      </c>
      <c r="BC1002">
        <v>0.5</v>
      </c>
      <c r="BD1002">
        <v>1</v>
      </c>
      <c r="BE1002">
        <v>11.5</v>
      </c>
      <c r="BF1002" s="35" t="s">
        <v>14691</v>
      </c>
      <c r="BG1002" s="35" t="s">
        <v>8446</v>
      </c>
      <c r="BH1002" s="35" t="s">
        <v>8447</v>
      </c>
      <c r="BI1002" s="35" t="s">
        <v>2589</v>
      </c>
      <c r="BJ1002" s="35" t="s">
        <v>8448</v>
      </c>
    </row>
    <row r="1003" spans="1:62" x14ac:dyDescent="0.2">
      <c r="A1003">
        <v>1001</v>
      </c>
      <c r="B1003" s="35" t="s">
        <v>5061</v>
      </c>
      <c r="C1003" s="35" t="s">
        <v>5062</v>
      </c>
      <c r="D1003" s="35" t="s">
        <v>5063</v>
      </c>
      <c r="E1003" s="35" t="s">
        <v>5064</v>
      </c>
      <c r="F1003" s="35" t="s">
        <v>5065</v>
      </c>
      <c r="G1003" s="20">
        <v>44102</v>
      </c>
      <c r="H1003" s="35" t="s">
        <v>3225</v>
      </c>
      <c r="I1003" s="35" t="s">
        <v>54</v>
      </c>
      <c r="J1003" s="35" t="s">
        <v>53</v>
      </c>
      <c r="K1003">
        <v>18</v>
      </c>
      <c r="L1003">
        <v>9.1999999999999993</v>
      </c>
      <c r="M1003" s="35" t="s">
        <v>5066</v>
      </c>
      <c r="N1003" s="35" t="s">
        <v>5067</v>
      </c>
      <c r="O1003" s="35" t="s">
        <v>51</v>
      </c>
      <c r="P1003" s="35" t="s">
        <v>2656</v>
      </c>
      <c r="Q1003" s="35" t="s">
        <v>81</v>
      </c>
      <c r="R1003" s="35" t="s">
        <v>2577</v>
      </c>
      <c r="S1003" s="35" t="s">
        <v>5068</v>
      </c>
      <c r="T1003">
        <v>36394500</v>
      </c>
      <c r="U1003">
        <v>10</v>
      </c>
      <c r="V1003" s="35" t="s">
        <v>5069</v>
      </c>
      <c r="W1003" s="35" t="s">
        <v>118</v>
      </c>
      <c r="X1003" s="35" t="s">
        <v>79</v>
      </c>
      <c r="Y1003" s="35" t="s">
        <v>48</v>
      </c>
      <c r="Z1003" s="35" t="s">
        <v>14691</v>
      </c>
      <c r="AA1003" s="35" t="s">
        <v>14691</v>
      </c>
      <c r="AC1003" s="35" t="s">
        <v>14691</v>
      </c>
      <c r="AD1003" s="35" t="s">
        <v>14691</v>
      </c>
      <c r="AE1003">
        <v>363951287</v>
      </c>
      <c r="AF1003">
        <v>10</v>
      </c>
      <c r="AG1003" s="35" t="s">
        <v>14691</v>
      </c>
      <c r="AI1003">
        <v>12131500</v>
      </c>
      <c r="AJ1003" s="20">
        <v>44125</v>
      </c>
      <c r="AK1003" s="20"/>
      <c r="AL1003">
        <v>9278901</v>
      </c>
      <c r="AO1003">
        <v>6185934</v>
      </c>
      <c r="AP1003" s="35" t="s">
        <v>14691</v>
      </c>
      <c r="AQ1003" s="35" t="s">
        <v>14691</v>
      </c>
      <c r="AR1003" s="35" t="s">
        <v>14691</v>
      </c>
      <c r="AS1003" s="35" t="s">
        <v>14691</v>
      </c>
      <c r="AT1003" s="35" t="s">
        <v>14691</v>
      </c>
      <c r="AU1003">
        <v>10.01</v>
      </c>
      <c r="AV1003">
        <v>10.048</v>
      </c>
      <c r="AW1003" t="b">
        <v>0</v>
      </c>
      <c r="AX1003">
        <v>36394500</v>
      </c>
      <c r="AY1003" s="20">
        <v>44857</v>
      </c>
      <c r="AZ1003" s="20"/>
      <c r="BA1003" s="20"/>
      <c r="BB1003">
        <v>1</v>
      </c>
      <c r="BC1003">
        <v>0.3333333432674408</v>
      </c>
      <c r="BD1003">
        <v>1</v>
      </c>
      <c r="BE1003">
        <v>11.5</v>
      </c>
      <c r="BF1003" s="35" t="s">
        <v>14691</v>
      </c>
      <c r="BG1003" s="35" t="s">
        <v>990</v>
      </c>
      <c r="BH1003" s="35" t="s">
        <v>5070</v>
      </c>
      <c r="BI1003" s="35" t="s">
        <v>2580</v>
      </c>
      <c r="BJ1003" s="35" t="s">
        <v>5071</v>
      </c>
    </row>
    <row r="1004" spans="1:62" x14ac:dyDescent="0.2">
      <c r="A1004">
        <v>1002</v>
      </c>
      <c r="B1004" s="35" t="s">
        <v>5061</v>
      </c>
      <c r="C1004" s="35" t="s">
        <v>5062</v>
      </c>
      <c r="D1004" s="35" t="s">
        <v>5063</v>
      </c>
      <c r="E1004" s="35" t="s">
        <v>5072</v>
      </c>
      <c r="F1004" s="35" t="s">
        <v>5065</v>
      </c>
      <c r="G1004" s="20">
        <v>44102</v>
      </c>
      <c r="H1004" s="35" t="s">
        <v>3225</v>
      </c>
      <c r="I1004" s="35" t="s">
        <v>54</v>
      </c>
      <c r="J1004" s="35" t="s">
        <v>53</v>
      </c>
      <c r="K1004">
        <v>18</v>
      </c>
      <c r="L1004">
        <v>9.1999999999999993</v>
      </c>
      <c r="M1004" s="35" t="s">
        <v>5066</v>
      </c>
      <c r="N1004" s="35" t="s">
        <v>5067</v>
      </c>
      <c r="O1004" s="35" t="s">
        <v>51</v>
      </c>
      <c r="P1004" s="35" t="s">
        <v>2656</v>
      </c>
      <c r="Q1004" s="35" t="s">
        <v>81</v>
      </c>
      <c r="R1004" s="35" t="s">
        <v>2577</v>
      </c>
      <c r="S1004" s="35" t="s">
        <v>5068</v>
      </c>
      <c r="T1004">
        <v>36394500</v>
      </c>
      <c r="U1004">
        <v>10</v>
      </c>
      <c r="V1004" s="35" t="s">
        <v>5069</v>
      </c>
      <c r="W1004" s="35" t="s">
        <v>118</v>
      </c>
      <c r="X1004" s="35" t="s">
        <v>79</v>
      </c>
      <c r="Y1004" s="35" t="s">
        <v>48</v>
      </c>
      <c r="Z1004" s="35" t="s">
        <v>14691</v>
      </c>
      <c r="AA1004" s="35" t="s">
        <v>14691</v>
      </c>
      <c r="AC1004" s="35" t="s">
        <v>14691</v>
      </c>
      <c r="AD1004" s="35" t="s">
        <v>14691</v>
      </c>
      <c r="AE1004">
        <v>363951287</v>
      </c>
      <c r="AF1004">
        <v>10</v>
      </c>
      <c r="AG1004" s="35" t="s">
        <v>14691</v>
      </c>
      <c r="AI1004">
        <v>12131500</v>
      </c>
      <c r="AJ1004" s="20">
        <v>44125</v>
      </c>
      <c r="AK1004" s="20"/>
      <c r="AL1004">
        <v>9278901</v>
      </c>
      <c r="AO1004">
        <v>6185934</v>
      </c>
      <c r="AP1004" s="35" t="s">
        <v>14691</v>
      </c>
      <c r="AQ1004" s="35" t="s">
        <v>14691</v>
      </c>
      <c r="AR1004" s="35" t="s">
        <v>14691</v>
      </c>
      <c r="AS1004" s="35" t="s">
        <v>14691</v>
      </c>
      <c r="AT1004" s="35" t="s">
        <v>14691</v>
      </c>
      <c r="AU1004">
        <v>10.01</v>
      </c>
      <c r="AV1004">
        <v>10.048</v>
      </c>
      <c r="AW1004" t="b">
        <v>0</v>
      </c>
      <c r="AX1004">
        <v>36394500</v>
      </c>
      <c r="AY1004" s="20">
        <v>44857</v>
      </c>
      <c r="AZ1004" s="20"/>
      <c r="BA1004" s="20"/>
      <c r="BB1004">
        <v>1</v>
      </c>
      <c r="BC1004">
        <v>0.3333333432674408</v>
      </c>
      <c r="BD1004">
        <v>1</v>
      </c>
      <c r="BE1004">
        <v>11.5</v>
      </c>
      <c r="BF1004" s="35" t="s">
        <v>14691</v>
      </c>
      <c r="BG1004" s="35" t="s">
        <v>5061</v>
      </c>
      <c r="BH1004" s="35" t="s">
        <v>5073</v>
      </c>
      <c r="BI1004" s="35" t="s">
        <v>2584</v>
      </c>
      <c r="BJ1004" s="35" t="s">
        <v>5074</v>
      </c>
    </row>
    <row r="1005" spans="1:62" x14ac:dyDescent="0.2">
      <c r="A1005">
        <v>1003</v>
      </c>
      <c r="B1005" s="35" t="s">
        <v>5061</v>
      </c>
      <c r="C1005" s="35" t="s">
        <v>5062</v>
      </c>
      <c r="D1005" s="35" t="s">
        <v>5063</v>
      </c>
      <c r="E1005" s="35" t="s">
        <v>5075</v>
      </c>
      <c r="F1005" s="35" t="s">
        <v>5065</v>
      </c>
      <c r="G1005" s="20">
        <v>44102</v>
      </c>
      <c r="H1005" s="35" t="s">
        <v>3225</v>
      </c>
      <c r="I1005" s="35" t="s">
        <v>54</v>
      </c>
      <c r="J1005" s="35" t="s">
        <v>53</v>
      </c>
      <c r="K1005">
        <v>18</v>
      </c>
      <c r="L1005">
        <v>9.1999999999999993</v>
      </c>
      <c r="M1005" s="35" t="s">
        <v>5066</v>
      </c>
      <c r="N1005" s="35" t="s">
        <v>5067</v>
      </c>
      <c r="O1005" s="35" t="s">
        <v>51</v>
      </c>
      <c r="P1005" s="35" t="s">
        <v>2656</v>
      </c>
      <c r="Q1005" s="35" t="s">
        <v>81</v>
      </c>
      <c r="R1005" s="35" t="s">
        <v>2577</v>
      </c>
      <c r="S1005" s="35" t="s">
        <v>5068</v>
      </c>
      <c r="T1005">
        <v>36394500</v>
      </c>
      <c r="U1005">
        <v>10</v>
      </c>
      <c r="V1005" s="35" t="s">
        <v>5069</v>
      </c>
      <c r="W1005" s="35" t="s">
        <v>118</v>
      </c>
      <c r="X1005" s="35" t="s">
        <v>79</v>
      </c>
      <c r="Y1005" s="35" t="s">
        <v>48</v>
      </c>
      <c r="Z1005" s="35" t="s">
        <v>14691</v>
      </c>
      <c r="AA1005" s="35" t="s">
        <v>14691</v>
      </c>
      <c r="AC1005" s="35" t="s">
        <v>14691</v>
      </c>
      <c r="AD1005" s="35" t="s">
        <v>14691</v>
      </c>
      <c r="AE1005">
        <v>363951287</v>
      </c>
      <c r="AF1005">
        <v>10</v>
      </c>
      <c r="AG1005" s="35" t="s">
        <v>14691</v>
      </c>
      <c r="AI1005">
        <v>12131500</v>
      </c>
      <c r="AJ1005" s="20">
        <v>44125</v>
      </c>
      <c r="AK1005" s="20"/>
      <c r="AL1005">
        <v>9278901</v>
      </c>
      <c r="AO1005">
        <v>6185934</v>
      </c>
      <c r="AP1005" s="35" t="s">
        <v>14691</v>
      </c>
      <c r="AQ1005" s="35" t="s">
        <v>14691</v>
      </c>
      <c r="AR1005" s="35" t="s">
        <v>14691</v>
      </c>
      <c r="AS1005" s="35" t="s">
        <v>14691</v>
      </c>
      <c r="AT1005" s="35" t="s">
        <v>14691</v>
      </c>
      <c r="AU1005">
        <v>10.01</v>
      </c>
      <c r="AV1005">
        <v>10.048</v>
      </c>
      <c r="AW1005" t="b">
        <v>0</v>
      </c>
      <c r="AX1005">
        <v>36394500</v>
      </c>
      <c r="AY1005" s="20">
        <v>44857</v>
      </c>
      <c r="AZ1005" s="20"/>
      <c r="BA1005" s="20"/>
      <c r="BB1005">
        <v>1</v>
      </c>
      <c r="BC1005">
        <v>0.3333333432674408</v>
      </c>
      <c r="BD1005">
        <v>1</v>
      </c>
      <c r="BE1005">
        <v>11.5</v>
      </c>
      <c r="BF1005" s="35" t="s">
        <v>14691</v>
      </c>
      <c r="BG1005" s="35" t="s">
        <v>5076</v>
      </c>
      <c r="BH1005" s="35" t="s">
        <v>5077</v>
      </c>
      <c r="BI1005" s="35" t="s">
        <v>2589</v>
      </c>
      <c r="BJ1005" s="35" t="s">
        <v>5078</v>
      </c>
    </row>
    <row r="1006" spans="1:62" x14ac:dyDescent="0.2">
      <c r="A1006">
        <v>1004</v>
      </c>
      <c r="B1006" s="35" t="s">
        <v>9641</v>
      </c>
      <c r="C1006" s="35" t="s">
        <v>9642</v>
      </c>
      <c r="D1006" s="35" t="s">
        <v>9643</v>
      </c>
      <c r="E1006" s="35" t="s">
        <v>9644</v>
      </c>
      <c r="F1006" s="35" t="s">
        <v>9645</v>
      </c>
      <c r="G1006" s="20">
        <v>44231</v>
      </c>
      <c r="H1006" s="35" t="s">
        <v>3225</v>
      </c>
      <c r="I1006" s="35" t="s">
        <v>54</v>
      </c>
      <c r="J1006" s="35" t="s">
        <v>119</v>
      </c>
      <c r="K1006">
        <v>18</v>
      </c>
      <c r="L1006">
        <v>9.1999999999999993</v>
      </c>
      <c r="M1006" s="35" t="s">
        <v>9646</v>
      </c>
      <c r="N1006" s="35" t="s">
        <v>9647</v>
      </c>
      <c r="O1006" s="35" t="s">
        <v>254</v>
      </c>
      <c r="P1006" s="35" t="s">
        <v>2656</v>
      </c>
      <c r="Q1006" s="35" t="s">
        <v>51</v>
      </c>
      <c r="R1006" s="35" t="s">
        <v>2623</v>
      </c>
      <c r="S1006" s="35" t="s">
        <v>7683</v>
      </c>
      <c r="T1006">
        <v>60000000</v>
      </c>
      <c r="U1006">
        <v>10</v>
      </c>
      <c r="V1006" s="35" t="s">
        <v>7684</v>
      </c>
      <c r="W1006" s="35" t="s">
        <v>988</v>
      </c>
      <c r="X1006" s="35" t="s">
        <v>49</v>
      </c>
      <c r="Y1006" s="35" t="s">
        <v>48</v>
      </c>
      <c r="Z1006" s="35" t="s">
        <v>14691</v>
      </c>
      <c r="AA1006" s="35" t="s">
        <v>14691</v>
      </c>
      <c r="AB1006">
        <v>50000000</v>
      </c>
      <c r="AC1006" s="35" t="s">
        <v>7685</v>
      </c>
      <c r="AD1006" s="35" t="s">
        <v>9648</v>
      </c>
      <c r="AE1006">
        <v>600113576</v>
      </c>
      <c r="AF1006">
        <v>10</v>
      </c>
      <c r="AG1006" s="35" t="s">
        <v>14691</v>
      </c>
      <c r="AI1006">
        <v>12000000</v>
      </c>
      <c r="AJ1006" s="20">
        <v>44251</v>
      </c>
      <c r="AK1006" s="20"/>
      <c r="AL1006">
        <v>14000000</v>
      </c>
      <c r="AO1006">
        <v>9333333</v>
      </c>
      <c r="AP1006" s="35" t="s">
        <v>14691</v>
      </c>
      <c r="AQ1006" s="35" t="s">
        <v>14691</v>
      </c>
      <c r="AR1006" s="35" t="s">
        <v>14691</v>
      </c>
      <c r="AS1006" s="35" t="s">
        <v>14691</v>
      </c>
      <c r="AT1006" s="35" t="s">
        <v>14691</v>
      </c>
      <c r="AU1006">
        <v>10</v>
      </c>
      <c r="AV1006">
        <v>10.054</v>
      </c>
      <c r="AW1006" t="b">
        <v>0</v>
      </c>
      <c r="AX1006">
        <v>60000000</v>
      </c>
      <c r="AY1006" s="20">
        <v>44983</v>
      </c>
      <c r="AZ1006" s="20"/>
      <c r="BA1006" s="20"/>
      <c r="BB1006">
        <v>1</v>
      </c>
      <c r="BC1006">
        <v>0.20000000298023224</v>
      </c>
      <c r="BD1006">
        <v>1</v>
      </c>
      <c r="BE1006">
        <v>11.5</v>
      </c>
      <c r="BF1006" s="35" t="s">
        <v>14691</v>
      </c>
      <c r="BG1006" s="35" t="s">
        <v>989</v>
      </c>
      <c r="BH1006" s="35" t="s">
        <v>9649</v>
      </c>
      <c r="BI1006" s="35" t="s">
        <v>2580</v>
      </c>
      <c r="BJ1006" s="35" t="s">
        <v>9650</v>
      </c>
    </row>
    <row r="1007" spans="1:62" x14ac:dyDescent="0.2">
      <c r="A1007">
        <v>1005</v>
      </c>
      <c r="B1007" s="35" t="s">
        <v>9641</v>
      </c>
      <c r="C1007" s="35" t="s">
        <v>9642</v>
      </c>
      <c r="D1007" s="35" t="s">
        <v>9643</v>
      </c>
      <c r="E1007" s="35" t="s">
        <v>9651</v>
      </c>
      <c r="F1007" s="35" t="s">
        <v>9645</v>
      </c>
      <c r="G1007" s="20">
        <v>44231</v>
      </c>
      <c r="H1007" s="35" t="s">
        <v>3225</v>
      </c>
      <c r="I1007" s="35" t="s">
        <v>54</v>
      </c>
      <c r="J1007" s="35" t="s">
        <v>119</v>
      </c>
      <c r="K1007">
        <v>18</v>
      </c>
      <c r="L1007">
        <v>9.1999999999999993</v>
      </c>
      <c r="M1007" s="35" t="s">
        <v>9646</v>
      </c>
      <c r="N1007" s="35" t="s">
        <v>9647</v>
      </c>
      <c r="O1007" s="35" t="s">
        <v>254</v>
      </c>
      <c r="P1007" s="35" t="s">
        <v>2656</v>
      </c>
      <c r="Q1007" s="35" t="s">
        <v>51</v>
      </c>
      <c r="R1007" s="35" t="s">
        <v>2623</v>
      </c>
      <c r="S1007" s="35" t="s">
        <v>7683</v>
      </c>
      <c r="T1007">
        <v>60000000</v>
      </c>
      <c r="U1007">
        <v>10</v>
      </c>
      <c r="V1007" s="35" t="s">
        <v>7684</v>
      </c>
      <c r="W1007" s="35" t="s">
        <v>988</v>
      </c>
      <c r="X1007" s="35" t="s">
        <v>49</v>
      </c>
      <c r="Y1007" s="35" t="s">
        <v>48</v>
      </c>
      <c r="Z1007" s="35" t="s">
        <v>14691</v>
      </c>
      <c r="AA1007" s="35" t="s">
        <v>14691</v>
      </c>
      <c r="AB1007">
        <v>50000000</v>
      </c>
      <c r="AC1007" s="35" t="s">
        <v>7685</v>
      </c>
      <c r="AD1007" s="35" t="s">
        <v>9648</v>
      </c>
      <c r="AE1007">
        <v>600113576</v>
      </c>
      <c r="AF1007">
        <v>10</v>
      </c>
      <c r="AG1007" s="35" t="s">
        <v>14691</v>
      </c>
      <c r="AI1007">
        <v>12000000</v>
      </c>
      <c r="AJ1007" s="20">
        <v>44251</v>
      </c>
      <c r="AK1007" s="20"/>
      <c r="AL1007">
        <v>14000000</v>
      </c>
      <c r="AO1007">
        <v>9333333</v>
      </c>
      <c r="AP1007" s="35" t="s">
        <v>14691</v>
      </c>
      <c r="AQ1007" s="35" t="s">
        <v>14691</v>
      </c>
      <c r="AR1007" s="35" t="s">
        <v>14691</v>
      </c>
      <c r="AS1007" s="35" t="s">
        <v>14691</v>
      </c>
      <c r="AT1007" s="35" t="s">
        <v>14691</v>
      </c>
      <c r="AU1007">
        <v>10</v>
      </c>
      <c r="AV1007">
        <v>10.054</v>
      </c>
      <c r="AW1007" t="b">
        <v>0</v>
      </c>
      <c r="AX1007">
        <v>60000000</v>
      </c>
      <c r="AY1007" s="20">
        <v>44983</v>
      </c>
      <c r="AZ1007" s="20"/>
      <c r="BA1007" s="20"/>
      <c r="BB1007">
        <v>1</v>
      </c>
      <c r="BC1007">
        <v>0.20000000298023224</v>
      </c>
      <c r="BD1007">
        <v>1</v>
      </c>
      <c r="BE1007">
        <v>11.5</v>
      </c>
      <c r="BF1007" s="35" t="s">
        <v>14691</v>
      </c>
      <c r="BG1007" s="35" t="s">
        <v>9641</v>
      </c>
      <c r="BH1007" s="35" t="s">
        <v>9652</v>
      </c>
      <c r="BI1007" s="35" t="s">
        <v>2584</v>
      </c>
      <c r="BJ1007" s="35" t="s">
        <v>9653</v>
      </c>
    </row>
    <row r="1008" spans="1:62" x14ac:dyDescent="0.2">
      <c r="A1008">
        <v>1006</v>
      </c>
      <c r="B1008" s="35" t="s">
        <v>9641</v>
      </c>
      <c r="C1008" s="35" t="s">
        <v>9642</v>
      </c>
      <c r="D1008" s="35" t="s">
        <v>9643</v>
      </c>
      <c r="E1008" s="35" t="s">
        <v>9654</v>
      </c>
      <c r="F1008" s="35" t="s">
        <v>9645</v>
      </c>
      <c r="G1008" s="20">
        <v>44231</v>
      </c>
      <c r="H1008" s="35" t="s">
        <v>3225</v>
      </c>
      <c r="I1008" s="35" t="s">
        <v>54</v>
      </c>
      <c r="J1008" s="35" t="s">
        <v>119</v>
      </c>
      <c r="K1008">
        <v>18</v>
      </c>
      <c r="L1008">
        <v>9.1999999999999993</v>
      </c>
      <c r="M1008" s="35" t="s">
        <v>9646</v>
      </c>
      <c r="N1008" s="35" t="s">
        <v>9647</v>
      </c>
      <c r="O1008" s="35" t="s">
        <v>254</v>
      </c>
      <c r="P1008" s="35" t="s">
        <v>2656</v>
      </c>
      <c r="Q1008" s="35" t="s">
        <v>51</v>
      </c>
      <c r="R1008" s="35" t="s">
        <v>2623</v>
      </c>
      <c r="S1008" s="35" t="s">
        <v>7683</v>
      </c>
      <c r="T1008">
        <v>60000000</v>
      </c>
      <c r="U1008">
        <v>10</v>
      </c>
      <c r="V1008" s="35" t="s">
        <v>7684</v>
      </c>
      <c r="W1008" s="35" t="s">
        <v>988</v>
      </c>
      <c r="X1008" s="35" t="s">
        <v>49</v>
      </c>
      <c r="Y1008" s="35" t="s">
        <v>48</v>
      </c>
      <c r="Z1008" s="35" t="s">
        <v>14691</v>
      </c>
      <c r="AA1008" s="35" t="s">
        <v>14691</v>
      </c>
      <c r="AB1008">
        <v>50000000</v>
      </c>
      <c r="AC1008" s="35" t="s">
        <v>7685</v>
      </c>
      <c r="AD1008" s="35" t="s">
        <v>9648</v>
      </c>
      <c r="AE1008">
        <v>600113576</v>
      </c>
      <c r="AF1008">
        <v>10</v>
      </c>
      <c r="AG1008" s="35" t="s">
        <v>14691</v>
      </c>
      <c r="AI1008">
        <v>12000000</v>
      </c>
      <c r="AJ1008" s="20">
        <v>44251</v>
      </c>
      <c r="AK1008" s="20"/>
      <c r="AL1008">
        <v>14000000</v>
      </c>
      <c r="AO1008">
        <v>9333333</v>
      </c>
      <c r="AP1008" s="35" t="s">
        <v>14691</v>
      </c>
      <c r="AQ1008" s="35" t="s">
        <v>14691</v>
      </c>
      <c r="AR1008" s="35" t="s">
        <v>14691</v>
      </c>
      <c r="AS1008" s="35" t="s">
        <v>14691</v>
      </c>
      <c r="AT1008" s="35" t="s">
        <v>14691</v>
      </c>
      <c r="AU1008">
        <v>10</v>
      </c>
      <c r="AV1008">
        <v>10.054</v>
      </c>
      <c r="AW1008" t="b">
        <v>0</v>
      </c>
      <c r="AX1008">
        <v>60000000</v>
      </c>
      <c r="AY1008" s="20">
        <v>44983</v>
      </c>
      <c r="AZ1008" s="20"/>
      <c r="BA1008" s="20"/>
      <c r="BB1008">
        <v>1</v>
      </c>
      <c r="BC1008">
        <v>0.20000000298023224</v>
      </c>
      <c r="BD1008">
        <v>1</v>
      </c>
      <c r="BE1008">
        <v>11.5</v>
      </c>
      <c r="BF1008" s="35" t="s">
        <v>14691</v>
      </c>
      <c r="BG1008" s="35" t="s">
        <v>9655</v>
      </c>
      <c r="BH1008" s="35" t="s">
        <v>9656</v>
      </c>
      <c r="BI1008" s="35" t="s">
        <v>2589</v>
      </c>
      <c r="BJ1008" s="35" t="s">
        <v>9657</v>
      </c>
    </row>
    <row r="1009" spans="1:62" x14ac:dyDescent="0.2">
      <c r="A1009">
        <v>1007</v>
      </c>
      <c r="B1009" s="35" t="s">
        <v>7010</v>
      </c>
      <c r="C1009" s="35" t="s">
        <v>7011</v>
      </c>
      <c r="D1009" s="35" t="s">
        <v>7012</v>
      </c>
      <c r="E1009" s="35" t="s">
        <v>7013</v>
      </c>
      <c r="F1009" s="35" t="s">
        <v>7014</v>
      </c>
      <c r="G1009" s="20">
        <v>44182</v>
      </c>
      <c r="H1009" s="35" t="s">
        <v>3225</v>
      </c>
      <c r="I1009" s="35" t="s">
        <v>54</v>
      </c>
      <c r="J1009" s="35" t="s">
        <v>53</v>
      </c>
      <c r="K1009">
        <v>18</v>
      </c>
      <c r="L1009">
        <v>9.1999999999999993</v>
      </c>
      <c r="M1009" s="35" t="s">
        <v>7015</v>
      </c>
      <c r="N1009" s="35" t="s">
        <v>7016</v>
      </c>
      <c r="O1009" s="35" t="s">
        <v>81</v>
      </c>
      <c r="P1009" s="35" t="s">
        <v>2656</v>
      </c>
      <c r="Q1009" s="35" t="s">
        <v>59</v>
      </c>
      <c r="R1009" s="35" t="s">
        <v>2623</v>
      </c>
      <c r="S1009" s="35" t="s">
        <v>7017</v>
      </c>
      <c r="T1009">
        <v>27600000</v>
      </c>
      <c r="U1009">
        <v>10</v>
      </c>
      <c r="V1009" s="35" t="s">
        <v>7018</v>
      </c>
      <c r="W1009" s="35" t="s">
        <v>118</v>
      </c>
      <c r="X1009" s="35" t="s">
        <v>79</v>
      </c>
      <c r="Y1009" s="35" t="s">
        <v>48</v>
      </c>
      <c r="Z1009" s="35" t="s">
        <v>14691</v>
      </c>
      <c r="AA1009" s="35" t="s">
        <v>14691</v>
      </c>
      <c r="AC1009" s="35" t="s">
        <v>14691</v>
      </c>
      <c r="AD1009" s="35" t="s">
        <v>14691</v>
      </c>
      <c r="AE1009">
        <v>276000000</v>
      </c>
      <c r="AF1009">
        <v>10</v>
      </c>
      <c r="AG1009" s="35" t="s">
        <v>14691</v>
      </c>
      <c r="AI1009">
        <v>9200000</v>
      </c>
      <c r="AJ1009" s="20">
        <v>44209</v>
      </c>
      <c r="AK1009" s="20"/>
      <c r="AL1009">
        <v>7520000</v>
      </c>
      <c r="AO1009">
        <v>5013333</v>
      </c>
      <c r="AP1009" s="35" t="s">
        <v>14691</v>
      </c>
      <c r="AQ1009" s="35" t="s">
        <v>14691</v>
      </c>
      <c r="AR1009" s="35" t="s">
        <v>14691</v>
      </c>
      <c r="AS1009" s="35" t="s">
        <v>14691</v>
      </c>
      <c r="AT1009" s="35" t="s">
        <v>14691</v>
      </c>
      <c r="AU1009">
        <v>10</v>
      </c>
      <c r="AV1009">
        <v>10.042</v>
      </c>
      <c r="AW1009" t="b">
        <v>0</v>
      </c>
      <c r="AX1009">
        <v>27600000</v>
      </c>
      <c r="AY1009" s="20">
        <v>44941</v>
      </c>
      <c r="AZ1009" s="20"/>
      <c r="BA1009" s="20"/>
      <c r="BB1009">
        <v>1</v>
      </c>
      <c r="BC1009">
        <v>0.3333333432674408</v>
      </c>
      <c r="BD1009">
        <v>1</v>
      </c>
      <c r="BE1009">
        <v>11.5</v>
      </c>
      <c r="BF1009" s="35" t="s">
        <v>14691</v>
      </c>
      <c r="BG1009" s="35" t="s">
        <v>987</v>
      </c>
      <c r="BH1009" s="35" t="s">
        <v>7019</v>
      </c>
      <c r="BI1009" s="35" t="s">
        <v>2580</v>
      </c>
      <c r="BJ1009" s="35" t="s">
        <v>7020</v>
      </c>
    </row>
    <row r="1010" spans="1:62" x14ac:dyDescent="0.2">
      <c r="A1010">
        <v>1008</v>
      </c>
      <c r="B1010" s="35" t="s">
        <v>7010</v>
      </c>
      <c r="C1010" s="35" t="s">
        <v>7011</v>
      </c>
      <c r="D1010" s="35" t="s">
        <v>7012</v>
      </c>
      <c r="E1010" s="35" t="s">
        <v>7021</v>
      </c>
      <c r="F1010" s="35" t="s">
        <v>7014</v>
      </c>
      <c r="G1010" s="20">
        <v>44182</v>
      </c>
      <c r="H1010" s="35" t="s">
        <v>3225</v>
      </c>
      <c r="I1010" s="35" t="s">
        <v>54</v>
      </c>
      <c r="J1010" s="35" t="s">
        <v>53</v>
      </c>
      <c r="K1010">
        <v>18</v>
      </c>
      <c r="L1010">
        <v>9.1999999999999993</v>
      </c>
      <c r="M1010" s="35" t="s">
        <v>7015</v>
      </c>
      <c r="N1010" s="35" t="s">
        <v>7016</v>
      </c>
      <c r="O1010" s="35" t="s">
        <v>81</v>
      </c>
      <c r="P1010" s="35" t="s">
        <v>2656</v>
      </c>
      <c r="Q1010" s="35" t="s">
        <v>59</v>
      </c>
      <c r="R1010" s="35" t="s">
        <v>2623</v>
      </c>
      <c r="S1010" s="35" t="s">
        <v>7017</v>
      </c>
      <c r="T1010">
        <v>27600000</v>
      </c>
      <c r="U1010">
        <v>10</v>
      </c>
      <c r="V1010" s="35" t="s">
        <v>7018</v>
      </c>
      <c r="W1010" s="35" t="s">
        <v>118</v>
      </c>
      <c r="X1010" s="35" t="s">
        <v>79</v>
      </c>
      <c r="Y1010" s="35" t="s">
        <v>48</v>
      </c>
      <c r="Z1010" s="35" t="s">
        <v>14691</v>
      </c>
      <c r="AA1010" s="35" t="s">
        <v>14691</v>
      </c>
      <c r="AC1010" s="35" t="s">
        <v>14691</v>
      </c>
      <c r="AD1010" s="35" t="s">
        <v>14691</v>
      </c>
      <c r="AE1010">
        <v>276000000</v>
      </c>
      <c r="AF1010">
        <v>10</v>
      </c>
      <c r="AG1010" s="35" t="s">
        <v>14691</v>
      </c>
      <c r="AI1010">
        <v>9200000</v>
      </c>
      <c r="AJ1010" s="20">
        <v>44209</v>
      </c>
      <c r="AK1010" s="20"/>
      <c r="AL1010">
        <v>7520000</v>
      </c>
      <c r="AO1010">
        <v>5013333</v>
      </c>
      <c r="AP1010" s="35" t="s">
        <v>14691</v>
      </c>
      <c r="AQ1010" s="35" t="s">
        <v>14691</v>
      </c>
      <c r="AR1010" s="35" t="s">
        <v>14691</v>
      </c>
      <c r="AS1010" s="35" t="s">
        <v>14691</v>
      </c>
      <c r="AT1010" s="35" t="s">
        <v>14691</v>
      </c>
      <c r="AU1010">
        <v>10</v>
      </c>
      <c r="AV1010">
        <v>10.042</v>
      </c>
      <c r="AW1010" t="b">
        <v>0</v>
      </c>
      <c r="AX1010">
        <v>27600000</v>
      </c>
      <c r="AY1010" s="20">
        <v>44941</v>
      </c>
      <c r="AZ1010" s="20"/>
      <c r="BA1010" s="20"/>
      <c r="BB1010">
        <v>1</v>
      </c>
      <c r="BC1010">
        <v>0.3333333432674408</v>
      </c>
      <c r="BD1010">
        <v>1</v>
      </c>
      <c r="BE1010">
        <v>11.5</v>
      </c>
      <c r="BF1010" s="35" t="s">
        <v>14691</v>
      </c>
      <c r="BG1010" s="35" t="s">
        <v>7010</v>
      </c>
      <c r="BH1010" s="35" t="s">
        <v>7022</v>
      </c>
      <c r="BI1010" s="35" t="s">
        <v>2584</v>
      </c>
      <c r="BJ1010" s="35" t="s">
        <v>7023</v>
      </c>
    </row>
    <row r="1011" spans="1:62" x14ac:dyDescent="0.2">
      <c r="A1011">
        <v>1009</v>
      </c>
      <c r="B1011" s="35" t="s">
        <v>7010</v>
      </c>
      <c r="C1011" s="35" t="s">
        <v>7011</v>
      </c>
      <c r="D1011" s="35" t="s">
        <v>7012</v>
      </c>
      <c r="E1011" s="35" t="s">
        <v>7024</v>
      </c>
      <c r="F1011" s="35" t="s">
        <v>7014</v>
      </c>
      <c r="G1011" s="20">
        <v>44182</v>
      </c>
      <c r="H1011" s="35" t="s">
        <v>3225</v>
      </c>
      <c r="I1011" s="35" t="s">
        <v>54</v>
      </c>
      <c r="J1011" s="35" t="s">
        <v>53</v>
      </c>
      <c r="K1011">
        <v>18</v>
      </c>
      <c r="L1011">
        <v>9.1999999999999993</v>
      </c>
      <c r="M1011" s="35" t="s">
        <v>7015</v>
      </c>
      <c r="N1011" s="35" t="s">
        <v>7016</v>
      </c>
      <c r="O1011" s="35" t="s">
        <v>81</v>
      </c>
      <c r="P1011" s="35" t="s">
        <v>2656</v>
      </c>
      <c r="Q1011" s="35" t="s">
        <v>59</v>
      </c>
      <c r="R1011" s="35" t="s">
        <v>2623</v>
      </c>
      <c r="S1011" s="35" t="s">
        <v>7017</v>
      </c>
      <c r="T1011">
        <v>27600000</v>
      </c>
      <c r="U1011">
        <v>10</v>
      </c>
      <c r="V1011" s="35" t="s">
        <v>7018</v>
      </c>
      <c r="W1011" s="35" t="s">
        <v>118</v>
      </c>
      <c r="X1011" s="35" t="s">
        <v>79</v>
      </c>
      <c r="Y1011" s="35" t="s">
        <v>48</v>
      </c>
      <c r="Z1011" s="35" t="s">
        <v>14691</v>
      </c>
      <c r="AA1011" s="35" t="s">
        <v>14691</v>
      </c>
      <c r="AC1011" s="35" t="s">
        <v>14691</v>
      </c>
      <c r="AD1011" s="35" t="s">
        <v>14691</v>
      </c>
      <c r="AE1011">
        <v>276000000</v>
      </c>
      <c r="AF1011">
        <v>10</v>
      </c>
      <c r="AG1011" s="35" t="s">
        <v>14691</v>
      </c>
      <c r="AI1011">
        <v>9200000</v>
      </c>
      <c r="AJ1011" s="20">
        <v>44209</v>
      </c>
      <c r="AK1011" s="20"/>
      <c r="AL1011">
        <v>7520000</v>
      </c>
      <c r="AO1011">
        <v>5013333</v>
      </c>
      <c r="AP1011" s="35" t="s">
        <v>14691</v>
      </c>
      <c r="AQ1011" s="35" t="s">
        <v>14691</v>
      </c>
      <c r="AR1011" s="35" t="s">
        <v>14691</v>
      </c>
      <c r="AS1011" s="35" t="s">
        <v>14691</v>
      </c>
      <c r="AT1011" s="35" t="s">
        <v>14691</v>
      </c>
      <c r="AU1011">
        <v>10</v>
      </c>
      <c r="AV1011">
        <v>10.042</v>
      </c>
      <c r="AW1011" t="b">
        <v>0</v>
      </c>
      <c r="AX1011">
        <v>27600000</v>
      </c>
      <c r="AY1011" s="20">
        <v>44941</v>
      </c>
      <c r="AZ1011" s="20"/>
      <c r="BA1011" s="20"/>
      <c r="BB1011">
        <v>1</v>
      </c>
      <c r="BC1011">
        <v>0.3333333432674408</v>
      </c>
      <c r="BD1011">
        <v>1</v>
      </c>
      <c r="BE1011">
        <v>11.5</v>
      </c>
      <c r="BF1011" s="35" t="s">
        <v>14691</v>
      </c>
      <c r="BG1011" s="35" t="s">
        <v>7025</v>
      </c>
      <c r="BH1011" s="35" t="s">
        <v>7026</v>
      </c>
      <c r="BI1011" s="35" t="s">
        <v>2589</v>
      </c>
      <c r="BJ1011" s="35" t="s">
        <v>7027</v>
      </c>
    </row>
    <row r="1012" spans="1:62" x14ac:dyDescent="0.2">
      <c r="A1012">
        <v>1010</v>
      </c>
      <c r="B1012" s="35" t="s">
        <v>983</v>
      </c>
      <c r="C1012" s="35" t="s">
        <v>5048</v>
      </c>
      <c r="D1012" s="35" t="s">
        <v>5049</v>
      </c>
      <c r="E1012" s="35" t="s">
        <v>5050</v>
      </c>
      <c r="F1012" s="35" t="s">
        <v>5051</v>
      </c>
      <c r="G1012" s="20">
        <v>44105</v>
      </c>
      <c r="H1012" s="35" t="s">
        <v>3225</v>
      </c>
      <c r="I1012" s="35" t="s">
        <v>14691</v>
      </c>
      <c r="J1012" s="35" t="s">
        <v>83</v>
      </c>
      <c r="M1012" s="35" t="s">
        <v>5052</v>
      </c>
      <c r="N1012" s="35" t="s">
        <v>5053</v>
      </c>
      <c r="O1012" s="35" t="s">
        <v>68</v>
      </c>
      <c r="P1012" s="35" t="s">
        <v>2656</v>
      </c>
      <c r="Q1012" s="35" t="s">
        <v>51</v>
      </c>
      <c r="R1012" s="35" t="s">
        <v>2577</v>
      </c>
      <c r="S1012" s="35" t="s">
        <v>5054</v>
      </c>
      <c r="T1012">
        <v>11500000</v>
      </c>
      <c r="U1012">
        <v>10</v>
      </c>
      <c r="V1012" s="35" t="s">
        <v>5055</v>
      </c>
      <c r="W1012" s="35" t="s">
        <v>986</v>
      </c>
      <c r="X1012" s="35" t="s">
        <v>130</v>
      </c>
      <c r="Y1012" s="35" t="s">
        <v>48</v>
      </c>
      <c r="Z1012" s="35" t="s">
        <v>130</v>
      </c>
      <c r="AA1012" s="35" t="s">
        <v>219</v>
      </c>
      <c r="AB1012">
        <v>25000000</v>
      </c>
      <c r="AC1012" s="35" t="s">
        <v>5056</v>
      </c>
      <c r="AD1012" s="35" t="s">
        <v>5057</v>
      </c>
      <c r="AE1012">
        <v>115014917</v>
      </c>
      <c r="AF1012">
        <v>10</v>
      </c>
      <c r="AG1012" s="35" t="s">
        <v>985</v>
      </c>
      <c r="AH1012">
        <v>360000000</v>
      </c>
      <c r="AJ1012" s="20">
        <v>44124</v>
      </c>
      <c r="AK1012" s="20">
        <v>44473</v>
      </c>
      <c r="AL1012">
        <v>4300000</v>
      </c>
      <c r="AN1012">
        <v>430000</v>
      </c>
      <c r="AP1012" s="35" t="s">
        <v>14691</v>
      </c>
      <c r="AQ1012" s="35" t="s">
        <v>14691</v>
      </c>
      <c r="AR1012" s="35" t="s">
        <v>984</v>
      </c>
      <c r="AS1012" s="35" t="s">
        <v>5058</v>
      </c>
      <c r="AT1012" s="35" t="s">
        <v>14691</v>
      </c>
      <c r="AU1012">
        <v>10.01</v>
      </c>
      <c r="AV1012">
        <v>10.048999999999999</v>
      </c>
      <c r="AW1012" t="b">
        <v>1</v>
      </c>
      <c r="AX1012">
        <v>11500000</v>
      </c>
      <c r="AY1012" s="20">
        <v>44856</v>
      </c>
      <c r="AZ1012" s="20">
        <v>44711</v>
      </c>
      <c r="BA1012" s="20"/>
      <c r="BB1012">
        <v>1</v>
      </c>
      <c r="BF1012" s="35" t="s">
        <v>14691</v>
      </c>
      <c r="BG1012" s="35" t="s">
        <v>983</v>
      </c>
      <c r="BH1012" s="35" t="s">
        <v>5059</v>
      </c>
      <c r="BI1012" s="35" t="s">
        <v>2580</v>
      </c>
      <c r="BJ1012" s="35" t="s">
        <v>5060</v>
      </c>
    </row>
    <row r="1013" spans="1:62" x14ac:dyDescent="0.2">
      <c r="A1013">
        <v>1011</v>
      </c>
      <c r="B1013" s="35" t="s">
        <v>14165</v>
      </c>
      <c r="C1013" s="35" t="s">
        <v>14166</v>
      </c>
      <c r="D1013" s="35" t="s">
        <v>14167</v>
      </c>
      <c r="E1013" s="35" t="s">
        <v>14168</v>
      </c>
      <c r="F1013" s="35" t="s">
        <v>14169</v>
      </c>
      <c r="G1013" s="20">
        <v>44526</v>
      </c>
      <c r="H1013" s="35" t="s">
        <v>99</v>
      </c>
      <c r="I1013" s="35" t="s">
        <v>61</v>
      </c>
      <c r="J1013" s="35" t="s">
        <v>69</v>
      </c>
      <c r="K1013">
        <v>18</v>
      </c>
      <c r="L1013">
        <v>9.1999999999999993</v>
      </c>
      <c r="M1013" s="35" t="s">
        <v>14170</v>
      </c>
      <c r="N1013" s="35" t="s">
        <v>14171</v>
      </c>
      <c r="O1013" s="35" t="s">
        <v>241</v>
      </c>
      <c r="P1013" s="35" t="s">
        <v>2575</v>
      </c>
      <c r="Q1013" s="35" t="s">
        <v>59</v>
      </c>
      <c r="R1013" s="35" t="s">
        <v>2623</v>
      </c>
      <c r="S1013" s="35" t="s">
        <v>14172</v>
      </c>
      <c r="T1013">
        <v>19246931</v>
      </c>
      <c r="U1013">
        <v>10</v>
      </c>
      <c r="V1013" s="35" t="s">
        <v>14173</v>
      </c>
      <c r="W1013" s="35" t="s">
        <v>981</v>
      </c>
      <c r="X1013" s="35" t="s">
        <v>140</v>
      </c>
      <c r="Y1013" s="35" t="s">
        <v>48</v>
      </c>
      <c r="Z1013" s="35" t="s">
        <v>14691</v>
      </c>
      <c r="AA1013" s="35" t="s">
        <v>14691</v>
      </c>
      <c r="AC1013" s="35" t="s">
        <v>14691</v>
      </c>
      <c r="AD1013" s="35" t="s">
        <v>14691</v>
      </c>
      <c r="AE1013">
        <v>197281043</v>
      </c>
      <c r="AF1013">
        <v>10.25</v>
      </c>
      <c r="AG1013" s="35" t="s">
        <v>14691</v>
      </c>
      <c r="AI1013">
        <v>9623466</v>
      </c>
      <c r="AJ1013" s="20">
        <v>44582</v>
      </c>
      <c r="AK1013" s="20"/>
      <c r="AL1013">
        <v>10661119</v>
      </c>
      <c r="AO1013">
        <v>10661119</v>
      </c>
      <c r="AP1013" s="35" t="s">
        <v>14691</v>
      </c>
      <c r="AQ1013" s="35" t="s">
        <v>14691</v>
      </c>
      <c r="AR1013" s="35" t="s">
        <v>14691</v>
      </c>
      <c r="AS1013" s="35" t="s">
        <v>14691</v>
      </c>
      <c r="AT1013" s="35" t="s">
        <v>14691</v>
      </c>
      <c r="AU1013">
        <v>10.25</v>
      </c>
      <c r="AV1013">
        <v>10.314</v>
      </c>
      <c r="AW1013" t="b">
        <v>0</v>
      </c>
      <c r="AX1013">
        <v>19246931</v>
      </c>
      <c r="AY1013" s="20">
        <v>45132</v>
      </c>
      <c r="AZ1013" s="20"/>
      <c r="BA1013" s="20">
        <v>45224</v>
      </c>
      <c r="BB1013">
        <v>1</v>
      </c>
      <c r="BC1013">
        <v>0.5</v>
      </c>
      <c r="BD1013">
        <v>1</v>
      </c>
      <c r="BE1013">
        <v>11.5</v>
      </c>
      <c r="BF1013" s="35" t="s">
        <v>14691</v>
      </c>
      <c r="BG1013" s="35" t="s">
        <v>982</v>
      </c>
      <c r="BH1013" s="35" t="s">
        <v>6937</v>
      </c>
      <c r="BI1013" s="35" t="s">
        <v>2580</v>
      </c>
      <c r="BJ1013" s="35" t="s">
        <v>6938</v>
      </c>
    </row>
    <row r="1014" spans="1:62" x14ac:dyDescent="0.2">
      <c r="A1014">
        <v>1012</v>
      </c>
      <c r="B1014" s="35" t="s">
        <v>14165</v>
      </c>
      <c r="C1014" s="35" t="s">
        <v>14166</v>
      </c>
      <c r="D1014" s="35" t="s">
        <v>14167</v>
      </c>
      <c r="E1014" s="35" t="s">
        <v>14174</v>
      </c>
      <c r="F1014" s="35" t="s">
        <v>14169</v>
      </c>
      <c r="G1014" s="20">
        <v>44526</v>
      </c>
      <c r="H1014" s="35" t="s">
        <v>99</v>
      </c>
      <c r="I1014" s="35" t="s">
        <v>61</v>
      </c>
      <c r="J1014" s="35" t="s">
        <v>69</v>
      </c>
      <c r="K1014">
        <v>18</v>
      </c>
      <c r="L1014">
        <v>9.1999999999999993</v>
      </c>
      <c r="M1014" s="35" t="s">
        <v>14170</v>
      </c>
      <c r="N1014" s="35" t="s">
        <v>14171</v>
      </c>
      <c r="O1014" s="35" t="s">
        <v>241</v>
      </c>
      <c r="P1014" s="35" t="s">
        <v>2575</v>
      </c>
      <c r="Q1014" s="35" t="s">
        <v>59</v>
      </c>
      <c r="R1014" s="35" t="s">
        <v>2623</v>
      </c>
      <c r="S1014" s="35" t="s">
        <v>14172</v>
      </c>
      <c r="T1014">
        <v>19246931</v>
      </c>
      <c r="U1014">
        <v>10</v>
      </c>
      <c r="V1014" s="35" t="s">
        <v>14173</v>
      </c>
      <c r="W1014" s="35" t="s">
        <v>981</v>
      </c>
      <c r="X1014" s="35" t="s">
        <v>140</v>
      </c>
      <c r="Y1014" s="35" t="s">
        <v>48</v>
      </c>
      <c r="Z1014" s="35" t="s">
        <v>14691</v>
      </c>
      <c r="AA1014" s="35" t="s">
        <v>14691</v>
      </c>
      <c r="AC1014" s="35" t="s">
        <v>14691</v>
      </c>
      <c r="AD1014" s="35" t="s">
        <v>14691</v>
      </c>
      <c r="AE1014">
        <v>197281043</v>
      </c>
      <c r="AF1014">
        <v>10.25</v>
      </c>
      <c r="AG1014" s="35" t="s">
        <v>14691</v>
      </c>
      <c r="AI1014">
        <v>9623466</v>
      </c>
      <c r="AJ1014" s="20">
        <v>44582</v>
      </c>
      <c r="AK1014" s="20"/>
      <c r="AL1014">
        <v>10661119</v>
      </c>
      <c r="AO1014">
        <v>10661119</v>
      </c>
      <c r="AP1014" s="35" t="s">
        <v>14691</v>
      </c>
      <c r="AQ1014" s="35" t="s">
        <v>14691</v>
      </c>
      <c r="AR1014" s="35" t="s">
        <v>14691</v>
      </c>
      <c r="AS1014" s="35" t="s">
        <v>14691</v>
      </c>
      <c r="AT1014" s="35" t="s">
        <v>14691</v>
      </c>
      <c r="AU1014">
        <v>10.25</v>
      </c>
      <c r="AV1014">
        <v>10.314</v>
      </c>
      <c r="AW1014" t="b">
        <v>0</v>
      </c>
      <c r="AX1014">
        <v>19246931</v>
      </c>
      <c r="AY1014" s="20">
        <v>45132</v>
      </c>
      <c r="AZ1014" s="20"/>
      <c r="BA1014" s="20">
        <v>45224</v>
      </c>
      <c r="BB1014">
        <v>1</v>
      </c>
      <c r="BC1014">
        <v>0.5</v>
      </c>
      <c r="BD1014">
        <v>1</v>
      </c>
      <c r="BE1014">
        <v>11.5</v>
      </c>
      <c r="BF1014" s="35" t="s">
        <v>14691</v>
      </c>
      <c r="BG1014" s="35" t="s">
        <v>14165</v>
      </c>
      <c r="BH1014" s="35" t="s">
        <v>14175</v>
      </c>
      <c r="BI1014" s="35" t="s">
        <v>2584</v>
      </c>
      <c r="BJ1014" s="35" t="s">
        <v>14176</v>
      </c>
    </row>
    <row r="1015" spans="1:62" x14ac:dyDescent="0.2">
      <c r="A1015">
        <v>1013</v>
      </c>
      <c r="B1015" s="35" t="s">
        <v>14165</v>
      </c>
      <c r="C1015" s="35" t="s">
        <v>14166</v>
      </c>
      <c r="D1015" s="35" t="s">
        <v>14167</v>
      </c>
      <c r="E1015" s="35" t="s">
        <v>14177</v>
      </c>
      <c r="F1015" s="35" t="s">
        <v>14169</v>
      </c>
      <c r="G1015" s="20">
        <v>44526</v>
      </c>
      <c r="H1015" s="35" t="s">
        <v>99</v>
      </c>
      <c r="I1015" s="35" t="s">
        <v>61</v>
      </c>
      <c r="J1015" s="35" t="s">
        <v>69</v>
      </c>
      <c r="K1015">
        <v>18</v>
      </c>
      <c r="L1015">
        <v>9.1999999999999993</v>
      </c>
      <c r="M1015" s="35" t="s">
        <v>14170</v>
      </c>
      <c r="N1015" s="35" t="s">
        <v>14171</v>
      </c>
      <c r="O1015" s="35" t="s">
        <v>241</v>
      </c>
      <c r="P1015" s="35" t="s">
        <v>2575</v>
      </c>
      <c r="Q1015" s="35" t="s">
        <v>59</v>
      </c>
      <c r="R1015" s="35" t="s">
        <v>2623</v>
      </c>
      <c r="S1015" s="35" t="s">
        <v>14172</v>
      </c>
      <c r="T1015">
        <v>19246931</v>
      </c>
      <c r="U1015">
        <v>10</v>
      </c>
      <c r="V1015" s="35" t="s">
        <v>14173</v>
      </c>
      <c r="W1015" s="35" t="s">
        <v>981</v>
      </c>
      <c r="X1015" s="35" t="s">
        <v>140</v>
      </c>
      <c r="Y1015" s="35" t="s">
        <v>48</v>
      </c>
      <c r="Z1015" s="35" t="s">
        <v>14691</v>
      </c>
      <c r="AA1015" s="35" t="s">
        <v>14691</v>
      </c>
      <c r="AC1015" s="35" t="s">
        <v>14691</v>
      </c>
      <c r="AD1015" s="35" t="s">
        <v>14691</v>
      </c>
      <c r="AE1015">
        <v>197281043</v>
      </c>
      <c r="AF1015">
        <v>10.25</v>
      </c>
      <c r="AG1015" s="35" t="s">
        <v>14691</v>
      </c>
      <c r="AI1015">
        <v>9623466</v>
      </c>
      <c r="AJ1015" s="20">
        <v>44582</v>
      </c>
      <c r="AK1015" s="20"/>
      <c r="AL1015">
        <v>10661119</v>
      </c>
      <c r="AO1015">
        <v>10661119</v>
      </c>
      <c r="AP1015" s="35" t="s">
        <v>14691</v>
      </c>
      <c r="AQ1015" s="35" t="s">
        <v>14691</v>
      </c>
      <c r="AR1015" s="35" t="s">
        <v>14691</v>
      </c>
      <c r="AS1015" s="35" t="s">
        <v>14691</v>
      </c>
      <c r="AT1015" s="35" t="s">
        <v>14691</v>
      </c>
      <c r="AU1015">
        <v>10.25</v>
      </c>
      <c r="AV1015">
        <v>10.314</v>
      </c>
      <c r="AW1015" t="b">
        <v>0</v>
      </c>
      <c r="AX1015">
        <v>19246931</v>
      </c>
      <c r="AY1015" s="20">
        <v>45132</v>
      </c>
      <c r="AZ1015" s="20"/>
      <c r="BA1015" s="20">
        <v>45224</v>
      </c>
      <c r="BB1015">
        <v>1</v>
      </c>
      <c r="BC1015">
        <v>0.5</v>
      </c>
      <c r="BD1015">
        <v>1</v>
      </c>
      <c r="BE1015">
        <v>11.5</v>
      </c>
      <c r="BF1015" s="35" t="s">
        <v>14691</v>
      </c>
      <c r="BG1015" s="35" t="s">
        <v>14178</v>
      </c>
      <c r="BH1015" s="35" t="s">
        <v>6937</v>
      </c>
      <c r="BI1015" s="35" t="s">
        <v>2589</v>
      </c>
      <c r="BJ1015" s="35" t="s">
        <v>6938</v>
      </c>
    </row>
    <row r="1016" spans="1:62" x14ac:dyDescent="0.2">
      <c r="A1016">
        <v>1014</v>
      </c>
      <c r="B1016" s="35" t="s">
        <v>5935</v>
      </c>
      <c r="C1016" s="35" t="s">
        <v>5936</v>
      </c>
      <c r="D1016" s="35" t="s">
        <v>5937</v>
      </c>
      <c r="E1016" s="35" t="s">
        <v>5938</v>
      </c>
      <c r="F1016" s="35" t="s">
        <v>5939</v>
      </c>
      <c r="G1016" s="20">
        <v>44155</v>
      </c>
      <c r="H1016" s="35" t="s">
        <v>3225</v>
      </c>
      <c r="I1016" s="35" t="s">
        <v>54</v>
      </c>
      <c r="J1016" s="35" t="s">
        <v>69</v>
      </c>
      <c r="K1016">
        <v>18</v>
      </c>
      <c r="L1016">
        <v>9.1999999999999993</v>
      </c>
      <c r="M1016" s="35" t="s">
        <v>5940</v>
      </c>
      <c r="N1016" s="35" t="s">
        <v>5941</v>
      </c>
      <c r="O1016" s="35" t="s">
        <v>81</v>
      </c>
      <c r="P1016" s="35" t="s">
        <v>2656</v>
      </c>
      <c r="Q1016" s="35" t="s">
        <v>59</v>
      </c>
      <c r="R1016" s="35" t="s">
        <v>2623</v>
      </c>
      <c r="S1016" s="35" t="s">
        <v>5942</v>
      </c>
      <c r="T1016">
        <v>28750000</v>
      </c>
      <c r="U1016">
        <v>10</v>
      </c>
      <c r="V1016" s="35" t="s">
        <v>5943</v>
      </c>
      <c r="W1016" s="35" t="s">
        <v>979</v>
      </c>
      <c r="X1016" s="35" t="s">
        <v>130</v>
      </c>
      <c r="Y1016" s="35" t="s">
        <v>56</v>
      </c>
      <c r="Z1016" s="35" t="s">
        <v>14691</v>
      </c>
      <c r="AA1016" s="35" t="s">
        <v>14691</v>
      </c>
      <c r="AC1016" s="35" t="s">
        <v>14691</v>
      </c>
      <c r="AD1016" s="35" t="s">
        <v>14691</v>
      </c>
      <c r="AE1016">
        <v>287507022</v>
      </c>
      <c r="AF1016">
        <v>10</v>
      </c>
      <c r="AG1016" s="35" t="s">
        <v>14691</v>
      </c>
      <c r="AI1016">
        <v>14375000</v>
      </c>
      <c r="AJ1016" s="20">
        <v>44174</v>
      </c>
      <c r="AK1016" s="20"/>
      <c r="AL1016">
        <v>8075000</v>
      </c>
      <c r="AO1016">
        <v>8075000</v>
      </c>
      <c r="AP1016" s="35" t="s">
        <v>14691</v>
      </c>
      <c r="AQ1016" s="35" t="s">
        <v>14691</v>
      </c>
      <c r="AR1016" s="35" t="s">
        <v>14691</v>
      </c>
      <c r="AS1016" s="35" t="s">
        <v>14691</v>
      </c>
      <c r="AT1016" s="35" t="s">
        <v>14691</v>
      </c>
      <c r="AW1016" t="b">
        <v>0</v>
      </c>
      <c r="AX1016">
        <v>28750000</v>
      </c>
      <c r="AY1016" s="20">
        <v>44906</v>
      </c>
      <c r="AZ1016" s="20"/>
      <c r="BA1016" s="20"/>
      <c r="BB1016">
        <v>1</v>
      </c>
      <c r="BC1016">
        <v>0.5</v>
      </c>
      <c r="BD1016">
        <v>1</v>
      </c>
      <c r="BE1016">
        <v>11.5</v>
      </c>
      <c r="BF1016" s="35" t="s">
        <v>14691</v>
      </c>
      <c r="BG1016" s="35" t="s">
        <v>980</v>
      </c>
      <c r="BH1016" s="35" t="s">
        <v>5944</v>
      </c>
      <c r="BI1016" s="35" t="s">
        <v>2580</v>
      </c>
      <c r="BJ1016" s="35" t="s">
        <v>5945</v>
      </c>
    </row>
    <row r="1017" spans="1:62" x14ac:dyDescent="0.2">
      <c r="A1017">
        <v>1015</v>
      </c>
      <c r="B1017" s="35" t="s">
        <v>5935</v>
      </c>
      <c r="C1017" s="35" t="s">
        <v>5936</v>
      </c>
      <c r="D1017" s="35" t="s">
        <v>5937</v>
      </c>
      <c r="E1017" s="35" t="s">
        <v>5946</v>
      </c>
      <c r="F1017" s="35" t="s">
        <v>5939</v>
      </c>
      <c r="G1017" s="20">
        <v>44155</v>
      </c>
      <c r="H1017" s="35" t="s">
        <v>3225</v>
      </c>
      <c r="I1017" s="35" t="s">
        <v>54</v>
      </c>
      <c r="J1017" s="35" t="s">
        <v>69</v>
      </c>
      <c r="K1017">
        <v>18</v>
      </c>
      <c r="L1017">
        <v>9.1999999999999993</v>
      </c>
      <c r="M1017" s="35" t="s">
        <v>5940</v>
      </c>
      <c r="N1017" s="35" t="s">
        <v>5941</v>
      </c>
      <c r="O1017" s="35" t="s">
        <v>81</v>
      </c>
      <c r="P1017" s="35" t="s">
        <v>2656</v>
      </c>
      <c r="Q1017" s="35" t="s">
        <v>59</v>
      </c>
      <c r="R1017" s="35" t="s">
        <v>2623</v>
      </c>
      <c r="S1017" s="35" t="s">
        <v>5942</v>
      </c>
      <c r="T1017">
        <v>28750000</v>
      </c>
      <c r="U1017">
        <v>10</v>
      </c>
      <c r="V1017" s="35" t="s">
        <v>5943</v>
      </c>
      <c r="W1017" s="35" t="s">
        <v>979</v>
      </c>
      <c r="X1017" s="35" t="s">
        <v>130</v>
      </c>
      <c r="Y1017" s="35" t="s">
        <v>56</v>
      </c>
      <c r="Z1017" s="35" t="s">
        <v>14691</v>
      </c>
      <c r="AA1017" s="35" t="s">
        <v>14691</v>
      </c>
      <c r="AC1017" s="35" t="s">
        <v>14691</v>
      </c>
      <c r="AD1017" s="35" t="s">
        <v>14691</v>
      </c>
      <c r="AE1017">
        <v>287507022</v>
      </c>
      <c r="AF1017">
        <v>10</v>
      </c>
      <c r="AG1017" s="35" t="s">
        <v>14691</v>
      </c>
      <c r="AI1017">
        <v>14375000</v>
      </c>
      <c r="AJ1017" s="20">
        <v>44174</v>
      </c>
      <c r="AK1017" s="20"/>
      <c r="AL1017">
        <v>8075000</v>
      </c>
      <c r="AO1017">
        <v>8075000</v>
      </c>
      <c r="AP1017" s="35" t="s">
        <v>14691</v>
      </c>
      <c r="AQ1017" s="35" t="s">
        <v>14691</v>
      </c>
      <c r="AR1017" s="35" t="s">
        <v>14691</v>
      </c>
      <c r="AS1017" s="35" t="s">
        <v>14691</v>
      </c>
      <c r="AT1017" s="35" t="s">
        <v>14691</v>
      </c>
      <c r="AW1017" t="b">
        <v>0</v>
      </c>
      <c r="AX1017">
        <v>28750000</v>
      </c>
      <c r="AY1017" s="20">
        <v>44906</v>
      </c>
      <c r="AZ1017" s="20"/>
      <c r="BA1017" s="20"/>
      <c r="BB1017">
        <v>1</v>
      </c>
      <c r="BC1017">
        <v>0.5</v>
      </c>
      <c r="BD1017">
        <v>1</v>
      </c>
      <c r="BE1017">
        <v>11.5</v>
      </c>
      <c r="BF1017" s="35" t="s">
        <v>14691</v>
      </c>
      <c r="BG1017" s="35" t="s">
        <v>5935</v>
      </c>
      <c r="BH1017" s="35" t="s">
        <v>5947</v>
      </c>
      <c r="BI1017" s="35" t="s">
        <v>2584</v>
      </c>
      <c r="BJ1017" s="35" t="s">
        <v>5948</v>
      </c>
    </row>
    <row r="1018" spans="1:62" x14ac:dyDescent="0.2">
      <c r="A1018">
        <v>1016</v>
      </c>
      <c r="B1018" s="35" t="s">
        <v>5935</v>
      </c>
      <c r="C1018" s="35" t="s">
        <v>5936</v>
      </c>
      <c r="D1018" s="35" t="s">
        <v>5937</v>
      </c>
      <c r="E1018" s="35" t="s">
        <v>5949</v>
      </c>
      <c r="F1018" s="35" t="s">
        <v>5939</v>
      </c>
      <c r="G1018" s="20">
        <v>44155</v>
      </c>
      <c r="H1018" s="35" t="s">
        <v>3225</v>
      </c>
      <c r="I1018" s="35" t="s">
        <v>54</v>
      </c>
      <c r="J1018" s="35" t="s">
        <v>69</v>
      </c>
      <c r="K1018">
        <v>18</v>
      </c>
      <c r="L1018">
        <v>9.1999999999999993</v>
      </c>
      <c r="M1018" s="35" t="s">
        <v>5940</v>
      </c>
      <c r="N1018" s="35" t="s">
        <v>5941</v>
      </c>
      <c r="O1018" s="35" t="s">
        <v>81</v>
      </c>
      <c r="P1018" s="35" t="s">
        <v>2656</v>
      </c>
      <c r="Q1018" s="35" t="s">
        <v>59</v>
      </c>
      <c r="R1018" s="35" t="s">
        <v>2623</v>
      </c>
      <c r="S1018" s="35" t="s">
        <v>5942</v>
      </c>
      <c r="T1018">
        <v>28750000</v>
      </c>
      <c r="U1018">
        <v>10</v>
      </c>
      <c r="V1018" s="35" t="s">
        <v>5943</v>
      </c>
      <c r="W1018" s="35" t="s">
        <v>979</v>
      </c>
      <c r="X1018" s="35" t="s">
        <v>130</v>
      </c>
      <c r="Y1018" s="35" t="s">
        <v>56</v>
      </c>
      <c r="Z1018" s="35" t="s">
        <v>14691</v>
      </c>
      <c r="AA1018" s="35" t="s">
        <v>14691</v>
      </c>
      <c r="AC1018" s="35" t="s">
        <v>14691</v>
      </c>
      <c r="AD1018" s="35" t="s">
        <v>14691</v>
      </c>
      <c r="AE1018">
        <v>287507022</v>
      </c>
      <c r="AF1018">
        <v>10</v>
      </c>
      <c r="AG1018" s="35" t="s">
        <v>14691</v>
      </c>
      <c r="AI1018">
        <v>14375000</v>
      </c>
      <c r="AJ1018" s="20">
        <v>44174</v>
      </c>
      <c r="AK1018" s="20"/>
      <c r="AL1018">
        <v>8075000</v>
      </c>
      <c r="AO1018">
        <v>8075000</v>
      </c>
      <c r="AP1018" s="35" t="s">
        <v>14691</v>
      </c>
      <c r="AQ1018" s="35" t="s">
        <v>14691</v>
      </c>
      <c r="AR1018" s="35" t="s">
        <v>14691</v>
      </c>
      <c r="AS1018" s="35" t="s">
        <v>14691</v>
      </c>
      <c r="AT1018" s="35" t="s">
        <v>14691</v>
      </c>
      <c r="AW1018" t="b">
        <v>0</v>
      </c>
      <c r="AX1018">
        <v>28750000</v>
      </c>
      <c r="AY1018" s="20">
        <v>44906</v>
      </c>
      <c r="AZ1018" s="20"/>
      <c r="BA1018" s="20"/>
      <c r="BB1018">
        <v>1</v>
      </c>
      <c r="BC1018">
        <v>0.5</v>
      </c>
      <c r="BD1018">
        <v>1</v>
      </c>
      <c r="BE1018">
        <v>11.5</v>
      </c>
      <c r="BF1018" s="35" t="s">
        <v>14691</v>
      </c>
      <c r="BG1018" s="35" t="s">
        <v>5950</v>
      </c>
      <c r="BH1018" s="35" t="s">
        <v>5951</v>
      </c>
      <c r="BI1018" s="35" t="s">
        <v>2589</v>
      </c>
      <c r="BJ1018" s="35" t="s">
        <v>5952</v>
      </c>
    </row>
    <row r="1019" spans="1:62" x14ac:dyDescent="0.2">
      <c r="A1019">
        <v>1017</v>
      </c>
      <c r="B1019" s="35" t="s">
        <v>8907</v>
      </c>
      <c r="C1019" s="35" t="s">
        <v>8908</v>
      </c>
      <c r="D1019" s="35" t="s">
        <v>8909</v>
      </c>
      <c r="E1019" s="35" t="s">
        <v>8910</v>
      </c>
      <c r="F1019" s="35" t="s">
        <v>8911</v>
      </c>
      <c r="G1019" s="20">
        <v>44225</v>
      </c>
      <c r="H1019" s="35" t="s">
        <v>138</v>
      </c>
      <c r="I1019" s="35" t="s">
        <v>454</v>
      </c>
      <c r="J1019" s="35" t="s">
        <v>137</v>
      </c>
      <c r="K1019">
        <v>18</v>
      </c>
      <c r="L1019">
        <v>9.1999999999999993</v>
      </c>
      <c r="M1019" s="35" t="s">
        <v>8912</v>
      </c>
      <c r="N1019" s="35" t="s">
        <v>8913</v>
      </c>
      <c r="O1019" s="35" t="s">
        <v>786</v>
      </c>
      <c r="P1019" s="35" t="s">
        <v>3549</v>
      </c>
      <c r="Q1019" s="35" t="s">
        <v>112</v>
      </c>
      <c r="R1019" s="35" t="s">
        <v>2623</v>
      </c>
      <c r="S1019" s="35" t="s">
        <v>8914</v>
      </c>
      <c r="T1019">
        <v>8625000</v>
      </c>
      <c r="U1019">
        <v>10</v>
      </c>
      <c r="V1019" s="35" t="s">
        <v>14691</v>
      </c>
      <c r="W1019" s="35" t="s">
        <v>361</v>
      </c>
      <c r="X1019" s="35" t="s">
        <v>57</v>
      </c>
      <c r="Y1019" s="35" t="s">
        <v>56</v>
      </c>
      <c r="Z1019" s="35" t="s">
        <v>14691</v>
      </c>
      <c r="AA1019" s="35" t="s">
        <v>14691</v>
      </c>
      <c r="AC1019" s="35" t="s">
        <v>14691</v>
      </c>
      <c r="AD1019" s="35" t="s">
        <v>14691</v>
      </c>
      <c r="AE1019">
        <v>87975000</v>
      </c>
      <c r="AF1019">
        <v>10.199999999999999</v>
      </c>
      <c r="AG1019" s="35" t="s">
        <v>14691</v>
      </c>
      <c r="AI1019">
        <v>8625000</v>
      </c>
      <c r="AJ1019" s="20">
        <v>44603</v>
      </c>
      <c r="AK1019" s="20"/>
      <c r="AL1019">
        <v>4600000</v>
      </c>
      <c r="AM1019">
        <v>460000</v>
      </c>
      <c r="AP1019" s="35" t="s">
        <v>14691</v>
      </c>
      <c r="AQ1019" s="35" t="s">
        <v>14691</v>
      </c>
      <c r="AR1019" s="35" t="s">
        <v>14691</v>
      </c>
      <c r="AS1019" s="35" t="s">
        <v>14691</v>
      </c>
      <c r="AT1019" s="35" t="s">
        <v>14691</v>
      </c>
      <c r="AU1019">
        <v>10.199999999999999</v>
      </c>
      <c r="AV1019">
        <v>10.234</v>
      </c>
      <c r="AW1019" t="b">
        <v>0</v>
      </c>
      <c r="AX1019">
        <v>8625000</v>
      </c>
      <c r="AY1019" s="20">
        <v>44972</v>
      </c>
      <c r="AZ1019" s="20"/>
      <c r="BA1019" s="20">
        <v>45153</v>
      </c>
      <c r="BB1019">
        <v>1</v>
      </c>
      <c r="BC1019">
        <v>1</v>
      </c>
      <c r="BD1019">
        <v>0.75</v>
      </c>
      <c r="BE1019">
        <v>11.5</v>
      </c>
      <c r="BF1019" s="35" t="s">
        <v>14691</v>
      </c>
      <c r="BG1019" s="35" t="s">
        <v>978</v>
      </c>
      <c r="BH1019" s="35" t="s">
        <v>6937</v>
      </c>
      <c r="BI1019" s="35" t="s">
        <v>2580</v>
      </c>
      <c r="BJ1019" s="35" t="s">
        <v>6938</v>
      </c>
    </row>
    <row r="1020" spans="1:62" x14ac:dyDescent="0.2">
      <c r="A1020">
        <v>1018</v>
      </c>
      <c r="B1020" s="35" t="s">
        <v>8907</v>
      </c>
      <c r="C1020" s="35" t="s">
        <v>8908</v>
      </c>
      <c r="D1020" s="35" t="s">
        <v>8909</v>
      </c>
      <c r="E1020" s="35" t="s">
        <v>8915</v>
      </c>
      <c r="F1020" s="35" t="s">
        <v>8911</v>
      </c>
      <c r="G1020" s="20">
        <v>44225</v>
      </c>
      <c r="H1020" s="35" t="s">
        <v>138</v>
      </c>
      <c r="I1020" s="35" t="s">
        <v>454</v>
      </c>
      <c r="J1020" s="35" t="s">
        <v>137</v>
      </c>
      <c r="K1020">
        <v>18</v>
      </c>
      <c r="L1020">
        <v>9.1999999999999993</v>
      </c>
      <c r="M1020" s="35" t="s">
        <v>8912</v>
      </c>
      <c r="N1020" s="35" t="s">
        <v>8913</v>
      </c>
      <c r="O1020" s="35" t="s">
        <v>786</v>
      </c>
      <c r="P1020" s="35" t="s">
        <v>3549</v>
      </c>
      <c r="Q1020" s="35" t="s">
        <v>112</v>
      </c>
      <c r="R1020" s="35" t="s">
        <v>2623</v>
      </c>
      <c r="S1020" s="35" t="s">
        <v>8914</v>
      </c>
      <c r="T1020">
        <v>8625000</v>
      </c>
      <c r="U1020">
        <v>10</v>
      </c>
      <c r="V1020" s="35" t="s">
        <v>14691</v>
      </c>
      <c r="W1020" s="35" t="s">
        <v>361</v>
      </c>
      <c r="X1020" s="35" t="s">
        <v>57</v>
      </c>
      <c r="Y1020" s="35" t="s">
        <v>56</v>
      </c>
      <c r="Z1020" s="35" t="s">
        <v>14691</v>
      </c>
      <c r="AA1020" s="35" t="s">
        <v>14691</v>
      </c>
      <c r="AC1020" s="35" t="s">
        <v>14691</v>
      </c>
      <c r="AD1020" s="35" t="s">
        <v>14691</v>
      </c>
      <c r="AE1020">
        <v>87975000</v>
      </c>
      <c r="AF1020">
        <v>10.199999999999999</v>
      </c>
      <c r="AG1020" s="35" t="s">
        <v>14691</v>
      </c>
      <c r="AI1020">
        <v>8625000</v>
      </c>
      <c r="AJ1020" s="20">
        <v>44603</v>
      </c>
      <c r="AK1020" s="20"/>
      <c r="AL1020">
        <v>4600000</v>
      </c>
      <c r="AM1020">
        <v>460000</v>
      </c>
      <c r="AP1020" s="35" t="s">
        <v>14691</v>
      </c>
      <c r="AQ1020" s="35" t="s">
        <v>14691</v>
      </c>
      <c r="AR1020" s="35" t="s">
        <v>14691</v>
      </c>
      <c r="AS1020" s="35" t="s">
        <v>14691</v>
      </c>
      <c r="AT1020" s="35" t="s">
        <v>14691</v>
      </c>
      <c r="AU1020">
        <v>10.199999999999999</v>
      </c>
      <c r="AV1020">
        <v>10.234</v>
      </c>
      <c r="AW1020" t="b">
        <v>0</v>
      </c>
      <c r="AX1020">
        <v>8625000</v>
      </c>
      <c r="AY1020" s="20">
        <v>44972</v>
      </c>
      <c r="AZ1020" s="20"/>
      <c r="BA1020" s="20">
        <v>45153</v>
      </c>
      <c r="BB1020">
        <v>1</v>
      </c>
      <c r="BC1020">
        <v>1</v>
      </c>
      <c r="BD1020">
        <v>0.75</v>
      </c>
      <c r="BE1020">
        <v>11.5</v>
      </c>
      <c r="BF1020" s="35" t="s">
        <v>14691</v>
      </c>
      <c r="BG1020" s="35" t="s">
        <v>8916</v>
      </c>
      <c r="BH1020" s="35" t="s">
        <v>8917</v>
      </c>
      <c r="BI1020" s="35" t="s">
        <v>2584</v>
      </c>
      <c r="BJ1020" s="35" t="s">
        <v>8918</v>
      </c>
    </row>
    <row r="1021" spans="1:62" x14ac:dyDescent="0.2">
      <c r="A1021">
        <v>1019</v>
      </c>
      <c r="B1021" s="35" t="s">
        <v>8907</v>
      </c>
      <c r="C1021" s="35" t="s">
        <v>8908</v>
      </c>
      <c r="D1021" s="35" t="s">
        <v>8909</v>
      </c>
      <c r="E1021" s="35" t="s">
        <v>8919</v>
      </c>
      <c r="F1021" s="35" t="s">
        <v>8911</v>
      </c>
      <c r="G1021" s="20">
        <v>44225</v>
      </c>
      <c r="H1021" s="35" t="s">
        <v>138</v>
      </c>
      <c r="I1021" s="35" t="s">
        <v>454</v>
      </c>
      <c r="J1021" s="35" t="s">
        <v>137</v>
      </c>
      <c r="K1021">
        <v>18</v>
      </c>
      <c r="L1021">
        <v>9.1999999999999993</v>
      </c>
      <c r="M1021" s="35" t="s">
        <v>8912</v>
      </c>
      <c r="N1021" s="35" t="s">
        <v>8913</v>
      </c>
      <c r="O1021" s="35" t="s">
        <v>786</v>
      </c>
      <c r="P1021" s="35" t="s">
        <v>3549</v>
      </c>
      <c r="Q1021" s="35" t="s">
        <v>112</v>
      </c>
      <c r="R1021" s="35" t="s">
        <v>2623</v>
      </c>
      <c r="S1021" s="35" t="s">
        <v>8914</v>
      </c>
      <c r="T1021">
        <v>8625000</v>
      </c>
      <c r="U1021">
        <v>10</v>
      </c>
      <c r="V1021" s="35" t="s">
        <v>14691</v>
      </c>
      <c r="W1021" s="35" t="s">
        <v>361</v>
      </c>
      <c r="X1021" s="35" t="s">
        <v>57</v>
      </c>
      <c r="Y1021" s="35" t="s">
        <v>56</v>
      </c>
      <c r="Z1021" s="35" t="s">
        <v>14691</v>
      </c>
      <c r="AA1021" s="35" t="s">
        <v>14691</v>
      </c>
      <c r="AC1021" s="35" t="s">
        <v>14691</v>
      </c>
      <c r="AD1021" s="35" t="s">
        <v>14691</v>
      </c>
      <c r="AE1021">
        <v>87975000</v>
      </c>
      <c r="AF1021">
        <v>10.199999999999999</v>
      </c>
      <c r="AG1021" s="35" t="s">
        <v>14691</v>
      </c>
      <c r="AI1021">
        <v>8625000</v>
      </c>
      <c r="AJ1021" s="20">
        <v>44603</v>
      </c>
      <c r="AK1021" s="20"/>
      <c r="AL1021">
        <v>4600000</v>
      </c>
      <c r="AM1021">
        <v>460000</v>
      </c>
      <c r="AP1021" s="35" t="s">
        <v>14691</v>
      </c>
      <c r="AQ1021" s="35" t="s">
        <v>14691</v>
      </c>
      <c r="AR1021" s="35" t="s">
        <v>14691</v>
      </c>
      <c r="AS1021" s="35" t="s">
        <v>14691</v>
      </c>
      <c r="AT1021" s="35" t="s">
        <v>14691</v>
      </c>
      <c r="AU1021">
        <v>10.199999999999999</v>
      </c>
      <c r="AV1021">
        <v>10.234</v>
      </c>
      <c r="AW1021" t="b">
        <v>0</v>
      </c>
      <c r="AX1021">
        <v>8625000</v>
      </c>
      <c r="AY1021" s="20">
        <v>44972</v>
      </c>
      <c r="AZ1021" s="20"/>
      <c r="BA1021" s="20">
        <v>45153</v>
      </c>
      <c r="BB1021">
        <v>1</v>
      </c>
      <c r="BC1021">
        <v>1</v>
      </c>
      <c r="BD1021">
        <v>0.75</v>
      </c>
      <c r="BE1021">
        <v>11.5</v>
      </c>
      <c r="BF1021" s="35" t="s">
        <v>14691</v>
      </c>
      <c r="BG1021" s="35" t="s">
        <v>8920</v>
      </c>
      <c r="BH1021" s="35" t="s">
        <v>6937</v>
      </c>
      <c r="BI1021" s="35" t="s">
        <v>2589</v>
      </c>
      <c r="BJ1021" s="35" t="s">
        <v>6938</v>
      </c>
    </row>
    <row r="1022" spans="1:62" x14ac:dyDescent="0.2">
      <c r="A1022">
        <v>1020</v>
      </c>
      <c r="B1022" s="35" t="s">
        <v>10808</v>
      </c>
      <c r="C1022" s="35" t="s">
        <v>10809</v>
      </c>
      <c r="D1022" s="35" t="s">
        <v>10810</v>
      </c>
      <c r="E1022" s="35" t="s">
        <v>10811</v>
      </c>
      <c r="F1022" s="35" t="s">
        <v>10812</v>
      </c>
      <c r="G1022" s="20">
        <v>44411</v>
      </c>
      <c r="H1022" s="35" t="s">
        <v>256</v>
      </c>
      <c r="I1022" s="35" t="s">
        <v>54</v>
      </c>
      <c r="J1022" s="35" t="s">
        <v>69</v>
      </c>
      <c r="K1022">
        <v>18</v>
      </c>
      <c r="L1022">
        <v>9.1999999999999993</v>
      </c>
      <c r="M1022" s="35" t="s">
        <v>10813</v>
      </c>
      <c r="N1022" s="35" t="s">
        <v>10814</v>
      </c>
      <c r="O1022" s="35" t="s">
        <v>976</v>
      </c>
      <c r="P1022" s="35" t="s">
        <v>2575</v>
      </c>
      <c r="Q1022" s="35" t="s">
        <v>263</v>
      </c>
      <c r="R1022" s="35" t="s">
        <v>2577</v>
      </c>
      <c r="S1022" s="35" t="s">
        <v>10815</v>
      </c>
      <c r="T1022">
        <v>28750000</v>
      </c>
      <c r="U1022">
        <v>10</v>
      </c>
      <c r="V1022" s="35" t="s">
        <v>10816</v>
      </c>
      <c r="W1022" s="35" t="s">
        <v>975</v>
      </c>
      <c r="X1022" s="35" t="s">
        <v>49</v>
      </c>
      <c r="Y1022" s="35" t="s">
        <v>48</v>
      </c>
      <c r="Z1022" s="35" t="s">
        <v>14691</v>
      </c>
      <c r="AA1022" s="35" t="s">
        <v>14691</v>
      </c>
      <c r="AC1022" s="35" t="s">
        <v>14691</v>
      </c>
      <c r="AD1022" s="35" t="s">
        <v>14691</v>
      </c>
      <c r="AE1022">
        <v>293250000</v>
      </c>
      <c r="AF1022">
        <v>10.199999999999999</v>
      </c>
      <c r="AG1022" s="35" t="s">
        <v>14691</v>
      </c>
      <c r="AI1022">
        <v>14375000</v>
      </c>
      <c r="AJ1022" s="20">
        <v>44539</v>
      </c>
      <c r="AK1022" s="20"/>
      <c r="AL1022">
        <v>13500000</v>
      </c>
      <c r="AO1022">
        <v>9000000</v>
      </c>
      <c r="AP1022" s="35" t="s">
        <v>14691</v>
      </c>
      <c r="AQ1022" s="35" t="s">
        <v>14691</v>
      </c>
      <c r="AR1022" s="35" t="s">
        <v>14691</v>
      </c>
      <c r="AS1022" s="35" t="s">
        <v>14691</v>
      </c>
      <c r="AT1022" s="35" t="s">
        <v>14691</v>
      </c>
      <c r="AU1022">
        <v>10.199999999999999</v>
      </c>
      <c r="AV1022">
        <v>10.273</v>
      </c>
      <c r="AW1022" t="b">
        <v>0</v>
      </c>
      <c r="AX1022">
        <v>28750000</v>
      </c>
      <c r="AY1022" s="20">
        <v>44998</v>
      </c>
      <c r="AZ1022" s="20"/>
      <c r="BA1022" s="20">
        <v>45090</v>
      </c>
      <c r="BB1022">
        <v>1</v>
      </c>
      <c r="BC1022">
        <v>0.5</v>
      </c>
      <c r="BD1022">
        <v>1</v>
      </c>
      <c r="BE1022">
        <v>11.5</v>
      </c>
      <c r="BF1022" s="35" t="s">
        <v>14691</v>
      </c>
      <c r="BG1022" s="35" t="s">
        <v>977</v>
      </c>
      <c r="BH1022" s="35" t="s">
        <v>10817</v>
      </c>
      <c r="BI1022" s="35" t="s">
        <v>2580</v>
      </c>
      <c r="BJ1022" s="35" t="s">
        <v>10818</v>
      </c>
    </row>
    <row r="1023" spans="1:62" x14ac:dyDescent="0.2">
      <c r="A1023">
        <v>1021</v>
      </c>
      <c r="B1023" s="35" t="s">
        <v>10808</v>
      </c>
      <c r="C1023" s="35" t="s">
        <v>10809</v>
      </c>
      <c r="D1023" s="35" t="s">
        <v>10810</v>
      </c>
      <c r="E1023" s="35" t="s">
        <v>10819</v>
      </c>
      <c r="F1023" s="35" t="s">
        <v>10812</v>
      </c>
      <c r="G1023" s="20">
        <v>44411</v>
      </c>
      <c r="H1023" s="35" t="s">
        <v>256</v>
      </c>
      <c r="I1023" s="35" t="s">
        <v>54</v>
      </c>
      <c r="J1023" s="35" t="s">
        <v>69</v>
      </c>
      <c r="K1023">
        <v>18</v>
      </c>
      <c r="L1023">
        <v>9.1999999999999993</v>
      </c>
      <c r="M1023" s="35" t="s">
        <v>10813</v>
      </c>
      <c r="N1023" s="35" t="s">
        <v>10814</v>
      </c>
      <c r="O1023" s="35" t="s">
        <v>976</v>
      </c>
      <c r="P1023" s="35" t="s">
        <v>2575</v>
      </c>
      <c r="Q1023" s="35" t="s">
        <v>263</v>
      </c>
      <c r="R1023" s="35" t="s">
        <v>2577</v>
      </c>
      <c r="S1023" s="35" t="s">
        <v>10815</v>
      </c>
      <c r="T1023">
        <v>28750000</v>
      </c>
      <c r="U1023">
        <v>10</v>
      </c>
      <c r="V1023" s="35" t="s">
        <v>10816</v>
      </c>
      <c r="W1023" s="35" t="s">
        <v>975</v>
      </c>
      <c r="X1023" s="35" t="s">
        <v>49</v>
      </c>
      <c r="Y1023" s="35" t="s">
        <v>48</v>
      </c>
      <c r="Z1023" s="35" t="s">
        <v>14691</v>
      </c>
      <c r="AA1023" s="35" t="s">
        <v>14691</v>
      </c>
      <c r="AC1023" s="35" t="s">
        <v>14691</v>
      </c>
      <c r="AD1023" s="35" t="s">
        <v>14691</v>
      </c>
      <c r="AE1023">
        <v>293250000</v>
      </c>
      <c r="AF1023">
        <v>10.199999999999999</v>
      </c>
      <c r="AG1023" s="35" t="s">
        <v>14691</v>
      </c>
      <c r="AI1023">
        <v>14375000</v>
      </c>
      <c r="AJ1023" s="20">
        <v>44539</v>
      </c>
      <c r="AK1023" s="20"/>
      <c r="AL1023">
        <v>13500000</v>
      </c>
      <c r="AO1023">
        <v>9000000</v>
      </c>
      <c r="AP1023" s="35" t="s">
        <v>14691</v>
      </c>
      <c r="AQ1023" s="35" t="s">
        <v>14691</v>
      </c>
      <c r="AR1023" s="35" t="s">
        <v>14691</v>
      </c>
      <c r="AS1023" s="35" t="s">
        <v>14691</v>
      </c>
      <c r="AT1023" s="35" t="s">
        <v>14691</v>
      </c>
      <c r="AU1023">
        <v>10.199999999999999</v>
      </c>
      <c r="AV1023">
        <v>10.273</v>
      </c>
      <c r="AW1023" t="b">
        <v>0</v>
      </c>
      <c r="AX1023">
        <v>28750000</v>
      </c>
      <c r="AY1023" s="20">
        <v>44998</v>
      </c>
      <c r="AZ1023" s="20"/>
      <c r="BA1023" s="20">
        <v>45090</v>
      </c>
      <c r="BB1023">
        <v>1</v>
      </c>
      <c r="BC1023">
        <v>0.5</v>
      </c>
      <c r="BD1023">
        <v>1</v>
      </c>
      <c r="BE1023">
        <v>11.5</v>
      </c>
      <c r="BF1023" s="35" t="s">
        <v>14691</v>
      </c>
      <c r="BG1023" s="35" t="s">
        <v>10820</v>
      </c>
      <c r="BH1023" s="35" t="s">
        <v>10821</v>
      </c>
      <c r="BI1023" s="35" t="s">
        <v>2584</v>
      </c>
      <c r="BJ1023" s="35" t="s">
        <v>10822</v>
      </c>
    </row>
    <row r="1024" spans="1:62" x14ac:dyDescent="0.2">
      <c r="A1024">
        <v>1022</v>
      </c>
      <c r="B1024" s="35" t="s">
        <v>10808</v>
      </c>
      <c r="C1024" s="35" t="s">
        <v>10809</v>
      </c>
      <c r="D1024" s="35" t="s">
        <v>10810</v>
      </c>
      <c r="E1024" s="35" t="s">
        <v>10823</v>
      </c>
      <c r="F1024" s="35" t="s">
        <v>10812</v>
      </c>
      <c r="G1024" s="20">
        <v>44411</v>
      </c>
      <c r="H1024" s="35" t="s">
        <v>256</v>
      </c>
      <c r="I1024" s="35" t="s">
        <v>54</v>
      </c>
      <c r="J1024" s="35" t="s">
        <v>69</v>
      </c>
      <c r="K1024">
        <v>18</v>
      </c>
      <c r="L1024">
        <v>9.1999999999999993</v>
      </c>
      <c r="M1024" s="35" t="s">
        <v>10813</v>
      </c>
      <c r="N1024" s="35" t="s">
        <v>10814</v>
      </c>
      <c r="O1024" s="35" t="s">
        <v>976</v>
      </c>
      <c r="P1024" s="35" t="s">
        <v>2575</v>
      </c>
      <c r="Q1024" s="35" t="s">
        <v>263</v>
      </c>
      <c r="R1024" s="35" t="s">
        <v>2577</v>
      </c>
      <c r="S1024" s="35" t="s">
        <v>10815</v>
      </c>
      <c r="T1024">
        <v>28750000</v>
      </c>
      <c r="U1024">
        <v>10</v>
      </c>
      <c r="V1024" s="35" t="s">
        <v>10816</v>
      </c>
      <c r="W1024" s="35" t="s">
        <v>975</v>
      </c>
      <c r="X1024" s="35" t="s">
        <v>49</v>
      </c>
      <c r="Y1024" s="35" t="s">
        <v>48</v>
      </c>
      <c r="Z1024" s="35" t="s">
        <v>14691</v>
      </c>
      <c r="AA1024" s="35" t="s">
        <v>14691</v>
      </c>
      <c r="AC1024" s="35" t="s">
        <v>14691</v>
      </c>
      <c r="AD1024" s="35" t="s">
        <v>14691</v>
      </c>
      <c r="AE1024">
        <v>293250000</v>
      </c>
      <c r="AF1024">
        <v>10.199999999999999</v>
      </c>
      <c r="AG1024" s="35" t="s">
        <v>14691</v>
      </c>
      <c r="AI1024">
        <v>14375000</v>
      </c>
      <c r="AJ1024" s="20">
        <v>44539</v>
      </c>
      <c r="AK1024" s="20"/>
      <c r="AL1024">
        <v>13500000</v>
      </c>
      <c r="AO1024">
        <v>9000000</v>
      </c>
      <c r="AP1024" s="35" t="s">
        <v>14691</v>
      </c>
      <c r="AQ1024" s="35" t="s">
        <v>14691</v>
      </c>
      <c r="AR1024" s="35" t="s">
        <v>14691</v>
      </c>
      <c r="AS1024" s="35" t="s">
        <v>14691</v>
      </c>
      <c r="AT1024" s="35" t="s">
        <v>14691</v>
      </c>
      <c r="AU1024">
        <v>10.199999999999999</v>
      </c>
      <c r="AV1024">
        <v>10.273</v>
      </c>
      <c r="AW1024" t="b">
        <v>0</v>
      </c>
      <c r="AX1024">
        <v>28750000</v>
      </c>
      <c r="AY1024" s="20">
        <v>44998</v>
      </c>
      <c r="AZ1024" s="20"/>
      <c r="BA1024" s="20">
        <v>45090</v>
      </c>
      <c r="BB1024">
        <v>1</v>
      </c>
      <c r="BC1024">
        <v>0.5</v>
      </c>
      <c r="BD1024">
        <v>1</v>
      </c>
      <c r="BE1024">
        <v>11.5</v>
      </c>
      <c r="BF1024" s="35" t="s">
        <v>14691</v>
      </c>
      <c r="BG1024" s="35" t="s">
        <v>10824</v>
      </c>
      <c r="BH1024" s="35" t="s">
        <v>10825</v>
      </c>
      <c r="BI1024" s="35" t="s">
        <v>2589</v>
      </c>
      <c r="BJ1024" s="35" t="s">
        <v>10826</v>
      </c>
    </row>
    <row r="1025" spans="1:62" x14ac:dyDescent="0.2">
      <c r="A1025">
        <v>1023</v>
      </c>
      <c r="B1025" s="35" t="s">
        <v>11849</v>
      </c>
      <c r="C1025" s="35" t="s">
        <v>11850</v>
      </c>
      <c r="D1025" s="35" t="s">
        <v>11851</v>
      </c>
      <c r="E1025" s="35" t="s">
        <v>11852</v>
      </c>
      <c r="F1025" s="35" t="s">
        <v>11853</v>
      </c>
      <c r="G1025" s="20">
        <v>44443</v>
      </c>
      <c r="H1025" s="35" t="s">
        <v>2949</v>
      </c>
      <c r="I1025" s="35" t="s">
        <v>61</v>
      </c>
      <c r="J1025" s="35" t="s">
        <v>69</v>
      </c>
      <c r="K1025">
        <v>18</v>
      </c>
      <c r="L1025">
        <v>9.1999999999999993</v>
      </c>
      <c r="M1025" s="35" t="s">
        <v>11854</v>
      </c>
      <c r="N1025" s="35" t="s">
        <v>11855</v>
      </c>
      <c r="O1025" s="35" t="s">
        <v>87</v>
      </c>
      <c r="P1025" s="35" t="s">
        <v>2575</v>
      </c>
      <c r="Q1025" s="35" t="s">
        <v>209</v>
      </c>
      <c r="R1025" s="35" t="s">
        <v>2623</v>
      </c>
      <c r="S1025" s="35" t="s">
        <v>11856</v>
      </c>
      <c r="T1025">
        <v>20000000</v>
      </c>
      <c r="U1025">
        <v>10</v>
      </c>
      <c r="V1025" s="35" t="s">
        <v>14691</v>
      </c>
      <c r="W1025" s="35" t="s">
        <v>973</v>
      </c>
      <c r="X1025" s="35" t="s">
        <v>72</v>
      </c>
      <c r="Y1025" s="35" t="s">
        <v>48</v>
      </c>
      <c r="Z1025" s="35" t="s">
        <v>14691</v>
      </c>
      <c r="AA1025" s="35" t="s">
        <v>14691</v>
      </c>
      <c r="AC1025" s="35" t="s">
        <v>14691</v>
      </c>
      <c r="AD1025" s="35" t="s">
        <v>14691</v>
      </c>
      <c r="AE1025">
        <v>200000000</v>
      </c>
      <c r="AF1025">
        <v>10</v>
      </c>
      <c r="AG1025" s="35" t="s">
        <v>14691</v>
      </c>
      <c r="AI1025">
        <v>10000000</v>
      </c>
      <c r="AJ1025" s="20">
        <v>44469</v>
      </c>
      <c r="AK1025" s="20"/>
      <c r="AL1025">
        <v>7600000</v>
      </c>
      <c r="AO1025">
        <v>7600000</v>
      </c>
      <c r="AP1025" s="35" t="s">
        <v>14691</v>
      </c>
      <c r="AQ1025" s="35" t="s">
        <v>14691</v>
      </c>
      <c r="AR1025" s="35" t="s">
        <v>14691</v>
      </c>
      <c r="AS1025" s="35" t="s">
        <v>14691</v>
      </c>
      <c r="AT1025" s="35" t="s">
        <v>14691</v>
      </c>
      <c r="AU1025">
        <v>10</v>
      </c>
      <c r="AV1025">
        <v>10.048999999999999</v>
      </c>
      <c r="AW1025" t="b">
        <v>0</v>
      </c>
      <c r="AX1025">
        <v>20000000</v>
      </c>
      <c r="AY1025" s="20">
        <v>45020</v>
      </c>
      <c r="AZ1025" s="20"/>
      <c r="BA1025" s="20"/>
      <c r="BB1025">
        <v>1</v>
      </c>
      <c r="BC1025">
        <v>0.5</v>
      </c>
      <c r="BD1025">
        <v>1</v>
      </c>
      <c r="BE1025">
        <v>11.5</v>
      </c>
      <c r="BF1025" s="35" t="s">
        <v>14691</v>
      </c>
      <c r="BG1025" s="35" t="s">
        <v>974</v>
      </c>
      <c r="BH1025" s="35" t="s">
        <v>11857</v>
      </c>
      <c r="BI1025" s="35" t="s">
        <v>2580</v>
      </c>
      <c r="BJ1025" s="35" t="s">
        <v>11858</v>
      </c>
    </row>
    <row r="1026" spans="1:62" x14ac:dyDescent="0.2">
      <c r="A1026">
        <v>1024</v>
      </c>
      <c r="B1026" s="35" t="s">
        <v>11849</v>
      </c>
      <c r="C1026" s="35" t="s">
        <v>11850</v>
      </c>
      <c r="D1026" s="35" t="s">
        <v>11851</v>
      </c>
      <c r="E1026" s="35" t="s">
        <v>11859</v>
      </c>
      <c r="F1026" s="35" t="s">
        <v>11853</v>
      </c>
      <c r="G1026" s="20">
        <v>44443</v>
      </c>
      <c r="H1026" s="35" t="s">
        <v>2949</v>
      </c>
      <c r="I1026" s="35" t="s">
        <v>61</v>
      </c>
      <c r="J1026" s="35" t="s">
        <v>69</v>
      </c>
      <c r="K1026">
        <v>18</v>
      </c>
      <c r="L1026">
        <v>9.1999999999999993</v>
      </c>
      <c r="M1026" s="35" t="s">
        <v>11854</v>
      </c>
      <c r="N1026" s="35" t="s">
        <v>11855</v>
      </c>
      <c r="O1026" s="35" t="s">
        <v>87</v>
      </c>
      <c r="P1026" s="35" t="s">
        <v>2575</v>
      </c>
      <c r="Q1026" s="35" t="s">
        <v>209</v>
      </c>
      <c r="R1026" s="35" t="s">
        <v>2623</v>
      </c>
      <c r="S1026" s="35" t="s">
        <v>11856</v>
      </c>
      <c r="T1026">
        <v>20000000</v>
      </c>
      <c r="U1026">
        <v>10</v>
      </c>
      <c r="V1026" s="35" t="s">
        <v>14691</v>
      </c>
      <c r="W1026" s="35" t="s">
        <v>973</v>
      </c>
      <c r="X1026" s="35" t="s">
        <v>72</v>
      </c>
      <c r="Y1026" s="35" t="s">
        <v>48</v>
      </c>
      <c r="Z1026" s="35" t="s">
        <v>14691</v>
      </c>
      <c r="AA1026" s="35" t="s">
        <v>14691</v>
      </c>
      <c r="AC1026" s="35" t="s">
        <v>14691</v>
      </c>
      <c r="AD1026" s="35" t="s">
        <v>14691</v>
      </c>
      <c r="AE1026">
        <v>200000000</v>
      </c>
      <c r="AF1026">
        <v>10</v>
      </c>
      <c r="AG1026" s="35" t="s">
        <v>14691</v>
      </c>
      <c r="AI1026">
        <v>10000000</v>
      </c>
      <c r="AJ1026" s="20">
        <v>44469</v>
      </c>
      <c r="AK1026" s="20"/>
      <c r="AL1026">
        <v>7600000</v>
      </c>
      <c r="AO1026">
        <v>7600000</v>
      </c>
      <c r="AP1026" s="35" t="s">
        <v>14691</v>
      </c>
      <c r="AQ1026" s="35" t="s">
        <v>14691</v>
      </c>
      <c r="AR1026" s="35" t="s">
        <v>14691</v>
      </c>
      <c r="AS1026" s="35" t="s">
        <v>14691</v>
      </c>
      <c r="AT1026" s="35" t="s">
        <v>14691</v>
      </c>
      <c r="AU1026">
        <v>10</v>
      </c>
      <c r="AV1026">
        <v>10.048999999999999</v>
      </c>
      <c r="AW1026" t="b">
        <v>0</v>
      </c>
      <c r="AX1026">
        <v>20000000</v>
      </c>
      <c r="AY1026" s="20">
        <v>45020</v>
      </c>
      <c r="AZ1026" s="20"/>
      <c r="BA1026" s="20"/>
      <c r="BB1026">
        <v>1</v>
      </c>
      <c r="BC1026">
        <v>0.5</v>
      </c>
      <c r="BD1026">
        <v>1</v>
      </c>
      <c r="BE1026">
        <v>11.5</v>
      </c>
      <c r="BF1026" s="35" t="s">
        <v>14691</v>
      </c>
      <c r="BG1026" s="35" t="s">
        <v>11849</v>
      </c>
      <c r="BH1026" s="35" t="s">
        <v>11860</v>
      </c>
      <c r="BI1026" s="35" t="s">
        <v>2584</v>
      </c>
      <c r="BJ1026" s="35" t="s">
        <v>11861</v>
      </c>
    </row>
    <row r="1027" spans="1:62" x14ac:dyDescent="0.2">
      <c r="A1027">
        <v>1025</v>
      </c>
      <c r="B1027" s="35" t="s">
        <v>11849</v>
      </c>
      <c r="C1027" s="35" t="s">
        <v>11850</v>
      </c>
      <c r="D1027" s="35" t="s">
        <v>11851</v>
      </c>
      <c r="E1027" s="35" t="s">
        <v>11862</v>
      </c>
      <c r="F1027" s="35" t="s">
        <v>11853</v>
      </c>
      <c r="G1027" s="20">
        <v>44443</v>
      </c>
      <c r="H1027" s="35" t="s">
        <v>2949</v>
      </c>
      <c r="I1027" s="35" t="s">
        <v>61</v>
      </c>
      <c r="J1027" s="35" t="s">
        <v>69</v>
      </c>
      <c r="K1027">
        <v>18</v>
      </c>
      <c r="L1027">
        <v>9.1999999999999993</v>
      </c>
      <c r="M1027" s="35" t="s">
        <v>11854</v>
      </c>
      <c r="N1027" s="35" t="s">
        <v>11855</v>
      </c>
      <c r="O1027" s="35" t="s">
        <v>87</v>
      </c>
      <c r="P1027" s="35" t="s">
        <v>2575</v>
      </c>
      <c r="Q1027" s="35" t="s">
        <v>209</v>
      </c>
      <c r="R1027" s="35" t="s">
        <v>2623</v>
      </c>
      <c r="S1027" s="35" t="s">
        <v>11856</v>
      </c>
      <c r="T1027">
        <v>20000000</v>
      </c>
      <c r="U1027">
        <v>10</v>
      </c>
      <c r="V1027" s="35" t="s">
        <v>14691</v>
      </c>
      <c r="W1027" s="35" t="s">
        <v>973</v>
      </c>
      <c r="X1027" s="35" t="s">
        <v>72</v>
      </c>
      <c r="Y1027" s="35" t="s">
        <v>48</v>
      </c>
      <c r="Z1027" s="35" t="s">
        <v>14691</v>
      </c>
      <c r="AA1027" s="35" t="s">
        <v>14691</v>
      </c>
      <c r="AC1027" s="35" t="s">
        <v>14691</v>
      </c>
      <c r="AD1027" s="35" t="s">
        <v>14691</v>
      </c>
      <c r="AE1027">
        <v>200000000</v>
      </c>
      <c r="AF1027">
        <v>10</v>
      </c>
      <c r="AG1027" s="35" t="s">
        <v>14691</v>
      </c>
      <c r="AI1027">
        <v>10000000</v>
      </c>
      <c r="AJ1027" s="20">
        <v>44469</v>
      </c>
      <c r="AK1027" s="20"/>
      <c r="AL1027">
        <v>7600000</v>
      </c>
      <c r="AO1027">
        <v>7600000</v>
      </c>
      <c r="AP1027" s="35" t="s">
        <v>14691</v>
      </c>
      <c r="AQ1027" s="35" t="s">
        <v>14691</v>
      </c>
      <c r="AR1027" s="35" t="s">
        <v>14691</v>
      </c>
      <c r="AS1027" s="35" t="s">
        <v>14691</v>
      </c>
      <c r="AT1027" s="35" t="s">
        <v>14691</v>
      </c>
      <c r="AU1027">
        <v>10</v>
      </c>
      <c r="AV1027">
        <v>10.048999999999999</v>
      </c>
      <c r="AW1027" t="b">
        <v>0</v>
      </c>
      <c r="AX1027">
        <v>20000000</v>
      </c>
      <c r="AY1027" s="20">
        <v>45020</v>
      </c>
      <c r="AZ1027" s="20"/>
      <c r="BA1027" s="20"/>
      <c r="BB1027">
        <v>1</v>
      </c>
      <c r="BC1027">
        <v>0.5</v>
      </c>
      <c r="BD1027">
        <v>1</v>
      </c>
      <c r="BE1027">
        <v>11.5</v>
      </c>
      <c r="BF1027" s="35" t="s">
        <v>14691</v>
      </c>
      <c r="BG1027" s="35" t="s">
        <v>11863</v>
      </c>
      <c r="BH1027" s="35" t="s">
        <v>11864</v>
      </c>
      <c r="BI1027" s="35" t="s">
        <v>2589</v>
      </c>
      <c r="BJ1027" s="35" t="s">
        <v>11865</v>
      </c>
    </row>
    <row r="1028" spans="1:62" x14ac:dyDescent="0.2">
      <c r="A1028">
        <v>1026</v>
      </c>
      <c r="B1028" s="35" t="s">
        <v>3691</v>
      </c>
      <c r="C1028" s="35" t="s">
        <v>3692</v>
      </c>
      <c r="D1028" s="35" t="s">
        <v>3693</v>
      </c>
      <c r="E1028" s="35" t="s">
        <v>3694</v>
      </c>
      <c r="F1028" s="35" t="s">
        <v>3695</v>
      </c>
      <c r="G1028" s="20">
        <v>44008</v>
      </c>
      <c r="H1028" s="35" t="s">
        <v>3225</v>
      </c>
      <c r="I1028" s="35" t="s">
        <v>54</v>
      </c>
      <c r="J1028" s="35" t="s">
        <v>69</v>
      </c>
      <c r="K1028">
        <v>18</v>
      </c>
      <c r="L1028">
        <v>9.1999999999999993</v>
      </c>
      <c r="M1028" s="35" t="s">
        <v>3696</v>
      </c>
      <c r="N1028" s="35" t="s">
        <v>3697</v>
      </c>
      <c r="O1028" s="35" t="s">
        <v>96</v>
      </c>
      <c r="P1028" s="35" t="s">
        <v>2575</v>
      </c>
      <c r="Q1028" s="35" t="s">
        <v>95</v>
      </c>
      <c r="R1028" s="35" t="s">
        <v>2577</v>
      </c>
      <c r="S1028" s="35" t="s">
        <v>3698</v>
      </c>
      <c r="T1028">
        <v>25300000</v>
      </c>
      <c r="U1028">
        <v>10</v>
      </c>
      <c r="V1028" s="35" t="s">
        <v>14691</v>
      </c>
      <c r="W1028" s="35" t="s">
        <v>971</v>
      </c>
      <c r="X1028" s="35" t="s">
        <v>147</v>
      </c>
      <c r="Y1028" s="35" t="s">
        <v>93</v>
      </c>
      <c r="Z1028" s="35" t="s">
        <v>14691</v>
      </c>
      <c r="AA1028" s="35" t="s">
        <v>14691</v>
      </c>
      <c r="AC1028" s="35" t="s">
        <v>14691</v>
      </c>
      <c r="AD1028" s="35" t="s">
        <v>14691</v>
      </c>
      <c r="AE1028">
        <v>253031138</v>
      </c>
      <c r="AF1028">
        <v>10</v>
      </c>
      <c r="AG1028" s="35" t="s">
        <v>14691</v>
      </c>
      <c r="AI1028">
        <v>12650000</v>
      </c>
      <c r="AJ1028" s="20">
        <v>44028</v>
      </c>
      <c r="AK1028" s="20"/>
      <c r="AL1028">
        <v>7060000</v>
      </c>
      <c r="AO1028">
        <v>7060000</v>
      </c>
      <c r="AP1028" s="35" t="s">
        <v>14691</v>
      </c>
      <c r="AQ1028" s="35" t="s">
        <v>14691</v>
      </c>
      <c r="AR1028" s="35" t="s">
        <v>14691</v>
      </c>
      <c r="AS1028" s="35" t="s">
        <v>14691</v>
      </c>
      <c r="AT1028" s="35" t="s">
        <v>14691</v>
      </c>
      <c r="AU1028">
        <v>10</v>
      </c>
      <c r="AV1028">
        <v>10.005000000000001</v>
      </c>
      <c r="AW1028" t="b">
        <v>0</v>
      </c>
      <c r="AX1028">
        <v>25300000</v>
      </c>
      <c r="AY1028" s="20">
        <v>44762</v>
      </c>
      <c r="AZ1028" s="20"/>
      <c r="BA1028" s="20"/>
      <c r="BB1028">
        <v>1</v>
      </c>
      <c r="BC1028">
        <v>0.5</v>
      </c>
      <c r="BD1028">
        <v>1</v>
      </c>
      <c r="BE1028">
        <v>11.5</v>
      </c>
      <c r="BF1028" s="35" t="s">
        <v>14691</v>
      </c>
      <c r="BG1028" s="35" t="s">
        <v>972</v>
      </c>
      <c r="BH1028" s="35" t="s">
        <v>3699</v>
      </c>
      <c r="BI1028" s="35" t="s">
        <v>2580</v>
      </c>
      <c r="BJ1028" s="35" t="s">
        <v>3700</v>
      </c>
    </row>
    <row r="1029" spans="1:62" x14ac:dyDescent="0.2">
      <c r="A1029">
        <v>1027</v>
      </c>
      <c r="B1029" s="35" t="s">
        <v>3691</v>
      </c>
      <c r="C1029" s="35" t="s">
        <v>3692</v>
      </c>
      <c r="D1029" s="35" t="s">
        <v>3693</v>
      </c>
      <c r="E1029" s="35" t="s">
        <v>3701</v>
      </c>
      <c r="F1029" s="35" t="s">
        <v>3695</v>
      </c>
      <c r="G1029" s="20">
        <v>44008</v>
      </c>
      <c r="H1029" s="35" t="s">
        <v>3225</v>
      </c>
      <c r="I1029" s="35" t="s">
        <v>54</v>
      </c>
      <c r="J1029" s="35" t="s">
        <v>69</v>
      </c>
      <c r="K1029">
        <v>18</v>
      </c>
      <c r="L1029">
        <v>9.1999999999999993</v>
      </c>
      <c r="M1029" s="35" t="s">
        <v>3696</v>
      </c>
      <c r="N1029" s="35" t="s">
        <v>3697</v>
      </c>
      <c r="O1029" s="35" t="s">
        <v>96</v>
      </c>
      <c r="P1029" s="35" t="s">
        <v>2575</v>
      </c>
      <c r="Q1029" s="35" t="s">
        <v>95</v>
      </c>
      <c r="R1029" s="35" t="s">
        <v>2577</v>
      </c>
      <c r="S1029" s="35" t="s">
        <v>3698</v>
      </c>
      <c r="T1029">
        <v>25300000</v>
      </c>
      <c r="U1029">
        <v>10</v>
      </c>
      <c r="V1029" s="35" t="s">
        <v>14691</v>
      </c>
      <c r="W1029" s="35" t="s">
        <v>971</v>
      </c>
      <c r="X1029" s="35" t="s">
        <v>147</v>
      </c>
      <c r="Y1029" s="35" t="s">
        <v>93</v>
      </c>
      <c r="Z1029" s="35" t="s">
        <v>14691</v>
      </c>
      <c r="AA1029" s="35" t="s">
        <v>14691</v>
      </c>
      <c r="AC1029" s="35" t="s">
        <v>14691</v>
      </c>
      <c r="AD1029" s="35" t="s">
        <v>14691</v>
      </c>
      <c r="AE1029">
        <v>253031138</v>
      </c>
      <c r="AF1029">
        <v>10</v>
      </c>
      <c r="AG1029" s="35" t="s">
        <v>14691</v>
      </c>
      <c r="AI1029">
        <v>12650000</v>
      </c>
      <c r="AJ1029" s="20">
        <v>44028</v>
      </c>
      <c r="AK1029" s="20"/>
      <c r="AL1029">
        <v>7060000</v>
      </c>
      <c r="AO1029">
        <v>7060000</v>
      </c>
      <c r="AP1029" s="35" t="s">
        <v>14691</v>
      </c>
      <c r="AQ1029" s="35" t="s">
        <v>14691</v>
      </c>
      <c r="AR1029" s="35" t="s">
        <v>14691</v>
      </c>
      <c r="AS1029" s="35" t="s">
        <v>14691</v>
      </c>
      <c r="AT1029" s="35" t="s">
        <v>14691</v>
      </c>
      <c r="AU1029">
        <v>10</v>
      </c>
      <c r="AV1029">
        <v>10.005000000000001</v>
      </c>
      <c r="AW1029" t="b">
        <v>0</v>
      </c>
      <c r="AX1029">
        <v>25300000</v>
      </c>
      <c r="AY1029" s="20">
        <v>44762</v>
      </c>
      <c r="AZ1029" s="20"/>
      <c r="BA1029" s="20"/>
      <c r="BB1029">
        <v>1</v>
      </c>
      <c r="BC1029">
        <v>0.5</v>
      </c>
      <c r="BD1029">
        <v>1</v>
      </c>
      <c r="BE1029">
        <v>11.5</v>
      </c>
      <c r="BF1029" s="35" t="s">
        <v>14691</v>
      </c>
      <c r="BG1029" s="35" t="s">
        <v>3691</v>
      </c>
      <c r="BH1029" s="35" t="s">
        <v>3702</v>
      </c>
      <c r="BI1029" s="35" t="s">
        <v>2584</v>
      </c>
      <c r="BJ1029" s="35" t="s">
        <v>3703</v>
      </c>
    </row>
    <row r="1030" spans="1:62" x14ac:dyDescent="0.2">
      <c r="A1030">
        <v>1028</v>
      </c>
      <c r="B1030" s="35" t="s">
        <v>3691</v>
      </c>
      <c r="C1030" s="35" t="s">
        <v>3692</v>
      </c>
      <c r="D1030" s="35" t="s">
        <v>3693</v>
      </c>
      <c r="E1030" s="35" t="s">
        <v>3704</v>
      </c>
      <c r="F1030" s="35" t="s">
        <v>3695</v>
      </c>
      <c r="G1030" s="20">
        <v>44008</v>
      </c>
      <c r="H1030" s="35" t="s">
        <v>3225</v>
      </c>
      <c r="I1030" s="35" t="s">
        <v>54</v>
      </c>
      <c r="J1030" s="35" t="s">
        <v>69</v>
      </c>
      <c r="K1030">
        <v>18</v>
      </c>
      <c r="L1030">
        <v>9.1999999999999993</v>
      </c>
      <c r="M1030" s="35" t="s">
        <v>3696</v>
      </c>
      <c r="N1030" s="35" t="s">
        <v>3697</v>
      </c>
      <c r="O1030" s="35" t="s">
        <v>96</v>
      </c>
      <c r="P1030" s="35" t="s">
        <v>2575</v>
      </c>
      <c r="Q1030" s="35" t="s">
        <v>95</v>
      </c>
      <c r="R1030" s="35" t="s">
        <v>2577</v>
      </c>
      <c r="S1030" s="35" t="s">
        <v>3698</v>
      </c>
      <c r="T1030">
        <v>25300000</v>
      </c>
      <c r="U1030">
        <v>10</v>
      </c>
      <c r="V1030" s="35" t="s">
        <v>14691</v>
      </c>
      <c r="W1030" s="35" t="s">
        <v>971</v>
      </c>
      <c r="X1030" s="35" t="s">
        <v>147</v>
      </c>
      <c r="Y1030" s="35" t="s">
        <v>93</v>
      </c>
      <c r="Z1030" s="35" t="s">
        <v>14691</v>
      </c>
      <c r="AA1030" s="35" t="s">
        <v>14691</v>
      </c>
      <c r="AC1030" s="35" t="s">
        <v>14691</v>
      </c>
      <c r="AD1030" s="35" t="s">
        <v>14691</v>
      </c>
      <c r="AE1030">
        <v>253031138</v>
      </c>
      <c r="AF1030">
        <v>10</v>
      </c>
      <c r="AG1030" s="35" t="s">
        <v>14691</v>
      </c>
      <c r="AI1030">
        <v>12650000</v>
      </c>
      <c r="AJ1030" s="20">
        <v>44028</v>
      </c>
      <c r="AK1030" s="20"/>
      <c r="AL1030">
        <v>7060000</v>
      </c>
      <c r="AO1030">
        <v>7060000</v>
      </c>
      <c r="AP1030" s="35" t="s">
        <v>14691</v>
      </c>
      <c r="AQ1030" s="35" t="s">
        <v>14691</v>
      </c>
      <c r="AR1030" s="35" t="s">
        <v>14691</v>
      </c>
      <c r="AS1030" s="35" t="s">
        <v>14691</v>
      </c>
      <c r="AT1030" s="35" t="s">
        <v>14691</v>
      </c>
      <c r="AU1030">
        <v>10</v>
      </c>
      <c r="AV1030">
        <v>10.005000000000001</v>
      </c>
      <c r="AW1030" t="b">
        <v>0</v>
      </c>
      <c r="AX1030">
        <v>25300000</v>
      </c>
      <c r="AY1030" s="20">
        <v>44762</v>
      </c>
      <c r="AZ1030" s="20"/>
      <c r="BA1030" s="20"/>
      <c r="BB1030">
        <v>1</v>
      </c>
      <c r="BC1030">
        <v>0.5</v>
      </c>
      <c r="BD1030">
        <v>1</v>
      </c>
      <c r="BE1030">
        <v>11.5</v>
      </c>
      <c r="BF1030" s="35" t="s">
        <v>14691</v>
      </c>
      <c r="BG1030" s="35" t="s">
        <v>3705</v>
      </c>
      <c r="BH1030" s="35" t="s">
        <v>3706</v>
      </c>
      <c r="BI1030" s="35" t="s">
        <v>2589</v>
      </c>
      <c r="BJ1030" s="35" t="s">
        <v>3707</v>
      </c>
    </row>
    <row r="1031" spans="1:62" x14ac:dyDescent="0.2">
      <c r="A1031">
        <v>1029</v>
      </c>
      <c r="B1031" s="35" t="s">
        <v>3877</v>
      </c>
      <c r="C1031" s="35" t="s">
        <v>3878</v>
      </c>
      <c r="D1031" s="35" t="s">
        <v>3879</v>
      </c>
      <c r="E1031" s="35" t="s">
        <v>3880</v>
      </c>
      <c r="F1031" s="35" t="s">
        <v>3881</v>
      </c>
      <c r="G1031" s="20">
        <v>44029</v>
      </c>
      <c r="H1031" s="35" t="s">
        <v>3225</v>
      </c>
      <c r="I1031" s="35" t="s">
        <v>14691</v>
      </c>
      <c r="J1031" s="35" t="s">
        <v>83</v>
      </c>
      <c r="M1031" s="35" t="s">
        <v>3882</v>
      </c>
      <c r="N1031" s="35" t="s">
        <v>3883</v>
      </c>
      <c r="O1031" s="35" t="s">
        <v>112</v>
      </c>
      <c r="P1031" s="35" t="s">
        <v>2656</v>
      </c>
      <c r="Q1031" s="35" t="s">
        <v>51</v>
      </c>
      <c r="R1031" s="35" t="s">
        <v>2577</v>
      </c>
      <c r="S1031" s="35" t="s">
        <v>3884</v>
      </c>
      <c r="T1031">
        <v>16000000</v>
      </c>
      <c r="U1031">
        <v>10</v>
      </c>
      <c r="V1031" s="35" t="s">
        <v>3885</v>
      </c>
      <c r="W1031" s="35" t="s">
        <v>970</v>
      </c>
      <c r="X1031" s="35" t="s">
        <v>130</v>
      </c>
      <c r="Y1031" s="35" t="s">
        <v>48</v>
      </c>
      <c r="Z1031" s="35" t="s">
        <v>14691</v>
      </c>
      <c r="AA1031" s="35" t="s">
        <v>14691</v>
      </c>
      <c r="AB1031">
        <v>25000000</v>
      </c>
      <c r="AC1031" s="35" t="s">
        <v>3886</v>
      </c>
      <c r="AD1031" s="35" t="s">
        <v>3887</v>
      </c>
      <c r="AE1031">
        <v>160018413</v>
      </c>
      <c r="AF1031">
        <v>10</v>
      </c>
      <c r="AG1031" s="35" t="s">
        <v>14691</v>
      </c>
      <c r="AI1031">
        <v>0</v>
      </c>
      <c r="AJ1031" s="20">
        <v>44047</v>
      </c>
      <c r="AK1031" s="20"/>
      <c r="AL1031">
        <v>6000000</v>
      </c>
      <c r="AN1031">
        <v>4500000</v>
      </c>
      <c r="AO1031">
        <v>1500000</v>
      </c>
      <c r="AP1031" s="35" t="s">
        <v>14691</v>
      </c>
      <c r="AQ1031" s="35" t="s">
        <v>14691</v>
      </c>
      <c r="AR1031" s="35" t="s">
        <v>14691</v>
      </c>
      <c r="AS1031" s="35" t="s">
        <v>14691</v>
      </c>
      <c r="AT1031" s="35" t="s">
        <v>14691</v>
      </c>
      <c r="AU1031">
        <v>10</v>
      </c>
      <c r="AV1031">
        <v>10.006</v>
      </c>
      <c r="AW1031" t="b">
        <v>0</v>
      </c>
      <c r="AX1031">
        <v>16000000</v>
      </c>
      <c r="AY1031" s="20">
        <v>44779</v>
      </c>
      <c r="AZ1031" s="20"/>
      <c r="BA1031" s="20"/>
      <c r="BB1031">
        <v>1</v>
      </c>
      <c r="BF1031" s="35" t="s">
        <v>14691</v>
      </c>
      <c r="BG1031" s="35" t="s">
        <v>969</v>
      </c>
      <c r="BH1031" s="35" t="s">
        <v>3888</v>
      </c>
      <c r="BI1031" s="35" t="s">
        <v>2580</v>
      </c>
      <c r="BJ1031" s="35" t="s">
        <v>3889</v>
      </c>
    </row>
    <row r="1032" spans="1:62" x14ac:dyDescent="0.2">
      <c r="A1032">
        <v>1030</v>
      </c>
      <c r="B1032" s="35" t="s">
        <v>5455</v>
      </c>
      <c r="C1032" s="35" t="s">
        <v>5456</v>
      </c>
      <c r="D1032" s="35" t="s">
        <v>5457</v>
      </c>
      <c r="E1032" s="35" t="s">
        <v>5458</v>
      </c>
      <c r="F1032" s="35" t="s">
        <v>5459</v>
      </c>
      <c r="G1032" s="20">
        <v>44277</v>
      </c>
      <c r="H1032" s="35" t="s">
        <v>138</v>
      </c>
      <c r="I1032" s="35" t="s">
        <v>61</v>
      </c>
      <c r="J1032" s="35" t="s">
        <v>69</v>
      </c>
      <c r="K1032">
        <v>18</v>
      </c>
      <c r="L1032">
        <v>9.1999999999999993</v>
      </c>
      <c r="M1032" s="35" t="s">
        <v>5460</v>
      </c>
      <c r="N1032" s="35" t="s">
        <v>5461</v>
      </c>
      <c r="O1032" s="35" t="s">
        <v>122</v>
      </c>
      <c r="P1032" s="35" t="s">
        <v>2575</v>
      </c>
      <c r="Q1032" s="35" t="s">
        <v>209</v>
      </c>
      <c r="R1032" s="35" t="s">
        <v>2577</v>
      </c>
      <c r="S1032" s="35" t="s">
        <v>5462</v>
      </c>
      <c r="T1032">
        <v>23000000</v>
      </c>
      <c r="U1032">
        <v>10</v>
      </c>
      <c r="V1032" s="35" t="s">
        <v>5463</v>
      </c>
      <c r="W1032" s="35" t="s">
        <v>967</v>
      </c>
      <c r="X1032" s="35" t="s">
        <v>57</v>
      </c>
      <c r="Y1032" s="35" t="s">
        <v>48</v>
      </c>
      <c r="Z1032" s="35" t="s">
        <v>14691</v>
      </c>
      <c r="AA1032" s="35" t="s">
        <v>14691</v>
      </c>
      <c r="AC1032" s="35" t="s">
        <v>14691</v>
      </c>
      <c r="AD1032" s="35" t="s">
        <v>14691</v>
      </c>
      <c r="AE1032">
        <v>233450000</v>
      </c>
      <c r="AF1032">
        <v>10.15</v>
      </c>
      <c r="AG1032" s="35" t="s">
        <v>14691</v>
      </c>
      <c r="AI1032">
        <v>11500000</v>
      </c>
      <c r="AJ1032" s="20">
        <v>44509</v>
      </c>
      <c r="AK1032" s="20"/>
      <c r="AL1032">
        <v>10050000</v>
      </c>
      <c r="AO1032">
        <v>10050000</v>
      </c>
      <c r="AP1032" s="35" t="s">
        <v>14691</v>
      </c>
      <c r="AQ1032" s="35" t="s">
        <v>14691</v>
      </c>
      <c r="AR1032" s="35" t="s">
        <v>14691</v>
      </c>
      <c r="AS1032" s="35" t="s">
        <v>14691</v>
      </c>
      <c r="AT1032" s="35" t="s">
        <v>14691</v>
      </c>
      <c r="AU1032">
        <v>10.15</v>
      </c>
      <c r="AV1032">
        <v>10.201000000000001</v>
      </c>
      <c r="AW1032" t="b">
        <v>0</v>
      </c>
      <c r="AX1032">
        <v>23000000</v>
      </c>
      <c r="AY1032" s="20">
        <v>44877</v>
      </c>
      <c r="AZ1032" s="20"/>
      <c r="BA1032" s="20">
        <v>45058</v>
      </c>
      <c r="BB1032">
        <v>1</v>
      </c>
      <c r="BC1032">
        <v>0.5</v>
      </c>
      <c r="BD1032">
        <v>1</v>
      </c>
      <c r="BE1032">
        <v>11.5</v>
      </c>
      <c r="BF1032" s="35" t="s">
        <v>14691</v>
      </c>
      <c r="BG1032" s="35" t="s">
        <v>968</v>
      </c>
      <c r="BH1032" s="35" t="s">
        <v>5464</v>
      </c>
      <c r="BI1032" s="35" t="s">
        <v>2580</v>
      </c>
      <c r="BJ1032" s="35" t="s">
        <v>5465</v>
      </c>
    </row>
    <row r="1033" spans="1:62" x14ac:dyDescent="0.2">
      <c r="A1033">
        <v>1031</v>
      </c>
      <c r="B1033" s="35" t="s">
        <v>5455</v>
      </c>
      <c r="C1033" s="35" t="s">
        <v>5456</v>
      </c>
      <c r="D1033" s="35" t="s">
        <v>5457</v>
      </c>
      <c r="E1033" s="35" t="s">
        <v>5466</v>
      </c>
      <c r="F1033" s="35" t="s">
        <v>5459</v>
      </c>
      <c r="G1033" s="20">
        <v>44277</v>
      </c>
      <c r="H1033" s="35" t="s">
        <v>138</v>
      </c>
      <c r="I1033" s="35" t="s">
        <v>61</v>
      </c>
      <c r="J1033" s="35" t="s">
        <v>69</v>
      </c>
      <c r="K1033">
        <v>18</v>
      </c>
      <c r="L1033">
        <v>9.1999999999999993</v>
      </c>
      <c r="M1033" s="35" t="s">
        <v>5460</v>
      </c>
      <c r="N1033" s="35" t="s">
        <v>5461</v>
      </c>
      <c r="O1033" s="35" t="s">
        <v>122</v>
      </c>
      <c r="P1033" s="35" t="s">
        <v>2575</v>
      </c>
      <c r="Q1033" s="35" t="s">
        <v>209</v>
      </c>
      <c r="R1033" s="35" t="s">
        <v>2577</v>
      </c>
      <c r="S1033" s="35" t="s">
        <v>5462</v>
      </c>
      <c r="T1033">
        <v>23000000</v>
      </c>
      <c r="U1033">
        <v>10</v>
      </c>
      <c r="V1033" s="35" t="s">
        <v>5463</v>
      </c>
      <c r="W1033" s="35" t="s">
        <v>967</v>
      </c>
      <c r="X1033" s="35" t="s">
        <v>57</v>
      </c>
      <c r="Y1033" s="35" t="s">
        <v>48</v>
      </c>
      <c r="Z1033" s="35" t="s">
        <v>14691</v>
      </c>
      <c r="AA1033" s="35" t="s">
        <v>14691</v>
      </c>
      <c r="AC1033" s="35" t="s">
        <v>14691</v>
      </c>
      <c r="AD1033" s="35" t="s">
        <v>14691</v>
      </c>
      <c r="AE1033">
        <v>233450000</v>
      </c>
      <c r="AF1033">
        <v>10.15</v>
      </c>
      <c r="AG1033" s="35" t="s">
        <v>14691</v>
      </c>
      <c r="AI1033">
        <v>11500000</v>
      </c>
      <c r="AJ1033" s="20">
        <v>44509</v>
      </c>
      <c r="AK1033" s="20"/>
      <c r="AL1033">
        <v>10050000</v>
      </c>
      <c r="AO1033">
        <v>10050000</v>
      </c>
      <c r="AP1033" s="35" t="s">
        <v>14691</v>
      </c>
      <c r="AQ1033" s="35" t="s">
        <v>14691</v>
      </c>
      <c r="AR1033" s="35" t="s">
        <v>14691</v>
      </c>
      <c r="AS1033" s="35" t="s">
        <v>14691</v>
      </c>
      <c r="AT1033" s="35" t="s">
        <v>14691</v>
      </c>
      <c r="AU1033">
        <v>10.15</v>
      </c>
      <c r="AV1033">
        <v>10.201000000000001</v>
      </c>
      <c r="AW1033" t="b">
        <v>0</v>
      </c>
      <c r="AX1033">
        <v>23000000</v>
      </c>
      <c r="AY1033" s="20">
        <v>44877</v>
      </c>
      <c r="AZ1033" s="20"/>
      <c r="BA1033" s="20">
        <v>45058</v>
      </c>
      <c r="BB1033">
        <v>1</v>
      </c>
      <c r="BC1033">
        <v>0.5</v>
      </c>
      <c r="BD1033">
        <v>1</v>
      </c>
      <c r="BE1033">
        <v>11.5</v>
      </c>
      <c r="BF1033" s="35" t="s">
        <v>14691</v>
      </c>
      <c r="BG1033" s="35" t="s">
        <v>5455</v>
      </c>
      <c r="BH1033" s="35" t="s">
        <v>5467</v>
      </c>
      <c r="BI1033" s="35" t="s">
        <v>2584</v>
      </c>
      <c r="BJ1033" s="35" t="s">
        <v>5468</v>
      </c>
    </row>
    <row r="1034" spans="1:62" x14ac:dyDescent="0.2">
      <c r="A1034">
        <v>1032</v>
      </c>
      <c r="B1034" s="35" t="s">
        <v>5455</v>
      </c>
      <c r="C1034" s="35" t="s">
        <v>5456</v>
      </c>
      <c r="D1034" s="35" t="s">
        <v>5457</v>
      </c>
      <c r="E1034" s="35" t="s">
        <v>5469</v>
      </c>
      <c r="F1034" s="35" t="s">
        <v>5459</v>
      </c>
      <c r="G1034" s="20">
        <v>44277</v>
      </c>
      <c r="H1034" s="35" t="s">
        <v>138</v>
      </c>
      <c r="I1034" s="35" t="s">
        <v>61</v>
      </c>
      <c r="J1034" s="35" t="s">
        <v>69</v>
      </c>
      <c r="K1034">
        <v>18</v>
      </c>
      <c r="L1034">
        <v>9.1999999999999993</v>
      </c>
      <c r="M1034" s="35" t="s">
        <v>5460</v>
      </c>
      <c r="N1034" s="35" t="s">
        <v>5461</v>
      </c>
      <c r="O1034" s="35" t="s">
        <v>122</v>
      </c>
      <c r="P1034" s="35" t="s">
        <v>2575</v>
      </c>
      <c r="Q1034" s="35" t="s">
        <v>209</v>
      </c>
      <c r="R1034" s="35" t="s">
        <v>2577</v>
      </c>
      <c r="S1034" s="35" t="s">
        <v>5462</v>
      </c>
      <c r="T1034">
        <v>23000000</v>
      </c>
      <c r="U1034">
        <v>10</v>
      </c>
      <c r="V1034" s="35" t="s">
        <v>5463</v>
      </c>
      <c r="W1034" s="35" t="s">
        <v>967</v>
      </c>
      <c r="X1034" s="35" t="s">
        <v>57</v>
      </c>
      <c r="Y1034" s="35" t="s">
        <v>48</v>
      </c>
      <c r="Z1034" s="35" t="s">
        <v>14691</v>
      </c>
      <c r="AA1034" s="35" t="s">
        <v>14691</v>
      </c>
      <c r="AC1034" s="35" t="s">
        <v>14691</v>
      </c>
      <c r="AD1034" s="35" t="s">
        <v>14691</v>
      </c>
      <c r="AE1034">
        <v>233450000</v>
      </c>
      <c r="AF1034">
        <v>10.15</v>
      </c>
      <c r="AG1034" s="35" t="s">
        <v>14691</v>
      </c>
      <c r="AI1034">
        <v>11500000</v>
      </c>
      <c r="AJ1034" s="20">
        <v>44509</v>
      </c>
      <c r="AK1034" s="20"/>
      <c r="AL1034">
        <v>10050000</v>
      </c>
      <c r="AO1034">
        <v>10050000</v>
      </c>
      <c r="AP1034" s="35" t="s">
        <v>14691</v>
      </c>
      <c r="AQ1034" s="35" t="s">
        <v>14691</v>
      </c>
      <c r="AR1034" s="35" t="s">
        <v>14691</v>
      </c>
      <c r="AS1034" s="35" t="s">
        <v>14691</v>
      </c>
      <c r="AT1034" s="35" t="s">
        <v>14691</v>
      </c>
      <c r="AU1034">
        <v>10.15</v>
      </c>
      <c r="AV1034">
        <v>10.201000000000001</v>
      </c>
      <c r="AW1034" t="b">
        <v>0</v>
      </c>
      <c r="AX1034">
        <v>23000000</v>
      </c>
      <c r="AY1034" s="20">
        <v>44877</v>
      </c>
      <c r="AZ1034" s="20"/>
      <c r="BA1034" s="20">
        <v>45058</v>
      </c>
      <c r="BB1034">
        <v>1</v>
      </c>
      <c r="BC1034">
        <v>0.5</v>
      </c>
      <c r="BD1034">
        <v>1</v>
      </c>
      <c r="BE1034">
        <v>11.5</v>
      </c>
      <c r="BF1034" s="35" t="s">
        <v>14691</v>
      </c>
      <c r="BG1034" s="35" t="s">
        <v>5470</v>
      </c>
      <c r="BH1034" s="35" t="s">
        <v>5471</v>
      </c>
      <c r="BI1034" s="35" t="s">
        <v>2589</v>
      </c>
      <c r="BJ1034" s="35" t="s">
        <v>5472</v>
      </c>
    </row>
    <row r="1035" spans="1:62" x14ac:dyDescent="0.2">
      <c r="A1035">
        <v>1033</v>
      </c>
      <c r="B1035" s="35" t="s">
        <v>5834</v>
      </c>
      <c r="C1035" s="35" t="s">
        <v>5835</v>
      </c>
      <c r="D1035" s="35" t="s">
        <v>5836</v>
      </c>
      <c r="E1035" s="35" t="s">
        <v>5837</v>
      </c>
      <c r="F1035" s="35" t="s">
        <v>5838</v>
      </c>
      <c r="G1035" s="20">
        <v>44151</v>
      </c>
      <c r="H1035" s="35" t="s">
        <v>3225</v>
      </c>
      <c r="I1035" s="35" t="s">
        <v>54</v>
      </c>
      <c r="J1035" s="35" t="s">
        <v>53</v>
      </c>
      <c r="K1035">
        <v>18</v>
      </c>
      <c r="L1035">
        <v>9.1999999999999993</v>
      </c>
      <c r="M1035" s="35" t="s">
        <v>5839</v>
      </c>
      <c r="N1035" s="35" t="s">
        <v>5840</v>
      </c>
      <c r="O1035" s="35" t="s">
        <v>59</v>
      </c>
      <c r="P1035" s="35" t="s">
        <v>2656</v>
      </c>
      <c r="Q1035" s="35" t="s">
        <v>81</v>
      </c>
      <c r="R1035" s="35" t="s">
        <v>2577</v>
      </c>
      <c r="S1035" s="35" t="s">
        <v>5841</v>
      </c>
      <c r="T1035">
        <v>30000000</v>
      </c>
      <c r="U1035">
        <v>10</v>
      </c>
      <c r="V1035" s="35" t="s">
        <v>14691</v>
      </c>
      <c r="W1035" s="35" t="s">
        <v>965</v>
      </c>
      <c r="X1035" s="35" t="s">
        <v>49</v>
      </c>
      <c r="Y1035" s="35" t="s">
        <v>48</v>
      </c>
      <c r="Z1035" s="35" t="s">
        <v>147</v>
      </c>
      <c r="AA1035" s="35" t="s">
        <v>56</v>
      </c>
      <c r="AC1035" s="35" t="s">
        <v>14691</v>
      </c>
      <c r="AD1035" s="35" t="s">
        <v>14691</v>
      </c>
      <c r="AE1035">
        <v>300110102</v>
      </c>
      <c r="AF1035">
        <v>10</v>
      </c>
      <c r="AG1035" s="35" t="s">
        <v>964</v>
      </c>
      <c r="AH1035">
        <v>1550000000</v>
      </c>
      <c r="AI1035">
        <v>10000000</v>
      </c>
      <c r="AJ1035" s="20">
        <v>44168</v>
      </c>
      <c r="AK1035" s="20">
        <v>44448</v>
      </c>
      <c r="AL1035">
        <v>8000000</v>
      </c>
      <c r="AO1035">
        <v>5333333</v>
      </c>
      <c r="AP1035" s="35" t="s">
        <v>14691</v>
      </c>
      <c r="AQ1035" s="35" t="s">
        <v>14691</v>
      </c>
      <c r="AR1035" s="35" t="s">
        <v>963</v>
      </c>
      <c r="AS1035" s="35" t="s">
        <v>5842</v>
      </c>
      <c r="AT1035" s="35" t="s">
        <v>14691</v>
      </c>
      <c r="AU1035">
        <v>10.01</v>
      </c>
      <c r="AV1035">
        <v>10.06</v>
      </c>
      <c r="AW1035" t="b">
        <v>1</v>
      </c>
      <c r="AX1035">
        <v>30000000</v>
      </c>
      <c r="AY1035" s="20">
        <v>44902</v>
      </c>
      <c r="AZ1035" s="20">
        <v>44651</v>
      </c>
      <c r="BA1035" s="20"/>
      <c r="BB1035">
        <v>1</v>
      </c>
      <c r="BC1035">
        <v>0.3333333432674408</v>
      </c>
      <c r="BD1035">
        <v>1</v>
      </c>
      <c r="BE1035">
        <v>11.5</v>
      </c>
      <c r="BF1035" s="35" t="s">
        <v>14691</v>
      </c>
      <c r="BG1035" s="35" t="s">
        <v>966</v>
      </c>
      <c r="BH1035" s="35" t="s">
        <v>5843</v>
      </c>
      <c r="BI1035" s="35" t="s">
        <v>2580</v>
      </c>
      <c r="BJ1035" s="35" t="s">
        <v>5844</v>
      </c>
    </row>
    <row r="1036" spans="1:62" x14ac:dyDescent="0.2">
      <c r="A1036">
        <v>1034</v>
      </c>
      <c r="B1036" s="35" t="s">
        <v>5834</v>
      </c>
      <c r="C1036" s="35" t="s">
        <v>5835</v>
      </c>
      <c r="D1036" s="35" t="s">
        <v>5836</v>
      </c>
      <c r="E1036" s="35" t="s">
        <v>5845</v>
      </c>
      <c r="F1036" s="35" t="s">
        <v>5838</v>
      </c>
      <c r="G1036" s="20">
        <v>44151</v>
      </c>
      <c r="H1036" s="35" t="s">
        <v>3225</v>
      </c>
      <c r="I1036" s="35" t="s">
        <v>54</v>
      </c>
      <c r="J1036" s="35" t="s">
        <v>53</v>
      </c>
      <c r="K1036">
        <v>18</v>
      </c>
      <c r="L1036">
        <v>9.1999999999999993</v>
      </c>
      <c r="M1036" s="35" t="s">
        <v>5839</v>
      </c>
      <c r="N1036" s="35" t="s">
        <v>5840</v>
      </c>
      <c r="O1036" s="35" t="s">
        <v>59</v>
      </c>
      <c r="P1036" s="35" t="s">
        <v>2656</v>
      </c>
      <c r="Q1036" s="35" t="s">
        <v>81</v>
      </c>
      <c r="R1036" s="35" t="s">
        <v>2577</v>
      </c>
      <c r="S1036" s="35" t="s">
        <v>5841</v>
      </c>
      <c r="T1036">
        <v>30000000</v>
      </c>
      <c r="U1036">
        <v>10</v>
      </c>
      <c r="V1036" s="35" t="s">
        <v>14691</v>
      </c>
      <c r="W1036" s="35" t="s">
        <v>965</v>
      </c>
      <c r="X1036" s="35" t="s">
        <v>49</v>
      </c>
      <c r="Y1036" s="35" t="s">
        <v>48</v>
      </c>
      <c r="Z1036" s="35" t="s">
        <v>147</v>
      </c>
      <c r="AA1036" s="35" t="s">
        <v>56</v>
      </c>
      <c r="AC1036" s="35" t="s">
        <v>14691</v>
      </c>
      <c r="AD1036" s="35" t="s">
        <v>14691</v>
      </c>
      <c r="AE1036">
        <v>300110102</v>
      </c>
      <c r="AF1036">
        <v>10</v>
      </c>
      <c r="AG1036" s="35" t="s">
        <v>964</v>
      </c>
      <c r="AH1036">
        <v>1550000000</v>
      </c>
      <c r="AI1036">
        <v>10000000</v>
      </c>
      <c r="AJ1036" s="20">
        <v>44168</v>
      </c>
      <c r="AK1036" s="20">
        <v>44448</v>
      </c>
      <c r="AL1036">
        <v>8000000</v>
      </c>
      <c r="AO1036">
        <v>5333333</v>
      </c>
      <c r="AP1036" s="35" t="s">
        <v>14691</v>
      </c>
      <c r="AQ1036" s="35" t="s">
        <v>14691</v>
      </c>
      <c r="AR1036" s="35" t="s">
        <v>963</v>
      </c>
      <c r="AS1036" s="35" t="s">
        <v>5842</v>
      </c>
      <c r="AT1036" s="35" t="s">
        <v>14691</v>
      </c>
      <c r="AU1036">
        <v>10.01</v>
      </c>
      <c r="AV1036">
        <v>10.06</v>
      </c>
      <c r="AW1036" t="b">
        <v>1</v>
      </c>
      <c r="AX1036">
        <v>30000000</v>
      </c>
      <c r="AY1036" s="20">
        <v>44902</v>
      </c>
      <c r="AZ1036" s="20">
        <v>44651</v>
      </c>
      <c r="BA1036" s="20"/>
      <c r="BB1036">
        <v>1</v>
      </c>
      <c r="BC1036">
        <v>0.3333333432674408</v>
      </c>
      <c r="BD1036">
        <v>1</v>
      </c>
      <c r="BE1036">
        <v>11.5</v>
      </c>
      <c r="BF1036" s="35" t="s">
        <v>14691</v>
      </c>
      <c r="BG1036" s="35" t="s">
        <v>5846</v>
      </c>
      <c r="BH1036" s="35" t="s">
        <v>5847</v>
      </c>
      <c r="BI1036" s="35" t="s">
        <v>2584</v>
      </c>
      <c r="BJ1036" s="35" t="s">
        <v>5848</v>
      </c>
    </row>
    <row r="1037" spans="1:62" x14ac:dyDescent="0.2">
      <c r="A1037">
        <v>1035</v>
      </c>
      <c r="B1037" s="35" t="s">
        <v>5834</v>
      </c>
      <c r="C1037" s="35" t="s">
        <v>5835</v>
      </c>
      <c r="D1037" s="35" t="s">
        <v>5836</v>
      </c>
      <c r="E1037" s="35" t="s">
        <v>5849</v>
      </c>
      <c r="F1037" s="35" t="s">
        <v>5838</v>
      </c>
      <c r="G1037" s="20">
        <v>44151</v>
      </c>
      <c r="H1037" s="35" t="s">
        <v>3225</v>
      </c>
      <c r="I1037" s="35" t="s">
        <v>54</v>
      </c>
      <c r="J1037" s="35" t="s">
        <v>53</v>
      </c>
      <c r="K1037">
        <v>18</v>
      </c>
      <c r="L1037">
        <v>9.1999999999999993</v>
      </c>
      <c r="M1037" s="35" t="s">
        <v>5839</v>
      </c>
      <c r="N1037" s="35" t="s">
        <v>5840</v>
      </c>
      <c r="O1037" s="35" t="s">
        <v>59</v>
      </c>
      <c r="P1037" s="35" t="s">
        <v>2656</v>
      </c>
      <c r="Q1037" s="35" t="s">
        <v>81</v>
      </c>
      <c r="R1037" s="35" t="s">
        <v>2577</v>
      </c>
      <c r="S1037" s="35" t="s">
        <v>5841</v>
      </c>
      <c r="T1037">
        <v>30000000</v>
      </c>
      <c r="U1037">
        <v>10</v>
      </c>
      <c r="V1037" s="35" t="s">
        <v>14691</v>
      </c>
      <c r="W1037" s="35" t="s">
        <v>965</v>
      </c>
      <c r="X1037" s="35" t="s">
        <v>49</v>
      </c>
      <c r="Y1037" s="35" t="s">
        <v>48</v>
      </c>
      <c r="Z1037" s="35" t="s">
        <v>147</v>
      </c>
      <c r="AA1037" s="35" t="s">
        <v>56</v>
      </c>
      <c r="AC1037" s="35" t="s">
        <v>14691</v>
      </c>
      <c r="AD1037" s="35" t="s">
        <v>14691</v>
      </c>
      <c r="AE1037">
        <v>300110102</v>
      </c>
      <c r="AF1037">
        <v>10</v>
      </c>
      <c r="AG1037" s="35" t="s">
        <v>964</v>
      </c>
      <c r="AH1037">
        <v>1550000000</v>
      </c>
      <c r="AI1037">
        <v>10000000</v>
      </c>
      <c r="AJ1037" s="20">
        <v>44168</v>
      </c>
      <c r="AK1037" s="20">
        <v>44448</v>
      </c>
      <c r="AL1037">
        <v>8000000</v>
      </c>
      <c r="AO1037">
        <v>5333333</v>
      </c>
      <c r="AP1037" s="35" t="s">
        <v>14691</v>
      </c>
      <c r="AQ1037" s="35" t="s">
        <v>14691</v>
      </c>
      <c r="AR1037" s="35" t="s">
        <v>963</v>
      </c>
      <c r="AS1037" s="35" t="s">
        <v>5842</v>
      </c>
      <c r="AT1037" s="35" t="s">
        <v>14691</v>
      </c>
      <c r="AU1037">
        <v>10.01</v>
      </c>
      <c r="AV1037">
        <v>10.06</v>
      </c>
      <c r="AW1037" t="b">
        <v>1</v>
      </c>
      <c r="AX1037">
        <v>30000000</v>
      </c>
      <c r="AY1037" s="20">
        <v>44902</v>
      </c>
      <c r="AZ1037" s="20">
        <v>44651</v>
      </c>
      <c r="BA1037" s="20"/>
      <c r="BB1037">
        <v>1</v>
      </c>
      <c r="BC1037">
        <v>0.3333333432674408</v>
      </c>
      <c r="BD1037">
        <v>1</v>
      </c>
      <c r="BE1037">
        <v>11.5</v>
      </c>
      <c r="BF1037" s="35" t="s">
        <v>14691</v>
      </c>
      <c r="BG1037" s="35" t="s">
        <v>5850</v>
      </c>
      <c r="BH1037" s="35" t="s">
        <v>5851</v>
      </c>
      <c r="BI1037" s="35" t="s">
        <v>2589</v>
      </c>
      <c r="BJ1037" s="35" t="s">
        <v>5852</v>
      </c>
    </row>
    <row r="1038" spans="1:62" x14ac:dyDescent="0.2">
      <c r="A1038">
        <v>1036</v>
      </c>
      <c r="B1038" s="35" t="s">
        <v>9722</v>
      </c>
      <c r="C1038" s="35" t="s">
        <v>9723</v>
      </c>
      <c r="D1038" s="35" t="s">
        <v>9724</v>
      </c>
      <c r="E1038" s="35" t="s">
        <v>9725</v>
      </c>
      <c r="F1038" s="35" t="s">
        <v>9726</v>
      </c>
      <c r="G1038" s="20">
        <v>44232</v>
      </c>
      <c r="H1038" s="35" t="s">
        <v>3225</v>
      </c>
      <c r="I1038" s="35" t="s">
        <v>54</v>
      </c>
      <c r="J1038" s="35" t="s">
        <v>53</v>
      </c>
      <c r="K1038">
        <v>18</v>
      </c>
      <c r="L1038">
        <v>9.1999999999999993</v>
      </c>
      <c r="M1038" s="35" t="s">
        <v>9727</v>
      </c>
      <c r="N1038" s="35" t="s">
        <v>9728</v>
      </c>
      <c r="O1038" s="35" t="s">
        <v>74</v>
      </c>
      <c r="P1038" s="35" t="s">
        <v>2656</v>
      </c>
      <c r="Q1038" s="35" t="s">
        <v>81</v>
      </c>
      <c r="R1038" s="35" t="s">
        <v>2623</v>
      </c>
      <c r="S1038" s="35" t="s">
        <v>9729</v>
      </c>
      <c r="T1038">
        <v>28750000</v>
      </c>
      <c r="U1038">
        <v>10</v>
      </c>
      <c r="V1038" s="35" t="s">
        <v>9730</v>
      </c>
      <c r="W1038" s="35" t="s">
        <v>961</v>
      </c>
      <c r="X1038" s="35" t="s">
        <v>79</v>
      </c>
      <c r="Y1038" s="35" t="s">
        <v>48</v>
      </c>
      <c r="Z1038" s="35" t="s">
        <v>310</v>
      </c>
      <c r="AA1038" s="35" t="s">
        <v>56</v>
      </c>
      <c r="AC1038" s="35" t="s">
        <v>14691</v>
      </c>
      <c r="AD1038" s="35" t="s">
        <v>14691</v>
      </c>
      <c r="AE1038">
        <v>287500000</v>
      </c>
      <c r="AF1038">
        <v>10</v>
      </c>
      <c r="AG1038" s="35" t="s">
        <v>960</v>
      </c>
      <c r="AI1038">
        <v>9583333</v>
      </c>
      <c r="AJ1038" s="20">
        <v>44252</v>
      </c>
      <c r="AK1038" s="20">
        <v>44509</v>
      </c>
      <c r="AL1038">
        <v>2000000</v>
      </c>
      <c r="AO1038">
        <v>1333333</v>
      </c>
      <c r="AP1038" s="35" t="s">
        <v>14691</v>
      </c>
      <c r="AQ1038" s="35" t="s">
        <v>14691</v>
      </c>
      <c r="AR1038" s="35" t="s">
        <v>14691</v>
      </c>
      <c r="AS1038" s="35" t="s">
        <v>14691</v>
      </c>
      <c r="AT1038" s="35" t="s">
        <v>14691</v>
      </c>
      <c r="AU1038">
        <v>10</v>
      </c>
      <c r="AV1038">
        <v>10.042999999999999</v>
      </c>
      <c r="AW1038" t="b">
        <v>1</v>
      </c>
      <c r="AX1038">
        <v>28750000</v>
      </c>
      <c r="AY1038" s="20">
        <v>44986</v>
      </c>
      <c r="AZ1038" s="20">
        <v>44742</v>
      </c>
      <c r="BA1038" s="20"/>
      <c r="BB1038">
        <v>1</v>
      </c>
      <c r="BC1038">
        <v>0.3333333432674408</v>
      </c>
      <c r="BD1038">
        <v>1</v>
      </c>
      <c r="BE1038">
        <v>11.5</v>
      </c>
      <c r="BF1038" s="35" t="s">
        <v>14691</v>
      </c>
      <c r="BG1038" s="35" t="s">
        <v>962</v>
      </c>
      <c r="BH1038" s="35" t="s">
        <v>9731</v>
      </c>
      <c r="BI1038" s="35" t="s">
        <v>2580</v>
      </c>
      <c r="BJ1038" s="35" t="s">
        <v>9732</v>
      </c>
    </row>
    <row r="1039" spans="1:62" x14ac:dyDescent="0.2">
      <c r="A1039">
        <v>1037</v>
      </c>
      <c r="B1039" s="35" t="s">
        <v>9722</v>
      </c>
      <c r="C1039" s="35" t="s">
        <v>9723</v>
      </c>
      <c r="D1039" s="35" t="s">
        <v>9724</v>
      </c>
      <c r="E1039" s="35" t="s">
        <v>9733</v>
      </c>
      <c r="F1039" s="35" t="s">
        <v>9726</v>
      </c>
      <c r="G1039" s="20">
        <v>44232</v>
      </c>
      <c r="H1039" s="35" t="s">
        <v>3225</v>
      </c>
      <c r="I1039" s="35" t="s">
        <v>54</v>
      </c>
      <c r="J1039" s="35" t="s">
        <v>53</v>
      </c>
      <c r="K1039">
        <v>18</v>
      </c>
      <c r="L1039">
        <v>9.1999999999999993</v>
      </c>
      <c r="M1039" s="35" t="s">
        <v>9727</v>
      </c>
      <c r="N1039" s="35" t="s">
        <v>9728</v>
      </c>
      <c r="O1039" s="35" t="s">
        <v>74</v>
      </c>
      <c r="P1039" s="35" t="s">
        <v>2656</v>
      </c>
      <c r="Q1039" s="35" t="s">
        <v>81</v>
      </c>
      <c r="R1039" s="35" t="s">
        <v>2623</v>
      </c>
      <c r="S1039" s="35" t="s">
        <v>9729</v>
      </c>
      <c r="T1039">
        <v>28750000</v>
      </c>
      <c r="U1039">
        <v>10</v>
      </c>
      <c r="V1039" s="35" t="s">
        <v>9730</v>
      </c>
      <c r="W1039" s="35" t="s">
        <v>961</v>
      </c>
      <c r="X1039" s="35" t="s">
        <v>79</v>
      </c>
      <c r="Y1039" s="35" t="s">
        <v>48</v>
      </c>
      <c r="Z1039" s="35" t="s">
        <v>310</v>
      </c>
      <c r="AA1039" s="35" t="s">
        <v>56</v>
      </c>
      <c r="AC1039" s="35" t="s">
        <v>14691</v>
      </c>
      <c r="AD1039" s="35" t="s">
        <v>14691</v>
      </c>
      <c r="AE1039">
        <v>287500000</v>
      </c>
      <c r="AF1039">
        <v>10</v>
      </c>
      <c r="AG1039" s="35" t="s">
        <v>960</v>
      </c>
      <c r="AI1039">
        <v>9583333</v>
      </c>
      <c r="AJ1039" s="20">
        <v>44252</v>
      </c>
      <c r="AK1039" s="20">
        <v>44509</v>
      </c>
      <c r="AL1039">
        <v>2000000</v>
      </c>
      <c r="AO1039">
        <v>1333333</v>
      </c>
      <c r="AP1039" s="35" t="s">
        <v>14691</v>
      </c>
      <c r="AQ1039" s="35" t="s">
        <v>14691</v>
      </c>
      <c r="AR1039" s="35" t="s">
        <v>14691</v>
      </c>
      <c r="AS1039" s="35" t="s">
        <v>14691</v>
      </c>
      <c r="AT1039" s="35" t="s">
        <v>14691</v>
      </c>
      <c r="AU1039">
        <v>10</v>
      </c>
      <c r="AV1039">
        <v>10.042999999999999</v>
      </c>
      <c r="AW1039" t="b">
        <v>1</v>
      </c>
      <c r="AX1039">
        <v>28750000</v>
      </c>
      <c r="AY1039" s="20">
        <v>44986</v>
      </c>
      <c r="AZ1039" s="20">
        <v>44742</v>
      </c>
      <c r="BA1039" s="20"/>
      <c r="BB1039">
        <v>1</v>
      </c>
      <c r="BC1039">
        <v>0.3333333432674408</v>
      </c>
      <c r="BD1039">
        <v>1</v>
      </c>
      <c r="BE1039">
        <v>11.5</v>
      </c>
      <c r="BF1039" s="35" t="s">
        <v>14691</v>
      </c>
      <c r="BG1039" s="35" t="s">
        <v>9734</v>
      </c>
      <c r="BH1039" s="35" t="s">
        <v>9735</v>
      </c>
      <c r="BI1039" s="35" t="s">
        <v>2584</v>
      </c>
      <c r="BJ1039" s="35" t="s">
        <v>9736</v>
      </c>
    </row>
    <row r="1040" spans="1:62" x14ac:dyDescent="0.2">
      <c r="A1040">
        <v>1038</v>
      </c>
      <c r="B1040" s="35" t="s">
        <v>9722</v>
      </c>
      <c r="C1040" s="35" t="s">
        <v>9723</v>
      </c>
      <c r="D1040" s="35" t="s">
        <v>9724</v>
      </c>
      <c r="E1040" s="35" t="s">
        <v>9737</v>
      </c>
      <c r="F1040" s="35" t="s">
        <v>9726</v>
      </c>
      <c r="G1040" s="20">
        <v>44232</v>
      </c>
      <c r="H1040" s="35" t="s">
        <v>3225</v>
      </c>
      <c r="I1040" s="35" t="s">
        <v>54</v>
      </c>
      <c r="J1040" s="35" t="s">
        <v>53</v>
      </c>
      <c r="K1040">
        <v>18</v>
      </c>
      <c r="L1040">
        <v>9.1999999999999993</v>
      </c>
      <c r="M1040" s="35" t="s">
        <v>9727</v>
      </c>
      <c r="N1040" s="35" t="s">
        <v>9728</v>
      </c>
      <c r="O1040" s="35" t="s">
        <v>74</v>
      </c>
      <c r="P1040" s="35" t="s">
        <v>2656</v>
      </c>
      <c r="Q1040" s="35" t="s">
        <v>81</v>
      </c>
      <c r="R1040" s="35" t="s">
        <v>2623</v>
      </c>
      <c r="S1040" s="35" t="s">
        <v>9729</v>
      </c>
      <c r="T1040">
        <v>28750000</v>
      </c>
      <c r="U1040">
        <v>10</v>
      </c>
      <c r="V1040" s="35" t="s">
        <v>9730</v>
      </c>
      <c r="W1040" s="35" t="s">
        <v>961</v>
      </c>
      <c r="X1040" s="35" t="s">
        <v>79</v>
      </c>
      <c r="Y1040" s="35" t="s">
        <v>48</v>
      </c>
      <c r="Z1040" s="35" t="s">
        <v>310</v>
      </c>
      <c r="AA1040" s="35" t="s">
        <v>56</v>
      </c>
      <c r="AC1040" s="35" t="s">
        <v>14691</v>
      </c>
      <c r="AD1040" s="35" t="s">
        <v>14691</v>
      </c>
      <c r="AE1040">
        <v>287500000</v>
      </c>
      <c r="AF1040">
        <v>10</v>
      </c>
      <c r="AG1040" s="35" t="s">
        <v>960</v>
      </c>
      <c r="AI1040">
        <v>9583333</v>
      </c>
      <c r="AJ1040" s="20">
        <v>44252</v>
      </c>
      <c r="AK1040" s="20">
        <v>44509</v>
      </c>
      <c r="AL1040">
        <v>2000000</v>
      </c>
      <c r="AO1040">
        <v>1333333</v>
      </c>
      <c r="AP1040" s="35" t="s">
        <v>14691</v>
      </c>
      <c r="AQ1040" s="35" t="s">
        <v>14691</v>
      </c>
      <c r="AR1040" s="35" t="s">
        <v>14691</v>
      </c>
      <c r="AS1040" s="35" t="s">
        <v>14691</v>
      </c>
      <c r="AT1040" s="35" t="s">
        <v>14691</v>
      </c>
      <c r="AU1040">
        <v>10</v>
      </c>
      <c r="AV1040">
        <v>10.042999999999999</v>
      </c>
      <c r="AW1040" t="b">
        <v>1</v>
      </c>
      <c r="AX1040">
        <v>28750000</v>
      </c>
      <c r="AY1040" s="20">
        <v>44986</v>
      </c>
      <c r="AZ1040" s="20">
        <v>44742</v>
      </c>
      <c r="BA1040" s="20"/>
      <c r="BB1040">
        <v>1</v>
      </c>
      <c r="BC1040">
        <v>0.3333333432674408</v>
      </c>
      <c r="BD1040">
        <v>1</v>
      </c>
      <c r="BE1040">
        <v>11.5</v>
      </c>
      <c r="BF1040" s="35" t="s">
        <v>14691</v>
      </c>
      <c r="BG1040" s="35" t="s">
        <v>9738</v>
      </c>
      <c r="BH1040" s="35" t="s">
        <v>9739</v>
      </c>
      <c r="BI1040" s="35" t="s">
        <v>2589</v>
      </c>
      <c r="BJ1040" s="35" t="s">
        <v>9740</v>
      </c>
    </row>
    <row r="1041" spans="1:62" x14ac:dyDescent="0.2">
      <c r="A1041">
        <v>1039</v>
      </c>
      <c r="B1041" s="35" t="s">
        <v>14287</v>
      </c>
      <c r="C1041" s="35" t="s">
        <v>14288</v>
      </c>
      <c r="D1041" s="35" t="s">
        <v>14289</v>
      </c>
      <c r="E1041" s="35" t="s">
        <v>14290</v>
      </c>
      <c r="F1041" s="35" t="s">
        <v>14291</v>
      </c>
      <c r="G1041" s="20">
        <v>44250</v>
      </c>
      <c r="H1041" s="35" t="s">
        <v>3225</v>
      </c>
      <c r="I1041" s="35" t="s">
        <v>54</v>
      </c>
      <c r="J1041" s="35" t="s">
        <v>69</v>
      </c>
      <c r="K1041">
        <v>18</v>
      </c>
      <c r="L1041">
        <v>9.1999999999999993</v>
      </c>
      <c r="M1041" s="35" t="s">
        <v>14292</v>
      </c>
      <c r="N1041" s="35" t="s">
        <v>14293</v>
      </c>
      <c r="O1041" s="35" t="s">
        <v>111</v>
      </c>
      <c r="P1041" s="35" t="s">
        <v>2575</v>
      </c>
      <c r="Q1041" s="35" t="s">
        <v>51</v>
      </c>
      <c r="R1041" s="35" t="s">
        <v>2623</v>
      </c>
      <c r="S1041" s="35" t="s">
        <v>14294</v>
      </c>
      <c r="T1041">
        <v>25000000</v>
      </c>
      <c r="U1041">
        <v>10</v>
      </c>
      <c r="V1041" s="35" t="s">
        <v>14295</v>
      </c>
      <c r="W1041" s="35" t="s">
        <v>958</v>
      </c>
      <c r="X1041" s="35" t="s">
        <v>130</v>
      </c>
      <c r="Y1041" s="35" t="s">
        <v>48</v>
      </c>
      <c r="Z1041" s="35" t="s">
        <v>14691</v>
      </c>
      <c r="AA1041" s="35" t="s">
        <v>14691</v>
      </c>
      <c r="AB1041">
        <v>40000000</v>
      </c>
      <c r="AC1041" s="35" t="s">
        <v>14295</v>
      </c>
      <c r="AD1041" s="35" t="s">
        <v>14296</v>
      </c>
      <c r="AE1041">
        <v>250000000</v>
      </c>
      <c r="AF1041">
        <v>10</v>
      </c>
      <c r="AG1041" s="35" t="s">
        <v>14691</v>
      </c>
      <c r="AI1041">
        <v>12500000</v>
      </c>
      <c r="AJ1041" s="20">
        <v>44411</v>
      </c>
      <c r="AK1041" s="20"/>
      <c r="AL1041">
        <v>7700000</v>
      </c>
      <c r="AO1041">
        <v>7700000</v>
      </c>
      <c r="AP1041" s="35" t="s">
        <v>14691</v>
      </c>
      <c r="AQ1041" s="35" t="s">
        <v>14691</v>
      </c>
      <c r="AR1041" s="35" t="s">
        <v>14691</v>
      </c>
      <c r="AS1041" s="35" t="s">
        <v>14691</v>
      </c>
      <c r="AT1041" s="35" t="s">
        <v>14691</v>
      </c>
      <c r="AU1041">
        <v>10</v>
      </c>
      <c r="AV1041">
        <v>10.061</v>
      </c>
      <c r="AW1041" t="b">
        <v>0</v>
      </c>
      <c r="AX1041">
        <v>25000000</v>
      </c>
      <c r="AY1041" s="20">
        <v>45143</v>
      </c>
      <c r="AZ1041" s="20"/>
      <c r="BA1041" s="20"/>
      <c r="BB1041">
        <v>1</v>
      </c>
      <c r="BC1041">
        <v>0.5</v>
      </c>
      <c r="BD1041">
        <v>1</v>
      </c>
      <c r="BE1041">
        <v>11.5</v>
      </c>
      <c r="BF1041" s="35" t="s">
        <v>14691</v>
      </c>
      <c r="BG1041" s="35" t="s">
        <v>959</v>
      </c>
      <c r="BH1041" s="35" t="s">
        <v>14297</v>
      </c>
      <c r="BI1041" s="35" t="s">
        <v>2580</v>
      </c>
      <c r="BJ1041" s="35" t="s">
        <v>14298</v>
      </c>
    </row>
    <row r="1042" spans="1:62" x14ac:dyDescent="0.2">
      <c r="A1042">
        <v>1040</v>
      </c>
      <c r="B1042" s="35" t="s">
        <v>14287</v>
      </c>
      <c r="C1042" s="35" t="s">
        <v>14288</v>
      </c>
      <c r="D1042" s="35" t="s">
        <v>14289</v>
      </c>
      <c r="E1042" s="35" t="s">
        <v>14299</v>
      </c>
      <c r="F1042" s="35" t="s">
        <v>14291</v>
      </c>
      <c r="G1042" s="20">
        <v>44250</v>
      </c>
      <c r="H1042" s="35" t="s">
        <v>3225</v>
      </c>
      <c r="I1042" s="35" t="s">
        <v>54</v>
      </c>
      <c r="J1042" s="35" t="s">
        <v>69</v>
      </c>
      <c r="K1042">
        <v>18</v>
      </c>
      <c r="L1042">
        <v>9.1999999999999993</v>
      </c>
      <c r="M1042" s="35" t="s">
        <v>14292</v>
      </c>
      <c r="N1042" s="35" t="s">
        <v>14293</v>
      </c>
      <c r="O1042" s="35" t="s">
        <v>111</v>
      </c>
      <c r="P1042" s="35" t="s">
        <v>2575</v>
      </c>
      <c r="Q1042" s="35" t="s">
        <v>51</v>
      </c>
      <c r="R1042" s="35" t="s">
        <v>2623</v>
      </c>
      <c r="S1042" s="35" t="s">
        <v>14294</v>
      </c>
      <c r="T1042">
        <v>25000000</v>
      </c>
      <c r="U1042">
        <v>10</v>
      </c>
      <c r="V1042" s="35" t="s">
        <v>14295</v>
      </c>
      <c r="W1042" s="35" t="s">
        <v>958</v>
      </c>
      <c r="X1042" s="35" t="s">
        <v>130</v>
      </c>
      <c r="Y1042" s="35" t="s">
        <v>48</v>
      </c>
      <c r="Z1042" s="35" t="s">
        <v>14691</v>
      </c>
      <c r="AA1042" s="35" t="s">
        <v>14691</v>
      </c>
      <c r="AB1042">
        <v>40000000</v>
      </c>
      <c r="AC1042" s="35" t="s">
        <v>14295</v>
      </c>
      <c r="AD1042" s="35" t="s">
        <v>14296</v>
      </c>
      <c r="AE1042">
        <v>250000000</v>
      </c>
      <c r="AF1042">
        <v>10</v>
      </c>
      <c r="AG1042" s="35" t="s">
        <v>14691</v>
      </c>
      <c r="AI1042">
        <v>12500000</v>
      </c>
      <c r="AJ1042" s="20">
        <v>44411</v>
      </c>
      <c r="AK1042" s="20"/>
      <c r="AL1042">
        <v>7700000</v>
      </c>
      <c r="AO1042">
        <v>7700000</v>
      </c>
      <c r="AP1042" s="35" t="s">
        <v>14691</v>
      </c>
      <c r="AQ1042" s="35" t="s">
        <v>14691</v>
      </c>
      <c r="AR1042" s="35" t="s">
        <v>14691</v>
      </c>
      <c r="AS1042" s="35" t="s">
        <v>14691</v>
      </c>
      <c r="AT1042" s="35" t="s">
        <v>14691</v>
      </c>
      <c r="AU1042">
        <v>10</v>
      </c>
      <c r="AV1042">
        <v>10.061</v>
      </c>
      <c r="AW1042" t="b">
        <v>0</v>
      </c>
      <c r="AX1042">
        <v>25000000</v>
      </c>
      <c r="AY1042" s="20">
        <v>45143</v>
      </c>
      <c r="AZ1042" s="20"/>
      <c r="BA1042" s="20"/>
      <c r="BB1042">
        <v>1</v>
      </c>
      <c r="BC1042">
        <v>0.5</v>
      </c>
      <c r="BD1042">
        <v>1</v>
      </c>
      <c r="BE1042">
        <v>11.5</v>
      </c>
      <c r="BF1042" s="35" t="s">
        <v>14691</v>
      </c>
      <c r="BG1042" s="35" t="s">
        <v>14287</v>
      </c>
      <c r="BH1042" s="35" t="s">
        <v>14297</v>
      </c>
      <c r="BI1042" s="35" t="s">
        <v>2584</v>
      </c>
      <c r="BJ1042" s="35" t="s">
        <v>14298</v>
      </c>
    </row>
    <row r="1043" spans="1:62" x14ac:dyDescent="0.2">
      <c r="A1043">
        <v>1041</v>
      </c>
      <c r="B1043" s="35" t="s">
        <v>14287</v>
      </c>
      <c r="C1043" s="35" t="s">
        <v>14288</v>
      </c>
      <c r="D1043" s="35" t="s">
        <v>14289</v>
      </c>
      <c r="E1043" s="35" t="s">
        <v>14300</v>
      </c>
      <c r="F1043" s="35" t="s">
        <v>14291</v>
      </c>
      <c r="G1043" s="20">
        <v>44250</v>
      </c>
      <c r="H1043" s="35" t="s">
        <v>3225</v>
      </c>
      <c r="I1043" s="35" t="s">
        <v>54</v>
      </c>
      <c r="J1043" s="35" t="s">
        <v>69</v>
      </c>
      <c r="K1043">
        <v>18</v>
      </c>
      <c r="L1043">
        <v>9.1999999999999993</v>
      </c>
      <c r="M1043" s="35" t="s">
        <v>14292</v>
      </c>
      <c r="N1043" s="35" t="s">
        <v>14293</v>
      </c>
      <c r="O1043" s="35" t="s">
        <v>111</v>
      </c>
      <c r="P1043" s="35" t="s">
        <v>2575</v>
      </c>
      <c r="Q1043" s="35" t="s">
        <v>51</v>
      </c>
      <c r="R1043" s="35" t="s">
        <v>2623</v>
      </c>
      <c r="S1043" s="35" t="s">
        <v>14294</v>
      </c>
      <c r="T1043">
        <v>25000000</v>
      </c>
      <c r="U1043">
        <v>10</v>
      </c>
      <c r="V1043" s="35" t="s">
        <v>14295</v>
      </c>
      <c r="W1043" s="35" t="s">
        <v>958</v>
      </c>
      <c r="X1043" s="35" t="s">
        <v>130</v>
      </c>
      <c r="Y1043" s="35" t="s">
        <v>48</v>
      </c>
      <c r="Z1043" s="35" t="s">
        <v>14691</v>
      </c>
      <c r="AA1043" s="35" t="s">
        <v>14691</v>
      </c>
      <c r="AB1043">
        <v>40000000</v>
      </c>
      <c r="AC1043" s="35" t="s">
        <v>14295</v>
      </c>
      <c r="AD1043" s="35" t="s">
        <v>14296</v>
      </c>
      <c r="AE1043">
        <v>250000000</v>
      </c>
      <c r="AF1043">
        <v>10</v>
      </c>
      <c r="AG1043" s="35" t="s">
        <v>14691</v>
      </c>
      <c r="AI1043">
        <v>12500000</v>
      </c>
      <c r="AJ1043" s="20">
        <v>44411</v>
      </c>
      <c r="AK1043" s="20"/>
      <c r="AL1043">
        <v>7700000</v>
      </c>
      <c r="AO1043">
        <v>7700000</v>
      </c>
      <c r="AP1043" s="35" t="s">
        <v>14691</v>
      </c>
      <c r="AQ1043" s="35" t="s">
        <v>14691</v>
      </c>
      <c r="AR1043" s="35" t="s">
        <v>14691</v>
      </c>
      <c r="AS1043" s="35" t="s">
        <v>14691</v>
      </c>
      <c r="AT1043" s="35" t="s">
        <v>14691</v>
      </c>
      <c r="AU1043">
        <v>10</v>
      </c>
      <c r="AV1043">
        <v>10.061</v>
      </c>
      <c r="AW1043" t="b">
        <v>0</v>
      </c>
      <c r="AX1043">
        <v>25000000</v>
      </c>
      <c r="AY1043" s="20">
        <v>45143</v>
      </c>
      <c r="AZ1043" s="20"/>
      <c r="BA1043" s="20"/>
      <c r="BB1043">
        <v>1</v>
      </c>
      <c r="BC1043">
        <v>0.5</v>
      </c>
      <c r="BD1043">
        <v>1</v>
      </c>
      <c r="BE1043">
        <v>11.5</v>
      </c>
      <c r="BF1043" s="35" t="s">
        <v>14691</v>
      </c>
      <c r="BG1043" s="35" t="s">
        <v>14301</v>
      </c>
      <c r="BH1043" s="35" t="s">
        <v>14302</v>
      </c>
      <c r="BI1043" s="35" t="s">
        <v>2589</v>
      </c>
      <c r="BJ1043" s="35" t="s">
        <v>14303</v>
      </c>
    </row>
    <row r="1044" spans="1:62" x14ac:dyDescent="0.2">
      <c r="A1044">
        <v>1042</v>
      </c>
      <c r="B1044" s="35" t="s">
        <v>11962</v>
      </c>
      <c r="C1044" s="35" t="s">
        <v>11963</v>
      </c>
      <c r="D1044" s="35" t="s">
        <v>11964</v>
      </c>
      <c r="E1044" s="35" t="s">
        <v>11965</v>
      </c>
      <c r="F1044" s="35" t="s">
        <v>11966</v>
      </c>
      <c r="G1044" s="20">
        <v>44406</v>
      </c>
      <c r="H1044" s="35" t="s">
        <v>247</v>
      </c>
      <c r="I1044" s="35" t="s">
        <v>61</v>
      </c>
      <c r="J1044" s="35" t="s">
        <v>69</v>
      </c>
      <c r="K1044">
        <v>18</v>
      </c>
      <c r="L1044">
        <v>9.1999999999999993</v>
      </c>
      <c r="M1044" s="35" t="s">
        <v>11967</v>
      </c>
      <c r="N1044" s="35" t="s">
        <v>11968</v>
      </c>
      <c r="O1044" s="35" t="s">
        <v>122</v>
      </c>
      <c r="P1044" s="35" t="s">
        <v>2575</v>
      </c>
      <c r="Q1044" s="35" t="s">
        <v>74</v>
      </c>
      <c r="R1044" s="35" t="s">
        <v>2623</v>
      </c>
      <c r="S1044" s="35" t="s">
        <v>11969</v>
      </c>
      <c r="T1044">
        <v>23000000</v>
      </c>
      <c r="U1044">
        <v>10</v>
      </c>
      <c r="V1044" s="35" t="s">
        <v>14691</v>
      </c>
      <c r="W1044" s="35" t="s">
        <v>118</v>
      </c>
      <c r="X1044" s="35" t="s">
        <v>79</v>
      </c>
      <c r="Y1044" s="35" t="s">
        <v>48</v>
      </c>
      <c r="Z1044" s="35" t="s">
        <v>14691</v>
      </c>
      <c r="AA1044" s="35" t="s">
        <v>14691</v>
      </c>
      <c r="AC1044" s="35" t="s">
        <v>14691</v>
      </c>
      <c r="AD1044" s="35" t="s">
        <v>14691</v>
      </c>
      <c r="AE1044">
        <v>230000000</v>
      </c>
      <c r="AF1044">
        <v>10</v>
      </c>
      <c r="AG1044" s="35" t="s">
        <v>14691</v>
      </c>
      <c r="AI1044">
        <v>11500000</v>
      </c>
      <c r="AJ1044" s="20">
        <v>44477</v>
      </c>
      <c r="AK1044" s="20"/>
      <c r="AL1044">
        <v>6500000</v>
      </c>
      <c r="AO1044">
        <v>6500000</v>
      </c>
      <c r="AP1044" s="35" t="s">
        <v>14691</v>
      </c>
      <c r="AQ1044" s="35" t="s">
        <v>14691</v>
      </c>
      <c r="AR1044" s="35" t="s">
        <v>14691</v>
      </c>
      <c r="AS1044" s="35" t="s">
        <v>14691</v>
      </c>
      <c r="AT1044" s="35" t="s">
        <v>14691</v>
      </c>
      <c r="AU1044">
        <v>10</v>
      </c>
      <c r="AV1044">
        <v>10</v>
      </c>
      <c r="AW1044" t="b">
        <v>0</v>
      </c>
      <c r="AX1044">
        <v>23000000</v>
      </c>
      <c r="AY1044" s="20">
        <v>45029</v>
      </c>
      <c r="AZ1044" s="20"/>
      <c r="BA1044" s="20">
        <v>45212</v>
      </c>
      <c r="BB1044">
        <v>1</v>
      </c>
      <c r="BC1044">
        <v>0.5</v>
      </c>
      <c r="BD1044">
        <v>1</v>
      </c>
      <c r="BE1044">
        <v>11.5</v>
      </c>
      <c r="BF1044" s="35" t="s">
        <v>14691</v>
      </c>
      <c r="BG1044" s="35" t="s">
        <v>957</v>
      </c>
      <c r="BH1044" s="35" t="s">
        <v>11970</v>
      </c>
      <c r="BI1044" s="35" t="s">
        <v>2580</v>
      </c>
      <c r="BJ1044" s="35" t="s">
        <v>11971</v>
      </c>
    </row>
    <row r="1045" spans="1:62" x14ac:dyDescent="0.2">
      <c r="A1045">
        <v>1043</v>
      </c>
      <c r="B1045" s="35" t="s">
        <v>11962</v>
      </c>
      <c r="C1045" s="35" t="s">
        <v>11963</v>
      </c>
      <c r="D1045" s="35" t="s">
        <v>11964</v>
      </c>
      <c r="E1045" s="35" t="s">
        <v>11972</v>
      </c>
      <c r="F1045" s="35" t="s">
        <v>11966</v>
      </c>
      <c r="G1045" s="20">
        <v>44406</v>
      </c>
      <c r="H1045" s="35" t="s">
        <v>247</v>
      </c>
      <c r="I1045" s="35" t="s">
        <v>61</v>
      </c>
      <c r="J1045" s="35" t="s">
        <v>69</v>
      </c>
      <c r="K1045">
        <v>18</v>
      </c>
      <c r="L1045">
        <v>9.1999999999999993</v>
      </c>
      <c r="M1045" s="35" t="s">
        <v>11967</v>
      </c>
      <c r="N1045" s="35" t="s">
        <v>11968</v>
      </c>
      <c r="O1045" s="35" t="s">
        <v>122</v>
      </c>
      <c r="P1045" s="35" t="s">
        <v>2575</v>
      </c>
      <c r="Q1045" s="35" t="s">
        <v>74</v>
      </c>
      <c r="R1045" s="35" t="s">
        <v>2623</v>
      </c>
      <c r="S1045" s="35" t="s">
        <v>11969</v>
      </c>
      <c r="T1045">
        <v>23000000</v>
      </c>
      <c r="U1045">
        <v>10</v>
      </c>
      <c r="V1045" s="35" t="s">
        <v>14691</v>
      </c>
      <c r="W1045" s="35" t="s">
        <v>118</v>
      </c>
      <c r="X1045" s="35" t="s">
        <v>79</v>
      </c>
      <c r="Y1045" s="35" t="s">
        <v>48</v>
      </c>
      <c r="Z1045" s="35" t="s">
        <v>14691</v>
      </c>
      <c r="AA1045" s="35" t="s">
        <v>14691</v>
      </c>
      <c r="AC1045" s="35" t="s">
        <v>14691</v>
      </c>
      <c r="AD1045" s="35" t="s">
        <v>14691</v>
      </c>
      <c r="AE1045">
        <v>230000000</v>
      </c>
      <c r="AF1045">
        <v>10</v>
      </c>
      <c r="AG1045" s="35" t="s">
        <v>14691</v>
      </c>
      <c r="AI1045">
        <v>11500000</v>
      </c>
      <c r="AJ1045" s="20">
        <v>44477</v>
      </c>
      <c r="AK1045" s="20"/>
      <c r="AL1045">
        <v>6500000</v>
      </c>
      <c r="AO1045">
        <v>6500000</v>
      </c>
      <c r="AP1045" s="35" t="s">
        <v>14691</v>
      </c>
      <c r="AQ1045" s="35" t="s">
        <v>14691</v>
      </c>
      <c r="AR1045" s="35" t="s">
        <v>14691</v>
      </c>
      <c r="AS1045" s="35" t="s">
        <v>14691</v>
      </c>
      <c r="AT1045" s="35" t="s">
        <v>14691</v>
      </c>
      <c r="AU1045">
        <v>10</v>
      </c>
      <c r="AV1045">
        <v>10</v>
      </c>
      <c r="AW1045" t="b">
        <v>0</v>
      </c>
      <c r="AX1045">
        <v>23000000</v>
      </c>
      <c r="AY1045" s="20">
        <v>45029</v>
      </c>
      <c r="AZ1045" s="20"/>
      <c r="BA1045" s="20">
        <v>45212</v>
      </c>
      <c r="BB1045">
        <v>1</v>
      </c>
      <c r="BC1045">
        <v>0.5</v>
      </c>
      <c r="BD1045">
        <v>1</v>
      </c>
      <c r="BE1045">
        <v>11.5</v>
      </c>
      <c r="BF1045" s="35" t="s">
        <v>14691</v>
      </c>
      <c r="BG1045" s="35" t="s">
        <v>11962</v>
      </c>
      <c r="BH1045" s="35" t="s">
        <v>11973</v>
      </c>
      <c r="BI1045" s="35" t="s">
        <v>2584</v>
      </c>
      <c r="BJ1045" s="35" t="s">
        <v>11974</v>
      </c>
    </row>
    <row r="1046" spans="1:62" x14ac:dyDescent="0.2">
      <c r="A1046">
        <v>1044</v>
      </c>
      <c r="B1046" s="35" t="s">
        <v>11962</v>
      </c>
      <c r="C1046" s="35" t="s">
        <v>11963</v>
      </c>
      <c r="D1046" s="35" t="s">
        <v>11964</v>
      </c>
      <c r="E1046" s="35" t="s">
        <v>11975</v>
      </c>
      <c r="F1046" s="35" t="s">
        <v>11966</v>
      </c>
      <c r="G1046" s="20">
        <v>44406</v>
      </c>
      <c r="H1046" s="35" t="s">
        <v>247</v>
      </c>
      <c r="I1046" s="35" t="s">
        <v>61</v>
      </c>
      <c r="J1046" s="35" t="s">
        <v>69</v>
      </c>
      <c r="K1046">
        <v>18</v>
      </c>
      <c r="L1046">
        <v>9.1999999999999993</v>
      </c>
      <c r="M1046" s="35" t="s">
        <v>11967</v>
      </c>
      <c r="N1046" s="35" t="s">
        <v>11968</v>
      </c>
      <c r="O1046" s="35" t="s">
        <v>122</v>
      </c>
      <c r="P1046" s="35" t="s">
        <v>2575</v>
      </c>
      <c r="Q1046" s="35" t="s">
        <v>74</v>
      </c>
      <c r="R1046" s="35" t="s">
        <v>2623</v>
      </c>
      <c r="S1046" s="35" t="s">
        <v>11969</v>
      </c>
      <c r="T1046">
        <v>23000000</v>
      </c>
      <c r="U1046">
        <v>10</v>
      </c>
      <c r="V1046" s="35" t="s">
        <v>14691</v>
      </c>
      <c r="W1046" s="35" t="s">
        <v>118</v>
      </c>
      <c r="X1046" s="35" t="s">
        <v>79</v>
      </c>
      <c r="Y1046" s="35" t="s">
        <v>48</v>
      </c>
      <c r="Z1046" s="35" t="s">
        <v>14691</v>
      </c>
      <c r="AA1046" s="35" t="s">
        <v>14691</v>
      </c>
      <c r="AC1046" s="35" t="s">
        <v>14691</v>
      </c>
      <c r="AD1046" s="35" t="s">
        <v>14691</v>
      </c>
      <c r="AE1046">
        <v>230000000</v>
      </c>
      <c r="AF1046">
        <v>10</v>
      </c>
      <c r="AG1046" s="35" t="s">
        <v>14691</v>
      </c>
      <c r="AI1046">
        <v>11500000</v>
      </c>
      <c r="AJ1046" s="20">
        <v>44477</v>
      </c>
      <c r="AK1046" s="20"/>
      <c r="AL1046">
        <v>6500000</v>
      </c>
      <c r="AO1046">
        <v>6500000</v>
      </c>
      <c r="AP1046" s="35" t="s">
        <v>14691</v>
      </c>
      <c r="AQ1046" s="35" t="s">
        <v>14691</v>
      </c>
      <c r="AR1046" s="35" t="s">
        <v>14691</v>
      </c>
      <c r="AS1046" s="35" t="s">
        <v>14691</v>
      </c>
      <c r="AT1046" s="35" t="s">
        <v>14691</v>
      </c>
      <c r="AU1046">
        <v>10</v>
      </c>
      <c r="AV1046">
        <v>10</v>
      </c>
      <c r="AW1046" t="b">
        <v>0</v>
      </c>
      <c r="AX1046">
        <v>23000000</v>
      </c>
      <c r="AY1046" s="20">
        <v>45029</v>
      </c>
      <c r="AZ1046" s="20"/>
      <c r="BA1046" s="20">
        <v>45212</v>
      </c>
      <c r="BB1046">
        <v>1</v>
      </c>
      <c r="BC1046">
        <v>0.5</v>
      </c>
      <c r="BD1046">
        <v>1</v>
      </c>
      <c r="BE1046">
        <v>11.5</v>
      </c>
      <c r="BF1046" s="35" t="s">
        <v>14691</v>
      </c>
      <c r="BG1046" s="35" t="s">
        <v>11976</v>
      </c>
      <c r="BH1046" s="35" t="s">
        <v>11977</v>
      </c>
      <c r="BI1046" s="35" t="s">
        <v>2589</v>
      </c>
      <c r="BJ1046" s="35" t="s">
        <v>11978</v>
      </c>
    </row>
    <row r="1047" spans="1:62" x14ac:dyDescent="0.2">
      <c r="A1047">
        <v>1045</v>
      </c>
      <c r="B1047" s="35" t="s">
        <v>10074</v>
      </c>
      <c r="C1047" s="35" t="s">
        <v>10075</v>
      </c>
      <c r="D1047" s="35" t="s">
        <v>10076</v>
      </c>
      <c r="E1047" s="35" t="s">
        <v>10077</v>
      </c>
      <c r="F1047" s="35" t="s">
        <v>10078</v>
      </c>
      <c r="G1047" s="20">
        <v>44239</v>
      </c>
      <c r="H1047" s="35" t="s">
        <v>3225</v>
      </c>
      <c r="I1047" s="35" t="s">
        <v>54</v>
      </c>
      <c r="J1047" s="35" t="s">
        <v>176</v>
      </c>
      <c r="K1047">
        <v>18</v>
      </c>
      <c r="L1047">
        <v>9.1999999999999993</v>
      </c>
      <c r="M1047" s="35" t="s">
        <v>10079</v>
      </c>
      <c r="N1047" s="35" t="s">
        <v>10080</v>
      </c>
      <c r="O1047" s="35" t="s">
        <v>52</v>
      </c>
      <c r="P1047" s="35" t="s">
        <v>2575</v>
      </c>
      <c r="Q1047" s="35" t="s">
        <v>74</v>
      </c>
      <c r="R1047" s="35" t="s">
        <v>2623</v>
      </c>
      <c r="S1047" s="35" t="s">
        <v>10081</v>
      </c>
      <c r="T1047">
        <v>31750000</v>
      </c>
      <c r="U1047">
        <v>10</v>
      </c>
      <c r="V1047" s="35" t="s">
        <v>14691</v>
      </c>
      <c r="W1047" s="35" t="s">
        <v>147</v>
      </c>
      <c r="X1047" s="35" t="s">
        <v>147</v>
      </c>
      <c r="Y1047" s="35" t="s">
        <v>56</v>
      </c>
      <c r="Z1047" s="35" t="s">
        <v>130</v>
      </c>
      <c r="AA1047" s="35" t="s">
        <v>56</v>
      </c>
      <c r="AC1047" s="35" t="s">
        <v>14691</v>
      </c>
      <c r="AD1047" s="35" t="s">
        <v>14691</v>
      </c>
      <c r="AE1047">
        <v>317500000</v>
      </c>
      <c r="AF1047">
        <v>10</v>
      </c>
      <c r="AG1047" s="35" t="s">
        <v>955</v>
      </c>
      <c r="AH1047">
        <v>667000000</v>
      </c>
      <c r="AI1047">
        <v>8625000</v>
      </c>
      <c r="AJ1047" s="20">
        <v>44257</v>
      </c>
      <c r="AK1047" s="20">
        <v>44543</v>
      </c>
      <c r="AL1047">
        <v>8350000</v>
      </c>
      <c r="AO1047">
        <v>5566666</v>
      </c>
      <c r="AP1047" s="35" t="s">
        <v>14691</v>
      </c>
      <c r="AQ1047" s="35" t="s">
        <v>14691</v>
      </c>
      <c r="AR1047" s="35" t="s">
        <v>954</v>
      </c>
      <c r="AS1047" s="35" t="s">
        <v>10082</v>
      </c>
      <c r="AT1047" s="35" t="s">
        <v>14691</v>
      </c>
      <c r="AU1047">
        <v>10</v>
      </c>
      <c r="AV1047">
        <v>10.048</v>
      </c>
      <c r="AW1047" t="b">
        <v>1</v>
      </c>
      <c r="AX1047">
        <v>31750000</v>
      </c>
      <c r="AY1047" s="20">
        <v>44989</v>
      </c>
      <c r="AZ1047" s="20">
        <v>44725</v>
      </c>
      <c r="BA1047" s="20"/>
      <c r="BB1047">
        <v>1</v>
      </c>
      <c r="BC1047">
        <v>0.25</v>
      </c>
      <c r="BD1047">
        <v>1</v>
      </c>
      <c r="BE1047">
        <v>11.5</v>
      </c>
      <c r="BF1047" s="35" t="s">
        <v>14691</v>
      </c>
      <c r="BG1047" s="35" t="s">
        <v>956</v>
      </c>
      <c r="BH1047" s="35" t="s">
        <v>10083</v>
      </c>
      <c r="BI1047" s="35" t="s">
        <v>2580</v>
      </c>
      <c r="BJ1047" s="35" t="s">
        <v>10084</v>
      </c>
    </row>
    <row r="1048" spans="1:62" x14ac:dyDescent="0.2">
      <c r="A1048">
        <v>1046</v>
      </c>
      <c r="B1048" s="35" t="s">
        <v>10074</v>
      </c>
      <c r="C1048" s="35" t="s">
        <v>10075</v>
      </c>
      <c r="D1048" s="35" t="s">
        <v>10076</v>
      </c>
      <c r="E1048" s="35" t="s">
        <v>10085</v>
      </c>
      <c r="F1048" s="35" t="s">
        <v>10078</v>
      </c>
      <c r="G1048" s="20">
        <v>44239</v>
      </c>
      <c r="H1048" s="35" t="s">
        <v>3225</v>
      </c>
      <c r="I1048" s="35" t="s">
        <v>54</v>
      </c>
      <c r="J1048" s="35" t="s">
        <v>176</v>
      </c>
      <c r="K1048">
        <v>18</v>
      </c>
      <c r="L1048">
        <v>9.1999999999999993</v>
      </c>
      <c r="M1048" s="35" t="s">
        <v>10079</v>
      </c>
      <c r="N1048" s="35" t="s">
        <v>10080</v>
      </c>
      <c r="O1048" s="35" t="s">
        <v>52</v>
      </c>
      <c r="P1048" s="35" t="s">
        <v>2575</v>
      </c>
      <c r="Q1048" s="35" t="s">
        <v>74</v>
      </c>
      <c r="R1048" s="35" t="s">
        <v>2623</v>
      </c>
      <c r="S1048" s="35" t="s">
        <v>10081</v>
      </c>
      <c r="T1048">
        <v>31750000</v>
      </c>
      <c r="U1048">
        <v>10</v>
      </c>
      <c r="V1048" s="35" t="s">
        <v>14691</v>
      </c>
      <c r="W1048" s="35" t="s">
        <v>147</v>
      </c>
      <c r="X1048" s="35" t="s">
        <v>147</v>
      </c>
      <c r="Y1048" s="35" t="s">
        <v>56</v>
      </c>
      <c r="Z1048" s="35" t="s">
        <v>130</v>
      </c>
      <c r="AA1048" s="35" t="s">
        <v>56</v>
      </c>
      <c r="AC1048" s="35" t="s">
        <v>14691</v>
      </c>
      <c r="AD1048" s="35" t="s">
        <v>14691</v>
      </c>
      <c r="AE1048">
        <v>317500000</v>
      </c>
      <c r="AF1048">
        <v>10</v>
      </c>
      <c r="AG1048" s="35" t="s">
        <v>955</v>
      </c>
      <c r="AH1048">
        <v>667000000</v>
      </c>
      <c r="AI1048">
        <v>8625000</v>
      </c>
      <c r="AJ1048" s="20">
        <v>44257</v>
      </c>
      <c r="AK1048" s="20">
        <v>44543</v>
      </c>
      <c r="AL1048">
        <v>8350000</v>
      </c>
      <c r="AO1048">
        <v>5566666</v>
      </c>
      <c r="AP1048" s="35" t="s">
        <v>14691</v>
      </c>
      <c r="AQ1048" s="35" t="s">
        <v>14691</v>
      </c>
      <c r="AR1048" s="35" t="s">
        <v>954</v>
      </c>
      <c r="AS1048" s="35" t="s">
        <v>10082</v>
      </c>
      <c r="AT1048" s="35" t="s">
        <v>14691</v>
      </c>
      <c r="AU1048">
        <v>10</v>
      </c>
      <c r="AV1048">
        <v>10.048</v>
      </c>
      <c r="AW1048" t="b">
        <v>1</v>
      </c>
      <c r="AX1048">
        <v>31750000</v>
      </c>
      <c r="AY1048" s="20">
        <v>44989</v>
      </c>
      <c r="AZ1048" s="20">
        <v>44725</v>
      </c>
      <c r="BA1048" s="20"/>
      <c r="BB1048">
        <v>1</v>
      </c>
      <c r="BC1048">
        <v>0.25</v>
      </c>
      <c r="BD1048">
        <v>1</v>
      </c>
      <c r="BE1048">
        <v>11.5</v>
      </c>
      <c r="BF1048" s="35" t="s">
        <v>14691</v>
      </c>
      <c r="BG1048" s="35" t="s">
        <v>10086</v>
      </c>
      <c r="BH1048" s="35" t="s">
        <v>10087</v>
      </c>
      <c r="BI1048" s="35" t="s">
        <v>2584</v>
      </c>
      <c r="BJ1048" s="35" t="s">
        <v>10088</v>
      </c>
    </row>
    <row r="1049" spans="1:62" x14ac:dyDescent="0.2">
      <c r="A1049">
        <v>1047</v>
      </c>
      <c r="B1049" s="35" t="s">
        <v>10074</v>
      </c>
      <c r="C1049" s="35" t="s">
        <v>10075</v>
      </c>
      <c r="D1049" s="35" t="s">
        <v>10076</v>
      </c>
      <c r="E1049" s="35" t="s">
        <v>10089</v>
      </c>
      <c r="F1049" s="35" t="s">
        <v>10078</v>
      </c>
      <c r="G1049" s="20">
        <v>44239</v>
      </c>
      <c r="H1049" s="35" t="s">
        <v>3225</v>
      </c>
      <c r="I1049" s="35" t="s">
        <v>54</v>
      </c>
      <c r="J1049" s="35" t="s">
        <v>176</v>
      </c>
      <c r="K1049">
        <v>18</v>
      </c>
      <c r="L1049">
        <v>9.1999999999999993</v>
      </c>
      <c r="M1049" s="35" t="s">
        <v>10079</v>
      </c>
      <c r="N1049" s="35" t="s">
        <v>10080</v>
      </c>
      <c r="O1049" s="35" t="s">
        <v>52</v>
      </c>
      <c r="P1049" s="35" t="s">
        <v>2575</v>
      </c>
      <c r="Q1049" s="35" t="s">
        <v>74</v>
      </c>
      <c r="R1049" s="35" t="s">
        <v>2623</v>
      </c>
      <c r="S1049" s="35" t="s">
        <v>10081</v>
      </c>
      <c r="T1049">
        <v>31750000</v>
      </c>
      <c r="U1049">
        <v>10</v>
      </c>
      <c r="V1049" s="35" t="s">
        <v>14691</v>
      </c>
      <c r="W1049" s="35" t="s">
        <v>147</v>
      </c>
      <c r="X1049" s="35" t="s">
        <v>147</v>
      </c>
      <c r="Y1049" s="35" t="s">
        <v>56</v>
      </c>
      <c r="Z1049" s="35" t="s">
        <v>130</v>
      </c>
      <c r="AA1049" s="35" t="s">
        <v>56</v>
      </c>
      <c r="AC1049" s="35" t="s">
        <v>14691</v>
      </c>
      <c r="AD1049" s="35" t="s">
        <v>14691</v>
      </c>
      <c r="AE1049">
        <v>317500000</v>
      </c>
      <c r="AF1049">
        <v>10</v>
      </c>
      <c r="AG1049" s="35" t="s">
        <v>955</v>
      </c>
      <c r="AH1049">
        <v>667000000</v>
      </c>
      <c r="AI1049">
        <v>8625000</v>
      </c>
      <c r="AJ1049" s="20">
        <v>44257</v>
      </c>
      <c r="AK1049" s="20">
        <v>44543</v>
      </c>
      <c r="AL1049">
        <v>8350000</v>
      </c>
      <c r="AO1049">
        <v>5566666</v>
      </c>
      <c r="AP1049" s="35" t="s">
        <v>14691</v>
      </c>
      <c r="AQ1049" s="35" t="s">
        <v>14691</v>
      </c>
      <c r="AR1049" s="35" t="s">
        <v>954</v>
      </c>
      <c r="AS1049" s="35" t="s">
        <v>10082</v>
      </c>
      <c r="AT1049" s="35" t="s">
        <v>14691</v>
      </c>
      <c r="AU1049">
        <v>10</v>
      </c>
      <c r="AV1049">
        <v>10.048</v>
      </c>
      <c r="AW1049" t="b">
        <v>1</v>
      </c>
      <c r="AX1049">
        <v>31750000</v>
      </c>
      <c r="AY1049" s="20">
        <v>44989</v>
      </c>
      <c r="AZ1049" s="20">
        <v>44725</v>
      </c>
      <c r="BA1049" s="20"/>
      <c r="BB1049">
        <v>1</v>
      </c>
      <c r="BC1049">
        <v>0.25</v>
      </c>
      <c r="BD1049">
        <v>1</v>
      </c>
      <c r="BE1049">
        <v>11.5</v>
      </c>
      <c r="BF1049" s="35" t="s">
        <v>14691</v>
      </c>
      <c r="BG1049" s="35" t="s">
        <v>10090</v>
      </c>
      <c r="BH1049" s="35" t="s">
        <v>10091</v>
      </c>
      <c r="BI1049" s="35" t="s">
        <v>2589</v>
      </c>
      <c r="BJ1049" s="35" t="s">
        <v>10092</v>
      </c>
    </row>
    <row r="1050" spans="1:62" x14ac:dyDescent="0.2">
      <c r="A1050">
        <v>1048</v>
      </c>
      <c r="B1050" s="35" t="s">
        <v>12492</v>
      </c>
      <c r="C1050" s="35" t="s">
        <v>12493</v>
      </c>
      <c r="D1050" s="35" t="s">
        <v>12494</v>
      </c>
      <c r="E1050" s="35" t="s">
        <v>12495</v>
      </c>
      <c r="F1050" s="35" t="s">
        <v>12496</v>
      </c>
      <c r="G1050" s="20">
        <v>44292</v>
      </c>
      <c r="H1050" s="35" t="s">
        <v>3225</v>
      </c>
      <c r="I1050" s="35" t="s">
        <v>14691</v>
      </c>
      <c r="J1050" s="35" t="s">
        <v>83</v>
      </c>
      <c r="M1050" s="35" t="s">
        <v>12497</v>
      </c>
      <c r="N1050" s="35" t="s">
        <v>12498</v>
      </c>
      <c r="O1050" s="35" t="s">
        <v>68</v>
      </c>
      <c r="P1050" s="35" t="s">
        <v>12499</v>
      </c>
      <c r="Q1050" s="35" t="s">
        <v>96</v>
      </c>
      <c r="R1050" s="35" t="s">
        <v>2577</v>
      </c>
      <c r="S1050" s="35" t="s">
        <v>12500</v>
      </c>
      <c r="T1050">
        <v>25300000</v>
      </c>
      <c r="U1050">
        <v>10</v>
      </c>
      <c r="V1050" s="35" t="s">
        <v>12501</v>
      </c>
      <c r="W1050" s="35" t="s">
        <v>953</v>
      </c>
      <c r="X1050" s="35" t="s">
        <v>49</v>
      </c>
      <c r="Y1050" s="35" t="s">
        <v>216</v>
      </c>
      <c r="Z1050" s="35" t="s">
        <v>14691</v>
      </c>
      <c r="AA1050" s="35" t="s">
        <v>14691</v>
      </c>
      <c r="AB1050">
        <v>120000000</v>
      </c>
      <c r="AC1050" s="35" t="s">
        <v>12502</v>
      </c>
      <c r="AD1050" s="35" t="s">
        <v>12503</v>
      </c>
      <c r="AE1050">
        <v>253006867</v>
      </c>
      <c r="AF1050">
        <v>10</v>
      </c>
      <c r="AG1050" s="35" t="s">
        <v>14691</v>
      </c>
      <c r="AI1050">
        <v>0</v>
      </c>
      <c r="AJ1050" s="20">
        <v>44316</v>
      </c>
      <c r="AK1050" s="20"/>
      <c r="AL1050">
        <v>7560000</v>
      </c>
      <c r="AN1050">
        <v>756000</v>
      </c>
      <c r="AP1050" s="35" t="s">
        <v>14691</v>
      </c>
      <c r="AQ1050" s="35" t="s">
        <v>14691</v>
      </c>
      <c r="AR1050" s="35" t="s">
        <v>14691</v>
      </c>
      <c r="AS1050" s="35" t="s">
        <v>14691</v>
      </c>
      <c r="AT1050" s="35" t="s">
        <v>14691</v>
      </c>
      <c r="AU1050">
        <v>10.01</v>
      </c>
      <c r="AV1050">
        <v>10.083</v>
      </c>
      <c r="AW1050" t="b">
        <v>0</v>
      </c>
      <c r="AX1050">
        <v>25300000</v>
      </c>
      <c r="AY1050" s="20">
        <v>45050</v>
      </c>
      <c r="AZ1050" s="20"/>
      <c r="BA1050" s="20"/>
      <c r="BB1050">
        <v>1</v>
      </c>
      <c r="BF1050" s="35" t="s">
        <v>14691</v>
      </c>
      <c r="BG1050" s="35" t="s">
        <v>952</v>
      </c>
      <c r="BH1050" s="35" t="s">
        <v>12504</v>
      </c>
      <c r="BI1050" s="35" t="s">
        <v>2580</v>
      </c>
      <c r="BJ1050" s="35" t="s">
        <v>12505</v>
      </c>
    </row>
    <row r="1051" spans="1:62" x14ac:dyDescent="0.2">
      <c r="A1051">
        <v>1049</v>
      </c>
      <c r="B1051" s="35" t="s">
        <v>9875</v>
      </c>
      <c r="C1051" s="35" t="s">
        <v>9876</v>
      </c>
      <c r="D1051" s="35" t="s">
        <v>9877</v>
      </c>
      <c r="E1051" s="35" t="s">
        <v>9878</v>
      </c>
      <c r="F1051" s="35" t="s">
        <v>9879</v>
      </c>
      <c r="G1051" s="20">
        <v>44235</v>
      </c>
      <c r="H1051" s="35" t="s">
        <v>3225</v>
      </c>
      <c r="I1051" s="35" t="s">
        <v>54</v>
      </c>
      <c r="J1051" s="35" t="s">
        <v>69</v>
      </c>
      <c r="K1051">
        <v>18</v>
      </c>
      <c r="L1051">
        <v>9.1999999999999993</v>
      </c>
      <c r="M1051" s="35" t="s">
        <v>7052</v>
      </c>
      <c r="N1051" s="35" t="s">
        <v>9880</v>
      </c>
      <c r="O1051" s="35" t="s">
        <v>95</v>
      </c>
      <c r="P1051" s="35" t="s">
        <v>2575</v>
      </c>
      <c r="Q1051" s="35" t="s">
        <v>52</v>
      </c>
      <c r="R1051" s="35" t="s">
        <v>2577</v>
      </c>
      <c r="S1051" s="35" t="s">
        <v>9881</v>
      </c>
      <c r="T1051">
        <v>13800000</v>
      </c>
      <c r="U1051">
        <v>10</v>
      </c>
      <c r="V1051" s="35" t="s">
        <v>9882</v>
      </c>
      <c r="W1051" s="35" t="s">
        <v>130</v>
      </c>
      <c r="X1051" s="35" t="s">
        <v>130</v>
      </c>
      <c r="Y1051" s="35" t="s">
        <v>48</v>
      </c>
      <c r="Z1051" s="35" t="s">
        <v>14691</v>
      </c>
      <c r="AA1051" s="35" t="s">
        <v>14691</v>
      </c>
      <c r="AC1051" s="35" t="s">
        <v>14691</v>
      </c>
      <c r="AD1051" s="35" t="s">
        <v>14691</v>
      </c>
      <c r="AE1051">
        <v>138012119</v>
      </c>
      <c r="AF1051">
        <v>10</v>
      </c>
      <c r="AG1051" s="35" t="s">
        <v>14691</v>
      </c>
      <c r="AI1051">
        <v>6900000</v>
      </c>
      <c r="AJ1051" s="20">
        <v>44253</v>
      </c>
      <c r="AK1051" s="20"/>
      <c r="AL1051">
        <v>4835000</v>
      </c>
      <c r="AO1051">
        <v>4835000</v>
      </c>
      <c r="AP1051" s="35" t="s">
        <v>14691</v>
      </c>
      <c r="AQ1051" s="35" t="s">
        <v>14691</v>
      </c>
      <c r="AR1051" s="35" t="s">
        <v>14691</v>
      </c>
      <c r="AS1051" s="35" t="s">
        <v>14691</v>
      </c>
      <c r="AT1051" s="35" t="s">
        <v>14691</v>
      </c>
      <c r="AU1051">
        <v>10.01</v>
      </c>
      <c r="AV1051">
        <v>10.071999999999999</v>
      </c>
      <c r="AW1051" t="b">
        <v>0</v>
      </c>
      <c r="AX1051">
        <v>13800000</v>
      </c>
      <c r="AY1051" s="20">
        <v>44987</v>
      </c>
      <c r="AZ1051" s="20"/>
      <c r="BA1051" s="20"/>
      <c r="BB1051">
        <v>1</v>
      </c>
      <c r="BC1051">
        <v>0.5</v>
      </c>
      <c r="BD1051">
        <v>1</v>
      </c>
      <c r="BE1051">
        <v>11.5</v>
      </c>
      <c r="BF1051" s="35" t="s">
        <v>14691</v>
      </c>
      <c r="BG1051" s="35" t="s">
        <v>951</v>
      </c>
      <c r="BH1051" s="35" t="s">
        <v>9883</v>
      </c>
      <c r="BI1051" s="35" t="s">
        <v>2580</v>
      </c>
      <c r="BJ1051" s="35" t="s">
        <v>9884</v>
      </c>
    </row>
    <row r="1052" spans="1:62" x14ac:dyDescent="0.2">
      <c r="A1052">
        <v>1050</v>
      </c>
      <c r="B1052" s="35" t="s">
        <v>9875</v>
      </c>
      <c r="C1052" s="35" t="s">
        <v>9876</v>
      </c>
      <c r="D1052" s="35" t="s">
        <v>9877</v>
      </c>
      <c r="E1052" s="35" t="s">
        <v>9885</v>
      </c>
      <c r="F1052" s="35" t="s">
        <v>9879</v>
      </c>
      <c r="G1052" s="20">
        <v>44235</v>
      </c>
      <c r="H1052" s="35" t="s">
        <v>3225</v>
      </c>
      <c r="I1052" s="35" t="s">
        <v>54</v>
      </c>
      <c r="J1052" s="35" t="s">
        <v>69</v>
      </c>
      <c r="K1052">
        <v>18</v>
      </c>
      <c r="L1052">
        <v>9.1999999999999993</v>
      </c>
      <c r="M1052" s="35" t="s">
        <v>7052</v>
      </c>
      <c r="N1052" s="35" t="s">
        <v>9880</v>
      </c>
      <c r="O1052" s="35" t="s">
        <v>95</v>
      </c>
      <c r="P1052" s="35" t="s">
        <v>2575</v>
      </c>
      <c r="Q1052" s="35" t="s">
        <v>52</v>
      </c>
      <c r="R1052" s="35" t="s">
        <v>2577</v>
      </c>
      <c r="S1052" s="35" t="s">
        <v>9881</v>
      </c>
      <c r="T1052">
        <v>13800000</v>
      </c>
      <c r="U1052">
        <v>10</v>
      </c>
      <c r="V1052" s="35" t="s">
        <v>9882</v>
      </c>
      <c r="W1052" s="35" t="s">
        <v>130</v>
      </c>
      <c r="X1052" s="35" t="s">
        <v>130</v>
      </c>
      <c r="Y1052" s="35" t="s">
        <v>48</v>
      </c>
      <c r="Z1052" s="35" t="s">
        <v>14691</v>
      </c>
      <c r="AA1052" s="35" t="s">
        <v>14691</v>
      </c>
      <c r="AC1052" s="35" t="s">
        <v>14691</v>
      </c>
      <c r="AD1052" s="35" t="s">
        <v>14691</v>
      </c>
      <c r="AE1052">
        <v>138012119</v>
      </c>
      <c r="AF1052">
        <v>10</v>
      </c>
      <c r="AG1052" s="35" t="s">
        <v>14691</v>
      </c>
      <c r="AI1052">
        <v>6900000</v>
      </c>
      <c r="AJ1052" s="20">
        <v>44253</v>
      </c>
      <c r="AK1052" s="20"/>
      <c r="AL1052">
        <v>4835000</v>
      </c>
      <c r="AO1052">
        <v>4835000</v>
      </c>
      <c r="AP1052" s="35" t="s">
        <v>14691</v>
      </c>
      <c r="AQ1052" s="35" t="s">
        <v>14691</v>
      </c>
      <c r="AR1052" s="35" t="s">
        <v>14691</v>
      </c>
      <c r="AS1052" s="35" t="s">
        <v>14691</v>
      </c>
      <c r="AT1052" s="35" t="s">
        <v>14691</v>
      </c>
      <c r="AU1052">
        <v>10.01</v>
      </c>
      <c r="AV1052">
        <v>10.071999999999999</v>
      </c>
      <c r="AW1052" t="b">
        <v>0</v>
      </c>
      <c r="AX1052">
        <v>13800000</v>
      </c>
      <c r="AY1052" s="20">
        <v>44987</v>
      </c>
      <c r="AZ1052" s="20"/>
      <c r="BA1052" s="20"/>
      <c r="BB1052">
        <v>1</v>
      </c>
      <c r="BC1052">
        <v>0.5</v>
      </c>
      <c r="BD1052">
        <v>1</v>
      </c>
      <c r="BE1052">
        <v>11.5</v>
      </c>
      <c r="BF1052" s="35" t="s">
        <v>14691</v>
      </c>
      <c r="BG1052" s="35" t="s">
        <v>9886</v>
      </c>
      <c r="BH1052" s="35" t="s">
        <v>9887</v>
      </c>
      <c r="BI1052" s="35" t="s">
        <v>2584</v>
      </c>
      <c r="BJ1052" s="35" t="s">
        <v>9888</v>
      </c>
    </row>
    <row r="1053" spans="1:62" x14ac:dyDescent="0.2">
      <c r="A1053">
        <v>1051</v>
      </c>
      <c r="B1053" s="35" t="s">
        <v>9875</v>
      </c>
      <c r="C1053" s="35" t="s">
        <v>9876</v>
      </c>
      <c r="D1053" s="35" t="s">
        <v>9877</v>
      </c>
      <c r="E1053" s="35" t="s">
        <v>9889</v>
      </c>
      <c r="F1053" s="35" t="s">
        <v>9879</v>
      </c>
      <c r="G1053" s="20">
        <v>44235</v>
      </c>
      <c r="H1053" s="35" t="s">
        <v>3225</v>
      </c>
      <c r="I1053" s="35" t="s">
        <v>54</v>
      </c>
      <c r="J1053" s="35" t="s">
        <v>69</v>
      </c>
      <c r="K1053">
        <v>18</v>
      </c>
      <c r="L1053">
        <v>9.1999999999999993</v>
      </c>
      <c r="M1053" s="35" t="s">
        <v>7052</v>
      </c>
      <c r="N1053" s="35" t="s">
        <v>9880</v>
      </c>
      <c r="O1053" s="35" t="s">
        <v>95</v>
      </c>
      <c r="P1053" s="35" t="s">
        <v>2575</v>
      </c>
      <c r="Q1053" s="35" t="s">
        <v>52</v>
      </c>
      <c r="R1053" s="35" t="s">
        <v>2577</v>
      </c>
      <c r="S1053" s="35" t="s">
        <v>9881</v>
      </c>
      <c r="T1053">
        <v>13800000</v>
      </c>
      <c r="U1053">
        <v>10</v>
      </c>
      <c r="V1053" s="35" t="s">
        <v>9882</v>
      </c>
      <c r="W1053" s="35" t="s">
        <v>130</v>
      </c>
      <c r="X1053" s="35" t="s">
        <v>130</v>
      </c>
      <c r="Y1053" s="35" t="s">
        <v>48</v>
      </c>
      <c r="Z1053" s="35" t="s">
        <v>14691</v>
      </c>
      <c r="AA1053" s="35" t="s">
        <v>14691</v>
      </c>
      <c r="AC1053" s="35" t="s">
        <v>14691</v>
      </c>
      <c r="AD1053" s="35" t="s">
        <v>14691</v>
      </c>
      <c r="AE1053">
        <v>138012119</v>
      </c>
      <c r="AF1053">
        <v>10</v>
      </c>
      <c r="AG1053" s="35" t="s">
        <v>14691</v>
      </c>
      <c r="AI1053">
        <v>6900000</v>
      </c>
      <c r="AJ1053" s="20">
        <v>44253</v>
      </c>
      <c r="AK1053" s="20"/>
      <c r="AL1053">
        <v>4835000</v>
      </c>
      <c r="AO1053">
        <v>4835000</v>
      </c>
      <c r="AP1053" s="35" t="s">
        <v>14691</v>
      </c>
      <c r="AQ1053" s="35" t="s">
        <v>14691</v>
      </c>
      <c r="AR1053" s="35" t="s">
        <v>14691</v>
      </c>
      <c r="AS1053" s="35" t="s">
        <v>14691</v>
      </c>
      <c r="AT1053" s="35" t="s">
        <v>14691</v>
      </c>
      <c r="AU1053">
        <v>10.01</v>
      </c>
      <c r="AV1053">
        <v>10.071999999999999</v>
      </c>
      <c r="AW1053" t="b">
        <v>0</v>
      </c>
      <c r="AX1053">
        <v>13800000</v>
      </c>
      <c r="AY1053" s="20">
        <v>44987</v>
      </c>
      <c r="AZ1053" s="20"/>
      <c r="BA1053" s="20"/>
      <c r="BB1053">
        <v>1</v>
      </c>
      <c r="BC1053">
        <v>0.5</v>
      </c>
      <c r="BD1053">
        <v>1</v>
      </c>
      <c r="BE1053">
        <v>11.5</v>
      </c>
      <c r="BF1053" s="35" t="s">
        <v>14691</v>
      </c>
      <c r="BG1053" s="35" t="s">
        <v>9890</v>
      </c>
      <c r="BH1053" s="35" t="s">
        <v>9891</v>
      </c>
      <c r="BI1053" s="35" t="s">
        <v>2589</v>
      </c>
      <c r="BJ1053" s="35" t="s">
        <v>9892</v>
      </c>
    </row>
    <row r="1054" spans="1:62" x14ac:dyDescent="0.2">
      <c r="A1054">
        <v>1052</v>
      </c>
      <c r="B1054" s="35" t="s">
        <v>12307</v>
      </c>
      <c r="C1054" s="35" t="s">
        <v>12308</v>
      </c>
      <c r="D1054" s="35" t="s">
        <v>12309</v>
      </c>
      <c r="E1054" s="35" t="s">
        <v>12310</v>
      </c>
      <c r="F1054" s="35" t="s">
        <v>12311</v>
      </c>
      <c r="G1054" s="20">
        <v>44475</v>
      </c>
      <c r="H1054" s="35" t="s">
        <v>99</v>
      </c>
      <c r="I1054" s="35" t="s">
        <v>61</v>
      </c>
      <c r="J1054" s="35" t="s">
        <v>69</v>
      </c>
      <c r="K1054">
        <v>18</v>
      </c>
      <c r="L1054">
        <v>9.1999999999999993</v>
      </c>
      <c r="M1054" s="35" t="s">
        <v>12312</v>
      </c>
      <c r="N1054" s="35" t="s">
        <v>12313</v>
      </c>
      <c r="O1054" s="35" t="s">
        <v>51</v>
      </c>
      <c r="P1054" s="35" t="s">
        <v>2575</v>
      </c>
      <c r="Q1054" s="35" t="s">
        <v>518</v>
      </c>
      <c r="R1054" s="35" t="s">
        <v>2577</v>
      </c>
      <c r="S1054" s="35" t="s">
        <v>12314</v>
      </c>
      <c r="T1054">
        <v>34500000</v>
      </c>
      <c r="U1054">
        <v>10</v>
      </c>
      <c r="V1054" s="35" t="s">
        <v>12315</v>
      </c>
      <c r="W1054" s="35" t="s">
        <v>949</v>
      </c>
      <c r="X1054" s="35" t="s">
        <v>140</v>
      </c>
      <c r="Y1054" s="35" t="s">
        <v>48</v>
      </c>
      <c r="Z1054" s="35" t="s">
        <v>14691</v>
      </c>
      <c r="AA1054" s="35" t="s">
        <v>14691</v>
      </c>
      <c r="AC1054" s="35" t="s">
        <v>14691</v>
      </c>
      <c r="AD1054" s="35" t="s">
        <v>14691</v>
      </c>
      <c r="AE1054">
        <v>353625000</v>
      </c>
      <c r="AF1054">
        <v>10.25</v>
      </c>
      <c r="AG1054" s="35" t="s">
        <v>14691</v>
      </c>
      <c r="AI1054">
        <v>17250000</v>
      </c>
      <c r="AJ1054" s="20">
        <v>44491</v>
      </c>
      <c r="AK1054" s="20"/>
      <c r="AL1054">
        <v>17025000</v>
      </c>
      <c r="AO1054">
        <v>17025000</v>
      </c>
      <c r="AP1054" s="35" t="s">
        <v>14691</v>
      </c>
      <c r="AQ1054" s="35" t="s">
        <v>14691</v>
      </c>
      <c r="AR1054" s="35" t="s">
        <v>14691</v>
      </c>
      <c r="AS1054" s="35" t="s">
        <v>14691</v>
      </c>
      <c r="AT1054" s="35" t="s">
        <v>14691</v>
      </c>
      <c r="AU1054">
        <v>10.25</v>
      </c>
      <c r="AV1054">
        <v>10.332000000000001</v>
      </c>
      <c r="AW1054" t="b">
        <v>0</v>
      </c>
      <c r="AX1054">
        <v>34500000</v>
      </c>
      <c r="AY1054" s="20">
        <v>45042</v>
      </c>
      <c r="AZ1054" s="20"/>
      <c r="BA1054" s="20">
        <v>45133</v>
      </c>
      <c r="BB1054">
        <v>1</v>
      </c>
      <c r="BC1054">
        <v>0.5</v>
      </c>
      <c r="BD1054">
        <v>1</v>
      </c>
      <c r="BE1054">
        <v>11.5</v>
      </c>
      <c r="BF1054" s="35" t="s">
        <v>14691</v>
      </c>
      <c r="BG1054" s="35" t="s">
        <v>950</v>
      </c>
      <c r="BH1054" s="35" t="s">
        <v>12316</v>
      </c>
      <c r="BI1054" s="35" t="s">
        <v>2580</v>
      </c>
      <c r="BJ1054" s="35" t="s">
        <v>12317</v>
      </c>
    </row>
    <row r="1055" spans="1:62" x14ac:dyDescent="0.2">
      <c r="A1055">
        <v>1053</v>
      </c>
      <c r="B1055" s="35" t="s">
        <v>12307</v>
      </c>
      <c r="C1055" s="35" t="s">
        <v>12308</v>
      </c>
      <c r="D1055" s="35" t="s">
        <v>12309</v>
      </c>
      <c r="E1055" s="35" t="s">
        <v>12318</v>
      </c>
      <c r="F1055" s="35" t="s">
        <v>12311</v>
      </c>
      <c r="G1055" s="20">
        <v>44475</v>
      </c>
      <c r="H1055" s="35" t="s">
        <v>99</v>
      </c>
      <c r="I1055" s="35" t="s">
        <v>61</v>
      </c>
      <c r="J1055" s="35" t="s">
        <v>69</v>
      </c>
      <c r="K1055">
        <v>18</v>
      </c>
      <c r="L1055">
        <v>9.1999999999999993</v>
      </c>
      <c r="M1055" s="35" t="s">
        <v>12312</v>
      </c>
      <c r="N1055" s="35" t="s">
        <v>12313</v>
      </c>
      <c r="O1055" s="35" t="s">
        <v>51</v>
      </c>
      <c r="P1055" s="35" t="s">
        <v>2575</v>
      </c>
      <c r="Q1055" s="35" t="s">
        <v>518</v>
      </c>
      <c r="R1055" s="35" t="s">
        <v>2577</v>
      </c>
      <c r="S1055" s="35" t="s">
        <v>12314</v>
      </c>
      <c r="T1055">
        <v>34500000</v>
      </c>
      <c r="U1055">
        <v>10</v>
      </c>
      <c r="V1055" s="35" t="s">
        <v>12315</v>
      </c>
      <c r="W1055" s="35" t="s">
        <v>949</v>
      </c>
      <c r="X1055" s="35" t="s">
        <v>140</v>
      </c>
      <c r="Y1055" s="35" t="s">
        <v>48</v>
      </c>
      <c r="Z1055" s="35" t="s">
        <v>14691</v>
      </c>
      <c r="AA1055" s="35" t="s">
        <v>14691</v>
      </c>
      <c r="AC1055" s="35" t="s">
        <v>14691</v>
      </c>
      <c r="AD1055" s="35" t="s">
        <v>14691</v>
      </c>
      <c r="AE1055">
        <v>353625000</v>
      </c>
      <c r="AF1055">
        <v>10.25</v>
      </c>
      <c r="AG1055" s="35" t="s">
        <v>14691</v>
      </c>
      <c r="AI1055">
        <v>17250000</v>
      </c>
      <c r="AJ1055" s="20">
        <v>44491</v>
      </c>
      <c r="AK1055" s="20"/>
      <c r="AL1055">
        <v>17025000</v>
      </c>
      <c r="AO1055">
        <v>17025000</v>
      </c>
      <c r="AP1055" s="35" t="s">
        <v>14691</v>
      </c>
      <c r="AQ1055" s="35" t="s">
        <v>14691</v>
      </c>
      <c r="AR1055" s="35" t="s">
        <v>14691</v>
      </c>
      <c r="AS1055" s="35" t="s">
        <v>14691</v>
      </c>
      <c r="AT1055" s="35" t="s">
        <v>14691</v>
      </c>
      <c r="AU1055">
        <v>10.25</v>
      </c>
      <c r="AV1055">
        <v>10.332000000000001</v>
      </c>
      <c r="AW1055" t="b">
        <v>0</v>
      </c>
      <c r="AX1055">
        <v>34500000</v>
      </c>
      <c r="AY1055" s="20">
        <v>45042</v>
      </c>
      <c r="AZ1055" s="20"/>
      <c r="BA1055" s="20">
        <v>45133</v>
      </c>
      <c r="BB1055">
        <v>1</v>
      </c>
      <c r="BC1055">
        <v>0.5</v>
      </c>
      <c r="BD1055">
        <v>1</v>
      </c>
      <c r="BE1055">
        <v>11.5</v>
      </c>
      <c r="BF1055" s="35" t="s">
        <v>14691</v>
      </c>
      <c r="BG1055" s="35" t="s">
        <v>12307</v>
      </c>
      <c r="BH1055" s="35" t="s">
        <v>12319</v>
      </c>
      <c r="BI1055" s="35" t="s">
        <v>2584</v>
      </c>
      <c r="BJ1055" s="35" t="s">
        <v>12320</v>
      </c>
    </row>
    <row r="1056" spans="1:62" x14ac:dyDescent="0.2">
      <c r="A1056">
        <v>1054</v>
      </c>
      <c r="B1056" s="35" t="s">
        <v>12307</v>
      </c>
      <c r="C1056" s="35" t="s">
        <v>12308</v>
      </c>
      <c r="D1056" s="35" t="s">
        <v>12309</v>
      </c>
      <c r="E1056" s="35" t="s">
        <v>12321</v>
      </c>
      <c r="F1056" s="35" t="s">
        <v>12311</v>
      </c>
      <c r="G1056" s="20">
        <v>44475</v>
      </c>
      <c r="H1056" s="35" t="s">
        <v>99</v>
      </c>
      <c r="I1056" s="35" t="s">
        <v>61</v>
      </c>
      <c r="J1056" s="35" t="s">
        <v>69</v>
      </c>
      <c r="K1056">
        <v>18</v>
      </c>
      <c r="L1056">
        <v>9.1999999999999993</v>
      </c>
      <c r="M1056" s="35" t="s">
        <v>12312</v>
      </c>
      <c r="N1056" s="35" t="s">
        <v>12313</v>
      </c>
      <c r="O1056" s="35" t="s">
        <v>51</v>
      </c>
      <c r="P1056" s="35" t="s">
        <v>2575</v>
      </c>
      <c r="Q1056" s="35" t="s">
        <v>518</v>
      </c>
      <c r="R1056" s="35" t="s">
        <v>2577</v>
      </c>
      <c r="S1056" s="35" t="s">
        <v>12314</v>
      </c>
      <c r="T1056">
        <v>34500000</v>
      </c>
      <c r="U1056">
        <v>10</v>
      </c>
      <c r="V1056" s="35" t="s">
        <v>12315</v>
      </c>
      <c r="W1056" s="35" t="s">
        <v>949</v>
      </c>
      <c r="X1056" s="35" t="s">
        <v>140</v>
      </c>
      <c r="Y1056" s="35" t="s">
        <v>48</v>
      </c>
      <c r="Z1056" s="35" t="s">
        <v>14691</v>
      </c>
      <c r="AA1056" s="35" t="s">
        <v>14691</v>
      </c>
      <c r="AC1056" s="35" t="s">
        <v>14691</v>
      </c>
      <c r="AD1056" s="35" t="s">
        <v>14691</v>
      </c>
      <c r="AE1056">
        <v>353625000</v>
      </c>
      <c r="AF1056">
        <v>10.25</v>
      </c>
      <c r="AG1056" s="35" t="s">
        <v>14691</v>
      </c>
      <c r="AI1056">
        <v>17250000</v>
      </c>
      <c r="AJ1056" s="20">
        <v>44491</v>
      </c>
      <c r="AK1056" s="20"/>
      <c r="AL1056">
        <v>17025000</v>
      </c>
      <c r="AO1056">
        <v>17025000</v>
      </c>
      <c r="AP1056" s="35" t="s">
        <v>14691</v>
      </c>
      <c r="AQ1056" s="35" t="s">
        <v>14691</v>
      </c>
      <c r="AR1056" s="35" t="s">
        <v>14691</v>
      </c>
      <c r="AS1056" s="35" t="s">
        <v>14691</v>
      </c>
      <c r="AT1056" s="35" t="s">
        <v>14691</v>
      </c>
      <c r="AU1056">
        <v>10.25</v>
      </c>
      <c r="AV1056">
        <v>10.332000000000001</v>
      </c>
      <c r="AW1056" t="b">
        <v>0</v>
      </c>
      <c r="AX1056">
        <v>34500000</v>
      </c>
      <c r="AY1056" s="20">
        <v>45042</v>
      </c>
      <c r="AZ1056" s="20"/>
      <c r="BA1056" s="20">
        <v>45133</v>
      </c>
      <c r="BB1056">
        <v>1</v>
      </c>
      <c r="BC1056">
        <v>0.5</v>
      </c>
      <c r="BD1056">
        <v>1</v>
      </c>
      <c r="BE1056">
        <v>11.5</v>
      </c>
      <c r="BF1056" s="35" t="s">
        <v>14691</v>
      </c>
      <c r="BG1056" s="35" t="s">
        <v>12322</v>
      </c>
      <c r="BH1056" s="35" t="s">
        <v>12323</v>
      </c>
      <c r="BI1056" s="35" t="s">
        <v>2589</v>
      </c>
      <c r="BJ1056" s="35" t="s">
        <v>12324</v>
      </c>
    </row>
    <row r="1057" spans="1:62" x14ac:dyDescent="0.2">
      <c r="A1057">
        <v>1055</v>
      </c>
      <c r="B1057" s="35" t="s">
        <v>5680</v>
      </c>
      <c r="C1057" s="35" t="s">
        <v>5681</v>
      </c>
      <c r="D1057" s="35" t="s">
        <v>5682</v>
      </c>
      <c r="E1057" s="35" t="s">
        <v>5683</v>
      </c>
      <c r="F1057" s="35" t="s">
        <v>5684</v>
      </c>
      <c r="G1057" s="20">
        <v>44336</v>
      </c>
      <c r="H1057" s="35" t="s">
        <v>138</v>
      </c>
      <c r="I1057" s="35" t="s">
        <v>61</v>
      </c>
      <c r="J1057" s="35" t="s">
        <v>69</v>
      </c>
      <c r="K1057">
        <v>18</v>
      </c>
      <c r="L1057">
        <v>9.1999999999999993</v>
      </c>
      <c r="M1057" s="35" t="s">
        <v>5685</v>
      </c>
      <c r="N1057" s="35" t="s">
        <v>5686</v>
      </c>
      <c r="O1057" s="35" t="s">
        <v>786</v>
      </c>
      <c r="P1057" s="35" t="s">
        <v>2575</v>
      </c>
      <c r="Q1057" s="35" t="s">
        <v>3533</v>
      </c>
      <c r="R1057" s="35" t="s">
        <v>2577</v>
      </c>
      <c r="S1057" s="35" t="s">
        <v>5687</v>
      </c>
      <c r="T1057">
        <v>19999880</v>
      </c>
      <c r="U1057">
        <v>10</v>
      </c>
      <c r="V1057" s="35" t="s">
        <v>14691</v>
      </c>
      <c r="W1057" s="35" t="s">
        <v>947</v>
      </c>
      <c r="X1057" s="35" t="s">
        <v>72</v>
      </c>
      <c r="Y1057" s="35" t="s">
        <v>48</v>
      </c>
      <c r="Z1057" s="35" t="s">
        <v>14691</v>
      </c>
      <c r="AA1057" s="35" t="s">
        <v>14691</v>
      </c>
      <c r="AC1057" s="35" t="s">
        <v>14691</v>
      </c>
      <c r="AD1057" s="35" t="s">
        <v>14691</v>
      </c>
      <c r="AE1057">
        <v>202998782</v>
      </c>
      <c r="AF1057">
        <v>10.15</v>
      </c>
      <c r="AG1057" s="35" t="s">
        <v>14691</v>
      </c>
      <c r="AI1057">
        <v>9999940</v>
      </c>
      <c r="AJ1057" s="20">
        <v>44519</v>
      </c>
      <c r="AK1057" s="20"/>
      <c r="AL1057">
        <v>7796842</v>
      </c>
      <c r="AO1057">
        <v>7796842</v>
      </c>
      <c r="AP1057" s="35" t="s">
        <v>14691</v>
      </c>
      <c r="AQ1057" s="35" t="s">
        <v>14691</v>
      </c>
      <c r="AR1057" s="35" t="s">
        <v>14691</v>
      </c>
      <c r="AS1057" s="35" t="s">
        <v>14691</v>
      </c>
      <c r="AT1057" s="35" t="s">
        <v>14691</v>
      </c>
      <c r="AU1057">
        <v>10.15</v>
      </c>
      <c r="AV1057">
        <v>10.202999999999999</v>
      </c>
      <c r="AW1057" t="b">
        <v>0</v>
      </c>
      <c r="AX1057">
        <v>19999880</v>
      </c>
      <c r="AY1057" s="20">
        <v>44888</v>
      </c>
      <c r="AZ1057" s="20"/>
      <c r="BA1057" s="20">
        <v>45069</v>
      </c>
      <c r="BB1057">
        <v>1</v>
      </c>
      <c r="BC1057">
        <v>0.5</v>
      </c>
      <c r="BD1057">
        <v>1</v>
      </c>
      <c r="BE1057">
        <v>11.5</v>
      </c>
      <c r="BF1057" s="35" t="s">
        <v>14691</v>
      </c>
      <c r="BG1057" s="35" t="s">
        <v>948</v>
      </c>
      <c r="BH1057" s="35" t="s">
        <v>5688</v>
      </c>
      <c r="BI1057" s="35" t="s">
        <v>2580</v>
      </c>
      <c r="BJ1057" s="35" t="s">
        <v>5689</v>
      </c>
    </row>
    <row r="1058" spans="1:62" x14ac:dyDescent="0.2">
      <c r="A1058">
        <v>1056</v>
      </c>
      <c r="B1058" s="35" t="s">
        <v>5680</v>
      </c>
      <c r="C1058" s="35" t="s">
        <v>5681</v>
      </c>
      <c r="D1058" s="35" t="s">
        <v>5682</v>
      </c>
      <c r="E1058" s="35" t="s">
        <v>5690</v>
      </c>
      <c r="F1058" s="35" t="s">
        <v>5684</v>
      </c>
      <c r="G1058" s="20">
        <v>44336</v>
      </c>
      <c r="H1058" s="35" t="s">
        <v>138</v>
      </c>
      <c r="I1058" s="35" t="s">
        <v>61</v>
      </c>
      <c r="J1058" s="35" t="s">
        <v>69</v>
      </c>
      <c r="K1058">
        <v>18</v>
      </c>
      <c r="L1058">
        <v>9.1999999999999993</v>
      </c>
      <c r="M1058" s="35" t="s">
        <v>5685</v>
      </c>
      <c r="N1058" s="35" t="s">
        <v>5686</v>
      </c>
      <c r="O1058" s="35" t="s">
        <v>786</v>
      </c>
      <c r="P1058" s="35" t="s">
        <v>2575</v>
      </c>
      <c r="Q1058" s="35" t="s">
        <v>3533</v>
      </c>
      <c r="R1058" s="35" t="s">
        <v>2577</v>
      </c>
      <c r="S1058" s="35" t="s">
        <v>5687</v>
      </c>
      <c r="T1058">
        <v>19999880</v>
      </c>
      <c r="U1058">
        <v>10</v>
      </c>
      <c r="V1058" s="35" t="s">
        <v>14691</v>
      </c>
      <c r="W1058" s="35" t="s">
        <v>947</v>
      </c>
      <c r="X1058" s="35" t="s">
        <v>72</v>
      </c>
      <c r="Y1058" s="35" t="s">
        <v>48</v>
      </c>
      <c r="Z1058" s="35" t="s">
        <v>14691</v>
      </c>
      <c r="AA1058" s="35" t="s">
        <v>14691</v>
      </c>
      <c r="AC1058" s="35" t="s">
        <v>14691</v>
      </c>
      <c r="AD1058" s="35" t="s">
        <v>14691</v>
      </c>
      <c r="AE1058">
        <v>202998782</v>
      </c>
      <c r="AF1058">
        <v>10.15</v>
      </c>
      <c r="AG1058" s="35" t="s">
        <v>14691</v>
      </c>
      <c r="AI1058">
        <v>9999940</v>
      </c>
      <c r="AJ1058" s="20">
        <v>44519</v>
      </c>
      <c r="AK1058" s="20"/>
      <c r="AL1058">
        <v>7796842</v>
      </c>
      <c r="AO1058">
        <v>7796842</v>
      </c>
      <c r="AP1058" s="35" t="s">
        <v>14691</v>
      </c>
      <c r="AQ1058" s="35" t="s">
        <v>14691</v>
      </c>
      <c r="AR1058" s="35" t="s">
        <v>14691</v>
      </c>
      <c r="AS1058" s="35" t="s">
        <v>14691</v>
      </c>
      <c r="AT1058" s="35" t="s">
        <v>14691</v>
      </c>
      <c r="AU1058">
        <v>10.15</v>
      </c>
      <c r="AV1058">
        <v>10.202999999999999</v>
      </c>
      <c r="AW1058" t="b">
        <v>0</v>
      </c>
      <c r="AX1058">
        <v>19999880</v>
      </c>
      <c r="AY1058" s="20">
        <v>44888</v>
      </c>
      <c r="AZ1058" s="20"/>
      <c r="BA1058" s="20">
        <v>45069</v>
      </c>
      <c r="BB1058">
        <v>1</v>
      </c>
      <c r="BC1058">
        <v>0.5</v>
      </c>
      <c r="BD1058">
        <v>1</v>
      </c>
      <c r="BE1058">
        <v>11.5</v>
      </c>
      <c r="BF1058" s="35" t="s">
        <v>14691</v>
      </c>
      <c r="BG1058" s="35" t="s">
        <v>5680</v>
      </c>
      <c r="BH1058" s="35" t="s">
        <v>5691</v>
      </c>
      <c r="BI1058" s="35" t="s">
        <v>2584</v>
      </c>
      <c r="BJ1058" s="35" t="s">
        <v>5692</v>
      </c>
    </row>
    <row r="1059" spans="1:62" x14ac:dyDescent="0.2">
      <c r="A1059">
        <v>1057</v>
      </c>
      <c r="B1059" s="35" t="s">
        <v>5680</v>
      </c>
      <c r="C1059" s="35" t="s">
        <v>5681</v>
      </c>
      <c r="D1059" s="35" t="s">
        <v>5682</v>
      </c>
      <c r="E1059" s="35" t="s">
        <v>5693</v>
      </c>
      <c r="F1059" s="35" t="s">
        <v>5684</v>
      </c>
      <c r="G1059" s="20">
        <v>44336</v>
      </c>
      <c r="H1059" s="35" t="s">
        <v>138</v>
      </c>
      <c r="I1059" s="35" t="s">
        <v>61</v>
      </c>
      <c r="J1059" s="35" t="s">
        <v>69</v>
      </c>
      <c r="K1059">
        <v>18</v>
      </c>
      <c r="L1059">
        <v>9.1999999999999993</v>
      </c>
      <c r="M1059" s="35" t="s">
        <v>5685</v>
      </c>
      <c r="N1059" s="35" t="s">
        <v>5686</v>
      </c>
      <c r="O1059" s="35" t="s">
        <v>786</v>
      </c>
      <c r="P1059" s="35" t="s">
        <v>2575</v>
      </c>
      <c r="Q1059" s="35" t="s">
        <v>3533</v>
      </c>
      <c r="R1059" s="35" t="s">
        <v>2577</v>
      </c>
      <c r="S1059" s="35" t="s">
        <v>5687</v>
      </c>
      <c r="T1059">
        <v>19999880</v>
      </c>
      <c r="U1059">
        <v>10</v>
      </c>
      <c r="V1059" s="35" t="s">
        <v>14691</v>
      </c>
      <c r="W1059" s="35" t="s">
        <v>947</v>
      </c>
      <c r="X1059" s="35" t="s">
        <v>72</v>
      </c>
      <c r="Y1059" s="35" t="s">
        <v>48</v>
      </c>
      <c r="Z1059" s="35" t="s">
        <v>14691</v>
      </c>
      <c r="AA1059" s="35" t="s">
        <v>14691</v>
      </c>
      <c r="AC1059" s="35" t="s">
        <v>14691</v>
      </c>
      <c r="AD1059" s="35" t="s">
        <v>14691</v>
      </c>
      <c r="AE1059">
        <v>202998782</v>
      </c>
      <c r="AF1059">
        <v>10.15</v>
      </c>
      <c r="AG1059" s="35" t="s">
        <v>14691</v>
      </c>
      <c r="AI1059">
        <v>9999940</v>
      </c>
      <c r="AJ1059" s="20">
        <v>44519</v>
      </c>
      <c r="AK1059" s="20"/>
      <c r="AL1059">
        <v>7796842</v>
      </c>
      <c r="AO1059">
        <v>7796842</v>
      </c>
      <c r="AP1059" s="35" t="s">
        <v>14691</v>
      </c>
      <c r="AQ1059" s="35" t="s">
        <v>14691</v>
      </c>
      <c r="AR1059" s="35" t="s">
        <v>14691</v>
      </c>
      <c r="AS1059" s="35" t="s">
        <v>14691</v>
      </c>
      <c r="AT1059" s="35" t="s">
        <v>14691</v>
      </c>
      <c r="AU1059">
        <v>10.15</v>
      </c>
      <c r="AV1059">
        <v>10.202999999999999</v>
      </c>
      <c r="AW1059" t="b">
        <v>0</v>
      </c>
      <c r="AX1059">
        <v>19999880</v>
      </c>
      <c r="AY1059" s="20">
        <v>44888</v>
      </c>
      <c r="AZ1059" s="20"/>
      <c r="BA1059" s="20">
        <v>45069</v>
      </c>
      <c r="BB1059">
        <v>1</v>
      </c>
      <c r="BC1059">
        <v>0.5</v>
      </c>
      <c r="BD1059">
        <v>1</v>
      </c>
      <c r="BE1059">
        <v>11.5</v>
      </c>
      <c r="BF1059" s="35" t="s">
        <v>14691</v>
      </c>
      <c r="BG1059" s="35" t="s">
        <v>5694</v>
      </c>
      <c r="BH1059" s="35" t="s">
        <v>5695</v>
      </c>
      <c r="BI1059" s="35" t="s">
        <v>2589</v>
      </c>
      <c r="BJ1059" s="35" t="s">
        <v>5696</v>
      </c>
    </row>
    <row r="1060" spans="1:62" x14ac:dyDescent="0.2">
      <c r="A1060">
        <v>1058</v>
      </c>
      <c r="B1060" s="35" t="s">
        <v>4588</v>
      </c>
      <c r="C1060" s="35" t="s">
        <v>4589</v>
      </c>
      <c r="D1060" s="35" t="s">
        <v>4590</v>
      </c>
      <c r="E1060" s="35" t="s">
        <v>4591</v>
      </c>
      <c r="F1060" s="35" t="s">
        <v>4592</v>
      </c>
      <c r="G1060" s="20">
        <v>44082</v>
      </c>
      <c r="H1060" s="35" t="s">
        <v>3225</v>
      </c>
      <c r="I1060" s="35" t="s">
        <v>54</v>
      </c>
      <c r="J1060" s="35" t="s">
        <v>69</v>
      </c>
      <c r="K1060">
        <v>18</v>
      </c>
      <c r="L1060">
        <v>9.1999999999999993</v>
      </c>
      <c r="M1060" s="35" t="s">
        <v>4593</v>
      </c>
      <c r="N1060" s="35" t="s">
        <v>4594</v>
      </c>
      <c r="O1060" s="35" t="s">
        <v>52</v>
      </c>
      <c r="P1060" s="35" t="s">
        <v>2575</v>
      </c>
      <c r="Q1060" s="35" t="s">
        <v>200</v>
      </c>
      <c r="R1060" s="35" t="s">
        <v>2623</v>
      </c>
      <c r="S1060" s="35" t="s">
        <v>4595</v>
      </c>
      <c r="T1060">
        <v>30000000</v>
      </c>
      <c r="U1060">
        <v>10</v>
      </c>
      <c r="V1060" s="35" t="s">
        <v>14691</v>
      </c>
      <c r="W1060" s="35" t="s">
        <v>945</v>
      </c>
      <c r="X1060" s="35" t="s">
        <v>140</v>
      </c>
      <c r="Y1060" s="35" t="s">
        <v>48</v>
      </c>
      <c r="Z1060" s="35" t="s">
        <v>14691</v>
      </c>
      <c r="AA1060" s="35" t="s">
        <v>14691</v>
      </c>
      <c r="AC1060" s="35" t="s">
        <v>14691</v>
      </c>
      <c r="AD1060" s="35" t="s">
        <v>14691</v>
      </c>
      <c r="AE1060">
        <v>300018987</v>
      </c>
      <c r="AF1060">
        <v>10</v>
      </c>
      <c r="AG1060" s="35" t="s">
        <v>14691</v>
      </c>
      <c r="AI1060">
        <v>15000000</v>
      </c>
      <c r="AJ1060" s="20">
        <v>44105</v>
      </c>
      <c r="AK1060" s="20"/>
      <c r="AL1060">
        <v>8000000</v>
      </c>
      <c r="AO1060">
        <v>8000000</v>
      </c>
      <c r="AP1060" s="35" t="s">
        <v>14691</v>
      </c>
      <c r="AQ1060" s="35" t="s">
        <v>14691</v>
      </c>
      <c r="AR1060" s="35" t="s">
        <v>14691</v>
      </c>
      <c r="AS1060" s="35" t="s">
        <v>14691</v>
      </c>
      <c r="AT1060" s="35" t="s">
        <v>14691</v>
      </c>
      <c r="AU1060">
        <v>10</v>
      </c>
      <c r="AV1060">
        <v>10.031000000000001</v>
      </c>
      <c r="AW1060" t="b">
        <v>0</v>
      </c>
      <c r="AX1060">
        <v>30000000</v>
      </c>
      <c r="AY1060" s="20">
        <v>44839</v>
      </c>
      <c r="AZ1060" s="20"/>
      <c r="BA1060" s="20"/>
      <c r="BB1060">
        <v>1</v>
      </c>
      <c r="BC1060">
        <v>0.5</v>
      </c>
      <c r="BD1060">
        <v>1</v>
      </c>
      <c r="BE1060">
        <v>11.5</v>
      </c>
      <c r="BF1060" s="35" t="s">
        <v>14691</v>
      </c>
      <c r="BG1060" s="35" t="s">
        <v>946</v>
      </c>
      <c r="BH1060" s="35" t="s">
        <v>14843</v>
      </c>
      <c r="BI1060" s="35" t="s">
        <v>2580</v>
      </c>
      <c r="BJ1060" s="35" t="s">
        <v>4596</v>
      </c>
    </row>
    <row r="1061" spans="1:62" x14ac:dyDescent="0.2">
      <c r="A1061">
        <v>1059</v>
      </c>
      <c r="B1061" s="35" t="s">
        <v>4588</v>
      </c>
      <c r="C1061" s="35" t="s">
        <v>4589</v>
      </c>
      <c r="D1061" s="35" t="s">
        <v>4590</v>
      </c>
      <c r="E1061" s="35" t="s">
        <v>4597</v>
      </c>
      <c r="F1061" s="35" t="s">
        <v>4592</v>
      </c>
      <c r="G1061" s="20">
        <v>44082</v>
      </c>
      <c r="H1061" s="35" t="s">
        <v>3225</v>
      </c>
      <c r="I1061" s="35" t="s">
        <v>54</v>
      </c>
      <c r="J1061" s="35" t="s">
        <v>69</v>
      </c>
      <c r="K1061">
        <v>18</v>
      </c>
      <c r="L1061">
        <v>9.1999999999999993</v>
      </c>
      <c r="M1061" s="35" t="s">
        <v>4593</v>
      </c>
      <c r="N1061" s="35" t="s">
        <v>4594</v>
      </c>
      <c r="O1061" s="35" t="s">
        <v>52</v>
      </c>
      <c r="P1061" s="35" t="s">
        <v>2575</v>
      </c>
      <c r="Q1061" s="35" t="s">
        <v>200</v>
      </c>
      <c r="R1061" s="35" t="s">
        <v>2623</v>
      </c>
      <c r="S1061" s="35" t="s">
        <v>4595</v>
      </c>
      <c r="T1061">
        <v>30000000</v>
      </c>
      <c r="U1061">
        <v>10</v>
      </c>
      <c r="V1061" s="35" t="s">
        <v>14691</v>
      </c>
      <c r="W1061" s="35" t="s">
        <v>945</v>
      </c>
      <c r="X1061" s="35" t="s">
        <v>140</v>
      </c>
      <c r="Y1061" s="35" t="s">
        <v>48</v>
      </c>
      <c r="Z1061" s="35" t="s">
        <v>14691</v>
      </c>
      <c r="AA1061" s="35" t="s">
        <v>14691</v>
      </c>
      <c r="AC1061" s="35" t="s">
        <v>14691</v>
      </c>
      <c r="AD1061" s="35" t="s">
        <v>14691</v>
      </c>
      <c r="AE1061">
        <v>300018987</v>
      </c>
      <c r="AF1061">
        <v>10</v>
      </c>
      <c r="AG1061" s="35" t="s">
        <v>14691</v>
      </c>
      <c r="AI1061">
        <v>15000000</v>
      </c>
      <c r="AJ1061" s="20">
        <v>44105</v>
      </c>
      <c r="AK1061" s="20"/>
      <c r="AL1061">
        <v>8000000</v>
      </c>
      <c r="AO1061">
        <v>8000000</v>
      </c>
      <c r="AP1061" s="35" t="s">
        <v>14691</v>
      </c>
      <c r="AQ1061" s="35" t="s">
        <v>14691</v>
      </c>
      <c r="AR1061" s="35" t="s">
        <v>14691</v>
      </c>
      <c r="AS1061" s="35" t="s">
        <v>14691</v>
      </c>
      <c r="AT1061" s="35" t="s">
        <v>14691</v>
      </c>
      <c r="AU1061">
        <v>10</v>
      </c>
      <c r="AV1061">
        <v>10.031000000000001</v>
      </c>
      <c r="AW1061" t="b">
        <v>0</v>
      </c>
      <c r="AX1061">
        <v>30000000</v>
      </c>
      <c r="AY1061" s="20">
        <v>44839</v>
      </c>
      <c r="AZ1061" s="20"/>
      <c r="BA1061" s="20"/>
      <c r="BB1061">
        <v>1</v>
      </c>
      <c r="BC1061">
        <v>0.5</v>
      </c>
      <c r="BD1061">
        <v>1</v>
      </c>
      <c r="BE1061">
        <v>11.5</v>
      </c>
      <c r="BF1061" s="35" t="s">
        <v>14691</v>
      </c>
      <c r="BG1061" s="35" t="s">
        <v>4588</v>
      </c>
      <c r="BH1061" s="35" t="s">
        <v>14844</v>
      </c>
      <c r="BI1061" s="35" t="s">
        <v>2584</v>
      </c>
      <c r="BJ1061" s="35" t="s">
        <v>4598</v>
      </c>
    </row>
    <row r="1062" spans="1:62" x14ac:dyDescent="0.2">
      <c r="A1062">
        <v>1060</v>
      </c>
      <c r="B1062" s="35" t="s">
        <v>4588</v>
      </c>
      <c r="C1062" s="35" t="s">
        <v>4589</v>
      </c>
      <c r="D1062" s="35" t="s">
        <v>4590</v>
      </c>
      <c r="E1062" s="35" t="s">
        <v>4599</v>
      </c>
      <c r="F1062" s="35" t="s">
        <v>4592</v>
      </c>
      <c r="G1062" s="20">
        <v>44082</v>
      </c>
      <c r="H1062" s="35" t="s">
        <v>3225</v>
      </c>
      <c r="I1062" s="35" t="s">
        <v>54</v>
      </c>
      <c r="J1062" s="35" t="s">
        <v>69</v>
      </c>
      <c r="K1062">
        <v>18</v>
      </c>
      <c r="L1062">
        <v>9.1999999999999993</v>
      </c>
      <c r="M1062" s="35" t="s">
        <v>4593</v>
      </c>
      <c r="N1062" s="35" t="s">
        <v>4594</v>
      </c>
      <c r="O1062" s="35" t="s">
        <v>52</v>
      </c>
      <c r="P1062" s="35" t="s">
        <v>2575</v>
      </c>
      <c r="Q1062" s="35" t="s">
        <v>200</v>
      </c>
      <c r="R1062" s="35" t="s">
        <v>2623</v>
      </c>
      <c r="S1062" s="35" t="s">
        <v>4595</v>
      </c>
      <c r="T1062">
        <v>30000000</v>
      </c>
      <c r="U1062">
        <v>10</v>
      </c>
      <c r="V1062" s="35" t="s">
        <v>14691</v>
      </c>
      <c r="W1062" s="35" t="s">
        <v>945</v>
      </c>
      <c r="X1062" s="35" t="s">
        <v>140</v>
      </c>
      <c r="Y1062" s="35" t="s">
        <v>48</v>
      </c>
      <c r="Z1062" s="35" t="s">
        <v>14691</v>
      </c>
      <c r="AA1062" s="35" t="s">
        <v>14691</v>
      </c>
      <c r="AC1062" s="35" t="s">
        <v>14691</v>
      </c>
      <c r="AD1062" s="35" t="s">
        <v>14691</v>
      </c>
      <c r="AE1062">
        <v>300018987</v>
      </c>
      <c r="AF1062">
        <v>10</v>
      </c>
      <c r="AG1062" s="35" t="s">
        <v>14691</v>
      </c>
      <c r="AI1062">
        <v>15000000</v>
      </c>
      <c r="AJ1062" s="20">
        <v>44105</v>
      </c>
      <c r="AK1062" s="20"/>
      <c r="AL1062">
        <v>8000000</v>
      </c>
      <c r="AO1062">
        <v>8000000</v>
      </c>
      <c r="AP1062" s="35" t="s">
        <v>14691</v>
      </c>
      <c r="AQ1062" s="35" t="s">
        <v>14691</v>
      </c>
      <c r="AR1062" s="35" t="s">
        <v>14691</v>
      </c>
      <c r="AS1062" s="35" t="s">
        <v>14691</v>
      </c>
      <c r="AT1062" s="35" t="s">
        <v>14691</v>
      </c>
      <c r="AU1062">
        <v>10</v>
      </c>
      <c r="AV1062">
        <v>10.031000000000001</v>
      </c>
      <c r="AW1062" t="b">
        <v>0</v>
      </c>
      <c r="AX1062">
        <v>30000000</v>
      </c>
      <c r="AY1062" s="20">
        <v>44839</v>
      </c>
      <c r="AZ1062" s="20"/>
      <c r="BA1062" s="20"/>
      <c r="BB1062">
        <v>1</v>
      </c>
      <c r="BC1062">
        <v>0.5</v>
      </c>
      <c r="BD1062">
        <v>1</v>
      </c>
      <c r="BE1062">
        <v>11.5</v>
      </c>
      <c r="BF1062" s="35" t="s">
        <v>14691</v>
      </c>
      <c r="BG1062" s="35" t="s">
        <v>4600</v>
      </c>
      <c r="BH1062" s="35" t="s">
        <v>14845</v>
      </c>
      <c r="BI1062" s="35" t="s">
        <v>2589</v>
      </c>
      <c r="BJ1062" s="35" t="s">
        <v>4601</v>
      </c>
    </row>
    <row r="1063" spans="1:62" x14ac:dyDescent="0.2">
      <c r="A1063">
        <v>1061</v>
      </c>
      <c r="B1063" s="35" t="s">
        <v>5252</v>
      </c>
      <c r="C1063" s="35" t="s">
        <v>5253</v>
      </c>
      <c r="D1063" s="35" t="s">
        <v>5254</v>
      </c>
      <c r="E1063" s="35" t="s">
        <v>5255</v>
      </c>
      <c r="F1063" s="35" t="s">
        <v>5256</v>
      </c>
      <c r="G1063" s="20">
        <v>44207</v>
      </c>
      <c r="H1063" s="35" t="s">
        <v>4285</v>
      </c>
      <c r="I1063" s="35" t="s">
        <v>54</v>
      </c>
      <c r="J1063" s="35" t="s">
        <v>69</v>
      </c>
      <c r="K1063">
        <v>18</v>
      </c>
      <c r="L1063">
        <v>9.1999999999999993</v>
      </c>
      <c r="M1063" s="35" t="s">
        <v>5257</v>
      </c>
      <c r="N1063" s="35" t="s">
        <v>5258</v>
      </c>
      <c r="O1063" s="35" t="s">
        <v>200</v>
      </c>
      <c r="P1063" s="35" t="s">
        <v>2575</v>
      </c>
      <c r="Q1063" s="35" t="s">
        <v>87</v>
      </c>
      <c r="R1063" s="35" t="s">
        <v>2623</v>
      </c>
      <c r="S1063" s="35" t="s">
        <v>5259</v>
      </c>
      <c r="T1063">
        <v>5750000</v>
      </c>
      <c r="U1063">
        <v>10</v>
      </c>
      <c r="V1063" s="35" t="s">
        <v>14691</v>
      </c>
      <c r="W1063" s="35" t="s">
        <v>943</v>
      </c>
      <c r="X1063" s="35" t="s">
        <v>130</v>
      </c>
      <c r="Y1063" s="35" t="s">
        <v>48</v>
      </c>
      <c r="Z1063" s="35" t="s">
        <v>14691</v>
      </c>
      <c r="AA1063" s="35" t="s">
        <v>14691</v>
      </c>
      <c r="AC1063" s="35" t="s">
        <v>14691</v>
      </c>
      <c r="AD1063" s="35" t="s">
        <v>14691</v>
      </c>
      <c r="AE1063">
        <v>57505084</v>
      </c>
      <c r="AF1063">
        <v>10</v>
      </c>
      <c r="AG1063" s="35" t="s">
        <v>14691</v>
      </c>
      <c r="AI1063">
        <v>2875000</v>
      </c>
      <c r="AJ1063" s="20">
        <v>44224</v>
      </c>
      <c r="AK1063" s="20"/>
      <c r="AL1063">
        <v>2500000</v>
      </c>
      <c r="AO1063">
        <v>2500000</v>
      </c>
      <c r="AP1063" s="35" t="s">
        <v>14691</v>
      </c>
      <c r="AQ1063" s="35" t="s">
        <v>14691</v>
      </c>
      <c r="AR1063" s="35" t="s">
        <v>14691</v>
      </c>
      <c r="AS1063" s="35" t="s">
        <v>14691</v>
      </c>
      <c r="AT1063" s="35" t="s">
        <v>14691</v>
      </c>
      <c r="AU1063">
        <v>10</v>
      </c>
      <c r="AV1063">
        <v>10.007999999999999</v>
      </c>
      <c r="AW1063" t="b">
        <v>0</v>
      </c>
      <c r="AX1063">
        <v>5750000</v>
      </c>
      <c r="AY1063" s="20">
        <v>44866</v>
      </c>
      <c r="AZ1063" s="20"/>
      <c r="BA1063" s="20"/>
      <c r="BB1063">
        <v>1</v>
      </c>
      <c r="BC1063">
        <v>0.5</v>
      </c>
      <c r="BD1063">
        <v>1</v>
      </c>
      <c r="BE1063">
        <v>11.5</v>
      </c>
      <c r="BF1063" s="35" t="s">
        <v>14691</v>
      </c>
      <c r="BG1063" s="35" t="s">
        <v>944</v>
      </c>
      <c r="BH1063" s="35" t="s">
        <v>5260</v>
      </c>
      <c r="BI1063" s="35" t="s">
        <v>2580</v>
      </c>
      <c r="BJ1063" s="35" t="s">
        <v>5261</v>
      </c>
    </row>
    <row r="1064" spans="1:62" x14ac:dyDescent="0.2">
      <c r="A1064">
        <v>1062</v>
      </c>
      <c r="B1064" s="35" t="s">
        <v>5252</v>
      </c>
      <c r="C1064" s="35" t="s">
        <v>5253</v>
      </c>
      <c r="D1064" s="35" t="s">
        <v>5254</v>
      </c>
      <c r="E1064" s="35" t="s">
        <v>5262</v>
      </c>
      <c r="F1064" s="35" t="s">
        <v>5256</v>
      </c>
      <c r="G1064" s="20">
        <v>44207</v>
      </c>
      <c r="H1064" s="35" t="s">
        <v>4285</v>
      </c>
      <c r="I1064" s="35" t="s">
        <v>54</v>
      </c>
      <c r="J1064" s="35" t="s">
        <v>69</v>
      </c>
      <c r="K1064">
        <v>18</v>
      </c>
      <c r="L1064">
        <v>9.1999999999999993</v>
      </c>
      <c r="M1064" s="35" t="s">
        <v>5257</v>
      </c>
      <c r="N1064" s="35" t="s">
        <v>5258</v>
      </c>
      <c r="O1064" s="35" t="s">
        <v>200</v>
      </c>
      <c r="P1064" s="35" t="s">
        <v>2575</v>
      </c>
      <c r="Q1064" s="35" t="s">
        <v>87</v>
      </c>
      <c r="R1064" s="35" t="s">
        <v>2623</v>
      </c>
      <c r="S1064" s="35" t="s">
        <v>5259</v>
      </c>
      <c r="T1064">
        <v>5750000</v>
      </c>
      <c r="U1064">
        <v>10</v>
      </c>
      <c r="V1064" s="35" t="s">
        <v>14691</v>
      </c>
      <c r="W1064" s="35" t="s">
        <v>943</v>
      </c>
      <c r="X1064" s="35" t="s">
        <v>130</v>
      </c>
      <c r="Y1064" s="35" t="s">
        <v>48</v>
      </c>
      <c r="Z1064" s="35" t="s">
        <v>14691</v>
      </c>
      <c r="AA1064" s="35" t="s">
        <v>14691</v>
      </c>
      <c r="AC1064" s="35" t="s">
        <v>14691</v>
      </c>
      <c r="AD1064" s="35" t="s">
        <v>14691</v>
      </c>
      <c r="AE1064">
        <v>57505084</v>
      </c>
      <c r="AF1064">
        <v>10</v>
      </c>
      <c r="AG1064" s="35" t="s">
        <v>14691</v>
      </c>
      <c r="AI1064">
        <v>2875000</v>
      </c>
      <c r="AJ1064" s="20">
        <v>44224</v>
      </c>
      <c r="AK1064" s="20"/>
      <c r="AL1064">
        <v>2500000</v>
      </c>
      <c r="AO1064">
        <v>2500000</v>
      </c>
      <c r="AP1064" s="35" t="s">
        <v>14691</v>
      </c>
      <c r="AQ1064" s="35" t="s">
        <v>14691</v>
      </c>
      <c r="AR1064" s="35" t="s">
        <v>14691</v>
      </c>
      <c r="AS1064" s="35" t="s">
        <v>14691</v>
      </c>
      <c r="AT1064" s="35" t="s">
        <v>14691</v>
      </c>
      <c r="AU1064">
        <v>10</v>
      </c>
      <c r="AV1064">
        <v>10.007999999999999</v>
      </c>
      <c r="AW1064" t="b">
        <v>0</v>
      </c>
      <c r="AX1064">
        <v>5750000</v>
      </c>
      <c r="AY1064" s="20">
        <v>44866</v>
      </c>
      <c r="AZ1064" s="20"/>
      <c r="BA1064" s="20"/>
      <c r="BB1064">
        <v>1</v>
      </c>
      <c r="BC1064">
        <v>0.5</v>
      </c>
      <c r="BD1064">
        <v>1</v>
      </c>
      <c r="BE1064">
        <v>11.5</v>
      </c>
      <c r="BF1064" s="35" t="s">
        <v>14691</v>
      </c>
      <c r="BG1064" s="35" t="s">
        <v>5252</v>
      </c>
      <c r="BH1064" s="35" t="s">
        <v>5263</v>
      </c>
      <c r="BI1064" s="35" t="s">
        <v>2584</v>
      </c>
      <c r="BJ1064" s="35" t="s">
        <v>5264</v>
      </c>
    </row>
    <row r="1065" spans="1:62" x14ac:dyDescent="0.2">
      <c r="A1065">
        <v>1063</v>
      </c>
      <c r="B1065" s="35" t="s">
        <v>5252</v>
      </c>
      <c r="C1065" s="35" t="s">
        <v>5253</v>
      </c>
      <c r="D1065" s="35" t="s">
        <v>5254</v>
      </c>
      <c r="E1065" s="35" t="s">
        <v>5265</v>
      </c>
      <c r="F1065" s="35" t="s">
        <v>5256</v>
      </c>
      <c r="G1065" s="20">
        <v>44207</v>
      </c>
      <c r="H1065" s="35" t="s">
        <v>4285</v>
      </c>
      <c r="I1065" s="35" t="s">
        <v>54</v>
      </c>
      <c r="J1065" s="35" t="s">
        <v>69</v>
      </c>
      <c r="K1065">
        <v>18</v>
      </c>
      <c r="L1065">
        <v>9.1999999999999993</v>
      </c>
      <c r="M1065" s="35" t="s">
        <v>5257</v>
      </c>
      <c r="N1065" s="35" t="s">
        <v>5258</v>
      </c>
      <c r="O1065" s="35" t="s">
        <v>200</v>
      </c>
      <c r="P1065" s="35" t="s">
        <v>2575</v>
      </c>
      <c r="Q1065" s="35" t="s">
        <v>87</v>
      </c>
      <c r="R1065" s="35" t="s">
        <v>2623</v>
      </c>
      <c r="S1065" s="35" t="s">
        <v>5259</v>
      </c>
      <c r="T1065">
        <v>5750000</v>
      </c>
      <c r="U1065">
        <v>10</v>
      </c>
      <c r="V1065" s="35" t="s">
        <v>14691</v>
      </c>
      <c r="W1065" s="35" t="s">
        <v>943</v>
      </c>
      <c r="X1065" s="35" t="s">
        <v>130</v>
      </c>
      <c r="Y1065" s="35" t="s">
        <v>48</v>
      </c>
      <c r="Z1065" s="35" t="s">
        <v>14691</v>
      </c>
      <c r="AA1065" s="35" t="s">
        <v>14691</v>
      </c>
      <c r="AC1065" s="35" t="s">
        <v>14691</v>
      </c>
      <c r="AD1065" s="35" t="s">
        <v>14691</v>
      </c>
      <c r="AE1065">
        <v>57505084</v>
      </c>
      <c r="AF1065">
        <v>10</v>
      </c>
      <c r="AG1065" s="35" t="s">
        <v>14691</v>
      </c>
      <c r="AI1065">
        <v>2875000</v>
      </c>
      <c r="AJ1065" s="20">
        <v>44224</v>
      </c>
      <c r="AK1065" s="20"/>
      <c r="AL1065">
        <v>2500000</v>
      </c>
      <c r="AO1065">
        <v>2500000</v>
      </c>
      <c r="AP1065" s="35" t="s">
        <v>14691</v>
      </c>
      <c r="AQ1065" s="35" t="s">
        <v>14691</v>
      </c>
      <c r="AR1065" s="35" t="s">
        <v>14691</v>
      </c>
      <c r="AS1065" s="35" t="s">
        <v>14691</v>
      </c>
      <c r="AT1065" s="35" t="s">
        <v>14691</v>
      </c>
      <c r="AU1065">
        <v>10</v>
      </c>
      <c r="AV1065">
        <v>10.007999999999999</v>
      </c>
      <c r="AW1065" t="b">
        <v>0</v>
      </c>
      <c r="AX1065">
        <v>5750000</v>
      </c>
      <c r="AY1065" s="20">
        <v>44866</v>
      </c>
      <c r="AZ1065" s="20"/>
      <c r="BA1065" s="20"/>
      <c r="BB1065">
        <v>1</v>
      </c>
      <c r="BC1065">
        <v>0.5</v>
      </c>
      <c r="BD1065">
        <v>1</v>
      </c>
      <c r="BE1065">
        <v>11.5</v>
      </c>
      <c r="BF1065" s="35" t="s">
        <v>14691</v>
      </c>
      <c r="BG1065" s="35" t="s">
        <v>5266</v>
      </c>
      <c r="BH1065" s="35" t="s">
        <v>5267</v>
      </c>
      <c r="BI1065" s="35" t="s">
        <v>2589</v>
      </c>
      <c r="BJ1065" s="35" t="s">
        <v>5268</v>
      </c>
    </row>
    <row r="1066" spans="1:62" x14ac:dyDescent="0.2">
      <c r="A1066">
        <v>1064</v>
      </c>
      <c r="B1066" s="35" t="s">
        <v>4197</v>
      </c>
      <c r="C1066" s="35" t="s">
        <v>4198</v>
      </c>
      <c r="D1066" s="35" t="s">
        <v>4199</v>
      </c>
      <c r="E1066" s="35" t="s">
        <v>4200</v>
      </c>
      <c r="F1066" s="35" t="s">
        <v>4201</v>
      </c>
      <c r="G1066" s="20">
        <v>44217</v>
      </c>
      <c r="H1066" s="35" t="s">
        <v>2949</v>
      </c>
      <c r="I1066" s="35" t="s">
        <v>54</v>
      </c>
      <c r="J1066" s="35" t="s">
        <v>69</v>
      </c>
      <c r="K1066">
        <v>18</v>
      </c>
      <c r="L1066">
        <v>9.1999999999999993</v>
      </c>
      <c r="M1066" s="35" t="s">
        <v>4202</v>
      </c>
      <c r="N1066" s="35" t="s">
        <v>4203</v>
      </c>
      <c r="O1066" s="35" t="s">
        <v>368</v>
      </c>
      <c r="P1066" s="35" t="s">
        <v>2575</v>
      </c>
      <c r="Q1066" s="35" t="s">
        <v>112</v>
      </c>
      <c r="R1066" s="35" t="s">
        <v>2623</v>
      </c>
      <c r="S1066" s="35" t="s">
        <v>4204</v>
      </c>
      <c r="T1066">
        <v>20700000</v>
      </c>
      <c r="U1066">
        <v>10</v>
      </c>
      <c r="V1066" s="35" t="s">
        <v>14691</v>
      </c>
      <c r="W1066" s="35" t="s">
        <v>130</v>
      </c>
      <c r="X1066" s="35" t="s">
        <v>130</v>
      </c>
      <c r="Y1066" s="35" t="s">
        <v>48</v>
      </c>
      <c r="Z1066" s="35" t="s">
        <v>14691</v>
      </c>
      <c r="AA1066" s="35" t="s">
        <v>14691</v>
      </c>
      <c r="AC1066" s="35" t="s">
        <v>14691</v>
      </c>
      <c r="AD1066" s="35" t="s">
        <v>14691</v>
      </c>
      <c r="AE1066">
        <v>207034075</v>
      </c>
      <c r="AF1066">
        <v>10</v>
      </c>
      <c r="AG1066" s="35" t="s">
        <v>14691</v>
      </c>
      <c r="AI1066">
        <v>10350000</v>
      </c>
      <c r="AJ1066" s="20">
        <v>44252</v>
      </c>
      <c r="AK1066" s="20"/>
      <c r="AL1066">
        <v>5450000</v>
      </c>
      <c r="AO1066">
        <v>5450000</v>
      </c>
      <c r="AP1066" s="35" t="s">
        <v>14691</v>
      </c>
      <c r="AQ1066" s="35" t="s">
        <v>14691</v>
      </c>
      <c r="AR1066" s="35" t="s">
        <v>14691</v>
      </c>
      <c r="AS1066" s="35" t="s">
        <v>14691</v>
      </c>
      <c r="AT1066" s="35" t="s">
        <v>14691</v>
      </c>
      <c r="AU1066">
        <v>10</v>
      </c>
      <c r="AV1066">
        <v>10.025</v>
      </c>
      <c r="AW1066" t="b">
        <v>0</v>
      </c>
      <c r="AX1066">
        <v>20700000</v>
      </c>
      <c r="AY1066" s="20">
        <v>44805</v>
      </c>
      <c r="AZ1066" s="20"/>
      <c r="BA1066" s="20"/>
      <c r="BB1066">
        <v>1</v>
      </c>
      <c r="BC1066">
        <v>0.5</v>
      </c>
      <c r="BD1066">
        <v>1</v>
      </c>
      <c r="BE1066">
        <v>11.5</v>
      </c>
      <c r="BF1066" s="35" t="s">
        <v>14691</v>
      </c>
      <c r="BG1066" s="35" t="s">
        <v>942</v>
      </c>
      <c r="BH1066" s="35" t="s">
        <v>4205</v>
      </c>
      <c r="BI1066" s="35" t="s">
        <v>2580</v>
      </c>
      <c r="BJ1066" s="35" t="s">
        <v>4206</v>
      </c>
    </row>
    <row r="1067" spans="1:62" x14ac:dyDescent="0.2">
      <c r="A1067">
        <v>1065</v>
      </c>
      <c r="B1067" s="35" t="s">
        <v>4197</v>
      </c>
      <c r="C1067" s="35" t="s">
        <v>4198</v>
      </c>
      <c r="D1067" s="35" t="s">
        <v>4199</v>
      </c>
      <c r="E1067" s="35" t="s">
        <v>4207</v>
      </c>
      <c r="F1067" s="35" t="s">
        <v>4201</v>
      </c>
      <c r="G1067" s="20">
        <v>44217</v>
      </c>
      <c r="H1067" s="35" t="s">
        <v>2949</v>
      </c>
      <c r="I1067" s="35" t="s">
        <v>54</v>
      </c>
      <c r="J1067" s="35" t="s">
        <v>69</v>
      </c>
      <c r="K1067">
        <v>18</v>
      </c>
      <c r="L1067">
        <v>9.1999999999999993</v>
      </c>
      <c r="M1067" s="35" t="s">
        <v>4202</v>
      </c>
      <c r="N1067" s="35" t="s">
        <v>4203</v>
      </c>
      <c r="O1067" s="35" t="s">
        <v>368</v>
      </c>
      <c r="P1067" s="35" t="s">
        <v>2575</v>
      </c>
      <c r="Q1067" s="35" t="s">
        <v>112</v>
      </c>
      <c r="R1067" s="35" t="s">
        <v>2623</v>
      </c>
      <c r="S1067" s="35" t="s">
        <v>4204</v>
      </c>
      <c r="T1067">
        <v>20700000</v>
      </c>
      <c r="U1067">
        <v>10</v>
      </c>
      <c r="V1067" s="35" t="s">
        <v>14691</v>
      </c>
      <c r="W1067" s="35" t="s">
        <v>130</v>
      </c>
      <c r="X1067" s="35" t="s">
        <v>130</v>
      </c>
      <c r="Y1067" s="35" t="s">
        <v>48</v>
      </c>
      <c r="Z1067" s="35" t="s">
        <v>14691</v>
      </c>
      <c r="AA1067" s="35" t="s">
        <v>14691</v>
      </c>
      <c r="AC1067" s="35" t="s">
        <v>14691</v>
      </c>
      <c r="AD1067" s="35" t="s">
        <v>14691</v>
      </c>
      <c r="AE1067">
        <v>207034075</v>
      </c>
      <c r="AF1067">
        <v>10</v>
      </c>
      <c r="AG1067" s="35" t="s">
        <v>14691</v>
      </c>
      <c r="AI1067">
        <v>10350000</v>
      </c>
      <c r="AJ1067" s="20">
        <v>44252</v>
      </c>
      <c r="AK1067" s="20"/>
      <c r="AL1067">
        <v>5450000</v>
      </c>
      <c r="AO1067">
        <v>5450000</v>
      </c>
      <c r="AP1067" s="35" t="s">
        <v>14691</v>
      </c>
      <c r="AQ1067" s="35" t="s">
        <v>14691</v>
      </c>
      <c r="AR1067" s="35" t="s">
        <v>14691</v>
      </c>
      <c r="AS1067" s="35" t="s">
        <v>14691</v>
      </c>
      <c r="AT1067" s="35" t="s">
        <v>14691</v>
      </c>
      <c r="AU1067">
        <v>10</v>
      </c>
      <c r="AV1067">
        <v>10.025</v>
      </c>
      <c r="AW1067" t="b">
        <v>0</v>
      </c>
      <c r="AX1067">
        <v>20700000</v>
      </c>
      <c r="AY1067" s="20">
        <v>44805</v>
      </c>
      <c r="AZ1067" s="20"/>
      <c r="BA1067" s="20"/>
      <c r="BB1067">
        <v>1</v>
      </c>
      <c r="BC1067">
        <v>0.5</v>
      </c>
      <c r="BD1067">
        <v>1</v>
      </c>
      <c r="BE1067">
        <v>11.5</v>
      </c>
      <c r="BF1067" s="35" t="s">
        <v>14691</v>
      </c>
      <c r="BG1067" s="35" t="s">
        <v>4208</v>
      </c>
      <c r="BH1067" s="35" t="s">
        <v>4209</v>
      </c>
      <c r="BI1067" s="35" t="s">
        <v>2584</v>
      </c>
      <c r="BJ1067" s="35" t="s">
        <v>4210</v>
      </c>
    </row>
    <row r="1068" spans="1:62" x14ac:dyDescent="0.2">
      <c r="A1068">
        <v>1066</v>
      </c>
      <c r="B1068" s="35" t="s">
        <v>4197</v>
      </c>
      <c r="C1068" s="35" t="s">
        <v>4198</v>
      </c>
      <c r="D1068" s="35" t="s">
        <v>4199</v>
      </c>
      <c r="E1068" s="35" t="s">
        <v>4211</v>
      </c>
      <c r="F1068" s="35" t="s">
        <v>4201</v>
      </c>
      <c r="G1068" s="20">
        <v>44217</v>
      </c>
      <c r="H1068" s="35" t="s">
        <v>2949</v>
      </c>
      <c r="I1068" s="35" t="s">
        <v>54</v>
      </c>
      <c r="J1068" s="35" t="s">
        <v>69</v>
      </c>
      <c r="K1068">
        <v>18</v>
      </c>
      <c r="L1068">
        <v>9.1999999999999993</v>
      </c>
      <c r="M1068" s="35" t="s">
        <v>4202</v>
      </c>
      <c r="N1068" s="35" t="s">
        <v>4203</v>
      </c>
      <c r="O1068" s="35" t="s">
        <v>368</v>
      </c>
      <c r="P1068" s="35" t="s">
        <v>2575</v>
      </c>
      <c r="Q1068" s="35" t="s">
        <v>112</v>
      </c>
      <c r="R1068" s="35" t="s">
        <v>2623</v>
      </c>
      <c r="S1068" s="35" t="s">
        <v>4204</v>
      </c>
      <c r="T1068">
        <v>20700000</v>
      </c>
      <c r="U1068">
        <v>10</v>
      </c>
      <c r="V1068" s="35" t="s">
        <v>14691</v>
      </c>
      <c r="W1068" s="35" t="s">
        <v>130</v>
      </c>
      <c r="X1068" s="35" t="s">
        <v>130</v>
      </c>
      <c r="Y1068" s="35" t="s">
        <v>48</v>
      </c>
      <c r="Z1068" s="35" t="s">
        <v>14691</v>
      </c>
      <c r="AA1068" s="35" t="s">
        <v>14691</v>
      </c>
      <c r="AC1068" s="35" t="s">
        <v>14691</v>
      </c>
      <c r="AD1068" s="35" t="s">
        <v>14691</v>
      </c>
      <c r="AE1068">
        <v>207034075</v>
      </c>
      <c r="AF1068">
        <v>10</v>
      </c>
      <c r="AG1068" s="35" t="s">
        <v>14691</v>
      </c>
      <c r="AI1068">
        <v>10350000</v>
      </c>
      <c r="AJ1068" s="20">
        <v>44252</v>
      </c>
      <c r="AK1068" s="20"/>
      <c r="AL1068">
        <v>5450000</v>
      </c>
      <c r="AO1068">
        <v>5450000</v>
      </c>
      <c r="AP1068" s="35" t="s">
        <v>14691</v>
      </c>
      <c r="AQ1068" s="35" t="s">
        <v>14691</v>
      </c>
      <c r="AR1068" s="35" t="s">
        <v>14691</v>
      </c>
      <c r="AS1068" s="35" t="s">
        <v>14691</v>
      </c>
      <c r="AT1068" s="35" t="s">
        <v>14691</v>
      </c>
      <c r="AU1068">
        <v>10</v>
      </c>
      <c r="AV1068">
        <v>10.025</v>
      </c>
      <c r="AW1068" t="b">
        <v>0</v>
      </c>
      <c r="AX1068">
        <v>20700000</v>
      </c>
      <c r="AY1068" s="20">
        <v>44805</v>
      </c>
      <c r="AZ1068" s="20"/>
      <c r="BA1068" s="20"/>
      <c r="BB1068">
        <v>1</v>
      </c>
      <c r="BC1068">
        <v>0.5</v>
      </c>
      <c r="BD1068">
        <v>1</v>
      </c>
      <c r="BE1068">
        <v>11.5</v>
      </c>
      <c r="BF1068" s="35" t="s">
        <v>14691</v>
      </c>
      <c r="BG1068" s="35" t="s">
        <v>4212</v>
      </c>
      <c r="BH1068" s="35" t="s">
        <v>4213</v>
      </c>
      <c r="BI1068" s="35" t="s">
        <v>2589</v>
      </c>
      <c r="BJ1068" s="35" t="s">
        <v>4214</v>
      </c>
    </row>
    <row r="1069" spans="1:62" x14ac:dyDescent="0.2">
      <c r="A1069">
        <v>1067</v>
      </c>
      <c r="B1069" s="35" t="s">
        <v>6269</v>
      </c>
      <c r="C1069" s="35" t="s">
        <v>6270</v>
      </c>
      <c r="D1069" s="35" t="s">
        <v>6271</v>
      </c>
      <c r="E1069" s="35" t="s">
        <v>6272</v>
      </c>
      <c r="F1069" s="35" t="s">
        <v>6273</v>
      </c>
      <c r="G1069" s="20">
        <v>44148</v>
      </c>
      <c r="H1069" s="35" t="s">
        <v>3225</v>
      </c>
      <c r="I1069" s="35" t="s">
        <v>54</v>
      </c>
      <c r="J1069" s="35" t="s">
        <v>53</v>
      </c>
      <c r="K1069">
        <v>18</v>
      </c>
      <c r="L1069">
        <v>9.1999999999999993</v>
      </c>
      <c r="M1069" s="35" t="s">
        <v>6274</v>
      </c>
      <c r="N1069" s="35" t="s">
        <v>6275</v>
      </c>
      <c r="O1069" s="35" t="s">
        <v>75</v>
      </c>
      <c r="P1069" s="35" t="s">
        <v>3406</v>
      </c>
      <c r="Q1069" s="35" t="s">
        <v>52</v>
      </c>
      <c r="R1069" s="35" t="s">
        <v>2623</v>
      </c>
      <c r="S1069" s="35" t="s">
        <v>5874</v>
      </c>
      <c r="T1069">
        <v>25000000</v>
      </c>
      <c r="U1069">
        <v>10</v>
      </c>
      <c r="V1069" s="35" t="s">
        <v>5875</v>
      </c>
      <c r="W1069" s="35" t="s">
        <v>940</v>
      </c>
      <c r="X1069" s="35" t="s">
        <v>72</v>
      </c>
      <c r="Y1069" s="35" t="s">
        <v>48</v>
      </c>
      <c r="Z1069" s="35" t="s">
        <v>14691</v>
      </c>
      <c r="AA1069" s="35" t="s">
        <v>14691</v>
      </c>
      <c r="AC1069" s="35" t="s">
        <v>14691</v>
      </c>
      <c r="AD1069" s="35" t="s">
        <v>14691</v>
      </c>
      <c r="AE1069">
        <v>250019317</v>
      </c>
      <c r="AF1069">
        <v>10</v>
      </c>
      <c r="AG1069" s="35" t="s">
        <v>14691</v>
      </c>
      <c r="AI1069">
        <v>8333333</v>
      </c>
      <c r="AJ1069" s="20">
        <v>44183</v>
      </c>
      <c r="AK1069" s="20"/>
      <c r="AL1069">
        <v>5750000</v>
      </c>
      <c r="AM1069">
        <v>575000</v>
      </c>
      <c r="AP1069" s="35" t="s">
        <v>14691</v>
      </c>
      <c r="AQ1069" s="35" t="s">
        <v>14691</v>
      </c>
      <c r="AR1069" s="35" t="s">
        <v>14691</v>
      </c>
      <c r="AS1069" s="35" t="s">
        <v>14691</v>
      </c>
      <c r="AT1069" s="35" t="s">
        <v>14691</v>
      </c>
      <c r="AU1069">
        <v>10</v>
      </c>
      <c r="AV1069">
        <v>10.039</v>
      </c>
      <c r="AW1069" t="b">
        <v>0</v>
      </c>
      <c r="AX1069">
        <v>25000000</v>
      </c>
      <c r="AY1069" s="20">
        <v>44917</v>
      </c>
      <c r="AZ1069" s="20"/>
      <c r="BA1069" s="20"/>
      <c r="BB1069">
        <v>1</v>
      </c>
      <c r="BC1069">
        <v>0.3333333432674408</v>
      </c>
      <c r="BD1069">
        <v>1</v>
      </c>
      <c r="BE1069">
        <v>11.5</v>
      </c>
      <c r="BF1069" s="35" t="s">
        <v>14691</v>
      </c>
      <c r="BG1069" s="35" t="s">
        <v>941</v>
      </c>
      <c r="BH1069" s="35" t="s">
        <v>14846</v>
      </c>
      <c r="BI1069" s="35" t="s">
        <v>2580</v>
      </c>
      <c r="BJ1069" s="35" t="s">
        <v>6276</v>
      </c>
    </row>
    <row r="1070" spans="1:62" x14ac:dyDescent="0.2">
      <c r="A1070">
        <v>1068</v>
      </c>
      <c r="B1070" s="35" t="s">
        <v>6269</v>
      </c>
      <c r="C1070" s="35" t="s">
        <v>6270</v>
      </c>
      <c r="D1070" s="35" t="s">
        <v>6271</v>
      </c>
      <c r="E1070" s="35" t="s">
        <v>6277</v>
      </c>
      <c r="F1070" s="35" t="s">
        <v>6273</v>
      </c>
      <c r="G1070" s="20">
        <v>44148</v>
      </c>
      <c r="H1070" s="35" t="s">
        <v>3225</v>
      </c>
      <c r="I1070" s="35" t="s">
        <v>54</v>
      </c>
      <c r="J1070" s="35" t="s">
        <v>53</v>
      </c>
      <c r="K1070">
        <v>18</v>
      </c>
      <c r="L1070">
        <v>9.1999999999999993</v>
      </c>
      <c r="M1070" s="35" t="s">
        <v>6274</v>
      </c>
      <c r="N1070" s="35" t="s">
        <v>6275</v>
      </c>
      <c r="O1070" s="35" t="s">
        <v>75</v>
      </c>
      <c r="P1070" s="35" t="s">
        <v>3406</v>
      </c>
      <c r="Q1070" s="35" t="s">
        <v>52</v>
      </c>
      <c r="R1070" s="35" t="s">
        <v>2623</v>
      </c>
      <c r="S1070" s="35" t="s">
        <v>5874</v>
      </c>
      <c r="T1070">
        <v>25000000</v>
      </c>
      <c r="U1070">
        <v>10</v>
      </c>
      <c r="V1070" s="35" t="s">
        <v>5875</v>
      </c>
      <c r="W1070" s="35" t="s">
        <v>940</v>
      </c>
      <c r="X1070" s="35" t="s">
        <v>72</v>
      </c>
      <c r="Y1070" s="35" t="s">
        <v>48</v>
      </c>
      <c r="Z1070" s="35" t="s">
        <v>14691</v>
      </c>
      <c r="AA1070" s="35" t="s">
        <v>14691</v>
      </c>
      <c r="AC1070" s="35" t="s">
        <v>14691</v>
      </c>
      <c r="AD1070" s="35" t="s">
        <v>14691</v>
      </c>
      <c r="AE1070">
        <v>250019317</v>
      </c>
      <c r="AF1070">
        <v>10</v>
      </c>
      <c r="AG1070" s="35" t="s">
        <v>14691</v>
      </c>
      <c r="AI1070">
        <v>8333333</v>
      </c>
      <c r="AJ1070" s="20">
        <v>44183</v>
      </c>
      <c r="AK1070" s="20"/>
      <c r="AL1070">
        <v>5750000</v>
      </c>
      <c r="AM1070">
        <v>575000</v>
      </c>
      <c r="AP1070" s="35" t="s">
        <v>14691</v>
      </c>
      <c r="AQ1070" s="35" t="s">
        <v>14691</v>
      </c>
      <c r="AR1070" s="35" t="s">
        <v>14691</v>
      </c>
      <c r="AS1070" s="35" t="s">
        <v>14691</v>
      </c>
      <c r="AT1070" s="35" t="s">
        <v>14691</v>
      </c>
      <c r="AU1070">
        <v>10</v>
      </c>
      <c r="AV1070">
        <v>10.039</v>
      </c>
      <c r="AW1070" t="b">
        <v>0</v>
      </c>
      <c r="AX1070">
        <v>25000000</v>
      </c>
      <c r="AY1070" s="20">
        <v>44917</v>
      </c>
      <c r="AZ1070" s="20"/>
      <c r="BA1070" s="20"/>
      <c r="BB1070">
        <v>1</v>
      </c>
      <c r="BC1070">
        <v>0.3333333432674408</v>
      </c>
      <c r="BD1070">
        <v>1</v>
      </c>
      <c r="BE1070">
        <v>11.5</v>
      </c>
      <c r="BF1070" s="35" t="s">
        <v>14691</v>
      </c>
      <c r="BG1070" s="35" t="s">
        <v>6269</v>
      </c>
      <c r="BH1070" s="35" t="s">
        <v>14847</v>
      </c>
      <c r="BI1070" s="35" t="s">
        <v>2584</v>
      </c>
      <c r="BJ1070" s="35" t="s">
        <v>6278</v>
      </c>
    </row>
    <row r="1071" spans="1:62" x14ac:dyDescent="0.2">
      <c r="A1071">
        <v>1069</v>
      </c>
      <c r="B1071" s="35" t="s">
        <v>6269</v>
      </c>
      <c r="C1071" s="35" t="s">
        <v>6270</v>
      </c>
      <c r="D1071" s="35" t="s">
        <v>6271</v>
      </c>
      <c r="E1071" s="35" t="s">
        <v>6279</v>
      </c>
      <c r="F1071" s="35" t="s">
        <v>6273</v>
      </c>
      <c r="G1071" s="20">
        <v>44148</v>
      </c>
      <c r="H1071" s="35" t="s">
        <v>3225</v>
      </c>
      <c r="I1071" s="35" t="s">
        <v>54</v>
      </c>
      <c r="J1071" s="35" t="s">
        <v>53</v>
      </c>
      <c r="K1071">
        <v>18</v>
      </c>
      <c r="L1071">
        <v>9.1999999999999993</v>
      </c>
      <c r="M1071" s="35" t="s">
        <v>6274</v>
      </c>
      <c r="N1071" s="35" t="s">
        <v>6275</v>
      </c>
      <c r="O1071" s="35" t="s">
        <v>75</v>
      </c>
      <c r="P1071" s="35" t="s">
        <v>3406</v>
      </c>
      <c r="Q1071" s="35" t="s">
        <v>52</v>
      </c>
      <c r="R1071" s="35" t="s">
        <v>2623</v>
      </c>
      <c r="S1071" s="35" t="s">
        <v>5874</v>
      </c>
      <c r="T1071">
        <v>25000000</v>
      </c>
      <c r="U1071">
        <v>10</v>
      </c>
      <c r="V1071" s="35" t="s">
        <v>5875</v>
      </c>
      <c r="W1071" s="35" t="s">
        <v>940</v>
      </c>
      <c r="X1071" s="35" t="s">
        <v>72</v>
      </c>
      <c r="Y1071" s="35" t="s">
        <v>48</v>
      </c>
      <c r="Z1071" s="35" t="s">
        <v>14691</v>
      </c>
      <c r="AA1071" s="35" t="s">
        <v>14691</v>
      </c>
      <c r="AC1071" s="35" t="s">
        <v>14691</v>
      </c>
      <c r="AD1071" s="35" t="s">
        <v>14691</v>
      </c>
      <c r="AE1071">
        <v>250019317</v>
      </c>
      <c r="AF1071">
        <v>10</v>
      </c>
      <c r="AG1071" s="35" t="s">
        <v>14691</v>
      </c>
      <c r="AI1071">
        <v>8333333</v>
      </c>
      <c r="AJ1071" s="20">
        <v>44183</v>
      </c>
      <c r="AK1071" s="20"/>
      <c r="AL1071">
        <v>5750000</v>
      </c>
      <c r="AM1071">
        <v>575000</v>
      </c>
      <c r="AP1071" s="35" t="s">
        <v>14691</v>
      </c>
      <c r="AQ1071" s="35" t="s">
        <v>14691</v>
      </c>
      <c r="AR1071" s="35" t="s">
        <v>14691</v>
      </c>
      <c r="AS1071" s="35" t="s">
        <v>14691</v>
      </c>
      <c r="AT1071" s="35" t="s">
        <v>14691</v>
      </c>
      <c r="AU1071">
        <v>10</v>
      </c>
      <c r="AV1071">
        <v>10.039</v>
      </c>
      <c r="AW1071" t="b">
        <v>0</v>
      </c>
      <c r="AX1071">
        <v>25000000</v>
      </c>
      <c r="AY1071" s="20">
        <v>44917</v>
      </c>
      <c r="AZ1071" s="20"/>
      <c r="BA1071" s="20"/>
      <c r="BB1071">
        <v>1</v>
      </c>
      <c r="BC1071">
        <v>0.3333333432674408</v>
      </c>
      <c r="BD1071">
        <v>1</v>
      </c>
      <c r="BE1071">
        <v>11.5</v>
      </c>
      <c r="BF1071" s="35" t="s">
        <v>14691</v>
      </c>
      <c r="BG1071" s="35" t="s">
        <v>6280</v>
      </c>
      <c r="BH1071" s="35" t="s">
        <v>14848</v>
      </c>
      <c r="BI1071" s="35" t="s">
        <v>2589</v>
      </c>
      <c r="BJ1071" s="35" t="s">
        <v>6281</v>
      </c>
    </row>
    <row r="1072" spans="1:62" x14ac:dyDescent="0.2">
      <c r="A1072">
        <v>1070</v>
      </c>
      <c r="B1072" s="35" t="s">
        <v>3822</v>
      </c>
      <c r="C1072" s="35" t="s">
        <v>3823</v>
      </c>
      <c r="D1072" s="35" t="s">
        <v>3824</v>
      </c>
      <c r="E1072" s="35" t="s">
        <v>3825</v>
      </c>
      <c r="F1072" s="35" t="s">
        <v>3826</v>
      </c>
      <c r="G1072" s="20">
        <v>44293</v>
      </c>
      <c r="H1072" s="35" t="s">
        <v>163</v>
      </c>
      <c r="I1072" s="35" t="s">
        <v>938</v>
      </c>
      <c r="J1072" s="35" t="s">
        <v>126</v>
      </c>
      <c r="K1072">
        <v>16.5</v>
      </c>
      <c r="L1072">
        <v>9.5</v>
      </c>
      <c r="M1072" s="35" t="s">
        <v>3827</v>
      </c>
      <c r="N1072" s="35" t="s">
        <v>3828</v>
      </c>
      <c r="O1072" s="35" t="s">
        <v>112</v>
      </c>
      <c r="P1072" s="35" t="s">
        <v>2575</v>
      </c>
      <c r="Q1072" s="35" t="s">
        <v>74</v>
      </c>
      <c r="R1072" s="35" t="s">
        <v>2623</v>
      </c>
      <c r="S1072" s="35" t="s">
        <v>3829</v>
      </c>
      <c r="T1072">
        <v>23000000</v>
      </c>
      <c r="U1072">
        <v>10</v>
      </c>
      <c r="V1072" s="35" t="s">
        <v>14691</v>
      </c>
      <c r="W1072" s="35" t="s">
        <v>937</v>
      </c>
      <c r="X1072" s="35" t="s">
        <v>140</v>
      </c>
      <c r="Y1072" s="35" t="s">
        <v>48</v>
      </c>
      <c r="Z1072" s="35" t="s">
        <v>14691</v>
      </c>
      <c r="AA1072" s="35" t="s">
        <v>14691</v>
      </c>
      <c r="AC1072" s="35" t="s">
        <v>14691</v>
      </c>
      <c r="AD1072" s="35" t="s">
        <v>14691</v>
      </c>
      <c r="AE1072">
        <v>230000000</v>
      </c>
      <c r="AF1072">
        <v>10</v>
      </c>
      <c r="AG1072" s="35" t="s">
        <v>14691</v>
      </c>
      <c r="AI1072">
        <v>23000000</v>
      </c>
      <c r="AJ1072" s="20">
        <v>44406</v>
      </c>
      <c r="AK1072" s="20"/>
      <c r="AL1072">
        <v>7969000</v>
      </c>
      <c r="AM1072">
        <v>796900</v>
      </c>
      <c r="AP1072" s="35" t="s">
        <v>14691</v>
      </c>
      <c r="AQ1072" s="35" t="s">
        <v>14691</v>
      </c>
      <c r="AR1072" s="35" t="s">
        <v>14691</v>
      </c>
      <c r="AS1072" s="35" t="s">
        <v>14691</v>
      </c>
      <c r="AT1072" s="35" t="s">
        <v>14691</v>
      </c>
      <c r="AU1072">
        <v>10</v>
      </c>
      <c r="AV1072">
        <v>10.013999999999999</v>
      </c>
      <c r="AW1072" t="b">
        <v>0</v>
      </c>
      <c r="AX1072">
        <v>23000000</v>
      </c>
      <c r="AY1072" s="20">
        <v>44775</v>
      </c>
      <c r="AZ1072" s="20"/>
      <c r="BA1072" s="20">
        <v>44959</v>
      </c>
      <c r="BB1072">
        <v>1</v>
      </c>
      <c r="BC1072">
        <v>1</v>
      </c>
      <c r="BD1072">
        <v>0.75</v>
      </c>
      <c r="BE1072">
        <v>11.5</v>
      </c>
      <c r="BF1072" s="35" t="s">
        <v>14691</v>
      </c>
      <c r="BG1072" s="35" t="s">
        <v>939</v>
      </c>
      <c r="BH1072" s="35" t="s">
        <v>14849</v>
      </c>
      <c r="BI1072" s="35" t="s">
        <v>2580</v>
      </c>
      <c r="BJ1072" s="35" t="s">
        <v>3830</v>
      </c>
    </row>
    <row r="1073" spans="1:62" x14ac:dyDescent="0.2">
      <c r="A1073">
        <v>1071</v>
      </c>
      <c r="B1073" s="35" t="s">
        <v>3822</v>
      </c>
      <c r="C1073" s="35" t="s">
        <v>3823</v>
      </c>
      <c r="D1073" s="35" t="s">
        <v>3824</v>
      </c>
      <c r="E1073" s="35" t="s">
        <v>3831</v>
      </c>
      <c r="F1073" s="35" t="s">
        <v>3826</v>
      </c>
      <c r="G1073" s="20">
        <v>44293</v>
      </c>
      <c r="H1073" s="35" t="s">
        <v>163</v>
      </c>
      <c r="I1073" s="35" t="s">
        <v>938</v>
      </c>
      <c r="J1073" s="35" t="s">
        <v>126</v>
      </c>
      <c r="K1073">
        <v>16.5</v>
      </c>
      <c r="L1073">
        <v>9.5</v>
      </c>
      <c r="M1073" s="35" t="s">
        <v>3827</v>
      </c>
      <c r="N1073" s="35" t="s">
        <v>3828</v>
      </c>
      <c r="O1073" s="35" t="s">
        <v>112</v>
      </c>
      <c r="P1073" s="35" t="s">
        <v>2575</v>
      </c>
      <c r="Q1073" s="35" t="s">
        <v>74</v>
      </c>
      <c r="R1073" s="35" t="s">
        <v>2623</v>
      </c>
      <c r="S1073" s="35" t="s">
        <v>3829</v>
      </c>
      <c r="T1073">
        <v>23000000</v>
      </c>
      <c r="U1073">
        <v>10</v>
      </c>
      <c r="V1073" s="35" t="s">
        <v>14691</v>
      </c>
      <c r="W1073" s="35" t="s">
        <v>937</v>
      </c>
      <c r="X1073" s="35" t="s">
        <v>140</v>
      </c>
      <c r="Y1073" s="35" t="s">
        <v>48</v>
      </c>
      <c r="Z1073" s="35" t="s">
        <v>14691</v>
      </c>
      <c r="AA1073" s="35" t="s">
        <v>14691</v>
      </c>
      <c r="AC1073" s="35" t="s">
        <v>14691</v>
      </c>
      <c r="AD1073" s="35" t="s">
        <v>14691</v>
      </c>
      <c r="AE1073">
        <v>230000000</v>
      </c>
      <c r="AF1073">
        <v>10</v>
      </c>
      <c r="AG1073" s="35" t="s">
        <v>14691</v>
      </c>
      <c r="AI1073">
        <v>23000000</v>
      </c>
      <c r="AJ1073" s="20">
        <v>44406</v>
      </c>
      <c r="AK1073" s="20"/>
      <c r="AL1073">
        <v>7969000</v>
      </c>
      <c r="AM1073">
        <v>796900</v>
      </c>
      <c r="AP1073" s="35" t="s">
        <v>14691</v>
      </c>
      <c r="AQ1073" s="35" t="s">
        <v>14691</v>
      </c>
      <c r="AR1073" s="35" t="s">
        <v>14691</v>
      </c>
      <c r="AS1073" s="35" t="s">
        <v>14691</v>
      </c>
      <c r="AT1073" s="35" t="s">
        <v>14691</v>
      </c>
      <c r="AU1073">
        <v>10</v>
      </c>
      <c r="AV1073">
        <v>10.013999999999999</v>
      </c>
      <c r="AW1073" t="b">
        <v>0</v>
      </c>
      <c r="AX1073">
        <v>23000000</v>
      </c>
      <c r="AY1073" s="20">
        <v>44775</v>
      </c>
      <c r="AZ1073" s="20"/>
      <c r="BA1073" s="20">
        <v>44959</v>
      </c>
      <c r="BB1073">
        <v>1</v>
      </c>
      <c r="BC1073">
        <v>1</v>
      </c>
      <c r="BD1073">
        <v>0.75</v>
      </c>
      <c r="BE1073">
        <v>11.5</v>
      </c>
      <c r="BF1073" s="35" t="s">
        <v>14691</v>
      </c>
      <c r="BG1073" s="35" t="s">
        <v>3822</v>
      </c>
      <c r="BH1073" s="35" t="s">
        <v>14850</v>
      </c>
      <c r="BI1073" s="35" t="s">
        <v>2584</v>
      </c>
      <c r="BJ1073" s="35" t="s">
        <v>3832</v>
      </c>
    </row>
    <row r="1074" spans="1:62" x14ac:dyDescent="0.2">
      <c r="A1074">
        <v>1072</v>
      </c>
      <c r="B1074" s="35" t="s">
        <v>3822</v>
      </c>
      <c r="C1074" s="35" t="s">
        <v>3823</v>
      </c>
      <c r="D1074" s="35" t="s">
        <v>3824</v>
      </c>
      <c r="E1074" s="35" t="s">
        <v>3833</v>
      </c>
      <c r="F1074" s="35" t="s">
        <v>3826</v>
      </c>
      <c r="G1074" s="20">
        <v>44293</v>
      </c>
      <c r="H1074" s="35" t="s">
        <v>163</v>
      </c>
      <c r="I1074" s="35" t="s">
        <v>938</v>
      </c>
      <c r="J1074" s="35" t="s">
        <v>126</v>
      </c>
      <c r="K1074">
        <v>16.5</v>
      </c>
      <c r="L1074">
        <v>9.5</v>
      </c>
      <c r="M1074" s="35" t="s">
        <v>3827</v>
      </c>
      <c r="N1074" s="35" t="s">
        <v>3828</v>
      </c>
      <c r="O1074" s="35" t="s">
        <v>112</v>
      </c>
      <c r="P1074" s="35" t="s">
        <v>2575</v>
      </c>
      <c r="Q1074" s="35" t="s">
        <v>74</v>
      </c>
      <c r="R1074" s="35" t="s">
        <v>2623</v>
      </c>
      <c r="S1074" s="35" t="s">
        <v>3829</v>
      </c>
      <c r="T1074">
        <v>23000000</v>
      </c>
      <c r="U1074">
        <v>10</v>
      </c>
      <c r="V1074" s="35" t="s">
        <v>14691</v>
      </c>
      <c r="W1074" s="35" t="s">
        <v>937</v>
      </c>
      <c r="X1074" s="35" t="s">
        <v>140</v>
      </c>
      <c r="Y1074" s="35" t="s">
        <v>48</v>
      </c>
      <c r="Z1074" s="35" t="s">
        <v>14691</v>
      </c>
      <c r="AA1074" s="35" t="s">
        <v>14691</v>
      </c>
      <c r="AC1074" s="35" t="s">
        <v>14691</v>
      </c>
      <c r="AD1074" s="35" t="s">
        <v>14691</v>
      </c>
      <c r="AE1074">
        <v>230000000</v>
      </c>
      <c r="AF1074">
        <v>10</v>
      </c>
      <c r="AG1074" s="35" t="s">
        <v>14691</v>
      </c>
      <c r="AI1074">
        <v>23000000</v>
      </c>
      <c r="AJ1074" s="20">
        <v>44406</v>
      </c>
      <c r="AK1074" s="20"/>
      <c r="AL1074">
        <v>7969000</v>
      </c>
      <c r="AM1074">
        <v>796900</v>
      </c>
      <c r="AP1074" s="35" t="s">
        <v>14691</v>
      </c>
      <c r="AQ1074" s="35" t="s">
        <v>14691</v>
      </c>
      <c r="AR1074" s="35" t="s">
        <v>14691</v>
      </c>
      <c r="AS1074" s="35" t="s">
        <v>14691</v>
      </c>
      <c r="AT1074" s="35" t="s">
        <v>14691</v>
      </c>
      <c r="AU1074">
        <v>10</v>
      </c>
      <c r="AV1074">
        <v>10.013999999999999</v>
      </c>
      <c r="AW1074" t="b">
        <v>0</v>
      </c>
      <c r="AX1074">
        <v>23000000</v>
      </c>
      <c r="AY1074" s="20">
        <v>44775</v>
      </c>
      <c r="AZ1074" s="20"/>
      <c r="BA1074" s="20">
        <v>44959</v>
      </c>
      <c r="BB1074">
        <v>1</v>
      </c>
      <c r="BC1074">
        <v>1</v>
      </c>
      <c r="BD1074">
        <v>0.75</v>
      </c>
      <c r="BE1074">
        <v>11.5</v>
      </c>
      <c r="BF1074" s="35" t="s">
        <v>14691</v>
      </c>
      <c r="BG1074" s="35" t="s">
        <v>3834</v>
      </c>
      <c r="BH1074" s="35" t="s">
        <v>14851</v>
      </c>
      <c r="BI1074" s="35" t="s">
        <v>2589</v>
      </c>
      <c r="BJ1074" s="35" t="s">
        <v>3835</v>
      </c>
    </row>
    <row r="1075" spans="1:62" x14ac:dyDescent="0.2">
      <c r="A1075">
        <v>1073</v>
      </c>
      <c r="B1075" s="35" t="s">
        <v>3822</v>
      </c>
      <c r="C1075" s="35" t="s">
        <v>3823</v>
      </c>
      <c r="D1075" s="35" t="s">
        <v>3824</v>
      </c>
      <c r="E1075" s="35" t="s">
        <v>3836</v>
      </c>
      <c r="F1075" s="35" t="s">
        <v>3826</v>
      </c>
      <c r="G1075" s="20">
        <v>44293</v>
      </c>
      <c r="H1075" s="35" t="s">
        <v>163</v>
      </c>
      <c r="I1075" s="35" t="s">
        <v>938</v>
      </c>
      <c r="J1075" s="35" t="s">
        <v>126</v>
      </c>
      <c r="K1075">
        <v>16.5</v>
      </c>
      <c r="L1075">
        <v>9.5</v>
      </c>
      <c r="M1075" s="35" t="s">
        <v>3827</v>
      </c>
      <c r="N1075" s="35" t="s">
        <v>3828</v>
      </c>
      <c r="O1075" s="35" t="s">
        <v>112</v>
      </c>
      <c r="P1075" s="35" t="s">
        <v>2575</v>
      </c>
      <c r="Q1075" s="35" t="s">
        <v>74</v>
      </c>
      <c r="R1075" s="35" t="s">
        <v>2623</v>
      </c>
      <c r="S1075" s="35" t="s">
        <v>3829</v>
      </c>
      <c r="T1075">
        <v>23000000</v>
      </c>
      <c r="U1075">
        <v>10</v>
      </c>
      <c r="V1075" s="35" t="s">
        <v>14691</v>
      </c>
      <c r="W1075" s="35" t="s">
        <v>937</v>
      </c>
      <c r="X1075" s="35" t="s">
        <v>140</v>
      </c>
      <c r="Y1075" s="35" t="s">
        <v>48</v>
      </c>
      <c r="Z1075" s="35" t="s">
        <v>14691</v>
      </c>
      <c r="AA1075" s="35" t="s">
        <v>14691</v>
      </c>
      <c r="AC1075" s="35" t="s">
        <v>14691</v>
      </c>
      <c r="AD1075" s="35" t="s">
        <v>14691</v>
      </c>
      <c r="AE1075">
        <v>230000000</v>
      </c>
      <c r="AF1075">
        <v>10</v>
      </c>
      <c r="AG1075" s="35" t="s">
        <v>14691</v>
      </c>
      <c r="AI1075">
        <v>23000000</v>
      </c>
      <c r="AJ1075" s="20">
        <v>44406</v>
      </c>
      <c r="AK1075" s="20"/>
      <c r="AL1075">
        <v>7969000</v>
      </c>
      <c r="AM1075">
        <v>796900</v>
      </c>
      <c r="AP1075" s="35" t="s">
        <v>14691</v>
      </c>
      <c r="AQ1075" s="35" t="s">
        <v>14691</v>
      </c>
      <c r="AR1075" s="35" t="s">
        <v>14691</v>
      </c>
      <c r="AS1075" s="35" t="s">
        <v>14691</v>
      </c>
      <c r="AT1075" s="35" t="s">
        <v>14691</v>
      </c>
      <c r="AU1075">
        <v>10</v>
      </c>
      <c r="AV1075">
        <v>10.013999999999999</v>
      </c>
      <c r="AW1075" t="b">
        <v>0</v>
      </c>
      <c r="AX1075">
        <v>23000000</v>
      </c>
      <c r="AY1075" s="20">
        <v>44775</v>
      </c>
      <c r="AZ1075" s="20"/>
      <c r="BA1075" s="20">
        <v>44959</v>
      </c>
      <c r="BB1075">
        <v>1</v>
      </c>
      <c r="BC1075">
        <v>1</v>
      </c>
      <c r="BD1075">
        <v>0.75</v>
      </c>
      <c r="BE1075">
        <v>11.5</v>
      </c>
      <c r="BF1075" s="35" t="s">
        <v>14691</v>
      </c>
      <c r="BG1075" s="35" t="s">
        <v>3837</v>
      </c>
      <c r="BH1075" s="35" t="s">
        <v>14852</v>
      </c>
      <c r="BI1075" s="35" t="s">
        <v>2613</v>
      </c>
      <c r="BJ1075" s="35" t="s">
        <v>3838</v>
      </c>
    </row>
    <row r="1076" spans="1:62" x14ac:dyDescent="0.2">
      <c r="A1076">
        <v>1074</v>
      </c>
      <c r="B1076" s="35" t="s">
        <v>4602</v>
      </c>
      <c r="C1076" s="35" t="s">
        <v>4603</v>
      </c>
      <c r="D1076" s="35" t="s">
        <v>4604</v>
      </c>
      <c r="E1076" s="35" t="s">
        <v>4605</v>
      </c>
      <c r="F1076" s="35" t="s">
        <v>4606</v>
      </c>
      <c r="G1076" s="20">
        <v>44088</v>
      </c>
      <c r="H1076" s="35" t="s">
        <v>3225</v>
      </c>
      <c r="I1076" s="35" t="s">
        <v>54</v>
      </c>
      <c r="J1076" s="35" t="s">
        <v>69</v>
      </c>
      <c r="K1076">
        <v>18</v>
      </c>
      <c r="L1076">
        <v>9.1999999999999993</v>
      </c>
      <c r="M1076" s="35" t="s">
        <v>4607</v>
      </c>
      <c r="N1076" s="35" t="s">
        <v>4608</v>
      </c>
      <c r="O1076" s="35" t="s">
        <v>51</v>
      </c>
      <c r="P1076" s="35" t="s">
        <v>2656</v>
      </c>
      <c r="Q1076" s="35" t="s">
        <v>59</v>
      </c>
      <c r="R1076" s="35" t="s">
        <v>2577</v>
      </c>
      <c r="S1076" s="35" t="s">
        <v>4609</v>
      </c>
      <c r="T1076">
        <v>40000000</v>
      </c>
      <c r="U1076">
        <v>10</v>
      </c>
      <c r="V1076" s="35" t="s">
        <v>4610</v>
      </c>
      <c r="W1076" s="35" t="s">
        <v>80</v>
      </c>
      <c r="X1076" s="35" t="s">
        <v>79</v>
      </c>
      <c r="Y1076" s="35" t="s">
        <v>48</v>
      </c>
      <c r="Z1076" s="35" t="s">
        <v>65</v>
      </c>
      <c r="AA1076" s="35" t="s">
        <v>48</v>
      </c>
      <c r="AC1076" s="35" t="s">
        <v>14691</v>
      </c>
      <c r="AD1076" s="35" t="s">
        <v>14691</v>
      </c>
      <c r="AE1076">
        <v>400214519</v>
      </c>
      <c r="AF1076">
        <v>10.01</v>
      </c>
      <c r="AG1076" s="35" t="s">
        <v>935</v>
      </c>
      <c r="AH1076">
        <v>1765000000</v>
      </c>
      <c r="AI1076">
        <v>20000000</v>
      </c>
      <c r="AJ1076" s="20">
        <v>44105</v>
      </c>
      <c r="AK1076" s="20">
        <v>44543</v>
      </c>
      <c r="AL1076">
        <v>11000000</v>
      </c>
      <c r="AO1076">
        <v>11000000</v>
      </c>
      <c r="AP1076" s="35" t="s">
        <v>14691</v>
      </c>
      <c r="AQ1076" s="35" t="s">
        <v>14691</v>
      </c>
      <c r="AR1076" s="35" t="s">
        <v>934</v>
      </c>
      <c r="AS1076" s="35" t="s">
        <v>4611</v>
      </c>
      <c r="AT1076" s="35" t="s">
        <v>14691</v>
      </c>
      <c r="AU1076">
        <v>10.01</v>
      </c>
      <c r="AV1076">
        <v>10.050000000000001</v>
      </c>
      <c r="AW1076" t="b">
        <v>1</v>
      </c>
      <c r="AX1076">
        <v>40000000</v>
      </c>
      <c r="AY1076" s="20">
        <v>44839</v>
      </c>
      <c r="AZ1076" s="20">
        <v>44834</v>
      </c>
      <c r="BA1076" s="20"/>
      <c r="BB1076">
        <v>1</v>
      </c>
      <c r="BC1076">
        <v>0.5</v>
      </c>
      <c r="BD1076">
        <v>1</v>
      </c>
      <c r="BE1076">
        <v>11.5</v>
      </c>
      <c r="BF1076" s="35" t="s">
        <v>14691</v>
      </c>
      <c r="BG1076" s="35" t="s">
        <v>936</v>
      </c>
      <c r="BH1076" s="35" t="s">
        <v>4612</v>
      </c>
      <c r="BI1076" s="35" t="s">
        <v>2580</v>
      </c>
      <c r="BJ1076" s="35" t="s">
        <v>4613</v>
      </c>
    </row>
    <row r="1077" spans="1:62" x14ac:dyDescent="0.2">
      <c r="A1077">
        <v>1075</v>
      </c>
      <c r="B1077" s="35" t="s">
        <v>4602</v>
      </c>
      <c r="C1077" s="35" t="s">
        <v>4603</v>
      </c>
      <c r="D1077" s="35" t="s">
        <v>4604</v>
      </c>
      <c r="E1077" s="35" t="s">
        <v>4614</v>
      </c>
      <c r="F1077" s="35" t="s">
        <v>4606</v>
      </c>
      <c r="G1077" s="20">
        <v>44088</v>
      </c>
      <c r="H1077" s="35" t="s">
        <v>3225</v>
      </c>
      <c r="I1077" s="35" t="s">
        <v>54</v>
      </c>
      <c r="J1077" s="35" t="s">
        <v>69</v>
      </c>
      <c r="K1077">
        <v>18</v>
      </c>
      <c r="L1077">
        <v>9.1999999999999993</v>
      </c>
      <c r="M1077" s="35" t="s">
        <v>4607</v>
      </c>
      <c r="N1077" s="35" t="s">
        <v>4608</v>
      </c>
      <c r="O1077" s="35" t="s">
        <v>51</v>
      </c>
      <c r="P1077" s="35" t="s">
        <v>2656</v>
      </c>
      <c r="Q1077" s="35" t="s">
        <v>59</v>
      </c>
      <c r="R1077" s="35" t="s">
        <v>2577</v>
      </c>
      <c r="S1077" s="35" t="s">
        <v>4609</v>
      </c>
      <c r="T1077">
        <v>40000000</v>
      </c>
      <c r="U1077">
        <v>10</v>
      </c>
      <c r="V1077" s="35" t="s">
        <v>4610</v>
      </c>
      <c r="W1077" s="35" t="s">
        <v>80</v>
      </c>
      <c r="X1077" s="35" t="s">
        <v>79</v>
      </c>
      <c r="Y1077" s="35" t="s">
        <v>48</v>
      </c>
      <c r="Z1077" s="35" t="s">
        <v>65</v>
      </c>
      <c r="AA1077" s="35" t="s">
        <v>48</v>
      </c>
      <c r="AC1077" s="35" t="s">
        <v>14691</v>
      </c>
      <c r="AD1077" s="35" t="s">
        <v>14691</v>
      </c>
      <c r="AE1077">
        <v>400214519</v>
      </c>
      <c r="AF1077">
        <v>10.01</v>
      </c>
      <c r="AG1077" s="35" t="s">
        <v>935</v>
      </c>
      <c r="AH1077">
        <v>1765000000</v>
      </c>
      <c r="AI1077">
        <v>20000000</v>
      </c>
      <c r="AJ1077" s="20">
        <v>44105</v>
      </c>
      <c r="AK1077" s="20">
        <v>44543</v>
      </c>
      <c r="AL1077">
        <v>11000000</v>
      </c>
      <c r="AO1077">
        <v>11000000</v>
      </c>
      <c r="AP1077" s="35" t="s">
        <v>14691</v>
      </c>
      <c r="AQ1077" s="35" t="s">
        <v>14691</v>
      </c>
      <c r="AR1077" s="35" t="s">
        <v>934</v>
      </c>
      <c r="AS1077" s="35" t="s">
        <v>4611</v>
      </c>
      <c r="AT1077" s="35" t="s">
        <v>14691</v>
      </c>
      <c r="AU1077">
        <v>10.01</v>
      </c>
      <c r="AV1077">
        <v>10.050000000000001</v>
      </c>
      <c r="AW1077" t="b">
        <v>1</v>
      </c>
      <c r="AX1077">
        <v>40000000</v>
      </c>
      <c r="AY1077" s="20">
        <v>44839</v>
      </c>
      <c r="AZ1077" s="20">
        <v>44834</v>
      </c>
      <c r="BA1077" s="20"/>
      <c r="BB1077">
        <v>1</v>
      </c>
      <c r="BC1077">
        <v>0.5</v>
      </c>
      <c r="BD1077">
        <v>1</v>
      </c>
      <c r="BE1077">
        <v>11.5</v>
      </c>
      <c r="BF1077" s="35" t="s">
        <v>14691</v>
      </c>
      <c r="BG1077" s="35" t="s">
        <v>4602</v>
      </c>
      <c r="BH1077" s="35" t="s">
        <v>4615</v>
      </c>
      <c r="BI1077" s="35" t="s">
        <v>2584</v>
      </c>
      <c r="BJ1077" s="35" t="s">
        <v>4616</v>
      </c>
    </row>
    <row r="1078" spans="1:62" x14ac:dyDescent="0.2">
      <c r="A1078">
        <v>1076</v>
      </c>
      <c r="B1078" s="35" t="s">
        <v>4602</v>
      </c>
      <c r="C1078" s="35" t="s">
        <v>4603</v>
      </c>
      <c r="D1078" s="35" t="s">
        <v>4604</v>
      </c>
      <c r="E1078" s="35" t="s">
        <v>4617</v>
      </c>
      <c r="F1078" s="35" t="s">
        <v>4606</v>
      </c>
      <c r="G1078" s="20">
        <v>44088</v>
      </c>
      <c r="H1078" s="35" t="s">
        <v>3225</v>
      </c>
      <c r="I1078" s="35" t="s">
        <v>54</v>
      </c>
      <c r="J1078" s="35" t="s">
        <v>69</v>
      </c>
      <c r="K1078">
        <v>18</v>
      </c>
      <c r="L1078">
        <v>9.1999999999999993</v>
      </c>
      <c r="M1078" s="35" t="s">
        <v>4607</v>
      </c>
      <c r="N1078" s="35" t="s">
        <v>4608</v>
      </c>
      <c r="O1078" s="35" t="s">
        <v>51</v>
      </c>
      <c r="P1078" s="35" t="s">
        <v>2656</v>
      </c>
      <c r="Q1078" s="35" t="s">
        <v>59</v>
      </c>
      <c r="R1078" s="35" t="s">
        <v>2577</v>
      </c>
      <c r="S1078" s="35" t="s">
        <v>4609</v>
      </c>
      <c r="T1078">
        <v>40000000</v>
      </c>
      <c r="U1078">
        <v>10</v>
      </c>
      <c r="V1078" s="35" t="s">
        <v>4610</v>
      </c>
      <c r="W1078" s="35" t="s">
        <v>80</v>
      </c>
      <c r="X1078" s="35" t="s">
        <v>79</v>
      </c>
      <c r="Y1078" s="35" t="s">
        <v>48</v>
      </c>
      <c r="Z1078" s="35" t="s">
        <v>65</v>
      </c>
      <c r="AA1078" s="35" t="s">
        <v>48</v>
      </c>
      <c r="AC1078" s="35" t="s">
        <v>14691</v>
      </c>
      <c r="AD1078" s="35" t="s">
        <v>14691</v>
      </c>
      <c r="AE1078">
        <v>400214519</v>
      </c>
      <c r="AF1078">
        <v>10.01</v>
      </c>
      <c r="AG1078" s="35" t="s">
        <v>935</v>
      </c>
      <c r="AH1078">
        <v>1765000000</v>
      </c>
      <c r="AI1078">
        <v>20000000</v>
      </c>
      <c r="AJ1078" s="20">
        <v>44105</v>
      </c>
      <c r="AK1078" s="20">
        <v>44543</v>
      </c>
      <c r="AL1078">
        <v>11000000</v>
      </c>
      <c r="AO1078">
        <v>11000000</v>
      </c>
      <c r="AP1078" s="35" t="s">
        <v>14691</v>
      </c>
      <c r="AQ1078" s="35" t="s">
        <v>14691</v>
      </c>
      <c r="AR1078" s="35" t="s">
        <v>934</v>
      </c>
      <c r="AS1078" s="35" t="s">
        <v>4611</v>
      </c>
      <c r="AT1078" s="35" t="s">
        <v>14691</v>
      </c>
      <c r="AU1078">
        <v>10.01</v>
      </c>
      <c r="AV1078">
        <v>10.050000000000001</v>
      </c>
      <c r="AW1078" t="b">
        <v>1</v>
      </c>
      <c r="AX1078">
        <v>40000000</v>
      </c>
      <c r="AY1078" s="20">
        <v>44839</v>
      </c>
      <c r="AZ1078" s="20">
        <v>44834</v>
      </c>
      <c r="BA1078" s="20"/>
      <c r="BB1078">
        <v>1</v>
      </c>
      <c r="BC1078">
        <v>0.5</v>
      </c>
      <c r="BD1078">
        <v>1</v>
      </c>
      <c r="BE1078">
        <v>11.5</v>
      </c>
      <c r="BF1078" s="35" t="s">
        <v>14691</v>
      </c>
      <c r="BG1078" s="35" t="s">
        <v>4618</v>
      </c>
      <c r="BH1078" s="35" t="s">
        <v>4619</v>
      </c>
      <c r="BI1078" s="35" t="s">
        <v>2589</v>
      </c>
      <c r="BJ1078" s="35" t="s">
        <v>4620</v>
      </c>
    </row>
    <row r="1079" spans="1:62" x14ac:dyDescent="0.2">
      <c r="A1079">
        <v>1077</v>
      </c>
      <c r="B1079" s="35" t="s">
        <v>10226</v>
      </c>
      <c r="C1079" s="35" t="s">
        <v>10227</v>
      </c>
      <c r="D1079" s="35" t="s">
        <v>10228</v>
      </c>
      <c r="E1079" s="35" t="s">
        <v>10229</v>
      </c>
      <c r="F1079" s="35" t="s">
        <v>10230</v>
      </c>
      <c r="G1079" s="20">
        <v>44419</v>
      </c>
      <c r="H1079" s="35" t="s">
        <v>2949</v>
      </c>
      <c r="I1079" s="35" t="s">
        <v>61</v>
      </c>
      <c r="J1079" s="35" t="s">
        <v>69</v>
      </c>
      <c r="K1079">
        <v>18</v>
      </c>
      <c r="L1079">
        <v>9.1999999999999993</v>
      </c>
      <c r="M1079" s="35" t="s">
        <v>10231</v>
      </c>
      <c r="N1079" s="35" t="s">
        <v>10232</v>
      </c>
      <c r="O1079" s="35" t="s">
        <v>241</v>
      </c>
      <c r="P1079" s="35" t="s">
        <v>2656</v>
      </c>
      <c r="Q1079" s="35" t="s">
        <v>52</v>
      </c>
      <c r="R1079" s="35" t="s">
        <v>2623</v>
      </c>
      <c r="S1079" s="35" t="s">
        <v>10233</v>
      </c>
      <c r="T1079">
        <v>24000000</v>
      </c>
      <c r="U1079">
        <v>10</v>
      </c>
      <c r="V1079" s="35" t="s">
        <v>14691</v>
      </c>
      <c r="W1079" s="35" t="s">
        <v>932</v>
      </c>
      <c r="X1079" s="35" t="s">
        <v>72</v>
      </c>
      <c r="Y1079" s="35" t="s">
        <v>48</v>
      </c>
      <c r="Z1079" s="35" t="s">
        <v>14691</v>
      </c>
      <c r="AA1079" s="35" t="s">
        <v>14691</v>
      </c>
      <c r="AC1079" s="35" t="s">
        <v>14691</v>
      </c>
      <c r="AD1079" s="35" t="s">
        <v>14691</v>
      </c>
      <c r="AE1079">
        <v>241116375</v>
      </c>
      <c r="AF1079">
        <v>10.050000000000001</v>
      </c>
      <c r="AG1079" s="35" t="s">
        <v>14691</v>
      </c>
      <c r="AI1079">
        <v>12000000</v>
      </c>
      <c r="AJ1079" s="20">
        <v>44441</v>
      </c>
      <c r="AK1079" s="20"/>
      <c r="AL1079">
        <v>8700000</v>
      </c>
      <c r="AO1079">
        <v>8700000</v>
      </c>
      <c r="AP1079" s="35" t="s">
        <v>14691</v>
      </c>
      <c r="AQ1079" s="35" t="s">
        <v>14691</v>
      </c>
      <c r="AR1079" s="35" t="s">
        <v>14691</v>
      </c>
      <c r="AS1079" s="35" t="s">
        <v>14691</v>
      </c>
      <c r="AT1079" s="35" t="s">
        <v>14691</v>
      </c>
      <c r="AU1079">
        <v>10.050000000000001</v>
      </c>
      <c r="AV1079">
        <v>10.093999999999999</v>
      </c>
      <c r="AW1079" t="b">
        <v>0</v>
      </c>
      <c r="AX1079">
        <v>24000000</v>
      </c>
      <c r="AY1079" s="20">
        <v>44992</v>
      </c>
      <c r="AZ1079" s="20"/>
      <c r="BA1079" s="20"/>
      <c r="BB1079">
        <v>1</v>
      </c>
      <c r="BC1079">
        <v>0.5</v>
      </c>
      <c r="BD1079">
        <v>1</v>
      </c>
      <c r="BE1079">
        <v>11.5</v>
      </c>
      <c r="BF1079" s="35" t="s">
        <v>14691</v>
      </c>
      <c r="BG1079" s="35" t="s">
        <v>933</v>
      </c>
      <c r="BH1079" s="35" t="s">
        <v>10234</v>
      </c>
      <c r="BI1079" s="35" t="s">
        <v>2580</v>
      </c>
      <c r="BJ1079" s="35" t="s">
        <v>10235</v>
      </c>
    </row>
    <row r="1080" spans="1:62" x14ac:dyDescent="0.2">
      <c r="A1080">
        <v>1078</v>
      </c>
      <c r="B1080" s="35" t="s">
        <v>10226</v>
      </c>
      <c r="C1080" s="35" t="s">
        <v>10227</v>
      </c>
      <c r="D1080" s="35" t="s">
        <v>10228</v>
      </c>
      <c r="E1080" s="35" t="s">
        <v>10236</v>
      </c>
      <c r="F1080" s="35" t="s">
        <v>10230</v>
      </c>
      <c r="G1080" s="20">
        <v>44419</v>
      </c>
      <c r="H1080" s="35" t="s">
        <v>2949</v>
      </c>
      <c r="I1080" s="35" t="s">
        <v>61</v>
      </c>
      <c r="J1080" s="35" t="s">
        <v>69</v>
      </c>
      <c r="K1080">
        <v>18</v>
      </c>
      <c r="L1080">
        <v>9.1999999999999993</v>
      </c>
      <c r="M1080" s="35" t="s">
        <v>10231</v>
      </c>
      <c r="N1080" s="35" t="s">
        <v>10232</v>
      </c>
      <c r="O1080" s="35" t="s">
        <v>241</v>
      </c>
      <c r="P1080" s="35" t="s">
        <v>2656</v>
      </c>
      <c r="Q1080" s="35" t="s">
        <v>52</v>
      </c>
      <c r="R1080" s="35" t="s">
        <v>2623</v>
      </c>
      <c r="S1080" s="35" t="s">
        <v>10233</v>
      </c>
      <c r="T1080">
        <v>24000000</v>
      </c>
      <c r="U1080">
        <v>10</v>
      </c>
      <c r="V1080" s="35" t="s">
        <v>14691</v>
      </c>
      <c r="W1080" s="35" t="s">
        <v>932</v>
      </c>
      <c r="X1080" s="35" t="s">
        <v>72</v>
      </c>
      <c r="Y1080" s="35" t="s">
        <v>48</v>
      </c>
      <c r="Z1080" s="35" t="s">
        <v>14691</v>
      </c>
      <c r="AA1080" s="35" t="s">
        <v>14691</v>
      </c>
      <c r="AC1080" s="35" t="s">
        <v>14691</v>
      </c>
      <c r="AD1080" s="35" t="s">
        <v>14691</v>
      </c>
      <c r="AE1080">
        <v>241116375</v>
      </c>
      <c r="AF1080">
        <v>10.050000000000001</v>
      </c>
      <c r="AG1080" s="35" t="s">
        <v>14691</v>
      </c>
      <c r="AI1080">
        <v>12000000</v>
      </c>
      <c r="AJ1080" s="20">
        <v>44441</v>
      </c>
      <c r="AK1080" s="20"/>
      <c r="AL1080">
        <v>8700000</v>
      </c>
      <c r="AO1080">
        <v>8700000</v>
      </c>
      <c r="AP1080" s="35" t="s">
        <v>14691</v>
      </c>
      <c r="AQ1080" s="35" t="s">
        <v>14691</v>
      </c>
      <c r="AR1080" s="35" t="s">
        <v>14691</v>
      </c>
      <c r="AS1080" s="35" t="s">
        <v>14691</v>
      </c>
      <c r="AT1080" s="35" t="s">
        <v>14691</v>
      </c>
      <c r="AU1080">
        <v>10.050000000000001</v>
      </c>
      <c r="AV1080">
        <v>10.093999999999999</v>
      </c>
      <c r="AW1080" t="b">
        <v>0</v>
      </c>
      <c r="AX1080">
        <v>24000000</v>
      </c>
      <c r="AY1080" s="20">
        <v>44992</v>
      </c>
      <c r="AZ1080" s="20"/>
      <c r="BA1080" s="20"/>
      <c r="BB1080">
        <v>1</v>
      </c>
      <c r="BC1080">
        <v>0.5</v>
      </c>
      <c r="BD1080">
        <v>1</v>
      </c>
      <c r="BE1080">
        <v>11.5</v>
      </c>
      <c r="BF1080" s="35" t="s">
        <v>14691</v>
      </c>
      <c r="BG1080" s="35" t="s">
        <v>10226</v>
      </c>
      <c r="BH1080" s="35" t="s">
        <v>10237</v>
      </c>
      <c r="BI1080" s="35" t="s">
        <v>2584</v>
      </c>
      <c r="BJ1080" s="35" t="s">
        <v>10238</v>
      </c>
    </row>
    <row r="1081" spans="1:62" x14ac:dyDescent="0.2">
      <c r="A1081">
        <v>1079</v>
      </c>
      <c r="B1081" s="35" t="s">
        <v>10226</v>
      </c>
      <c r="C1081" s="35" t="s">
        <v>10227</v>
      </c>
      <c r="D1081" s="35" t="s">
        <v>10228</v>
      </c>
      <c r="E1081" s="35" t="s">
        <v>10239</v>
      </c>
      <c r="F1081" s="35" t="s">
        <v>10230</v>
      </c>
      <c r="G1081" s="20">
        <v>44419</v>
      </c>
      <c r="H1081" s="35" t="s">
        <v>2949</v>
      </c>
      <c r="I1081" s="35" t="s">
        <v>61</v>
      </c>
      <c r="J1081" s="35" t="s">
        <v>69</v>
      </c>
      <c r="K1081">
        <v>18</v>
      </c>
      <c r="L1081">
        <v>9.1999999999999993</v>
      </c>
      <c r="M1081" s="35" t="s">
        <v>10231</v>
      </c>
      <c r="N1081" s="35" t="s">
        <v>10232</v>
      </c>
      <c r="O1081" s="35" t="s">
        <v>241</v>
      </c>
      <c r="P1081" s="35" t="s">
        <v>2656</v>
      </c>
      <c r="Q1081" s="35" t="s">
        <v>52</v>
      </c>
      <c r="R1081" s="35" t="s">
        <v>2623</v>
      </c>
      <c r="S1081" s="35" t="s">
        <v>10233</v>
      </c>
      <c r="T1081">
        <v>24000000</v>
      </c>
      <c r="U1081">
        <v>10</v>
      </c>
      <c r="V1081" s="35" t="s">
        <v>14691</v>
      </c>
      <c r="W1081" s="35" t="s">
        <v>932</v>
      </c>
      <c r="X1081" s="35" t="s">
        <v>72</v>
      </c>
      <c r="Y1081" s="35" t="s">
        <v>48</v>
      </c>
      <c r="Z1081" s="35" t="s">
        <v>14691</v>
      </c>
      <c r="AA1081" s="35" t="s">
        <v>14691</v>
      </c>
      <c r="AC1081" s="35" t="s">
        <v>14691</v>
      </c>
      <c r="AD1081" s="35" t="s">
        <v>14691</v>
      </c>
      <c r="AE1081">
        <v>241116375</v>
      </c>
      <c r="AF1081">
        <v>10.050000000000001</v>
      </c>
      <c r="AG1081" s="35" t="s">
        <v>14691</v>
      </c>
      <c r="AI1081">
        <v>12000000</v>
      </c>
      <c r="AJ1081" s="20">
        <v>44441</v>
      </c>
      <c r="AK1081" s="20"/>
      <c r="AL1081">
        <v>8700000</v>
      </c>
      <c r="AO1081">
        <v>8700000</v>
      </c>
      <c r="AP1081" s="35" t="s">
        <v>14691</v>
      </c>
      <c r="AQ1081" s="35" t="s">
        <v>14691</v>
      </c>
      <c r="AR1081" s="35" t="s">
        <v>14691</v>
      </c>
      <c r="AS1081" s="35" t="s">
        <v>14691</v>
      </c>
      <c r="AT1081" s="35" t="s">
        <v>14691</v>
      </c>
      <c r="AU1081">
        <v>10.050000000000001</v>
      </c>
      <c r="AV1081">
        <v>10.093999999999999</v>
      </c>
      <c r="AW1081" t="b">
        <v>0</v>
      </c>
      <c r="AX1081">
        <v>24000000</v>
      </c>
      <c r="AY1081" s="20">
        <v>44992</v>
      </c>
      <c r="AZ1081" s="20"/>
      <c r="BA1081" s="20"/>
      <c r="BB1081">
        <v>1</v>
      </c>
      <c r="BC1081">
        <v>0.5</v>
      </c>
      <c r="BD1081">
        <v>1</v>
      </c>
      <c r="BE1081">
        <v>11.5</v>
      </c>
      <c r="BF1081" s="35" t="s">
        <v>14691</v>
      </c>
      <c r="BG1081" s="35" t="s">
        <v>10240</v>
      </c>
      <c r="BH1081" s="35" t="s">
        <v>10241</v>
      </c>
      <c r="BI1081" s="35" t="s">
        <v>2589</v>
      </c>
      <c r="BJ1081" s="35" t="s">
        <v>10242</v>
      </c>
    </row>
    <row r="1082" spans="1:62" x14ac:dyDescent="0.2">
      <c r="A1082">
        <v>1080</v>
      </c>
      <c r="B1082" s="35" t="s">
        <v>10827</v>
      </c>
      <c r="C1082" s="35" t="s">
        <v>10828</v>
      </c>
      <c r="D1082" s="35" t="s">
        <v>10829</v>
      </c>
      <c r="E1082" s="35" t="s">
        <v>10830</v>
      </c>
      <c r="F1082" s="35" t="s">
        <v>10831</v>
      </c>
      <c r="G1082" s="20">
        <v>44372</v>
      </c>
      <c r="H1082" s="35" t="s">
        <v>128</v>
      </c>
      <c r="I1082" s="35" t="s">
        <v>61</v>
      </c>
      <c r="J1082" s="35" t="s">
        <v>525</v>
      </c>
      <c r="K1082">
        <v>18</v>
      </c>
      <c r="L1082">
        <v>9.1999999999999993</v>
      </c>
      <c r="M1082" s="35" t="s">
        <v>10832</v>
      </c>
      <c r="N1082" s="35" t="s">
        <v>10833</v>
      </c>
      <c r="O1082" s="35" t="s">
        <v>112</v>
      </c>
      <c r="P1082" s="35" t="s">
        <v>2598</v>
      </c>
      <c r="Q1082" s="35" t="s">
        <v>930</v>
      </c>
      <c r="R1082" s="35" t="s">
        <v>2623</v>
      </c>
      <c r="S1082" s="35" t="s">
        <v>10834</v>
      </c>
      <c r="T1082">
        <v>10350000</v>
      </c>
      <c r="U1082">
        <v>10</v>
      </c>
      <c r="V1082" s="35" t="s">
        <v>14691</v>
      </c>
      <c r="W1082" s="35" t="s">
        <v>929</v>
      </c>
      <c r="X1082" s="35" t="s">
        <v>140</v>
      </c>
      <c r="Y1082" s="35" t="s">
        <v>48</v>
      </c>
      <c r="Z1082" s="35" t="s">
        <v>14691</v>
      </c>
      <c r="AA1082" s="35" t="s">
        <v>14691</v>
      </c>
      <c r="AC1082" s="35" t="s">
        <v>14691</v>
      </c>
      <c r="AD1082" s="35" t="s">
        <v>14691</v>
      </c>
      <c r="AE1082">
        <v>104535000</v>
      </c>
      <c r="AF1082">
        <v>10.1</v>
      </c>
      <c r="AG1082" s="35" t="s">
        <v>14691</v>
      </c>
      <c r="AI1082">
        <v>5175000</v>
      </c>
      <c r="AJ1082" s="20">
        <v>44539</v>
      </c>
      <c r="AK1082" s="20"/>
      <c r="AL1082">
        <v>4721250</v>
      </c>
      <c r="AO1082">
        <v>4721250</v>
      </c>
      <c r="AP1082" s="35" t="s">
        <v>14691</v>
      </c>
      <c r="AQ1082" s="35" t="s">
        <v>14691</v>
      </c>
      <c r="AR1082" s="35" t="s">
        <v>14691</v>
      </c>
      <c r="AS1082" s="35" t="s">
        <v>14691</v>
      </c>
      <c r="AT1082" s="35" t="s">
        <v>14691</v>
      </c>
      <c r="AU1082">
        <v>10.1</v>
      </c>
      <c r="AV1082">
        <v>10.137</v>
      </c>
      <c r="AW1082" t="b">
        <v>0</v>
      </c>
      <c r="AX1082">
        <v>10350000</v>
      </c>
      <c r="AY1082" s="20">
        <v>44998</v>
      </c>
      <c r="AZ1082" s="20"/>
      <c r="BA1082" s="20">
        <v>45182</v>
      </c>
      <c r="BB1082">
        <v>1</v>
      </c>
      <c r="BC1082">
        <v>0.5</v>
      </c>
      <c r="BD1082">
        <v>1</v>
      </c>
      <c r="BE1082">
        <v>11.5</v>
      </c>
      <c r="BF1082" s="35" t="s">
        <v>14691</v>
      </c>
      <c r="BG1082" s="35" t="s">
        <v>931</v>
      </c>
      <c r="BH1082" s="35" t="s">
        <v>10835</v>
      </c>
      <c r="BI1082" s="35" t="s">
        <v>2580</v>
      </c>
      <c r="BJ1082" s="35" t="s">
        <v>10836</v>
      </c>
    </row>
    <row r="1083" spans="1:62" x14ac:dyDescent="0.2">
      <c r="A1083">
        <v>1081</v>
      </c>
      <c r="B1083" s="35" t="s">
        <v>10827</v>
      </c>
      <c r="C1083" s="35" t="s">
        <v>10828</v>
      </c>
      <c r="D1083" s="35" t="s">
        <v>10829</v>
      </c>
      <c r="E1083" s="35" t="s">
        <v>10837</v>
      </c>
      <c r="F1083" s="35" t="s">
        <v>10831</v>
      </c>
      <c r="G1083" s="20">
        <v>44372</v>
      </c>
      <c r="H1083" s="35" t="s">
        <v>128</v>
      </c>
      <c r="I1083" s="35" t="s">
        <v>61</v>
      </c>
      <c r="J1083" s="35" t="s">
        <v>525</v>
      </c>
      <c r="K1083">
        <v>18</v>
      </c>
      <c r="L1083">
        <v>9.1999999999999993</v>
      </c>
      <c r="M1083" s="35" t="s">
        <v>10832</v>
      </c>
      <c r="N1083" s="35" t="s">
        <v>10833</v>
      </c>
      <c r="O1083" s="35" t="s">
        <v>112</v>
      </c>
      <c r="P1083" s="35" t="s">
        <v>2598</v>
      </c>
      <c r="Q1083" s="35" t="s">
        <v>930</v>
      </c>
      <c r="R1083" s="35" t="s">
        <v>2623</v>
      </c>
      <c r="S1083" s="35" t="s">
        <v>10834</v>
      </c>
      <c r="T1083">
        <v>10350000</v>
      </c>
      <c r="U1083">
        <v>10</v>
      </c>
      <c r="V1083" s="35" t="s">
        <v>14691</v>
      </c>
      <c r="W1083" s="35" t="s">
        <v>929</v>
      </c>
      <c r="X1083" s="35" t="s">
        <v>140</v>
      </c>
      <c r="Y1083" s="35" t="s">
        <v>48</v>
      </c>
      <c r="Z1083" s="35" t="s">
        <v>14691</v>
      </c>
      <c r="AA1083" s="35" t="s">
        <v>14691</v>
      </c>
      <c r="AC1083" s="35" t="s">
        <v>14691</v>
      </c>
      <c r="AD1083" s="35" t="s">
        <v>14691</v>
      </c>
      <c r="AE1083">
        <v>104535000</v>
      </c>
      <c r="AF1083">
        <v>10.1</v>
      </c>
      <c r="AG1083" s="35" t="s">
        <v>14691</v>
      </c>
      <c r="AI1083">
        <v>5175000</v>
      </c>
      <c r="AJ1083" s="20">
        <v>44539</v>
      </c>
      <c r="AK1083" s="20"/>
      <c r="AL1083">
        <v>4721250</v>
      </c>
      <c r="AO1083">
        <v>4721250</v>
      </c>
      <c r="AP1083" s="35" t="s">
        <v>14691</v>
      </c>
      <c r="AQ1083" s="35" t="s">
        <v>14691</v>
      </c>
      <c r="AR1083" s="35" t="s">
        <v>14691</v>
      </c>
      <c r="AS1083" s="35" t="s">
        <v>14691</v>
      </c>
      <c r="AT1083" s="35" t="s">
        <v>14691</v>
      </c>
      <c r="AU1083">
        <v>10.1</v>
      </c>
      <c r="AV1083">
        <v>10.137</v>
      </c>
      <c r="AW1083" t="b">
        <v>0</v>
      </c>
      <c r="AX1083">
        <v>10350000</v>
      </c>
      <c r="AY1083" s="20">
        <v>44998</v>
      </c>
      <c r="AZ1083" s="20"/>
      <c r="BA1083" s="20">
        <v>45182</v>
      </c>
      <c r="BB1083">
        <v>1</v>
      </c>
      <c r="BC1083">
        <v>0.5</v>
      </c>
      <c r="BD1083">
        <v>1</v>
      </c>
      <c r="BE1083">
        <v>11.5</v>
      </c>
      <c r="BF1083" s="35" t="s">
        <v>14691</v>
      </c>
      <c r="BG1083" s="35" t="s">
        <v>10838</v>
      </c>
      <c r="BH1083" s="35" t="s">
        <v>10839</v>
      </c>
      <c r="BI1083" s="35" t="s">
        <v>2584</v>
      </c>
      <c r="BJ1083" s="35" t="s">
        <v>10840</v>
      </c>
    </row>
    <row r="1084" spans="1:62" x14ac:dyDescent="0.2">
      <c r="A1084">
        <v>1082</v>
      </c>
      <c r="B1084" s="35" t="s">
        <v>10827</v>
      </c>
      <c r="C1084" s="35" t="s">
        <v>10828</v>
      </c>
      <c r="D1084" s="35" t="s">
        <v>10829</v>
      </c>
      <c r="E1084" s="35" t="s">
        <v>10841</v>
      </c>
      <c r="F1084" s="35" t="s">
        <v>10831</v>
      </c>
      <c r="G1084" s="20">
        <v>44372</v>
      </c>
      <c r="H1084" s="35" t="s">
        <v>128</v>
      </c>
      <c r="I1084" s="35" t="s">
        <v>61</v>
      </c>
      <c r="J1084" s="35" t="s">
        <v>525</v>
      </c>
      <c r="K1084">
        <v>18</v>
      </c>
      <c r="L1084">
        <v>9.1999999999999993</v>
      </c>
      <c r="M1084" s="35" t="s">
        <v>10832</v>
      </c>
      <c r="N1084" s="35" t="s">
        <v>10833</v>
      </c>
      <c r="O1084" s="35" t="s">
        <v>112</v>
      </c>
      <c r="P1084" s="35" t="s">
        <v>2598</v>
      </c>
      <c r="Q1084" s="35" t="s">
        <v>930</v>
      </c>
      <c r="R1084" s="35" t="s">
        <v>2623</v>
      </c>
      <c r="S1084" s="35" t="s">
        <v>10834</v>
      </c>
      <c r="T1084">
        <v>10350000</v>
      </c>
      <c r="U1084">
        <v>10</v>
      </c>
      <c r="V1084" s="35" t="s">
        <v>14691</v>
      </c>
      <c r="W1084" s="35" t="s">
        <v>929</v>
      </c>
      <c r="X1084" s="35" t="s">
        <v>140</v>
      </c>
      <c r="Y1084" s="35" t="s">
        <v>48</v>
      </c>
      <c r="Z1084" s="35" t="s">
        <v>14691</v>
      </c>
      <c r="AA1084" s="35" t="s">
        <v>14691</v>
      </c>
      <c r="AC1084" s="35" t="s">
        <v>14691</v>
      </c>
      <c r="AD1084" s="35" t="s">
        <v>14691</v>
      </c>
      <c r="AE1084">
        <v>104535000</v>
      </c>
      <c r="AF1084">
        <v>10.1</v>
      </c>
      <c r="AG1084" s="35" t="s">
        <v>14691</v>
      </c>
      <c r="AI1084">
        <v>5175000</v>
      </c>
      <c r="AJ1084" s="20">
        <v>44539</v>
      </c>
      <c r="AK1084" s="20"/>
      <c r="AL1084">
        <v>4721250</v>
      </c>
      <c r="AO1084">
        <v>4721250</v>
      </c>
      <c r="AP1084" s="35" t="s">
        <v>14691</v>
      </c>
      <c r="AQ1084" s="35" t="s">
        <v>14691</v>
      </c>
      <c r="AR1084" s="35" t="s">
        <v>14691</v>
      </c>
      <c r="AS1084" s="35" t="s">
        <v>14691</v>
      </c>
      <c r="AT1084" s="35" t="s">
        <v>14691</v>
      </c>
      <c r="AU1084">
        <v>10.1</v>
      </c>
      <c r="AV1084">
        <v>10.137</v>
      </c>
      <c r="AW1084" t="b">
        <v>0</v>
      </c>
      <c r="AX1084">
        <v>10350000</v>
      </c>
      <c r="AY1084" s="20">
        <v>44998</v>
      </c>
      <c r="AZ1084" s="20"/>
      <c r="BA1084" s="20">
        <v>45182</v>
      </c>
      <c r="BB1084">
        <v>1</v>
      </c>
      <c r="BC1084">
        <v>0.5</v>
      </c>
      <c r="BD1084">
        <v>1</v>
      </c>
      <c r="BE1084">
        <v>11.5</v>
      </c>
      <c r="BF1084" s="35" t="s">
        <v>14691</v>
      </c>
      <c r="BG1084" s="35" t="s">
        <v>10842</v>
      </c>
      <c r="BH1084" s="35" t="s">
        <v>10843</v>
      </c>
      <c r="BI1084" s="35" t="s">
        <v>2589</v>
      </c>
      <c r="BJ1084" s="35" t="s">
        <v>10844</v>
      </c>
    </row>
    <row r="1085" spans="1:62" x14ac:dyDescent="0.2">
      <c r="A1085">
        <v>1083</v>
      </c>
      <c r="B1085" s="35" t="s">
        <v>10827</v>
      </c>
      <c r="C1085" s="35" t="s">
        <v>10828</v>
      </c>
      <c r="D1085" s="35" t="s">
        <v>10829</v>
      </c>
      <c r="E1085" s="35" t="s">
        <v>10845</v>
      </c>
      <c r="F1085" s="35" t="s">
        <v>10831</v>
      </c>
      <c r="G1085" s="20">
        <v>44372</v>
      </c>
      <c r="H1085" s="35" t="s">
        <v>128</v>
      </c>
      <c r="I1085" s="35" t="s">
        <v>61</v>
      </c>
      <c r="J1085" s="35" t="s">
        <v>525</v>
      </c>
      <c r="K1085">
        <v>18</v>
      </c>
      <c r="L1085">
        <v>9.1999999999999993</v>
      </c>
      <c r="M1085" s="35" t="s">
        <v>10832</v>
      </c>
      <c r="N1085" s="35" t="s">
        <v>10833</v>
      </c>
      <c r="O1085" s="35" t="s">
        <v>112</v>
      </c>
      <c r="P1085" s="35" t="s">
        <v>2598</v>
      </c>
      <c r="Q1085" s="35" t="s">
        <v>930</v>
      </c>
      <c r="R1085" s="35" t="s">
        <v>2623</v>
      </c>
      <c r="S1085" s="35" t="s">
        <v>10834</v>
      </c>
      <c r="T1085">
        <v>10350000</v>
      </c>
      <c r="U1085">
        <v>10</v>
      </c>
      <c r="V1085" s="35" t="s">
        <v>14691</v>
      </c>
      <c r="W1085" s="35" t="s">
        <v>929</v>
      </c>
      <c r="X1085" s="35" t="s">
        <v>140</v>
      </c>
      <c r="Y1085" s="35" t="s">
        <v>48</v>
      </c>
      <c r="Z1085" s="35" t="s">
        <v>14691</v>
      </c>
      <c r="AA1085" s="35" t="s">
        <v>14691</v>
      </c>
      <c r="AC1085" s="35" t="s">
        <v>14691</v>
      </c>
      <c r="AD1085" s="35" t="s">
        <v>14691</v>
      </c>
      <c r="AE1085">
        <v>104535000</v>
      </c>
      <c r="AF1085">
        <v>10.1</v>
      </c>
      <c r="AG1085" s="35" t="s">
        <v>14691</v>
      </c>
      <c r="AI1085">
        <v>5175000</v>
      </c>
      <c r="AJ1085" s="20">
        <v>44539</v>
      </c>
      <c r="AK1085" s="20"/>
      <c r="AL1085">
        <v>4721250</v>
      </c>
      <c r="AO1085">
        <v>4721250</v>
      </c>
      <c r="AP1085" s="35" t="s">
        <v>14691</v>
      </c>
      <c r="AQ1085" s="35" t="s">
        <v>14691</v>
      </c>
      <c r="AR1085" s="35" t="s">
        <v>14691</v>
      </c>
      <c r="AS1085" s="35" t="s">
        <v>14691</v>
      </c>
      <c r="AT1085" s="35" t="s">
        <v>14691</v>
      </c>
      <c r="AU1085">
        <v>10.1</v>
      </c>
      <c r="AV1085">
        <v>10.137</v>
      </c>
      <c r="AW1085" t="b">
        <v>0</v>
      </c>
      <c r="AX1085">
        <v>10350000</v>
      </c>
      <c r="AY1085" s="20">
        <v>44998</v>
      </c>
      <c r="AZ1085" s="20"/>
      <c r="BA1085" s="20">
        <v>45182</v>
      </c>
      <c r="BB1085">
        <v>1</v>
      </c>
      <c r="BC1085">
        <v>0.5</v>
      </c>
      <c r="BD1085">
        <v>1</v>
      </c>
      <c r="BE1085">
        <v>11.5</v>
      </c>
      <c r="BF1085" s="35" t="s">
        <v>14691</v>
      </c>
      <c r="BG1085" s="35" t="s">
        <v>10846</v>
      </c>
      <c r="BH1085" s="35" t="s">
        <v>10847</v>
      </c>
      <c r="BI1085" s="35" t="s">
        <v>2613</v>
      </c>
      <c r="BJ1085" s="35" t="s">
        <v>10848</v>
      </c>
    </row>
    <row r="1086" spans="1:62" x14ac:dyDescent="0.2">
      <c r="A1086">
        <v>1084</v>
      </c>
      <c r="B1086" s="35" t="s">
        <v>3579</v>
      </c>
      <c r="C1086" s="35" t="s">
        <v>3580</v>
      </c>
      <c r="D1086" s="35" t="s">
        <v>3581</v>
      </c>
      <c r="E1086" s="35" t="s">
        <v>3582</v>
      </c>
      <c r="F1086" s="35" t="s">
        <v>3583</v>
      </c>
      <c r="G1086" s="20">
        <v>44180</v>
      </c>
      <c r="H1086" s="35" t="s">
        <v>2949</v>
      </c>
      <c r="I1086" s="35" t="s">
        <v>54</v>
      </c>
      <c r="J1086" s="35" t="s">
        <v>69</v>
      </c>
      <c r="K1086">
        <v>18</v>
      </c>
      <c r="L1086">
        <v>9.1999999999999993</v>
      </c>
      <c r="M1086" s="35" t="s">
        <v>3584</v>
      </c>
      <c r="N1086" s="35" t="s">
        <v>3585</v>
      </c>
      <c r="O1086" s="35" t="s">
        <v>52</v>
      </c>
      <c r="P1086" s="35" t="s">
        <v>2575</v>
      </c>
      <c r="Q1086" s="35" t="s">
        <v>68</v>
      </c>
      <c r="R1086" s="35" t="s">
        <v>2623</v>
      </c>
      <c r="S1086" s="35" t="s">
        <v>3586</v>
      </c>
      <c r="T1086">
        <v>17250000</v>
      </c>
      <c r="U1086">
        <v>10</v>
      </c>
      <c r="V1086" s="35" t="s">
        <v>14691</v>
      </c>
      <c r="W1086" s="35" t="s">
        <v>927</v>
      </c>
      <c r="X1086" s="35" t="s">
        <v>49</v>
      </c>
      <c r="Y1086" s="35" t="s">
        <v>56</v>
      </c>
      <c r="Z1086" s="35" t="s">
        <v>14691</v>
      </c>
      <c r="AA1086" s="35" t="s">
        <v>14691</v>
      </c>
      <c r="AC1086" s="35" t="s">
        <v>14691</v>
      </c>
      <c r="AD1086" s="35" t="s">
        <v>14691</v>
      </c>
      <c r="AE1086">
        <v>172559258</v>
      </c>
      <c r="AF1086">
        <v>10</v>
      </c>
      <c r="AG1086" s="35" t="s">
        <v>14691</v>
      </c>
      <c r="AI1086">
        <v>8625000</v>
      </c>
      <c r="AJ1086" s="20">
        <v>44203</v>
      </c>
      <c r="AK1086" s="20"/>
      <c r="AL1086">
        <v>5200000</v>
      </c>
      <c r="AO1086">
        <v>5200000</v>
      </c>
      <c r="AP1086" s="35" t="s">
        <v>14691</v>
      </c>
      <c r="AQ1086" s="35" t="s">
        <v>14691</v>
      </c>
      <c r="AR1086" s="35" t="s">
        <v>14691</v>
      </c>
      <c r="AS1086" s="35" t="s">
        <v>14691</v>
      </c>
      <c r="AT1086" s="35" t="s">
        <v>14691</v>
      </c>
      <c r="AU1086">
        <v>10</v>
      </c>
      <c r="AV1086">
        <v>10.02</v>
      </c>
      <c r="AW1086" t="b">
        <v>0</v>
      </c>
      <c r="AX1086">
        <v>17250000</v>
      </c>
      <c r="AY1086" s="20">
        <v>44753</v>
      </c>
      <c r="AZ1086" s="20"/>
      <c r="BA1086" s="20"/>
      <c r="BB1086">
        <v>1</v>
      </c>
      <c r="BC1086">
        <v>0.5</v>
      </c>
      <c r="BD1086">
        <v>1</v>
      </c>
      <c r="BE1086">
        <v>11.5</v>
      </c>
      <c r="BF1086" s="35" t="s">
        <v>14691</v>
      </c>
      <c r="BG1086" s="35" t="s">
        <v>928</v>
      </c>
      <c r="BH1086" s="35" t="s">
        <v>3587</v>
      </c>
      <c r="BI1086" s="35" t="s">
        <v>2580</v>
      </c>
      <c r="BJ1086" s="35" t="s">
        <v>3588</v>
      </c>
    </row>
    <row r="1087" spans="1:62" x14ac:dyDescent="0.2">
      <c r="A1087">
        <v>1085</v>
      </c>
      <c r="B1087" s="35" t="s">
        <v>3579</v>
      </c>
      <c r="C1087" s="35" t="s">
        <v>3580</v>
      </c>
      <c r="D1087" s="35" t="s">
        <v>3581</v>
      </c>
      <c r="E1087" s="35" t="s">
        <v>3589</v>
      </c>
      <c r="F1087" s="35" t="s">
        <v>3583</v>
      </c>
      <c r="G1087" s="20">
        <v>44180</v>
      </c>
      <c r="H1087" s="35" t="s">
        <v>2949</v>
      </c>
      <c r="I1087" s="35" t="s">
        <v>54</v>
      </c>
      <c r="J1087" s="35" t="s">
        <v>69</v>
      </c>
      <c r="K1087">
        <v>18</v>
      </c>
      <c r="L1087">
        <v>9.1999999999999993</v>
      </c>
      <c r="M1087" s="35" t="s">
        <v>3584</v>
      </c>
      <c r="N1087" s="35" t="s">
        <v>3585</v>
      </c>
      <c r="O1087" s="35" t="s">
        <v>52</v>
      </c>
      <c r="P1087" s="35" t="s">
        <v>2575</v>
      </c>
      <c r="Q1087" s="35" t="s">
        <v>68</v>
      </c>
      <c r="R1087" s="35" t="s">
        <v>2623</v>
      </c>
      <c r="S1087" s="35" t="s">
        <v>3586</v>
      </c>
      <c r="T1087">
        <v>17250000</v>
      </c>
      <c r="U1087">
        <v>10</v>
      </c>
      <c r="V1087" s="35" t="s">
        <v>14691</v>
      </c>
      <c r="W1087" s="35" t="s">
        <v>927</v>
      </c>
      <c r="X1087" s="35" t="s">
        <v>49</v>
      </c>
      <c r="Y1087" s="35" t="s">
        <v>56</v>
      </c>
      <c r="Z1087" s="35" t="s">
        <v>14691</v>
      </c>
      <c r="AA1087" s="35" t="s">
        <v>14691</v>
      </c>
      <c r="AC1087" s="35" t="s">
        <v>14691</v>
      </c>
      <c r="AD1087" s="35" t="s">
        <v>14691</v>
      </c>
      <c r="AE1087">
        <v>172559258</v>
      </c>
      <c r="AF1087">
        <v>10</v>
      </c>
      <c r="AG1087" s="35" t="s">
        <v>14691</v>
      </c>
      <c r="AI1087">
        <v>8625000</v>
      </c>
      <c r="AJ1087" s="20">
        <v>44203</v>
      </c>
      <c r="AK1087" s="20"/>
      <c r="AL1087">
        <v>5200000</v>
      </c>
      <c r="AO1087">
        <v>5200000</v>
      </c>
      <c r="AP1087" s="35" t="s">
        <v>14691</v>
      </c>
      <c r="AQ1087" s="35" t="s">
        <v>14691</v>
      </c>
      <c r="AR1087" s="35" t="s">
        <v>14691</v>
      </c>
      <c r="AS1087" s="35" t="s">
        <v>14691</v>
      </c>
      <c r="AT1087" s="35" t="s">
        <v>14691</v>
      </c>
      <c r="AU1087">
        <v>10</v>
      </c>
      <c r="AV1087">
        <v>10.02</v>
      </c>
      <c r="AW1087" t="b">
        <v>0</v>
      </c>
      <c r="AX1087">
        <v>17250000</v>
      </c>
      <c r="AY1087" s="20">
        <v>44753</v>
      </c>
      <c r="AZ1087" s="20"/>
      <c r="BA1087" s="20"/>
      <c r="BB1087">
        <v>1</v>
      </c>
      <c r="BC1087">
        <v>0.5</v>
      </c>
      <c r="BD1087">
        <v>1</v>
      </c>
      <c r="BE1087">
        <v>11.5</v>
      </c>
      <c r="BF1087" s="35" t="s">
        <v>14691</v>
      </c>
      <c r="BG1087" s="35" t="s">
        <v>3579</v>
      </c>
      <c r="BH1087" s="35" t="s">
        <v>3590</v>
      </c>
      <c r="BI1087" s="35" t="s">
        <v>2584</v>
      </c>
      <c r="BJ1087" s="35" t="s">
        <v>3591</v>
      </c>
    </row>
    <row r="1088" spans="1:62" x14ac:dyDescent="0.2">
      <c r="A1088">
        <v>1086</v>
      </c>
      <c r="B1088" s="35" t="s">
        <v>3579</v>
      </c>
      <c r="C1088" s="35" t="s">
        <v>3580</v>
      </c>
      <c r="D1088" s="35" t="s">
        <v>3581</v>
      </c>
      <c r="E1088" s="35" t="s">
        <v>3592</v>
      </c>
      <c r="F1088" s="35" t="s">
        <v>3583</v>
      </c>
      <c r="G1088" s="20">
        <v>44180</v>
      </c>
      <c r="H1088" s="35" t="s">
        <v>2949</v>
      </c>
      <c r="I1088" s="35" t="s">
        <v>54</v>
      </c>
      <c r="J1088" s="35" t="s">
        <v>69</v>
      </c>
      <c r="K1088">
        <v>18</v>
      </c>
      <c r="L1088">
        <v>9.1999999999999993</v>
      </c>
      <c r="M1088" s="35" t="s">
        <v>3584</v>
      </c>
      <c r="N1088" s="35" t="s">
        <v>3585</v>
      </c>
      <c r="O1088" s="35" t="s">
        <v>52</v>
      </c>
      <c r="P1088" s="35" t="s">
        <v>2575</v>
      </c>
      <c r="Q1088" s="35" t="s">
        <v>68</v>
      </c>
      <c r="R1088" s="35" t="s">
        <v>2623</v>
      </c>
      <c r="S1088" s="35" t="s">
        <v>3586</v>
      </c>
      <c r="T1088">
        <v>17250000</v>
      </c>
      <c r="U1088">
        <v>10</v>
      </c>
      <c r="V1088" s="35" t="s">
        <v>14691</v>
      </c>
      <c r="W1088" s="35" t="s">
        <v>927</v>
      </c>
      <c r="X1088" s="35" t="s">
        <v>49</v>
      </c>
      <c r="Y1088" s="35" t="s">
        <v>56</v>
      </c>
      <c r="Z1088" s="35" t="s">
        <v>14691</v>
      </c>
      <c r="AA1088" s="35" t="s">
        <v>14691</v>
      </c>
      <c r="AC1088" s="35" t="s">
        <v>14691</v>
      </c>
      <c r="AD1088" s="35" t="s">
        <v>14691</v>
      </c>
      <c r="AE1088">
        <v>172559258</v>
      </c>
      <c r="AF1088">
        <v>10</v>
      </c>
      <c r="AG1088" s="35" t="s">
        <v>14691</v>
      </c>
      <c r="AI1088">
        <v>8625000</v>
      </c>
      <c r="AJ1088" s="20">
        <v>44203</v>
      </c>
      <c r="AK1088" s="20"/>
      <c r="AL1088">
        <v>5200000</v>
      </c>
      <c r="AO1088">
        <v>5200000</v>
      </c>
      <c r="AP1088" s="35" t="s">
        <v>14691</v>
      </c>
      <c r="AQ1088" s="35" t="s">
        <v>14691</v>
      </c>
      <c r="AR1088" s="35" t="s">
        <v>14691</v>
      </c>
      <c r="AS1088" s="35" t="s">
        <v>14691</v>
      </c>
      <c r="AT1088" s="35" t="s">
        <v>14691</v>
      </c>
      <c r="AU1088">
        <v>10</v>
      </c>
      <c r="AV1088">
        <v>10.02</v>
      </c>
      <c r="AW1088" t="b">
        <v>0</v>
      </c>
      <c r="AX1088">
        <v>17250000</v>
      </c>
      <c r="AY1088" s="20">
        <v>44753</v>
      </c>
      <c r="AZ1088" s="20"/>
      <c r="BA1088" s="20"/>
      <c r="BB1088">
        <v>1</v>
      </c>
      <c r="BC1088">
        <v>0.5</v>
      </c>
      <c r="BD1088">
        <v>1</v>
      </c>
      <c r="BE1088">
        <v>11.5</v>
      </c>
      <c r="BF1088" s="35" t="s">
        <v>14691</v>
      </c>
      <c r="BG1088" s="35" t="s">
        <v>3593</v>
      </c>
      <c r="BH1088" s="35" t="s">
        <v>3594</v>
      </c>
      <c r="BI1088" s="35" t="s">
        <v>2589</v>
      </c>
      <c r="BJ1088" s="35" t="s">
        <v>3595</v>
      </c>
    </row>
    <row r="1089" spans="1:62" x14ac:dyDescent="0.2">
      <c r="A1089">
        <v>1087</v>
      </c>
      <c r="B1089" s="35" t="s">
        <v>12506</v>
      </c>
      <c r="C1089" s="35" t="s">
        <v>12507</v>
      </c>
      <c r="D1089" s="35" t="s">
        <v>12508</v>
      </c>
      <c r="E1089" s="35" t="s">
        <v>12509</v>
      </c>
      <c r="F1089" s="35" t="s">
        <v>12510</v>
      </c>
      <c r="G1089" s="20">
        <v>44361</v>
      </c>
      <c r="H1089" s="35" t="s">
        <v>2949</v>
      </c>
      <c r="I1089" s="35" t="s">
        <v>61</v>
      </c>
      <c r="J1089" s="35" t="s">
        <v>69</v>
      </c>
      <c r="K1089">
        <v>18</v>
      </c>
      <c r="L1089">
        <v>9.1999999999999993</v>
      </c>
      <c r="M1089" s="35" t="s">
        <v>12511</v>
      </c>
      <c r="N1089" s="35" t="s">
        <v>12512</v>
      </c>
      <c r="O1089" s="35" t="s">
        <v>52</v>
      </c>
      <c r="P1089" s="35" t="s">
        <v>2575</v>
      </c>
      <c r="Q1089" s="35" t="s">
        <v>59</v>
      </c>
      <c r="R1089" s="35" t="s">
        <v>2623</v>
      </c>
      <c r="S1089" s="35" t="s">
        <v>12513</v>
      </c>
      <c r="T1089">
        <v>11500000</v>
      </c>
      <c r="U1089">
        <v>10</v>
      </c>
      <c r="V1089" s="35" t="s">
        <v>14691</v>
      </c>
      <c r="W1089" s="35" t="s">
        <v>925</v>
      </c>
      <c r="X1089" s="35" t="s">
        <v>49</v>
      </c>
      <c r="Y1089" s="35" t="s">
        <v>48</v>
      </c>
      <c r="Z1089" s="35" t="s">
        <v>14691</v>
      </c>
      <c r="AA1089" s="35" t="s">
        <v>14691</v>
      </c>
      <c r="AB1089">
        <v>30000000</v>
      </c>
      <c r="AC1089" s="35" t="s">
        <v>12514</v>
      </c>
      <c r="AD1089" s="35" t="s">
        <v>12515</v>
      </c>
      <c r="AE1089">
        <v>116725000</v>
      </c>
      <c r="AF1089">
        <v>10.15</v>
      </c>
      <c r="AG1089" s="35" t="s">
        <v>14691</v>
      </c>
      <c r="AI1089">
        <v>5750000</v>
      </c>
      <c r="AJ1089" s="20">
        <v>44503</v>
      </c>
      <c r="AK1089" s="20"/>
      <c r="AL1089">
        <v>4950000</v>
      </c>
      <c r="AO1089">
        <v>4950000</v>
      </c>
      <c r="AP1089" s="35" t="s">
        <v>14691</v>
      </c>
      <c r="AQ1089" s="35" t="s">
        <v>14691</v>
      </c>
      <c r="AR1089" s="35" t="s">
        <v>14691</v>
      </c>
      <c r="AS1089" s="35" t="s">
        <v>14691</v>
      </c>
      <c r="AT1089" s="35" t="s">
        <v>14691</v>
      </c>
      <c r="AU1089">
        <v>10.15</v>
      </c>
      <c r="AV1089">
        <v>10.194000000000001</v>
      </c>
      <c r="AW1089" t="b">
        <v>0</v>
      </c>
      <c r="AX1089">
        <v>11500000</v>
      </c>
      <c r="AY1089" s="20">
        <v>45051</v>
      </c>
      <c r="AZ1089" s="20"/>
      <c r="BA1089" s="20"/>
      <c r="BB1089">
        <v>1</v>
      </c>
      <c r="BC1089">
        <v>0.5</v>
      </c>
      <c r="BD1089">
        <v>1</v>
      </c>
      <c r="BE1089">
        <v>11.5</v>
      </c>
      <c r="BF1089" s="35" t="s">
        <v>14691</v>
      </c>
      <c r="BG1089" s="35" t="s">
        <v>926</v>
      </c>
      <c r="BH1089" s="35" t="s">
        <v>12516</v>
      </c>
      <c r="BI1089" s="35" t="s">
        <v>2580</v>
      </c>
      <c r="BJ1089" s="35" t="s">
        <v>12517</v>
      </c>
    </row>
    <row r="1090" spans="1:62" x14ac:dyDescent="0.2">
      <c r="A1090">
        <v>1088</v>
      </c>
      <c r="B1090" s="35" t="s">
        <v>12506</v>
      </c>
      <c r="C1090" s="35" t="s">
        <v>12507</v>
      </c>
      <c r="D1090" s="35" t="s">
        <v>12508</v>
      </c>
      <c r="E1090" s="35" t="s">
        <v>12518</v>
      </c>
      <c r="F1090" s="35" t="s">
        <v>12510</v>
      </c>
      <c r="G1090" s="20">
        <v>44361</v>
      </c>
      <c r="H1090" s="35" t="s">
        <v>2949</v>
      </c>
      <c r="I1090" s="35" t="s">
        <v>61</v>
      </c>
      <c r="J1090" s="35" t="s">
        <v>69</v>
      </c>
      <c r="K1090">
        <v>18</v>
      </c>
      <c r="L1090">
        <v>9.1999999999999993</v>
      </c>
      <c r="M1090" s="35" t="s">
        <v>12511</v>
      </c>
      <c r="N1090" s="35" t="s">
        <v>12512</v>
      </c>
      <c r="O1090" s="35" t="s">
        <v>52</v>
      </c>
      <c r="P1090" s="35" t="s">
        <v>2575</v>
      </c>
      <c r="Q1090" s="35" t="s">
        <v>59</v>
      </c>
      <c r="R1090" s="35" t="s">
        <v>2623</v>
      </c>
      <c r="S1090" s="35" t="s">
        <v>12513</v>
      </c>
      <c r="T1090">
        <v>11500000</v>
      </c>
      <c r="U1090">
        <v>10</v>
      </c>
      <c r="V1090" s="35" t="s">
        <v>14691</v>
      </c>
      <c r="W1090" s="35" t="s">
        <v>925</v>
      </c>
      <c r="X1090" s="35" t="s">
        <v>49</v>
      </c>
      <c r="Y1090" s="35" t="s">
        <v>48</v>
      </c>
      <c r="Z1090" s="35" t="s">
        <v>14691</v>
      </c>
      <c r="AA1090" s="35" t="s">
        <v>14691</v>
      </c>
      <c r="AB1090">
        <v>30000000</v>
      </c>
      <c r="AC1090" s="35" t="s">
        <v>12514</v>
      </c>
      <c r="AD1090" s="35" t="s">
        <v>12515</v>
      </c>
      <c r="AE1090">
        <v>116725000</v>
      </c>
      <c r="AF1090">
        <v>10.15</v>
      </c>
      <c r="AG1090" s="35" t="s">
        <v>14691</v>
      </c>
      <c r="AI1090">
        <v>5750000</v>
      </c>
      <c r="AJ1090" s="20">
        <v>44503</v>
      </c>
      <c r="AK1090" s="20"/>
      <c r="AL1090">
        <v>4950000</v>
      </c>
      <c r="AO1090">
        <v>4950000</v>
      </c>
      <c r="AP1090" s="35" t="s">
        <v>14691</v>
      </c>
      <c r="AQ1090" s="35" t="s">
        <v>14691</v>
      </c>
      <c r="AR1090" s="35" t="s">
        <v>14691</v>
      </c>
      <c r="AS1090" s="35" t="s">
        <v>14691</v>
      </c>
      <c r="AT1090" s="35" t="s">
        <v>14691</v>
      </c>
      <c r="AU1090">
        <v>10.15</v>
      </c>
      <c r="AV1090">
        <v>10.194000000000001</v>
      </c>
      <c r="AW1090" t="b">
        <v>0</v>
      </c>
      <c r="AX1090">
        <v>11500000</v>
      </c>
      <c r="AY1090" s="20">
        <v>45051</v>
      </c>
      <c r="AZ1090" s="20"/>
      <c r="BA1090" s="20"/>
      <c r="BB1090">
        <v>1</v>
      </c>
      <c r="BC1090">
        <v>0.5</v>
      </c>
      <c r="BD1090">
        <v>1</v>
      </c>
      <c r="BE1090">
        <v>11.5</v>
      </c>
      <c r="BF1090" s="35" t="s">
        <v>14691</v>
      </c>
      <c r="BG1090" s="35" t="s">
        <v>12506</v>
      </c>
      <c r="BH1090" s="35" t="s">
        <v>12519</v>
      </c>
      <c r="BI1090" s="35" t="s">
        <v>2584</v>
      </c>
      <c r="BJ1090" s="35" t="s">
        <v>12520</v>
      </c>
    </row>
    <row r="1091" spans="1:62" x14ac:dyDescent="0.2">
      <c r="A1091">
        <v>1089</v>
      </c>
      <c r="B1091" s="35" t="s">
        <v>12506</v>
      </c>
      <c r="C1091" s="35" t="s">
        <v>12507</v>
      </c>
      <c r="D1091" s="35" t="s">
        <v>12508</v>
      </c>
      <c r="E1091" s="35" t="s">
        <v>12521</v>
      </c>
      <c r="F1091" s="35" t="s">
        <v>12510</v>
      </c>
      <c r="G1091" s="20">
        <v>44361</v>
      </c>
      <c r="H1091" s="35" t="s">
        <v>2949</v>
      </c>
      <c r="I1091" s="35" t="s">
        <v>61</v>
      </c>
      <c r="J1091" s="35" t="s">
        <v>69</v>
      </c>
      <c r="K1091">
        <v>18</v>
      </c>
      <c r="L1091">
        <v>9.1999999999999993</v>
      </c>
      <c r="M1091" s="35" t="s">
        <v>12511</v>
      </c>
      <c r="N1091" s="35" t="s">
        <v>12512</v>
      </c>
      <c r="O1091" s="35" t="s">
        <v>52</v>
      </c>
      <c r="P1091" s="35" t="s">
        <v>2575</v>
      </c>
      <c r="Q1091" s="35" t="s">
        <v>59</v>
      </c>
      <c r="R1091" s="35" t="s">
        <v>2623</v>
      </c>
      <c r="S1091" s="35" t="s">
        <v>12513</v>
      </c>
      <c r="T1091">
        <v>11500000</v>
      </c>
      <c r="U1091">
        <v>10</v>
      </c>
      <c r="V1091" s="35" t="s">
        <v>14691</v>
      </c>
      <c r="W1091" s="35" t="s">
        <v>925</v>
      </c>
      <c r="X1091" s="35" t="s">
        <v>49</v>
      </c>
      <c r="Y1091" s="35" t="s">
        <v>48</v>
      </c>
      <c r="Z1091" s="35" t="s">
        <v>14691</v>
      </c>
      <c r="AA1091" s="35" t="s">
        <v>14691</v>
      </c>
      <c r="AB1091">
        <v>30000000</v>
      </c>
      <c r="AC1091" s="35" t="s">
        <v>12514</v>
      </c>
      <c r="AD1091" s="35" t="s">
        <v>12515</v>
      </c>
      <c r="AE1091">
        <v>116725000</v>
      </c>
      <c r="AF1091">
        <v>10.15</v>
      </c>
      <c r="AG1091" s="35" t="s">
        <v>14691</v>
      </c>
      <c r="AI1091">
        <v>5750000</v>
      </c>
      <c r="AJ1091" s="20">
        <v>44503</v>
      </c>
      <c r="AK1091" s="20"/>
      <c r="AL1091">
        <v>4950000</v>
      </c>
      <c r="AO1091">
        <v>4950000</v>
      </c>
      <c r="AP1091" s="35" t="s">
        <v>14691</v>
      </c>
      <c r="AQ1091" s="35" t="s">
        <v>14691</v>
      </c>
      <c r="AR1091" s="35" t="s">
        <v>14691</v>
      </c>
      <c r="AS1091" s="35" t="s">
        <v>14691</v>
      </c>
      <c r="AT1091" s="35" t="s">
        <v>14691</v>
      </c>
      <c r="AU1091">
        <v>10.15</v>
      </c>
      <c r="AV1091">
        <v>10.194000000000001</v>
      </c>
      <c r="AW1091" t="b">
        <v>0</v>
      </c>
      <c r="AX1091">
        <v>11500000</v>
      </c>
      <c r="AY1091" s="20">
        <v>45051</v>
      </c>
      <c r="AZ1091" s="20"/>
      <c r="BA1091" s="20"/>
      <c r="BB1091">
        <v>1</v>
      </c>
      <c r="BC1091">
        <v>0.5</v>
      </c>
      <c r="BD1091">
        <v>1</v>
      </c>
      <c r="BE1091">
        <v>11.5</v>
      </c>
      <c r="BF1091" s="35" t="s">
        <v>14691</v>
      </c>
      <c r="BG1091" s="35" t="s">
        <v>12522</v>
      </c>
      <c r="BH1091" s="35" t="s">
        <v>12523</v>
      </c>
      <c r="BI1091" s="35" t="s">
        <v>2589</v>
      </c>
      <c r="BJ1091" s="35" t="s">
        <v>12524</v>
      </c>
    </row>
    <row r="1092" spans="1:62" x14ac:dyDescent="0.2">
      <c r="A1092">
        <v>1090</v>
      </c>
      <c r="B1092" s="35" t="s">
        <v>7775</v>
      </c>
      <c r="C1092" s="35" t="s">
        <v>7776</v>
      </c>
      <c r="D1092" s="35" t="s">
        <v>7777</v>
      </c>
      <c r="E1092" s="35" t="s">
        <v>7778</v>
      </c>
      <c r="F1092" s="35" t="s">
        <v>7779</v>
      </c>
      <c r="G1092" s="20">
        <v>44475</v>
      </c>
      <c r="H1092" s="35" t="s">
        <v>2755</v>
      </c>
      <c r="I1092" s="35" t="s">
        <v>61</v>
      </c>
      <c r="J1092" s="35" t="s">
        <v>69</v>
      </c>
      <c r="K1092">
        <v>18</v>
      </c>
      <c r="L1092">
        <v>9.1999999999999993</v>
      </c>
      <c r="M1092" s="35" t="s">
        <v>5495</v>
      </c>
      <c r="N1092" s="35" t="s">
        <v>7780</v>
      </c>
      <c r="O1092" s="35" t="s">
        <v>136</v>
      </c>
      <c r="P1092" s="35" t="s">
        <v>2575</v>
      </c>
      <c r="Q1092" s="35" t="s">
        <v>52</v>
      </c>
      <c r="R1092" s="35" t="s">
        <v>2577</v>
      </c>
      <c r="S1092" s="35" t="s">
        <v>7781</v>
      </c>
      <c r="T1092">
        <v>23000000</v>
      </c>
      <c r="U1092">
        <v>10</v>
      </c>
      <c r="V1092" s="35" t="s">
        <v>14691</v>
      </c>
      <c r="W1092" s="35" t="s">
        <v>923</v>
      </c>
      <c r="X1092" s="35" t="s">
        <v>79</v>
      </c>
      <c r="Y1092" s="35" t="s">
        <v>48</v>
      </c>
      <c r="Z1092" s="35" t="s">
        <v>14691</v>
      </c>
      <c r="AA1092" s="35" t="s">
        <v>14691</v>
      </c>
      <c r="AC1092" s="35" t="s">
        <v>14691</v>
      </c>
      <c r="AD1092" s="35" t="s">
        <v>14691</v>
      </c>
      <c r="AE1092">
        <v>234600000</v>
      </c>
      <c r="AF1092">
        <v>10.199999999999999</v>
      </c>
      <c r="AG1092" s="35" t="s">
        <v>14691</v>
      </c>
      <c r="AI1092">
        <v>11500000</v>
      </c>
      <c r="AJ1092" s="20">
        <v>44496</v>
      </c>
      <c r="AK1092" s="20"/>
      <c r="AL1092">
        <v>10600000</v>
      </c>
      <c r="AN1092">
        <v>1060000</v>
      </c>
      <c r="AP1092" s="35" t="s">
        <v>14691</v>
      </c>
      <c r="AQ1092" s="35" t="s">
        <v>14691</v>
      </c>
      <c r="AR1092" s="35" t="s">
        <v>14691</v>
      </c>
      <c r="AS1092" s="35" t="s">
        <v>14691</v>
      </c>
      <c r="AT1092" s="35" t="s">
        <v>14691</v>
      </c>
      <c r="AU1092">
        <v>10.199999999999999</v>
      </c>
      <c r="AV1092">
        <v>10.266</v>
      </c>
      <c r="AW1092" t="b">
        <v>0</v>
      </c>
      <c r="AX1092">
        <v>23000000</v>
      </c>
      <c r="AY1092" s="20">
        <v>44955</v>
      </c>
      <c r="AZ1092" s="20"/>
      <c r="BA1092" s="20"/>
      <c r="BB1092">
        <v>1</v>
      </c>
      <c r="BC1092">
        <v>0.5</v>
      </c>
      <c r="BD1092">
        <v>1</v>
      </c>
      <c r="BE1092">
        <v>11.5</v>
      </c>
      <c r="BF1092" s="35" t="s">
        <v>14691</v>
      </c>
      <c r="BG1092" s="35" t="s">
        <v>924</v>
      </c>
      <c r="BH1092" s="35" t="s">
        <v>7782</v>
      </c>
      <c r="BI1092" s="35" t="s">
        <v>2580</v>
      </c>
      <c r="BJ1092" s="35" t="s">
        <v>7783</v>
      </c>
    </row>
    <row r="1093" spans="1:62" x14ac:dyDescent="0.2">
      <c r="A1093">
        <v>1091</v>
      </c>
      <c r="B1093" s="35" t="s">
        <v>7775</v>
      </c>
      <c r="C1093" s="35" t="s">
        <v>7776</v>
      </c>
      <c r="D1093" s="35" t="s">
        <v>7777</v>
      </c>
      <c r="E1093" s="35" t="s">
        <v>7784</v>
      </c>
      <c r="F1093" s="35" t="s">
        <v>7779</v>
      </c>
      <c r="G1093" s="20">
        <v>44475</v>
      </c>
      <c r="H1093" s="35" t="s">
        <v>2755</v>
      </c>
      <c r="I1093" s="35" t="s">
        <v>61</v>
      </c>
      <c r="J1093" s="35" t="s">
        <v>69</v>
      </c>
      <c r="K1093">
        <v>18</v>
      </c>
      <c r="L1093">
        <v>9.1999999999999993</v>
      </c>
      <c r="M1093" s="35" t="s">
        <v>5495</v>
      </c>
      <c r="N1093" s="35" t="s">
        <v>7780</v>
      </c>
      <c r="O1093" s="35" t="s">
        <v>136</v>
      </c>
      <c r="P1093" s="35" t="s">
        <v>2575</v>
      </c>
      <c r="Q1093" s="35" t="s">
        <v>52</v>
      </c>
      <c r="R1093" s="35" t="s">
        <v>2577</v>
      </c>
      <c r="S1093" s="35" t="s">
        <v>7781</v>
      </c>
      <c r="T1093">
        <v>23000000</v>
      </c>
      <c r="U1093">
        <v>10</v>
      </c>
      <c r="V1093" s="35" t="s">
        <v>14691</v>
      </c>
      <c r="W1093" s="35" t="s">
        <v>923</v>
      </c>
      <c r="X1093" s="35" t="s">
        <v>79</v>
      </c>
      <c r="Y1093" s="35" t="s">
        <v>48</v>
      </c>
      <c r="Z1093" s="35" t="s">
        <v>14691</v>
      </c>
      <c r="AA1093" s="35" t="s">
        <v>14691</v>
      </c>
      <c r="AC1093" s="35" t="s">
        <v>14691</v>
      </c>
      <c r="AD1093" s="35" t="s">
        <v>14691</v>
      </c>
      <c r="AE1093">
        <v>234600000</v>
      </c>
      <c r="AF1093">
        <v>10.199999999999999</v>
      </c>
      <c r="AG1093" s="35" t="s">
        <v>14691</v>
      </c>
      <c r="AI1093">
        <v>11500000</v>
      </c>
      <c r="AJ1093" s="20">
        <v>44496</v>
      </c>
      <c r="AK1093" s="20"/>
      <c r="AL1093">
        <v>10600000</v>
      </c>
      <c r="AN1093">
        <v>1060000</v>
      </c>
      <c r="AP1093" s="35" t="s">
        <v>14691</v>
      </c>
      <c r="AQ1093" s="35" t="s">
        <v>14691</v>
      </c>
      <c r="AR1093" s="35" t="s">
        <v>14691</v>
      </c>
      <c r="AS1093" s="35" t="s">
        <v>14691</v>
      </c>
      <c r="AT1093" s="35" t="s">
        <v>14691</v>
      </c>
      <c r="AU1093">
        <v>10.199999999999999</v>
      </c>
      <c r="AV1093">
        <v>10.266</v>
      </c>
      <c r="AW1093" t="b">
        <v>0</v>
      </c>
      <c r="AX1093">
        <v>23000000</v>
      </c>
      <c r="AY1093" s="20">
        <v>44955</v>
      </c>
      <c r="AZ1093" s="20"/>
      <c r="BA1093" s="20"/>
      <c r="BB1093">
        <v>1</v>
      </c>
      <c r="BC1093">
        <v>0.5</v>
      </c>
      <c r="BD1093">
        <v>1</v>
      </c>
      <c r="BE1093">
        <v>11.5</v>
      </c>
      <c r="BF1093" s="35" t="s">
        <v>14691</v>
      </c>
      <c r="BG1093" s="35" t="s">
        <v>7775</v>
      </c>
      <c r="BH1093" s="35" t="s">
        <v>7785</v>
      </c>
      <c r="BI1093" s="35" t="s">
        <v>2584</v>
      </c>
      <c r="BJ1093" s="35" t="s">
        <v>7786</v>
      </c>
    </row>
    <row r="1094" spans="1:62" x14ac:dyDescent="0.2">
      <c r="A1094">
        <v>1092</v>
      </c>
      <c r="B1094" s="35" t="s">
        <v>7775</v>
      </c>
      <c r="C1094" s="35" t="s">
        <v>7776</v>
      </c>
      <c r="D1094" s="35" t="s">
        <v>7777</v>
      </c>
      <c r="E1094" s="35" t="s">
        <v>7787</v>
      </c>
      <c r="F1094" s="35" t="s">
        <v>7779</v>
      </c>
      <c r="G1094" s="20">
        <v>44475</v>
      </c>
      <c r="H1094" s="35" t="s">
        <v>2755</v>
      </c>
      <c r="I1094" s="35" t="s">
        <v>61</v>
      </c>
      <c r="J1094" s="35" t="s">
        <v>69</v>
      </c>
      <c r="K1094">
        <v>18</v>
      </c>
      <c r="L1094">
        <v>9.1999999999999993</v>
      </c>
      <c r="M1094" s="35" t="s">
        <v>5495</v>
      </c>
      <c r="N1094" s="35" t="s">
        <v>7780</v>
      </c>
      <c r="O1094" s="35" t="s">
        <v>136</v>
      </c>
      <c r="P1094" s="35" t="s">
        <v>2575</v>
      </c>
      <c r="Q1094" s="35" t="s">
        <v>52</v>
      </c>
      <c r="R1094" s="35" t="s">
        <v>2577</v>
      </c>
      <c r="S1094" s="35" t="s">
        <v>7781</v>
      </c>
      <c r="T1094">
        <v>23000000</v>
      </c>
      <c r="U1094">
        <v>10</v>
      </c>
      <c r="V1094" s="35" t="s">
        <v>14691</v>
      </c>
      <c r="W1094" s="35" t="s">
        <v>923</v>
      </c>
      <c r="X1094" s="35" t="s">
        <v>79</v>
      </c>
      <c r="Y1094" s="35" t="s">
        <v>48</v>
      </c>
      <c r="Z1094" s="35" t="s">
        <v>14691</v>
      </c>
      <c r="AA1094" s="35" t="s">
        <v>14691</v>
      </c>
      <c r="AC1094" s="35" t="s">
        <v>14691</v>
      </c>
      <c r="AD1094" s="35" t="s">
        <v>14691</v>
      </c>
      <c r="AE1094">
        <v>234600000</v>
      </c>
      <c r="AF1094">
        <v>10.199999999999999</v>
      </c>
      <c r="AG1094" s="35" t="s">
        <v>14691</v>
      </c>
      <c r="AI1094">
        <v>11500000</v>
      </c>
      <c r="AJ1094" s="20">
        <v>44496</v>
      </c>
      <c r="AK1094" s="20"/>
      <c r="AL1094">
        <v>10600000</v>
      </c>
      <c r="AN1094">
        <v>1060000</v>
      </c>
      <c r="AP1094" s="35" t="s">
        <v>14691</v>
      </c>
      <c r="AQ1094" s="35" t="s">
        <v>14691</v>
      </c>
      <c r="AR1094" s="35" t="s">
        <v>14691</v>
      </c>
      <c r="AS1094" s="35" t="s">
        <v>14691</v>
      </c>
      <c r="AT1094" s="35" t="s">
        <v>14691</v>
      </c>
      <c r="AU1094">
        <v>10.199999999999999</v>
      </c>
      <c r="AV1094">
        <v>10.266</v>
      </c>
      <c r="AW1094" t="b">
        <v>0</v>
      </c>
      <c r="AX1094">
        <v>23000000</v>
      </c>
      <c r="AY1094" s="20">
        <v>44955</v>
      </c>
      <c r="AZ1094" s="20"/>
      <c r="BA1094" s="20"/>
      <c r="BB1094">
        <v>1</v>
      </c>
      <c r="BC1094">
        <v>0.5</v>
      </c>
      <c r="BD1094">
        <v>1</v>
      </c>
      <c r="BE1094">
        <v>11.5</v>
      </c>
      <c r="BF1094" s="35" t="s">
        <v>14691</v>
      </c>
      <c r="BG1094" s="35" t="s">
        <v>7788</v>
      </c>
      <c r="BH1094" s="35" t="s">
        <v>7789</v>
      </c>
      <c r="BI1094" s="35" t="s">
        <v>2589</v>
      </c>
      <c r="BJ1094" s="35" t="s">
        <v>7790</v>
      </c>
    </row>
    <row r="1095" spans="1:62" x14ac:dyDescent="0.2">
      <c r="A1095">
        <v>1093</v>
      </c>
      <c r="B1095" s="35" t="s">
        <v>14531</v>
      </c>
      <c r="C1095" s="35" t="s">
        <v>14532</v>
      </c>
      <c r="D1095" s="35" t="s">
        <v>14533</v>
      </c>
      <c r="E1095" s="35" t="s">
        <v>14534</v>
      </c>
      <c r="F1095" s="35" t="s">
        <v>14535</v>
      </c>
      <c r="G1095" s="20">
        <v>44260</v>
      </c>
      <c r="H1095" s="35" t="s">
        <v>3225</v>
      </c>
      <c r="I1095" s="35" t="s">
        <v>54</v>
      </c>
      <c r="J1095" s="35" t="s">
        <v>69</v>
      </c>
      <c r="K1095">
        <v>18</v>
      </c>
      <c r="L1095">
        <v>9.1999999999999993</v>
      </c>
      <c r="M1095" s="35" t="s">
        <v>14536</v>
      </c>
      <c r="N1095" s="35" t="s">
        <v>14537</v>
      </c>
      <c r="O1095" s="35" t="s">
        <v>68</v>
      </c>
      <c r="P1095" s="35" t="s">
        <v>2575</v>
      </c>
      <c r="Q1095" s="35" t="s">
        <v>209</v>
      </c>
      <c r="R1095" s="35" t="s">
        <v>2577</v>
      </c>
      <c r="S1095" s="35" t="s">
        <v>14538</v>
      </c>
      <c r="T1095">
        <v>32975000</v>
      </c>
      <c r="U1095">
        <v>10</v>
      </c>
      <c r="V1095" s="35" t="s">
        <v>14539</v>
      </c>
      <c r="W1095" s="35" t="s">
        <v>921</v>
      </c>
      <c r="X1095" s="35" t="s">
        <v>49</v>
      </c>
      <c r="Y1095" s="35" t="s">
        <v>48</v>
      </c>
      <c r="Z1095" s="35" t="s">
        <v>14691</v>
      </c>
      <c r="AA1095" s="35" t="s">
        <v>14691</v>
      </c>
      <c r="AB1095">
        <v>50000000</v>
      </c>
      <c r="AC1095" s="35" t="s">
        <v>14540</v>
      </c>
      <c r="AD1095" s="35" t="s">
        <v>14541</v>
      </c>
      <c r="AE1095">
        <v>329750000</v>
      </c>
      <c r="AF1095">
        <v>10</v>
      </c>
      <c r="AG1095" s="35" t="s">
        <v>14691</v>
      </c>
      <c r="AI1095">
        <v>16487500</v>
      </c>
      <c r="AJ1095" s="20">
        <v>44461</v>
      </c>
      <c r="AK1095" s="20"/>
      <c r="AL1095">
        <v>6845000</v>
      </c>
      <c r="AO1095">
        <v>6845000</v>
      </c>
      <c r="AP1095" s="35" t="s">
        <v>14691</v>
      </c>
      <c r="AQ1095" s="35" t="s">
        <v>14691</v>
      </c>
      <c r="AR1095" s="35" t="s">
        <v>14691</v>
      </c>
      <c r="AS1095" s="35" t="s">
        <v>14691</v>
      </c>
      <c r="AT1095" s="35" t="s">
        <v>14691</v>
      </c>
      <c r="AU1095">
        <v>10.01</v>
      </c>
      <c r="AV1095">
        <v>10.108000000000001</v>
      </c>
      <c r="AW1095" t="b">
        <v>0</v>
      </c>
      <c r="AX1095">
        <v>32975000</v>
      </c>
      <c r="AY1095" s="20">
        <v>45193</v>
      </c>
      <c r="AZ1095" s="20"/>
      <c r="BA1095" s="20"/>
      <c r="BB1095">
        <v>1</v>
      </c>
      <c r="BC1095">
        <v>0.5</v>
      </c>
      <c r="BD1095">
        <v>1</v>
      </c>
      <c r="BE1095">
        <v>11.5</v>
      </c>
      <c r="BF1095" s="35" t="s">
        <v>14691</v>
      </c>
      <c r="BG1095" s="35" t="s">
        <v>922</v>
      </c>
      <c r="BH1095" s="35" t="s">
        <v>14542</v>
      </c>
      <c r="BI1095" s="35" t="s">
        <v>2580</v>
      </c>
      <c r="BJ1095" s="35" t="s">
        <v>14543</v>
      </c>
    </row>
    <row r="1096" spans="1:62" x14ac:dyDescent="0.2">
      <c r="A1096">
        <v>1094</v>
      </c>
      <c r="B1096" s="35" t="s">
        <v>14531</v>
      </c>
      <c r="C1096" s="35" t="s">
        <v>14532</v>
      </c>
      <c r="D1096" s="35" t="s">
        <v>14533</v>
      </c>
      <c r="E1096" s="35" t="s">
        <v>14544</v>
      </c>
      <c r="F1096" s="35" t="s">
        <v>14535</v>
      </c>
      <c r="G1096" s="20">
        <v>44260</v>
      </c>
      <c r="H1096" s="35" t="s">
        <v>3225</v>
      </c>
      <c r="I1096" s="35" t="s">
        <v>54</v>
      </c>
      <c r="J1096" s="35" t="s">
        <v>69</v>
      </c>
      <c r="K1096">
        <v>18</v>
      </c>
      <c r="L1096">
        <v>9.1999999999999993</v>
      </c>
      <c r="M1096" s="35" t="s">
        <v>14536</v>
      </c>
      <c r="N1096" s="35" t="s">
        <v>14537</v>
      </c>
      <c r="O1096" s="35" t="s">
        <v>68</v>
      </c>
      <c r="P1096" s="35" t="s">
        <v>2575</v>
      </c>
      <c r="Q1096" s="35" t="s">
        <v>209</v>
      </c>
      <c r="R1096" s="35" t="s">
        <v>2577</v>
      </c>
      <c r="S1096" s="35" t="s">
        <v>14538</v>
      </c>
      <c r="T1096">
        <v>32975000</v>
      </c>
      <c r="U1096">
        <v>10</v>
      </c>
      <c r="V1096" s="35" t="s">
        <v>14539</v>
      </c>
      <c r="W1096" s="35" t="s">
        <v>921</v>
      </c>
      <c r="X1096" s="35" t="s">
        <v>49</v>
      </c>
      <c r="Y1096" s="35" t="s">
        <v>48</v>
      </c>
      <c r="Z1096" s="35" t="s">
        <v>14691</v>
      </c>
      <c r="AA1096" s="35" t="s">
        <v>14691</v>
      </c>
      <c r="AB1096">
        <v>50000000</v>
      </c>
      <c r="AC1096" s="35" t="s">
        <v>14540</v>
      </c>
      <c r="AD1096" s="35" t="s">
        <v>14541</v>
      </c>
      <c r="AE1096">
        <v>329750000</v>
      </c>
      <c r="AF1096">
        <v>10</v>
      </c>
      <c r="AG1096" s="35" t="s">
        <v>14691</v>
      </c>
      <c r="AI1096">
        <v>16487500</v>
      </c>
      <c r="AJ1096" s="20">
        <v>44461</v>
      </c>
      <c r="AK1096" s="20"/>
      <c r="AL1096">
        <v>6845000</v>
      </c>
      <c r="AO1096">
        <v>6845000</v>
      </c>
      <c r="AP1096" s="35" t="s">
        <v>14691</v>
      </c>
      <c r="AQ1096" s="35" t="s">
        <v>14691</v>
      </c>
      <c r="AR1096" s="35" t="s">
        <v>14691</v>
      </c>
      <c r="AS1096" s="35" t="s">
        <v>14691</v>
      </c>
      <c r="AT1096" s="35" t="s">
        <v>14691</v>
      </c>
      <c r="AU1096">
        <v>10.01</v>
      </c>
      <c r="AV1096">
        <v>10.108000000000001</v>
      </c>
      <c r="AW1096" t="b">
        <v>0</v>
      </c>
      <c r="AX1096">
        <v>32975000</v>
      </c>
      <c r="AY1096" s="20">
        <v>45193</v>
      </c>
      <c r="AZ1096" s="20"/>
      <c r="BA1096" s="20"/>
      <c r="BB1096">
        <v>1</v>
      </c>
      <c r="BC1096">
        <v>0.5</v>
      </c>
      <c r="BD1096">
        <v>1</v>
      </c>
      <c r="BE1096">
        <v>11.5</v>
      </c>
      <c r="BF1096" s="35" t="s">
        <v>14691</v>
      </c>
      <c r="BG1096" s="35" t="s">
        <v>14531</v>
      </c>
      <c r="BH1096" s="35" t="s">
        <v>14545</v>
      </c>
      <c r="BI1096" s="35" t="s">
        <v>2584</v>
      </c>
      <c r="BJ1096" s="35" t="s">
        <v>14546</v>
      </c>
    </row>
    <row r="1097" spans="1:62" x14ac:dyDescent="0.2">
      <c r="A1097">
        <v>1095</v>
      </c>
      <c r="B1097" s="35" t="s">
        <v>14531</v>
      </c>
      <c r="C1097" s="35" t="s">
        <v>14532</v>
      </c>
      <c r="D1097" s="35" t="s">
        <v>14533</v>
      </c>
      <c r="E1097" s="35" t="s">
        <v>14547</v>
      </c>
      <c r="F1097" s="35" t="s">
        <v>14535</v>
      </c>
      <c r="G1097" s="20">
        <v>44260</v>
      </c>
      <c r="H1097" s="35" t="s">
        <v>3225</v>
      </c>
      <c r="I1097" s="35" t="s">
        <v>54</v>
      </c>
      <c r="J1097" s="35" t="s">
        <v>69</v>
      </c>
      <c r="K1097">
        <v>18</v>
      </c>
      <c r="L1097">
        <v>9.1999999999999993</v>
      </c>
      <c r="M1097" s="35" t="s">
        <v>14536</v>
      </c>
      <c r="N1097" s="35" t="s">
        <v>14537</v>
      </c>
      <c r="O1097" s="35" t="s">
        <v>68</v>
      </c>
      <c r="P1097" s="35" t="s">
        <v>2575</v>
      </c>
      <c r="Q1097" s="35" t="s">
        <v>209</v>
      </c>
      <c r="R1097" s="35" t="s">
        <v>2577</v>
      </c>
      <c r="S1097" s="35" t="s">
        <v>14538</v>
      </c>
      <c r="T1097">
        <v>32975000</v>
      </c>
      <c r="U1097">
        <v>10</v>
      </c>
      <c r="V1097" s="35" t="s">
        <v>14539</v>
      </c>
      <c r="W1097" s="35" t="s">
        <v>921</v>
      </c>
      <c r="X1097" s="35" t="s">
        <v>49</v>
      </c>
      <c r="Y1097" s="35" t="s">
        <v>48</v>
      </c>
      <c r="Z1097" s="35" t="s">
        <v>14691</v>
      </c>
      <c r="AA1097" s="35" t="s">
        <v>14691</v>
      </c>
      <c r="AB1097">
        <v>50000000</v>
      </c>
      <c r="AC1097" s="35" t="s">
        <v>14540</v>
      </c>
      <c r="AD1097" s="35" t="s">
        <v>14541</v>
      </c>
      <c r="AE1097">
        <v>329750000</v>
      </c>
      <c r="AF1097">
        <v>10</v>
      </c>
      <c r="AG1097" s="35" t="s">
        <v>14691</v>
      </c>
      <c r="AI1097">
        <v>16487500</v>
      </c>
      <c r="AJ1097" s="20">
        <v>44461</v>
      </c>
      <c r="AK1097" s="20"/>
      <c r="AL1097">
        <v>6845000</v>
      </c>
      <c r="AO1097">
        <v>6845000</v>
      </c>
      <c r="AP1097" s="35" t="s">
        <v>14691</v>
      </c>
      <c r="AQ1097" s="35" t="s">
        <v>14691</v>
      </c>
      <c r="AR1097" s="35" t="s">
        <v>14691</v>
      </c>
      <c r="AS1097" s="35" t="s">
        <v>14691</v>
      </c>
      <c r="AT1097" s="35" t="s">
        <v>14691</v>
      </c>
      <c r="AU1097">
        <v>10.01</v>
      </c>
      <c r="AV1097">
        <v>10.108000000000001</v>
      </c>
      <c r="AW1097" t="b">
        <v>0</v>
      </c>
      <c r="AX1097">
        <v>32975000</v>
      </c>
      <c r="AY1097" s="20">
        <v>45193</v>
      </c>
      <c r="AZ1097" s="20"/>
      <c r="BA1097" s="20"/>
      <c r="BB1097">
        <v>1</v>
      </c>
      <c r="BC1097">
        <v>0.5</v>
      </c>
      <c r="BD1097">
        <v>1</v>
      </c>
      <c r="BE1097">
        <v>11.5</v>
      </c>
      <c r="BF1097" s="35" t="s">
        <v>14691</v>
      </c>
      <c r="BG1097" s="35" t="s">
        <v>14548</v>
      </c>
      <c r="BH1097" s="35" t="s">
        <v>14549</v>
      </c>
      <c r="BI1097" s="35" t="s">
        <v>2589</v>
      </c>
      <c r="BJ1097" s="35" t="s">
        <v>14550</v>
      </c>
    </row>
    <row r="1098" spans="1:62" x14ac:dyDescent="0.2">
      <c r="A1098">
        <v>1096</v>
      </c>
      <c r="B1098" s="35" t="s">
        <v>4817</v>
      </c>
      <c r="C1098" s="35" t="s">
        <v>4818</v>
      </c>
      <c r="D1098" s="35" t="s">
        <v>4819</v>
      </c>
      <c r="E1098" s="35" t="s">
        <v>4820</v>
      </c>
      <c r="F1098" s="35" t="s">
        <v>4821</v>
      </c>
      <c r="G1098" s="20">
        <v>44092</v>
      </c>
      <c r="H1098" s="35" t="s">
        <v>3225</v>
      </c>
      <c r="I1098" s="35" t="s">
        <v>54</v>
      </c>
      <c r="J1098" s="35" t="s">
        <v>176</v>
      </c>
      <c r="K1098">
        <v>18</v>
      </c>
      <c r="L1098">
        <v>9.1999999999999993</v>
      </c>
      <c r="M1098" s="35" t="s">
        <v>4822</v>
      </c>
      <c r="N1098" s="35" t="s">
        <v>4823</v>
      </c>
      <c r="O1098" s="35" t="s">
        <v>96</v>
      </c>
      <c r="P1098" s="35" t="s">
        <v>2575</v>
      </c>
      <c r="Q1098" s="35" t="s">
        <v>95</v>
      </c>
      <c r="R1098" s="35" t="s">
        <v>2577</v>
      </c>
      <c r="S1098" s="35" t="s">
        <v>4824</v>
      </c>
      <c r="T1098">
        <v>46000000</v>
      </c>
      <c r="U1098">
        <v>10</v>
      </c>
      <c r="V1098" s="35" t="s">
        <v>4825</v>
      </c>
      <c r="W1098" s="35" t="s">
        <v>49</v>
      </c>
      <c r="X1098" s="35" t="s">
        <v>49</v>
      </c>
      <c r="Y1098" s="35" t="s">
        <v>48</v>
      </c>
      <c r="Z1098" s="35" t="s">
        <v>14691</v>
      </c>
      <c r="AA1098" s="35" t="s">
        <v>14691</v>
      </c>
      <c r="AC1098" s="35" t="s">
        <v>14691</v>
      </c>
      <c r="AD1098" s="35" t="s">
        <v>14691</v>
      </c>
      <c r="AE1098">
        <v>460044242</v>
      </c>
      <c r="AF1098">
        <v>10</v>
      </c>
      <c r="AG1098" s="35" t="s">
        <v>14691</v>
      </c>
      <c r="AI1098">
        <v>11500000</v>
      </c>
      <c r="AJ1098" s="20">
        <v>44113</v>
      </c>
      <c r="AK1098" s="20"/>
      <c r="AL1098">
        <v>10000000</v>
      </c>
      <c r="AO1098">
        <v>5000000</v>
      </c>
      <c r="AP1098" s="35" t="s">
        <v>14691</v>
      </c>
      <c r="AQ1098" s="35" t="s">
        <v>14691</v>
      </c>
      <c r="AR1098" s="35" t="s">
        <v>14691</v>
      </c>
      <c r="AS1098" s="35" t="s">
        <v>14691</v>
      </c>
      <c r="AT1098" s="35" t="s">
        <v>14691</v>
      </c>
      <c r="AU1098">
        <v>10.01</v>
      </c>
      <c r="AV1098">
        <v>10.047000000000001</v>
      </c>
      <c r="AW1098" t="b">
        <v>0</v>
      </c>
      <c r="AX1098">
        <v>46000000</v>
      </c>
      <c r="AY1098" s="20">
        <v>44848</v>
      </c>
      <c r="AZ1098" s="20"/>
      <c r="BA1098" s="20"/>
      <c r="BB1098">
        <v>1</v>
      </c>
      <c r="BC1098">
        <v>0.25</v>
      </c>
      <c r="BD1098">
        <v>1</v>
      </c>
      <c r="BE1098">
        <v>11.5</v>
      </c>
      <c r="BF1098" s="35" t="s">
        <v>14691</v>
      </c>
      <c r="BG1098" s="35" t="s">
        <v>920</v>
      </c>
      <c r="BH1098" s="35" t="s">
        <v>4826</v>
      </c>
      <c r="BI1098" s="35" t="s">
        <v>2580</v>
      </c>
      <c r="BJ1098" s="35" t="s">
        <v>4827</v>
      </c>
    </row>
    <row r="1099" spans="1:62" x14ac:dyDescent="0.2">
      <c r="A1099">
        <v>1097</v>
      </c>
      <c r="B1099" s="35" t="s">
        <v>4817</v>
      </c>
      <c r="C1099" s="35" t="s">
        <v>4818</v>
      </c>
      <c r="D1099" s="35" t="s">
        <v>4819</v>
      </c>
      <c r="E1099" s="35" t="s">
        <v>4828</v>
      </c>
      <c r="F1099" s="35" t="s">
        <v>4821</v>
      </c>
      <c r="G1099" s="20">
        <v>44092</v>
      </c>
      <c r="H1099" s="35" t="s">
        <v>3225</v>
      </c>
      <c r="I1099" s="35" t="s">
        <v>54</v>
      </c>
      <c r="J1099" s="35" t="s">
        <v>176</v>
      </c>
      <c r="K1099">
        <v>18</v>
      </c>
      <c r="L1099">
        <v>9.1999999999999993</v>
      </c>
      <c r="M1099" s="35" t="s">
        <v>4822</v>
      </c>
      <c r="N1099" s="35" t="s">
        <v>4823</v>
      </c>
      <c r="O1099" s="35" t="s">
        <v>96</v>
      </c>
      <c r="P1099" s="35" t="s">
        <v>2575</v>
      </c>
      <c r="Q1099" s="35" t="s">
        <v>95</v>
      </c>
      <c r="R1099" s="35" t="s">
        <v>2577</v>
      </c>
      <c r="S1099" s="35" t="s">
        <v>4824</v>
      </c>
      <c r="T1099">
        <v>46000000</v>
      </c>
      <c r="U1099">
        <v>10</v>
      </c>
      <c r="V1099" s="35" t="s">
        <v>4825</v>
      </c>
      <c r="W1099" s="35" t="s">
        <v>49</v>
      </c>
      <c r="X1099" s="35" t="s">
        <v>49</v>
      </c>
      <c r="Y1099" s="35" t="s">
        <v>48</v>
      </c>
      <c r="Z1099" s="35" t="s">
        <v>14691</v>
      </c>
      <c r="AA1099" s="35" t="s">
        <v>14691</v>
      </c>
      <c r="AC1099" s="35" t="s">
        <v>14691</v>
      </c>
      <c r="AD1099" s="35" t="s">
        <v>14691</v>
      </c>
      <c r="AE1099">
        <v>460044242</v>
      </c>
      <c r="AF1099">
        <v>10</v>
      </c>
      <c r="AG1099" s="35" t="s">
        <v>14691</v>
      </c>
      <c r="AI1099">
        <v>11500000</v>
      </c>
      <c r="AJ1099" s="20">
        <v>44113</v>
      </c>
      <c r="AK1099" s="20"/>
      <c r="AL1099">
        <v>10000000</v>
      </c>
      <c r="AO1099">
        <v>5000000</v>
      </c>
      <c r="AP1099" s="35" t="s">
        <v>14691</v>
      </c>
      <c r="AQ1099" s="35" t="s">
        <v>14691</v>
      </c>
      <c r="AR1099" s="35" t="s">
        <v>14691</v>
      </c>
      <c r="AS1099" s="35" t="s">
        <v>14691</v>
      </c>
      <c r="AT1099" s="35" t="s">
        <v>14691</v>
      </c>
      <c r="AU1099">
        <v>10.01</v>
      </c>
      <c r="AV1099">
        <v>10.047000000000001</v>
      </c>
      <c r="AW1099" t="b">
        <v>0</v>
      </c>
      <c r="AX1099">
        <v>46000000</v>
      </c>
      <c r="AY1099" s="20">
        <v>44848</v>
      </c>
      <c r="AZ1099" s="20"/>
      <c r="BA1099" s="20"/>
      <c r="BB1099">
        <v>1</v>
      </c>
      <c r="BC1099">
        <v>0.25</v>
      </c>
      <c r="BD1099">
        <v>1</v>
      </c>
      <c r="BE1099">
        <v>11.5</v>
      </c>
      <c r="BF1099" s="35" t="s">
        <v>14691</v>
      </c>
      <c r="BG1099" s="35" t="s">
        <v>4817</v>
      </c>
      <c r="BH1099" s="35" t="s">
        <v>4829</v>
      </c>
      <c r="BI1099" s="35" t="s">
        <v>2584</v>
      </c>
      <c r="BJ1099" s="35" t="s">
        <v>4830</v>
      </c>
    </row>
    <row r="1100" spans="1:62" x14ac:dyDescent="0.2">
      <c r="A1100">
        <v>1098</v>
      </c>
      <c r="B1100" s="35" t="s">
        <v>4817</v>
      </c>
      <c r="C1100" s="35" t="s">
        <v>4818</v>
      </c>
      <c r="D1100" s="35" t="s">
        <v>4819</v>
      </c>
      <c r="E1100" s="35" t="s">
        <v>4831</v>
      </c>
      <c r="F1100" s="35" t="s">
        <v>4821</v>
      </c>
      <c r="G1100" s="20">
        <v>44092</v>
      </c>
      <c r="H1100" s="35" t="s">
        <v>3225</v>
      </c>
      <c r="I1100" s="35" t="s">
        <v>54</v>
      </c>
      <c r="J1100" s="35" t="s">
        <v>176</v>
      </c>
      <c r="K1100">
        <v>18</v>
      </c>
      <c r="L1100">
        <v>9.1999999999999993</v>
      </c>
      <c r="M1100" s="35" t="s">
        <v>4822</v>
      </c>
      <c r="N1100" s="35" t="s">
        <v>4823</v>
      </c>
      <c r="O1100" s="35" t="s">
        <v>96</v>
      </c>
      <c r="P1100" s="35" t="s">
        <v>2575</v>
      </c>
      <c r="Q1100" s="35" t="s">
        <v>95</v>
      </c>
      <c r="R1100" s="35" t="s">
        <v>2577</v>
      </c>
      <c r="S1100" s="35" t="s">
        <v>4824</v>
      </c>
      <c r="T1100">
        <v>46000000</v>
      </c>
      <c r="U1100">
        <v>10</v>
      </c>
      <c r="V1100" s="35" t="s">
        <v>4825</v>
      </c>
      <c r="W1100" s="35" t="s">
        <v>49</v>
      </c>
      <c r="X1100" s="35" t="s">
        <v>49</v>
      </c>
      <c r="Y1100" s="35" t="s">
        <v>48</v>
      </c>
      <c r="Z1100" s="35" t="s">
        <v>14691</v>
      </c>
      <c r="AA1100" s="35" t="s">
        <v>14691</v>
      </c>
      <c r="AC1100" s="35" t="s">
        <v>14691</v>
      </c>
      <c r="AD1100" s="35" t="s">
        <v>14691</v>
      </c>
      <c r="AE1100">
        <v>460044242</v>
      </c>
      <c r="AF1100">
        <v>10</v>
      </c>
      <c r="AG1100" s="35" t="s">
        <v>14691</v>
      </c>
      <c r="AI1100">
        <v>11500000</v>
      </c>
      <c r="AJ1100" s="20">
        <v>44113</v>
      </c>
      <c r="AK1100" s="20"/>
      <c r="AL1100">
        <v>10000000</v>
      </c>
      <c r="AO1100">
        <v>5000000</v>
      </c>
      <c r="AP1100" s="35" t="s">
        <v>14691</v>
      </c>
      <c r="AQ1100" s="35" t="s">
        <v>14691</v>
      </c>
      <c r="AR1100" s="35" t="s">
        <v>14691</v>
      </c>
      <c r="AS1100" s="35" t="s">
        <v>14691</v>
      </c>
      <c r="AT1100" s="35" t="s">
        <v>14691</v>
      </c>
      <c r="AU1100">
        <v>10.01</v>
      </c>
      <c r="AV1100">
        <v>10.047000000000001</v>
      </c>
      <c r="AW1100" t="b">
        <v>0</v>
      </c>
      <c r="AX1100">
        <v>46000000</v>
      </c>
      <c r="AY1100" s="20">
        <v>44848</v>
      </c>
      <c r="AZ1100" s="20"/>
      <c r="BA1100" s="20"/>
      <c r="BB1100">
        <v>1</v>
      </c>
      <c r="BC1100">
        <v>0.25</v>
      </c>
      <c r="BD1100">
        <v>1</v>
      </c>
      <c r="BE1100">
        <v>11.5</v>
      </c>
      <c r="BF1100" s="35" t="s">
        <v>14691</v>
      </c>
      <c r="BG1100" s="35" t="s">
        <v>4832</v>
      </c>
      <c r="BH1100" s="35" t="s">
        <v>4833</v>
      </c>
      <c r="BI1100" s="35" t="s">
        <v>2589</v>
      </c>
      <c r="BJ1100" s="35" t="s">
        <v>4834</v>
      </c>
    </row>
    <row r="1101" spans="1:62" x14ac:dyDescent="0.2">
      <c r="A1101">
        <v>1099</v>
      </c>
      <c r="B1101" s="35" t="s">
        <v>4835</v>
      </c>
      <c r="C1101" s="35" t="s">
        <v>4836</v>
      </c>
      <c r="D1101" s="35" t="s">
        <v>4837</v>
      </c>
      <c r="E1101" s="35" t="s">
        <v>4838</v>
      </c>
      <c r="F1101" s="35" t="s">
        <v>4839</v>
      </c>
      <c r="G1101" s="20">
        <v>44092</v>
      </c>
      <c r="H1101" s="35" t="s">
        <v>3225</v>
      </c>
      <c r="I1101" s="35" t="s">
        <v>54</v>
      </c>
      <c r="J1101" s="35" t="s">
        <v>176</v>
      </c>
      <c r="K1101">
        <v>18</v>
      </c>
      <c r="L1101">
        <v>9.1999999999999993</v>
      </c>
      <c r="M1101" s="35" t="s">
        <v>4840</v>
      </c>
      <c r="N1101" s="35" t="s">
        <v>4841</v>
      </c>
      <c r="O1101" s="35" t="s">
        <v>96</v>
      </c>
      <c r="P1101" s="35" t="s">
        <v>2575</v>
      </c>
      <c r="Q1101" s="35" t="s">
        <v>95</v>
      </c>
      <c r="R1101" s="35" t="s">
        <v>2577</v>
      </c>
      <c r="S1101" s="35" t="s">
        <v>4824</v>
      </c>
      <c r="T1101">
        <v>115000000</v>
      </c>
      <c r="U1101">
        <v>10</v>
      </c>
      <c r="V1101" s="35" t="s">
        <v>4825</v>
      </c>
      <c r="W1101" s="35" t="s">
        <v>49</v>
      </c>
      <c r="X1101" s="35" t="s">
        <v>49</v>
      </c>
      <c r="Y1101" s="35" t="s">
        <v>48</v>
      </c>
      <c r="Z1101" s="35" t="s">
        <v>14691</v>
      </c>
      <c r="AA1101" s="35" t="s">
        <v>14691</v>
      </c>
      <c r="AC1101" s="35" t="s">
        <v>14691</v>
      </c>
      <c r="AD1101" s="35" t="s">
        <v>14691</v>
      </c>
      <c r="AE1101">
        <v>1150139597</v>
      </c>
      <c r="AF1101">
        <v>10</v>
      </c>
      <c r="AG1101" s="35" t="s">
        <v>14691</v>
      </c>
      <c r="AI1101">
        <v>28750000</v>
      </c>
      <c r="AJ1101" s="20">
        <v>44113</v>
      </c>
      <c r="AK1101" s="20"/>
      <c r="AL1101">
        <v>22000000</v>
      </c>
      <c r="AO1101">
        <v>11000000</v>
      </c>
      <c r="AP1101" s="35" t="s">
        <v>14691</v>
      </c>
      <c r="AQ1101" s="35" t="s">
        <v>14691</v>
      </c>
      <c r="AR1101" s="35" t="s">
        <v>14691</v>
      </c>
      <c r="AS1101" s="35" t="s">
        <v>14691</v>
      </c>
      <c r="AT1101" s="35" t="s">
        <v>14691</v>
      </c>
      <c r="AU1101">
        <v>10.01</v>
      </c>
      <c r="AV1101">
        <v>10.047000000000001</v>
      </c>
      <c r="AW1101" t="b">
        <v>0</v>
      </c>
      <c r="AX1101">
        <v>115000000</v>
      </c>
      <c r="AY1101" s="20">
        <v>44848</v>
      </c>
      <c r="AZ1101" s="20"/>
      <c r="BA1101" s="20"/>
      <c r="BB1101">
        <v>1</v>
      </c>
      <c r="BC1101">
        <v>0.25</v>
      </c>
      <c r="BD1101">
        <v>1</v>
      </c>
      <c r="BE1101">
        <v>11.5</v>
      </c>
      <c r="BF1101" s="35" t="s">
        <v>14691</v>
      </c>
      <c r="BG1101" s="35" t="s">
        <v>919</v>
      </c>
      <c r="BH1101" s="35" t="s">
        <v>4842</v>
      </c>
      <c r="BI1101" s="35" t="s">
        <v>2580</v>
      </c>
      <c r="BJ1101" s="35" t="s">
        <v>4843</v>
      </c>
    </row>
    <row r="1102" spans="1:62" x14ac:dyDescent="0.2">
      <c r="A1102">
        <v>1100</v>
      </c>
      <c r="B1102" s="35" t="s">
        <v>4835</v>
      </c>
      <c r="C1102" s="35" t="s">
        <v>4836</v>
      </c>
      <c r="D1102" s="35" t="s">
        <v>4837</v>
      </c>
      <c r="E1102" s="35" t="s">
        <v>4844</v>
      </c>
      <c r="F1102" s="35" t="s">
        <v>4839</v>
      </c>
      <c r="G1102" s="20">
        <v>44092</v>
      </c>
      <c r="H1102" s="35" t="s">
        <v>3225</v>
      </c>
      <c r="I1102" s="35" t="s">
        <v>54</v>
      </c>
      <c r="J1102" s="35" t="s">
        <v>176</v>
      </c>
      <c r="K1102">
        <v>18</v>
      </c>
      <c r="L1102">
        <v>9.1999999999999993</v>
      </c>
      <c r="M1102" s="35" t="s">
        <v>4840</v>
      </c>
      <c r="N1102" s="35" t="s">
        <v>4841</v>
      </c>
      <c r="O1102" s="35" t="s">
        <v>96</v>
      </c>
      <c r="P1102" s="35" t="s">
        <v>2575</v>
      </c>
      <c r="Q1102" s="35" t="s">
        <v>95</v>
      </c>
      <c r="R1102" s="35" t="s">
        <v>2577</v>
      </c>
      <c r="S1102" s="35" t="s">
        <v>4824</v>
      </c>
      <c r="T1102">
        <v>115000000</v>
      </c>
      <c r="U1102">
        <v>10</v>
      </c>
      <c r="V1102" s="35" t="s">
        <v>4825</v>
      </c>
      <c r="W1102" s="35" t="s">
        <v>49</v>
      </c>
      <c r="X1102" s="35" t="s">
        <v>49</v>
      </c>
      <c r="Y1102" s="35" t="s">
        <v>48</v>
      </c>
      <c r="Z1102" s="35" t="s">
        <v>14691</v>
      </c>
      <c r="AA1102" s="35" t="s">
        <v>14691</v>
      </c>
      <c r="AC1102" s="35" t="s">
        <v>14691</v>
      </c>
      <c r="AD1102" s="35" t="s">
        <v>14691</v>
      </c>
      <c r="AE1102">
        <v>1150139597</v>
      </c>
      <c r="AF1102">
        <v>10</v>
      </c>
      <c r="AG1102" s="35" t="s">
        <v>14691</v>
      </c>
      <c r="AI1102">
        <v>28750000</v>
      </c>
      <c r="AJ1102" s="20">
        <v>44113</v>
      </c>
      <c r="AK1102" s="20"/>
      <c r="AL1102">
        <v>22000000</v>
      </c>
      <c r="AO1102">
        <v>11000000</v>
      </c>
      <c r="AP1102" s="35" t="s">
        <v>14691</v>
      </c>
      <c r="AQ1102" s="35" t="s">
        <v>14691</v>
      </c>
      <c r="AR1102" s="35" t="s">
        <v>14691</v>
      </c>
      <c r="AS1102" s="35" t="s">
        <v>14691</v>
      </c>
      <c r="AT1102" s="35" t="s">
        <v>14691</v>
      </c>
      <c r="AU1102">
        <v>10.01</v>
      </c>
      <c r="AV1102">
        <v>10.047000000000001</v>
      </c>
      <c r="AW1102" t="b">
        <v>0</v>
      </c>
      <c r="AX1102">
        <v>115000000</v>
      </c>
      <c r="AY1102" s="20">
        <v>44848</v>
      </c>
      <c r="AZ1102" s="20"/>
      <c r="BA1102" s="20"/>
      <c r="BB1102">
        <v>1</v>
      </c>
      <c r="BC1102">
        <v>0.25</v>
      </c>
      <c r="BD1102">
        <v>1</v>
      </c>
      <c r="BE1102">
        <v>11.5</v>
      </c>
      <c r="BF1102" s="35" t="s">
        <v>14691</v>
      </c>
      <c r="BG1102" s="35" t="s">
        <v>4835</v>
      </c>
      <c r="BH1102" s="35" t="s">
        <v>4845</v>
      </c>
      <c r="BI1102" s="35" t="s">
        <v>2584</v>
      </c>
      <c r="BJ1102" s="35" t="s">
        <v>4846</v>
      </c>
    </row>
    <row r="1103" spans="1:62" x14ac:dyDescent="0.2">
      <c r="A1103">
        <v>1101</v>
      </c>
      <c r="B1103" s="35" t="s">
        <v>4835</v>
      </c>
      <c r="C1103" s="35" t="s">
        <v>4836</v>
      </c>
      <c r="D1103" s="35" t="s">
        <v>4837</v>
      </c>
      <c r="E1103" s="35" t="s">
        <v>4847</v>
      </c>
      <c r="F1103" s="35" t="s">
        <v>4839</v>
      </c>
      <c r="G1103" s="20">
        <v>44092</v>
      </c>
      <c r="H1103" s="35" t="s">
        <v>3225</v>
      </c>
      <c r="I1103" s="35" t="s">
        <v>54</v>
      </c>
      <c r="J1103" s="35" t="s">
        <v>176</v>
      </c>
      <c r="K1103">
        <v>18</v>
      </c>
      <c r="L1103">
        <v>9.1999999999999993</v>
      </c>
      <c r="M1103" s="35" t="s">
        <v>4840</v>
      </c>
      <c r="N1103" s="35" t="s">
        <v>4841</v>
      </c>
      <c r="O1103" s="35" t="s">
        <v>96</v>
      </c>
      <c r="P1103" s="35" t="s">
        <v>2575</v>
      </c>
      <c r="Q1103" s="35" t="s">
        <v>95</v>
      </c>
      <c r="R1103" s="35" t="s">
        <v>2577</v>
      </c>
      <c r="S1103" s="35" t="s">
        <v>4824</v>
      </c>
      <c r="T1103">
        <v>115000000</v>
      </c>
      <c r="U1103">
        <v>10</v>
      </c>
      <c r="V1103" s="35" t="s">
        <v>4825</v>
      </c>
      <c r="W1103" s="35" t="s">
        <v>49</v>
      </c>
      <c r="X1103" s="35" t="s">
        <v>49</v>
      </c>
      <c r="Y1103" s="35" t="s">
        <v>48</v>
      </c>
      <c r="Z1103" s="35" t="s">
        <v>14691</v>
      </c>
      <c r="AA1103" s="35" t="s">
        <v>14691</v>
      </c>
      <c r="AC1103" s="35" t="s">
        <v>14691</v>
      </c>
      <c r="AD1103" s="35" t="s">
        <v>14691</v>
      </c>
      <c r="AE1103">
        <v>1150139597</v>
      </c>
      <c r="AF1103">
        <v>10</v>
      </c>
      <c r="AG1103" s="35" t="s">
        <v>14691</v>
      </c>
      <c r="AI1103">
        <v>28750000</v>
      </c>
      <c r="AJ1103" s="20">
        <v>44113</v>
      </c>
      <c r="AK1103" s="20"/>
      <c r="AL1103">
        <v>22000000</v>
      </c>
      <c r="AO1103">
        <v>11000000</v>
      </c>
      <c r="AP1103" s="35" t="s">
        <v>14691</v>
      </c>
      <c r="AQ1103" s="35" t="s">
        <v>14691</v>
      </c>
      <c r="AR1103" s="35" t="s">
        <v>14691</v>
      </c>
      <c r="AS1103" s="35" t="s">
        <v>14691</v>
      </c>
      <c r="AT1103" s="35" t="s">
        <v>14691</v>
      </c>
      <c r="AU1103">
        <v>10.01</v>
      </c>
      <c r="AV1103">
        <v>10.047000000000001</v>
      </c>
      <c r="AW1103" t="b">
        <v>0</v>
      </c>
      <c r="AX1103">
        <v>115000000</v>
      </c>
      <c r="AY1103" s="20">
        <v>44848</v>
      </c>
      <c r="AZ1103" s="20"/>
      <c r="BA1103" s="20"/>
      <c r="BB1103">
        <v>1</v>
      </c>
      <c r="BC1103">
        <v>0.25</v>
      </c>
      <c r="BD1103">
        <v>1</v>
      </c>
      <c r="BE1103">
        <v>11.5</v>
      </c>
      <c r="BF1103" s="35" t="s">
        <v>14691</v>
      </c>
      <c r="BG1103" s="35" t="s">
        <v>4848</v>
      </c>
      <c r="BH1103" s="35" t="s">
        <v>4849</v>
      </c>
      <c r="BI1103" s="35" t="s">
        <v>2589</v>
      </c>
      <c r="BJ1103" s="35" t="s">
        <v>4850</v>
      </c>
    </row>
    <row r="1104" spans="1:62" x14ac:dyDescent="0.2">
      <c r="A1104">
        <v>1102</v>
      </c>
      <c r="B1104" s="35" t="s">
        <v>10472</v>
      </c>
      <c r="C1104" s="35" t="s">
        <v>10473</v>
      </c>
      <c r="D1104" s="35" t="s">
        <v>10474</v>
      </c>
      <c r="E1104" s="35" t="s">
        <v>10475</v>
      </c>
      <c r="F1104" s="35" t="s">
        <v>10476</v>
      </c>
      <c r="G1104" s="20">
        <v>44244</v>
      </c>
      <c r="H1104" s="35" t="s">
        <v>3225</v>
      </c>
      <c r="I1104" s="35" t="s">
        <v>54</v>
      </c>
      <c r="J1104" s="35" t="s">
        <v>119</v>
      </c>
      <c r="K1104">
        <v>18</v>
      </c>
      <c r="L1104">
        <v>9.1999999999999993</v>
      </c>
      <c r="M1104" s="35" t="s">
        <v>10477</v>
      </c>
      <c r="N1104" s="35" t="s">
        <v>10478</v>
      </c>
      <c r="O1104" s="35" t="s">
        <v>68</v>
      </c>
      <c r="P1104" s="35" t="s">
        <v>2575</v>
      </c>
      <c r="Q1104" s="35" t="s">
        <v>87</v>
      </c>
      <c r="R1104" s="35" t="s">
        <v>2623</v>
      </c>
      <c r="S1104" s="35" t="s">
        <v>10479</v>
      </c>
      <c r="T1104">
        <v>25875000</v>
      </c>
      <c r="U1104">
        <v>10</v>
      </c>
      <c r="V1104" s="35" t="s">
        <v>14691</v>
      </c>
      <c r="W1104" s="35" t="s">
        <v>118</v>
      </c>
      <c r="X1104" s="35" t="s">
        <v>79</v>
      </c>
      <c r="Y1104" s="35" t="s">
        <v>48</v>
      </c>
      <c r="Z1104" s="35" t="s">
        <v>14691</v>
      </c>
      <c r="AA1104" s="35" t="s">
        <v>14691</v>
      </c>
      <c r="AC1104" s="35" t="s">
        <v>14691</v>
      </c>
      <c r="AD1104" s="35" t="s">
        <v>14691</v>
      </c>
      <c r="AE1104">
        <v>258786957</v>
      </c>
      <c r="AF1104">
        <v>10</v>
      </c>
      <c r="AG1104" s="35" t="s">
        <v>14691</v>
      </c>
      <c r="AI1104">
        <v>5175000</v>
      </c>
      <c r="AJ1104" s="20">
        <v>44260</v>
      </c>
      <c r="AK1104" s="20"/>
      <c r="AL1104">
        <v>6925000</v>
      </c>
      <c r="AO1104">
        <v>4616667</v>
      </c>
      <c r="AP1104" s="35" t="s">
        <v>14691</v>
      </c>
      <c r="AQ1104" s="35" t="s">
        <v>14691</v>
      </c>
      <c r="AR1104" s="35" t="s">
        <v>14691</v>
      </c>
      <c r="AS1104" s="35" t="s">
        <v>14691</v>
      </c>
      <c r="AT1104" s="35" t="s">
        <v>14691</v>
      </c>
      <c r="AU1104">
        <v>10</v>
      </c>
      <c r="AV1104">
        <v>10.050000000000001</v>
      </c>
      <c r="AW1104" t="b">
        <v>0</v>
      </c>
      <c r="AX1104">
        <v>25875000</v>
      </c>
      <c r="AY1104" s="20">
        <v>44994</v>
      </c>
      <c r="AZ1104" s="20"/>
      <c r="BA1104" s="20"/>
      <c r="BB1104">
        <v>1</v>
      </c>
      <c r="BC1104">
        <v>0.20000000298023224</v>
      </c>
      <c r="BD1104">
        <v>1</v>
      </c>
      <c r="BE1104">
        <v>11.5</v>
      </c>
      <c r="BF1104" s="35" t="s">
        <v>14691</v>
      </c>
      <c r="BG1104" s="35" t="s">
        <v>918</v>
      </c>
      <c r="BH1104" s="35" t="s">
        <v>10480</v>
      </c>
      <c r="BI1104" s="35" t="s">
        <v>2580</v>
      </c>
      <c r="BJ1104" s="35" t="s">
        <v>10481</v>
      </c>
    </row>
    <row r="1105" spans="1:62" x14ac:dyDescent="0.2">
      <c r="A1105">
        <v>1103</v>
      </c>
      <c r="B1105" s="35" t="s">
        <v>10472</v>
      </c>
      <c r="C1105" s="35" t="s">
        <v>10473</v>
      </c>
      <c r="D1105" s="35" t="s">
        <v>10474</v>
      </c>
      <c r="E1105" s="35" t="s">
        <v>10482</v>
      </c>
      <c r="F1105" s="35" t="s">
        <v>10476</v>
      </c>
      <c r="G1105" s="20">
        <v>44244</v>
      </c>
      <c r="H1105" s="35" t="s">
        <v>3225</v>
      </c>
      <c r="I1105" s="35" t="s">
        <v>54</v>
      </c>
      <c r="J1105" s="35" t="s">
        <v>119</v>
      </c>
      <c r="K1105">
        <v>18</v>
      </c>
      <c r="L1105">
        <v>9.1999999999999993</v>
      </c>
      <c r="M1105" s="35" t="s">
        <v>10477</v>
      </c>
      <c r="N1105" s="35" t="s">
        <v>10478</v>
      </c>
      <c r="O1105" s="35" t="s">
        <v>68</v>
      </c>
      <c r="P1105" s="35" t="s">
        <v>2575</v>
      </c>
      <c r="Q1105" s="35" t="s">
        <v>87</v>
      </c>
      <c r="R1105" s="35" t="s">
        <v>2623</v>
      </c>
      <c r="S1105" s="35" t="s">
        <v>10479</v>
      </c>
      <c r="T1105">
        <v>25875000</v>
      </c>
      <c r="U1105">
        <v>10</v>
      </c>
      <c r="V1105" s="35" t="s">
        <v>14691</v>
      </c>
      <c r="W1105" s="35" t="s">
        <v>118</v>
      </c>
      <c r="X1105" s="35" t="s">
        <v>79</v>
      </c>
      <c r="Y1105" s="35" t="s">
        <v>48</v>
      </c>
      <c r="Z1105" s="35" t="s">
        <v>14691</v>
      </c>
      <c r="AA1105" s="35" t="s">
        <v>14691</v>
      </c>
      <c r="AC1105" s="35" t="s">
        <v>14691</v>
      </c>
      <c r="AD1105" s="35" t="s">
        <v>14691</v>
      </c>
      <c r="AE1105">
        <v>258786957</v>
      </c>
      <c r="AF1105">
        <v>10</v>
      </c>
      <c r="AG1105" s="35" t="s">
        <v>14691</v>
      </c>
      <c r="AI1105">
        <v>5175000</v>
      </c>
      <c r="AJ1105" s="20">
        <v>44260</v>
      </c>
      <c r="AK1105" s="20"/>
      <c r="AL1105">
        <v>6925000</v>
      </c>
      <c r="AO1105">
        <v>4616667</v>
      </c>
      <c r="AP1105" s="35" t="s">
        <v>14691</v>
      </c>
      <c r="AQ1105" s="35" t="s">
        <v>14691</v>
      </c>
      <c r="AR1105" s="35" t="s">
        <v>14691</v>
      </c>
      <c r="AS1105" s="35" t="s">
        <v>14691</v>
      </c>
      <c r="AT1105" s="35" t="s">
        <v>14691</v>
      </c>
      <c r="AU1105">
        <v>10</v>
      </c>
      <c r="AV1105">
        <v>10.050000000000001</v>
      </c>
      <c r="AW1105" t="b">
        <v>0</v>
      </c>
      <c r="AX1105">
        <v>25875000</v>
      </c>
      <c r="AY1105" s="20">
        <v>44994</v>
      </c>
      <c r="AZ1105" s="20"/>
      <c r="BA1105" s="20"/>
      <c r="BB1105">
        <v>1</v>
      </c>
      <c r="BC1105">
        <v>0.20000000298023224</v>
      </c>
      <c r="BD1105">
        <v>1</v>
      </c>
      <c r="BE1105">
        <v>11.5</v>
      </c>
      <c r="BF1105" s="35" t="s">
        <v>14691</v>
      </c>
      <c r="BG1105" s="35" t="s">
        <v>10472</v>
      </c>
      <c r="BH1105" s="35" t="s">
        <v>10483</v>
      </c>
      <c r="BI1105" s="35" t="s">
        <v>2584</v>
      </c>
      <c r="BJ1105" s="35" t="s">
        <v>10484</v>
      </c>
    </row>
    <row r="1106" spans="1:62" x14ac:dyDescent="0.2">
      <c r="A1106">
        <v>1104</v>
      </c>
      <c r="B1106" s="35" t="s">
        <v>10472</v>
      </c>
      <c r="C1106" s="35" t="s">
        <v>10473</v>
      </c>
      <c r="D1106" s="35" t="s">
        <v>10474</v>
      </c>
      <c r="E1106" s="35" t="s">
        <v>10485</v>
      </c>
      <c r="F1106" s="35" t="s">
        <v>10476</v>
      </c>
      <c r="G1106" s="20">
        <v>44244</v>
      </c>
      <c r="H1106" s="35" t="s">
        <v>3225</v>
      </c>
      <c r="I1106" s="35" t="s">
        <v>54</v>
      </c>
      <c r="J1106" s="35" t="s">
        <v>119</v>
      </c>
      <c r="K1106">
        <v>18</v>
      </c>
      <c r="L1106">
        <v>9.1999999999999993</v>
      </c>
      <c r="M1106" s="35" t="s">
        <v>10477</v>
      </c>
      <c r="N1106" s="35" t="s">
        <v>10478</v>
      </c>
      <c r="O1106" s="35" t="s">
        <v>68</v>
      </c>
      <c r="P1106" s="35" t="s">
        <v>2575</v>
      </c>
      <c r="Q1106" s="35" t="s">
        <v>87</v>
      </c>
      <c r="R1106" s="35" t="s">
        <v>2623</v>
      </c>
      <c r="S1106" s="35" t="s">
        <v>10479</v>
      </c>
      <c r="T1106">
        <v>25875000</v>
      </c>
      <c r="U1106">
        <v>10</v>
      </c>
      <c r="V1106" s="35" t="s">
        <v>14691</v>
      </c>
      <c r="W1106" s="35" t="s">
        <v>118</v>
      </c>
      <c r="X1106" s="35" t="s">
        <v>79</v>
      </c>
      <c r="Y1106" s="35" t="s">
        <v>48</v>
      </c>
      <c r="Z1106" s="35" t="s">
        <v>14691</v>
      </c>
      <c r="AA1106" s="35" t="s">
        <v>14691</v>
      </c>
      <c r="AC1106" s="35" t="s">
        <v>14691</v>
      </c>
      <c r="AD1106" s="35" t="s">
        <v>14691</v>
      </c>
      <c r="AE1106">
        <v>258786957</v>
      </c>
      <c r="AF1106">
        <v>10</v>
      </c>
      <c r="AG1106" s="35" t="s">
        <v>14691</v>
      </c>
      <c r="AI1106">
        <v>5175000</v>
      </c>
      <c r="AJ1106" s="20">
        <v>44260</v>
      </c>
      <c r="AK1106" s="20"/>
      <c r="AL1106">
        <v>6925000</v>
      </c>
      <c r="AO1106">
        <v>4616667</v>
      </c>
      <c r="AP1106" s="35" t="s">
        <v>14691</v>
      </c>
      <c r="AQ1106" s="35" t="s">
        <v>14691</v>
      </c>
      <c r="AR1106" s="35" t="s">
        <v>14691</v>
      </c>
      <c r="AS1106" s="35" t="s">
        <v>14691</v>
      </c>
      <c r="AT1106" s="35" t="s">
        <v>14691</v>
      </c>
      <c r="AU1106">
        <v>10</v>
      </c>
      <c r="AV1106">
        <v>10.050000000000001</v>
      </c>
      <c r="AW1106" t="b">
        <v>0</v>
      </c>
      <c r="AX1106">
        <v>25875000</v>
      </c>
      <c r="AY1106" s="20">
        <v>44994</v>
      </c>
      <c r="AZ1106" s="20"/>
      <c r="BA1106" s="20"/>
      <c r="BB1106">
        <v>1</v>
      </c>
      <c r="BC1106">
        <v>0.20000000298023224</v>
      </c>
      <c r="BD1106">
        <v>1</v>
      </c>
      <c r="BE1106">
        <v>11.5</v>
      </c>
      <c r="BF1106" s="35" t="s">
        <v>14691</v>
      </c>
      <c r="BG1106" s="35" t="s">
        <v>10486</v>
      </c>
      <c r="BH1106" s="35" t="s">
        <v>10487</v>
      </c>
      <c r="BI1106" s="35" t="s">
        <v>2589</v>
      </c>
      <c r="BJ1106" s="35" t="s">
        <v>10488</v>
      </c>
    </row>
    <row r="1107" spans="1:62" x14ac:dyDescent="0.2">
      <c r="A1107">
        <v>1105</v>
      </c>
      <c r="B1107" s="35" t="s">
        <v>10489</v>
      </c>
      <c r="C1107" s="35" t="s">
        <v>10490</v>
      </c>
      <c r="D1107" s="35" t="s">
        <v>10491</v>
      </c>
      <c r="E1107" s="35" t="s">
        <v>10492</v>
      </c>
      <c r="F1107" s="35" t="s">
        <v>10493</v>
      </c>
      <c r="G1107" s="20">
        <v>44244</v>
      </c>
      <c r="H1107" s="35" t="s">
        <v>3225</v>
      </c>
      <c r="I1107" s="35" t="s">
        <v>54</v>
      </c>
      <c r="J1107" s="35" t="s">
        <v>119</v>
      </c>
      <c r="K1107">
        <v>18</v>
      </c>
      <c r="L1107">
        <v>9.1999999999999993</v>
      </c>
      <c r="M1107" s="35" t="s">
        <v>10477</v>
      </c>
      <c r="N1107" s="35" t="s">
        <v>10494</v>
      </c>
      <c r="O1107" s="35" t="s">
        <v>68</v>
      </c>
      <c r="P1107" s="35" t="s">
        <v>2575</v>
      </c>
      <c r="Q1107" s="35" t="s">
        <v>87</v>
      </c>
      <c r="R1107" s="35" t="s">
        <v>2623</v>
      </c>
      <c r="S1107" s="35" t="s">
        <v>10479</v>
      </c>
      <c r="T1107">
        <v>25875000</v>
      </c>
      <c r="U1107">
        <v>10</v>
      </c>
      <c r="V1107" s="35" t="s">
        <v>14691</v>
      </c>
      <c r="W1107" s="35" t="s">
        <v>916</v>
      </c>
      <c r="X1107" s="35" t="s">
        <v>72</v>
      </c>
      <c r="Y1107" s="35" t="s">
        <v>48</v>
      </c>
      <c r="Z1107" s="35" t="s">
        <v>72</v>
      </c>
      <c r="AA1107" s="35" t="s">
        <v>56</v>
      </c>
      <c r="AC1107" s="35" t="s">
        <v>14691</v>
      </c>
      <c r="AD1107" s="35" t="s">
        <v>14691</v>
      </c>
      <c r="AE1107">
        <v>258786957</v>
      </c>
      <c r="AF1107">
        <v>10</v>
      </c>
      <c r="AG1107" s="35" t="s">
        <v>915</v>
      </c>
      <c r="AH1107">
        <v>1943000000</v>
      </c>
      <c r="AI1107">
        <v>5175000</v>
      </c>
      <c r="AJ1107" s="20">
        <v>44260</v>
      </c>
      <c r="AK1107" s="20">
        <v>44426</v>
      </c>
      <c r="AL1107">
        <v>6925000</v>
      </c>
      <c r="AM1107">
        <v>692500</v>
      </c>
      <c r="AP1107" s="35" t="s">
        <v>14691</v>
      </c>
      <c r="AQ1107" s="35" t="s">
        <v>14691</v>
      </c>
      <c r="AR1107" s="35" t="s">
        <v>914</v>
      </c>
      <c r="AS1107" s="35" t="s">
        <v>10495</v>
      </c>
      <c r="AT1107" s="35" t="s">
        <v>14691</v>
      </c>
      <c r="AU1107">
        <v>10</v>
      </c>
      <c r="AV1107">
        <v>10.050000000000001</v>
      </c>
      <c r="AW1107" t="b">
        <v>1</v>
      </c>
      <c r="AX1107">
        <v>25875000</v>
      </c>
      <c r="AY1107" s="20">
        <v>44994</v>
      </c>
      <c r="AZ1107" s="20">
        <v>44699</v>
      </c>
      <c r="BA1107" s="20"/>
      <c r="BB1107">
        <v>1</v>
      </c>
      <c r="BC1107">
        <v>0.20000000298023224</v>
      </c>
      <c r="BD1107">
        <v>1</v>
      </c>
      <c r="BE1107">
        <v>11.5</v>
      </c>
      <c r="BF1107" s="35" t="s">
        <v>14691</v>
      </c>
      <c r="BG1107" s="35" t="s">
        <v>917</v>
      </c>
      <c r="BH1107" s="35" t="s">
        <v>10496</v>
      </c>
      <c r="BI1107" s="35" t="s">
        <v>2580</v>
      </c>
      <c r="BJ1107" s="35" t="s">
        <v>10497</v>
      </c>
    </row>
    <row r="1108" spans="1:62" x14ac:dyDescent="0.2">
      <c r="A1108">
        <v>1106</v>
      </c>
      <c r="B1108" s="35" t="s">
        <v>10489</v>
      </c>
      <c r="C1108" s="35" t="s">
        <v>10490</v>
      </c>
      <c r="D1108" s="35" t="s">
        <v>10491</v>
      </c>
      <c r="E1108" s="35" t="s">
        <v>10498</v>
      </c>
      <c r="F1108" s="35" t="s">
        <v>10493</v>
      </c>
      <c r="G1108" s="20">
        <v>44244</v>
      </c>
      <c r="H1108" s="35" t="s">
        <v>3225</v>
      </c>
      <c r="I1108" s="35" t="s">
        <v>54</v>
      </c>
      <c r="J1108" s="35" t="s">
        <v>119</v>
      </c>
      <c r="K1108">
        <v>18</v>
      </c>
      <c r="L1108">
        <v>9.1999999999999993</v>
      </c>
      <c r="M1108" s="35" t="s">
        <v>10477</v>
      </c>
      <c r="N1108" s="35" t="s">
        <v>10494</v>
      </c>
      <c r="O1108" s="35" t="s">
        <v>68</v>
      </c>
      <c r="P1108" s="35" t="s">
        <v>2575</v>
      </c>
      <c r="Q1108" s="35" t="s">
        <v>87</v>
      </c>
      <c r="R1108" s="35" t="s">
        <v>2623</v>
      </c>
      <c r="S1108" s="35" t="s">
        <v>10479</v>
      </c>
      <c r="T1108">
        <v>25875000</v>
      </c>
      <c r="U1108">
        <v>10</v>
      </c>
      <c r="V1108" s="35" t="s">
        <v>14691</v>
      </c>
      <c r="W1108" s="35" t="s">
        <v>916</v>
      </c>
      <c r="X1108" s="35" t="s">
        <v>72</v>
      </c>
      <c r="Y1108" s="35" t="s">
        <v>48</v>
      </c>
      <c r="Z1108" s="35" t="s">
        <v>72</v>
      </c>
      <c r="AA1108" s="35" t="s">
        <v>56</v>
      </c>
      <c r="AC1108" s="35" t="s">
        <v>14691</v>
      </c>
      <c r="AD1108" s="35" t="s">
        <v>14691</v>
      </c>
      <c r="AE1108">
        <v>258786957</v>
      </c>
      <c r="AF1108">
        <v>10</v>
      </c>
      <c r="AG1108" s="35" t="s">
        <v>915</v>
      </c>
      <c r="AH1108">
        <v>1943000000</v>
      </c>
      <c r="AI1108">
        <v>5175000</v>
      </c>
      <c r="AJ1108" s="20">
        <v>44260</v>
      </c>
      <c r="AK1108" s="20">
        <v>44426</v>
      </c>
      <c r="AL1108">
        <v>6925000</v>
      </c>
      <c r="AM1108">
        <v>692500</v>
      </c>
      <c r="AP1108" s="35" t="s">
        <v>14691</v>
      </c>
      <c r="AQ1108" s="35" t="s">
        <v>14691</v>
      </c>
      <c r="AR1108" s="35" t="s">
        <v>914</v>
      </c>
      <c r="AS1108" s="35" t="s">
        <v>10495</v>
      </c>
      <c r="AT1108" s="35" t="s">
        <v>14691</v>
      </c>
      <c r="AU1108">
        <v>10</v>
      </c>
      <c r="AV1108">
        <v>10.050000000000001</v>
      </c>
      <c r="AW1108" t="b">
        <v>1</v>
      </c>
      <c r="AX1108">
        <v>25875000</v>
      </c>
      <c r="AY1108" s="20">
        <v>44994</v>
      </c>
      <c r="AZ1108" s="20">
        <v>44699</v>
      </c>
      <c r="BA1108" s="20"/>
      <c r="BB1108">
        <v>1</v>
      </c>
      <c r="BC1108">
        <v>0.20000000298023224</v>
      </c>
      <c r="BD1108">
        <v>1</v>
      </c>
      <c r="BE1108">
        <v>11.5</v>
      </c>
      <c r="BF1108" s="35" t="s">
        <v>14691</v>
      </c>
      <c r="BG1108" s="35" t="s">
        <v>10489</v>
      </c>
      <c r="BH1108" s="35" t="s">
        <v>10499</v>
      </c>
      <c r="BI1108" s="35" t="s">
        <v>2584</v>
      </c>
      <c r="BJ1108" s="35" t="s">
        <v>10500</v>
      </c>
    </row>
    <row r="1109" spans="1:62" x14ac:dyDescent="0.2">
      <c r="A1109">
        <v>1107</v>
      </c>
      <c r="B1109" s="35" t="s">
        <v>10489</v>
      </c>
      <c r="C1109" s="35" t="s">
        <v>10490</v>
      </c>
      <c r="D1109" s="35" t="s">
        <v>10491</v>
      </c>
      <c r="E1109" s="35" t="s">
        <v>10501</v>
      </c>
      <c r="F1109" s="35" t="s">
        <v>10493</v>
      </c>
      <c r="G1109" s="20">
        <v>44244</v>
      </c>
      <c r="H1109" s="35" t="s">
        <v>3225</v>
      </c>
      <c r="I1109" s="35" t="s">
        <v>54</v>
      </c>
      <c r="J1109" s="35" t="s">
        <v>119</v>
      </c>
      <c r="K1109">
        <v>18</v>
      </c>
      <c r="L1109">
        <v>9.1999999999999993</v>
      </c>
      <c r="M1109" s="35" t="s">
        <v>10477</v>
      </c>
      <c r="N1109" s="35" t="s">
        <v>10494</v>
      </c>
      <c r="O1109" s="35" t="s">
        <v>68</v>
      </c>
      <c r="P1109" s="35" t="s">
        <v>2575</v>
      </c>
      <c r="Q1109" s="35" t="s">
        <v>87</v>
      </c>
      <c r="R1109" s="35" t="s">
        <v>2623</v>
      </c>
      <c r="S1109" s="35" t="s">
        <v>10479</v>
      </c>
      <c r="T1109">
        <v>25875000</v>
      </c>
      <c r="U1109">
        <v>10</v>
      </c>
      <c r="V1109" s="35" t="s">
        <v>14691</v>
      </c>
      <c r="W1109" s="35" t="s">
        <v>916</v>
      </c>
      <c r="X1109" s="35" t="s">
        <v>72</v>
      </c>
      <c r="Y1109" s="35" t="s">
        <v>48</v>
      </c>
      <c r="Z1109" s="35" t="s">
        <v>72</v>
      </c>
      <c r="AA1109" s="35" t="s">
        <v>56</v>
      </c>
      <c r="AC1109" s="35" t="s">
        <v>14691</v>
      </c>
      <c r="AD1109" s="35" t="s">
        <v>14691</v>
      </c>
      <c r="AE1109">
        <v>258786957</v>
      </c>
      <c r="AF1109">
        <v>10</v>
      </c>
      <c r="AG1109" s="35" t="s">
        <v>915</v>
      </c>
      <c r="AH1109">
        <v>1943000000</v>
      </c>
      <c r="AI1109">
        <v>5175000</v>
      </c>
      <c r="AJ1109" s="20">
        <v>44260</v>
      </c>
      <c r="AK1109" s="20">
        <v>44426</v>
      </c>
      <c r="AL1109">
        <v>6925000</v>
      </c>
      <c r="AM1109">
        <v>692500</v>
      </c>
      <c r="AP1109" s="35" t="s">
        <v>14691</v>
      </c>
      <c r="AQ1109" s="35" t="s">
        <v>14691</v>
      </c>
      <c r="AR1109" s="35" t="s">
        <v>914</v>
      </c>
      <c r="AS1109" s="35" t="s">
        <v>10495</v>
      </c>
      <c r="AT1109" s="35" t="s">
        <v>14691</v>
      </c>
      <c r="AU1109">
        <v>10</v>
      </c>
      <c r="AV1109">
        <v>10.050000000000001</v>
      </c>
      <c r="AW1109" t="b">
        <v>1</v>
      </c>
      <c r="AX1109">
        <v>25875000</v>
      </c>
      <c r="AY1109" s="20">
        <v>44994</v>
      </c>
      <c r="AZ1109" s="20">
        <v>44699</v>
      </c>
      <c r="BA1109" s="20"/>
      <c r="BB1109">
        <v>1</v>
      </c>
      <c r="BC1109">
        <v>0.20000000298023224</v>
      </c>
      <c r="BD1109">
        <v>1</v>
      </c>
      <c r="BE1109">
        <v>11.5</v>
      </c>
      <c r="BF1109" s="35" t="s">
        <v>14691</v>
      </c>
      <c r="BG1109" s="35" t="s">
        <v>10502</v>
      </c>
      <c r="BH1109" s="35" t="s">
        <v>10503</v>
      </c>
      <c r="BI1109" s="35" t="s">
        <v>2589</v>
      </c>
      <c r="BJ1109" s="35" t="s">
        <v>10504</v>
      </c>
    </row>
    <row r="1110" spans="1:62" x14ac:dyDescent="0.2">
      <c r="A1110">
        <v>1108</v>
      </c>
      <c r="B1110" s="35" t="s">
        <v>10505</v>
      </c>
      <c r="C1110" s="35" t="s">
        <v>10506</v>
      </c>
      <c r="D1110" s="35" t="s">
        <v>10507</v>
      </c>
      <c r="E1110" s="35" t="s">
        <v>10508</v>
      </c>
      <c r="F1110" s="35" t="s">
        <v>10509</v>
      </c>
      <c r="G1110" s="20">
        <v>44244</v>
      </c>
      <c r="H1110" s="35" t="s">
        <v>3225</v>
      </c>
      <c r="I1110" s="35" t="s">
        <v>54</v>
      </c>
      <c r="J1110" s="35" t="s">
        <v>119</v>
      </c>
      <c r="K1110">
        <v>18</v>
      </c>
      <c r="L1110">
        <v>9.1999999999999993</v>
      </c>
      <c r="M1110" s="35" t="s">
        <v>10510</v>
      </c>
      <c r="N1110" s="35" t="s">
        <v>10511</v>
      </c>
      <c r="O1110" s="35" t="s">
        <v>68</v>
      </c>
      <c r="P1110" s="35" t="s">
        <v>2575</v>
      </c>
      <c r="Q1110" s="35" t="s">
        <v>74</v>
      </c>
      <c r="R1110" s="35" t="s">
        <v>2623</v>
      </c>
      <c r="S1110" s="35" t="s">
        <v>10479</v>
      </c>
      <c r="T1110">
        <v>28750000</v>
      </c>
      <c r="U1110">
        <v>10</v>
      </c>
      <c r="V1110" s="35" t="s">
        <v>14691</v>
      </c>
      <c r="W1110" s="35" t="s">
        <v>246</v>
      </c>
      <c r="X1110" s="35" t="s">
        <v>49</v>
      </c>
      <c r="Y1110" s="35" t="s">
        <v>48</v>
      </c>
      <c r="Z1110" s="35" t="s">
        <v>14691</v>
      </c>
      <c r="AA1110" s="35" t="s">
        <v>14691</v>
      </c>
      <c r="AC1110" s="35" t="s">
        <v>14691</v>
      </c>
      <c r="AD1110" s="35" t="s">
        <v>14691</v>
      </c>
      <c r="AE1110">
        <v>287541063</v>
      </c>
      <c r="AF1110">
        <v>10</v>
      </c>
      <c r="AG1110" s="35" t="s">
        <v>14691</v>
      </c>
      <c r="AI1110">
        <v>5750000</v>
      </c>
      <c r="AJ1110" s="20">
        <v>44260</v>
      </c>
      <c r="AK1110" s="20"/>
      <c r="AL1110">
        <v>7500000</v>
      </c>
      <c r="AO1110">
        <v>5000000</v>
      </c>
      <c r="AP1110" s="35" t="s">
        <v>14691</v>
      </c>
      <c r="AQ1110" s="35" t="s">
        <v>14691</v>
      </c>
      <c r="AR1110" s="35" t="s">
        <v>14691</v>
      </c>
      <c r="AS1110" s="35" t="s">
        <v>14691</v>
      </c>
      <c r="AT1110" s="35" t="s">
        <v>14691</v>
      </c>
      <c r="AU1110">
        <v>10</v>
      </c>
      <c r="AV1110">
        <v>10.051</v>
      </c>
      <c r="AW1110" t="b">
        <v>0</v>
      </c>
      <c r="AX1110">
        <v>28750000</v>
      </c>
      <c r="AY1110" s="20">
        <v>44994</v>
      </c>
      <c r="AZ1110" s="20"/>
      <c r="BA1110" s="20"/>
      <c r="BB1110">
        <v>1</v>
      </c>
      <c r="BC1110">
        <v>0.20000000298023224</v>
      </c>
      <c r="BD1110">
        <v>1</v>
      </c>
      <c r="BE1110">
        <v>11.5</v>
      </c>
      <c r="BF1110" s="35" t="s">
        <v>14691</v>
      </c>
      <c r="BG1110" s="35" t="s">
        <v>913</v>
      </c>
      <c r="BH1110" s="35" t="s">
        <v>10512</v>
      </c>
      <c r="BI1110" s="35" t="s">
        <v>2580</v>
      </c>
      <c r="BJ1110" s="35" t="s">
        <v>10513</v>
      </c>
    </row>
    <row r="1111" spans="1:62" x14ac:dyDescent="0.2">
      <c r="A1111">
        <v>1109</v>
      </c>
      <c r="B1111" s="35" t="s">
        <v>10505</v>
      </c>
      <c r="C1111" s="35" t="s">
        <v>10506</v>
      </c>
      <c r="D1111" s="35" t="s">
        <v>10507</v>
      </c>
      <c r="E1111" s="35" t="s">
        <v>10514</v>
      </c>
      <c r="F1111" s="35" t="s">
        <v>10509</v>
      </c>
      <c r="G1111" s="20">
        <v>44244</v>
      </c>
      <c r="H1111" s="35" t="s">
        <v>3225</v>
      </c>
      <c r="I1111" s="35" t="s">
        <v>54</v>
      </c>
      <c r="J1111" s="35" t="s">
        <v>119</v>
      </c>
      <c r="K1111">
        <v>18</v>
      </c>
      <c r="L1111">
        <v>9.1999999999999993</v>
      </c>
      <c r="M1111" s="35" t="s">
        <v>10510</v>
      </c>
      <c r="N1111" s="35" t="s">
        <v>10511</v>
      </c>
      <c r="O1111" s="35" t="s">
        <v>68</v>
      </c>
      <c r="P1111" s="35" t="s">
        <v>2575</v>
      </c>
      <c r="Q1111" s="35" t="s">
        <v>74</v>
      </c>
      <c r="R1111" s="35" t="s">
        <v>2623</v>
      </c>
      <c r="S1111" s="35" t="s">
        <v>10479</v>
      </c>
      <c r="T1111">
        <v>28750000</v>
      </c>
      <c r="U1111">
        <v>10</v>
      </c>
      <c r="V1111" s="35" t="s">
        <v>14691</v>
      </c>
      <c r="W1111" s="35" t="s">
        <v>246</v>
      </c>
      <c r="X1111" s="35" t="s">
        <v>49</v>
      </c>
      <c r="Y1111" s="35" t="s">
        <v>48</v>
      </c>
      <c r="Z1111" s="35" t="s">
        <v>14691</v>
      </c>
      <c r="AA1111" s="35" t="s">
        <v>14691</v>
      </c>
      <c r="AC1111" s="35" t="s">
        <v>14691</v>
      </c>
      <c r="AD1111" s="35" t="s">
        <v>14691</v>
      </c>
      <c r="AE1111">
        <v>287541063</v>
      </c>
      <c r="AF1111">
        <v>10</v>
      </c>
      <c r="AG1111" s="35" t="s">
        <v>14691</v>
      </c>
      <c r="AI1111">
        <v>5750000</v>
      </c>
      <c r="AJ1111" s="20">
        <v>44260</v>
      </c>
      <c r="AK1111" s="20"/>
      <c r="AL1111">
        <v>7500000</v>
      </c>
      <c r="AO1111">
        <v>5000000</v>
      </c>
      <c r="AP1111" s="35" t="s">
        <v>14691</v>
      </c>
      <c r="AQ1111" s="35" t="s">
        <v>14691</v>
      </c>
      <c r="AR1111" s="35" t="s">
        <v>14691</v>
      </c>
      <c r="AS1111" s="35" t="s">
        <v>14691</v>
      </c>
      <c r="AT1111" s="35" t="s">
        <v>14691</v>
      </c>
      <c r="AU1111">
        <v>10</v>
      </c>
      <c r="AV1111">
        <v>10.051</v>
      </c>
      <c r="AW1111" t="b">
        <v>0</v>
      </c>
      <c r="AX1111">
        <v>28750000</v>
      </c>
      <c r="AY1111" s="20">
        <v>44994</v>
      </c>
      <c r="AZ1111" s="20"/>
      <c r="BA1111" s="20"/>
      <c r="BB1111">
        <v>1</v>
      </c>
      <c r="BC1111">
        <v>0.20000000298023224</v>
      </c>
      <c r="BD1111">
        <v>1</v>
      </c>
      <c r="BE1111">
        <v>11.5</v>
      </c>
      <c r="BF1111" s="35" t="s">
        <v>14691</v>
      </c>
      <c r="BG1111" s="35" t="s">
        <v>10505</v>
      </c>
      <c r="BH1111" s="35" t="s">
        <v>10515</v>
      </c>
      <c r="BI1111" s="35" t="s">
        <v>2584</v>
      </c>
      <c r="BJ1111" s="35" t="s">
        <v>10516</v>
      </c>
    </row>
    <row r="1112" spans="1:62" x14ac:dyDescent="0.2">
      <c r="A1112">
        <v>1110</v>
      </c>
      <c r="B1112" s="35" t="s">
        <v>10505</v>
      </c>
      <c r="C1112" s="35" t="s">
        <v>10506</v>
      </c>
      <c r="D1112" s="35" t="s">
        <v>10507</v>
      </c>
      <c r="E1112" s="35" t="s">
        <v>10517</v>
      </c>
      <c r="F1112" s="35" t="s">
        <v>10509</v>
      </c>
      <c r="G1112" s="20">
        <v>44244</v>
      </c>
      <c r="H1112" s="35" t="s">
        <v>3225</v>
      </c>
      <c r="I1112" s="35" t="s">
        <v>54</v>
      </c>
      <c r="J1112" s="35" t="s">
        <v>119</v>
      </c>
      <c r="K1112">
        <v>18</v>
      </c>
      <c r="L1112">
        <v>9.1999999999999993</v>
      </c>
      <c r="M1112" s="35" t="s">
        <v>10510</v>
      </c>
      <c r="N1112" s="35" t="s">
        <v>10511</v>
      </c>
      <c r="O1112" s="35" t="s">
        <v>68</v>
      </c>
      <c r="P1112" s="35" t="s">
        <v>2575</v>
      </c>
      <c r="Q1112" s="35" t="s">
        <v>74</v>
      </c>
      <c r="R1112" s="35" t="s">
        <v>2623</v>
      </c>
      <c r="S1112" s="35" t="s">
        <v>10479</v>
      </c>
      <c r="T1112">
        <v>28750000</v>
      </c>
      <c r="U1112">
        <v>10</v>
      </c>
      <c r="V1112" s="35" t="s">
        <v>14691</v>
      </c>
      <c r="W1112" s="35" t="s">
        <v>246</v>
      </c>
      <c r="X1112" s="35" t="s">
        <v>49</v>
      </c>
      <c r="Y1112" s="35" t="s">
        <v>48</v>
      </c>
      <c r="Z1112" s="35" t="s">
        <v>14691</v>
      </c>
      <c r="AA1112" s="35" t="s">
        <v>14691</v>
      </c>
      <c r="AC1112" s="35" t="s">
        <v>14691</v>
      </c>
      <c r="AD1112" s="35" t="s">
        <v>14691</v>
      </c>
      <c r="AE1112">
        <v>287541063</v>
      </c>
      <c r="AF1112">
        <v>10</v>
      </c>
      <c r="AG1112" s="35" t="s">
        <v>14691</v>
      </c>
      <c r="AI1112">
        <v>5750000</v>
      </c>
      <c r="AJ1112" s="20">
        <v>44260</v>
      </c>
      <c r="AK1112" s="20"/>
      <c r="AL1112">
        <v>7500000</v>
      </c>
      <c r="AO1112">
        <v>5000000</v>
      </c>
      <c r="AP1112" s="35" t="s">
        <v>14691</v>
      </c>
      <c r="AQ1112" s="35" t="s">
        <v>14691</v>
      </c>
      <c r="AR1112" s="35" t="s">
        <v>14691</v>
      </c>
      <c r="AS1112" s="35" t="s">
        <v>14691</v>
      </c>
      <c r="AT1112" s="35" t="s">
        <v>14691</v>
      </c>
      <c r="AU1112">
        <v>10</v>
      </c>
      <c r="AV1112">
        <v>10.051</v>
      </c>
      <c r="AW1112" t="b">
        <v>0</v>
      </c>
      <c r="AX1112">
        <v>28750000</v>
      </c>
      <c r="AY1112" s="20">
        <v>44994</v>
      </c>
      <c r="AZ1112" s="20"/>
      <c r="BA1112" s="20"/>
      <c r="BB1112">
        <v>1</v>
      </c>
      <c r="BC1112">
        <v>0.20000000298023224</v>
      </c>
      <c r="BD1112">
        <v>1</v>
      </c>
      <c r="BE1112">
        <v>11.5</v>
      </c>
      <c r="BF1112" s="35" t="s">
        <v>14691</v>
      </c>
      <c r="BG1112" s="35" t="s">
        <v>10518</v>
      </c>
      <c r="BH1112" s="35" t="s">
        <v>10519</v>
      </c>
      <c r="BI1112" s="35" t="s">
        <v>2589</v>
      </c>
      <c r="BJ1112" s="35" t="s">
        <v>10520</v>
      </c>
    </row>
    <row r="1113" spans="1:62" x14ac:dyDescent="0.2">
      <c r="A1113">
        <v>1111</v>
      </c>
      <c r="B1113" s="35" t="s">
        <v>8449</v>
      </c>
      <c r="C1113" s="35" t="s">
        <v>8450</v>
      </c>
      <c r="D1113" s="35" t="s">
        <v>8451</v>
      </c>
      <c r="E1113" s="35" t="s">
        <v>8452</v>
      </c>
      <c r="F1113" s="35" t="s">
        <v>8453</v>
      </c>
      <c r="G1113" s="20">
        <v>44482</v>
      </c>
      <c r="H1113" s="35" t="s">
        <v>2755</v>
      </c>
      <c r="I1113" s="35" t="s">
        <v>54</v>
      </c>
      <c r="J1113" s="35" t="s">
        <v>69</v>
      </c>
      <c r="K1113">
        <v>18</v>
      </c>
      <c r="L1113">
        <v>9.1999999999999993</v>
      </c>
      <c r="M1113" s="35" t="s">
        <v>8454</v>
      </c>
      <c r="N1113" s="35" t="s">
        <v>8455</v>
      </c>
      <c r="O1113" s="35" t="s">
        <v>209</v>
      </c>
      <c r="P1113" s="35" t="s">
        <v>2575</v>
      </c>
      <c r="Q1113" s="35" t="s">
        <v>52</v>
      </c>
      <c r="R1113" s="35" t="s">
        <v>2623</v>
      </c>
      <c r="S1113" s="35" t="s">
        <v>8456</v>
      </c>
      <c r="T1113">
        <v>20700000</v>
      </c>
      <c r="U1113">
        <v>10</v>
      </c>
      <c r="V1113" s="35" t="s">
        <v>14691</v>
      </c>
      <c r="W1113" s="35" t="s">
        <v>911</v>
      </c>
      <c r="X1113" s="35" t="s">
        <v>130</v>
      </c>
      <c r="Y1113" s="35" t="s">
        <v>48</v>
      </c>
      <c r="Z1113" s="35" t="s">
        <v>14691</v>
      </c>
      <c r="AA1113" s="35" t="s">
        <v>14691</v>
      </c>
      <c r="AC1113" s="35" t="s">
        <v>14691</v>
      </c>
      <c r="AD1113" s="35" t="s">
        <v>14691</v>
      </c>
      <c r="AE1113">
        <v>211140000</v>
      </c>
      <c r="AF1113">
        <v>10.199999999999999</v>
      </c>
      <c r="AG1113" s="35" t="s">
        <v>14691</v>
      </c>
      <c r="AI1113">
        <v>10350000</v>
      </c>
      <c r="AJ1113" s="20">
        <v>44505</v>
      </c>
      <c r="AK1113" s="20"/>
      <c r="AL1113">
        <v>10280000</v>
      </c>
      <c r="AO1113">
        <v>10280000</v>
      </c>
      <c r="AP1113" s="35" t="s">
        <v>14691</v>
      </c>
      <c r="AQ1113" s="35" t="s">
        <v>14691</v>
      </c>
      <c r="AR1113" s="35" t="s">
        <v>14691</v>
      </c>
      <c r="AS1113" s="35" t="s">
        <v>14691</v>
      </c>
      <c r="AT1113" s="35" t="s">
        <v>14691</v>
      </c>
      <c r="AU1113">
        <v>10.199999999999999</v>
      </c>
      <c r="AV1113">
        <v>10.244</v>
      </c>
      <c r="AW1113" t="b">
        <v>0</v>
      </c>
      <c r="AX1113">
        <v>20700000</v>
      </c>
      <c r="AY1113" s="20">
        <v>44966</v>
      </c>
      <c r="AZ1113" s="20"/>
      <c r="BA1113" s="20"/>
      <c r="BB1113">
        <v>1</v>
      </c>
      <c r="BC1113">
        <v>0.5</v>
      </c>
      <c r="BD1113">
        <v>1</v>
      </c>
      <c r="BE1113">
        <v>11.5</v>
      </c>
      <c r="BF1113" s="35" t="s">
        <v>14691</v>
      </c>
      <c r="BG1113" s="35" t="s">
        <v>912</v>
      </c>
      <c r="BH1113" s="35" t="s">
        <v>8457</v>
      </c>
      <c r="BI1113" s="35" t="s">
        <v>2580</v>
      </c>
      <c r="BJ1113" s="35" t="s">
        <v>8458</v>
      </c>
    </row>
    <row r="1114" spans="1:62" x14ac:dyDescent="0.2">
      <c r="A1114">
        <v>1112</v>
      </c>
      <c r="B1114" s="35" t="s">
        <v>8449</v>
      </c>
      <c r="C1114" s="35" t="s">
        <v>8450</v>
      </c>
      <c r="D1114" s="35" t="s">
        <v>8451</v>
      </c>
      <c r="E1114" s="35" t="s">
        <v>8459</v>
      </c>
      <c r="F1114" s="35" t="s">
        <v>8453</v>
      </c>
      <c r="G1114" s="20">
        <v>44482</v>
      </c>
      <c r="H1114" s="35" t="s">
        <v>2755</v>
      </c>
      <c r="I1114" s="35" t="s">
        <v>54</v>
      </c>
      <c r="J1114" s="35" t="s">
        <v>69</v>
      </c>
      <c r="K1114">
        <v>18</v>
      </c>
      <c r="L1114">
        <v>9.1999999999999993</v>
      </c>
      <c r="M1114" s="35" t="s">
        <v>8454</v>
      </c>
      <c r="N1114" s="35" t="s">
        <v>8455</v>
      </c>
      <c r="O1114" s="35" t="s">
        <v>209</v>
      </c>
      <c r="P1114" s="35" t="s">
        <v>2575</v>
      </c>
      <c r="Q1114" s="35" t="s">
        <v>52</v>
      </c>
      <c r="R1114" s="35" t="s">
        <v>2623</v>
      </c>
      <c r="S1114" s="35" t="s">
        <v>8456</v>
      </c>
      <c r="T1114">
        <v>20700000</v>
      </c>
      <c r="U1114">
        <v>10</v>
      </c>
      <c r="V1114" s="35" t="s">
        <v>14691</v>
      </c>
      <c r="W1114" s="35" t="s">
        <v>911</v>
      </c>
      <c r="X1114" s="35" t="s">
        <v>130</v>
      </c>
      <c r="Y1114" s="35" t="s">
        <v>48</v>
      </c>
      <c r="Z1114" s="35" t="s">
        <v>14691</v>
      </c>
      <c r="AA1114" s="35" t="s">
        <v>14691</v>
      </c>
      <c r="AC1114" s="35" t="s">
        <v>14691</v>
      </c>
      <c r="AD1114" s="35" t="s">
        <v>14691</v>
      </c>
      <c r="AE1114">
        <v>211140000</v>
      </c>
      <c r="AF1114">
        <v>10.199999999999999</v>
      </c>
      <c r="AG1114" s="35" t="s">
        <v>14691</v>
      </c>
      <c r="AI1114">
        <v>10350000</v>
      </c>
      <c r="AJ1114" s="20">
        <v>44505</v>
      </c>
      <c r="AK1114" s="20"/>
      <c r="AL1114">
        <v>10280000</v>
      </c>
      <c r="AO1114">
        <v>10280000</v>
      </c>
      <c r="AP1114" s="35" t="s">
        <v>14691</v>
      </c>
      <c r="AQ1114" s="35" t="s">
        <v>14691</v>
      </c>
      <c r="AR1114" s="35" t="s">
        <v>14691</v>
      </c>
      <c r="AS1114" s="35" t="s">
        <v>14691</v>
      </c>
      <c r="AT1114" s="35" t="s">
        <v>14691</v>
      </c>
      <c r="AU1114">
        <v>10.199999999999999</v>
      </c>
      <c r="AV1114">
        <v>10.244</v>
      </c>
      <c r="AW1114" t="b">
        <v>0</v>
      </c>
      <c r="AX1114">
        <v>20700000</v>
      </c>
      <c r="AY1114" s="20">
        <v>44966</v>
      </c>
      <c r="AZ1114" s="20"/>
      <c r="BA1114" s="20"/>
      <c r="BB1114">
        <v>1</v>
      </c>
      <c r="BC1114">
        <v>0.5</v>
      </c>
      <c r="BD1114">
        <v>1</v>
      </c>
      <c r="BE1114">
        <v>11.5</v>
      </c>
      <c r="BF1114" s="35" t="s">
        <v>14691</v>
      </c>
      <c r="BG1114" s="35" t="s">
        <v>8449</v>
      </c>
      <c r="BH1114" s="35" t="s">
        <v>8460</v>
      </c>
      <c r="BI1114" s="35" t="s">
        <v>2584</v>
      </c>
      <c r="BJ1114" s="35" t="s">
        <v>8461</v>
      </c>
    </row>
    <row r="1115" spans="1:62" x14ac:dyDescent="0.2">
      <c r="A1115">
        <v>1113</v>
      </c>
      <c r="B1115" s="35" t="s">
        <v>8449</v>
      </c>
      <c r="C1115" s="35" t="s">
        <v>8450</v>
      </c>
      <c r="D1115" s="35" t="s">
        <v>8451</v>
      </c>
      <c r="E1115" s="35" t="s">
        <v>8462</v>
      </c>
      <c r="F1115" s="35" t="s">
        <v>8453</v>
      </c>
      <c r="G1115" s="20">
        <v>44482</v>
      </c>
      <c r="H1115" s="35" t="s">
        <v>2755</v>
      </c>
      <c r="I1115" s="35" t="s">
        <v>54</v>
      </c>
      <c r="J1115" s="35" t="s">
        <v>69</v>
      </c>
      <c r="K1115">
        <v>18</v>
      </c>
      <c r="L1115">
        <v>9.1999999999999993</v>
      </c>
      <c r="M1115" s="35" t="s">
        <v>8454</v>
      </c>
      <c r="N1115" s="35" t="s">
        <v>8455</v>
      </c>
      <c r="O1115" s="35" t="s">
        <v>209</v>
      </c>
      <c r="P1115" s="35" t="s">
        <v>2575</v>
      </c>
      <c r="Q1115" s="35" t="s">
        <v>52</v>
      </c>
      <c r="R1115" s="35" t="s">
        <v>2623</v>
      </c>
      <c r="S1115" s="35" t="s">
        <v>8456</v>
      </c>
      <c r="T1115">
        <v>20700000</v>
      </c>
      <c r="U1115">
        <v>10</v>
      </c>
      <c r="V1115" s="35" t="s">
        <v>14691</v>
      </c>
      <c r="W1115" s="35" t="s">
        <v>911</v>
      </c>
      <c r="X1115" s="35" t="s">
        <v>130</v>
      </c>
      <c r="Y1115" s="35" t="s">
        <v>48</v>
      </c>
      <c r="Z1115" s="35" t="s">
        <v>14691</v>
      </c>
      <c r="AA1115" s="35" t="s">
        <v>14691</v>
      </c>
      <c r="AC1115" s="35" t="s">
        <v>14691</v>
      </c>
      <c r="AD1115" s="35" t="s">
        <v>14691</v>
      </c>
      <c r="AE1115">
        <v>211140000</v>
      </c>
      <c r="AF1115">
        <v>10.199999999999999</v>
      </c>
      <c r="AG1115" s="35" t="s">
        <v>14691</v>
      </c>
      <c r="AI1115">
        <v>10350000</v>
      </c>
      <c r="AJ1115" s="20">
        <v>44505</v>
      </c>
      <c r="AK1115" s="20"/>
      <c r="AL1115">
        <v>10280000</v>
      </c>
      <c r="AO1115">
        <v>10280000</v>
      </c>
      <c r="AP1115" s="35" t="s">
        <v>14691</v>
      </c>
      <c r="AQ1115" s="35" t="s">
        <v>14691</v>
      </c>
      <c r="AR1115" s="35" t="s">
        <v>14691</v>
      </c>
      <c r="AS1115" s="35" t="s">
        <v>14691</v>
      </c>
      <c r="AT1115" s="35" t="s">
        <v>14691</v>
      </c>
      <c r="AU1115">
        <v>10.199999999999999</v>
      </c>
      <c r="AV1115">
        <v>10.244</v>
      </c>
      <c r="AW1115" t="b">
        <v>0</v>
      </c>
      <c r="AX1115">
        <v>20700000</v>
      </c>
      <c r="AY1115" s="20">
        <v>44966</v>
      </c>
      <c r="AZ1115" s="20"/>
      <c r="BA1115" s="20"/>
      <c r="BB1115">
        <v>1</v>
      </c>
      <c r="BC1115">
        <v>0.5</v>
      </c>
      <c r="BD1115">
        <v>1</v>
      </c>
      <c r="BE1115">
        <v>11.5</v>
      </c>
      <c r="BF1115" s="35" t="s">
        <v>14691</v>
      </c>
      <c r="BG1115" s="35" t="s">
        <v>8463</v>
      </c>
      <c r="BH1115" s="35" t="s">
        <v>8464</v>
      </c>
      <c r="BI1115" s="35" t="s">
        <v>2589</v>
      </c>
      <c r="BJ1115" s="35" t="s">
        <v>8465</v>
      </c>
    </row>
    <row r="1116" spans="1:62" x14ac:dyDescent="0.2">
      <c r="A1116">
        <v>1114</v>
      </c>
      <c r="B1116" s="35" t="s">
        <v>5526</v>
      </c>
      <c r="C1116" s="35" t="s">
        <v>5527</v>
      </c>
      <c r="D1116" s="35" t="s">
        <v>5528</v>
      </c>
      <c r="E1116" s="35" t="s">
        <v>5529</v>
      </c>
      <c r="F1116" s="35" t="s">
        <v>5530</v>
      </c>
      <c r="G1116" s="20">
        <v>44337</v>
      </c>
      <c r="H1116" s="35" t="s">
        <v>138</v>
      </c>
      <c r="I1116" s="35" t="s">
        <v>61</v>
      </c>
      <c r="J1116" s="35" t="s">
        <v>69</v>
      </c>
      <c r="K1116">
        <v>18</v>
      </c>
      <c r="L1116">
        <v>9.1999999999999993</v>
      </c>
      <c r="M1116" s="35" t="s">
        <v>5531</v>
      </c>
      <c r="N1116" s="35" t="s">
        <v>5532</v>
      </c>
      <c r="O1116" s="35" t="s">
        <v>136</v>
      </c>
      <c r="P1116" s="35" t="s">
        <v>2575</v>
      </c>
      <c r="Q1116" s="35" t="s">
        <v>102</v>
      </c>
      <c r="R1116" s="35" t="s">
        <v>2623</v>
      </c>
      <c r="S1116" s="35" t="s">
        <v>5533</v>
      </c>
      <c r="T1116">
        <v>23000000</v>
      </c>
      <c r="U1116">
        <v>10</v>
      </c>
      <c r="V1116" s="35" t="s">
        <v>14691</v>
      </c>
      <c r="W1116" s="35" t="s">
        <v>909</v>
      </c>
      <c r="X1116" s="35" t="s">
        <v>66</v>
      </c>
      <c r="Y1116" s="35" t="s">
        <v>56</v>
      </c>
      <c r="Z1116" s="35" t="s">
        <v>14691</v>
      </c>
      <c r="AA1116" s="35" t="s">
        <v>14691</v>
      </c>
      <c r="AC1116" s="35" t="s">
        <v>14691</v>
      </c>
      <c r="AD1116" s="35" t="s">
        <v>14691</v>
      </c>
      <c r="AE1116">
        <v>232300000</v>
      </c>
      <c r="AF1116">
        <v>10.1</v>
      </c>
      <c r="AG1116" s="35" t="s">
        <v>14691</v>
      </c>
      <c r="AI1116">
        <v>11500000</v>
      </c>
      <c r="AJ1116" s="20">
        <v>44512</v>
      </c>
      <c r="AK1116" s="20"/>
      <c r="AL1116">
        <v>9400000</v>
      </c>
      <c r="AO1116">
        <v>9400000</v>
      </c>
      <c r="AP1116" s="35" t="s">
        <v>14691</v>
      </c>
      <c r="AQ1116" s="35" t="s">
        <v>14691</v>
      </c>
      <c r="AR1116" s="35" t="s">
        <v>14691</v>
      </c>
      <c r="AS1116" s="35" t="s">
        <v>14691</v>
      </c>
      <c r="AT1116" s="35" t="s">
        <v>14691</v>
      </c>
      <c r="AU1116">
        <v>10.1</v>
      </c>
      <c r="AV1116">
        <v>10.134</v>
      </c>
      <c r="AW1116" t="b">
        <v>0</v>
      </c>
      <c r="AX1116">
        <v>23000000</v>
      </c>
      <c r="AY1116" s="20">
        <v>44881</v>
      </c>
      <c r="AZ1116" s="20"/>
      <c r="BA1116" s="20">
        <v>45062</v>
      </c>
      <c r="BB1116">
        <v>1</v>
      </c>
      <c r="BC1116">
        <v>0.5</v>
      </c>
      <c r="BD1116">
        <v>1</v>
      </c>
      <c r="BE1116">
        <v>11.5</v>
      </c>
      <c r="BF1116" s="35" t="s">
        <v>14691</v>
      </c>
      <c r="BG1116" s="35" t="s">
        <v>910</v>
      </c>
      <c r="BH1116" s="35" t="s">
        <v>5534</v>
      </c>
      <c r="BI1116" s="35" t="s">
        <v>2580</v>
      </c>
      <c r="BJ1116" s="35" t="s">
        <v>5535</v>
      </c>
    </row>
    <row r="1117" spans="1:62" x14ac:dyDescent="0.2">
      <c r="A1117">
        <v>1115</v>
      </c>
      <c r="B1117" s="35" t="s">
        <v>5526</v>
      </c>
      <c r="C1117" s="35" t="s">
        <v>5527</v>
      </c>
      <c r="D1117" s="35" t="s">
        <v>5528</v>
      </c>
      <c r="E1117" s="35" t="s">
        <v>5536</v>
      </c>
      <c r="F1117" s="35" t="s">
        <v>5530</v>
      </c>
      <c r="G1117" s="20">
        <v>44337</v>
      </c>
      <c r="H1117" s="35" t="s">
        <v>138</v>
      </c>
      <c r="I1117" s="35" t="s">
        <v>61</v>
      </c>
      <c r="J1117" s="35" t="s">
        <v>69</v>
      </c>
      <c r="K1117">
        <v>18</v>
      </c>
      <c r="L1117">
        <v>9.1999999999999993</v>
      </c>
      <c r="M1117" s="35" t="s">
        <v>5531</v>
      </c>
      <c r="N1117" s="35" t="s">
        <v>5532</v>
      </c>
      <c r="O1117" s="35" t="s">
        <v>136</v>
      </c>
      <c r="P1117" s="35" t="s">
        <v>2575</v>
      </c>
      <c r="Q1117" s="35" t="s">
        <v>102</v>
      </c>
      <c r="R1117" s="35" t="s">
        <v>2623</v>
      </c>
      <c r="S1117" s="35" t="s">
        <v>5533</v>
      </c>
      <c r="T1117">
        <v>23000000</v>
      </c>
      <c r="U1117">
        <v>10</v>
      </c>
      <c r="V1117" s="35" t="s">
        <v>14691</v>
      </c>
      <c r="W1117" s="35" t="s">
        <v>909</v>
      </c>
      <c r="X1117" s="35" t="s">
        <v>66</v>
      </c>
      <c r="Y1117" s="35" t="s">
        <v>56</v>
      </c>
      <c r="Z1117" s="35" t="s">
        <v>14691</v>
      </c>
      <c r="AA1117" s="35" t="s">
        <v>14691</v>
      </c>
      <c r="AC1117" s="35" t="s">
        <v>14691</v>
      </c>
      <c r="AD1117" s="35" t="s">
        <v>14691</v>
      </c>
      <c r="AE1117">
        <v>232300000</v>
      </c>
      <c r="AF1117">
        <v>10.1</v>
      </c>
      <c r="AG1117" s="35" t="s">
        <v>14691</v>
      </c>
      <c r="AI1117">
        <v>11500000</v>
      </c>
      <c r="AJ1117" s="20">
        <v>44512</v>
      </c>
      <c r="AK1117" s="20"/>
      <c r="AL1117">
        <v>9400000</v>
      </c>
      <c r="AO1117">
        <v>9400000</v>
      </c>
      <c r="AP1117" s="35" t="s">
        <v>14691</v>
      </c>
      <c r="AQ1117" s="35" t="s">
        <v>14691</v>
      </c>
      <c r="AR1117" s="35" t="s">
        <v>14691</v>
      </c>
      <c r="AS1117" s="35" t="s">
        <v>14691</v>
      </c>
      <c r="AT1117" s="35" t="s">
        <v>14691</v>
      </c>
      <c r="AU1117">
        <v>10.1</v>
      </c>
      <c r="AV1117">
        <v>10.134</v>
      </c>
      <c r="AW1117" t="b">
        <v>0</v>
      </c>
      <c r="AX1117">
        <v>23000000</v>
      </c>
      <c r="AY1117" s="20">
        <v>44881</v>
      </c>
      <c r="AZ1117" s="20"/>
      <c r="BA1117" s="20">
        <v>45062</v>
      </c>
      <c r="BB1117">
        <v>1</v>
      </c>
      <c r="BC1117">
        <v>0.5</v>
      </c>
      <c r="BD1117">
        <v>1</v>
      </c>
      <c r="BE1117">
        <v>11.5</v>
      </c>
      <c r="BF1117" s="35" t="s">
        <v>14691</v>
      </c>
      <c r="BG1117" s="35" t="s">
        <v>5526</v>
      </c>
      <c r="BH1117" s="35" t="s">
        <v>5537</v>
      </c>
      <c r="BI1117" s="35" t="s">
        <v>2584</v>
      </c>
      <c r="BJ1117" s="35" t="s">
        <v>5538</v>
      </c>
    </row>
    <row r="1118" spans="1:62" x14ac:dyDescent="0.2">
      <c r="A1118">
        <v>1116</v>
      </c>
      <c r="B1118" s="35" t="s">
        <v>5526</v>
      </c>
      <c r="C1118" s="35" t="s">
        <v>5527</v>
      </c>
      <c r="D1118" s="35" t="s">
        <v>5528</v>
      </c>
      <c r="E1118" s="35" t="s">
        <v>5539</v>
      </c>
      <c r="F1118" s="35" t="s">
        <v>5530</v>
      </c>
      <c r="G1118" s="20">
        <v>44337</v>
      </c>
      <c r="H1118" s="35" t="s">
        <v>138</v>
      </c>
      <c r="I1118" s="35" t="s">
        <v>61</v>
      </c>
      <c r="J1118" s="35" t="s">
        <v>69</v>
      </c>
      <c r="K1118">
        <v>18</v>
      </c>
      <c r="L1118">
        <v>9.1999999999999993</v>
      </c>
      <c r="M1118" s="35" t="s">
        <v>5531</v>
      </c>
      <c r="N1118" s="35" t="s">
        <v>5532</v>
      </c>
      <c r="O1118" s="35" t="s">
        <v>136</v>
      </c>
      <c r="P1118" s="35" t="s">
        <v>2575</v>
      </c>
      <c r="Q1118" s="35" t="s">
        <v>102</v>
      </c>
      <c r="R1118" s="35" t="s">
        <v>2623</v>
      </c>
      <c r="S1118" s="35" t="s">
        <v>5533</v>
      </c>
      <c r="T1118">
        <v>23000000</v>
      </c>
      <c r="U1118">
        <v>10</v>
      </c>
      <c r="V1118" s="35" t="s">
        <v>14691</v>
      </c>
      <c r="W1118" s="35" t="s">
        <v>909</v>
      </c>
      <c r="X1118" s="35" t="s">
        <v>66</v>
      </c>
      <c r="Y1118" s="35" t="s">
        <v>56</v>
      </c>
      <c r="Z1118" s="35" t="s">
        <v>14691</v>
      </c>
      <c r="AA1118" s="35" t="s">
        <v>14691</v>
      </c>
      <c r="AC1118" s="35" t="s">
        <v>14691</v>
      </c>
      <c r="AD1118" s="35" t="s">
        <v>14691</v>
      </c>
      <c r="AE1118">
        <v>232300000</v>
      </c>
      <c r="AF1118">
        <v>10.1</v>
      </c>
      <c r="AG1118" s="35" t="s">
        <v>14691</v>
      </c>
      <c r="AI1118">
        <v>11500000</v>
      </c>
      <c r="AJ1118" s="20">
        <v>44512</v>
      </c>
      <c r="AK1118" s="20"/>
      <c r="AL1118">
        <v>9400000</v>
      </c>
      <c r="AO1118">
        <v>9400000</v>
      </c>
      <c r="AP1118" s="35" t="s">
        <v>14691</v>
      </c>
      <c r="AQ1118" s="35" t="s">
        <v>14691</v>
      </c>
      <c r="AR1118" s="35" t="s">
        <v>14691</v>
      </c>
      <c r="AS1118" s="35" t="s">
        <v>14691</v>
      </c>
      <c r="AT1118" s="35" t="s">
        <v>14691</v>
      </c>
      <c r="AU1118">
        <v>10.1</v>
      </c>
      <c r="AV1118">
        <v>10.134</v>
      </c>
      <c r="AW1118" t="b">
        <v>0</v>
      </c>
      <c r="AX1118">
        <v>23000000</v>
      </c>
      <c r="AY1118" s="20">
        <v>44881</v>
      </c>
      <c r="AZ1118" s="20"/>
      <c r="BA1118" s="20">
        <v>45062</v>
      </c>
      <c r="BB1118">
        <v>1</v>
      </c>
      <c r="BC1118">
        <v>0.5</v>
      </c>
      <c r="BD1118">
        <v>1</v>
      </c>
      <c r="BE1118">
        <v>11.5</v>
      </c>
      <c r="BF1118" s="35" t="s">
        <v>14691</v>
      </c>
      <c r="BG1118" s="35" t="s">
        <v>5540</v>
      </c>
      <c r="BH1118" s="35" t="s">
        <v>5541</v>
      </c>
      <c r="BI1118" s="35" t="s">
        <v>2589</v>
      </c>
      <c r="BJ1118" s="35" t="s">
        <v>5542</v>
      </c>
    </row>
    <row r="1119" spans="1:62" x14ac:dyDescent="0.2">
      <c r="A1119">
        <v>1117</v>
      </c>
      <c r="B1119" s="35" t="s">
        <v>13365</v>
      </c>
      <c r="C1119" s="35" t="s">
        <v>13366</v>
      </c>
      <c r="D1119" s="35" t="s">
        <v>908</v>
      </c>
      <c r="E1119" s="35" t="s">
        <v>13367</v>
      </c>
      <c r="F1119" s="35" t="s">
        <v>13368</v>
      </c>
      <c r="G1119" s="20">
        <v>44257</v>
      </c>
      <c r="H1119" s="35" t="s">
        <v>3225</v>
      </c>
      <c r="I1119" s="35" t="s">
        <v>14691</v>
      </c>
      <c r="J1119" s="35" t="s">
        <v>83</v>
      </c>
      <c r="M1119" s="35" t="s">
        <v>13369</v>
      </c>
      <c r="N1119" s="35" t="s">
        <v>13370</v>
      </c>
      <c r="O1119" s="35" t="s">
        <v>112</v>
      </c>
      <c r="P1119" s="35" t="s">
        <v>2575</v>
      </c>
      <c r="Q1119" s="35" t="s">
        <v>68</v>
      </c>
      <c r="R1119" s="35" t="s">
        <v>2623</v>
      </c>
      <c r="S1119" s="35" t="s">
        <v>13371</v>
      </c>
      <c r="T1119">
        <v>16680000</v>
      </c>
      <c r="U1119">
        <v>10</v>
      </c>
      <c r="V1119" s="35" t="s">
        <v>14691</v>
      </c>
      <c r="W1119" s="35" t="s">
        <v>907</v>
      </c>
      <c r="X1119" s="35" t="s">
        <v>147</v>
      </c>
      <c r="Y1119" s="35" t="s">
        <v>48</v>
      </c>
      <c r="Z1119" s="35" t="s">
        <v>14691</v>
      </c>
      <c r="AA1119" s="35" t="s">
        <v>14691</v>
      </c>
      <c r="AC1119" s="35" t="s">
        <v>14691</v>
      </c>
      <c r="AD1119" s="35" t="s">
        <v>14691</v>
      </c>
      <c r="AE1119">
        <v>172503999</v>
      </c>
      <c r="AF1119">
        <v>10.4</v>
      </c>
      <c r="AG1119" s="35" t="s">
        <v>14691</v>
      </c>
      <c r="AI1119">
        <v>0</v>
      </c>
      <c r="AJ1119" s="20">
        <v>44356</v>
      </c>
      <c r="AK1119" s="20"/>
      <c r="AL1119">
        <v>11908000</v>
      </c>
      <c r="AN1119">
        <v>1190800</v>
      </c>
      <c r="AP1119" s="35" t="s">
        <v>14691</v>
      </c>
      <c r="AQ1119" s="35" t="s">
        <v>14691</v>
      </c>
      <c r="AR1119" s="35" t="s">
        <v>14691</v>
      </c>
      <c r="AS1119" s="35" t="s">
        <v>14691</v>
      </c>
      <c r="AT1119" s="35" t="s">
        <v>14691</v>
      </c>
      <c r="AU1119">
        <v>10.24</v>
      </c>
      <c r="AV1119">
        <v>10.048999999999999</v>
      </c>
      <c r="AW1119" t="b">
        <v>0</v>
      </c>
      <c r="AX1119">
        <v>16680000</v>
      </c>
      <c r="AY1119" s="20">
        <v>45088</v>
      </c>
      <c r="AZ1119" s="20"/>
      <c r="BA1119" s="20"/>
      <c r="BB1119">
        <v>1</v>
      </c>
      <c r="BF1119" s="35" t="s">
        <v>14691</v>
      </c>
      <c r="BG1119" s="35" t="s">
        <v>906</v>
      </c>
      <c r="BH1119" s="35" t="s">
        <v>13372</v>
      </c>
      <c r="BI1119" s="35" t="s">
        <v>2580</v>
      </c>
      <c r="BJ1119" s="35" t="s">
        <v>13373</v>
      </c>
    </row>
    <row r="1120" spans="1:62" x14ac:dyDescent="0.2">
      <c r="A1120">
        <v>1118</v>
      </c>
      <c r="B1120" s="35" t="s">
        <v>12031</v>
      </c>
      <c r="C1120" s="35" t="s">
        <v>12032</v>
      </c>
      <c r="D1120" s="35" t="s">
        <v>12033</v>
      </c>
      <c r="E1120" s="35" t="s">
        <v>12034</v>
      </c>
      <c r="F1120" s="35" t="s">
        <v>12035</v>
      </c>
      <c r="G1120" s="20">
        <v>44277</v>
      </c>
      <c r="H1120" s="35" t="s">
        <v>256</v>
      </c>
      <c r="I1120" s="35" t="s">
        <v>61</v>
      </c>
      <c r="J1120" s="35" t="s">
        <v>69</v>
      </c>
      <c r="K1120">
        <v>18</v>
      </c>
      <c r="L1120">
        <v>9.1999999999999993</v>
      </c>
      <c r="M1120" s="35" t="s">
        <v>12036</v>
      </c>
      <c r="N1120" s="35" t="s">
        <v>12037</v>
      </c>
      <c r="O1120" s="35" t="s">
        <v>52</v>
      </c>
      <c r="P1120" s="35" t="s">
        <v>2575</v>
      </c>
      <c r="Q1120" s="35" t="s">
        <v>241</v>
      </c>
      <c r="R1120" s="35" t="s">
        <v>2623</v>
      </c>
      <c r="S1120" s="35" t="s">
        <v>12038</v>
      </c>
      <c r="T1120">
        <v>17250000</v>
      </c>
      <c r="U1120">
        <v>10</v>
      </c>
      <c r="V1120" s="35" t="s">
        <v>14691</v>
      </c>
      <c r="W1120" s="35" t="s">
        <v>904</v>
      </c>
      <c r="X1120" s="35" t="s">
        <v>49</v>
      </c>
      <c r="Y1120" s="35" t="s">
        <v>48</v>
      </c>
      <c r="Z1120" s="35" t="s">
        <v>14691</v>
      </c>
      <c r="AA1120" s="35" t="s">
        <v>14691</v>
      </c>
      <c r="AC1120" s="35" t="s">
        <v>14691</v>
      </c>
      <c r="AD1120" s="35" t="s">
        <v>14691</v>
      </c>
      <c r="AE1120">
        <v>175950000</v>
      </c>
      <c r="AF1120">
        <v>10.199999999999999</v>
      </c>
      <c r="AG1120" s="35" t="s">
        <v>14691</v>
      </c>
      <c r="AI1120">
        <v>8625000</v>
      </c>
      <c r="AJ1120" s="20">
        <v>44573</v>
      </c>
      <c r="AK1120" s="20"/>
      <c r="AL1120">
        <v>8037500</v>
      </c>
      <c r="AO1120">
        <v>8037500</v>
      </c>
      <c r="AP1120" s="35" t="s">
        <v>14691</v>
      </c>
      <c r="AQ1120" s="35" t="s">
        <v>14691</v>
      </c>
      <c r="AR1120" s="35" t="s">
        <v>14691</v>
      </c>
      <c r="AS1120" s="35" t="s">
        <v>14691</v>
      </c>
      <c r="AT1120" s="35" t="s">
        <v>14691</v>
      </c>
      <c r="AU1120">
        <v>10.199999999999999</v>
      </c>
      <c r="AV1120">
        <v>10.25</v>
      </c>
      <c r="AW1120" t="b">
        <v>0</v>
      </c>
      <c r="AX1120">
        <v>17250000</v>
      </c>
      <c r="AY1120" s="20">
        <v>45030</v>
      </c>
      <c r="AZ1120" s="20"/>
      <c r="BA1120" s="20">
        <v>45121</v>
      </c>
      <c r="BB1120">
        <v>1</v>
      </c>
      <c r="BC1120">
        <v>0.5</v>
      </c>
      <c r="BD1120">
        <v>1</v>
      </c>
      <c r="BE1120">
        <v>11.5</v>
      </c>
      <c r="BF1120" s="35" t="s">
        <v>14691</v>
      </c>
      <c r="BG1120" s="35" t="s">
        <v>905</v>
      </c>
      <c r="BH1120" s="35" t="s">
        <v>6937</v>
      </c>
      <c r="BI1120" s="35" t="s">
        <v>2580</v>
      </c>
      <c r="BJ1120" s="35" t="s">
        <v>6938</v>
      </c>
    </row>
    <row r="1121" spans="1:62" x14ac:dyDescent="0.2">
      <c r="A1121">
        <v>1119</v>
      </c>
      <c r="B1121" s="35" t="s">
        <v>12031</v>
      </c>
      <c r="C1121" s="35" t="s">
        <v>12032</v>
      </c>
      <c r="D1121" s="35" t="s">
        <v>12033</v>
      </c>
      <c r="E1121" s="35" t="s">
        <v>12039</v>
      </c>
      <c r="F1121" s="35" t="s">
        <v>12035</v>
      </c>
      <c r="G1121" s="20">
        <v>44277</v>
      </c>
      <c r="H1121" s="35" t="s">
        <v>256</v>
      </c>
      <c r="I1121" s="35" t="s">
        <v>61</v>
      </c>
      <c r="J1121" s="35" t="s">
        <v>69</v>
      </c>
      <c r="K1121">
        <v>18</v>
      </c>
      <c r="L1121">
        <v>9.1999999999999993</v>
      </c>
      <c r="M1121" s="35" t="s">
        <v>12036</v>
      </c>
      <c r="N1121" s="35" t="s">
        <v>12037</v>
      </c>
      <c r="O1121" s="35" t="s">
        <v>52</v>
      </c>
      <c r="P1121" s="35" t="s">
        <v>2575</v>
      </c>
      <c r="Q1121" s="35" t="s">
        <v>241</v>
      </c>
      <c r="R1121" s="35" t="s">
        <v>2623</v>
      </c>
      <c r="S1121" s="35" t="s">
        <v>12038</v>
      </c>
      <c r="T1121">
        <v>17250000</v>
      </c>
      <c r="U1121">
        <v>10</v>
      </c>
      <c r="V1121" s="35" t="s">
        <v>14691</v>
      </c>
      <c r="W1121" s="35" t="s">
        <v>904</v>
      </c>
      <c r="X1121" s="35" t="s">
        <v>49</v>
      </c>
      <c r="Y1121" s="35" t="s">
        <v>48</v>
      </c>
      <c r="Z1121" s="35" t="s">
        <v>14691</v>
      </c>
      <c r="AA1121" s="35" t="s">
        <v>14691</v>
      </c>
      <c r="AC1121" s="35" t="s">
        <v>14691</v>
      </c>
      <c r="AD1121" s="35" t="s">
        <v>14691</v>
      </c>
      <c r="AE1121">
        <v>175950000</v>
      </c>
      <c r="AF1121">
        <v>10.199999999999999</v>
      </c>
      <c r="AG1121" s="35" t="s">
        <v>14691</v>
      </c>
      <c r="AI1121">
        <v>8625000</v>
      </c>
      <c r="AJ1121" s="20">
        <v>44573</v>
      </c>
      <c r="AK1121" s="20"/>
      <c r="AL1121">
        <v>8037500</v>
      </c>
      <c r="AO1121">
        <v>8037500</v>
      </c>
      <c r="AP1121" s="35" t="s">
        <v>14691</v>
      </c>
      <c r="AQ1121" s="35" t="s">
        <v>14691</v>
      </c>
      <c r="AR1121" s="35" t="s">
        <v>14691</v>
      </c>
      <c r="AS1121" s="35" t="s">
        <v>14691</v>
      </c>
      <c r="AT1121" s="35" t="s">
        <v>14691</v>
      </c>
      <c r="AU1121">
        <v>10.199999999999999</v>
      </c>
      <c r="AV1121">
        <v>10.25</v>
      </c>
      <c r="AW1121" t="b">
        <v>0</v>
      </c>
      <c r="AX1121">
        <v>17250000</v>
      </c>
      <c r="AY1121" s="20">
        <v>45030</v>
      </c>
      <c r="AZ1121" s="20"/>
      <c r="BA1121" s="20">
        <v>45121</v>
      </c>
      <c r="BB1121">
        <v>1</v>
      </c>
      <c r="BC1121">
        <v>0.5</v>
      </c>
      <c r="BD1121">
        <v>1</v>
      </c>
      <c r="BE1121">
        <v>11.5</v>
      </c>
      <c r="BF1121" s="35" t="s">
        <v>14691</v>
      </c>
      <c r="BG1121" s="35" t="s">
        <v>12031</v>
      </c>
      <c r="BH1121" s="35" t="s">
        <v>12040</v>
      </c>
      <c r="BI1121" s="35" t="s">
        <v>2584</v>
      </c>
      <c r="BJ1121" s="35" t="s">
        <v>12041</v>
      </c>
    </row>
    <row r="1122" spans="1:62" x14ac:dyDescent="0.2">
      <c r="A1122">
        <v>1120</v>
      </c>
      <c r="B1122" s="35" t="s">
        <v>12031</v>
      </c>
      <c r="C1122" s="35" t="s">
        <v>12032</v>
      </c>
      <c r="D1122" s="35" t="s">
        <v>12033</v>
      </c>
      <c r="E1122" s="35" t="s">
        <v>12042</v>
      </c>
      <c r="F1122" s="35" t="s">
        <v>12035</v>
      </c>
      <c r="G1122" s="20">
        <v>44277</v>
      </c>
      <c r="H1122" s="35" t="s">
        <v>256</v>
      </c>
      <c r="I1122" s="35" t="s">
        <v>61</v>
      </c>
      <c r="J1122" s="35" t="s">
        <v>69</v>
      </c>
      <c r="K1122">
        <v>18</v>
      </c>
      <c r="L1122">
        <v>9.1999999999999993</v>
      </c>
      <c r="M1122" s="35" t="s">
        <v>12036</v>
      </c>
      <c r="N1122" s="35" t="s">
        <v>12037</v>
      </c>
      <c r="O1122" s="35" t="s">
        <v>52</v>
      </c>
      <c r="P1122" s="35" t="s">
        <v>2575</v>
      </c>
      <c r="Q1122" s="35" t="s">
        <v>241</v>
      </c>
      <c r="R1122" s="35" t="s">
        <v>2623</v>
      </c>
      <c r="S1122" s="35" t="s">
        <v>12038</v>
      </c>
      <c r="T1122">
        <v>17250000</v>
      </c>
      <c r="U1122">
        <v>10</v>
      </c>
      <c r="V1122" s="35" t="s">
        <v>14691</v>
      </c>
      <c r="W1122" s="35" t="s">
        <v>904</v>
      </c>
      <c r="X1122" s="35" t="s">
        <v>49</v>
      </c>
      <c r="Y1122" s="35" t="s">
        <v>48</v>
      </c>
      <c r="Z1122" s="35" t="s">
        <v>14691</v>
      </c>
      <c r="AA1122" s="35" t="s">
        <v>14691</v>
      </c>
      <c r="AC1122" s="35" t="s">
        <v>14691</v>
      </c>
      <c r="AD1122" s="35" t="s">
        <v>14691</v>
      </c>
      <c r="AE1122">
        <v>175950000</v>
      </c>
      <c r="AF1122">
        <v>10.199999999999999</v>
      </c>
      <c r="AG1122" s="35" t="s">
        <v>14691</v>
      </c>
      <c r="AI1122">
        <v>8625000</v>
      </c>
      <c r="AJ1122" s="20">
        <v>44573</v>
      </c>
      <c r="AK1122" s="20"/>
      <c r="AL1122">
        <v>8037500</v>
      </c>
      <c r="AO1122">
        <v>8037500</v>
      </c>
      <c r="AP1122" s="35" t="s">
        <v>14691</v>
      </c>
      <c r="AQ1122" s="35" t="s">
        <v>14691</v>
      </c>
      <c r="AR1122" s="35" t="s">
        <v>14691</v>
      </c>
      <c r="AS1122" s="35" t="s">
        <v>14691</v>
      </c>
      <c r="AT1122" s="35" t="s">
        <v>14691</v>
      </c>
      <c r="AU1122">
        <v>10.199999999999999</v>
      </c>
      <c r="AV1122">
        <v>10.25</v>
      </c>
      <c r="AW1122" t="b">
        <v>0</v>
      </c>
      <c r="AX1122">
        <v>17250000</v>
      </c>
      <c r="AY1122" s="20">
        <v>45030</v>
      </c>
      <c r="AZ1122" s="20"/>
      <c r="BA1122" s="20">
        <v>45121</v>
      </c>
      <c r="BB1122">
        <v>1</v>
      </c>
      <c r="BC1122">
        <v>0.5</v>
      </c>
      <c r="BD1122">
        <v>1</v>
      </c>
      <c r="BE1122">
        <v>11.5</v>
      </c>
      <c r="BF1122" s="35" t="s">
        <v>14691</v>
      </c>
      <c r="BG1122" s="35" t="s">
        <v>12043</v>
      </c>
      <c r="BH1122" s="35" t="s">
        <v>6937</v>
      </c>
      <c r="BI1122" s="35" t="s">
        <v>2589</v>
      </c>
      <c r="BJ1122" s="35" t="s">
        <v>6938</v>
      </c>
    </row>
    <row r="1123" spans="1:62" x14ac:dyDescent="0.2">
      <c r="A1123">
        <v>1121</v>
      </c>
      <c r="B1123" s="35" t="s">
        <v>7844</v>
      </c>
      <c r="C1123" s="35" t="s">
        <v>7845</v>
      </c>
      <c r="D1123" s="35" t="s">
        <v>902</v>
      </c>
      <c r="E1123" s="35" t="s">
        <v>7846</v>
      </c>
      <c r="F1123" s="35" t="s">
        <v>7847</v>
      </c>
      <c r="G1123" s="20">
        <v>44204</v>
      </c>
      <c r="H1123" s="35" t="s">
        <v>3225</v>
      </c>
      <c r="I1123" s="35" t="s">
        <v>54</v>
      </c>
      <c r="J1123" s="35" t="s">
        <v>69</v>
      </c>
      <c r="K1123">
        <v>18</v>
      </c>
      <c r="L1123">
        <v>9.1999999999999993</v>
      </c>
      <c r="M1123" s="35" t="s">
        <v>7848</v>
      </c>
      <c r="N1123" s="35" t="s">
        <v>7849</v>
      </c>
      <c r="O1123" s="35" t="s">
        <v>136</v>
      </c>
      <c r="P1123" s="35" t="s">
        <v>2575</v>
      </c>
      <c r="Q1123" s="35" t="s">
        <v>52</v>
      </c>
      <c r="R1123" s="35" t="s">
        <v>2577</v>
      </c>
      <c r="S1123" s="35" t="s">
        <v>7850</v>
      </c>
      <c r="T1123">
        <v>24150000</v>
      </c>
      <c r="U1123">
        <v>10</v>
      </c>
      <c r="V1123" s="35" t="s">
        <v>14691</v>
      </c>
      <c r="W1123" s="35" t="s">
        <v>901</v>
      </c>
      <c r="X1123" s="35" t="s">
        <v>156</v>
      </c>
      <c r="Y1123" s="35" t="s">
        <v>48</v>
      </c>
      <c r="Z1123" s="35" t="s">
        <v>156</v>
      </c>
      <c r="AA1123" s="35" t="s">
        <v>48</v>
      </c>
      <c r="AC1123" s="35" t="s">
        <v>14691</v>
      </c>
      <c r="AD1123" s="35" t="s">
        <v>14691</v>
      </c>
      <c r="AE1123">
        <v>241565323</v>
      </c>
      <c r="AF1123">
        <v>10</v>
      </c>
      <c r="AG1123" s="35" t="s">
        <v>900</v>
      </c>
      <c r="AH1123">
        <v>842000000</v>
      </c>
      <c r="AI1123">
        <v>12075000</v>
      </c>
      <c r="AJ1123" s="20">
        <v>44224</v>
      </c>
      <c r="AK1123" s="20">
        <v>44550</v>
      </c>
      <c r="AL1123">
        <v>6750000</v>
      </c>
      <c r="AM1123">
        <v>675000</v>
      </c>
      <c r="AP1123" s="35" t="s">
        <v>14691</v>
      </c>
      <c r="AQ1123" s="35" t="s">
        <v>14691</v>
      </c>
      <c r="AR1123" s="35" t="s">
        <v>899</v>
      </c>
      <c r="AS1123" s="35" t="s">
        <v>7851</v>
      </c>
      <c r="AT1123" s="35" t="s">
        <v>14691</v>
      </c>
      <c r="AU1123">
        <v>10.01</v>
      </c>
      <c r="AV1123">
        <v>10.069000000000001</v>
      </c>
      <c r="AW1123" t="b">
        <v>1</v>
      </c>
      <c r="AX1123">
        <v>24150000</v>
      </c>
      <c r="AY1123" s="20">
        <v>44958</v>
      </c>
      <c r="AZ1123" s="20">
        <v>44773</v>
      </c>
      <c r="BA1123" s="20"/>
      <c r="BB1123">
        <v>1</v>
      </c>
      <c r="BC1123">
        <v>0.5</v>
      </c>
      <c r="BD1123">
        <v>1</v>
      </c>
      <c r="BE1123">
        <v>11.5</v>
      </c>
      <c r="BF1123" s="35" t="s">
        <v>14691</v>
      </c>
      <c r="BG1123" s="35" t="s">
        <v>903</v>
      </c>
      <c r="BH1123" s="35" t="s">
        <v>7852</v>
      </c>
      <c r="BI1123" s="35" t="s">
        <v>2580</v>
      </c>
      <c r="BJ1123" s="35" t="s">
        <v>7853</v>
      </c>
    </row>
    <row r="1124" spans="1:62" x14ac:dyDescent="0.2">
      <c r="A1124">
        <v>1122</v>
      </c>
      <c r="B1124" s="35" t="s">
        <v>7844</v>
      </c>
      <c r="C1124" s="35" t="s">
        <v>7845</v>
      </c>
      <c r="D1124" s="35" t="s">
        <v>902</v>
      </c>
      <c r="E1124" s="35" t="s">
        <v>7854</v>
      </c>
      <c r="F1124" s="35" t="s">
        <v>7847</v>
      </c>
      <c r="G1124" s="20">
        <v>44204</v>
      </c>
      <c r="H1124" s="35" t="s">
        <v>3225</v>
      </c>
      <c r="I1124" s="35" t="s">
        <v>54</v>
      </c>
      <c r="J1124" s="35" t="s">
        <v>69</v>
      </c>
      <c r="K1124">
        <v>18</v>
      </c>
      <c r="L1124">
        <v>9.1999999999999993</v>
      </c>
      <c r="M1124" s="35" t="s">
        <v>7848</v>
      </c>
      <c r="N1124" s="35" t="s">
        <v>7849</v>
      </c>
      <c r="O1124" s="35" t="s">
        <v>136</v>
      </c>
      <c r="P1124" s="35" t="s">
        <v>2575</v>
      </c>
      <c r="Q1124" s="35" t="s">
        <v>52</v>
      </c>
      <c r="R1124" s="35" t="s">
        <v>2577</v>
      </c>
      <c r="S1124" s="35" t="s">
        <v>7850</v>
      </c>
      <c r="T1124">
        <v>24150000</v>
      </c>
      <c r="U1124">
        <v>10</v>
      </c>
      <c r="V1124" s="35" t="s">
        <v>14691</v>
      </c>
      <c r="W1124" s="35" t="s">
        <v>901</v>
      </c>
      <c r="X1124" s="35" t="s">
        <v>156</v>
      </c>
      <c r="Y1124" s="35" t="s">
        <v>48</v>
      </c>
      <c r="Z1124" s="35" t="s">
        <v>156</v>
      </c>
      <c r="AA1124" s="35" t="s">
        <v>48</v>
      </c>
      <c r="AC1124" s="35" t="s">
        <v>14691</v>
      </c>
      <c r="AD1124" s="35" t="s">
        <v>14691</v>
      </c>
      <c r="AE1124">
        <v>241565323</v>
      </c>
      <c r="AF1124">
        <v>10</v>
      </c>
      <c r="AG1124" s="35" t="s">
        <v>900</v>
      </c>
      <c r="AH1124">
        <v>842000000</v>
      </c>
      <c r="AI1124">
        <v>12075000</v>
      </c>
      <c r="AJ1124" s="20">
        <v>44224</v>
      </c>
      <c r="AK1124" s="20">
        <v>44550</v>
      </c>
      <c r="AL1124">
        <v>6750000</v>
      </c>
      <c r="AM1124">
        <v>675000</v>
      </c>
      <c r="AP1124" s="35" t="s">
        <v>14691</v>
      </c>
      <c r="AQ1124" s="35" t="s">
        <v>14691</v>
      </c>
      <c r="AR1124" s="35" t="s">
        <v>899</v>
      </c>
      <c r="AS1124" s="35" t="s">
        <v>7851</v>
      </c>
      <c r="AT1124" s="35" t="s">
        <v>14691</v>
      </c>
      <c r="AU1124">
        <v>10.01</v>
      </c>
      <c r="AV1124">
        <v>10.069000000000001</v>
      </c>
      <c r="AW1124" t="b">
        <v>1</v>
      </c>
      <c r="AX1124">
        <v>24150000</v>
      </c>
      <c r="AY1124" s="20">
        <v>44958</v>
      </c>
      <c r="AZ1124" s="20">
        <v>44773</v>
      </c>
      <c r="BA1124" s="20"/>
      <c r="BB1124">
        <v>1</v>
      </c>
      <c r="BC1124">
        <v>0.5</v>
      </c>
      <c r="BD1124">
        <v>1</v>
      </c>
      <c r="BE1124">
        <v>11.5</v>
      </c>
      <c r="BF1124" s="35" t="s">
        <v>14691</v>
      </c>
      <c r="BG1124" s="35" t="s">
        <v>7844</v>
      </c>
      <c r="BH1124" s="35" t="s">
        <v>7855</v>
      </c>
      <c r="BI1124" s="35" t="s">
        <v>2584</v>
      </c>
      <c r="BJ1124" s="35" t="s">
        <v>7856</v>
      </c>
    </row>
    <row r="1125" spans="1:62" x14ac:dyDescent="0.2">
      <c r="A1125">
        <v>1123</v>
      </c>
      <c r="B1125" s="35" t="s">
        <v>7844</v>
      </c>
      <c r="C1125" s="35" t="s">
        <v>7845</v>
      </c>
      <c r="D1125" s="35" t="s">
        <v>902</v>
      </c>
      <c r="E1125" s="35" t="s">
        <v>7857</v>
      </c>
      <c r="F1125" s="35" t="s">
        <v>7847</v>
      </c>
      <c r="G1125" s="20">
        <v>44204</v>
      </c>
      <c r="H1125" s="35" t="s">
        <v>3225</v>
      </c>
      <c r="I1125" s="35" t="s">
        <v>54</v>
      </c>
      <c r="J1125" s="35" t="s">
        <v>69</v>
      </c>
      <c r="K1125">
        <v>18</v>
      </c>
      <c r="L1125">
        <v>9.1999999999999993</v>
      </c>
      <c r="M1125" s="35" t="s">
        <v>7848</v>
      </c>
      <c r="N1125" s="35" t="s">
        <v>7849</v>
      </c>
      <c r="O1125" s="35" t="s">
        <v>136</v>
      </c>
      <c r="P1125" s="35" t="s">
        <v>2575</v>
      </c>
      <c r="Q1125" s="35" t="s">
        <v>52</v>
      </c>
      <c r="R1125" s="35" t="s">
        <v>2577</v>
      </c>
      <c r="S1125" s="35" t="s">
        <v>7850</v>
      </c>
      <c r="T1125">
        <v>24150000</v>
      </c>
      <c r="U1125">
        <v>10</v>
      </c>
      <c r="V1125" s="35" t="s">
        <v>14691</v>
      </c>
      <c r="W1125" s="35" t="s">
        <v>901</v>
      </c>
      <c r="X1125" s="35" t="s">
        <v>156</v>
      </c>
      <c r="Y1125" s="35" t="s">
        <v>48</v>
      </c>
      <c r="Z1125" s="35" t="s">
        <v>156</v>
      </c>
      <c r="AA1125" s="35" t="s">
        <v>48</v>
      </c>
      <c r="AC1125" s="35" t="s">
        <v>14691</v>
      </c>
      <c r="AD1125" s="35" t="s">
        <v>14691</v>
      </c>
      <c r="AE1125">
        <v>241565323</v>
      </c>
      <c r="AF1125">
        <v>10</v>
      </c>
      <c r="AG1125" s="35" t="s">
        <v>900</v>
      </c>
      <c r="AH1125">
        <v>842000000</v>
      </c>
      <c r="AI1125">
        <v>12075000</v>
      </c>
      <c r="AJ1125" s="20">
        <v>44224</v>
      </c>
      <c r="AK1125" s="20">
        <v>44550</v>
      </c>
      <c r="AL1125">
        <v>6750000</v>
      </c>
      <c r="AM1125">
        <v>675000</v>
      </c>
      <c r="AP1125" s="35" t="s">
        <v>14691</v>
      </c>
      <c r="AQ1125" s="35" t="s">
        <v>14691</v>
      </c>
      <c r="AR1125" s="35" t="s">
        <v>899</v>
      </c>
      <c r="AS1125" s="35" t="s">
        <v>7851</v>
      </c>
      <c r="AT1125" s="35" t="s">
        <v>14691</v>
      </c>
      <c r="AU1125">
        <v>10.01</v>
      </c>
      <c r="AV1125">
        <v>10.069000000000001</v>
      </c>
      <c r="AW1125" t="b">
        <v>1</v>
      </c>
      <c r="AX1125">
        <v>24150000</v>
      </c>
      <c r="AY1125" s="20">
        <v>44958</v>
      </c>
      <c r="AZ1125" s="20">
        <v>44773</v>
      </c>
      <c r="BA1125" s="20"/>
      <c r="BB1125">
        <v>1</v>
      </c>
      <c r="BC1125">
        <v>0.5</v>
      </c>
      <c r="BD1125">
        <v>1</v>
      </c>
      <c r="BE1125">
        <v>11.5</v>
      </c>
      <c r="BF1125" s="35" t="s">
        <v>14691</v>
      </c>
      <c r="BG1125" s="35" t="s">
        <v>7858</v>
      </c>
      <c r="BH1125" s="35" t="s">
        <v>7859</v>
      </c>
      <c r="BI1125" s="35" t="s">
        <v>2589</v>
      </c>
      <c r="BJ1125" s="35" t="s">
        <v>7860</v>
      </c>
    </row>
    <row r="1126" spans="1:62" x14ac:dyDescent="0.2">
      <c r="A1126">
        <v>1124</v>
      </c>
      <c r="B1126" s="35" t="s">
        <v>8265</v>
      </c>
      <c r="C1126" s="35" t="s">
        <v>8266</v>
      </c>
      <c r="D1126" s="35" t="s">
        <v>8267</v>
      </c>
      <c r="E1126" s="35" t="s">
        <v>8268</v>
      </c>
      <c r="F1126" s="35" t="s">
        <v>8269</v>
      </c>
      <c r="G1126" s="20">
        <v>44215</v>
      </c>
      <c r="H1126" s="35" t="s">
        <v>3225</v>
      </c>
      <c r="I1126" s="35" t="s">
        <v>54</v>
      </c>
      <c r="J1126" s="35" t="s">
        <v>69</v>
      </c>
      <c r="K1126">
        <v>18</v>
      </c>
      <c r="L1126">
        <v>9.1999999999999993</v>
      </c>
      <c r="M1126" s="35" t="s">
        <v>8270</v>
      </c>
      <c r="N1126" s="35" t="s">
        <v>8271</v>
      </c>
      <c r="O1126" s="35" t="s">
        <v>209</v>
      </c>
      <c r="P1126" s="35" t="s">
        <v>2575</v>
      </c>
      <c r="Q1126" s="35" t="s">
        <v>59</v>
      </c>
      <c r="R1126" s="35" t="s">
        <v>2577</v>
      </c>
      <c r="S1126" s="35" t="s">
        <v>8272</v>
      </c>
      <c r="T1126">
        <v>23000000</v>
      </c>
      <c r="U1126">
        <v>10</v>
      </c>
      <c r="V1126" s="35" t="s">
        <v>14691</v>
      </c>
      <c r="W1126" s="35" t="s">
        <v>897</v>
      </c>
      <c r="X1126" s="35" t="s">
        <v>79</v>
      </c>
      <c r="Y1126" s="35" t="s">
        <v>93</v>
      </c>
      <c r="Z1126" s="35" t="s">
        <v>14691</v>
      </c>
      <c r="AA1126" s="35" t="s">
        <v>14691</v>
      </c>
      <c r="AC1126" s="35" t="s">
        <v>14691</v>
      </c>
      <c r="AD1126" s="35" t="s">
        <v>14691</v>
      </c>
      <c r="AE1126">
        <v>230040375</v>
      </c>
      <c r="AF1126">
        <v>10</v>
      </c>
      <c r="AG1126" s="35" t="s">
        <v>14691</v>
      </c>
      <c r="AI1126">
        <v>11500000</v>
      </c>
      <c r="AJ1126" s="20">
        <v>44231</v>
      </c>
      <c r="AK1126" s="20"/>
      <c r="AL1126">
        <v>5600000</v>
      </c>
      <c r="AO1126">
        <v>6600000</v>
      </c>
      <c r="AP1126" s="35" t="s">
        <v>14691</v>
      </c>
      <c r="AQ1126" s="35" t="s">
        <v>14691</v>
      </c>
      <c r="AR1126" s="35" t="s">
        <v>14691</v>
      </c>
      <c r="AS1126" s="35" t="s">
        <v>14691</v>
      </c>
      <c r="AT1126" s="35" t="s">
        <v>14691</v>
      </c>
      <c r="AU1126">
        <v>10.01</v>
      </c>
      <c r="AV1126">
        <v>10.069000000000001</v>
      </c>
      <c r="AW1126" t="b">
        <v>0</v>
      </c>
      <c r="AX1126">
        <v>23000000</v>
      </c>
      <c r="AY1126" s="20">
        <v>44965</v>
      </c>
      <c r="AZ1126" s="20"/>
      <c r="BA1126" s="20"/>
      <c r="BB1126">
        <v>1</v>
      </c>
      <c r="BC1126">
        <v>0.5</v>
      </c>
      <c r="BD1126">
        <v>1</v>
      </c>
      <c r="BE1126">
        <v>11.5</v>
      </c>
      <c r="BF1126" s="35" t="s">
        <v>14691</v>
      </c>
      <c r="BG1126" s="35" t="s">
        <v>898</v>
      </c>
      <c r="BH1126" s="35" t="s">
        <v>8273</v>
      </c>
      <c r="BI1126" s="35" t="s">
        <v>2580</v>
      </c>
      <c r="BJ1126" s="35" t="s">
        <v>8274</v>
      </c>
    </row>
    <row r="1127" spans="1:62" x14ac:dyDescent="0.2">
      <c r="A1127">
        <v>1125</v>
      </c>
      <c r="B1127" s="35" t="s">
        <v>8265</v>
      </c>
      <c r="C1127" s="35" t="s">
        <v>8266</v>
      </c>
      <c r="D1127" s="35" t="s">
        <v>8267</v>
      </c>
      <c r="E1127" s="35" t="s">
        <v>8275</v>
      </c>
      <c r="F1127" s="35" t="s">
        <v>8269</v>
      </c>
      <c r="G1127" s="20">
        <v>44215</v>
      </c>
      <c r="H1127" s="35" t="s">
        <v>3225</v>
      </c>
      <c r="I1127" s="35" t="s">
        <v>54</v>
      </c>
      <c r="J1127" s="35" t="s">
        <v>69</v>
      </c>
      <c r="K1127">
        <v>18</v>
      </c>
      <c r="L1127">
        <v>9.1999999999999993</v>
      </c>
      <c r="M1127" s="35" t="s">
        <v>8270</v>
      </c>
      <c r="N1127" s="35" t="s">
        <v>8271</v>
      </c>
      <c r="O1127" s="35" t="s">
        <v>209</v>
      </c>
      <c r="P1127" s="35" t="s">
        <v>2575</v>
      </c>
      <c r="Q1127" s="35" t="s">
        <v>59</v>
      </c>
      <c r="R1127" s="35" t="s">
        <v>2577</v>
      </c>
      <c r="S1127" s="35" t="s">
        <v>8272</v>
      </c>
      <c r="T1127">
        <v>23000000</v>
      </c>
      <c r="U1127">
        <v>10</v>
      </c>
      <c r="V1127" s="35" t="s">
        <v>14691</v>
      </c>
      <c r="W1127" s="35" t="s">
        <v>897</v>
      </c>
      <c r="X1127" s="35" t="s">
        <v>79</v>
      </c>
      <c r="Y1127" s="35" t="s">
        <v>93</v>
      </c>
      <c r="Z1127" s="35" t="s">
        <v>14691</v>
      </c>
      <c r="AA1127" s="35" t="s">
        <v>14691</v>
      </c>
      <c r="AC1127" s="35" t="s">
        <v>14691</v>
      </c>
      <c r="AD1127" s="35" t="s">
        <v>14691</v>
      </c>
      <c r="AE1127">
        <v>230040375</v>
      </c>
      <c r="AF1127">
        <v>10</v>
      </c>
      <c r="AG1127" s="35" t="s">
        <v>14691</v>
      </c>
      <c r="AI1127">
        <v>11500000</v>
      </c>
      <c r="AJ1127" s="20">
        <v>44231</v>
      </c>
      <c r="AK1127" s="20"/>
      <c r="AL1127">
        <v>5600000</v>
      </c>
      <c r="AO1127">
        <v>6600000</v>
      </c>
      <c r="AP1127" s="35" t="s">
        <v>14691</v>
      </c>
      <c r="AQ1127" s="35" t="s">
        <v>14691</v>
      </c>
      <c r="AR1127" s="35" t="s">
        <v>14691</v>
      </c>
      <c r="AS1127" s="35" t="s">
        <v>14691</v>
      </c>
      <c r="AT1127" s="35" t="s">
        <v>14691</v>
      </c>
      <c r="AU1127">
        <v>10.01</v>
      </c>
      <c r="AV1127">
        <v>10.069000000000001</v>
      </c>
      <c r="AW1127" t="b">
        <v>0</v>
      </c>
      <c r="AX1127">
        <v>23000000</v>
      </c>
      <c r="AY1127" s="20">
        <v>44965</v>
      </c>
      <c r="AZ1127" s="20"/>
      <c r="BA1127" s="20"/>
      <c r="BB1127">
        <v>1</v>
      </c>
      <c r="BC1127">
        <v>0.5</v>
      </c>
      <c r="BD1127">
        <v>1</v>
      </c>
      <c r="BE1127">
        <v>11.5</v>
      </c>
      <c r="BF1127" s="35" t="s">
        <v>14691</v>
      </c>
      <c r="BG1127" s="35" t="s">
        <v>8265</v>
      </c>
      <c r="BH1127" s="35" t="s">
        <v>8276</v>
      </c>
      <c r="BI1127" s="35" t="s">
        <v>2584</v>
      </c>
      <c r="BJ1127" s="35" t="s">
        <v>8277</v>
      </c>
    </row>
    <row r="1128" spans="1:62" x14ac:dyDescent="0.2">
      <c r="A1128">
        <v>1126</v>
      </c>
      <c r="B1128" s="35" t="s">
        <v>8265</v>
      </c>
      <c r="C1128" s="35" t="s">
        <v>8266</v>
      </c>
      <c r="D1128" s="35" t="s">
        <v>8267</v>
      </c>
      <c r="E1128" s="35" t="s">
        <v>8278</v>
      </c>
      <c r="F1128" s="35" t="s">
        <v>8269</v>
      </c>
      <c r="G1128" s="20">
        <v>44215</v>
      </c>
      <c r="H1128" s="35" t="s">
        <v>3225</v>
      </c>
      <c r="I1128" s="35" t="s">
        <v>54</v>
      </c>
      <c r="J1128" s="35" t="s">
        <v>69</v>
      </c>
      <c r="K1128">
        <v>18</v>
      </c>
      <c r="L1128">
        <v>9.1999999999999993</v>
      </c>
      <c r="M1128" s="35" t="s">
        <v>8270</v>
      </c>
      <c r="N1128" s="35" t="s">
        <v>8271</v>
      </c>
      <c r="O1128" s="35" t="s">
        <v>209</v>
      </c>
      <c r="P1128" s="35" t="s">
        <v>2575</v>
      </c>
      <c r="Q1128" s="35" t="s">
        <v>59</v>
      </c>
      <c r="R1128" s="35" t="s">
        <v>2577</v>
      </c>
      <c r="S1128" s="35" t="s">
        <v>8272</v>
      </c>
      <c r="T1128">
        <v>23000000</v>
      </c>
      <c r="U1128">
        <v>10</v>
      </c>
      <c r="V1128" s="35" t="s">
        <v>14691</v>
      </c>
      <c r="W1128" s="35" t="s">
        <v>897</v>
      </c>
      <c r="X1128" s="35" t="s">
        <v>79</v>
      </c>
      <c r="Y1128" s="35" t="s">
        <v>93</v>
      </c>
      <c r="Z1128" s="35" t="s">
        <v>14691</v>
      </c>
      <c r="AA1128" s="35" t="s">
        <v>14691</v>
      </c>
      <c r="AC1128" s="35" t="s">
        <v>14691</v>
      </c>
      <c r="AD1128" s="35" t="s">
        <v>14691</v>
      </c>
      <c r="AE1128">
        <v>230040375</v>
      </c>
      <c r="AF1128">
        <v>10</v>
      </c>
      <c r="AG1128" s="35" t="s">
        <v>14691</v>
      </c>
      <c r="AI1128">
        <v>11500000</v>
      </c>
      <c r="AJ1128" s="20">
        <v>44231</v>
      </c>
      <c r="AK1128" s="20"/>
      <c r="AL1128">
        <v>5600000</v>
      </c>
      <c r="AO1128">
        <v>6600000</v>
      </c>
      <c r="AP1128" s="35" t="s">
        <v>14691</v>
      </c>
      <c r="AQ1128" s="35" t="s">
        <v>14691</v>
      </c>
      <c r="AR1128" s="35" t="s">
        <v>14691</v>
      </c>
      <c r="AS1128" s="35" t="s">
        <v>14691</v>
      </c>
      <c r="AT1128" s="35" t="s">
        <v>14691</v>
      </c>
      <c r="AU1128">
        <v>10.01</v>
      </c>
      <c r="AV1128">
        <v>10.069000000000001</v>
      </c>
      <c r="AW1128" t="b">
        <v>0</v>
      </c>
      <c r="AX1128">
        <v>23000000</v>
      </c>
      <c r="AY1128" s="20">
        <v>44965</v>
      </c>
      <c r="AZ1128" s="20"/>
      <c r="BA1128" s="20"/>
      <c r="BB1128">
        <v>1</v>
      </c>
      <c r="BC1128">
        <v>0.5</v>
      </c>
      <c r="BD1128">
        <v>1</v>
      </c>
      <c r="BE1128">
        <v>11.5</v>
      </c>
      <c r="BF1128" s="35" t="s">
        <v>14691</v>
      </c>
      <c r="BG1128" s="35" t="s">
        <v>8279</v>
      </c>
      <c r="BH1128" s="35" t="s">
        <v>8280</v>
      </c>
      <c r="BI1128" s="35" t="s">
        <v>2589</v>
      </c>
      <c r="BJ1128" s="35" t="s">
        <v>8281</v>
      </c>
    </row>
    <row r="1129" spans="1:62" x14ac:dyDescent="0.2">
      <c r="A1129">
        <v>1127</v>
      </c>
      <c r="B1129" s="35" t="s">
        <v>11067</v>
      </c>
      <c r="C1129" s="35" t="s">
        <v>11068</v>
      </c>
      <c r="D1129" s="35" t="s">
        <v>11069</v>
      </c>
      <c r="E1129" s="35" t="s">
        <v>11070</v>
      </c>
      <c r="F1129" s="35" t="s">
        <v>11071</v>
      </c>
      <c r="G1129" s="20">
        <v>44523</v>
      </c>
      <c r="H1129" s="35" t="s">
        <v>386</v>
      </c>
      <c r="I1129" s="35" t="s">
        <v>61</v>
      </c>
      <c r="J1129" s="35" t="s">
        <v>69</v>
      </c>
      <c r="K1129">
        <v>18</v>
      </c>
      <c r="L1129">
        <v>9.1999999999999993</v>
      </c>
      <c r="M1129" s="35" t="s">
        <v>11072</v>
      </c>
      <c r="N1129" s="35" t="s">
        <v>11073</v>
      </c>
      <c r="O1129" s="35" t="s">
        <v>95</v>
      </c>
      <c r="P1129" s="35" t="s">
        <v>2575</v>
      </c>
      <c r="Q1129" s="35" t="s">
        <v>96</v>
      </c>
      <c r="R1129" s="35" t="s">
        <v>2577</v>
      </c>
      <c r="S1129" s="35" t="s">
        <v>11074</v>
      </c>
      <c r="T1129">
        <v>34500000</v>
      </c>
      <c r="U1129">
        <v>10</v>
      </c>
      <c r="V1129" s="35" t="s">
        <v>11075</v>
      </c>
      <c r="W1129" s="35" t="s">
        <v>895</v>
      </c>
      <c r="X1129" s="35" t="s">
        <v>79</v>
      </c>
      <c r="Y1129" s="35" t="s">
        <v>219</v>
      </c>
      <c r="Z1129" s="35" t="s">
        <v>14691</v>
      </c>
      <c r="AA1129" s="35" t="s">
        <v>14691</v>
      </c>
      <c r="AC1129" s="35" t="s">
        <v>14691</v>
      </c>
      <c r="AD1129" s="35" t="s">
        <v>14691</v>
      </c>
      <c r="AE1129">
        <v>351900000</v>
      </c>
      <c r="AF1129">
        <v>10.199999999999999</v>
      </c>
      <c r="AG1129" s="35" t="s">
        <v>14691</v>
      </c>
      <c r="AI1129">
        <v>17250000</v>
      </c>
      <c r="AJ1129" s="20">
        <v>44545</v>
      </c>
      <c r="AK1129" s="20"/>
      <c r="AL1129">
        <v>16700000</v>
      </c>
      <c r="AO1129">
        <v>16700000</v>
      </c>
      <c r="AP1129" s="35" t="s">
        <v>14691</v>
      </c>
      <c r="AQ1129" s="35" t="s">
        <v>14691</v>
      </c>
      <c r="AR1129" s="35" t="s">
        <v>14691</v>
      </c>
      <c r="AS1129" s="35" t="s">
        <v>14691</v>
      </c>
      <c r="AT1129" s="35" t="s">
        <v>14691</v>
      </c>
      <c r="AU1129">
        <v>10.199999999999999</v>
      </c>
      <c r="AV1129">
        <v>10.273</v>
      </c>
      <c r="AW1129" t="b">
        <v>0</v>
      </c>
      <c r="AX1129">
        <v>34500000</v>
      </c>
      <c r="AY1129" s="20">
        <v>45002</v>
      </c>
      <c r="AZ1129" s="20"/>
      <c r="BA1129" s="20">
        <v>45186</v>
      </c>
      <c r="BB1129">
        <v>1</v>
      </c>
      <c r="BC1129">
        <v>0.5</v>
      </c>
      <c r="BD1129">
        <v>1</v>
      </c>
      <c r="BE1129">
        <v>11.5</v>
      </c>
      <c r="BF1129" s="35" t="s">
        <v>14691</v>
      </c>
      <c r="BG1129" s="35" t="s">
        <v>896</v>
      </c>
      <c r="BH1129" s="35" t="s">
        <v>11076</v>
      </c>
      <c r="BI1129" s="35" t="s">
        <v>2580</v>
      </c>
      <c r="BJ1129" s="35" t="s">
        <v>11077</v>
      </c>
    </row>
    <row r="1130" spans="1:62" x14ac:dyDescent="0.2">
      <c r="A1130">
        <v>1128</v>
      </c>
      <c r="B1130" s="35" t="s">
        <v>11067</v>
      </c>
      <c r="C1130" s="35" t="s">
        <v>11068</v>
      </c>
      <c r="D1130" s="35" t="s">
        <v>11069</v>
      </c>
      <c r="E1130" s="35" t="s">
        <v>11078</v>
      </c>
      <c r="F1130" s="35" t="s">
        <v>11071</v>
      </c>
      <c r="G1130" s="20">
        <v>44523</v>
      </c>
      <c r="H1130" s="35" t="s">
        <v>386</v>
      </c>
      <c r="I1130" s="35" t="s">
        <v>61</v>
      </c>
      <c r="J1130" s="35" t="s">
        <v>69</v>
      </c>
      <c r="K1130">
        <v>18</v>
      </c>
      <c r="L1130">
        <v>9.1999999999999993</v>
      </c>
      <c r="M1130" s="35" t="s">
        <v>11072</v>
      </c>
      <c r="N1130" s="35" t="s">
        <v>11073</v>
      </c>
      <c r="O1130" s="35" t="s">
        <v>95</v>
      </c>
      <c r="P1130" s="35" t="s">
        <v>2575</v>
      </c>
      <c r="Q1130" s="35" t="s">
        <v>96</v>
      </c>
      <c r="R1130" s="35" t="s">
        <v>2577</v>
      </c>
      <c r="S1130" s="35" t="s">
        <v>11074</v>
      </c>
      <c r="T1130">
        <v>34500000</v>
      </c>
      <c r="U1130">
        <v>10</v>
      </c>
      <c r="V1130" s="35" t="s">
        <v>11075</v>
      </c>
      <c r="W1130" s="35" t="s">
        <v>895</v>
      </c>
      <c r="X1130" s="35" t="s">
        <v>79</v>
      </c>
      <c r="Y1130" s="35" t="s">
        <v>219</v>
      </c>
      <c r="Z1130" s="35" t="s">
        <v>14691</v>
      </c>
      <c r="AA1130" s="35" t="s">
        <v>14691</v>
      </c>
      <c r="AC1130" s="35" t="s">
        <v>14691</v>
      </c>
      <c r="AD1130" s="35" t="s">
        <v>14691</v>
      </c>
      <c r="AE1130">
        <v>351900000</v>
      </c>
      <c r="AF1130">
        <v>10.199999999999999</v>
      </c>
      <c r="AG1130" s="35" t="s">
        <v>14691</v>
      </c>
      <c r="AI1130">
        <v>17250000</v>
      </c>
      <c r="AJ1130" s="20">
        <v>44545</v>
      </c>
      <c r="AK1130" s="20"/>
      <c r="AL1130">
        <v>16700000</v>
      </c>
      <c r="AO1130">
        <v>16700000</v>
      </c>
      <c r="AP1130" s="35" t="s">
        <v>14691</v>
      </c>
      <c r="AQ1130" s="35" t="s">
        <v>14691</v>
      </c>
      <c r="AR1130" s="35" t="s">
        <v>14691</v>
      </c>
      <c r="AS1130" s="35" t="s">
        <v>14691</v>
      </c>
      <c r="AT1130" s="35" t="s">
        <v>14691</v>
      </c>
      <c r="AU1130">
        <v>10.199999999999999</v>
      </c>
      <c r="AV1130">
        <v>10.273</v>
      </c>
      <c r="AW1130" t="b">
        <v>0</v>
      </c>
      <c r="AX1130">
        <v>34500000</v>
      </c>
      <c r="AY1130" s="20">
        <v>45002</v>
      </c>
      <c r="AZ1130" s="20"/>
      <c r="BA1130" s="20">
        <v>45186</v>
      </c>
      <c r="BB1130">
        <v>1</v>
      </c>
      <c r="BC1130">
        <v>0.5</v>
      </c>
      <c r="BD1130">
        <v>1</v>
      </c>
      <c r="BE1130">
        <v>11.5</v>
      </c>
      <c r="BF1130" s="35" t="s">
        <v>14691</v>
      </c>
      <c r="BG1130" s="35" t="s">
        <v>11067</v>
      </c>
      <c r="BH1130" s="35" t="s">
        <v>11079</v>
      </c>
      <c r="BI1130" s="35" t="s">
        <v>2584</v>
      </c>
      <c r="BJ1130" s="35" t="s">
        <v>11080</v>
      </c>
    </row>
    <row r="1131" spans="1:62" x14ac:dyDescent="0.2">
      <c r="A1131">
        <v>1129</v>
      </c>
      <c r="B1131" s="35" t="s">
        <v>11067</v>
      </c>
      <c r="C1131" s="35" t="s">
        <v>11068</v>
      </c>
      <c r="D1131" s="35" t="s">
        <v>11069</v>
      </c>
      <c r="E1131" s="35" t="s">
        <v>11081</v>
      </c>
      <c r="F1131" s="35" t="s">
        <v>11071</v>
      </c>
      <c r="G1131" s="20">
        <v>44523</v>
      </c>
      <c r="H1131" s="35" t="s">
        <v>386</v>
      </c>
      <c r="I1131" s="35" t="s">
        <v>61</v>
      </c>
      <c r="J1131" s="35" t="s">
        <v>69</v>
      </c>
      <c r="K1131">
        <v>18</v>
      </c>
      <c r="L1131">
        <v>9.1999999999999993</v>
      </c>
      <c r="M1131" s="35" t="s">
        <v>11072</v>
      </c>
      <c r="N1131" s="35" t="s">
        <v>11073</v>
      </c>
      <c r="O1131" s="35" t="s">
        <v>95</v>
      </c>
      <c r="P1131" s="35" t="s">
        <v>2575</v>
      </c>
      <c r="Q1131" s="35" t="s">
        <v>96</v>
      </c>
      <c r="R1131" s="35" t="s">
        <v>2577</v>
      </c>
      <c r="S1131" s="35" t="s">
        <v>11074</v>
      </c>
      <c r="T1131">
        <v>34500000</v>
      </c>
      <c r="U1131">
        <v>10</v>
      </c>
      <c r="V1131" s="35" t="s">
        <v>11075</v>
      </c>
      <c r="W1131" s="35" t="s">
        <v>895</v>
      </c>
      <c r="X1131" s="35" t="s">
        <v>79</v>
      </c>
      <c r="Y1131" s="35" t="s">
        <v>219</v>
      </c>
      <c r="Z1131" s="35" t="s">
        <v>14691</v>
      </c>
      <c r="AA1131" s="35" t="s">
        <v>14691</v>
      </c>
      <c r="AC1131" s="35" t="s">
        <v>14691</v>
      </c>
      <c r="AD1131" s="35" t="s">
        <v>14691</v>
      </c>
      <c r="AE1131">
        <v>351900000</v>
      </c>
      <c r="AF1131">
        <v>10.199999999999999</v>
      </c>
      <c r="AG1131" s="35" t="s">
        <v>14691</v>
      </c>
      <c r="AI1131">
        <v>17250000</v>
      </c>
      <c r="AJ1131" s="20">
        <v>44545</v>
      </c>
      <c r="AK1131" s="20"/>
      <c r="AL1131">
        <v>16700000</v>
      </c>
      <c r="AO1131">
        <v>16700000</v>
      </c>
      <c r="AP1131" s="35" t="s">
        <v>14691</v>
      </c>
      <c r="AQ1131" s="35" t="s">
        <v>14691</v>
      </c>
      <c r="AR1131" s="35" t="s">
        <v>14691</v>
      </c>
      <c r="AS1131" s="35" t="s">
        <v>14691</v>
      </c>
      <c r="AT1131" s="35" t="s">
        <v>14691</v>
      </c>
      <c r="AU1131">
        <v>10.199999999999999</v>
      </c>
      <c r="AV1131">
        <v>10.273</v>
      </c>
      <c r="AW1131" t="b">
        <v>0</v>
      </c>
      <c r="AX1131">
        <v>34500000</v>
      </c>
      <c r="AY1131" s="20">
        <v>45002</v>
      </c>
      <c r="AZ1131" s="20"/>
      <c r="BA1131" s="20">
        <v>45186</v>
      </c>
      <c r="BB1131">
        <v>1</v>
      </c>
      <c r="BC1131">
        <v>0.5</v>
      </c>
      <c r="BD1131">
        <v>1</v>
      </c>
      <c r="BE1131">
        <v>11.5</v>
      </c>
      <c r="BF1131" s="35" t="s">
        <v>14691</v>
      </c>
      <c r="BG1131" s="35" t="s">
        <v>11082</v>
      </c>
      <c r="BH1131" s="35" t="s">
        <v>11083</v>
      </c>
      <c r="BI1131" s="35" t="s">
        <v>2589</v>
      </c>
      <c r="BJ1131" s="35" t="s">
        <v>11084</v>
      </c>
    </row>
    <row r="1132" spans="1:62" x14ac:dyDescent="0.2">
      <c r="A1132">
        <v>1130</v>
      </c>
      <c r="B1132" s="35" t="s">
        <v>13677</v>
      </c>
      <c r="C1132" s="35" t="s">
        <v>13678</v>
      </c>
      <c r="D1132" s="35" t="s">
        <v>13679</v>
      </c>
      <c r="E1132" s="35" t="s">
        <v>13680</v>
      </c>
      <c r="F1132" s="35" t="s">
        <v>13681</v>
      </c>
      <c r="G1132" s="20">
        <v>44278</v>
      </c>
      <c r="H1132" s="35" t="s">
        <v>2949</v>
      </c>
      <c r="I1132" s="35" t="s">
        <v>54</v>
      </c>
      <c r="J1132" s="35" t="s">
        <v>69</v>
      </c>
      <c r="K1132">
        <v>18</v>
      </c>
      <c r="L1132">
        <v>9.1999999999999993</v>
      </c>
      <c r="M1132" s="35" t="s">
        <v>8303</v>
      </c>
      <c r="N1132" s="35" t="s">
        <v>13682</v>
      </c>
      <c r="O1132" s="35" t="s">
        <v>51</v>
      </c>
      <c r="P1132" s="35" t="s">
        <v>2575</v>
      </c>
      <c r="Q1132" s="35" t="s">
        <v>59</v>
      </c>
      <c r="R1132" s="35" t="s">
        <v>2577</v>
      </c>
      <c r="S1132" s="35" t="s">
        <v>13683</v>
      </c>
      <c r="T1132">
        <v>22500000</v>
      </c>
      <c r="U1132">
        <v>10</v>
      </c>
      <c r="V1132" s="35" t="s">
        <v>13684</v>
      </c>
      <c r="W1132" s="35" t="s">
        <v>893</v>
      </c>
      <c r="X1132" s="35" t="s">
        <v>147</v>
      </c>
      <c r="Y1132" s="35" t="s">
        <v>48</v>
      </c>
      <c r="Z1132" s="35" t="s">
        <v>14691</v>
      </c>
      <c r="AA1132" s="35" t="s">
        <v>14691</v>
      </c>
      <c r="AC1132" s="35" t="s">
        <v>14691</v>
      </c>
      <c r="AD1132" s="35" t="s">
        <v>14691</v>
      </c>
      <c r="AE1132">
        <v>227250000</v>
      </c>
      <c r="AF1132">
        <v>10.1</v>
      </c>
      <c r="AG1132" s="35" t="s">
        <v>14691</v>
      </c>
      <c r="AI1132">
        <v>11250000</v>
      </c>
      <c r="AJ1132" s="20">
        <v>44545</v>
      </c>
      <c r="AK1132" s="20"/>
      <c r="AL1132">
        <v>9350000</v>
      </c>
      <c r="AO1132">
        <v>9350000</v>
      </c>
      <c r="AP1132" s="35" t="s">
        <v>14691</v>
      </c>
      <c r="AQ1132" s="35" t="s">
        <v>14691</v>
      </c>
      <c r="AR1132" s="35" t="s">
        <v>14691</v>
      </c>
      <c r="AS1132" s="35" t="s">
        <v>14691</v>
      </c>
      <c r="AT1132" s="35" t="s">
        <v>14691</v>
      </c>
      <c r="AU1132">
        <v>10.1</v>
      </c>
      <c r="AV1132">
        <v>10.189</v>
      </c>
      <c r="AW1132" t="b">
        <v>0</v>
      </c>
      <c r="AX1132">
        <v>22500000</v>
      </c>
      <c r="AY1132" s="20">
        <v>45094</v>
      </c>
      <c r="AZ1132" s="20"/>
      <c r="BA1132" s="20"/>
      <c r="BB1132">
        <v>1</v>
      </c>
      <c r="BC1132">
        <v>0.5</v>
      </c>
      <c r="BD1132">
        <v>1</v>
      </c>
      <c r="BE1132">
        <v>11.5</v>
      </c>
      <c r="BF1132" s="35" t="s">
        <v>14691</v>
      </c>
      <c r="BG1132" s="35" t="s">
        <v>894</v>
      </c>
      <c r="BH1132" s="35" t="s">
        <v>13685</v>
      </c>
      <c r="BI1132" s="35" t="s">
        <v>2580</v>
      </c>
      <c r="BJ1132" s="35" t="s">
        <v>13686</v>
      </c>
    </row>
    <row r="1133" spans="1:62" x14ac:dyDescent="0.2">
      <c r="A1133">
        <v>1131</v>
      </c>
      <c r="B1133" s="35" t="s">
        <v>13677</v>
      </c>
      <c r="C1133" s="35" t="s">
        <v>13678</v>
      </c>
      <c r="D1133" s="35" t="s">
        <v>13679</v>
      </c>
      <c r="E1133" s="35" t="s">
        <v>13687</v>
      </c>
      <c r="F1133" s="35" t="s">
        <v>13681</v>
      </c>
      <c r="G1133" s="20">
        <v>44278</v>
      </c>
      <c r="H1133" s="35" t="s">
        <v>2949</v>
      </c>
      <c r="I1133" s="35" t="s">
        <v>54</v>
      </c>
      <c r="J1133" s="35" t="s">
        <v>69</v>
      </c>
      <c r="K1133">
        <v>18</v>
      </c>
      <c r="L1133">
        <v>9.1999999999999993</v>
      </c>
      <c r="M1133" s="35" t="s">
        <v>8303</v>
      </c>
      <c r="N1133" s="35" t="s">
        <v>13682</v>
      </c>
      <c r="O1133" s="35" t="s">
        <v>51</v>
      </c>
      <c r="P1133" s="35" t="s">
        <v>2575</v>
      </c>
      <c r="Q1133" s="35" t="s">
        <v>59</v>
      </c>
      <c r="R1133" s="35" t="s">
        <v>2577</v>
      </c>
      <c r="S1133" s="35" t="s">
        <v>13683</v>
      </c>
      <c r="T1133">
        <v>22500000</v>
      </c>
      <c r="U1133">
        <v>10</v>
      </c>
      <c r="V1133" s="35" t="s">
        <v>13684</v>
      </c>
      <c r="W1133" s="35" t="s">
        <v>893</v>
      </c>
      <c r="X1133" s="35" t="s">
        <v>147</v>
      </c>
      <c r="Y1133" s="35" t="s">
        <v>48</v>
      </c>
      <c r="Z1133" s="35" t="s">
        <v>14691</v>
      </c>
      <c r="AA1133" s="35" t="s">
        <v>14691</v>
      </c>
      <c r="AC1133" s="35" t="s">
        <v>14691</v>
      </c>
      <c r="AD1133" s="35" t="s">
        <v>14691</v>
      </c>
      <c r="AE1133">
        <v>227250000</v>
      </c>
      <c r="AF1133">
        <v>10.1</v>
      </c>
      <c r="AG1133" s="35" t="s">
        <v>14691</v>
      </c>
      <c r="AI1133">
        <v>11250000</v>
      </c>
      <c r="AJ1133" s="20">
        <v>44545</v>
      </c>
      <c r="AK1133" s="20"/>
      <c r="AL1133">
        <v>9350000</v>
      </c>
      <c r="AO1133">
        <v>9350000</v>
      </c>
      <c r="AP1133" s="35" t="s">
        <v>14691</v>
      </c>
      <c r="AQ1133" s="35" t="s">
        <v>14691</v>
      </c>
      <c r="AR1133" s="35" t="s">
        <v>14691</v>
      </c>
      <c r="AS1133" s="35" t="s">
        <v>14691</v>
      </c>
      <c r="AT1133" s="35" t="s">
        <v>14691</v>
      </c>
      <c r="AU1133">
        <v>10.1</v>
      </c>
      <c r="AV1133">
        <v>10.189</v>
      </c>
      <c r="AW1133" t="b">
        <v>0</v>
      </c>
      <c r="AX1133">
        <v>22500000</v>
      </c>
      <c r="AY1133" s="20">
        <v>45094</v>
      </c>
      <c r="AZ1133" s="20"/>
      <c r="BA1133" s="20"/>
      <c r="BB1133">
        <v>1</v>
      </c>
      <c r="BC1133">
        <v>0.5</v>
      </c>
      <c r="BD1133">
        <v>1</v>
      </c>
      <c r="BE1133">
        <v>11.5</v>
      </c>
      <c r="BF1133" s="35" t="s">
        <v>14691</v>
      </c>
      <c r="BG1133" s="35" t="s">
        <v>13677</v>
      </c>
      <c r="BH1133" s="35" t="s">
        <v>13688</v>
      </c>
      <c r="BI1133" s="35" t="s">
        <v>2584</v>
      </c>
      <c r="BJ1133" s="35" t="s">
        <v>13689</v>
      </c>
    </row>
    <row r="1134" spans="1:62" x14ac:dyDescent="0.2">
      <c r="A1134">
        <v>1132</v>
      </c>
      <c r="B1134" s="35" t="s">
        <v>13677</v>
      </c>
      <c r="C1134" s="35" t="s">
        <v>13678</v>
      </c>
      <c r="D1134" s="35" t="s">
        <v>13679</v>
      </c>
      <c r="E1134" s="35" t="s">
        <v>13690</v>
      </c>
      <c r="F1134" s="35" t="s">
        <v>13681</v>
      </c>
      <c r="G1134" s="20">
        <v>44278</v>
      </c>
      <c r="H1134" s="35" t="s">
        <v>2949</v>
      </c>
      <c r="I1134" s="35" t="s">
        <v>54</v>
      </c>
      <c r="J1134" s="35" t="s">
        <v>69</v>
      </c>
      <c r="K1134">
        <v>18</v>
      </c>
      <c r="L1134">
        <v>9.1999999999999993</v>
      </c>
      <c r="M1134" s="35" t="s">
        <v>8303</v>
      </c>
      <c r="N1134" s="35" t="s">
        <v>13682</v>
      </c>
      <c r="O1134" s="35" t="s">
        <v>51</v>
      </c>
      <c r="P1134" s="35" t="s">
        <v>2575</v>
      </c>
      <c r="Q1134" s="35" t="s">
        <v>59</v>
      </c>
      <c r="R1134" s="35" t="s">
        <v>2577</v>
      </c>
      <c r="S1134" s="35" t="s">
        <v>13683</v>
      </c>
      <c r="T1134">
        <v>22500000</v>
      </c>
      <c r="U1134">
        <v>10</v>
      </c>
      <c r="V1134" s="35" t="s">
        <v>13684</v>
      </c>
      <c r="W1134" s="35" t="s">
        <v>893</v>
      </c>
      <c r="X1134" s="35" t="s">
        <v>147</v>
      </c>
      <c r="Y1134" s="35" t="s">
        <v>48</v>
      </c>
      <c r="Z1134" s="35" t="s">
        <v>14691</v>
      </c>
      <c r="AA1134" s="35" t="s">
        <v>14691</v>
      </c>
      <c r="AC1134" s="35" t="s">
        <v>14691</v>
      </c>
      <c r="AD1134" s="35" t="s">
        <v>14691</v>
      </c>
      <c r="AE1134">
        <v>227250000</v>
      </c>
      <c r="AF1134">
        <v>10.1</v>
      </c>
      <c r="AG1134" s="35" t="s">
        <v>14691</v>
      </c>
      <c r="AI1134">
        <v>11250000</v>
      </c>
      <c r="AJ1134" s="20">
        <v>44545</v>
      </c>
      <c r="AK1134" s="20"/>
      <c r="AL1134">
        <v>9350000</v>
      </c>
      <c r="AO1134">
        <v>9350000</v>
      </c>
      <c r="AP1134" s="35" t="s">
        <v>14691</v>
      </c>
      <c r="AQ1134" s="35" t="s">
        <v>14691</v>
      </c>
      <c r="AR1134" s="35" t="s">
        <v>14691</v>
      </c>
      <c r="AS1134" s="35" t="s">
        <v>14691</v>
      </c>
      <c r="AT1134" s="35" t="s">
        <v>14691</v>
      </c>
      <c r="AU1134">
        <v>10.1</v>
      </c>
      <c r="AV1134">
        <v>10.189</v>
      </c>
      <c r="AW1134" t="b">
        <v>0</v>
      </c>
      <c r="AX1134">
        <v>22500000</v>
      </c>
      <c r="AY1134" s="20">
        <v>45094</v>
      </c>
      <c r="AZ1134" s="20"/>
      <c r="BA1134" s="20"/>
      <c r="BB1134">
        <v>1</v>
      </c>
      <c r="BC1134">
        <v>0.5</v>
      </c>
      <c r="BD1134">
        <v>1</v>
      </c>
      <c r="BE1134">
        <v>11.5</v>
      </c>
      <c r="BF1134" s="35" t="s">
        <v>14691</v>
      </c>
      <c r="BG1134" s="35" t="s">
        <v>13691</v>
      </c>
      <c r="BH1134" s="35" t="s">
        <v>13692</v>
      </c>
      <c r="BI1134" s="35" t="s">
        <v>2589</v>
      </c>
      <c r="BJ1134" s="35" t="s">
        <v>13693</v>
      </c>
    </row>
    <row r="1135" spans="1:62" x14ac:dyDescent="0.2">
      <c r="A1135">
        <v>1133</v>
      </c>
      <c r="B1135" s="35" t="s">
        <v>11930</v>
      </c>
      <c r="C1135" s="35" t="s">
        <v>11931</v>
      </c>
      <c r="D1135" s="35" t="s">
        <v>11932</v>
      </c>
      <c r="E1135" s="35" t="s">
        <v>11933</v>
      </c>
      <c r="F1135" s="35" t="s">
        <v>11934</v>
      </c>
      <c r="G1135" s="20">
        <v>44455</v>
      </c>
      <c r="H1135" s="35" t="s">
        <v>2949</v>
      </c>
      <c r="I1135" s="35" t="s">
        <v>61</v>
      </c>
      <c r="J1135" s="35" t="s">
        <v>69</v>
      </c>
      <c r="K1135">
        <v>18</v>
      </c>
      <c r="L1135">
        <v>9.1999999999999993</v>
      </c>
      <c r="M1135" s="35" t="s">
        <v>4921</v>
      </c>
      <c r="N1135" s="35" t="s">
        <v>11935</v>
      </c>
      <c r="O1135" s="35" t="s">
        <v>111</v>
      </c>
      <c r="P1135" s="35" t="s">
        <v>2575</v>
      </c>
      <c r="Q1135" s="35" t="s">
        <v>52</v>
      </c>
      <c r="R1135" s="35" t="s">
        <v>2577</v>
      </c>
      <c r="S1135" s="35" t="s">
        <v>11936</v>
      </c>
      <c r="T1135">
        <v>23000000</v>
      </c>
      <c r="U1135">
        <v>10</v>
      </c>
      <c r="V1135" s="35" t="s">
        <v>14691</v>
      </c>
      <c r="W1135" s="35" t="s">
        <v>891</v>
      </c>
      <c r="X1135" s="35" t="s">
        <v>49</v>
      </c>
      <c r="Y1135" s="35" t="s">
        <v>48</v>
      </c>
      <c r="Z1135" s="35" t="s">
        <v>14691</v>
      </c>
      <c r="AA1135" s="35" t="s">
        <v>14691</v>
      </c>
      <c r="AC1135" s="35" t="s">
        <v>14691</v>
      </c>
      <c r="AD1135" s="35" t="s">
        <v>14691</v>
      </c>
      <c r="AE1135">
        <v>231150000</v>
      </c>
      <c r="AF1135">
        <v>10.050000000000001</v>
      </c>
      <c r="AG1135" s="35" t="s">
        <v>14691</v>
      </c>
      <c r="AI1135">
        <v>11500000</v>
      </c>
      <c r="AJ1135" s="20">
        <v>44476</v>
      </c>
      <c r="AK1135" s="20"/>
      <c r="AL1135">
        <v>7150000</v>
      </c>
      <c r="AO1135">
        <v>7150000</v>
      </c>
      <c r="AP1135" s="35" t="s">
        <v>14691</v>
      </c>
      <c r="AQ1135" s="35" t="s">
        <v>14691</v>
      </c>
      <c r="AR1135" s="35" t="s">
        <v>14691</v>
      </c>
      <c r="AS1135" s="35" t="s">
        <v>14691</v>
      </c>
      <c r="AT1135" s="35" t="s">
        <v>14691</v>
      </c>
      <c r="AU1135">
        <v>10.06</v>
      </c>
      <c r="AV1135">
        <v>10.129</v>
      </c>
      <c r="AW1135" t="b">
        <v>0</v>
      </c>
      <c r="AX1135">
        <v>23000000</v>
      </c>
      <c r="AY1135" s="20">
        <v>45028</v>
      </c>
      <c r="AZ1135" s="20"/>
      <c r="BA1135" s="20"/>
      <c r="BB1135">
        <v>1</v>
      </c>
      <c r="BC1135">
        <v>0.5</v>
      </c>
      <c r="BD1135">
        <v>1</v>
      </c>
      <c r="BE1135">
        <v>11.5</v>
      </c>
      <c r="BF1135" s="35" t="s">
        <v>14691</v>
      </c>
      <c r="BG1135" s="35" t="s">
        <v>892</v>
      </c>
      <c r="BH1135" s="35" t="s">
        <v>11937</v>
      </c>
      <c r="BI1135" s="35" t="s">
        <v>2580</v>
      </c>
      <c r="BJ1135" s="35" t="s">
        <v>11938</v>
      </c>
    </row>
    <row r="1136" spans="1:62" x14ac:dyDescent="0.2">
      <c r="A1136">
        <v>1134</v>
      </c>
      <c r="B1136" s="35" t="s">
        <v>11930</v>
      </c>
      <c r="C1136" s="35" t="s">
        <v>11931</v>
      </c>
      <c r="D1136" s="35" t="s">
        <v>11932</v>
      </c>
      <c r="E1136" s="35" t="s">
        <v>11939</v>
      </c>
      <c r="F1136" s="35" t="s">
        <v>11934</v>
      </c>
      <c r="G1136" s="20">
        <v>44455</v>
      </c>
      <c r="H1136" s="35" t="s">
        <v>2949</v>
      </c>
      <c r="I1136" s="35" t="s">
        <v>61</v>
      </c>
      <c r="J1136" s="35" t="s">
        <v>69</v>
      </c>
      <c r="K1136">
        <v>18</v>
      </c>
      <c r="L1136">
        <v>9.1999999999999993</v>
      </c>
      <c r="M1136" s="35" t="s">
        <v>4921</v>
      </c>
      <c r="N1136" s="35" t="s">
        <v>11935</v>
      </c>
      <c r="O1136" s="35" t="s">
        <v>111</v>
      </c>
      <c r="P1136" s="35" t="s">
        <v>2575</v>
      </c>
      <c r="Q1136" s="35" t="s">
        <v>52</v>
      </c>
      <c r="R1136" s="35" t="s">
        <v>2577</v>
      </c>
      <c r="S1136" s="35" t="s">
        <v>11936</v>
      </c>
      <c r="T1136">
        <v>23000000</v>
      </c>
      <c r="U1136">
        <v>10</v>
      </c>
      <c r="V1136" s="35" t="s">
        <v>14691</v>
      </c>
      <c r="W1136" s="35" t="s">
        <v>891</v>
      </c>
      <c r="X1136" s="35" t="s">
        <v>49</v>
      </c>
      <c r="Y1136" s="35" t="s">
        <v>48</v>
      </c>
      <c r="Z1136" s="35" t="s">
        <v>14691</v>
      </c>
      <c r="AA1136" s="35" t="s">
        <v>14691</v>
      </c>
      <c r="AC1136" s="35" t="s">
        <v>14691</v>
      </c>
      <c r="AD1136" s="35" t="s">
        <v>14691</v>
      </c>
      <c r="AE1136">
        <v>231150000</v>
      </c>
      <c r="AF1136">
        <v>10.050000000000001</v>
      </c>
      <c r="AG1136" s="35" t="s">
        <v>14691</v>
      </c>
      <c r="AI1136">
        <v>11500000</v>
      </c>
      <c r="AJ1136" s="20">
        <v>44476</v>
      </c>
      <c r="AK1136" s="20"/>
      <c r="AL1136">
        <v>7150000</v>
      </c>
      <c r="AO1136">
        <v>7150000</v>
      </c>
      <c r="AP1136" s="35" t="s">
        <v>14691</v>
      </c>
      <c r="AQ1136" s="35" t="s">
        <v>14691</v>
      </c>
      <c r="AR1136" s="35" t="s">
        <v>14691</v>
      </c>
      <c r="AS1136" s="35" t="s">
        <v>14691</v>
      </c>
      <c r="AT1136" s="35" t="s">
        <v>14691</v>
      </c>
      <c r="AU1136">
        <v>10.06</v>
      </c>
      <c r="AV1136">
        <v>10.129</v>
      </c>
      <c r="AW1136" t="b">
        <v>0</v>
      </c>
      <c r="AX1136">
        <v>23000000</v>
      </c>
      <c r="AY1136" s="20">
        <v>45028</v>
      </c>
      <c r="AZ1136" s="20"/>
      <c r="BA1136" s="20"/>
      <c r="BB1136">
        <v>1</v>
      </c>
      <c r="BC1136">
        <v>0.5</v>
      </c>
      <c r="BD1136">
        <v>1</v>
      </c>
      <c r="BE1136">
        <v>11.5</v>
      </c>
      <c r="BF1136" s="35" t="s">
        <v>14691</v>
      </c>
      <c r="BG1136" s="35" t="s">
        <v>11930</v>
      </c>
      <c r="BH1136" s="35" t="s">
        <v>11940</v>
      </c>
      <c r="BI1136" s="35" t="s">
        <v>2584</v>
      </c>
      <c r="BJ1136" s="35" t="s">
        <v>11941</v>
      </c>
    </row>
    <row r="1137" spans="1:62" x14ac:dyDescent="0.2">
      <c r="A1137">
        <v>1135</v>
      </c>
      <c r="B1137" s="35" t="s">
        <v>11930</v>
      </c>
      <c r="C1137" s="35" t="s">
        <v>11931</v>
      </c>
      <c r="D1137" s="35" t="s">
        <v>11932</v>
      </c>
      <c r="E1137" s="35" t="s">
        <v>11942</v>
      </c>
      <c r="F1137" s="35" t="s">
        <v>11934</v>
      </c>
      <c r="G1137" s="20">
        <v>44455</v>
      </c>
      <c r="H1137" s="35" t="s">
        <v>2949</v>
      </c>
      <c r="I1137" s="35" t="s">
        <v>61</v>
      </c>
      <c r="J1137" s="35" t="s">
        <v>69</v>
      </c>
      <c r="K1137">
        <v>18</v>
      </c>
      <c r="L1137">
        <v>9.1999999999999993</v>
      </c>
      <c r="M1137" s="35" t="s">
        <v>4921</v>
      </c>
      <c r="N1137" s="35" t="s">
        <v>11935</v>
      </c>
      <c r="O1137" s="35" t="s">
        <v>111</v>
      </c>
      <c r="P1137" s="35" t="s">
        <v>2575</v>
      </c>
      <c r="Q1137" s="35" t="s">
        <v>52</v>
      </c>
      <c r="R1137" s="35" t="s">
        <v>2577</v>
      </c>
      <c r="S1137" s="35" t="s">
        <v>11936</v>
      </c>
      <c r="T1137">
        <v>23000000</v>
      </c>
      <c r="U1137">
        <v>10</v>
      </c>
      <c r="V1137" s="35" t="s">
        <v>14691</v>
      </c>
      <c r="W1137" s="35" t="s">
        <v>891</v>
      </c>
      <c r="X1137" s="35" t="s">
        <v>49</v>
      </c>
      <c r="Y1137" s="35" t="s">
        <v>48</v>
      </c>
      <c r="Z1137" s="35" t="s">
        <v>14691</v>
      </c>
      <c r="AA1137" s="35" t="s">
        <v>14691</v>
      </c>
      <c r="AC1137" s="35" t="s">
        <v>14691</v>
      </c>
      <c r="AD1137" s="35" t="s">
        <v>14691</v>
      </c>
      <c r="AE1137">
        <v>231150000</v>
      </c>
      <c r="AF1137">
        <v>10.050000000000001</v>
      </c>
      <c r="AG1137" s="35" t="s">
        <v>14691</v>
      </c>
      <c r="AI1137">
        <v>11500000</v>
      </c>
      <c r="AJ1137" s="20">
        <v>44476</v>
      </c>
      <c r="AK1137" s="20"/>
      <c r="AL1137">
        <v>7150000</v>
      </c>
      <c r="AO1137">
        <v>7150000</v>
      </c>
      <c r="AP1137" s="35" t="s">
        <v>14691</v>
      </c>
      <c r="AQ1137" s="35" t="s">
        <v>14691</v>
      </c>
      <c r="AR1137" s="35" t="s">
        <v>14691</v>
      </c>
      <c r="AS1137" s="35" t="s">
        <v>14691</v>
      </c>
      <c r="AT1137" s="35" t="s">
        <v>14691</v>
      </c>
      <c r="AU1137">
        <v>10.06</v>
      </c>
      <c r="AV1137">
        <v>10.129</v>
      </c>
      <c r="AW1137" t="b">
        <v>0</v>
      </c>
      <c r="AX1137">
        <v>23000000</v>
      </c>
      <c r="AY1137" s="20">
        <v>45028</v>
      </c>
      <c r="AZ1137" s="20"/>
      <c r="BA1137" s="20"/>
      <c r="BB1137">
        <v>1</v>
      </c>
      <c r="BC1137">
        <v>0.5</v>
      </c>
      <c r="BD1137">
        <v>1</v>
      </c>
      <c r="BE1137">
        <v>11.5</v>
      </c>
      <c r="BF1137" s="35" t="s">
        <v>14691</v>
      </c>
      <c r="BG1137" s="35" t="s">
        <v>11943</v>
      </c>
      <c r="BH1137" s="35" t="s">
        <v>11944</v>
      </c>
      <c r="BI1137" s="35" t="s">
        <v>2589</v>
      </c>
      <c r="BJ1137" s="35" t="s">
        <v>11945</v>
      </c>
    </row>
    <row r="1138" spans="1:62" x14ac:dyDescent="0.2">
      <c r="A1138">
        <v>1136</v>
      </c>
      <c r="B1138" s="35" t="s">
        <v>14431</v>
      </c>
      <c r="C1138" s="35" t="s">
        <v>14432</v>
      </c>
      <c r="D1138" s="35" t="s">
        <v>14433</v>
      </c>
      <c r="E1138" s="35" t="s">
        <v>14434</v>
      </c>
      <c r="F1138" s="35" t="s">
        <v>14435</v>
      </c>
      <c r="G1138" s="20">
        <v>44068</v>
      </c>
      <c r="H1138" s="35" t="s">
        <v>3225</v>
      </c>
      <c r="I1138" s="35" t="s">
        <v>54</v>
      </c>
      <c r="J1138" s="35" t="s">
        <v>69</v>
      </c>
      <c r="K1138">
        <v>18</v>
      </c>
      <c r="L1138">
        <v>9.1999999999999993</v>
      </c>
      <c r="M1138" s="35" t="s">
        <v>14436</v>
      </c>
      <c r="N1138" s="35" t="s">
        <v>14437</v>
      </c>
      <c r="O1138" s="35" t="s">
        <v>87</v>
      </c>
      <c r="P1138" s="35" t="s">
        <v>2575</v>
      </c>
      <c r="Q1138" s="35" t="s">
        <v>209</v>
      </c>
      <c r="R1138" s="35" t="s">
        <v>2623</v>
      </c>
      <c r="S1138" s="35" t="s">
        <v>14438</v>
      </c>
      <c r="T1138">
        <v>15761850</v>
      </c>
      <c r="U1138">
        <v>10</v>
      </c>
      <c r="V1138" s="35" t="s">
        <v>14439</v>
      </c>
      <c r="W1138" s="35" t="s">
        <v>889</v>
      </c>
      <c r="X1138" s="35" t="s">
        <v>147</v>
      </c>
      <c r="Y1138" s="35" t="s">
        <v>48</v>
      </c>
      <c r="Z1138" s="35" t="s">
        <v>14691</v>
      </c>
      <c r="AA1138" s="35" t="s">
        <v>14691</v>
      </c>
      <c r="AC1138" s="35" t="s">
        <v>14691</v>
      </c>
      <c r="AD1138" s="35" t="s">
        <v>14691</v>
      </c>
      <c r="AE1138">
        <v>157630056</v>
      </c>
      <c r="AF1138">
        <v>10</v>
      </c>
      <c r="AG1138" s="35" t="s">
        <v>14691</v>
      </c>
      <c r="AI1138">
        <v>7880925</v>
      </c>
      <c r="AJ1138" s="20">
        <v>44421</v>
      </c>
      <c r="AK1138" s="20"/>
      <c r="AL1138">
        <v>5952370</v>
      </c>
      <c r="AM1138">
        <v>595237</v>
      </c>
      <c r="AP1138" s="35" t="s">
        <v>14691</v>
      </c>
      <c r="AQ1138" s="35" t="s">
        <v>14691</v>
      </c>
      <c r="AR1138" s="35" t="s">
        <v>14691</v>
      </c>
      <c r="AS1138" s="35" t="s">
        <v>14691</v>
      </c>
      <c r="AT1138" s="35" t="s">
        <v>14691</v>
      </c>
      <c r="AU1138">
        <v>10</v>
      </c>
      <c r="AV1138">
        <v>10.061</v>
      </c>
      <c r="AW1138" t="b">
        <v>0</v>
      </c>
      <c r="AX1138">
        <v>15761850</v>
      </c>
      <c r="AY1138" s="20">
        <v>45155</v>
      </c>
      <c r="AZ1138" s="20"/>
      <c r="BA1138" s="20"/>
      <c r="BB1138">
        <v>1</v>
      </c>
      <c r="BC1138">
        <v>0.5</v>
      </c>
      <c r="BD1138">
        <v>1</v>
      </c>
      <c r="BE1138">
        <v>11.5</v>
      </c>
      <c r="BF1138" s="35" t="s">
        <v>14691</v>
      </c>
      <c r="BG1138" s="35" t="s">
        <v>890</v>
      </c>
      <c r="BH1138" s="35" t="s">
        <v>14853</v>
      </c>
      <c r="BI1138" s="35" t="s">
        <v>2580</v>
      </c>
      <c r="BJ1138" s="35" t="s">
        <v>14440</v>
      </c>
    </row>
    <row r="1139" spans="1:62" x14ac:dyDescent="0.2">
      <c r="A1139">
        <v>1137</v>
      </c>
      <c r="B1139" s="35" t="s">
        <v>14431</v>
      </c>
      <c r="C1139" s="35" t="s">
        <v>14432</v>
      </c>
      <c r="D1139" s="35" t="s">
        <v>14433</v>
      </c>
      <c r="E1139" s="35" t="s">
        <v>14441</v>
      </c>
      <c r="F1139" s="35" t="s">
        <v>14435</v>
      </c>
      <c r="G1139" s="20">
        <v>44068</v>
      </c>
      <c r="H1139" s="35" t="s">
        <v>3225</v>
      </c>
      <c r="I1139" s="35" t="s">
        <v>54</v>
      </c>
      <c r="J1139" s="35" t="s">
        <v>69</v>
      </c>
      <c r="K1139">
        <v>18</v>
      </c>
      <c r="L1139">
        <v>9.1999999999999993</v>
      </c>
      <c r="M1139" s="35" t="s">
        <v>14436</v>
      </c>
      <c r="N1139" s="35" t="s">
        <v>14437</v>
      </c>
      <c r="O1139" s="35" t="s">
        <v>87</v>
      </c>
      <c r="P1139" s="35" t="s">
        <v>2575</v>
      </c>
      <c r="Q1139" s="35" t="s">
        <v>209</v>
      </c>
      <c r="R1139" s="35" t="s">
        <v>2623</v>
      </c>
      <c r="S1139" s="35" t="s">
        <v>14438</v>
      </c>
      <c r="T1139">
        <v>15761850</v>
      </c>
      <c r="U1139">
        <v>10</v>
      </c>
      <c r="V1139" s="35" t="s">
        <v>14439</v>
      </c>
      <c r="W1139" s="35" t="s">
        <v>889</v>
      </c>
      <c r="X1139" s="35" t="s">
        <v>147</v>
      </c>
      <c r="Y1139" s="35" t="s">
        <v>48</v>
      </c>
      <c r="Z1139" s="35" t="s">
        <v>14691</v>
      </c>
      <c r="AA1139" s="35" t="s">
        <v>14691</v>
      </c>
      <c r="AC1139" s="35" t="s">
        <v>14691</v>
      </c>
      <c r="AD1139" s="35" t="s">
        <v>14691</v>
      </c>
      <c r="AE1139">
        <v>157630056</v>
      </c>
      <c r="AF1139">
        <v>10</v>
      </c>
      <c r="AG1139" s="35" t="s">
        <v>14691</v>
      </c>
      <c r="AI1139">
        <v>7880925</v>
      </c>
      <c r="AJ1139" s="20">
        <v>44421</v>
      </c>
      <c r="AK1139" s="20"/>
      <c r="AL1139">
        <v>5952370</v>
      </c>
      <c r="AM1139">
        <v>595237</v>
      </c>
      <c r="AP1139" s="35" t="s">
        <v>14691</v>
      </c>
      <c r="AQ1139" s="35" t="s">
        <v>14691</v>
      </c>
      <c r="AR1139" s="35" t="s">
        <v>14691</v>
      </c>
      <c r="AS1139" s="35" t="s">
        <v>14691</v>
      </c>
      <c r="AT1139" s="35" t="s">
        <v>14691</v>
      </c>
      <c r="AU1139">
        <v>10</v>
      </c>
      <c r="AV1139">
        <v>10.061</v>
      </c>
      <c r="AW1139" t="b">
        <v>0</v>
      </c>
      <c r="AX1139">
        <v>15761850</v>
      </c>
      <c r="AY1139" s="20">
        <v>45155</v>
      </c>
      <c r="AZ1139" s="20"/>
      <c r="BA1139" s="20"/>
      <c r="BB1139">
        <v>1</v>
      </c>
      <c r="BC1139">
        <v>0.5</v>
      </c>
      <c r="BD1139">
        <v>1</v>
      </c>
      <c r="BE1139">
        <v>11.5</v>
      </c>
      <c r="BF1139" s="35" t="s">
        <v>14691</v>
      </c>
      <c r="BG1139" s="35" t="s">
        <v>14431</v>
      </c>
      <c r="BH1139" s="35" t="s">
        <v>14854</v>
      </c>
      <c r="BI1139" s="35" t="s">
        <v>2584</v>
      </c>
      <c r="BJ1139" s="35" t="s">
        <v>14442</v>
      </c>
    </row>
    <row r="1140" spans="1:62" x14ac:dyDescent="0.2">
      <c r="A1140">
        <v>1138</v>
      </c>
      <c r="B1140" s="35" t="s">
        <v>14431</v>
      </c>
      <c r="C1140" s="35" t="s">
        <v>14432</v>
      </c>
      <c r="D1140" s="35" t="s">
        <v>14433</v>
      </c>
      <c r="E1140" s="35" t="s">
        <v>14443</v>
      </c>
      <c r="F1140" s="35" t="s">
        <v>14435</v>
      </c>
      <c r="G1140" s="20">
        <v>44068</v>
      </c>
      <c r="H1140" s="35" t="s">
        <v>3225</v>
      </c>
      <c r="I1140" s="35" t="s">
        <v>54</v>
      </c>
      <c r="J1140" s="35" t="s">
        <v>69</v>
      </c>
      <c r="K1140">
        <v>18</v>
      </c>
      <c r="L1140">
        <v>9.1999999999999993</v>
      </c>
      <c r="M1140" s="35" t="s">
        <v>14436</v>
      </c>
      <c r="N1140" s="35" t="s">
        <v>14437</v>
      </c>
      <c r="O1140" s="35" t="s">
        <v>87</v>
      </c>
      <c r="P1140" s="35" t="s">
        <v>2575</v>
      </c>
      <c r="Q1140" s="35" t="s">
        <v>209</v>
      </c>
      <c r="R1140" s="35" t="s">
        <v>2623</v>
      </c>
      <c r="S1140" s="35" t="s">
        <v>14438</v>
      </c>
      <c r="T1140">
        <v>15761850</v>
      </c>
      <c r="U1140">
        <v>10</v>
      </c>
      <c r="V1140" s="35" t="s">
        <v>14439</v>
      </c>
      <c r="W1140" s="35" t="s">
        <v>889</v>
      </c>
      <c r="X1140" s="35" t="s">
        <v>147</v>
      </c>
      <c r="Y1140" s="35" t="s">
        <v>48</v>
      </c>
      <c r="Z1140" s="35" t="s">
        <v>14691</v>
      </c>
      <c r="AA1140" s="35" t="s">
        <v>14691</v>
      </c>
      <c r="AC1140" s="35" t="s">
        <v>14691</v>
      </c>
      <c r="AD1140" s="35" t="s">
        <v>14691</v>
      </c>
      <c r="AE1140">
        <v>157630056</v>
      </c>
      <c r="AF1140">
        <v>10</v>
      </c>
      <c r="AG1140" s="35" t="s">
        <v>14691</v>
      </c>
      <c r="AI1140">
        <v>7880925</v>
      </c>
      <c r="AJ1140" s="20">
        <v>44421</v>
      </c>
      <c r="AK1140" s="20"/>
      <c r="AL1140">
        <v>5952370</v>
      </c>
      <c r="AM1140">
        <v>595237</v>
      </c>
      <c r="AP1140" s="35" t="s">
        <v>14691</v>
      </c>
      <c r="AQ1140" s="35" t="s">
        <v>14691</v>
      </c>
      <c r="AR1140" s="35" t="s">
        <v>14691</v>
      </c>
      <c r="AS1140" s="35" t="s">
        <v>14691</v>
      </c>
      <c r="AT1140" s="35" t="s">
        <v>14691</v>
      </c>
      <c r="AU1140">
        <v>10</v>
      </c>
      <c r="AV1140">
        <v>10.061</v>
      </c>
      <c r="AW1140" t="b">
        <v>0</v>
      </c>
      <c r="AX1140">
        <v>15761850</v>
      </c>
      <c r="AY1140" s="20">
        <v>45155</v>
      </c>
      <c r="AZ1140" s="20"/>
      <c r="BA1140" s="20"/>
      <c r="BB1140">
        <v>1</v>
      </c>
      <c r="BC1140">
        <v>0.5</v>
      </c>
      <c r="BD1140">
        <v>1</v>
      </c>
      <c r="BE1140">
        <v>11.5</v>
      </c>
      <c r="BF1140" s="35" t="s">
        <v>14691</v>
      </c>
      <c r="BG1140" s="35" t="s">
        <v>14444</v>
      </c>
      <c r="BH1140" s="35" t="s">
        <v>14855</v>
      </c>
      <c r="BI1140" s="35" t="s">
        <v>2589</v>
      </c>
      <c r="BJ1140" s="35" t="s">
        <v>14445</v>
      </c>
    </row>
    <row r="1141" spans="1:62" x14ac:dyDescent="0.2">
      <c r="A1141">
        <v>1139</v>
      </c>
      <c r="B1141" s="35" t="s">
        <v>7047</v>
      </c>
      <c r="C1141" s="35" t="s">
        <v>7048</v>
      </c>
      <c r="D1141" s="35" t="s">
        <v>7049</v>
      </c>
      <c r="E1141" s="35" t="s">
        <v>7050</v>
      </c>
      <c r="F1141" s="35" t="s">
        <v>7051</v>
      </c>
      <c r="G1141" s="20">
        <v>44362</v>
      </c>
      <c r="H1141" s="35" t="s">
        <v>2949</v>
      </c>
      <c r="I1141" s="35" t="s">
        <v>61</v>
      </c>
      <c r="J1141" s="35" t="s">
        <v>69</v>
      </c>
      <c r="K1141">
        <v>18</v>
      </c>
      <c r="L1141">
        <v>9.1999999999999993</v>
      </c>
      <c r="M1141" s="35" t="s">
        <v>7052</v>
      </c>
      <c r="N1141" s="35" t="s">
        <v>7053</v>
      </c>
      <c r="O1141" s="35" t="s">
        <v>112</v>
      </c>
      <c r="P1141" s="35" t="s">
        <v>2575</v>
      </c>
      <c r="Q1141" s="35" t="s">
        <v>52</v>
      </c>
      <c r="R1141" s="35" t="s">
        <v>2577</v>
      </c>
      <c r="S1141" s="35" t="s">
        <v>7054</v>
      </c>
      <c r="T1141">
        <v>13800000</v>
      </c>
      <c r="U1141">
        <v>10</v>
      </c>
      <c r="V1141" s="35" t="s">
        <v>14691</v>
      </c>
      <c r="W1141" s="35" t="s">
        <v>887</v>
      </c>
      <c r="X1141" s="35" t="s">
        <v>130</v>
      </c>
      <c r="Y1141" s="35" t="s">
        <v>48</v>
      </c>
      <c r="Z1141" s="35" t="s">
        <v>14691</v>
      </c>
      <c r="AA1141" s="35" t="s">
        <v>14691</v>
      </c>
      <c r="AB1141">
        <v>75000000</v>
      </c>
      <c r="AC1141" s="35" t="s">
        <v>7055</v>
      </c>
      <c r="AD1141" s="35" t="s">
        <v>7056</v>
      </c>
      <c r="AE1141">
        <v>139386919</v>
      </c>
      <c r="AF1141">
        <v>10.1</v>
      </c>
      <c r="AG1141" s="35" t="s">
        <v>14691</v>
      </c>
      <c r="AI1141">
        <v>6900000</v>
      </c>
      <c r="AJ1141" s="20">
        <v>44391</v>
      </c>
      <c r="AK1141" s="20"/>
      <c r="AL1141">
        <v>5910000</v>
      </c>
      <c r="AO1141">
        <v>5910000</v>
      </c>
      <c r="AP1141" s="35" t="s">
        <v>14691</v>
      </c>
      <c r="AQ1141" s="35" t="s">
        <v>14691</v>
      </c>
      <c r="AR1141" s="35" t="s">
        <v>14691</v>
      </c>
      <c r="AS1141" s="35" t="s">
        <v>14691</v>
      </c>
      <c r="AT1141" s="35" t="s">
        <v>14691</v>
      </c>
      <c r="AU1141">
        <v>10.11</v>
      </c>
      <c r="AV1141">
        <v>10.164</v>
      </c>
      <c r="AW1141" t="b">
        <v>0</v>
      </c>
      <c r="AX1141">
        <v>13800000</v>
      </c>
      <c r="AY1141" s="20">
        <v>44942</v>
      </c>
      <c r="AZ1141" s="20"/>
      <c r="BA1141" s="20"/>
      <c r="BB1141">
        <v>1</v>
      </c>
      <c r="BC1141">
        <v>0.5</v>
      </c>
      <c r="BD1141">
        <v>1</v>
      </c>
      <c r="BE1141">
        <v>11.5</v>
      </c>
      <c r="BF1141" s="35" t="s">
        <v>14691</v>
      </c>
      <c r="BG1141" s="35" t="s">
        <v>888</v>
      </c>
      <c r="BH1141" s="35" t="s">
        <v>7057</v>
      </c>
      <c r="BI1141" s="35" t="s">
        <v>2580</v>
      </c>
      <c r="BJ1141" s="35" t="s">
        <v>7058</v>
      </c>
    </row>
    <row r="1142" spans="1:62" x14ac:dyDescent="0.2">
      <c r="A1142">
        <v>1140</v>
      </c>
      <c r="B1142" s="35" t="s">
        <v>7047</v>
      </c>
      <c r="C1142" s="35" t="s">
        <v>7048</v>
      </c>
      <c r="D1142" s="35" t="s">
        <v>7049</v>
      </c>
      <c r="E1142" s="35" t="s">
        <v>7059</v>
      </c>
      <c r="F1142" s="35" t="s">
        <v>7051</v>
      </c>
      <c r="G1142" s="20">
        <v>44362</v>
      </c>
      <c r="H1142" s="35" t="s">
        <v>2949</v>
      </c>
      <c r="I1142" s="35" t="s">
        <v>61</v>
      </c>
      <c r="J1142" s="35" t="s">
        <v>69</v>
      </c>
      <c r="K1142">
        <v>18</v>
      </c>
      <c r="L1142">
        <v>9.1999999999999993</v>
      </c>
      <c r="M1142" s="35" t="s">
        <v>7052</v>
      </c>
      <c r="N1142" s="35" t="s">
        <v>7053</v>
      </c>
      <c r="O1142" s="35" t="s">
        <v>112</v>
      </c>
      <c r="P1142" s="35" t="s">
        <v>2575</v>
      </c>
      <c r="Q1142" s="35" t="s">
        <v>52</v>
      </c>
      <c r="R1142" s="35" t="s">
        <v>2577</v>
      </c>
      <c r="S1142" s="35" t="s">
        <v>7054</v>
      </c>
      <c r="T1142">
        <v>13800000</v>
      </c>
      <c r="U1142">
        <v>10</v>
      </c>
      <c r="V1142" s="35" t="s">
        <v>14691</v>
      </c>
      <c r="W1142" s="35" t="s">
        <v>887</v>
      </c>
      <c r="X1142" s="35" t="s">
        <v>130</v>
      </c>
      <c r="Y1142" s="35" t="s">
        <v>48</v>
      </c>
      <c r="Z1142" s="35" t="s">
        <v>14691</v>
      </c>
      <c r="AA1142" s="35" t="s">
        <v>14691</v>
      </c>
      <c r="AB1142">
        <v>75000000</v>
      </c>
      <c r="AC1142" s="35" t="s">
        <v>7055</v>
      </c>
      <c r="AD1142" s="35" t="s">
        <v>7056</v>
      </c>
      <c r="AE1142">
        <v>139386919</v>
      </c>
      <c r="AF1142">
        <v>10.1</v>
      </c>
      <c r="AG1142" s="35" t="s">
        <v>14691</v>
      </c>
      <c r="AI1142">
        <v>6900000</v>
      </c>
      <c r="AJ1142" s="20">
        <v>44391</v>
      </c>
      <c r="AK1142" s="20"/>
      <c r="AL1142">
        <v>5910000</v>
      </c>
      <c r="AO1142">
        <v>5910000</v>
      </c>
      <c r="AP1142" s="35" t="s">
        <v>14691</v>
      </c>
      <c r="AQ1142" s="35" t="s">
        <v>14691</v>
      </c>
      <c r="AR1142" s="35" t="s">
        <v>14691</v>
      </c>
      <c r="AS1142" s="35" t="s">
        <v>14691</v>
      </c>
      <c r="AT1142" s="35" t="s">
        <v>14691</v>
      </c>
      <c r="AU1142">
        <v>10.11</v>
      </c>
      <c r="AV1142">
        <v>10.164</v>
      </c>
      <c r="AW1142" t="b">
        <v>0</v>
      </c>
      <c r="AX1142">
        <v>13800000</v>
      </c>
      <c r="AY1142" s="20">
        <v>44942</v>
      </c>
      <c r="AZ1142" s="20"/>
      <c r="BA1142" s="20"/>
      <c r="BB1142">
        <v>1</v>
      </c>
      <c r="BC1142">
        <v>0.5</v>
      </c>
      <c r="BD1142">
        <v>1</v>
      </c>
      <c r="BE1142">
        <v>11.5</v>
      </c>
      <c r="BF1142" s="35" t="s">
        <v>14691</v>
      </c>
      <c r="BG1142" s="35" t="s">
        <v>7047</v>
      </c>
      <c r="BH1142" s="35" t="s">
        <v>7060</v>
      </c>
      <c r="BI1142" s="35" t="s">
        <v>2584</v>
      </c>
      <c r="BJ1142" s="35" t="s">
        <v>7061</v>
      </c>
    </row>
    <row r="1143" spans="1:62" x14ac:dyDescent="0.2">
      <c r="A1143">
        <v>1141</v>
      </c>
      <c r="B1143" s="35" t="s">
        <v>7047</v>
      </c>
      <c r="C1143" s="35" t="s">
        <v>7048</v>
      </c>
      <c r="D1143" s="35" t="s">
        <v>7049</v>
      </c>
      <c r="E1143" s="35" t="s">
        <v>7062</v>
      </c>
      <c r="F1143" s="35" t="s">
        <v>7051</v>
      </c>
      <c r="G1143" s="20">
        <v>44362</v>
      </c>
      <c r="H1143" s="35" t="s">
        <v>2949</v>
      </c>
      <c r="I1143" s="35" t="s">
        <v>61</v>
      </c>
      <c r="J1143" s="35" t="s">
        <v>69</v>
      </c>
      <c r="K1143">
        <v>18</v>
      </c>
      <c r="L1143">
        <v>9.1999999999999993</v>
      </c>
      <c r="M1143" s="35" t="s">
        <v>7052</v>
      </c>
      <c r="N1143" s="35" t="s">
        <v>7053</v>
      </c>
      <c r="O1143" s="35" t="s">
        <v>112</v>
      </c>
      <c r="P1143" s="35" t="s">
        <v>2575</v>
      </c>
      <c r="Q1143" s="35" t="s">
        <v>52</v>
      </c>
      <c r="R1143" s="35" t="s">
        <v>2577</v>
      </c>
      <c r="S1143" s="35" t="s">
        <v>7054</v>
      </c>
      <c r="T1143">
        <v>13800000</v>
      </c>
      <c r="U1143">
        <v>10</v>
      </c>
      <c r="V1143" s="35" t="s">
        <v>14691</v>
      </c>
      <c r="W1143" s="35" t="s">
        <v>887</v>
      </c>
      <c r="X1143" s="35" t="s">
        <v>130</v>
      </c>
      <c r="Y1143" s="35" t="s">
        <v>48</v>
      </c>
      <c r="Z1143" s="35" t="s">
        <v>14691</v>
      </c>
      <c r="AA1143" s="35" t="s">
        <v>14691</v>
      </c>
      <c r="AB1143">
        <v>75000000</v>
      </c>
      <c r="AC1143" s="35" t="s">
        <v>7055</v>
      </c>
      <c r="AD1143" s="35" t="s">
        <v>7056</v>
      </c>
      <c r="AE1143">
        <v>139386919</v>
      </c>
      <c r="AF1143">
        <v>10.1</v>
      </c>
      <c r="AG1143" s="35" t="s">
        <v>14691</v>
      </c>
      <c r="AI1143">
        <v>6900000</v>
      </c>
      <c r="AJ1143" s="20">
        <v>44391</v>
      </c>
      <c r="AK1143" s="20"/>
      <c r="AL1143">
        <v>5910000</v>
      </c>
      <c r="AO1143">
        <v>5910000</v>
      </c>
      <c r="AP1143" s="35" t="s">
        <v>14691</v>
      </c>
      <c r="AQ1143" s="35" t="s">
        <v>14691</v>
      </c>
      <c r="AR1143" s="35" t="s">
        <v>14691</v>
      </c>
      <c r="AS1143" s="35" t="s">
        <v>14691</v>
      </c>
      <c r="AT1143" s="35" t="s">
        <v>14691</v>
      </c>
      <c r="AU1143">
        <v>10.11</v>
      </c>
      <c r="AV1143">
        <v>10.164</v>
      </c>
      <c r="AW1143" t="b">
        <v>0</v>
      </c>
      <c r="AX1143">
        <v>13800000</v>
      </c>
      <c r="AY1143" s="20">
        <v>44942</v>
      </c>
      <c r="AZ1143" s="20"/>
      <c r="BA1143" s="20"/>
      <c r="BB1143">
        <v>1</v>
      </c>
      <c r="BC1143">
        <v>0.5</v>
      </c>
      <c r="BD1143">
        <v>1</v>
      </c>
      <c r="BE1143">
        <v>11.5</v>
      </c>
      <c r="BF1143" s="35" t="s">
        <v>14691</v>
      </c>
      <c r="BG1143" s="35" t="s">
        <v>7063</v>
      </c>
      <c r="BH1143" s="35" t="s">
        <v>7064</v>
      </c>
      <c r="BI1143" s="35" t="s">
        <v>2589</v>
      </c>
      <c r="BJ1143" s="35" t="s">
        <v>7065</v>
      </c>
    </row>
    <row r="1144" spans="1:62" x14ac:dyDescent="0.2">
      <c r="A1144">
        <v>1142</v>
      </c>
      <c r="B1144" s="35" t="s">
        <v>7473</v>
      </c>
      <c r="C1144" s="35" t="s">
        <v>7474</v>
      </c>
      <c r="D1144" s="35" t="s">
        <v>7475</v>
      </c>
      <c r="E1144" s="35" t="s">
        <v>7476</v>
      </c>
      <c r="F1144" s="35" t="s">
        <v>7477</v>
      </c>
      <c r="G1144" s="20">
        <v>44095</v>
      </c>
      <c r="H1144" s="35" t="s">
        <v>3225</v>
      </c>
      <c r="I1144" s="35" t="s">
        <v>54</v>
      </c>
      <c r="J1144" s="35" t="s">
        <v>69</v>
      </c>
      <c r="K1144">
        <v>18</v>
      </c>
      <c r="L1144">
        <v>9.1999999999999993</v>
      </c>
      <c r="M1144" s="35" t="s">
        <v>7478</v>
      </c>
      <c r="N1144" s="35" t="s">
        <v>7479</v>
      </c>
      <c r="O1144" s="35" t="s">
        <v>82</v>
      </c>
      <c r="P1144" s="35" t="s">
        <v>2656</v>
      </c>
      <c r="Q1144" s="35" t="s">
        <v>68</v>
      </c>
      <c r="R1144" s="35" t="s">
        <v>2577</v>
      </c>
      <c r="S1144" s="35" t="s">
        <v>7480</v>
      </c>
      <c r="T1144">
        <v>34500000</v>
      </c>
      <c r="U1144">
        <v>10</v>
      </c>
      <c r="V1144" s="35" t="s">
        <v>14691</v>
      </c>
      <c r="W1144" s="35" t="s">
        <v>885</v>
      </c>
      <c r="X1144" s="35" t="s">
        <v>147</v>
      </c>
      <c r="Y1144" s="35" t="s">
        <v>48</v>
      </c>
      <c r="Z1144" s="35" t="s">
        <v>14691</v>
      </c>
      <c r="AA1144" s="35" t="s">
        <v>14691</v>
      </c>
      <c r="AC1144" s="35" t="s">
        <v>14691</v>
      </c>
      <c r="AD1144" s="35" t="s">
        <v>14691</v>
      </c>
      <c r="AE1144">
        <v>345061806</v>
      </c>
      <c r="AF1144">
        <v>10</v>
      </c>
      <c r="AG1144" s="35" t="s">
        <v>14691</v>
      </c>
      <c r="AI1144">
        <v>17250000</v>
      </c>
      <c r="AJ1144" s="20">
        <v>44218</v>
      </c>
      <c r="AK1144" s="20"/>
      <c r="AL1144">
        <v>9400000</v>
      </c>
      <c r="AO1144">
        <v>9400000</v>
      </c>
      <c r="AP1144" s="35" t="s">
        <v>14691</v>
      </c>
      <c r="AQ1144" s="35" t="s">
        <v>14691</v>
      </c>
      <c r="AR1144" s="35" t="s">
        <v>14691</v>
      </c>
      <c r="AS1144" s="35" t="s">
        <v>14691</v>
      </c>
      <c r="AT1144" s="35" t="s">
        <v>14691</v>
      </c>
      <c r="AU1144">
        <v>10.01</v>
      </c>
      <c r="AV1144">
        <v>10.067</v>
      </c>
      <c r="AW1144" t="b">
        <v>0</v>
      </c>
      <c r="AX1144">
        <v>34500000</v>
      </c>
      <c r="AY1144" s="20">
        <v>44952</v>
      </c>
      <c r="AZ1144" s="20"/>
      <c r="BA1144" s="20"/>
      <c r="BB1144">
        <v>1</v>
      </c>
      <c r="BC1144">
        <v>0.5</v>
      </c>
      <c r="BD1144">
        <v>1</v>
      </c>
      <c r="BE1144">
        <v>11.5</v>
      </c>
      <c r="BF1144" s="35" t="s">
        <v>14691</v>
      </c>
      <c r="BG1144" s="35" t="s">
        <v>886</v>
      </c>
      <c r="BH1144" s="35" t="s">
        <v>7481</v>
      </c>
      <c r="BI1144" s="35" t="s">
        <v>2580</v>
      </c>
      <c r="BJ1144" s="35" t="s">
        <v>7482</v>
      </c>
    </row>
    <row r="1145" spans="1:62" x14ac:dyDescent="0.2">
      <c r="A1145">
        <v>1143</v>
      </c>
      <c r="B1145" s="35" t="s">
        <v>7473</v>
      </c>
      <c r="C1145" s="35" t="s">
        <v>7474</v>
      </c>
      <c r="D1145" s="35" t="s">
        <v>7475</v>
      </c>
      <c r="E1145" s="35" t="s">
        <v>7483</v>
      </c>
      <c r="F1145" s="35" t="s">
        <v>7477</v>
      </c>
      <c r="G1145" s="20">
        <v>44095</v>
      </c>
      <c r="H1145" s="35" t="s">
        <v>3225</v>
      </c>
      <c r="I1145" s="35" t="s">
        <v>54</v>
      </c>
      <c r="J1145" s="35" t="s">
        <v>69</v>
      </c>
      <c r="K1145">
        <v>18</v>
      </c>
      <c r="L1145">
        <v>9.1999999999999993</v>
      </c>
      <c r="M1145" s="35" t="s">
        <v>7478</v>
      </c>
      <c r="N1145" s="35" t="s">
        <v>7479</v>
      </c>
      <c r="O1145" s="35" t="s">
        <v>82</v>
      </c>
      <c r="P1145" s="35" t="s">
        <v>2656</v>
      </c>
      <c r="Q1145" s="35" t="s">
        <v>68</v>
      </c>
      <c r="R1145" s="35" t="s">
        <v>2577</v>
      </c>
      <c r="S1145" s="35" t="s">
        <v>7480</v>
      </c>
      <c r="T1145">
        <v>34500000</v>
      </c>
      <c r="U1145">
        <v>10</v>
      </c>
      <c r="V1145" s="35" t="s">
        <v>14691</v>
      </c>
      <c r="W1145" s="35" t="s">
        <v>885</v>
      </c>
      <c r="X1145" s="35" t="s">
        <v>147</v>
      </c>
      <c r="Y1145" s="35" t="s">
        <v>48</v>
      </c>
      <c r="Z1145" s="35" t="s">
        <v>14691</v>
      </c>
      <c r="AA1145" s="35" t="s">
        <v>14691</v>
      </c>
      <c r="AC1145" s="35" t="s">
        <v>14691</v>
      </c>
      <c r="AD1145" s="35" t="s">
        <v>14691</v>
      </c>
      <c r="AE1145">
        <v>345061806</v>
      </c>
      <c r="AF1145">
        <v>10</v>
      </c>
      <c r="AG1145" s="35" t="s">
        <v>14691</v>
      </c>
      <c r="AI1145">
        <v>17250000</v>
      </c>
      <c r="AJ1145" s="20">
        <v>44218</v>
      </c>
      <c r="AK1145" s="20"/>
      <c r="AL1145">
        <v>9400000</v>
      </c>
      <c r="AO1145">
        <v>9400000</v>
      </c>
      <c r="AP1145" s="35" t="s">
        <v>14691</v>
      </c>
      <c r="AQ1145" s="35" t="s">
        <v>14691</v>
      </c>
      <c r="AR1145" s="35" t="s">
        <v>14691</v>
      </c>
      <c r="AS1145" s="35" t="s">
        <v>14691</v>
      </c>
      <c r="AT1145" s="35" t="s">
        <v>14691</v>
      </c>
      <c r="AU1145">
        <v>10.01</v>
      </c>
      <c r="AV1145">
        <v>10.067</v>
      </c>
      <c r="AW1145" t="b">
        <v>0</v>
      </c>
      <c r="AX1145">
        <v>34500000</v>
      </c>
      <c r="AY1145" s="20">
        <v>44952</v>
      </c>
      <c r="AZ1145" s="20"/>
      <c r="BA1145" s="20"/>
      <c r="BB1145">
        <v>1</v>
      </c>
      <c r="BC1145">
        <v>0.5</v>
      </c>
      <c r="BD1145">
        <v>1</v>
      </c>
      <c r="BE1145">
        <v>11.5</v>
      </c>
      <c r="BF1145" s="35" t="s">
        <v>14691</v>
      </c>
      <c r="BG1145" s="35" t="s">
        <v>7473</v>
      </c>
      <c r="BH1145" s="35" t="s">
        <v>7484</v>
      </c>
      <c r="BI1145" s="35" t="s">
        <v>2584</v>
      </c>
      <c r="BJ1145" s="35" t="s">
        <v>7485</v>
      </c>
    </row>
    <row r="1146" spans="1:62" x14ac:dyDescent="0.2">
      <c r="A1146">
        <v>1144</v>
      </c>
      <c r="B1146" s="35" t="s">
        <v>7473</v>
      </c>
      <c r="C1146" s="35" t="s">
        <v>7474</v>
      </c>
      <c r="D1146" s="35" t="s">
        <v>7475</v>
      </c>
      <c r="E1146" s="35" t="s">
        <v>7486</v>
      </c>
      <c r="F1146" s="35" t="s">
        <v>7477</v>
      </c>
      <c r="G1146" s="20">
        <v>44095</v>
      </c>
      <c r="H1146" s="35" t="s">
        <v>3225</v>
      </c>
      <c r="I1146" s="35" t="s">
        <v>54</v>
      </c>
      <c r="J1146" s="35" t="s">
        <v>69</v>
      </c>
      <c r="K1146">
        <v>18</v>
      </c>
      <c r="L1146">
        <v>9.1999999999999993</v>
      </c>
      <c r="M1146" s="35" t="s">
        <v>7478</v>
      </c>
      <c r="N1146" s="35" t="s">
        <v>7479</v>
      </c>
      <c r="O1146" s="35" t="s">
        <v>82</v>
      </c>
      <c r="P1146" s="35" t="s">
        <v>2656</v>
      </c>
      <c r="Q1146" s="35" t="s">
        <v>68</v>
      </c>
      <c r="R1146" s="35" t="s">
        <v>2577</v>
      </c>
      <c r="S1146" s="35" t="s">
        <v>7480</v>
      </c>
      <c r="T1146">
        <v>34500000</v>
      </c>
      <c r="U1146">
        <v>10</v>
      </c>
      <c r="V1146" s="35" t="s">
        <v>14691</v>
      </c>
      <c r="W1146" s="35" t="s">
        <v>885</v>
      </c>
      <c r="X1146" s="35" t="s">
        <v>147</v>
      </c>
      <c r="Y1146" s="35" t="s">
        <v>48</v>
      </c>
      <c r="Z1146" s="35" t="s">
        <v>14691</v>
      </c>
      <c r="AA1146" s="35" t="s">
        <v>14691</v>
      </c>
      <c r="AC1146" s="35" t="s">
        <v>14691</v>
      </c>
      <c r="AD1146" s="35" t="s">
        <v>14691</v>
      </c>
      <c r="AE1146">
        <v>345061806</v>
      </c>
      <c r="AF1146">
        <v>10</v>
      </c>
      <c r="AG1146" s="35" t="s">
        <v>14691</v>
      </c>
      <c r="AI1146">
        <v>17250000</v>
      </c>
      <c r="AJ1146" s="20">
        <v>44218</v>
      </c>
      <c r="AK1146" s="20"/>
      <c r="AL1146">
        <v>9400000</v>
      </c>
      <c r="AO1146">
        <v>9400000</v>
      </c>
      <c r="AP1146" s="35" t="s">
        <v>14691</v>
      </c>
      <c r="AQ1146" s="35" t="s">
        <v>14691</v>
      </c>
      <c r="AR1146" s="35" t="s">
        <v>14691</v>
      </c>
      <c r="AS1146" s="35" t="s">
        <v>14691</v>
      </c>
      <c r="AT1146" s="35" t="s">
        <v>14691</v>
      </c>
      <c r="AU1146">
        <v>10.01</v>
      </c>
      <c r="AV1146">
        <v>10.067</v>
      </c>
      <c r="AW1146" t="b">
        <v>0</v>
      </c>
      <c r="AX1146">
        <v>34500000</v>
      </c>
      <c r="AY1146" s="20">
        <v>44952</v>
      </c>
      <c r="AZ1146" s="20"/>
      <c r="BA1146" s="20"/>
      <c r="BB1146">
        <v>1</v>
      </c>
      <c r="BC1146">
        <v>0.5</v>
      </c>
      <c r="BD1146">
        <v>1</v>
      </c>
      <c r="BE1146">
        <v>11.5</v>
      </c>
      <c r="BF1146" s="35" t="s">
        <v>14691</v>
      </c>
      <c r="BG1146" s="35" t="s">
        <v>7487</v>
      </c>
      <c r="BH1146" s="35" t="s">
        <v>7488</v>
      </c>
      <c r="BI1146" s="35" t="s">
        <v>2589</v>
      </c>
      <c r="BJ1146" s="35" t="s">
        <v>7489</v>
      </c>
    </row>
    <row r="1147" spans="1:62" x14ac:dyDescent="0.2">
      <c r="A1147">
        <v>1145</v>
      </c>
      <c r="B1147" s="35" t="s">
        <v>14381</v>
      </c>
      <c r="C1147" s="35" t="s">
        <v>14382</v>
      </c>
      <c r="D1147" s="35" t="s">
        <v>14383</v>
      </c>
      <c r="E1147" s="35" t="s">
        <v>14384</v>
      </c>
      <c r="F1147" s="35" t="s">
        <v>14385</v>
      </c>
      <c r="G1147" s="20">
        <v>44494</v>
      </c>
      <c r="H1147" s="35" t="s">
        <v>2949</v>
      </c>
      <c r="I1147" s="35" t="s">
        <v>61</v>
      </c>
      <c r="J1147" s="35" t="s">
        <v>525</v>
      </c>
      <c r="K1147">
        <v>18</v>
      </c>
      <c r="L1147">
        <v>9.1999999999999993</v>
      </c>
      <c r="M1147" s="35" t="s">
        <v>14386</v>
      </c>
      <c r="N1147" s="35" t="s">
        <v>14387</v>
      </c>
      <c r="O1147" s="35" t="s">
        <v>209</v>
      </c>
      <c r="P1147" s="35" t="s">
        <v>2656</v>
      </c>
      <c r="Q1147" s="35" t="s">
        <v>242</v>
      </c>
      <c r="R1147" s="35" t="s">
        <v>2577</v>
      </c>
      <c r="S1147" s="35" t="s">
        <v>14388</v>
      </c>
      <c r="T1147">
        <v>23000000</v>
      </c>
      <c r="U1147">
        <v>10</v>
      </c>
      <c r="V1147" s="35" t="s">
        <v>14389</v>
      </c>
      <c r="W1147" s="35" t="s">
        <v>883</v>
      </c>
      <c r="X1147" s="35" t="s">
        <v>235</v>
      </c>
      <c r="Y1147" s="35" t="s">
        <v>48</v>
      </c>
      <c r="Z1147" s="35" t="s">
        <v>14691</v>
      </c>
      <c r="AA1147" s="35" t="s">
        <v>14691</v>
      </c>
      <c r="AC1147" s="35" t="s">
        <v>14691</v>
      </c>
      <c r="AD1147" s="35" t="s">
        <v>14691</v>
      </c>
      <c r="AE1147">
        <v>234600000</v>
      </c>
      <c r="AF1147">
        <v>10.199999999999999</v>
      </c>
      <c r="AG1147" s="35" t="s">
        <v>14691</v>
      </c>
      <c r="AI1147">
        <v>11500000</v>
      </c>
      <c r="AJ1147" s="20">
        <v>44603</v>
      </c>
      <c r="AK1147" s="20"/>
      <c r="AL1147">
        <v>12450000</v>
      </c>
      <c r="AO1147">
        <v>12450000</v>
      </c>
      <c r="AP1147" s="35" t="s">
        <v>14691</v>
      </c>
      <c r="AQ1147" s="35" t="s">
        <v>14691</v>
      </c>
      <c r="AR1147" s="35" t="s">
        <v>14691</v>
      </c>
      <c r="AS1147" s="35" t="s">
        <v>14691</v>
      </c>
      <c r="AT1147" s="35" t="s">
        <v>14691</v>
      </c>
      <c r="AU1147">
        <v>10.199999999999999</v>
      </c>
      <c r="AV1147">
        <v>10.298999999999999</v>
      </c>
      <c r="AW1147" t="b">
        <v>0</v>
      </c>
      <c r="AX1147">
        <v>23000000</v>
      </c>
      <c r="AY1147" s="20">
        <v>45153</v>
      </c>
      <c r="AZ1147" s="20"/>
      <c r="BA1147" s="20"/>
      <c r="BB1147">
        <v>1</v>
      </c>
      <c r="BC1147">
        <v>0.5</v>
      </c>
      <c r="BD1147">
        <v>1</v>
      </c>
      <c r="BE1147">
        <v>11.5</v>
      </c>
      <c r="BF1147" s="35" t="s">
        <v>14691</v>
      </c>
      <c r="BG1147" s="35" t="s">
        <v>884</v>
      </c>
      <c r="BH1147" s="35" t="s">
        <v>6937</v>
      </c>
      <c r="BI1147" s="35" t="s">
        <v>2580</v>
      </c>
      <c r="BJ1147" s="35" t="s">
        <v>6938</v>
      </c>
    </row>
    <row r="1148" spans="1:62" x14ac:dyDescent="0.2">
      <c r="A1148">
        <v>1146</v>
      </c>
      <c r="B1148" s="35" t="s">
        <v>14381</v>
      </c>
      <c r="C1148" s="35" t="s">
        <v>14382</v>
      </c>
      <c r="D1148" s="35" t="s">
        <v>14383</v>
      </c>
      <c r="E1148" s="35" t="s">
        <v>14390</v>
      </c>
      <c r="F1148" s="35" t="s">
        <v>14385</v>
      </c>
      <c r="G1148" s="20">
        <v>44494</v>
      </c>
      <c r="H1148" s="35" t="s">
        <v>2949</v>
      </c>
      <c r="I1148" s="35" t="s">
        <v>61</v>
      </c>
      <c r="J1148" s="35" t="s">
        <v>525</v>
      </c>
      <c r="K1148">
        <v>18</v>
      </c>
      <c r="L1148">
        <v>9.1999999999999993</v>
      </c>
      <c r="M1148" s="35" t="s">
        <v>14386</v>
      </c>
      <c r="N1148" s="35" t="s">
        <v>14387</v>
      </c>
      <c r="O1148" s="35" t="s">
        <v>209</v>
      </c>
      <c r="P1148" s="35" t="s">
        <v>2656</v>
      </c>
      <c r="Q1148" s="35" t="s">
        <v>242</v>
      </c>
      <c r="R1148" s="35" t="s">
        <v>2577</v>
      </c>
      <c r="S1148" s="35" t="s">
        <v>14388</v>
      </c>
      <c r="T1148">
        <v>23000000</v>
      </c>
      <c r="U1148">
        <v>10</v>
      </c>
      <c r="V1148" s="35" t="s">
        <v>14389</v>
      </c>
      <c r="W1148" s="35" t="s">
        <v>883</v>
      </c>
      <c r="X1148" s="35" t="s">
        <v>235</v>
      </c>
      <c r="Y1148" s="35" t="s">
        <v>48</v>
      </c>
      <c r="Z1148" s="35" t="s">
        <v>14691</v>
      </c>
      <c r="AA1148" s="35" t="s">
        <v>14691</v>
      </c>
      <c r="AC1148" s="35" t="s">
        <v>14691</v>
      </c>
      <c r="AD1148" s="35" t="s">
        <v>14691</v>
      </c>
      <c r="AE1148">
        <v>234600000</v>
      </c>
      <c r="AF1148">
        <v>10.199999999999999</v>
      </c>
      <c r="AG1148" s="35" t="s">
        <v>14691</v>
      </c>
      <c r="AI1148">
        <v>11500000</v>
      </c>
      <c r="AJ1148" s="20">
        <v>44603</v>
      </c>
      <c r="AK1148" s="20"/>
      <c r="AL1148">
        <v>12450000</v>
      </c>
      <c r="AO1148">
        <v>12450000</v>
      </c>
      <c r="AP1148" s="35" t="s">
        <v>14691</v>
      </c>
      <c r="AQ1148" s="35" t="s">
        <v>14691</v>
      </c>
      <c r="AR1148" s="35" t="s">
        <v>14691</v>
      </c>
      <c r="AS1148" s="35" t="s">
        <v>14691</v>
      </c>
      <c r="AT1148" s="35" t="s">
        <v>14691</v>
      </c>
      <c r="AU1148">
        <v>10.199999999999999</v>
      </c>
      <c r="AV1148">
        <v>10.298999999999999</v>
      </c>
      <c r="AW1148" t="b">
        <v>0</v>
      </c>
      <c r="AX1148">
        <v>23000000</v>
      </c>
      <c r="AY1148" s="20">
        <v>45153</v>
      </c>
      <c r="AZ1148" s="20"/>
      <c r="BA1148" s="20"/>
      <c r="BB1148">
        <v>1</v>
      </c>
      <c r="BC1148">
        <v>0.5</v>
      </c>
      <c r="BD1148">
        <v>1</v>
      </c>
      <c r="BE1148">
        <v>11.5</v>
      </c>
      <c r="BF1148" s="35" t="s">
        <v>14691</v>
      </c>
      <c r="BG1148" s="35" t="s">
        <v>14381</v>
      </c>
      <c r="BH1148" s="35" t="s">
        <v>14391</v>
      </c>
      <c r="BI1148" s="35" t="s">
        <v>2584</v>
      </c>
      <c r="BJ1148" s="35" t="s">
        <v>14392</v>
      </c>
    </row>
    <row r="1149" spans="1:62" x14ac:dyDescent="0.2">
      <c r="A1149">
        <v>1147</v>
      </c>
      <c r="B1149" s="35" t="s">
        <v>14381</v>
      </c>
      <c r="C1149" s="35" t="s">
        <v>14382</v>
      </c>
      <c r="D1149" s="35" t="s">
        <v>14383</v>
      </c>
      <c r="E1149" s="35" t="s">
        <v>14393</v>
      </c>
      <c r="F1149" s="35" t="s">
        <v>14385</v>
      </c>
      <c r="G1149" s="20">
        <v>44494</v>
      </c>
      <c r="H1149" s="35" t="s">
        <v>2949</v>
      </c>
      <c r="I1149" s="35" t="s">
        <v>61</v>
      </c>
      <c r="J1149" s="35" t="s">
        <v>525</v>
      </c>
      <c r="K1149">
        <v>18</v>
      </c>
      <c r="L1149">
        <v>9.1999999999999993</v>
      </c>
      <c r="M1149" s="35" t="s">
        <v>14386</v>
      </c>
      <c r="N1149" s="35" t="s">
        <v>14387</v>
      </c>
      <c r="O1149" s="35" t="s">
        <v>209</v>
      </c>
      <c r="P1149" s="35" t="s">
        <v>2656</v>
      </c>
      <c r="Q1149" s="35" t="s">
        <v>242</v>
      </c>
      <c r="R1149" s="35" t="s">
        <v>2577</v>
      </c>
      <c r="S1149" s="35" t="s">
        <v>14388</v>
      </c>
      <c r="T1149">
        <v>23000000</v>
      </c>
      <c r="U1149">
        <v>10</v>
      </c>
      <c r="V1149" s="35" t="s">
        <v>14389</v>
      </c>
      <c r="W1149" s="35" t="s">
        <v>883</v>
      </c>
      <c r="X1149" s="35" t="s">
        <v>235</v>
      </c>
      <c r="Y1149" s="35" t="s">
        <v>48</v>
      </c>
      <c r="Z1149" s="35" t="s">
        <v>14691</v>
      </c>
      <c r="AA1149" s="35" t="s">
        <v>14691</v>
      </c>
      <c r="AC1149" s="35" t="s">
        <v>14691</v>
      </c>
      <c r="AD1149" s="35" t="s">
        <v>14691</v>
      </c>
      <c r="AE1149">
        <v>234600000</v>
      </c>
      <c r="AF1149">
        <v>10.199999999999999</v>
      </c>
      <c r="AG1149" s="35" t="s">
        <v>14691</v>
      </c>
      <c r="AI1149">
        <v>11500000</v>
      </c>
      <c r="AJ1149" s="20">
        <v>44603</v>
      </c>
      <c r="AK1149" s="20"/>
      <c r="AL1149">
        <v>12450000</v>
      </c>
      <c r="AO1149">
        <v>12450000</v>
      </c>
      <c r="AP1149" s="35" t="s">
        <v>14691</v>
      </c>
      <c r="AQ1149" s="35" t="s">
        <v>14691</v>
      </c>
      <c r="AR1149" s="35" t="s">
        <v>14691</v>
      </c>
      <c r="AS1149" s="35" t="s">
        <v>14691</v>
      </c>
      <c r="AT1149" s="35" t="s">
        <v>14691</v>
      </c>
      <c r="AU1149">
        <v>10.199999999999999</v>
      </c>
      <c r="AV1149">
        <v>10.298999999999999</v>
      </c>
      <c r="AW1149" t="b">
        <v>0</v>
      </c>
      <c r="AX1149">
        <v>23000000</v>
      </c>
      <c r="AY1149" s="20">
        <v>45153</v>
      </c>
      <c r="AZ1149" s="20"/>
      <c r="BA1149" s="20"/>
      <c r="BB1149">
        <v>1</v>
      </c>
      <c r="BC1149">
        <v>0.5</v>
      </c>
      <c r="BD1149">
        <v>1</v>
      </c>
      <c r="BE1149">
        <v>11.5</v>
      </c>
      <c r="BF1149" s="35" t="s">
        <v>14691</v>
      </c>
      <c r="BG1149" s="35" t="s">
        <v>14394</v>
      </c>
      <c r="BH1149" s="35" t="s">
        <v>6937</v>
      </c>
      <c r="BI1149" s="35" t="s">
        <v>2589</v>
      </c>
      <c r="BJ1149" s="35" t="s">
        <v>6938</v>
      </c>
    </row>
    <row r="1150" spans="1:62" x14ac:dyDescent="0.2">
      <c r="A1150">
        <v>1148</v>
      </c>
      <c r="B1150" s="35" t="s">
        <v>14381</v>
      </c>
      <c r="C1150" s="35" t="s">
        <v>14382</v>
      </c>
      <c r="D1150" s="35" t="s">
        <v>14383</v>
      </c>
      <c r="E1150" s="35" t="s">
        <v>14395</v>
      </c>
      <c r="F1150" s="35" t="s">
        <v>14385</v>
      </c>
      <c r="G1150" s="20">
        <v>44494</v>
      </c>
      <c r="H1150" s="35" t="s">
        <v>2949</v>
      </c>
      <c r="I1150" s="35" t="s">
        <v>61</v>
      </c>
      <c r="J1150" s="35" t="s">
        <v>525</v>
      </c>
      <c r="K1150">
        <v>18</v>
      </c>
      <c r="L1150">
        <v>9.1999999999999993</v>
      </c>
      <c r="M1150" s="35" t="s">
        <v>14386</v>
      </c>
      <c r="N1150" s="35" t="s">
        <v>14387</v>
      </c>
      <c r="O1150" s="35" t="s">
        <v>209</v>
      </c>
      <c r="P1150" s="35" t="s">
        <v>2656</v>
      </c>
      <c r="Q1150" s="35" t="s">
        <v>242</v>
      </c>
      <c r="R1150" s="35" t="s">
        <v>2577</v>
      </c>
      <c r="S1150" s="35" t="s">
        <v>14388</v>
      </c>
      <c r="T1150">
        <v>23000000</v>
      </c>
      <c r="U1150">
        <v>10</v>
      </c>
      <c r="V1150" s="35" t="s">
        <v>14389</v>
      </c>
      <c r="W1150" s="35" t="s">
        <v>883</v>
      </c>
      <c r="X1150" s="35" t="s">
        <v>235</v>
      </c>
      <c r="Y1150" s="35" t="s">
        <v>48</v>
      </c>
      <c r="Z1150" s="35" t="s">
        <v>14691</v>
      </c>
      <c r="AA1150" s="35" t="s">
        <v>14691</v>
      </c>
      <c r="AC1150" s="35" t="s">
        <v>14691</v>
      </c>
      <c r="AD1150" s="35" t="s">
        <v>14691</v>
      </c>
      <c r="AE1150">
        <v>234600000</v>
      </c>
      <c r="AF1150">
        <v>10.199999999999999</v>
      </c>
      <c r="AG1150" s="35" t="s">
        <v>14691</v>
      </c>
      <c r="AI1150">
        <v>11500000</v>
      </c>
      <c r="AJ1150" s="20">
        <v>44603</v>
      </c>
      <c r="AK1150" s="20"/>
      <c r="AL1150">
        <v>12450000</v>
      </c>
      <c r="AO1150">
        <v>12450000</v>
      </c>
      <c r="AP1150" s="35" t="s">
        <v>14691</v>
      </c>
      <c r="AQ1150" s="35" t="s">
        <v>14691</v>
      </c>
      <c r="AR1150" s="35" t="s">
        <v>14691</v>
      </c>
      <c r="AS1150" s="35" t="s">
        <v>14691</v>
      </c>
      <c r="AT1150" s="35" t="s">
        <v>14691</v>
      </c>
      <c r="AU1150">
        <v>10.199999999999999</v>
      </c>
      <c r="AV1150">
        <v>10.298999999999999</v>
      </c>
      <c r="AW1150" t="b">
        <v>0</v>
      </c>
      <c r="AX1150">
        <v>23000000</v>
      </c>
      <c r="AY1150" s="20">
        <v>45153</v>
      </c>
      <c r="AZ1150" s="20"/>
      <c r="BA1150" s="20"/>
      <c r="BB1150">
        <v>1</v>
      </c>
      <c r="BC1150">
        <v>0.5</v>
      </c>
      <c r="BD1150">
        <v>1</v>
      </c>
      <c r="BE1150">
        <v>11.5</v>
      </c>
      <c r="BF1150" s="35" t="s">
        <v>14691</v>
      </c>
      <c r="BG1150" s="35" t="s">
        <v>14396</v>
      </c>
      <c r="BH1150" s="35" t="s">
        <v>6937</v>
      </c>
      <c r="BI1150" s="35" t="s">
        <v>2613</v>
      </c>
      <c r="BJ1150" s="35" t="s">
        <v>6938</v>
      </c>
    </row>
    <row r="1151" spans="1:62" x14ac:dyDescent="0.2">
      <c r="A1151">
        <v>1149</v>
      </c>
      <c r="B1151" s="35" t="s">
        <v>4782</v>
      </c>
      <c r="C1151" s="35" t="s">
        <v>4783</v>
      </c>
      <c r="D1151" s="35" t="s">
        <v>4784</v>
      </c>
      <c r="E1151" s="35" t="s">
        <v>4785</v>
      </c>
      <c r="F1151" s="35" t="s">
        <v>4786</v>
      </c>
      <c r="G1151" s="20">
        <v>44399</v>
      </c>
      <c r="H1151" s="35" t="s">
        <v>163</v>
      </c>
      <c r="I1151" s="35" t="s">
        <v>61</v>
      </c>
      <c r="J1151" s="35" t="s">
        <v>137</v>
      </c>
      <c r="K1151">
        <v>18</v>
      </c>
      <c r="L1151">
        <v>9.1999999999999993</v>
      </c>
      <c r="M1151" s="35" t="s">
        <v>4787</v>
      </c>
      <c r="N1151" s="35" t="s">
        <v>4788</v>
      </c>
      <c r="O1151" s="35" t="s">
        <v>524</v>
      </c>
      <c r="P1151" s="35" t="s">
        <v>3549</v>
      </c>
      <c r="Q1151" s="35" t="s">
        <v>112</v>
      </c>
      <c r="R1151" s="35" t="s">
        <v>2623</v>
      </c>
      <c r="S1151" s="35" t="s">
        <v>4789</v>
      </c>
      <c r="T1151">
        <v>10350000</v>
      </c>
      <c r="U1151">
        <v>10</v>
      </c>
      <c r="V1151" s="35" t="s">
        <v>14691</v>
      </c>
      <c r="W1151" s="35" t="s">
        <v>769</v>
      </c>
      <c r="X1151" s="35" t="s">
        <v>130</v>
      </c>
      <c r="Y1151" s="35" t="s">
        <v>48</v>
      </c>
      <c r="Z1151" s="35" t="s">
        <v>14691</v>
      </c>
      <c r="AA1151" s="35" t="s">
        <v>14691</v>
      </c>
      <c r="AC1151" s="35" t="s">
        <v>14691</v>
      </c>
      <c r="AD1151" s="35" t="s">
        <v>14691</v>
      </c>
      <c r="AE1151">
        <v>105052500</v>
      </c>
      <c r="AF1151">
        <v>10.15</v>
      </c>
      <c r="AG1151" s="35" t="s">
        <v>14691</v>
      </c>
      <c r="AI1151">
        <v>10350000</v>
      </c>
      <c r="AJ1151" s="20">
        <v>44477</v>
      </c>
      <c r="AK1151" s="20"/>
      <c r="AL1151">
        <v>4641500</v>
      </c>
      <c r="AM1151">
        <v>464150</v>
      </c>
      <c r="AP1151" s="35" t="s">
        <v>14691</v>
      </c>
      <c r="AQ1151" s="35" t="s">
        <v>14691</v>
      </c>
      <c r="AR1151" s="35" t="s">
        <v>14691</v>
      </c>
      <c r="AS1151" s="35" t="s">
        <v>14691</v>
      </c>
      <c r="AT1151" s="35" t="s">
        <v>14691</v>
      </c>
      <c r="AU1151">
        <v>10.15</v>
      </c>
      <c r="AV1151">
        <v>10.170999999999999</v>
      </c>
      <c r="AW1151" t="b">
        <v>0</v>
      </c>
      <c r="AX1151">
        <v>10350000</v>
      </c>
      <c r="AY1151" s="20">
        <v>44847</v>
      </c>
      <c r="AZ1151" s="20"/>
      <c r="BA1151" s="20">
        <v>45029</v>
      </c>
      <c r="BB1151">
        <v>1</v>
      </c>
      <c r="BC1151">
        <v>1</v>
      </c>
      <c r="BD1151">
        <v>1</v>
      </c>
      <c r="BE1151">
        <v>11.5</v>
      </c>
      <c r="BF1151" s="35" t="s">
        <v>14691</v>
      </c>
      <c r="BG1151" s="35" t="s">
        <v>882</v>
      </c>
      <c r="BH1151" s="35" t="s">
        <v>4790</v>
      </c>
      <c r="BI1151" s="35" t="s">
        <v>2580</v>
      </c>
      <c r="BJ1151" s="35" t="s">
        <v>4791</v>
      </c>
    </row>
    <row r="1152" spans="1:62" x14ac:dyDescent="0.2">
      <c r="A1152">
        <v>1150</v>
      </c>
      <c r="B1152" s="35" t="s">
        <v>4782</v>
      </c>
      <c r="C1152" s="35" t="s">
        <v>4783</v>
      </c>
      <c r="D1152" s="35" t="s">
        <v>4784</v>
      </c>
      <c r="E1152" s="35" t="s">
        <v>4792</v>
      </c>
      <c r="F1152" s="35" t="s">
        <v>4786</v>
      </c>
      <c r="G1152" s="20">
        <v>44399</v>
      </c>
      <c r="H1152" s="35" t="s">
        <v>163</v>
      </c>
      <c r="I1152" s="35" t="s">
        <v>61</v>
      </c>
      <c r="J1152" s="35" t="s">
        <v>137</v>
      </c>
      <c r="K1152">
        <v>18</v>
      </c>
      <c r="L1152">
        <v>9.1999999999999993</v>
      </c>
      <c r="M1152" s="35" t="s">
        <v>4787</v>
      </c>
      <c r="N1152" s="35" t="s">
        <v>4788</v>
      </c>
      <c r="O1152" s="35" t="s">
        <v>524</v>
      </c>
      <c r="P1152" s="35" t="s">
        <v>3549</v>
      </c>
      <c r="Q1152" s="35" t="s">
        <v>112</v>
      </c>
      <c r="R1152" s="35" t="s">
        <v>2623</v>
      </c>
      <c r="S1152" s="35" t="s">
        <v>4789</v>
      </c>
      <c r="T1152">
        <v>10350000</v>
      </c>
      <c r="U1152">
        <v>10</v>
      </c>
      <c r="V1152" s="35" t="s">
        <v>14691</v>
      </c>
      <c r="W1152" s="35" t="s">
        <v>769</v>
      </c>
      <c r="X1152" s="35" t="s">
        <v>130</v>
      </c>
      <c r="Y1152" s="35" t="s">
        <v>48</v>
      </c>
      <c r="Z1152" s="35" t="s">
        <v>14691</v>
      </c>
      <c r="AA1152" s="35" t="s">
        <v>14691</v>
      </c>
      <c r="AC1152" s="35" t="s">
        <v>14691</v>
      </c>
      <c r="AD1152" s="35" t="s">
        <v>14691</v>
      </c>
      <c r="AE1152">
        <v>105052500</v>
      </c>
      <c r="AF1152">
        <v>10.15</v>
      </c>
      <c r="AG1152" s="35" t="s">
        <v>14691</v>
      </c>
      <c r="AI1152">
        <v>10350000</v>
      </c>
      <c r="AJ1152" s="20">
        <v>44477</v>
      </c>
      <c r="AK1152" s="20"/>
      <c r="AL1152">
        <v>4641500</v>
      </c>
      <c r="AM1152">
        <v>464150</v>
      </c>
      <c r="AP1152" s="35" t="s">
        <v>14691</v>
      </c>
      <c r="AQ1152" s="35" t="s">
        <v>14691</v>
      </c>
      <c r="AR1152" s="35" t="s">
        <v>14691</v>
      </c>
      <c r="AS1152" s="35" t="s">
        <v>14691</v>
      </c>
      <c r="AT1152" s="35" t="s">
        <v>14691</v>
      </c>
      <c r="AU1152">
        <v>10.15</v>
      </c>
      <c r="AV1152">
        <v>10.170999999999999</v>
      </c>
      <c r="AW1152" t="b">
        <v>0</v>
      </c>
      <c r="AX1152">
        <v>10350000</v>
      </c>
      <c r="AY1152" s="20">
        <v>44847</v>
      </c>
      <c r="AZ1152" s="20"/>
      <c r="BA1152" s="20">
        <v>45029</v>
      </c>
      <c r="BB1152">
        <v>1</v>
      </c>
      <c r="BC1152">
        <v>1</v>
      </c>
      <c r="BD1152">
        <v>1</v>
      </c>
      <c r="BE1152">
        <v>11.5</v>
      </c>
      <c r="BF1152" s="35" t="s">
        <v>14691</v>
      </c>
      <c r="BG1152" s="35" t="s">
        <v>4782</v>
      </c>
      <c r="BH1152" s="35" t="s">
        <v>4793</v>
      </c>
      <c r="BI1152" s="35" t="s">
        <v>2584</v>
      </c>
      <c r="BJ1152" s="35" t="s">
        <v>4794</v>
      </c>
    </row>
    <row r="1153" spans="1:62" x14ac:dyDescent="0.2">
      <c r="A1153">
        <v>1151</v>
      </c>
      <c r="B1153" s="35" t="s">
        <v>4782</v>
      </c>
      <c r="C1153" s="35" t="s">
        <v>4783</v>
      </c>
      <c r="D1153" s="35" t="s">
        <v>4784</v>
      </c>
      <c r="E1153" s="35" t="s">
        <v>4795</v>
      </c>
      <c r="F1153" s="35" t="s">
        <v>4786</v>
      </c>
      <c r="G1153" s="20">
        <v>44399</v>
      </c>
      <c r="H1153" s="35" t="s">
        <v>163</v>
      </c>
      <c r="I1153" s="35" t="s">
        <v>61</v>
      </c>
      <c r="J1153" s="35" t="s">
        <v>137</v>
      </c>
      <c r="K1153">
        <v>18</v>
      </c>
      <c r="L1153">
        <v>9.1999999999999993</v>
      </c>
      <c r="M1153" s="35" t="s">
        <v>4787</v>
      </c>
      <c r="N1153" s="35" t="s">
        <v>4788</v>
      </c>
      <c r="O1153" s="35" t="s">
        <v>524</v>
      </c>
      <c r="P1153" s="35" t="s">
        <v>3549</v>
      </c>
      <c r="Q1153" s="35" t="s">
        <v>112</v>
      </c>
      <c r="R1153" s="35" t="s">
        <v>2623</v>
      </c>
      <c r="S1153" s="35" t="s">
        <v>4789</v>
      </c>
      <c r="T1153">
        <v>10350000</v>
      </c>
      <c r="U1153">
        <v>10</v>
      </c>
      <c r="V1153" s="35" t="s">
        <v>14691</v>
      </c>
      <c r="W1153" s="35" t="s">
        <v>769</v>
      </c>
      <c r="X1153" s="35" t="s">
        <v>130</v>
      </c>
      <c r="Y1153" s="35" t="s">
        <v>48</v>
      </c>
      <c r="Z1153" s="35" t="s">
        <v>14691</v>
      </c>
      <c r="AA1153" s="35" t="s">
        <v>14691</v>
      </c>
      <c r="AC1153" s="35" t="s">
        <v>14691</v>
      </c>
      <c r="AD1153" s="35" t="s">
        <v>14691</v>
      </c>
      <c r="AE1153">
        <v>105052500</v>
      </c>
      <c r="AF1153">
        <v>10.15</v>
      </c>
      <c r="AG1153" s="35" t="s">
        <v>14691</v>
      </c>
      <c r="AI1153">
        <v>10350000</v>
      </c>
      <c r="AJ1153" s="20">
        <v>44477</v>
      </c>
      <c r="AK1153" s="20"/>
      <c r="AL1153">
        <v>4641500</v>
      </c>
      <c r="AM1153">
        <v>464150</v>
      </c>
      <c r="AP1153" s="35" t="s">
        <v>14691</v>
      </c>
      <c r="AQ1153" s="35" t="s">
        <v>14691</v>
      </c>
      <c r="AR1153" s="35" t="s">
        <v>14691</v>
      </c>
      <c r="AS1153" s="35" t="s">
        <v>14691</v>
      </c>
      <c r="AT1153" s="35" t="s">
        <v>14691</v>
      </c>
      <c r="AU1153">
        <v>10.15</v>
      </c>
      <c r="AV1153">
        <v>10.170999999999999</v>
      </c>
      <c r="AW1153" t="b">
        <v>0</v>
      </c>
      <c r="AX1153">
        <v>10350000</v>
      </c>
      <c r="AY1153" s="20">
        <v>44847</v>
      </c>
      <c r="AZ1153" s="20"/>
      <c r="BA1153" s="20">
        <v>45029</v>
      </c>
      <c r="BB1153">
        <v>1</v>
      </c>
      <c r="BC1153">
        <v>1</v>
      </c>
      <c r="BD1153">
        <v>1</v>
      </c>
      <c r="BE1153">
        <v>11.5</v>
      </c>
      <c r="BF1153" s="35" t="s">
        <v>14691</v>
      </c>
      <c r="BG1153" s="35" t="s">
        <v>4796</v>
      </c>
      <c r="BH1153" s="35" t="s">
        <v>4797</v>
      </c>
      <c r="BI1153" s="35" t="s">
        <v>2589</v>
      </c>
      <c r="BJ1153" s="35" t="s">
        <v>4798</v>
      </c>
    </row>
    <row r="1154" spans="1:62" x14ac:dyDescent="0.2">
      <c r="A1154">
        <v>1152</v>
      </c>
      <c r="B1154" s="35" t="s">
        <v>8466</v>
      </c>
      <c r="C1154" s="35" t="s">
        <v>8467</v>
      </c>
      <c r="D1154" s="35" t="s">
        <v>8468</v>
      </c>
      <c r="E1154" s="35" t="s">
        <v>8469</v>
      </c>
      <c r="F1154" s="35" t="s">
        <v>8470</v>
      </c>
      <c r="G1154" s="20">
        <v>44215</v>
      </c>
      <c r="H1154" s="35" t="s">
        <v>3225</v>
      </c>
      <c r="I1154" s="35" t="s">
        <v>54</v>
      </c>
      <c r="J1154" s="35" t="s">
        <v>53</v>
      </c>
      <c r="K1154">
        <v>18</v>
      </c>
      <c r="L1154">
        <v>9.1999999999999993</v>
      </c>
      <c r="M1154" s="35" t="s">
        <v>8471</v>
      </c>
      <c r="N1154" s="35" t="s">
        <v>8472</v>
      </c>
      <c r="O1154" s="35" t="s">
        <v>52</v>
      </c>
      <c r="P1154" s="35" t="s">
        <v>2575</v>
      </c>
      <c r="Q1154" s="35" t="s">
        <v>96</v>
      </c>
      <c r="R1154" s="35" t="s">
        <v>2623</v>
      </c>
      <c r="S1154" s="35" t="s">
        <v>7516</v>
      </c>
      <c r="T1154">
        <v>41400000</v>
      </c>
      <c r="U1154">
        <v>10</v>
      </c>
      <c r="V1154" s="35" t="s">
        <v>14691</v>
      </c>
      <c r="W1154" s="35" t="s">
        <v>662</v>
      </c>
      <c r="X1154" s="35" t="s">
        <v>72</v>
      </c>
      <c r="Y1154" s="35" t="s">
        <v>48</v>
      </c>
      <c r="Z1154" s="35" t="s">
        <v>14691</v>
      </c>
      <c r="AA1154" s="35" t="s">
        <v>14691</v>
      </c>
      <c r="AC1154" s="35" t="s">
        <v>14691</v>
      </c>
      <c r="AD1154" s="35" t="s">
        <v>14691</v>
      </c>
      <c r="AE1154">
        <v>414070734</v>
      </c>
      <c r="AF1154">
        <v>10</v>
      </c>
      <c r="AG1154" s="35" t="s">
        <v>14691</v>
      </c>
      <c r="AI1154">
        <v>13800000</v>
      </c>
      <c r="AJ1154" s="20">
        <v>44232</v>
      </c>
      <c r="AK1154" s="20"/>
      <c r="AL1154">
        <v>10280000</v>
      </c>
      <c r="AO1154">
        <v>6853333</v>
      </c>
      <c r="AP1154" s="35" t="s">
        <v>14691</v>
      </c>
      <c r="AQ1154" s="35" t="s">
        <v>14691</v>
      </c>
      <c r="AR1154" s="35" t="s">
        <v>14691</v>
      </c>
      <c r="AS1154" s="35" t="s">
        <v>14691</v>
      </c>
      <c r="AT1154" s="35" t="s">
        <v>14691</v>
      </c>
      <c r="AU1154">
        <v>10</v>
      </c>
      <c r="AV1154">
        <v>10.050000000000001</v>
      </c>
      <c r="AW1154" t="b">
        <v>0</v>
      </c>
      <c r="AX1154">
        <v>41400000</v>
      </c>
      <c r="AY1154" s="20">
        <v>44966</v>
      </c>
      <c r="AZ1154" s="20"/>
      <c r="BA1154" s="20"/>
      <c r="BB1154">
        <v>1</v>
      </c>
      <c r="BC1154">
        <v>0.3333333432674408</v>
      </c>
      <c r="BD1154">
        <v>1</v>
      </c>
      <c r="BE1154">
        <v>11.5</v>
      </c>
      <c r="BF1154" s="35" t="s">
        <v>14691</v>
      </c>
      <c r="BG1154" s="35" t="s">
        <v>881</v>
      </c>
      <c r="BH1154" s="35" t="s">
        <v>8473</v>
      </c>
      <c r="BI1154" s="35" t="s">
        <v>2580</v>
      </c>
      <c r="BJ1154" s="35" t="s">
        <v>8474</v>
      </c>
    </row>
    <row r="1155" spans="1:62" x14ac:dyDescent="0.2">
      <c r="A1155">
        <v>1153</v>
      </c>
      <c r="B1155" s="35" t="s">
        <v>8466</v>
      </c>
      <c r="C1155" s="35" t="s">
        <v>8467</v>
      </c>
      <c r="D1155" s="35" t="s">
        <v>8468</v>
      </c>
      <c r="E1155" s="35" t="s">
        <v>8475</v>
      </c>
      <c r="F1155" s="35" t="s">
        <v>8470</v>
      </c>
      <c r="G1155" s="20">
        <v>44215</v>
      </c>
      <c r="H1155" s="35" t="s">
        <v>3225</v>
      </c>
      <c r="I1155" s="35" t="s">
        <v>54</v>
      </c>
      <c r="J1155" s="35" t="s">
        <v>53</v>
      </c>
      <c r="K1155">
        <v>18</v>
      </c>
      <c r="L1155">
        <v>9.1999999999999993</v>
      </c>
      <c r="M1155" s="35" t="s">
        <v>8471</v>
      </c>
      <c r="N1155" s="35" t="s">
        <v>8472</v>
      </c>
      <c r="O1155" s="35" t="s">
        <v>52</v>
      </c>
      <c r="P1155" s="35" t="s">
        <v>2575</v>
      </c>
      <c r="Q1155" s="35" t="s">
        <v>96</v>
      </c>
      <c r="R1155" s="35" t="s">
        <v>2623</v>
      </c>
      <c r="S1155" s="35" t="s">
        <v>7516</v>
      </c>
      <c r="T1155">
        <v>41400000</v>
      </c>
      <c r="U1155">
        <v>10</v>
      </c>
      <c r="V1155" s="35" t="s">
        <v>14691</v>
      </c>
      <c r="W1155" s="35" t="s">
        <v>662</v>
      </c>
      <c r="X1155" s="35" t="s">
        <v>72</v>
      </c>
      <c r="Y1155" s="35" t="s">
        <v>48</v>
      </c>
      <c r="Z1155" s="35" t="s">
        <v>14691</v>
      </c>
      <c r="AA1155" s="35" t="s">
        <v>14691</v>
      </c>
      <c r="AC1155" s="35" t="s">
        <v>14691</v>
      </c>
      <c r="AD1155" s="35" t="s">
        <v>14691</v>
      </c>
      <c r="AE1155">
        <v>414070734</v>
      </c>
      <c r="AF1155">
        <v>10</v>
      </c>
      <c r="AG1155" s="35" t="s">
        <v>14691</v>
      </c>
      <c r="AI1155">
        <v>13800000</v>
      </c>
      <c r="AJ1155" s="20">
        <v>44232</v>
      </c>
      <c r="AK1155" s="20"/>
      <c r="AL1155">
        <v>10280000</v>
      </c>
      <c r="AO1155">
        <v>6853333</v>
      </c>
      <c r="AP1155" s="35" t="s">
        <v>14691</v>
      </c>
      <c r="AQ1155" s="35" t="s">
        <v>14691</v>
      </c>
      <c r="AR1155" s="35" t="s">
        <v>14691</v>
      </c>
      <c r="AS1155" s="35" t="s">
        <v>14691</v>
      </c>
      <c r="AT1155" s="35" t="s">
        <v>14691</v>
      </c>
      <c r="AU1155">
        <v>10</v>
      </c>
      <c r="AV1155">
        <v>10.050000000000001</v>
      </c>
      <c r="AW1155" t="b">
        <v>0</v>
      </c>
      <c r="AX1155">
        <v>41400000</v>
      </c>
      <c r="AY1155" s="20">
        <v>44966</v>
      </c>
      <c r="AZ1155" s="20"/>
      <c r="BA1155" s="20"/>
      <c r="BB1155">
        <v>1</v>
      </c>
      <c r="BC1155">
        <v>0.3333333432674408</v>
      </c>
      <c r="BD1155">
        <v>1</v>
      </c>
      <c r="BE1155">
        <v>11.5</v>
      </c>
      <c r="BF1155" s="35" t="s">
        <v>14691</v>
      </c>
      <c r="BG1155" s="35" t="s">
        <v>8466</v>
      </c>
      <c r="BH1155" s="35" t="s">
        <v>8476</v>
      </c>
      <c r="BI1155" s="35" t="s">
        <v>2584</v>
      </c>
      <c r="BJ1155" s="35" t="s">
        <v>8477</v>
      </c>
    </row>
    <row r="1156" spans="1:62" x14ac:dyDescent="0.2">
      <c r="A1156">
        <v>1154</v>
      </c>
      <c r="B1156" s="35" t="s">
        <v>8466</v>
      </c>
      <c r="C1156" s="35" t="s">
        <v>8467</v>
      </c>
      <c r="D1156" s="35" t="s">
        <v>8468</v>
      </c>
      <c r="E1156" s="35" t="s">
        <v>8478</v>
      </c>
      <c r="F1156" s="35" t="s">
        <v>8470</v>
      </c>
      <c r="G1156" s="20">
        <v>44215</v>
      </c>
      <c r="H1156" s="35" t="s">
        <v>3225</v>
      </c>
      <c r="I1156" s="35" t="s">
        <v>54</v>
      </c>
      <c r="J1156" s="35" t="s">
        <v>53</v>
      </c>
      <c r="K1156">
        <v>18</v>
      </c>
      <c r="L1156">
        <v>9.1999999999999993</v>
      </c>
      <c r="M1156" s="35" t="s">
        <v>8471</v>
      </c>
      <c r="N1156" s="35" t="s">
        <v>8472</v>
      </c>
      <c r="O1156" s="35" t="s">
        <v>52</v>
      </c>
      <c r="P1156" s="35" t="s">
        <v>2575</v>
      </c>
      <c r="Q1156" s="35" t="s">
        <v>96</v>
      </c>
      <c r="R1156" s="35" t="s">
        <v>2623</v>
      </c>
      <c r="S1156" s="35" t="s">
        <v>7516</v>
      </c>
      <c r="T1156">
        <v>41400000</v>
      </c>
      <c r="U1156">
        <v>10</v>
      </c>
      <c r="V1156" s="35" t="s">
        <v>14691</v>
      </c>
      <c r="W1156" s="35" t="s">
        <v>662</v>
      </c>
      <c r="X1156" s="35" t="s">
        <v>72</v>
      </c>
      <c r="Y1156" s="35" t="s">
        <v>48</v>
      </c>
      <c r="Z1156" s="35" t="s">
        <v>14691</v>
      </c>
      <c r="AA1156" s="35" t="s">
        <v>14691</v>
      </c>
      <c r="AC1156" s="35" t="s">
        <v>14691</v>
      </c>
      <c r="AD1156" s="35" t="s">
        <v>14691</v>
      </c>
      <c r="AE1156">
        <v>414070734</v>
      </c>
      <c r="AF1156">
        <v>10</v>
      </c>
      <c r="AG1156" s="35" t="s">
        <v>14691</v>
      </c>
      <c r="AI1156">
        <v>13800000</v>
      </c>
      <c r="AJ1156" s="20">
        <v>44232</v>
      </c>
      <c r="AK1156" s="20"/>
      <c r="AL1156">
        <v>10280000</v>
      </c>
      <c r="AO1156">
        <v>6853333</v>
      </c>
      <c r="AP1156" s="35" t="s">
        <v>14691</v>
      </c>
      <c r="AQ1156" s="35" t="s">
        <v>14691</v>
      </c>
      <c r="AR1156" s="35" t="s">
        <v>14691</v>
      </c>
      <c r="AS1156" s="35" t="s">
        <v>14691</v>
      </c>
      <c r="AT1156" s="35" t="s">
        <v>14691</v>
      </c>
      <c r="AU1156">
        <v>10</v>
      </c>
      <c r="AV1156">
        <v>10.050000000000001</v>
      </c>
      <c r="AW1156" t="b">
        <v>0</v>
      </c>
      <c r="AX1156">
        <v>41400000</v>
      </c>
      <c r="AY1156" s="20">
        <v>44966</v>
      </c>
      <c r="AZ1156" s="20"/>
      <c r="BA1156" s="20"/>
      <c r="BB1156">
        <v>1</v>
      </c>
      <c r="BC1156">
        <v>0.3333333432674408</v>
      </c>
      <c r="BD1156">
        <v>1</v>
      </c>
      <c r="BE1156">
        <v>11.5</v>
      </c>
      <c r="BF1156" s="35" t="s">
        <v>14691</v>
      </c>
      <c r="BG1156" s="35" t="s">
        <v>8479</v>
      </c>
      <c r="BH1156" s="35" t="s">
        <v>8480</v>
      </c>
      <c r="BI1156" s="35" t="s">
        <v>2589</v>
      </c>
      <c r="BJ1156" s="35" t="s">
        <v>8481</v>
      </c>
    </row>
    <row r="1157" spans="1:62" x14ac:dyDescent="0.2">
      <c r="A1157">
        <v>1155</v>
      </c>
      <c r="B1157" s="35" t="s">
        <v>13817</v>
      </c>
      <c r="C1157" s="35" t="s">
        <v>13818</v>
      </c>
      <c r="D1157" s="35" t="s">
        <v>13819</v>
      </c>
      <c r="E1157" s="35" t="s">
        <v>13820</v>
      </c>
      <c r="F1157" s="35" t="s">
        <v>13821</v>
      </c>
      <c r="G1157" s="20">
        <v>44239</v>
      </c>
      <c r="H1157" s="35" t="s">
        <v>3225</v>
      </c>
      <c r="I1157" s="35" t="s">
        <v>54</v>
      </c>
      <c r="J1157" s="35" t="s">
        <v>176</v>
      </c>
      <c r="K1157">
        <v>18</v>
      </c>
      <c r="L1157">
        <v>9.1999999999999993</v>
      </c>
      <c r="M1157" s="35" t="s">
        <v>6799</v>
      </c>
      <c r="N1157" s="35" t="s">
        <v>13822</v>
      </c>
      <c r="O1157" s="35" t="s">
        <v>51</v>
      </c>
      <c r="P1157" s="35" t="s">
        <v>2656</v>
      </c>
      <c r="Q1157" s="35" t="s">
        <v>96</v>
      </c>
      <c r="R1157" s="35" t="s">
        <v>2577</v>
      </c>
      <c r="S1157" s="35" t="s">
        <v>8073</v>
      </c>
      <c r="T1157">
        <v>27600000</v>
      </c>
      <c r="U1157">
        <v>10</v>
      </c>
      <c r="V1157" s="35" t="s">
        <v>8074</v>
      </c>
      <c r="W1157" s="35" t="s">
        <v>879</v>
      </c>
      <c r="X1157" s="35" t="s">
        <v>49</v>
      </c>
      <c r="Y1157" s="35" t="s">
        <v>48</v>
      </c>
      <c r="Z1157" s="35" t="s">
        <v>14691</v>
      </c>
      <c r="AA1157" s="35" t="s">
        <v>14691</v>
      </c>
      <c r="AC1157" s="35" t="s">
        <v>14691</v>
      </c>
      <c r="AD1157" s="35" t="s">
        <v>14691</v>
      </c>
      <c r="AE1157">
        <v>276008062</v>
      </c>
      <c r="AF1157">
        <v>10</v>
      </c>
      <c r="AG1157" s="35" t="s">
        <v>14691</v>
      </c>
      <c r="AI1157">
        <v>6900000</v>
      </c>
      <c r="AJ1157" s="20">
        <v>44365</v>
      </c>
      <c r="AK1157" s="20"/>
      <c r="AL1157">
        <v>7520000</v>
      </c>
      <c r="AO1157">
        <v>3760000</v>
      </c>
      <c r="AP1157" s="35" t="s">
        <v>14691</v>
      </c>
      <c r="AQ1157" s="35" t="s">
        <v>14691</v>
      </c>
      <c r="AR1157" s="35" t="s">
        <v>14691</v>
      </c>
      <c r="AS1157" s="35" t="s">
        <v>14691</v>
      </c>
      <c r="AT1157" s="35" t="s">
        <v>14691</v>
      </c>
      <c r="AU1157">
        <v>10.01</v>
      </c>
      <c r="AV1157">
        <v>10.090999999999999</v>
      </c>
      <c r="AW1157" t="b">
        <v>0</v>
      </c>
      <c r="AX1157">
        <v>27600000</v>
      </c>
      <c r="AY1157" s="20">
        <v>45099</v>
      </c>
      <c r="AZ1157" s="20"/>
      <c r="BA1157" s="20"/>
      <c r="BB1157">
        <v>1</v>
      </c>
      <c r="BC1157">
        <v>0.25</v>
      </c>
      <c r="BD1157">
        <v>1</v>
      </c>
      <c r="BE1157">
        <v>11.5</v>
      </c>
      <c r="BF1157" s="35" t="s">
        <v>14691</v>
      </c>
      <c r="BG1157" s="35" t="s">
        <v>880</v>
      </c>
      <c r="BH1157" s="35" t="s">
        <v>13823</v>
      </c>
      <c r="BI1157" s="35" t="s">
        <v>2580</v>
      </c>
      <c r="BJ1157" s="35" t="s">
        <v>13824</v>
      </c>
    </row>
    <row r="1158" spans="1:62" x14ac:dyDescent="0.2">
      <c r="A1158">
        <v>1156</v>
      </c>
      <c r="B1158" s="35" t="s">
        <v>13817</v>
      </c>
      <c r="C1158" s="35" t="s">
        <v>13818</v>
      </c>
      <c r="D1158" s="35" t="s">
        <v>13819</v>
      </c>
      <c r="E1158" s="35" t="s">
        <v>13825</v>
      </c>
      <c r="F1158" s="35" t="s">
        <v>13821</v>
      </c>
      <c r="G1158" s="20">
        <v>44239</v>
      </c>
      <c r="H1158" s="35" t="s">
        <v>3225</v>
      </c>
      <c r="I1158" s="35" t="s">
        <v>54</v>
      </c>
      <c r="J1158" s="35" t="s">
        <v>176</v>
      </c>
      <c r="K1158">
        <v>18</v>
      </c>
      <c r="L1158">
        <v>9.1999999999999993</v>
      </c>
      <c r="M1158" s="35" t="s">
        <v>6799</v>
      </c>
      <c r="N1158" s="35" t="s">
        <v>13822</v>
      </c>
      <c r="O1158" s="35" t="s">
        <v>51</v>
      </c>
      <c r="P1158" s="35" t="s">
        <v>2656</v>
      </c>
      <c r="Q1158" s="35" t="s">
        <v>96</v>
      </c>
      <c r="R1158" s="35" t="s">
        <v>2577</v>
      </c>
      <c r="S1158" s="35" t="s">
        <v>8073</v>
      </c>
      <c r="T1158">
        <v>27600000</v>
      </c>
      <c r="U1158">
        <v>10</v>
      </c>
      <c r="V1158" s="35" t="s">
        <v>8074</v>
      </c>
      <c r="W1158" s="35" t="s">
        <v>879</v>
      </c>
      <c r="X1158" s="35" t="s">
        <v>49</v>
      </c>
      <c r="Y1158" s="35" t="s">
        <v>48</v>
      </c>
      <c r="Z1158" s="35" t="s">
        <v>14691</v>
      </c>
      <c r="AA1158" s="35" t="s">
        <v>14691</v>
      </c>
      <c r="AC1158" s="35" t="s">
        <v>14691</v>
      </c>
      <c r="AD1158" s="35" t="s">
        <v>14691</v>
      </c>
      <c r="AE1158">
        <v>276008062</v>
      </c>
      <c r="AF1158">
        <v>10</v>
      </c>
      <c r="AG1158" s="35" t="s">
        <v>14691</v>
      </c>
      <c r="AI1158">
        <v>6900000</v>
      </c>
      <c r="AJ1158" s="20">
        <v>44365</v>
      </c>
      <c r="AK1158" s="20"/>
      <c r="AL1158">
        <v>7520000</v>
      </c>
      <c r="AO1158">
        <v>3760000</v>
      </c>
      <c r="AP1158" s="35" t="s">
        <v>14691</v>
      </c>
      <c r="AQ1158" s="35" t="s">
        <v>14691</v>
      </c>
      <c r="AR1158" s="35" t="s">
        <v>14691</v>
      </c>
      <c r="AS1158" s="35" t="s">
        <v>14691</v>
      </c>
      <c r="AT1158" s="35" t="s">
        <v>14691</v>
      </c>
      <c r="AU1158">
        <v>10.01</v>
      </c>
      <c r="AV1158">
        <v>10.090999999999999</v>
      </c>
      <c r="AW1158" t="b">
        <v>0</v>
      </c>
      <c r="AX1158">
        <v>27600000</v>
      </c>
      <c r="AY1158" s="20">
        <v>45099</v>
      </c>
      <c r="AZ1158" s="20"/>
      <c r="BA1158" s="20"/>
      <c r="BB1158">
        <v>1</v>
      </c>
      <c r="BC1158">
        <v>0.25</v>
      </c>
      <c r="BD1158">
        <v>1</v>
      </c>
      <c r="BE1158">
        <v>11.5</v>
      </c>
      <c r="BF1158" s="35" t="s">
        <v>14691</v>
      </c>
      <c r="BG1158" s="35" t="s">
        <v>13817</v>
      </c>
      <c r="BH1158" s="35" t="s">
        <v>13826</v>
      </c>
      <c r="BI1158" s="35" t="s">
        <v>2584</v>
      </c>
      <c r="BJ1158" s="35" t="s">
        <v>13827</v>
      </c>
    </row>
    <row r="1159" spans="1:62" x14ac:dyDescent="0.2">
      <c r="A1159">
        <v>1157</v>
      </c>
      <c r="B1159" s="35" t="s">
        <v>13817</v>
      </c>
      <c r="C1159" s="35" t="s">
        <v>13818</v>
      </c>
      <c r="D1159" s="35" t="s">
        <v>13819</v>
      </c>
      <c r="E1159" s="35" t="s">
        <v>13828</v>
      </c>
      <c r="F1159" s="35" t="s">
        <v>13821</v>
      </c>
      <c r="G1159" s="20">
        <v>44239</v>
      </c>
      <c r="H1159" s="35" t="s">
        <v>3225</v>
      </c>
      <c r="I1159" s="35" t="s">
        <v>54</v>
      </c>
      <c r="J1159" s="35" t="s">
        <v>176</v>
      </c>
      <c r="K1159">
        <v>18</v>
      </c>
      <c r="L1159">
        <v>9.1999999999999993</v>
      </c>
      <c r="M1159" s="35" t="s">
        <v>6799</v>
      </c>
      <c r="N1159" s="35" t="s">
        <v>13822</v>
      </c>
      <c r="O1159" s="35" t="s">
        <v>51</v>
      </c>
      <c r="P1159" s="35" t="s">
        <v>2656</v>
      </c>
      <c r="Q1159" s="35" t="s">
        <v>96</v>
      </c>
      <c r="R1159" s="35" t="s">
        <v>2577</v>
      </c>
      <c r="S1159" s="35" t="s">
        <v>8073</v>
      </c>
      <c r="T1159">
        <v>27600000</v>
      </c>
      <c r="U1159">
        <v>10</v>
      </c>
      <c r="V1159" s="35" t="s">
        <v>8074</v>
      </c>
      <c r="W1159" s="35" t="s">
        <v>879</v>
      </c>
      <c r="X1159" s="35" t="s">
        <v>49</v>
      </c>
      <c r="Y1159" s="35" t="s">
        <v>48</v>
      </c>
      <c r="Z1159" s="35" t="s">
        <v>14691</v>
      </c>
      <c r="AA1159" s="35" t="s">
        <v>14691</v>
      </c>
      <c r="AC1159" s="35" t="s">
        <v>14691</v>
      </c>
      <c r="AD1159" s="35" t="s">
        <v>14691</v>
      </c>
      <c r="AE1159">
        <v>276008062</v>
      </c>
      <c r="AF1159">
        <v>10</v>
      </c>
      <c r="AG1159" s="35" t="s">
        <v>14691</v>
      </c>
      <c r="AI1159">
        <v>6900000</v>
      </c>
      <c r="AJ1159" s="20">
        <v>44365</v>
      </c>
      <c r="AK1159" s="20"/>
      <c r="AL1159">
        <v>7520000</v>
      </c>
      <c r="AO1159">
        <v>3760000</v>
      </c>
      <c r="AP1159" s="35" t="s">
        <v>14691</v>
      </c>
      <c r="AQ1159" s="35" t="s">
        <v>14691</v>
      </c>
      <c r="AR1159" s="35" t="s">
        <v>14691</v>
      </c>
      <c r="AS1159" s="35" t="s">
        <v>14691</v>
      </c>
      <c r="AT1159" s="35" t="s">
        <v>14691</v>
      </c>
      <c r="AU1159">
        <v>10.01</v>
      </c>
      <c r="AV1159">
        <v>10.090999999999999</v>
      </c>
      <c r="AW1159" t="b">
        <v>0</v>
      </c>
      <c r="AX1159">
        <v>27600000</v>
      </c>
      <c r="AY1159" s="20">
        <v>45099</v>
      </c>
      <c r="AZ1159" s="20"/>
      <c r="BA1159" s="20"/>
      <c r="BB1159">
        <v>1</v>
      </c>
      <c r="BC1159">
        <v>0.25</v>
      </c>
      <c r="BD1159">
        <v>1</v>
      </c>
      <c r="BE1159">
        <v>11.5</v>
      </c>
      <c r="BF1159" s="35" t="s">
        <v>14691</v>
      </c>
      <c r="BG1159" s="35" t="s">
        <v>13829</v>
      </c>
      <c r="BH1159" s="35" t="s">
        <v>13830</v>
      </c>
      <c r="BI1159" s="35" t="s">
        <v>2589</v>
      </c>
      <c r="BJ1159" s="35" t="s">
        <v>13831</v>
      </c>
    </row>
    <row r="1160" spans="1:62" x14ac:dyDescent="0.2">
      <c r="A1160">
        <v>1158</v>
      </c>
      <c r="B1160" s="35" t="s">
        <v>12610</v>
      </c>
      <c r="C1160" s="35" t="s">
        <v>12611</v>
      </c>
      <c r="D1160" s="35" t="s">
        <v>877</v>
      </c>
      <c r="E1160" s="35" t="s">
        <v>12612</v>
      </c>
      <c r="F1160" s="35" t="s">
        <v>12613</v>
      </c>
      <c r="G1160" s="20">
        <v>44288</v>
      </c>
      <c r="H1160" s="35" t="s">
        <v>116</v>
      </c>
      <c r="I1160" s="35" t="s">
        <v>61</v>
      </c>
      <c r="J1160" s="35" t="s">
        <v>69</v>
      </c>
      <c r="K1160">
        <v>18</v>
      </c>
      <c r="L1160">
        <v>9.1999999999999993</v>
      </c>
      <c r="M1160" s="35" t="s">
        <v>12614</v>
      </c>
      <c r="N1160" s="35" t="s">
        <v>12615</v>
      </c>
      <c r="O1160" s="35" t="s">
        <v>51</v>
      </c>
      <c r="P1160" s="35" t="s">
        <v>2575</v>
      </c>
      <c r="Q1160" s="35" t="s">
        <v>241</v>
      </c>
      <c r="R1160" s="35" t="s">
        <v>2623</v>
      </c>
      <c r="S1160" s="35" t="s">
        <v>12616</v>
      </c>
      <c r="T1160">
        <v>29900000</v>
      </c>
      <c r="U1160">
        <v>10</v>
      </c>
      <c r="V1160" s="35" t="s">
        <v>14691</v>
      </c>
      <c r="W1160" s="35" t="s">
        <v>66</v>
      </c>
      <c r="X1160" s="35" t="s">
        <v>66</v>
      </c>
      <c r="Y1160" s="35" t="s">
        <v>48</v>
      </c>
      <c r="Z1160" s="35" t="s">
        <v>14691</v>
      </c>
      <c r="AA1160" s="35" t="s">
        <v>14691</v>
      </c>
      <c r="AC1160" s="35" t="s">
        <v>14691</v>
      </c>
      <c r="AD1160" s="35" t="s">
        <v>14691</v>
      </c>
      <c r="AE1160">
        <v>304980000</v>
      </c>
      <c r="AF1160">
        <v>10.199999999999999</v>
      </c>
      <c r="AG1160" s="35" t="s">
        <v>14691</v>
      </c>
      <c r="AI1160">
        <v>14950000</v>
      </c>
      <c r="AJ1160" s="20">
        <v>44504</v>
      </c>
      <c r="AK1160" s="20"/>
      <c r="AL1160">
        <v>14960000</v>
      </c>
      <c r="AO1160">
        <v>14960000</v>
      </c>
      <c r="AP1160" s="35" t="s">
        <v>14691</v>
      </c>
      <c r="AQ1160" s="35" t="s">
        <v>14691</v>
      </c>
      <c r="AR1160" s="35" t="s">
        <v>14691</v>
      </c>
      <c r="AS1160" s="35" t="s">
        <v>14691</v>
      </c>
      <c r="AT1160" s="35" t="s">
        <v>14691</v>
      </c>
      <c r="AU1160">
        <v>10.199999999999999</v>
      </c>
      <c r="AV1160">
        <v>10.257999999999999</v>
      </c>
      <c r="AW1160" t="b">
        <v>0</v>
      </c>
      <c r="AX1160">
        <v>29900000</v>
      </c>
      <c r="AY1160" s="20">
        <v>45054</v>
      </c>
      <c r="AZ1160" s="20"/>
      <c r="BA1160" s="20">
        <v>45238</v>
      </c>
      <c r="BB1160">
        <v>1</v>
      </c>
      <c r="BC1160">
        <v>0.5</v>
      </c>
      <c r="BD1160">
        <v>1</v>
      </c>
      <c r="BE1160">
        <v>11.5</v>
      </c>
      <c r="BF1160" s="35" t="s">
        <v>14691</v>
      </c>
      <c r="BG1160" s="35" t="s">
        <v>878</v>
      </c>
      <c r="BH1160" s="35" t="s">
        <v>12617</v>
      </c>
      <c r="BI1160" s="35" t="s">
        <v>2580</v>
      </c>
      <c r="BJ1160" s="35" t="s">
        <v>12618</v>
      </c>
    </row>
    <row r="1161" spans="1:62" x14ac:dyDescent="0.2">
      <c r="A1161">
        <v>1159</v>
      </c>
      <c r="B1161" s="35" t="s">
        <v>12610</v>
      </c>
      <c r="C1161" s="35" t="s">
        <v>12611</v>
      </c>
      <c r="D1161" s="35" t="s">
        <v>877</v>
      </c>
      <c r="E1161" s="35" t="s">
        <v>12619</v>
      </c>
      <c r="F1161" s="35" t="s">
        <v>12613</v>
      </c>
      <c r="G1161" s="20">
        <v>44288</v>
      </c>
      <c r="H1161" s="35" t="s">
        <v>116</v>
      </c>
      <c r="I1161" s="35" t="s">
        <v>61</v>
      </c>
      <c r="J1161" s="35" t="s">
        <v>69</v>
      </c>
      <c r="K1161">
        <v>18</v>
      </c>
      <c r="L1161">
        <v>9.1999999999999993</v>
      </c>
      <c r="M1161" s="35" t="s">
        <v>12614</v>
      </c>
      <c r="N1161" s="35" t="s">
        <v>12615</v>
      </c>
      <c r="O1161" s="35" t="s">
        <v>51</v>
      </c>
      <c r="P1161" s="35" t="s">
        <v>2575</v>
      </c>
      <c r="Q1161" s="35" t="s">
        <v>241</v>
      </c>
      <c r="R1161" s="35" t="s">
        <v>2623</v>
      </c>
      <c r="S1161" s="35" t="s">
        <v>12616</v>
      </c>
      <c r="T1161">
        <v>29900000</v>
      </c>
      <c r="U1161">
        <v>10</v>
      </c>
      <c r="V1161" s="35" t="s">
        <v>14691</v>
      </c>
      <c r="W1161" s="35" t="s">
        <v>66</v>
      </c>
      <c r="X1161" s="35" t="s">
        <v>66</v>
      </c>
      <c r="Y1161" s="35" t="s">
        <v>48</v>
      </c>
      <c r="Z1161" s="35" t="s">
        <v>14691</v>
      </c>
      <c r="AA1161" s="35" t="s">
        <v>14691</v>
      </c>
      <c r="AC1161" s="35" t="s">
        <v>14691</v>
      </c>
      <c r="AD1161" s="35" t="s">
        <v>14691</v>
      </c>
      <c r="AE1161">
        <v>304980000</v>
      </c>
      <c r="AF1161">
        <v>10.199999999999999</v>
      </c>
      <c r="AG1161" s="35" t="s">
        <v>14691</v>
      </c>
      <c r="AI1161">
        <v>14950000</v>
      </c>
      <c r="AJ1161" s="20">
        <v>44504</v>
      </c>
      <c r="AK1161" s="20"/>
      <c r="AL1161">
        <v>14960000</v>
      </c>
      <c r="AO1161">
        <v>14960000</v>
      </c>
      <c r="AP1161" s="35" t="s">
        <v>14691</v>
      </c>
      <c r="AQ1161" s="35" t="s">
        <v>14691</v>
      </c>
      <c r="AR1161" s="35" t="s">
        <v>14691</v>
      </c>
      <c r="AS1161" s="35" t="s">
        <v>14691</v>
      </c>
      <c r="AT1161" s="35" t="s">
        <v>14691</v>
      </c>
      <c r="AU1161">
        <v>10.199999999999999</v>
      </c>
      <c r="AV1161">
        <v>10.257999999999999</v>
      </c>
      <c r="AW1161" t="b">
        <v>0</v>
      </c>
      <c r="AX1161">
        <v>29900000</v>
      </c>
      <c r="AY1161" s="20">
        <v>45054</v>
      </c>
      <c r="AZ1161" s="20"/>
      <c r="BA1161" s="20">
        <v>45238</v>
      </c>
      <c r="BB1161">
        <v>1</v>
      </c>
      <c r="BC1161">
        <v>0.5</v>
      </c>
      <c r="BD1161">
        <v>1</v>
      </c>
      <c r="BE1161">
        <v>11.5</v>
      </c>
      <c r="BF1161" s="35" t="s">
        <v>14691</v>
      </c>
      <c r="BG1161" s="35" t="s">
        <v>12610</v>
      </c>
      <c r="BH1161" s="35" t="s">
        <v>12620</v>
      </c>
      <c r="BI1161" s="35" t="s">
        <v>2584</v>
      </c>
      <c r="BJ1161" s="35" t="s">
        <v>12621</v>
      </c>
    </row>
    <row r="1162" spans="1:62" x14ac:dyDescent="0.2">
      <c r="A1162">
        <v>1160</v>
      </c>
      <c r="B1162" s="35" t="s">
        <v>12610</v>
      </c>
      <c r="C1162" s="35" t="s">
        <v>12611</v>
      </c>
      <c r="D1162" s="35" t="s">
        <v>877</v>
      </c>
      <c r="E1162" s="35" t="s">
        <v>12622</v>
      </c>
      <c r="F1162" s="35" t="s">
        <v>12613</v>
      </c>
      <c r="G1162" s="20">
        <v>44288</v>
      </c>
      <c r="H1162" s="35" t="s">
        <v>116</v>
      </c>
      <c r="I1162" s="35" t="s">
        <v>61</v>
      </c>
      <c r="J1162" s="35" t="s">
        <v>69</v>
      </c>
      <c r="K1162">
        <v>18</v>
      </c>
      <c r="L1162">
        <v>9.1999999999999993</v>
      </c>
      <c r="M1162" s="35" t="s">
        <v>12614</v>
      </c>
      <c r="N1162" s="35" t="s">
        <v>12615</v>
      </c>
      <c r="O1162" s="35" t="s">
        <v>51</v>
      </c>
      <c r="P1162" s="35" t="s">
        <v>2575</v>
      </c>
      <c r="Q1162" s="35" t="s">
        <v>241</v>
      </c>
      <c r="R1162" s="35" t="s">
        <v>2623</v>
      </c>
      <c r="S1162" s="35" t="s">
        <v>12616</v>
      </c>
      <c r="T1162">
        <v>29900000</v>
      </c>
      <c r="U1162">
        <v>10</v>
      </c>
      <c r="V1162" s="35" t="s">
        <v>14691</v>
      </c>
      <c r="W1162" s="35" t="s">
        <v>66</v>
      </c>
      <c r="X1162" s="35" t="s">
        <v>66</v>
      </c>
      <c r="Y1162" s="35" t="s">
        <v>48</v>
      </c>
      <c r="Z1162" s="35" t="s">
        <v>14691</v>
      </c>
      <c r="AA1162" s="35" t="s">
        <v>14691</v>
      </c>
      <c r="AC1162" s="35" t="s">
        <v>14691</v>
      </c>
      <c r="AD1162" s="35" t="s">
        <v>14691</v>
      </c>
      <c r="AE1162">
        <v>304980000</v>
      </c>
      <c r="AF1162">
        <v>10.199999999999999</v>
      </c>
      <c r="AG1162" s="35" t="s">
        <v>14691</v>
      </c>
      <c r="AI1162">
        <v>14950000</v>
      </c>
      <c r="AJ1162" s="20">
        <v>44504</v>
      </c>
      <c r="AK1162" s="20"/>
      <c r="AL1162">
        <v>14960000</v>
      </c>
      <c r="AO1162">
        <v>14960000</v>
      </c>
      <c r="AP1162" s="35" t="s">
        <v>14691</v>
      </c>
      <c r="AQ1162" s="35" t="s">
        <v>14691</v>
      </c>
      <c r="AR1162" s="35" t="s">
        <v>14691</v>
      </c>
      <c r="AS1162" s="35" t="s">
        <v>14691</v>
      </c>
      <c r="AT1162" s="35" t="s">
        <v>14691</v>
      </c>
      <c r="AU1162">
        <v>10.199999999999999</v>
      </c>
      <c r="AV1162">
        <v>10.257999999999999</v>
      </c>
      <c r="AW1162" t="b">
        <v>0</v>
      </c>
      <c r="AX1162">
        <v>29900000</v>
      </c>
      <c r="AY1162" s="20">
        <v>45054</v>
      </c>
      <c r="AZ1162" s="20"/>
      <c r="BA1162" s="20">
        <v>45238</v>
      </c>
      <c r="BB1162">
        <v>1</v>
      </c>
      <c r="BC1162">
        <v>0.5</v>
      </c>
      <c r="BD1162">
        <v>1</v>
      </c>
      <c r="BE1162">
        <v>11.5</v>
      </c>
      <c r="BF1162" s="35" t="s">
        <v>14691</v>
      </c>
      <c r="BG1162" s="35" t="s">
        <v>12623</v>
      </c>
      <c r="BH1162" s="35" t="s">
        <v>12624</v>
      </c>
      <c r="BI1162" s="35" t="s">
        <v>2589</v>
      </c>
      <c r="BJ1162" s="35" t="s">
        <v>12625</v>
      </c>
    </row>
    <row r="1163" spans="1:62" x14ac:dyDescent="0.2">
      <c r="A1163">
        <v>1161</v>
      </c>
      <c r="B1163" s="35" t="s">
        <v>5903</v>
      </c>
      <c r="C1163" s="35" t="s">
        <v>5904</v>
      </c>
      <c r="D1163" s="35" t="s">
        <v>5905</v>
      </c>
      <c r="E1163" s="35" t="s">
        <v>5906</v>
      </c>
      <c r="F1163" s="35" t="s">
        <v>5907</v>
      </c>
      <c r="G1163" s="20">
        <v>44501</v>
      </c>
      <c r="H1163" s="35" t="s">
        <v>138</v>
      </c>
      <c r="I1163" s="35" t="s">
        <v>14691</v>
      </c>
      <c r="J1163" s="35" t="s">
        <v>107</v>
      </c>
      <c r="M1163" s="35" t="s">
        <v>5908</v>
      </c>
      <c r="N1163" s="35" t="s">
        <v>5909</v>
      </c>
      <c r="O1163" s="35" t="s">
        <v>52</v>
      </c>
      <c r="P1163" s="35" t="s">
        <v>3549</v>
      </c>
      <c r="Q1163" s="35" t="s">
        <v>95</v>
      </c>
      <c r="R1163" s="35" t="s">
        <v>2623</v>
      </c>
      <c r="S1163" s="35" t="s">
        <v>5910</v>
      </c>
      <c r="T1163">
        <v>13800000</v>
      </c>
      <c r="U1163">
        <v>10</v>
      </c>
      <c r="V1163" s="35" t="s">
        <v>875</v>
      </c>
      <c r="W1163" s="35" t="s">
        <v>130</v>
      </c>
      <c r="X1163" s="35" t="s">
        <v>130</v>
      </c>
      <c r="Y1163" s="35" t="s">
        <v>48</v>
      </c>
      <c r="Z1163" s="35" t="s">
        <v>14691</v>
      </c>
      <c r="AA1163" s="35" t="s">
        <v>14691</v>
      </c>
      <c r="AC1163" s="35" t="s">
        <v>14691</v>
      </c>
      <c r="AD1163" s="35" t="s">
        <v>14691</v>
      </c>
      <c r="AE1163">
        <v>139380546</v>
      </c>
      <c r="AF1163">
        <v>10.1</v>
      </c>
      <c r="AG1163" s="35" t="s">
        <v>14691</v>
      </c>
      <c r="AJ1163" s="20">
        <v>44537</v>
      </c>
      <c r="AK1163" s="20"/>
      <c r="AL1163">
        <v>6290000</v>
      </c>
      <c r="AM1163">
        <v>629000</v>
      </c>
      <c r="AP1163" s="35" t="s">
        <v>14691</v>
      </c>
      <c r="AQ1163" s="35" t="s">
        <v>14691</v>
      </c>
      <c r="AR1163" s="35" t="s">
        <v>14691</v>
      </c>
      <c r="AS1163" s="35" t="s">
        <v>14691</v>
      </c>
      <c r="AT1163" s="35" t="s">
        <v>14691</v>
      </c>
      <c r="AU1163">
        <v>10.1</v>
      </c>
      <c r="AV1163">
        <v>10.132</v>
      </c>
      <c r="AW1163" t="b">
        <v>0</v>
      </c>
      <c r="AX1163">
        <v>13800000</v>
      </c>
      <c r="AY1163" s="20">
        <v>44904</v>
      </c>
      <c r="AZ1163" s="20"/>
      <c r="BA1163" s="20">
        <v>45086</v>
      </c>
      <c r="BB1163">
        <v>1</v>
      </c>
      <c r="BF1163" s="35" t="s">
        <v>14691</v>
      </c>
      <c r="BG1163" s="35" t="s">
        <v>876</v>
      </c>
      <c r="BH1163" s="35" t="s">
        <v>14856</v>
      </c>
      <c r="BI1163" s="35" t="s">
        <v>2580</v>
      </c>
      <c r="BJ1163" s="35" t="s">
        <v>5911</v>
      </c>
    </row>
    <row r="1164" spans="1:62" x14ac:dyDescent="0.2">
      <c r="A1164">
        <v>1162</v>
      </c>
      <c r="B1164" s="35" t="s">
        <v>5903</v>
      </c>
      <c r="C1164" s="35" t="s">
        <v>5904</v>
      </c>
      <c r="D1164" s="35" t="s">
        <v>5905</v>
      </c>
      <c r="E1164" s="35" t="s">
        <v>5912</v>
      </c>
      <c r="F1164" s="35" t="s">
        <v>5907</v>
      </c>
      <c r="G1164" s="20">
        <v>44501</v>
      </c>
      <c r="H1164" s="35" t="s">
        <v>138</v>
      </c>
      <c r="I1164" s="35" t="s">
        <v>14691</v>
      </c>
      <c r="J1164" s="35" t="s">
        <v>107</v>
      </c>
      <c r="M1164" s="35" t="s">
        <v>5908</v>
      </c>
      <c r="N1164" s="35" t="s">
        <v>5909</v>
      </c>
      <c r="O1164" s="35" t="s">
        <v>52</v>
      </c>
      <c r="P1164" s="35" t="s">
        <v>3549</v>
      </c>
      <c r="Q1164" s="35" t="s">
        <v>95</v>
      </c>
      <c r="R1164" s="35" t="s">
        <v>2623</v>
      </c>
      <c r="S1164" s="35" t="s">
        <v>5910</v>
      </c>
      <c r="T1164">
        <v>13800000</v>
      </c>
      <c r="U1164">
        <v>10</v>
      </c>
      <c r="V1164" s="35" t="s">
        <v>875</v>
      </c>
      <c r="W1164" s="35" t="s">
        <v>130</v>
      </c>
      <c r="X1164" s="35" t="s">
        <v>130</v>
      </c>
      <c r="Y1164" s="35" t="s">
        <v>48</v>
      </c>
      <c r="Z1164" s="35" t="s">
        <v>14691</v>
      </c>
      <c r="AA1164" s="35" t="s">
        <v>14691</v>
      </c>
      <c r="AC1164" s="35" t="s">
        <v>14691</v>
      </c>
      <c r="AD1164" s="35" t="s">
        <v>14691</v>
      </c>
      <c r="AE1164">
        <v>139380546</v>
      </c>
      <c r="AF1164">
        <v>10.1</v>
      </c>
      <c r="AG1164" s="35" t="s">
        <v>14691</v>
      </c>
      <c r="AJ1164" s="20">
        <v>44537</v>
      </c>
      <c r="AK1164" s="20"/>
      <c r="AL1164">
        <v>6290000</v>
      </c>
      <c r="AM1164">
        <v>629000</v>
      </c>
      <c r="AP1164" s="35" t="s">
        <v>14691</v>
      </c>
      <c r="AQ1164" s="35" t="s">
        <v>14691</v>
      </c>
      <c r="AR1164" s="35" t="s">
        <v>14691</v>
      </c>
      <c r="AS1164" s="35" t="s">
        <v>14691</v>
      </c>
      <c r="AT1164" s="35" t="s">
        <v>14691</v>
      </c>
      <c r="AU1164">
        <v>10.1</v>
      </c>
      <c r="AV1164">
        <v>10.132</v>
      </c>
      <c r="AW1164" t="b">
        <v>0</v>
      </c>
      <c r="AX1164">
        <v>13800000</v>
      </c>
      <c r="AY1164" s="20">
        <v>44904</v>
      </c>
      <c r="AZ1164" s="20"/>
      <c r="BA1164" s="20">
        <v>45086</v>
      </c>
      <c r="BB1164">
        <v>1</v>
      </c>
      <c r="BF1164" s="35" t="s">
        <v>14691</v>
      </c>
      <c r="BG1164" s="35" t="s">
        <v>5903</v>
      </c>
      <c r="BH1164" s="35" t="s">
        <v>14857</v>
      </c>
      <c r="BI1164" s="35" t="s">
        <v>2584</v>
      </c>
      <c r="BJ1164" s="35" t="s">
        <v>5913</v>
      </c>
    </row>
    <row r="1165" spans="1:62" x14ac:dyDescent="0.2">
      <c r="A1165">
        <v>1163</v>
      </c>
      <c r="B1165" s="35" t="s">
        <v>5903</v>
      </c>
      <c r="C1165" s="35" t="s">
        <v>5904</v>
      </c>
      <c r="D1165" s="35" t="s">
        <v>5905</v>
      </c>
      <c r="E1165" s="35" t="s">
        <v>5914</v>
      </c>
      <c r="F1165" s="35" t="s">
        <v>5907</v>
      </c>
      <c r="G1165" s="20">
        <v>44501</v>
      </c>
      <c r="H1165" s="35" t="s">
        <v>138</v>
      </c>
      <c r="I1165" s="35" t="s">
        <v>14691</v>
      </c>
      <c r="J1165" s="35" t="s">
        <v>107</v>
      </c>
      <c r="M1165" s="35" t="s">
        <v>5908</v>
      </c>
      <c r="N1165" s="35" t="s">
        <v>5909</v>
      </c>
      <c r="O1165" s="35" t="s">
        <v>52</v>
      </c>
      <c r="P1165" s="35" t="s">
        <v>3549</v>
      </c>
      <c r="Q1165" s="35" t="s">
        <v>95</v>
      </c>
      <c r="R1165" s="35" t="s">
        <v>2623</v>
      </c>
      <c r="S1165" s="35" t="s">
        <v>5910</v>
      </c>
      <c r="T1165">
        <v>13800000</v>
      </c>
      <c r="U1165">
        <v>10</v>
      </c>
      <c r="V1165" s="35" t="s">
        <v>875</v>
      </c>
      <c r="W1165" s="35" t="s">
        <v>130</v>
      </c>
      <c r="X1165" s="35" t="s">
        <v>130</v>
      </c>
      <c r="Y1165" s="35" t="s">
        <v>48</v>
      </c>
      <c r="Z1165" s="35" t="s">
        <v>14691</v>
      </c>
      <c r="AA1165" s="35" t="s">
        <v>14691</v>
      </c>
      <c r="AC1165" s="35" t="s">
        <v>14691</v>
      </c>
      <c r="AD1165" s="35" t="s">
        <v>14691</v>
      </c>
      <c r="AE1165">
        <v>139380546</v>
      </c>
      <c r="AF1165">
        <v>10.1</v>
      </c>
      <c r="AG1165" s="35" t="s">
        <v>14691</v>
      </c>
      <c r="AJ1165" s="20">
        <v>44537</v>
      </c>
      <c r="AK1165" s="20"/>
      <c r="AL1165">
        <v>6290000</v>
      </c>
      <c r="AM1165">
        <v>629000</v>
      </c>
      <c r="AP1165" s="35" t="s">
        <v>14691</v>
      </c>
      <c r="AQ1165" s="35" t="s">
        <v>14691</v>
      </c>
      <c r="AR1165" s="35" t="s">
        <v>14691</v>
      </c>
      <c r="AS1165" s="35" t="s">
        <v>14691</v>
      </c>
      <c r="AT1165" s="35" t="s">
        <v>14691</v>
      </c>
      <c r="AU1165">
        <v>10.1</v>
      </c>
      <c r="AV1165">
        <v>10.132</v>
      </c>
      <c r="AW1165" t="b">
        <v>0</v>
      </c>
      <c r="AX1165">
        <v>13800000</v>
      </c>
      <c r="AY1165" s="20">
        <v>44904</v>
      </c>
      <c r="AZ1165" s="20"/>
      <c r="BA1165" s="20">
        <v>45086</v>
      </c>
      <c r="BB1165">
        <v>1</v>
      </c>
      <c r="BF1165" s="35" t="s">
        <v>14691</v>
      </c>
      <c r="BG1165" s="35" t="s">
        <v>5915</v>
      </c>
      <c r="BH1165" s="35" t="s">
        <v>14858</v>
      </c>
      <c r="BI1165" s="35" t="s">
        <v>2613</v>
      </c>
      <c r="BJ1165" s="35" t="s">
        <v>5916</v>
      </c>
    </row>
    <row r="1166" spans="1:62" x14ac:dyDescent="0.2">
      <c r="A1166">
        <v>1164</v>
      </c>
      <c r="B1166" s="35" t="s">
        <v>8066</v>
      </c>
      <c r="C1166" s="35" t="s">
        <v>8067</v>
      </c>
      <c r="D1166" s="35" t="s">
        <v>8068</v>
      </c>
      <c r="E1166" s="35" t="s">
        <v>8069</v>
      </c>
      <c r="F1166" s="35" t="s">
        <v>8070</v>
      </c>
      <c r="G1166" s="20">
        <v>44211</v>
      </c>
      <c r="H1166" s="35" t="s">
        <v>3225</v>
      </c>
      <c r="I1166" s="35" t="s">
        <v>54</v>
      </c>
      <c r="J1166" s="35" t="s">
        <v>176</v>
      </c>
      <c r="K1166">
        <v>18</v>
      </c>
      <c r="L1166">
        <v>9.1999999999999993</v>
      </c>
      <c r="M1166" s="35" t="s">
        <v>8071</v>
      </c>
      <c r="N1166" s="35" t="s">
        <v>8072</v>
      </c>
      <c r="O1166" s="35" t="s">
        <v>51</v>
      </c>
      <c r="P1166" s="35" t="s">
        <v>2656</v>
      </c>
      <c r="Q1166" s="35" t="s">
        <v>96</v>
      </c>
      <c r="R1166" s="35" t="s">
        <v>2577</v>
      </c>
      <c r="S1166" s="35" t="s">
        <v>8073</v>
      </c>
      <c r="T1166">
        <v>103500000</v>
      </c>
      <c r="U1166">
        <v>10</v>
      </c>
      <c r="V1166" s="35" t="s">
        <v>8074</v>
      </c>
      <c r="W1166" s="35" t="s">
        <v>873</v>
      </c>
      <c r="X1166" s="35" t="s">
        <v>79</v>
      </c>
      <c r="Y1166" s="35" t="s">
        <v>48</v>
      </c>
      <c r="Z1166" s="35" t="s">
        <v>14691</v>
      </c>
      <c r="AA1166" s="35" t="s">
        <v>14691</v>
      </c>
      <c r="AC1166" s="35" t="s">
        <v>14691</v>
      </c>
      <c r="AD1166" s="35" t="s">
        <v>14691</v>
      </c>
      <c r="AE1166">
        <v>1035109117</v>
      </c>
      <c r="AF1166">
        <v>10</v>
      </c>
      <c r="AG1166" s="35" t="s">
        <v>14691</v>
      </c>
      <c r="AI1166">
        <v>25875000</v>
      </c>
      <c r="AJ1166" s="20">
        <v>44229</v>
      </c>
      <c r="AK1166" s="20"/>
      <c r="AL1166">
        <v>22700000</v>
      </c>
      <c r="AO1166">
        <v>11350000</v>
      </c>
      <c r="AP1166" s="35" t="s">
        <v>14691</v>
      </c>
      <c r="AQ1166" s="35" t="s">
        <v>14691</v>
      </c>
      <c r="AR1166" s="35" t="s">
        <v>14691</v>
      </c>
      <c r="AS1166" s="35" t="s">
        <v>14691</v>
      </c>
      <c r="AT1166" s="35" t="s">
        <v>14691</v>
      </c>
      <c r="AU1166">
        <v>10.01</v>
      </c>
      <c r="AV1166">
        <v>10.068</v>
      </c>
      <c r="AW1166" t="b">
        <v>0</v>
      </c>
      <c r="AX1166">
        <v>103500000</v>
      </c>
      <c r="AY1166" s="20">
        <v>44961</v>
      </c>
      <c r="AZ1166" s="20"/>
      <c r="BA1166" s="20"/>
      <c r="BB1166">
        <v>1</v>
      </c>
      <c r="BC1166">
        <v>0.25</v>
      </c>
      <c r="BD1166">
        <v>1</v>
      </c>
      <c r="BE1166">
        <v>11.5</v>
      </c>
      <c r="BF1166" s="35" t="s">
        <v>14691</v>
      </c>
      <c r="BG1166" s="35" t="s">
        <v>874</v>
      </c>
      <c r="BH1166" s="35" t="s">
        <v>8075</v>
      </c>
      <c r="BI1166" s="35" t="s">
        <v>2580</v>
      </c>
      <c r="BJ1166" s="35" t="s">
        <v>8076</v>
      </c>
    </row>
    <row r="1167" spans="1:62" x14ac:dyDescent="0.2">
      <c r="A1167">
        <v>1165</v>
      </c>
      <c r="B1167" s="35" t="s">
        <v>8066</v>
      </c>
      <c r="C1167" s="35" t="s">
        <v>8067</v>
      </c>
      <c r="D1167" s="35" t="s">
        <v>8068</v>
      </c>
      <c r="E1167" s="35" t="s">
        <v>8077</v>
      </c>
      <c r="F1167" s="35" t="s">
        <v>8070</v>
      </c>
      <c r="G1167" s="20">
        <v>44211</v>
      </c>
      <c r="H1167" s="35" t="s">
        <v>3225</v>
      </c>
      <c r="I1167" s="35" t="s">
        <v>54</v>
      </c>
      <c r="J1167" s="35" t="s">
        <v>176</v>
      </c>
      <c r="K1167">
        <v>18</v>
      </c>
      <c r="L1167">
        <v>9.1999999999999993</v>
      </c>
      <c r="M1167" s="35" t="s">
        <v>8071</v>
      </c>
      <c r="N1167" s="35" t="s">
        <v>8072</v>
      </c>
      <c r="O1167" s="35" t="s">
        <v>51</v>
      </c>
      <c r="P1167" s="35" t="s">
        <v>2656</v>
      </c>
      <c r="Q1167" s="35" t="s">
        <v>96</v>
      </c>
      <c r="R1167" s="35" t="s">
        <v>2577</v>
      </c>
      <c r="S1167" s="35" t="s">
        <v>8073</v>
      </c>
      <c r="T1167">
        <v>103500000</v>
      </c>
      <c r="U1167">
        <v>10</v>
      </c>
      <c r="V1167" s="35" t="s">
        <v>8074</v>
      </c>
      <c r="W1167" s="35" t="s">
        <v>873</v>
      </c>
      <c r="X1167" s="35" t="s">
        <v>79</v>
      </c>
      <c r="Y1167" s="35" t="s">
        <v>48</v>
      </c>
      <c r="Z1167" s="35" t="s">
        <v>14691</v>
      </c>
      <c r="AA1167" s="35" t="s">
        <v>14691</v>
      </c>
      <c r="AC1167" s="35" t="s">
        <v>14691</v>
      </c>
      <c r="AD1167" s="35" t="s">
        <v>14691</v>
      </c>
      <c r="AE1167">
        <v>1035109117</v>
      </c>
      <c r="AF1167">
        <v>10</v>
      </c>
      <c r="AG1167" s="35" t="s">
        <v>14691</v>
      </c>
      <c r="AI1167">
        <v>25875000</v>
      </c>
      <c r="AJ1167" s="20">
        <v>44229</v>
      </c>
      <c r="AK1167" s="20"/>
      <c r="AL1167">
        <v>22700000</v>
      </c>
      <c r="AO1167">
        <v>11350000</v>
      </c>
      <c r="AP1167" s="35" t="s">
        <v>14691</v>
      </c>
      <c r="AQ1167" s="35" t="s">
        <v>14691</v>
      </c>
      <c r="AR1167" s="35" t="s">
        <v>14691</v>
      </c>
      <c r="AS1167" s="35" t="s">
        <v>14691</v>
      </c>
      <c r="AT1167" s="35" t="s">
        <v>14691</v>
      </c>
      <c r="AU1167">
        <v>10.01</v>
      </c>
      <c r="AV1167">
        <v>10.068</v>
      </c>
      <c r="AW1167" t="b">
        <v>0</v>
      </c>
      <c r="AX1167">
        <v>103500000</v>
      </c>
      <c r="AY1167" s="20">
        <v>44961</v>
      </c>
      <c r="AZ1167" s="20"/>
      <c r="BA1167" s="20"/>
      <c r="BB1167">
        <v>1</v>
      </c>
      <c r="BC1167">
        <v>0.25</v>
      </c>
      <c r="BD1167">
        <v>1</v>
      </c>
      <c r="BE1167">
        <v>11.5</v>
      </c>
      <c r="BF1167" s="35" t="s">
        <v>14691</v>
      </c>
      <c r="BG1167" s="35" t="s">
        <v>8066</v>
      </c>
      <c r="BH1167" s="35" t="s">
        <v>8078</v>
      </c>
      <c r="BI1167" s="35" t="s">
        <v>2584</v>
      </c>
      <c r="BJ1167" s="35" t="s">
        <v>8079</v>
      </c>
    </row>
    <row r="1168" spans="1:62" x14ac:dyDescent="0.2">
      <c r="A1168">
        <v>1166</v>
      </c>
      <c r="B1168" s="35" t="s">
        <v>8066</v>
      </c>
      <c r="C1168" s="35" t="s">
        <v>8067</v>
      </c>
      <c r="D1168" s="35" t="s">
        <v>8068</v>
      </c>
      <c r="E1168" s="35" t="s">
        <v>8080</v>
      </c>
      <c r="F1168" s="35" t="s">
        <v>8070</v>
      </c>
      <c r="G1168" s="20">
        <v>44211</v>
      </c>
      <c r="H1168" s="35" t="s">
        <v>3225</v>
      </c>
      <c r="I1168" s="35" t="s">
        <v>54</v>
      </c>
      <c r="J1168" s="35" t="s">
        <v>176</v>
      </c>
      <c r="K1168">
        <v>18</v>
      </c>
      <c r="L1168">
        <v>9.1999999999999993</v>
      </c>
      <c r="M1168" s="35" t="s">
        <v>8071</v>
      </c>
      <c r="N1168" s="35" t="s">
        <v>8072</v>
      </c>
      <c r="O1168" s="35" t="s">
        <v>51</v>
      </c>
      <c r="P1168" s="35" t="s">
        <v>2656</v>
      </c>
      <c r="Q1168" s="35" t="s">
        <v>96</v>
      </c>
      <c r="R1168" s="35" t="s">
        <v>2577</v>
      </c>
      <c r="S1168" s="35" t="s">
        <v>8073</v>
      </c>
      <c r="T1168">
        <v>103500000</v>
      </c>
      <c r="U1168">
        <v>10</v>
      </c>
      <c r="V1168" s="35" t="s">
        <v>8074</v>
      </c>
      <c r="W1168" s="35" t="s">
        <v>873</v>
      </c>
      <c r="X1168" s="35" t="s">
        <v>79</v>
      </c>
      <c r="Y1168" s="35" t="s">
        <v>48</v>
      </c>
      <c r="Z1168" s="35" t="s">
        <v>14691</v>
      </c>
      <c r="AA1168" s="35" t="s">
        <v>14691</v>
      </c>
      <c r="AC1168" s="35" t="s">
        <v>14691</v>
      </c>
      <c r="AD1168" s="35" t="s">
        <v>14691</v>
      </c>
      <c r="AE1168">
        <v>1035109117</v>
      </c>
      <c r="AF1168">
        <v>10</v>
      </c>
      <c r="AG1168" s="35" t="s">
        <v>14691</v>
      </c>
      <c r="AI1168">
        <v>25875000</v>
      </c>
      <c r="AJ1168" s="20">
        <v>44229</v>
      </c>
      <c r="AK1168" s="20"/>
      <c r="AL1168">
        <v>22700000</v>
      </c>
      <c r="AO1168">
        <v>11350000</v>
      </c>
      <c r="AP1168" s="35" t="s">
        <v>14691</v>
      </c>
      <c r="AQ1168" s="35" t="s">
        <v>14691</v>
      </c>
      <c r="AR1168" s="35" t="s">
        <v>14691</v>
      </c>
      <c r="AS1168" s="35" t="s">
        <v>14691</v>
      </c>
      <c r="AT1168" s="35" t="s">
        <v>14691</v>
      </c>
      <c r="AU1168">
        <v>10.01</v>
      </c>
      <c r="AV1168">
        <v>10.068</v>
      </c>
      <c r="AW1168" t="b">
        <v>0</v>
      </c>
      <c r="AX1168">
        <v>103500000</v>
      </c>
      <c r="AY1168" s="20">
        <v>44961</v>
      </c>
      <c r="AZ1168" s="20"/>
      <c r="BA1168" s="20"/>
      <c r="BB1168">
        <v>1</v>
      </c>
      <c r="BC1168">
        <v>0.25</v>
      </c>
      <c r="BD1168">
        <v>1</v>
      </c>
      <c r="BE1168">
        <v>11.5</v>
      </c>
      <c r="BF1168" s="35" t="s">
        <v>14691</v>
      </c>
      <c r="BG1168" s="35" t="s">
        <v>8081</v>
      </c>
      <c r="BH1168" s="35" t="s">
        <v>8082</v>
      </c>
      <c r="BI1168" s="35" t="s">
        <v>2589</v>
      </c>
      <c r="BJ1168" s="35" t="s">
        <v>8083</v>
      </c>
    </row>
    <row r="1169" spans="1:62" x14ac:dyDescent="0.2">
      <c r="A1169">
        <v>1167</v>
      </c>
      <c r="B1169" s="35" t="s">
        <v>871</v>
      </c>
      <c r="C1169" s="35" t="s">
        <v>5697</v>
      </c>
      <c r="D1169" s="35" t="s">
        <v>5698</v>
      </c>
      <c r="E1169" s="35" t="s">
        <v>5699</v>
      </c>
      <c r="F1169" s="35" t="s">
        <v>5700</v>
      </c>
      <c r="G1169" s="20">
        <v>44137</v>
      </c>
      <c r="H1169" s="35" t="s">
        <v>3225</v>
      </c>
      <c r="I1169" s="35" t="s">
        <v>14691</v>
      </c>
      <c r="J1169" s="35" t="s">
        <v>83</v>
      </c>
      <c r="M1169" s="35" t="s">
        <v>5701</v>
      </c>
      <c r="N1169" s="35" t="s">
        <v>5702</v>
      </c>
      <c r="O1169" s="35" t="s">
        <v>59</v>
      </c>
      <c r="P1169" s="35" t="s">
        <v>2575</v>
      </c>
      <c r="Q1169" s="35" t="s">
        <v>81</v>
      </c>
      <c r="R1169" s="35" t="s">
        <v>2623</v>
      </c>
      <c r="S1169" s="35" t="s">
        <v>5703</v>
      </c>
      <c r="T1169">
        <v>10352040</v>
      </c>
      <c r="U1169">
        <v>10</v>
      </c>
      <c r="V1169" s="35" t="s">
        <v>5704</v>
      </c>
      <c r="W1169" s="35" t="s">
        <v>872</v>
      </c>
      <c r="X1169" s="35" t="s">
        <v>130</v>
      </c>
      <c r="Y1169" s="35" t="s">
        <v>48</v>
      </c>
      <c r="Z1169" s="35" t="s">
        <v>14691</v>
      </c>
      <c r="AA1169" s="35" t="s">
        <v>14691</v>
      </c>
      <c r="AB1169">
        <v>25000000</v>
      </c>
      <c r="AC1169" s="35" t="s">
        <v>5704</v>
      </c>
      <c r="AD1169" s="35" t="s">
        <v>5705</v>
      </c>
      <c r="AE1169">
        <v>103535018</v>
      </c>
      <c r="AF1169">
        <v>10</v>
      </c>
      <c r="AG1169" s="35" t="s">
        <v>14691</v>
      </c>
      <c r="AI1169">
        <v>0</v>
      </c>
      <c r="AJ1169" s="20">
        <v>44154</v>
      </c>
      <c r="AK1169" s="20"/>
      <c r="AL1169">
        <v>5070410</v>
      </c>
      <c r="AN1169">
        <v>507041</v>
      </c>
      <c r="AP1169" s="35" t="s">
        <v>14691</v>
      </c>
      <c r="AQ1169" s="35" t="s">
        <v>14691</v>
      </c>
      <c r="AR1169" s="35" t="s">
        <v>14691</v>
      </c>
      <c r="AS1169" s="35" t="s">
        <v>14691</v>
      </c>
      <c r="AT1169" s="35" t="s">
        <v>14691</v>
      </c>
      <c r="AU1169">
        <v>10</v>
      </c>
      <c r="AV1169">
        <v>10.025</v>
      </c>
      <c r="AW1169" t="b">
        <v>0</v>
      </c>
      <c r="AX1169">
        <v>10352040</v>
      </c>
      <c r="AY1169" s="20">
        <v>44888</v>
      </c>
      <c r="AZ1169" s="20"/>
      <c r="BA1169" s="20"/>
      <c r="BB1169">
        <v>1</v>
      </c>
      <c r="BF1169" s="35" t="s">
        <v>14691</v>
      </c>
      <c r="BG1169" s="35" t="s">
        <v>871</v>
      </c>
      <c r="BH1169" s="35" t="s">
        <v>5706</v>
      </c>
      <c r="BI1169" s="35" t="s">
        <v>2580</v>
      </c>
      <c r="BJ1169" s="35" t="s">
        <v>5707</v>
      </c>
    </row>
    <row r="1170" spans="1:62" x14ac:dyDescent="0.2">
      <c r="A1170">
        <v>1168</v>
      </c>
      <c r="B1170" s="35" t="s">
        <v>6094</v>
      </c>
      <c r="C1170" s="35" t="s">
        <v>6095</v>
      </c>
      <c r="D1170" s="35" t="s">
        <v>6096</v>
      </c>
      <c r="E1170" s="35" t="s">
        <v>6097</v>
      </c>
      <c r="F1170" s="35" t="s">
        <v>6098</v>
      </c>
      <c r="G1170" s="20">
        <v>44432</v>
      </c>
      <c r="H1170" s="35" t="s">
        <v>463</v>
      </c>
      <c r="I1170" s="35" t="s">
        <v>54</v>
      </c>
      <c r="J1170" s="35" t="s">
        <v>525</v>
      </c>
      <c r="K1170">
        <v>16.5</v>
      </c>
      <c r="L1170">
        <v>9.35</v>
      </c>
      <c r="M1170" s="35" t="s">
        <v>5731</v>
      </c>
      <c r="N1170" s="35" t="s">
        <v>6099</v>
      </c>
      <c r="O1170" s="35" t="s">
        <v>112</v>
      </c>
      <c r="P1170" s="35" t="s">
        <v>4164</v>
      </c>
      <c r="Q1170" s="35" t="s">
        <v>106</v>
      </c>
      <c r="R1170" s="35" t="s">
        <v>2577</v>
      </c>
      <c r="S1170" s="35" t="s">
        <v>6100</v>
      </c>
      <c r="T1170">
        <v>7800000</v>
      </c>
      <c r="U1170">
        <v>10</v>
      </c>
      <c r="V1170" s="35" t="s">
        <v>14691</v>
      </c>
      <c r="W1170" s="35" t="s">
        <v>167</v>
      </c>
      <c r="X1170" s="35" t="s">
        <v>79</v>
      </c>
      <c r="Y1170" s="35" t="s">
        <v>167</v>
      </c>
      <c r="Z1170" s="35" t="s">
        <v>14691</v>
      </c>
      <c r="AA1170" s="35" t="s">
        <v>14691</v>
      </c>
      <c r="AC1170" s="35" t="s">
        <v>14691</v>
      </c>
      <c r="AD1170" s="35" t="s">
        <v>14691</v>
      </c>
      <c r="AE1170">
        <v>78780232</v>
      </c>
      <c r="AF1170">
        <v>10.1</v>
      </c>
      <c r="AG1170" s="35" t="s">
        <v>14691</v>
      </c>
      <c r="AI1170">
        <v>3900000</v>
      </c>
      <c r="AJ1170" s="20">
        <v>44544</v>
      </c>
      <c r="AK1170" s="20"/>
      <c r="AL1170">
        <v>3571430</v>
      </c>
      <c r="AM1170">
        <v>357143</v>
      </c>
      <c r="AP1170" s="35" t="s">
        <v>14691</v>
      </c>
      <c r="AQ1170" s="35" t="s">
        <v>14691</v>
      </c>
      <c r="AR1170" s="35" t="s">
        <v>14691</v>
      </c>
      <c r="AS1170" s="35" t="s">
        <v>14691</v>
      </c>
      <c r="AT1170" s="35" t="s">
        <v>14691</v>
      </c>
      <c r="AU1170">
        <v>10.1</v>
      </c>
      <c r="AV1170">
        <v>10.156000000000001</v>
      </c>
      <c r="AW1170" t="b">
        <v>0</v>
      </c>
      <c r="AX1170">
        <v>7800000</v>
      </c>
      <c r="AY1170" s="20">
        <v>44911</v>
      </c>
      <c r="AZ1170" s="20"/>
      <c r="BA1170" s="20">
        <v>45185</v>
      </c>
      <c r="BB1170">
        <v>1</v>
      </c>
      <c r="BC1170">
        <v>0.5</v>
      </c>
      <c r="BD1170">
        <v>1</v>
      </c>
      <c r="BE1170">
        <v>11.5</v>
      </c>
      <c r="BF1170" s="35" t="s">
        <v>14691</v>
      </c>
      <c r="BG1170" s="35" t="s">
        <v>870</v>
      </c>
      <c r="BH1170" s="35" t="s">
        <v>6101</v>
      </c>
      <c r="BI1170" s="35" t="s">
        <v>2580</v>
      </c>
      <c r="BJ1170" s="35" t="s">
        <v>6102</v>
      </c>
    </row>
    <row r="1171" spans="1:62" x14ac:dyDescent="0.2">
      <c r="A1171">
        <v>1169</v>
      </c>
      <c r="B1171" s="35" t="s">
        <v>6094</v>
      </c>
      <c r="C1171" s="35" t="s">
        <v>6095</v>
      </c>
      <c r="D1171" s="35" t="s">
        <v>6096</v>
      </c>
      <c r="E1171" s="35" t="s">
        <v>6103</v>
      </c>
      <c r="F1171" s="35" t="s">
        <v>6098</v>
      </c>
      <c r="G1171" s="20">
        <v>44432</v>
      </c>
      <c r="H1171" s="35" t="s">
        <v>463</v>
      </c>
      <c r="I1171" s="35" t="s">
        <v>54</v>
      </c>
      <c r="J1171" s="35" t="s">
        <v>525</v>
      </c>
      <c r="K1171">
        <v>16.5</v>
      </c>
      <c r="L1171">
        <v>9.35</v>
      </c>
      <c r="M1171" s="35" t="s">
        <v>5731</v>
      </c>
      <c r="N1171" s="35" t="s">
        <v>6099</v>
      </c>
      <c r="O1171" s="35" t="s">
        <v>112</v>
      </c>
      <c r="P1171" s="35" t="s">
        <v>4164</v>
      </c>
      <c r="Q1171" s="35" t="s">
        <v>106</v>
      </c>
      <c r="R1171" s="35" t="s">
        <v>2577</v>
      </c>
      <c r="S1171" s="35" t="s">
        <v>6100</v>
      </c>
      <c r="T1171">
        <v>7800000</v>
      </c>
      <c r="U1171">
        <v>10</v>
      </c>
      <c r="V1171" s="35" t="s">
        <v>14691</v>
      </c>
      <c r="W1171" s="35" t="s">
        <v>167</v>
      </c>
      <c r="X1171" s="35" t="s">
        <v>79</v>
      </c>
      <c r="Y1171" s="35" t="s">
        <v>167</v>
      </c>
      <c r="Z1171" s="35" t="s">
        <v>14691</v>
      </c>
      <c r="AA1171" s="35" t="s">
        <v>14691</v>
      </c>
      <c r="AC1171" s="35" t="s">
        <v>14691</v>
      </c>
      <c r="AD1171" s="35" t="s">
        <v>14691</v>
      </c>
      <c r="AE1171">
        <v>78780232</v>
      </c>
      <c r="AF1171">
        <v>10.1</v>
      </c>
      <c r="AG1171" s="35" t="s">
        <v>14691</v>
      </c>
      <c r="AI1171">
        <v>3900000</v>
      </c>
      <c r="AJ1171" s="20">
        <v>44544</v>
      </c>
      <c r="AK1171" s="20"/>
      <c r="AL1171">
        <v>3571430</v>
      </c>
      <c r="AM1171">
        <v>357143</v>
      </c>
      <c r="AP1171" s="35" t="s">
        <v>14691</v>
      </c>
      <c r="AQ1171" s="35" t="s">
        <v>14691</v>
      </c>
      <c r="AR1171" s="35" t="s">
        <v>14691</v>
      </c>
      <c r="AS1171" s="35" t="s">
        <v>14691</v>
      </c>
      <c r="AT1171" s="35" t="s">
        <v>14691</v>
      </c>
      <c r="AU1171">
        <v>10.1</v>
      </c>
      <c r="AV1171">
        <v>10.156000000000001</v>
      </c>
      <c r="AW1171" t="b">
        <v>0</v>
      </c>
      <c r="AX1171">
        <v>7800000</v>
      </c>
      <c r="AY1171" s="20">
        <v>44911</v>
      </c>
      <c r="AZ1171" s="20"/>
      <c r="BA1171" s="20">
        <v>45185</v>
      </c>
      <c r="BB1171">
        <v>1</v>
      </c>
      <c r="BC1171">
        <v>0.5</v>
      </c>
      <c r="BD1171">
        <v>1</v>
      </c>
      <c r="BE1171">
        <v>11.5</v>
      </c>
      <c r="BF1171" s="35" t="s">
        <v>14691</v>
      </c>
      <c r="BG1171" s="35" t="s">
        <v>6094</v>
      </c>
      <c r="BH1171" s="35" t="s">
        <v>6104</v>
      </c>
      <c r="BI1171" s="35" t="s">
        <v>2584</v>
      </c>
      <c r="BJ1171" s="35" t="s">
        <v>6105</v>
      </c>
    </row>
    <row r="1172" spans="1:62" x14ac:dyDescent="0.2">
      <c r="A1172">
        <v>1170</v>
      </c>
      <c r="B1172" s="35" t="s">
        <v>6094</v>
      </c>
      <c r="C1172" s="35" t="s">
        <v>6095</v>
      </c>
      <c r="D1172" s="35" t="s">
        <v>6096</v>
      </c>
      <c r="E1172" s="35" t="s">
        <v>6106</v>
      </c>
      <c r="F1172" s="35" t="s">
        <v>6098</v>
      </c>
      <c r="G1172" s="20">
        <v>44432</v>
      </c>
      <c r="H1172" s="35" t="s">
        <v>463</v>
      </c>
      <c r="I1172" s="35" t="s">
        <v>54</v>
      </c>
      <c r="J1172" s="35" t="s">
        <v>525</v>
      </c>
      <c r="K1172">
        <v>16.5</v>
      </c>
      <c r="L1172">
        <v>9.35</v>
      </c>
      <c r="M1172" s="35" t="s">
        <v>5731</v>
      </c>
      <c r="N1172" s="35" t="s">
        <v>6099</v>
      </c>
      <c r="O1172" s="35" t="s">
        <v>112</v>
      </c>
      <c r="P1172" s="35" t="s">
        <v>4164</v>
      </c>
      <c r="Q1172" s="35" t="s">
        <v>106</v>
      </c>
      <c r="R1172" s="35" t="s">
        <v>2577</v>
      </c>
      <c r="S1172" s="35" t="s">
        <v>6100</v>
      </c>
      <c r="T1172">
        <v>7800000</v>
      </c>
      <c r="U1172">
        <v>10</v>
      </c>
      <c r="V1172" s="35" t="s">
        <v>14691</v>
      </c>
      <c r="W1172" s="35" t="s">
        <v>167</v>
      </c>
      <c r="X1172" s="35" t="s">
        <v>79</v>
      </c>
      <c r="Y1172" s="35" t="s">
        <v>167</v>
      </c>
      <c r="Z1172" s="35" t="s">
        <v>14691</v>
      </c>
      <c r="AA1172" s="35" t="s">
        <v>14691</v>
      </c>
      <c r="AC1172" s="35" t="s">
        <v>14691</v>
      </c>
      <c r="AD1172" s="35" t="s">
        <v>14691</v>
      </c>
      <c r="AE1172">
        <v>78780232</v>
      </c>
      <c r="AF1172">
        <v>10.1</v>
      </c>
      <c r="AG1172" s="35" t="s">
        <v>14691</v>
      </c>
      <c r="AI1172">
        <v>3900000</v>
      </c>
      <c r="AJ1172" s="20">
        <v>44544</v>
      </c>
      <c r="AK1172" s="20"/>
      <c r="AL1172">
        <v>3571430</v>
      </c>
      <c r="AM1172">
        <v>357143</v>
      </c>
      <c r="AP1172" s="35" t="s">
        <v>14691</v>
      </c>
      <c r="AQ1172" s="35" t="s">
        <v>14691</v>
      </c>
      <c r="AR1172" s="35" t="s">
        <v>14691</v>
      </c>
      <c r="AS1172" s="35" t="s">
        <v>14691</v>
      </c>
      <c r="AT1172" s="35" t="s">
        <v>14691</v>
      </c>
      <c r="AU1172">
        <v>10.1</v>
      </c>
      <c r="AV1172">
        <v>10.156000000000001</v>
      </c>
      <c r="AW1172" t="b">
        <v>0</v>
      </c>
      <c r="AX1172">
        <v>7800000</v>
      </c>
      <c r="AY1172" s="20">
        <v>44911</v>
      </c>
      <c r="AZ1172" s="20"/>
      <c r="BA1172" s="20">
        <v>45185</v>
      </c>
      <c r="BB1172">
        <v>1</v>
      </c>
      <c r="BC1172">
        <v>0.5</v>
      </c>
      <c r="BD1172">
        <v>1</v>
      </c>
      <c r="BE1172">
        <v>11.5</v>
      </c>
      <c r="BF1172" s="35" t="s">
        <v>14691</v>
      </c>
      <c r="BG1172" s="35" t="s">
        <v>6107</v>
      </c>
      <c r="BH1172" s="35" t="s">
        <v>6108</v>
      </c>
      <c r="BI1172" s="35" t="s">
        <v>2589</v>
      </c>
      <c r="BJ1172" s="35" t="s">
        <v>6109</v>
      </c>
    </row>
    <row r="1173" spans="1:62" x14ac:dyDescent="0.2">
      <c r="A1173">
        <v>1171</v>
      </c>
      <c r="B1173" s="35" t="s">
        <v>6094</v>
      </c>
      <c r="C1173" s="35" t="s">
        <v>6095</v>
      </c>
      <c r="D1173" s="35" t="s">
        <v>6096</v>
      </c>
      <c r="E1173" s="35" t="s">
        <v>6110</v>
      </c>
      <c r="F1173" s="35" t="s">
        <v>6098</v>
      </c>
      <c r="G1173" s="20">
        <v>44432</v>
      </c>
      <c r="H1173" s="35" t="s">
        <v>463</v>
      </c>
      <c r="I1173" s="35" t="s">
        <v>54</v>
      </c>
      <c r="J1173" s="35" t="s">
        <v>525</v>
      </c>
      <c r="K1173">
        <v>16.5</v>
      </c>
      <c r="L1173">
        <v>9.35</v>
      </c>
      <c r="M1173" s="35" t="s">
        <v>5731</v>
      </c>
      <c r="N1173" s="35" t="s">
        <v>6099</v>
      </c>
      <c r="O1173" s="35" t="s">
        <v>112</v>
      </c>
      <c r="P1173" s="35" t="s">
        <v>4164</v>
      </c>
      <c r="Q1173" s="35" t="s">
        <v>106</v>
      </c>
      <c r="R1173" s="35" t="s">
        <v>2577</v>
      </c>
      <c r="S1173" s="35" t="s">
        <v>6100</v>
      </c>
      <c r="T1173">
        <v>7800000</v>
      </c>
      <c r="U1173">
        <v>10</v>
      </c>
      <c r="V1173" s="35" t="s">
        <v>14691</v>
      </c>
      <c r="W1173" s="35" t="s">
        <v>167</v>
      </c>
      <c r="X1173" s="35" t="s">
        <v>79</v>
      </c>
      <c r="Y1173" s="35" t="s">
        <v>167</v>
      </c>
      <c r="Z1173" s="35" t="s">
        <v>14691</v>
      </c>
      <c r="AA1173" s="35" t="s">
        <v>14691</v>
      </c>
      <c r="AC1173" s="35" t="s">
        <v>14691</v>
      </c>
      <c r="AD1173" s="35" t="s">
        <v>14691</v>
      </c>
      <c r="AE1173">
        <v>78780232</v>
      </c>
      <c r="AF1173">
        <v>10.1</v>
      </c>
      <c r="AG1173" s="35" t="s">
        <v>14691</v>
      </c>
      <c r="AI1173">
        <v>3900000</v>
      </c>
      <c r="AJ1173" s="20">
        <v>44544</v>
      </c>
      <c r="AK1173" s="20"/>
      <c r="AL1173">
        <v>3571430</v>
      </c>
      <c r="AM1173">
        <v>357143</v>
      </c>
      <c r="AP1173" s="35" t="s">
        <v>14691</v>
      </c>
      <c r="AQ1173" s="35" t="s">
        <v>14691</v>
      </c>
      <c r="AR1173" s="35" t="s">
        <v>14691</v>
      </c>
      <c r="AS1173" s="35" t="s">
        <v>14691</v>
      </c>
      <c r="AT1173" s="35" t="s">
        <v>14691</v>
      </c>
      <c r="AU1173">
        <v>10.1</v>
      </c>
      <c r="AV1173">
        <v>10.156000000000001</v>
      </c>
      <c r="AW1173" t="b">
        <v>0</v>
      </c>
      <c r="AX1173">
        <v>7800000</v>
      </c>
      <c r="AY1173" s="20">
        <v>44911</v>
      </c>
      <c r="AZ1173" s="20"/>
      <c r="BA1173" s="20">
        <v>45185</v>
      </c>
      <c r="BB1173">
        <v>1</v>
      </c>
      <c r="BC1173">
        <v>0.5</v>
      </c>
      <c r="BD1173">
        <v>1</v>
      </c>
      <c r="BE1173">
        <v>11.5</v>
      </c>
      <c r="BF1173" s="35" t="s">
        <v>14691</v>
      </c>
      <c r="BG1173" s="35" t="s">
        <v>6111</v>
      </c>
      <c r="BH1173" s="35" t="s">
        <v>6112</v>
      </c>
      <c r="BI1173" s="35" t="s">
        <v>2613</v>
      </c>
      <c r="BJ1173" s="35" t="s">
        <v>6113</v>
      </c>
    </row>
    <row r="1174" spans="1:62" x14ac:dyDescent="0.2">
      <c r="A1174">
        <v>1172</v>
      </c>
      <c r="B1174" s="35" t="s">
        <v>11199</v>
      </c>
      <c r="C1174" s="35" t="s">
        <v>11200</v>
      </c>
      <c r="D1174" s="35" t="s">
        <v>11201</v>
      </c>
      <c r="E1174" s="35" t="s">
        <v>11202</v>
      </c>
      <c r="F1174" s="35" t="s">
        <v>11203</v>
      </c>
      <c r="G1174" s="20">
        <v>44231</v>
      </c>
      <c r="H1174" s="35" t="s">
        <v>3225</v>
      </c>
      <c r="I1174" s="35" t="s">
        <v>54</v>
      </c>
      <c r="J1174" s="35" t="s">
        <v>176</v>
      </c>
      <c r="K1174">
        <v>18</v>
      </c>
      <c r="L1174">
        <v>9.1999999999999993</v>
      </c>
      <c r="M1174" s="35" t="s">
        <v>11204</v>
      </c>
      <c r="N1174" s="35" t="s">
        <v>11205</v>
      </c>
      <c r="O1174" s="35" t="s">
        <v>81</v>
      </c>
      <c r="P1174" s="35" t="s">
        <v>2575</v>
      </c>
      <c r="Q1174" s="35" t="s">
        <v>59</v>
      </c>
      <c r="R1174" s="35" t="s">
        <v>2623</v>
      </c>
      <c r="S1174" s="35" t="s">
        <v>11206</v>
      </c>
      <c r="T1174">
        <v>138000000</v>
      </c>
      <c r="U1174">
        <v>10</v>
      </c>
      <c r="V1174" s="35" t="s">
        <v>11207</v>
      </c>
      <c r="W1174" s="35" t="s">
        <v>868</v>
      </c>
      <c r="X1174" s="35" t="s">
        <v>147</v>
      </c>
      <c r="Y1174" s="35" t="s">
        <v>48</v>
      </c>
      <c r="Z1174" s="35" t="s">
        <v>14691</v>
      </c>
      <c r="AA1174" s="35" t="s">
        <v>14691</v>
      </c>
      <c r="AC1174" s="35" t="s">
        <v>14691</v>
      </c>
      <c r="AD1174" s="35" t="s">
        <v>14691</v>
      </c>
      <c r="AE1174">
        <v>1380000000</v>
      </c>
      <c r="AF1174">
        <v>10</v>
      </c>
      <c r="AG1174" s="35" t="s">
        <v>14691</v>
      </c>
      <c r="AI1174">
        <v>34500000</v>
      </c>
      <c r="AJ1174" s="20">
        <v>44272</v>
      </c>
      <c r="AK1174" s="20"/>
      <c r="AL1174">
        <v>32600000</v>
      </c>
      <c r="AO1174">
        <v>21733333</v>
      </c>
      <c r="AP1174" s="35" t="s">
        <v>14691</v>
      </c>
      <c r="AQ1174" s="35" t="s">
        <v>14691</v>
      </c>
      <c r="AR1174" s="35" t="s">
        <v>14691</v>
      </c>
      <c r="AS1174" s="35" t="s">
        <v>14691</v>
      </c>
      <c r="AT1174" s="35" t="s">
        <v>14691</v>
      </c>
      <c r="AU1174">
        <v>10</v>
      </c>
      <c r="AV1174">
        <v>10.055999999999999</v>
      </c>
      <c r="AW1174" t="b">
        <v>0</v>
      </c>
      <c r="AX1174">
        <v>138000000</v>
      </c>
      <c r="AY1174" s="20">
        <v>45004</v>
      </c>
      <c r="AZ1174" s="20"/>
      <c r="BA1174" s="20"/>
      <c r="BB1174">
        <v>1</v>
      </c>
      <c r="BC1174">
        <v>0.25</v>
      </c>
      <c r="BD1174">
        <v>1</v>
      </c>
      <c r="BE1174">
        <v>11.5</v>
      </c>
      <c r="BF1174" s="35" t="s">
        <v>14691</v>
      </c>
      <c r="BG1174" s="35" t="s">
        <v>869</v>
      </c>
      <c r="BH1174" s="35" t="s">
        <v>11208</v>
      </c>
      <c r="BI1174" s="35" t="s">
        <v>2580</v>
      </c>
      <c r="BJ1174" s="35" t="s">
        <v>11209</v>
      </c>
    </row>
    <row r="1175" spans="1:62" x14ac:dyDescent="0.2">
      <c r="A1175">
        <v>1173</v>
      </c>
      <c r="B1175" s="35" t="s">
        <v>11199</v>
      </c>
      <c r="C1175" s="35" t="s">
        <v>11200</v>
      </c>
      <c r="D1175" s="35" t="s">
        <v>11201</v>
      </c>
      <c r="E1175" s="35" t="s">
        <v>11210</v>
      </c>
      <c r="F1175" s="35" t="s">
        <v>11203</v>
      </c>
      <c r="G1175" s="20">
        <v>44231</v>
      </c>
      <c r="H1175" s="35" t="s">
        <v>3225</v>
      </c>
      <c r="I1175" s="35" t="s">
        <v>54</v>
      </c>
      <c r="J1175" s="35" t="s">
        <v>176</v>
      </c>
      <c r="K1175">
        <v>18</v>
      </c>
      <c r="L1175">
        <v>9.1999999999999993</v>
      </c>
      <c r="M1175" s="35" t="s">
        <v>11204</v>
      </c>
      <c r="N1175" s="35" t="s">
        <v>11205</v>
      </c>
      <c r="O1175" s="35" t="s">
        <v>81</v>
      </c>
      <c r="P1175" s="35" t="s">
        <v>2575</v>
      </c>
      <c r="Q1175" s="35" t="s">
        <v>59</v>
      </c>
      <c r="R1175" s="35" t="s">
        <v>2623</v>
      </c>
      <c r="S1175" s="35" t="s">
        <v>11206</v>
      </c>
      <c r="T1175">
        <v>138000000</v>
      </c>
      <c r="U1175">
        <v>10</v>
      </c>
      <c r="V1175" s="35" t="s">
        <v>11207</v>
      </c>
      <c r="W1175" s="35" t="s">
        <v>868</v>
      </c>
      <c r="X1175" s="35" t="s">
        <v>147</v>
      </c>
      <c r="Y1175" s="35" t="s">
        <v>48</v>
      </c>
      <c r="Z1175" s="35" t="s">
        <v>14691</v>
      </c>
      <c r="AA1175" s="35" t="s">
        <v>14691</v>
      </c>
      <c r="AC1175" s="35" t="s">
        <v>14691</v>
      </c>
      <c r="AD1175" s="35" t="s">
        <v>14691</v>
      </c>
      <c r="AE1175">
        <v>1380000000</v>
      </c>
      <c r="AF1175">
        <v>10</v>
      </c>
      <c r="AG1175" s="35" t="s">
        <v>14691</v>
      </c>
      <c r="AI1175">
        <v>34500000</v>
      </c>
      <c r="AJ1175" s="20">
        <v>44272</v>
      </c>
      <c r="AK1175" s="20"/>
      <c r="AL1175">
        <v>32600000</v>
      </c>
      <c r="AO1175">
        <v>21733333</v>
      </c>
      <c r="AP1175" s="35" t="s">
        <v>14691</v>
      </c>
      <c r="AQ1175" s="35" t="s">
        <v>14691</v>
      </c>
      <c r="AR1175" s="35" t="s">
        <v>14691</v>
      </c>
      <c r="AS1175" s="35" t="s">
        <v>14691</v>
      </c>
      <c r="AT1175" s="35" t="s">
        <v>14691</v>
      </c>
      <c r="AU1175">
        <v>10</v>
      </c>
      <c r="AV1175">
        <v>10.055999999999999</v>
      </c>
      <c r="AW1175" t="b">
        <v>0</v>
      </c>
      <c r="AX1175">
        <v>138000000</v>
      </c>
      <c r="AY1175" s="20">
        <v>45004</v>
      </c>
      <c r="AZ1175" s="20"/>
      <c r="BA1175" s="20"/>
      <c r="BB1175">
        <v>1</v>
      </c>
      <c r="BC1175">
        <v>0.25</v>
      </c>
      <c r="BD1175">
        <v>1</v>
      </c>
      <c r="BE1175">
        <v>11.5</v>
      </c>
      <c r="BF1175" s="35" t="s">
        <v>14691</v>
      </c>
      <c r="BG1175" s="35" t="s">
        <v>11199</v>
      </c>
      <c r="BH1175" s="35" t="s">
        <v>11211</v>
      </c>
      <c r="BI1175" s="35" t="s">
        <v>2584</v>
      </c>
      <c r="BJ1175" s="35" t="s">
        <v>11212</v>
      </c>
    </row>
    <row r="1176" spans="1:62" x14ac:dyDescent="0.2">
      <c r="A1176">
        <v>1174</v>
      </c>
      <c r="B1176" s="35" t="s">
        <v>11199</v>
      </c>
      <c r="C1176" s="35" t="s">
        <v>11200</v>
      </c>
      <c r="D1176" s="35" t="s">
        <v>11201</v>
      </c>
      <c r="E1176" s="35" t="s">
        <v>11213</v>
      </c>
      <c r="F1176" s="35" t="s">
        <v>11203</v>
      </c>
      <c r="G1176" s="20">
        <v>44231</v>
      </c>
      <c r="H1176" s="35" t="s">
        <v>3225</v>
      </c>
      <c r="I1176" s="35" t="s">
        <v>54</v>
      </c>
      <c r="J1176" s="35" t="s">
        <v>176</v>
      </c>
      <c r="K1176">
        <v>18</v>
      </c>
      <c r="L1176">
        <v>9.1999999999999993</v>
      </c>
      <c r="M1176" s="35" t="s">
        <v>11204</v>
      </c>
      <c r="N1176" s="35" t="s">
        <v>11205</v>
      </c>
      <c r="O1176" s="35" t="s">
        <v>81</v>
      </c>
      <c r="P1176" s="35" t="s">
        <v>2575</v>
      </c>
      <c r="Q1176" s="35" t="s">
        <v>59</v>
      </c>
      <c r="R1176" s="35" t="s">
        <v>2623</v>
      </c>
      <c r="S1176" s="35" t="s">
        <v>11206</v>
      </c>
      <c r="T1176">
        <v>138000000</v>
      </c>
      <c r="U1176">
        <v>10</v>
      </c>
      <c r="V1176" s="35" t="s">
        <v>11207</v>
      </c>
      <c r="W1176" s="35" t="s">
        <v>868</v>
      </c>
      <c r="X1176" s="35" t="s">
        <v>147</v>
      </c>
      <c r="Y1176" s="35" t="s">
        <v>48</v>
      </c>
      <c r="Z1176" s="35" t="s">
        <v>14691</v>
      </c>
      <c r="AA1176" s="35" t="s">
        <v>14691</v>
      </c>
      <c r="AC1176" s="35" t="s">
        <v>14691</v>
      </c>
      <c r="AD1176" s="35" t="s">
        <v>14691</v>
      </c>
      <c r="AE1176">
        <v>1380000000</v>
      </c>
      <c r="AF1176">
        <v>10</v>
      </c>
      <c r="AG1176" s="35" t="s">
        <v>14691</v>
      </c>
      <c r="AI1176">
        <v>34500000</v>
      </c>
      <c r="AJ1176" s="20">
        <v>44272</v>
      </c>
      <c r="AK1176" s="20"/>
      <c r="AL1176">
        <v>32600000</v>
      </c>
      <c r="AO1176">
        <v>21733333</v>
      </c>
      <c r="AP1176" s="35" t="s">
        <v>14691</v>
      </c>
      <c r="AQ1176" s="35" t="s">
        <v>14691</v>
      </c>
      <c r="AR1176" s="35" t="s">
        <v>14691</v>
      </c>
      <c r="AS1176" s="35" t="s">
        <v>14691</v>
      </c>
      <c r="AT1176" s="35" t="s">
        <v>14691</v>
      </c>
      <c r="AU1176">
        <v>10</v>
      </c>
      <c r="AV1176">
        <v>10.055999999999999</v>
      </c>
      <c r="AW1176" t="b">
        <v>0</v>
      </c>
      <c r="AX1176">
        <v>138000000</v>
      </c>
      <c r="AY1176" s="20">
        <v>45004</v>
      </c>
      <c r="AZ1176" s="20"/>
      <c r="BA1176" s="20"/>
      <c r="BB1176">
        <v>1</v>
      </c>
      <c r="BC1176">
        <v>0.25</v>
      </c>
      <c r="BD1176">
        <v>1</v>
      </c>
      <c r="BE1176">
        <v>11.5</v>
      </c>
      <c r="BF1176" s="35" t="s">
        <v>14691</v>
      </c>
      <c r="BG1176" s="35" t="s">
        <v>11214</v>
      </c>
      <c r="BH1176" s="35" t="s">
        <v>11215</v>
      </c>
      <c r="BI1176" s="35" t="s">
        <v>2589</v>
      </c>
      <c r="BJ1176" s="35" t="s">
        <v>11216</v>
      </c>
    </row>
    <row r="1177" spans="1:62" x14ac:dyDescent="0.2">
      <c r="A1177">
        <v>1175</v>
      </c>
      <c r="B1177" s="35" t="s">
        <v>9329</v>
      </c>
      <c r="C1177" s="35" t="s">
        <v>9330</v>
      </c>
      <c r="D1177" s="35" t="s">
        <v>9331</v>
      </c>
      <c r="E1177" s="35" t="s">
        <v>9332</v>
      </c>
      <c r="F1177" s="35" t="s">
        <v>9333</v>
      </c>
      <c r="G1177" s="20">
        <v>44222</v>
      </c>
      <c r="H1177" s="35" t="s">
        <v>3225</v>
      </c>
      <c r="I1177" s="35" t="s">
        <v>54</v>
      </c>
      <c r="J1177" s="35" t="s">
        <v>53</v>
      </c>
      <c r="K1177">
        <v>18</v>
      </c>
      <c r="L1177">
        <v>9.1999999999999993</v>
      </c>
      <c r="M1177" s="35" t="s">
        <v>9334</v>
      </c>
      <c r="N1177" s="35" t="s">
        <v>9335</v>
      </c>
      <c r="O1177" s="35" t="s">
        <v>87</v>
      </c>
      <c r="P1177" s="35" t="s">
        <v>2656</v>
      </c>
      <c r="Q1177" s="35" t="s">
        <v>96</v>
      </c>
      <c r="R1177" s="35" t="s">
        <v>2577</v>
      </c>
      <c r="S1177" s="35" t="s">
        <v>9336</v>
      </c>
      <c r="T1177">
        <v>23000000</v>
      </c>
      <c r="U1177">
        <v>10</v>
      </c>
      <c r="V1177" s="35" t="s">
        <v>9337</v>
      </c>
      <c r="W1177" s="35" t="s">
        <v>855</v>
      </c>
      <c r="X1177" s="35" t="s">
        <v>49</v>
      </c>
      <c r="Y1177" s="35" t="s">
        <v>219</v>
      </c>
      <c r="Z1177" s="35" t="s">
        <v>14691</v>
      </c>
      <c r="AA1177" s="35" t="s">
        <v>14691</v>
      </c>
      <c r="AB1177">
        <v>20000000</v>
      </c>
      <c r="AC1177" s="35" t="s">
        <v>3266</v>
      </c>
      <c r="AD1177" s="35" t="s">
        <v>9338</v>
      </c>
      <c r="AE1177">
        <v>230016578</v>
      </c>
      <c r="AF1177">
        <v>10</v>
      </c>
      <c r="AG1177" s="35" t="s">
        <v>14691</v>
      </c>
      <c r="AI1177">
        <v>7666667</v>
      </c>
      <c r="AJ1177" s="20">
        <v>44245</v>
      </c>
      <c r="AK1177" s="20"/>
      <c r="AL1177">
        <v>6600000</v>
      </c>
      <c r="AO1177">
        <v>6600000</v>
      </c>
      <c r="AP1177" s="35" t="s">
        <v>14691</v>
      </c>
      <c r="AQ1177" s="35" t="s">
        <v>14691</v>
      </c>
      <c r="AR1177" s="35" t="s">
        <v>14691</v>
      </c>
      <c r="AS1177" s="35" t="s">
        <v>14691</v>
      </c>
      <c r="AT1177" s="35" t="s">
        <v>14691</v>
      </c>
      <c r="AU1177">
        <v>10.01</v>
      </c>
      <c r="AV1177">
        <v>10.07</v>
      </c>
      <c r="AW1177" t="b">
        <v>0</v>
      </c>
      <c r="AX1177">
        <v>23000000</v>
      </c>
      <c r="AY1177" s="20">
        <v>44979</v>
      </c>
      <c r="AZ1177" s="20"/>
      <c r="BA1177" s="20"/>
      <c r="BB1177">
        <v>1</v>
      </c>
      <c r="BC1177">
        <v>0.3333333432674408</v>
      </c>
      <c r="BD1177">
        <v>1</v>
      </c>
      <c r="BE1177">
        <v>11.5</v>
      </c>
      <c r="BF1177" s="35" t="s">
        <v>14691</v>
      </c>
      <c r="BG1177" s="35" t="s">
        <v>867</v>
      </c>
      <c r="BH1177" s="35" t="s">
        <v>9339</v>
      </c>
      <c r="BI1177" s="35" t="s">
        <v>2580</v>
      </c>
      <c r="BJ1177" s="35" t="s">
        <v>9340</v>
      </c>
    </row>
    <row r="1178" spans="1:62" x14ac:dyDescent="0.2">
      <c r="A1178">
        <v>1176</v>
      </c>
      <c r="B1178" s="35" t="s">
        <v>9329</v>
      </c>
      <c r="C1178" s="35" t="s">
        <v>9330</v>
      </c>
      <c r="D1178" s="35" t="s">
        <v>9331</v>
      </c>
      <c r="E1178" s="35" t="s">
        <v>9341</v>
      </c>
      <c r="F1178" s="35" t="s">
        <v>9333</v>
      </c>
      <c r="G1178" s="20">
        <v>44222</v>
      </c>
      <c r="H1178" s="35" t="s">
        <v>3225</v>
      </c>
      <c r="I1178" s="35" t="s">
        <v>54</v>
      </c>
      <c r="J1178" s="35" t="s">
        <v>53</v>
      </c>
      <c r="K1178">
        <v>18</v>
      </c>
      <c r="L1178">
        <v>9.1999999999999993</v>
      </c>
      <c r="M1178" s="35" t="s">
        <v>9334</v>
      </c>
      <c r="N1178" s="35" t="s">
        <v>9335</v>
      </c>
      <c r="O1178" s="35" t="s">
        <v>87</v>
      </c>
      <c r="P1178" s="35" t="s">
        <v>2656</v>
      </c>
      <c r="Q1178" s="35" t="s">
        <v>96</v>
      </c>
      <c r="R1178" s="35" t="s">
        <v>2577</v>
      </c>
      <c r="S1178" s="35" t="s">
        <v>9336</v>
      </c>
      <c r="T1178">
        <v>23000000</v>
      </c>
      <c r="U1178">
        <v>10</v>
      </c>
      <c r="V1178" s="35" t="s">
        <v>9337</v>
      </c>
      <c r="W1178" s="35" t="s">
        <v>855</v>
      </c>
      <c r="X1178" s="35" t="s">
        <v>49</v>
      </c>
      <c r="Y1178" s="35" t="s">
        <v>219</v>
      </c>
      <c r="Z1178" s="35" t="s">
        <v>14691</v>
      </c>
      <c r="AA1178" s="35" t="s">
        <v>14691</v>
      </c>
      <c r="AB1178">
        <v>20000000</v>
      </c>
      <c r="AC1178" s="35" t="s">
        <v>3266</v>
      </c>
      <c r="AD1178" s="35" t="s">
        <v>9338</v>
      </c>
      <c r="AE1178">
        <v>230016578</v>
      </c>
      <c r="AF1178">
        <v>10</v>
      </c>
      <c r="AG1178" s="35" t="s">
        <v>14691</v>
      </c>
      <c r="AI1178">
        <v>7666667</v>
      </c>
      <c r="AJ1178" s="20">
        <v>44245</v>
      </c>
      <c r="AK1178" s="20"/>
      <c r="AL1178">
        <v>6600000</v>
      </c>
      <c r="AO1178">
        <v>6600000</v>
      </c>
      <c r="AP1178" s="35" t="s">
        <v>14691</v>
      </c>
      <c r="AQ1178" s="35" t="s">
        <v>14691</v>
      </c>
      <c r="AR1178" s="35" t="s">
        <v>14691</v>
      </c>
      <c r="AS1178" s="35" t="s">
        <v>14691</v>
      </c>
      <c r="AT1178" s="35" t="s">
        <v>14691</v>
      </c>
      <c r="AU1178">
        <v>10.01</v>
      </c>
      <c r="AV1178">
        <v>10.07</v>
      </c>
      <c r="AW1178" t="b">
        <v>0</v>
      </c>
      <c r="AX1178">
        <v>23000000</v>
      </c>
      <c r="AY1178" s="20">
        <v>44979</v>
      </c>
      <c r="AZ1178" s="20"/>
      <c r="BA1178" s="20"/>
      <c r="BB1178">
        <v>1</v>
      </c>
      <c r="BC1178">
        <v>0.3333333432674408</v>
      </c>
      <c r="BD1178">
        <v>1</v>
      </c>
      <c r="BE1178">
        <v>11.5</v>
      </c>
      <c r="BF1178" s="35" t="s">
        <v>14691</v>
      </c>
      <c r="BG1178" s="35" t="s">
        <v>9329</v>
      </c>
      <c r="BH1178" s="35" t="s">
        <v>9342</v>
      </c>
      <c r="BI1178" s="35" t="s">
        <v>2584</v>
      </c>
      <c r="BJ1178" s="35" t="s">
        <v>9343</v>
      </c>
    </row>
    <row r="1179" spans="1:62" x14ac:dyDescent="0.2">
      <c r="A1179">
        <v>1177</v>
      </c>
      <c r="B1179" s="35" t="s">
        <v>9329</v>
      </c>
      <c r="C1179" s="35" t="s">
        <v>9330</v>
      </c>
      <c r="D1179" s="35" t="s">
        <v>9331</v>
      </c>
      <c r="E1179" s="35" t="s">
        <v>9344</v>
      </c>
      <c r="F1179" s="35" t="s">
        <v>9333</v>
      </c>
      <c r="G1179" s="20">
        <v>44222</v>
      </c>
      <c r="H1179" s="35" t="s">
        <v>3225</v>
      </c>
      <c r="I1179" s="35" t="s">
        <v>54</v>
      </c>
      <c r="J1179" s="35" t="s">
        <v>53</v>
      </c>
      <c r="K1179">
        <v>18</v>
      </c>
      <c r="L1179">
        <v>9.1999999999999993</v>
      </c>
      <c r="M1179" s="35" t="s">
        <v>9334</v>
      </c>
      <c r="N1179" s="35" t="s">
        <v>9335</v>
      </c>
      <c r="O1179" s="35" t="s">
        <v>87</v>
      </c>
      <c r="P1179" s="35" t="s">
        <v>2656</v>
      </c>
      <c r="Q1179" s="35" t="s">
        <v>96</v>
      </c>
      <c r="R1179" s="35" t="s">
        <v>2577</v>
      </c>
      <c r="S1179" s="35" t="s">
        <v>9336</v>
      </c>
      <c r="T1179">
        <v>23000000</v>
      </c>
      <c r="U1179">
        <v>10</v>
      </c>
      <c r="V1179" s="35" t="s">
        <v>9337</v>
      </c>
      <c r="W1179" s="35" t="s">
        <v>855</v>
      </c>
      <c r="X1179" s="35" t="s">
        <v>49</v>
      </c>
      <c r="Y1179" s="35" t="s">
        <v>219</v>
      </c>
      <c r="Z1179" s="35" t="s">
        <v>14691</v>
      </c>
      <c r="AA1179" s="35" t="s">
        <v>14691</v>
      </c>
      <c r="AB1179">
        <v>20000000</v>
      </c>
      <c r="AC1179" s="35" t="s">
        <v>3266</v>
      </c>
      <c r="AD1179" s="35" t="s">
        <v>9338</v>
      </c>
      <c r="AE1179">
        <v>230016578</v>
      </c>
      <c r="AF1179">
        <v>10</v>
      </c>
      <c r="AG1179" s="35" t="s">
        <v>14691</v>
      </c>
      <c r="AI1179">
        <v>7666667</v>
      </c>
      <c r="AJ1179" s="20">
        <v>44245</v>
      </c>
      <c r="AK1179" s="20"/>
      <c r="AL1179">
        <v>6600000</v>
      </c>
      <c r="AO1179">
        <v>6600000</v>
      </c>
      <c r="AP1179" s="35" t="s">
        <v>14691</v>
      </c>
      <c r="AQ1179" s="35" t="s">
        <v>14691</v>
      </c>
      <c r="AR1179" s="35" t="s">
        <v>14691</v>
      </c>
      <c r="AS1179" s="35" t="s">
        <v>14691</v>
      </c>
      <c r="AT1179" s="35" t="s">
        <v>14691</v>
      </c>
      <c r="AU1179">
        <v>10.01</v>
      </c>
      <c r="AV1179">
        <v>10.07</v>
      </c>
      <c r="AW1179" t="b">
        <v>0</v>
      </c>
      <c r="AX1179">
        <v>23000000</v>
      </c>
      <c r="AY1179" s="20">
        <v>44979</v>
      </c>
      <c r="AZ1179" s="20"/>
      <c r="BA1179" s="20"/>
      <c r="BB1179">
        <v>1</v>
      </c>
      <c r="BC1179">
        <v>0.3333333432674408</v>
      </c>
      <c r="BD1179">
        <v>1</v>
      </c>
      <c r="BE1179">
        <v>11.5</v>
      </c>
      <c r="BF1179" s="35" t="s">
        <v>14691</v>
      </c>
      <c r="BG1179" s="35" t="s">
        <v>9345</v>
      </c>
      <c r="BH1179" s="35" t="s">
        <v>9346</v>
      </c>
      <c r="BI1179" s="35" t="s">
        <v>2589</v>
      </c>
      <c r="BJ1179" s="35" t="s">
        <v>9347</v>
      </c>
    </row>
    <row r="1180" spans="1:62" x14ac:dyDescent="0.2">
      <c r="A1180">
        <v>1178</v>
      </c>
      <c r="B1180" s="35" t="s">
        <v>6574</v>
      </c>
      <c r="C1180" s="35" t="s">
        <v>6575</v>
      </c>
      <c r="D1180" s="35" t="s">
        <v>6576</v>
      </c>
      <c r="E1180" s="35" t="s">
        <v>6577</v>
      </c>
      <c r="F1180" s="35" t="s">
        <v>6578</v>
      </c>
      <c r="G1180" s="20">
        <v>44186</v>
      </c>
      <c r="H1180" s="35" t="s">
        <v>3225</v>
      </c>
      <c r="I1180" s="35" t="s">
        <v>54</v>
      </c>
      <c r="J1180" s="35" t="s">
        <v>69</v>
      </c>
      <c r="K1180">
        <v>18</v>
      </c>
      <c r="L1180">
        <v>9.1999999999999993</v>
      </c>
      <c r="M1180" s="35" t="s">
        <v>6579</v>
      </c>
      <c r="N1180" s="35" t="s">
        <v>6580</v>
      </c>
      <c r="O1180" s="35" t="s">
        <v>52</v>
      </c>
      <c r="P1180" s="35" t="s">
        <v>2656</v>
      </c>
      <c r="Q1180" s="35" t="s">
        <v>59</v>
      </c>
      <c r="R1180" s="35" t="s">
        <v>2577</v>
      </c>
      <c r="S1180" s="35" t="s">
        <v>6581</v>
      </c>
      <c r="T1180">
        <v>27600000</v>
      </c>
      <c r="U1180">
        <v>10</v>
      </c>
      <c r="V1180" s="35" t="s">
        <v>14691</v>
      </c>
      <c r="W1180" s="35" t="s">
        <v>865</v>
      </c>
      <c r="X1180" s="35" t="s">
        <v>72</v>
      </c>
      <c r="Y1180" s="35" t="s">
        <v>48</v>
      </c>
      <c r="Z1180" s="35" t="s">
        <v>14691</v>
      </c>
      <c r="AA1180" s="35" t="s">
        <v>14691</v>
      </c>
      <c r="AC1180" s="35" t="s">
        <v>14691</v>
      </c>
      <c r="AD1180" s="35" t="s">
        <v>14691</v>
      </c>
      <c r="AE1180">
        <v>276012110</v>
      </c>
      <c r="AF1180">
        <v>10</v>
      </c>
      <c r="AG1180" s="35" t="s">
        <v>14691</v>
      </c>
      <c r="AI1180">
        <v>13800000</v>
      </c>
      <c r="AJ1180" s="20">
        <v>44202</v>
      </c>
      <c r="AK1180" s="20"/>
      <c r="AL1180">
        <v>8020000</v>
      </c>
      <c r="AO1180">
        <v>8020000</v>
      </c>
      <c r="AP1180" s="35" t="s">
        <v>14691</v>
      </c>
      <c r="AQ1180" s="35" t="s">
        <v>14691</v>
      </c>
      <c r="AR1180" s="35" t="s">
        <v>14691</v>
      </c>
      <c r="AS1180" s="35" t="s">
        <v>14691</v>
      </c>
      <c r="AT1180" s="35" t="s">
        <v>14691</v>
      </c>
      <c r="AU1180">
        <v>10.01</v>
      </c>
      <c r="AV1180">
        <v>10.061999999999999</v>
      </c>
      <c r="AW1180" t="b">
        <v>0</v>
      </c>
      <c r="AX1180">
        <v>27600000</v>
      </c>
      <c r="AY1180" s="20">
        <v>44934</v>
      </c>
      <c r="AZ1180" s="20"/>
      <c r="BA1180" s="20"/>
      <c r="BB1180">
        <v>1</v>
      </c>
      <c r="BC1180">
        <v>0.5</v>
      </c>
      <c r="BD1180">
        <v>1</v>
      </c>
      <c r="BE1180">
        <v>11.5</v>
      </c>
      <c r="BF1180" s="35" t="s">
        <v>14691</v>
      </c>
      <c r="BG1180" s="35" t="s">
        <v>866</v>
      </c>
      <c r="BH1180" s="35" t="s">
        <v>6582</v>
      </c>
      <c r="BI1180" s="35" t="s">
        <v>2580</v>
      </c>
      <c r="BJ1180" s="35" t="s">
        <v>6583</v>
      </c>
    </row>
    <row r="1181" spans="1:62" x14ac:dyDescent="0.2">
      <c r="A1181">
        <v>1179</v>
      </c>
      <c r="B1181" s="35" t="s">
        <v>6574</v>
      </c>
      <c r="C1181" s="35" t="s">
        <v>6575</v>
      </c>
      <c r="D1181" s="35" t="s">
        <v>6576</v>
      </c>
      <c r="E1181" s="35" t="s">
        <v>6584</v>
      </c>
      <c r="F1181" s="35" t="s">
        <v>6578</v>
      </c>
      <c r="G1181" s="20">
        <v>44186</v>
      </c>
      <c r="H1181" s="35" t="s">
        <v>3225</v>
      </c>
      <c r="I1181" s="35" t="s">
        <v>54</v>
      </c>
      <c r="J1181" s="35" t="s">
        <v>69</v>
      </c>
      <c r="K1181">
        <v>18</v>
      </c>
      <c r="L1181">
        <v>9.1999999999999993</v>
      </c>
      <c r="M1181" s="35" t="s">
        <v>6579</v>
      </c>
      <c r="N1181" s="35" t="s">
        <v>6580</v>
      </c>
      <c r="O1181" s="35" t="s">
        <v>52</v>
      </c>
      <c r="P1181" s="35" t="s">
        <v>2656</v>
      </c>
      <c r="Q1181" s="35" t="s">
        <v>59</v>
      </c>
      <c r="R1181" s="35" t="s">
        <v>2577</v>
      </c>
      <c r="S1181" s="35" t="s">
        <v>6581</v>
      </c>
      <c r="T1181">
        <v>27600000</v>
      </c>
      <c r="U1181">
        <v>10</v>
      </c>
      <c r="V1181" s="35" t="s">
        <v>14691</v>
      </c>
      <c r="W1181" s="35" t="s">
        <v>865</v>
      </c>
      <c r="X1181" s="35" t="s">
        <v>72</v>
      </c>
      <c r="Y1181" s="35" t="s">
        <v>48</v>
      </c>
      <c r="Z1181" s="35" t="s">
        <v>14691</v>
      </c>
      <c r="AA1181" s="35" t="s">
        <v>14691</v>
      </c>
      <c r="AC1181" s="35" t="s">
        <v>14691</v>
      </c>
      <c r="AD1181" s="35" t="s">
        <v>14691</v>
      </c>
      <c r="AE1181">
        <v>276012110</v>
      </c>
      <c r="AF1181">
        <v>10</v>
      </c>
      <c r="AG1181" s="35" t="s">
        <v>14691</v>
      </c>
      <c r="AI1181">
        <v>13800000</v>
      </c>
      <c r="AJ1181" s="20">
        <v>44202</v>
      </c>
      <c r="AK1181" s="20"/>
      <c r="AL1181">
        <v>8020000</v>
      </c>
      <c r="AO1181">
        <v>8020000</v>
      </c>
      <c r="AP1181" s="35" t="s">
        <v>14691</v>
      </c>
      <c r="AQ1181" s="35" t="s">
        <v>14691</v>
      </c>
      <c r="AR1181" s="35" t="s">
        <v>14691</v>
      </c>
      <c r="AS1181" s="35" t="s">
        <v>14691</v>
      </c>
      <c r="AT1181" s="35" t="s">
        <v>14691</v>
      </c>
      <c r="AU1181">
        <v>10.01</v>
      </c>
      <c r="AV1181">
        <v>10.061999999999999</v>
      </c>
      <c r="AW1181" t="b">
        <v>0</v>
      </c>
      <c r="AX1181">
        <v>27600000</v>
      </c>
      <c r="AY1181" s="20">
        <v>44934</v>
      </c>
      <c r="AZ1181" s="20"/>
      <c r="BA1181" s="20"/>
      <c r="BB1181">
        <v>1</v>
      </c>
      <c r="BC1181">
        <v>0.5</v>
      </c>
      <c r="BD1181">
        <v>1</v>
      </c>
      <c r="BE1181">
        <v>11.5</v>
      </c>
      <c r="BF1181" s="35" t="s">
        <v>14691</v>
      </c>
      <c r="BG1181" s="35" t="s">
        <v>6574</v>
      </c>
      <c r="BH1181" s="35" t="s">
        <v>6585</v>
      </c>
      <c r="BI1181" s="35" t="s">
        <v>2584</v>
      </c>
      <c r="BJ1181" s="35" t="s">
        <v>6586</v>
      </c>
    </row>
    <row r="1182" spans="1:62" x14ac:dyDescent="0.2">
      <c r="A1182">
        <v>1180</v>
      </c>
      <c r="B1182" s="35" t="s">
        <v>6574</v>
      </c>
      <c r="C1182" s="35" t="s">
        <v>6575</v>
      </c>
      <c r="D1182" s="35" t="s">
        <v>6576</v>
      </c>
      <c r="E1182" s="35" t="s">
        <v>6587</v>
      </c>
      <c r="F1182" s="35" t="s">
        <v>6578</v>
      </c>
      <c r="G1182" s="20">
        <v>44186</v>
      </c>
      <c r="H1182" s="35" t="s">
        <v>3225</v>
      </c>
      <c r="I1182" s="35" t="s">
        <v>54</v>
      </c>
      <c r="J1182" s="35" t="s">
        <v>69</v>
      </c>
      <c r="K1182">
        <v>18</v>
      </c>
      <c r="L1182">
        <v>9.1999999999999993</v>
      </c>
      <c r="M1182" s="35" t="s">
        <v>6579</v>
      </c>
      <c r="N1182" s="35" t="s">
        <v>6580</v>
      </c>
      <c r="O1182" s="35" t="s">
        <v>52</v>
      </c>
      <c r="P1182" s="35" t="s">
        <v>2656</v>
      </c>
      <c r="Q1182" s="35" t="s">
        <v>59</v>
      </c>
      <c r="R1182" s="35" t="s">
        <v>2577</v>
      </c>
      <c r="S1182" s="35" t="s">
        <v>6581</v>
      </c>
      <c r="T1182">
        <v>27600000</v>
      </c>
      <c r="U1182">
        <v>10</v>
      </c>
      <c r="V1182" s="35" t="s">
        <v>14691</v>
      </c>
      <c r="W1182" s="35" t="s">
        <v>865</v>
      </c>
      <c r="X1182" s="35" t="s">
        <v>72</v>
      </c>
      <c r="Y1182" s="35" t="s">
        <v>48</v>
      </c>
      <c r="Z1182" s="35" t="s">
        <v>14691</v>
      </c>
      <c r="AA1182" s="35" t="s">
        <v>14691</v>
      </c>
      <c r="AC1182" s="35" t="s">
        <v>14691</v>
      </c>
      <c r="AD1182" s="35" t="s">
        <v>14691</v>
      </c>
      <c r="AE1182">
        <v>276012110</v>
      </c>
      <c r="AF1182">
        <v>10</v>
      </c>
      <c r="AG1182" s="35" t="s">
        <v>14691</v>
      </c>
      <c r="AI1182">
        <v>13800000</v>
      </c>
      <c r="AJ1182" s="20">
        <v>44202</v>
      </c>
      <c r="AK1182" s="20"/>
      <c r="AL1182">
        <v>8020000</v>
      </c>
      <c r="AO1182">
        <v>8020000</v>
      </c>
      <c r="AP1182" s="35" t="s">
        <v>14691</v>
      </c>
      <c r="AQ1182" s="35" t="s">
        <v>14691</v>
      </c>
      <c r="AR1182" s="35" t="s">
        <v>14691</v>
      </c>
      <c r="AS1182" s="35" t="s">
        <v>14691</v>
      </c>
      <c r="AT1182" s="35" t="s">
        <v>14691</v>
      </c>
      <c r="AU1182">
        <v>10.01</v>
      </c>
      <c r="AV1182">
        <v>10.061999999999999</v>
      </c>
      <c r="AW1182" t="b">
        <v>0</v>
      </c>
      <c r="AX1182">
        <v>27600000</v>
      </c>
      <c r="AY1182" s="20">
        <v>44934</v>
      </c>
      <c r="AZ1182" s="20"/>
      <c r="BA1182" s="20"/>
      <c r="BB1182">
        <v>1</v>
      </c>
      <c r="BC1182">
        <v>0.5</v>
      </c>
      <c r="BD1182">
        <v>1</v>
      </c>
      <c r="BE1182">
        <v>11.5</v>
      </c>
      <c r="BF1182" s="35" t="s">
        <v>14691</v>
      </c>
      <c r="BG1182" s="35" t="s">
        <v>6588</v>
      </c>
      <c r="BH1182" s="35" t="s">
        <v>6589</v>
      </c>
      <c r="BI1182" s="35" t="s">
        <v>2589</v>
      </c>
      <c r="BJ1182" s="35" t="s">
        <v>6590</v>
      </c>
    </row>
    <row r="1183" spans="1:62" x14ac:dyDescent="0.2">
      <c r="A1183">
        <v>1181</v>
      </c>
      <c r="B1183" s="35" t="s">
        <v>14675</v>
      </c>
      <c r="C1183" s="35" t="s">
        <v>14676</v>
      </c>
      <c r="D1183" s="35" t="s">
        <v>14677</v>
      </c>
      <c r="E1183" s="35" t="s">
        <v>14678</v>
      </c>
      <c r="F1183" s="35" t="s">
        <v>14679</v>
      </c>
      <c r="G1183" s="20">
        <v>44581</v>
      </c>
      <c r="H1183" s="35" t="s">
        <v>3225</v>
      </c>
      <c r="I1183" s="35" t="s">
        <v>61</v>
      </c>
      <c r="J1183" s="35" t="s">
        <v>863</v>
      </c>
      <c r="K1183">
        <v>18</v>
      </c>
      <c r="L1183">
        <v>9.1999999999999993</v>
      </c>
      <c r="M1183" s="35" t="s">
        <v>14680</v>
      </c>
      <c r="N1183" s="35" t="s">
        <v>14681</v>
      </c>
      <c r="O1183" s="35" t="s">
        <v>862</v>
      </c>
      <c r="P1183" s="35" t="s">
        <v>2575</v>
      </c>
      <c r="Q1183" s="35" t="s">
        <v>96</v>
      </c>
      <c r="R1183" s="35" t="s">
        <v>2577</v>
      </c>
      <c r="S1183" s="35" t="s">
        <v>14682</v>
      </c>
      <c r="T1183">
        <v>23000000</v>
      </c>
      <c r="U1183">
        <v>10</v>
      </c>
      <c r="V1183" s="35" t="s">
        <v>14691</v>
      </c>
      <c r="W1183" s="35" t="s">
        <v>861</v>
      </c>
      <c r="X1183" s="35" t="s">
        <v>65</v>
      </c>
      <c r="Y1183" s="35" t="s">
        <v>48</v>
      </c>
      <c r="Z1183" s="35" t="s">
        <v>14691</v>
      </c>
      <c r="AA1183" s="35" t="s">
        <v>14691</v>
      </c>
      <c r="AC1183" s="35" t="s">
        <v>14691</v>
      </c>
      <c r="AD1183" s="35" t="s">
        <v>14691</v>
      </c>
      <c r="AE1183">
        <v>230000000</v>
      </c>
      <c r="AF1183">
        <v>10</v>
      </c>
      <c r="AG1183" s="35" t="s">
        <v>14691</v>
      </c>
      <c r="AI1183">
        <v>46000000</v>
      </c>
      <c r="AJ1183" s="20">
        <v>44622</v>
      </c>
      <c r="AK1183" s="20"/>
      <c r="AL1183">
        <v>8000000</v>
      </c>
      <c r="AO1183">
        <v>16000000</v>
      </c>
      <c r="AP1183" s="35" t="s">
        <v>14691</v>
      </c>
      <c r="AQ1183" s="35" t="s">
        <v>14691</v>
      </c>
      <c r="AR1183" s="35" t="s">
        <v>14691</v>
      </c>
      <c r="AS1183" s="35" t="s">
        <v>14691</v>
      </c>
      <c r="AT1183" s="35" t="s">
        <v>14691</v>
      </c>
      <c r="AW1183" t="b">
        <v>0</v>
      </c>
      <c r="AX1183">
        <v>23000000</v>
      </c>
      <c r="AY1183" s="20">
        <v>45355</v>
      </c>
      <c r="AZ1183" s="20"/>
      <c r="BA1183" s="20"/>
      <c r="BB1183">
        <v>1</v>
      </c>
      <c r="BC1183">
        <v>2</v>
      </c>
      <c r="BD1183">
        <v>1</v>
      </c>
      <c r="BE1183">
        <v>11.5</v>
      </c>
      <c r="BF1183" s="35" t="s">
        <v>14691</v>
      </c>
      <c r="BG1183" s="35" t="s">
        <v>864</v>
      </c>
      <c r="BH1183" s="35" t="s">
        <v>6937</v>
      </c>
      <c r="BI1183" s="35" t="s">
        <v>2580</v>
      </c>
      <c r="BJ1183" s="35" t="s">
        <v>6938</v>
      </c>
    </row>
    <row r="1184" spans="1:62" x14ac:dyDescent="0.2">
      <c r="A1184">
        <v>1182</v>
      </c>
      <c r="B1184" s="35" t="s">
        <v>14675</v>
      </c>
      <c r="C1184" s="35" t="s">
        <v>14676</v>
      </c>
      <c r="D1184" s="35" t="s">
        <v>14677</v>
      </c>
      <c r="E1184" s="35" t="s">
        <v>14683</v>
      </c>
      <c r="F1184" s="35" t="s">
        <v>14679</v>
      </c>
      <c r="G1184" s="20">
        <v>44581</v>
      </c>
      <c r="H1184" s="35" t="s">
        <v>3225</v>
      </c>
      <c r="I1184" s="35" t="s">
        <v>61</v>
      </c>
      <c r="J1184" s="35" t="s">
        <v>863</v>
      </c>
      <c r="K1184">
        <v>18</v>
      </c>
      <c r="L1184">
        <v>9.1999999999999993</v>
      </c>
      <c r="M1184" s="35" t="s">
        <v>14680</v>
      </c>
      <c r="N1184" s="35" t="s">
        <v>14681</v>
      </c>
      <c r="O1184" s="35" t="s">
        <v>862</v>
      </c>
      <c r="P1184" s="35" t="s">
        <v>2575</v>
      </c>
      <c r="Q1184" s="35" t="s">
        <v>96</v>
      </c>
      <c r="R1184" s="35" t="s">
        <v>2577</v>
      </c>
      <c r="S1184" s="35" t="s">
        <v>14682</v>
      </c>
      <c r="T1184">
        <v>23000000</v>
      </c>
      <c r="U1184">
        <v>10</v>
      </c>
      <c r="V1184" s="35" t="s">
        <v>14691</v>
      </c>
      <c r="W1184" s="35" t="s">
        <v>861</v>
      </c>
      <c r="X1184" s="35" t="s">
        <v>65</v>
      </c>
      <c r="Y1184" s="35" t="s">
        <v>48</v>
      </c>
      <c r="Z1184" s="35" t="s">
        <v>14691</v>
      </c>
      <c r="AA1184" s="35" t="s">
        <v>14691</v>
      </c>
      <c r="AC1184" s="35" t="s">
        <v>14691</v>
      </c>
      <c r="AD1184" s="35" t="s">
        <v>14691</v>
      </c>
      <c r="AE1184">
        <v>230000000</v>
      </c>
      <c r="AF1184">
        <v>10</v>
      </c>
      <c r="AG1184" s="35" t="s">
        <v>14691</v>
      </c>
      <c r="AI1184">
        <v>46000000</v>
      </c>
      <c r="AJ1184" s="20">
        <v>44622</v>
      </c>
      <c r="AK1184" s="20"/>
      <c r="AL1184">
        <v>8000000</v>
      </c>
      <c r="AO1184">
        <v>16000000</v>
      </c>
      <c r="AP1184" s="35" t="s">
        <v>14691</v>
      </c>
      <c r="AQ1184" s="35" t="s">
        <v>14691</v>
      </c>
      <c r="AR1184" s="35" t="s">
        <v>14691</v>
      </c>
      <c r="AS1184" s="35" t="s">
        <v>14691</v>
      </c>
      <c r="AT1184" s="35" t="s">
        <v>14691</v>
      </c>
      <c r="AW1184" t="b">
        <v>0</v>
      </c>
      <c r="AX1184">
        <v>23000000</v>
      </c>
      <c r="AY1184" s="20">
        <v>45355</v>
      </c>
      <c r="AZ1184" s="20"/>
      <c r="BA1184" s="20"/>
      <c r="BB1184">
        <v>1</v>
      </c>
      <c r="BC1184">
        <v>2</v>
      </c>
      <c r="BD1184">
        <v>1</v>
      </c>
      <c r="BE1184">
        <v>11.5</v>
      </c>
      <c r="BF1184" s="35" t="s">
        <v>14691</v>
      </c>
      <c r="BG1184" s="35" t="s">
        <v>14684</v>
      </c>
      <c r="BH1184" s="35" t="s">
        <v>14685</v>
      </c>
      <c r="BI1184" s="35" t="s">
        <v>2584</v>
      </c>
      <c r="BJ1184" s="35" t="s">
        <v>14686</v>
      </c>
    </row>
    <row r="1185" spans="1:62" x14ac:dyDescent="0.2">
      <c r="A1185">
        <v>1183</v>
      </c>
      <c r="B1185" s="35" t="s">
        <v>14675</v>
      </c>
      <c r="C1185" s="35" t="s">
        <v>14676</v>
      </c>
      <c r="D1185" s="35" t="s">
        <v>14677</v>
      </c>
      <c r="E1185" s="35" t="s">
        <v>14687</v>
      </c>
      <c r="F1185" s="35" t="s">
        <v>14679</v>
      </c>
      <c r="G1185" s="20">
        <v>44581</v>
      </c>
      <c r="H1185" s="35" t="s">
        <v>3225</v>
      </c>
      <c r="I1185" s="35" t="s">
        <v>61</v>
      </c>
      <c r="J1185" s="35" t="s">
        <v>863</v>
      </c>
      <c r="K1185">
        <v>18</v>
      </c>
      <c r="L1185">
        <v>9.1999999999999993</v>
      </c>
      <c r="M1185" s="35" t="s">
        <v>14680</v>
      </c>
      <c r="N1185" s="35" t="s">
        <v>14681</v>
      </c>
      <c r="O1185" s="35" t="s">
        <v>862</v>
      </c>
      <c r="P1185" s="35" t="s">
        <v>2575</v>
      </c>
      <c r="Q1185" s="35" t="s">
        <v>96</v>
      </c>
      <c r="R1185" s="35" t="s">
        <v>2577</v>
      </c>
      <c r="S1185" s="35" t="s">
        <v>14682</v>
      </c>
      <c r="T1185">
        <v>23000000</v>
      </c>
      <c r="U1185">
        <v>10</v>
      </c>
      <c r="V1185" s="35" t="s">
        <v>14691</v>
      </c>
      <c r="W1185" s="35" t="s">
        <v>861</v>
      </c>
      <c r="X1185" s="35" t="s">
        <v>65</v>
      </c>
      <c r="Y1185" s="35" t="s">
        <v>48</v>
      </c>
      <c r="Z1185" s="35" t="s">
        <v>14691</v>
      </c>
      <c r="AA1185" s="35" t="s">
        <v>14691</v>
      </c>
      <c r="AC1185" s="35" t="s">
        <v>14691</v>
      </c>
      <c r="AD1185" s="35" t="s">
        <v>14691</v>
      </c>
      <c r="AE1185">
        <v>230000000</v>
      </c>
      <c r="AF1185">
        <v>10</v>
      </c>
      <c r="AG1185" s="35" t="s">
        <v>14691</v>
      </c>
      <c r="AI1185">
        <v>46000000</v>
      </c>
      <c r="AJ1185" s="20">
        <v>44622</v>
      </c>
      <c r="AK1185" s="20"/>
      <c r="AL1185">
        <v>8000000</v>
      </c>
      <c r="AO1185">
        <v>16000000</v>
      </c>
      <c r="AP1185" s="35" t="s">
        <v>14691</v>
      </c>
      <c r="AQ1185" s="35" t="s">
        <v>14691</v>
      </c>
      <c r="AR1185" s="35" t="s">
        <v>14691</v>
      </c>
      <c r="AS1185" s="35" t="s">
        <v>14691</v>
      </c>
      <c r="AT1185" s="35" t="s">
        <v>14691</v>
      </c>
      <c r="AW1185" t="b">
        <v>0</v>
      </c>
      <c r="AX1185">
        <v>23000000</v>
      </c>
      <c r="AY1185" s="20">
        <v>45355</v>
      </c>
      <c r="AZ1185" s="20"/>
      <c r="BA1185" s="20"/>
      <c r="BB1185">
        <v>1</v>
      </c>
      <c r="BC1185">
        <v>2</v>
      </c>
      <c r="BD1185">
        <v>1</v>
      </c>
      <c r="BE1185">
        <v>11.5</v>
      </c>
      <c r="BF1185" s="35" t="s">
        <v>14691</v>
      </c>
      <c r="BG1185" s="35" t="s">
        <v>14688</v>
      </c>
      <c r="BH1185" s="35" t="s">
        <v>6937</v>
      </c>
      <c r="BI1185" s="35" t="s">
        <v>2589</v>
      </c>
      <c r="BJ1185" s="35" t="s">
        <v>6938</v>
      </c>
    </row>
    <row r="1186" spans="1:62" x14ac:dyDescent="0.2">
      <c r="A1186">
        <v>1184</v>
      </c>
      <c r="B1186" s="35" t="s">
        <v>4046</v>
      </c>
      <c r="C1186" s="35" t="s">
        <v>4047</v>
      </c>
      <c r="D1186" s="35" t="s">
        <v>4048</v>
      </c>
      <c r="E1186" s="35" t="s">
        <v>4049</v>
      </c>
      <c r="F1186" s="35" t="s">
        <v>4050</v>
      </c>
      <c r="G1186" s="20">
        <v>44396</v>
      </c>
      <c r="H1186" s="35" t="s">
        <v>859</v>
      </c>
      <c r="I1186" s="35" t="s">
        <v>54</v>
      </c>
      <c r="J1186" s="35" t="s">
        <v>162</v>
      </c>
      <c r="K1186">
        <v>18</v>
      </c>
      <c r="L1186">
        <v>9.1999999999999993</v>
      </c>
      <c r="M1186" s="35" t="s">
        <v>4051</v>
      </c>
      <c r="N1186" s="35" t="s">
        <v>4052</v>
      </c>
      <c r="O1186" s="35" t="s">
        <v>858</v>
      </c>
      <c r="P1186" s="35" t="s">
        <v>2575</v>
      </c>
      <c r="Q1186" s="35" t="s">
        <v>96</v>
      </c>
      <c r="R1186" s="35" t="s">
        <v>2577</v>
      </c>
      <c r="S1186" s="35" t="s">
        <v>4053</v>
      </c>
      <c r="T1186">
        <v>27600000</v>
      </c>
      <c r="U1186">
        <v>10</v>
      </c>
      <c r="V1186" s="35" t="s">
        <v>14691</v>
      </c>
      <c r="W1186" s="35" t="s">
        <v>857</v>
      </c>
      <c r="X1186" s="35" t="s">
        <v>66</v>
      </c>
      <c r="Y1186" s="35" t="s">
        <v>48</v>
      </c>
      <c r="Z1186" s="35" t="s">
        <v>14691</v>
      </c>
      <c r="AA1186" s="35" t="s">
        <v>14691</v>
      </c>
      <c r="AC1186" s="35" t="s">
        <v>14691</v>
      </c>
      <c r="AD1186" s="35" t="s">
        <v>14691</v>
      </c>
      <c r="AE1186">
        <v>276030820</v>
      </c>
      <c r="AF1186">
        <v>10</v>
      </c>
      <c r="AG1186" s="35" t="s">
        <v>14691</v>
      </c>
      <c r="AI1186">
        <v>20700000</v>
      </c>
      <c r="AJ1186" s="20">
        <v>44421</v>
      </c>
      <c r="AK1186" s="20"/>
      <c r="AL1186">
        <v>8520000</v>
      </c>
      <c r="AO1186">
        <v>11360000</v>
      </c>
      <c r="AP1186" s="35" t="s">
        <v>14691</v>
      </c>
      <c r="AQ1186" s="35" t="s">
        <v>14691</v>
      </c>
      <c r="AR1186" s="35" t="s">
        <v>14691</v>
      </c>
      <c r="AS1186" s="35" t="s">
        <v>14691</v>
      </c>
      <c r="AT1186" s="35" t="s">
        <v>14691</v>
      </c>
      <c r="AU1186">
        <v>10.01</v>
      </c>
      <c r="AV1186">
        <v>10.037000000000001</v>
      </c>
      <c r="AW1186" t="b">
        <v>0</v>
      </c>
      <c r="AX1186">
        <v>27600000</v>
      </c>
      <c r="AY1186" s="20">
        <v>44790</v>
      </c>
      <c r="AZ1186" s="20"/>
      <c r="BA1186" s="20">
        <v>45155</v>
      </c>
      <c r="BB1186">
        <v>1</v>
      </c>
      <c r="BC1186">
        <v>0.75</v>
      </c>
      <c r="BD1186">
        <v>1</v>
      </c>
      <c r="BE1186">
        <v>11.5</v>
      </c>
      <c r="BF1186" s="35" t="s">
        <v>14691</v>
      </c>
      <c r="BG1186" s="35" t="s">
        <v>860</v>
      </c>
      <c r="BH1186" s="35" t="s">
        <v>4054</v>
      </c>
      <c r="BI1186" s="35" t="s">
        <v>2580</v>
      </c>
      <c r="BJ1186" s="35" t="s">
        <v>4055</v>
      </c>
    </row>
    <row r="1187" spans="1:62" x14ac:dyDescent="0.2">
      <c r="A1187">
        <v>1185</v>
      </c>
      <c r="B1187" s="35" t="s">
        <v>4046</v>
      </c>
      <c r="C1187" s="35" t="s">
        <v>4047</v>
      </c>
      <c r="D1187" s="35" t="s">
        <v>4048</v>
      </c>
      <c r="E1187" s="35" t="s">
        <v>4056</v>
      </c>
      <c r="F1187" s="35" t="s">
        <v>4050</v>
      </c>
      <c r="G1187" s="20">
        <v>44396</v>
      </c>
      <c r="H1187" s="35" t="s">
        <v>859</v>
      </c>
      <c r="I1187" s="35" t="s">
        <v>54</v>
      </c>
      <c r="J1187" s="35" t="s">
        <v>162</v>
      </c>
      <c r="K1187">
        <v>18</v>
      </c>
      <c r="L1187">
        <v>9.1999999999999993</v>
      </c>
      <c r="M1187" s="35" t="s">
        <v>4051</v>
      </c>
      <c r="N1187" s="35" t="s">
        <v>4052</v>
      </c>
      <c r="O1187" s="35" t="s">
        <v>858</v>
      </c>
      <c r="P1187" s="35" t="s">
        <v>2575</v>
      </c>
      <c r="Q1187" s="35" t="s">
        <v>96</v>
      </c>
      <c r="R1187" s="35" t="s">
        <v>2577</v>
      </c>
      <c r="S1187" s="35" t="s">
        <v>4053</v>
      </c>
      <c r="T1187">
        <v>27600000</v>
      </c>
      <c r="U1187">
        <v>10</v>
      </c>
      <c r="V1187" s="35" t="s">
        <v>14691</v>
      </c>
      <c r="W1187" s="35" t="s">
        <v>857</v>
      </c>
      <c r="X1187" s="35" t="s">
        <v>66</v>
      </c>
      <c r="Y1187" s="35" t="s">
        <v>48</v>
      </c>
      <c r="Z1187" s="35" t="s">
        <v>14691</v>
      </c>
      <c r="AA1187" s="35" t="s">
        <v>14691</v>
      </c>
      <c r="AC1187" s="35" t="s">
        <v>14691</v>
      </c>
      <c r="AD1187" s="35" t="s">
        <v>14691</v>
      </c>
      <c r="AE1187">
        <v>276030820</v>
      </c>
      <c r="AF1187">
        <v>10</v>
      </c>
      <c r="AG1187" s="35" t="s">
        <v>14691</v>
      </c>
      <c r="AI1187">
        <v>20700000</v>
      </c>
      <c r="AJ1187" s="20">
        <v>44421</v>
      </c>
      <c r="AK1187" s="20"/>
      <c r="AL1187">
        <v>8520000</v>
      </c>
      <c r="AO1187">
        <v>11360000</v>
      </c>
      <c r="AP1187" s="35" t="s">
        <v>14691</v>
      </c>
      <c r="AQ1187" s="35" t="s">
        <v>14691</v>
      </c>
      <c r="AR1187" s="35" t="s">
        <v>14691</v>
      </c>
      <c r="AS1187" s="35" t="s">
        <v>14691</v>
      </c>
      <c r="AT1187" s="35" t="s">
        <v>14691</v>
      </c>
      <c r="AU1187">
        <v>10.01</v>
      </c>
      <c r="AV1187">
        <v>10.037000000000001</v>
      </c>
      <c r="AW1187" t="b">
        <v>0</v>
      </c>
      <c r="AX1187">
        <v>27600000</v>
      </c>
      <c r="AY1187" s="20">
        <v>44790</v>
      </c>
      <c r="AZ1187" s="20"/>
      <c r="BA1187" s="20">
        <v>45155</v>
      </c>
      <c r="BB1187">
        <v>1</v>
      </c>
      <c r="BC1187">
        <v>0.75</v>
      </c>
      <c r="BD1187">
        <v>1</v>
      </c>
      <c r="BE1187">
        <v>11.5</v>
      </c>
      <c r="BF1187" s="35" t="s">
        <v>14691</v>
      </c>
      <c r="BG1187" s="35" t="s">
        <v>4046</v>
      </c>
      <c r="BH1187" s="35" t="s">
        <v>4057</v>
      </c>
      <c r="BI1187" s="35" t="s">
        <v>2584</v>
      </c>
      <c r="BJ1187" s="35" t="s">
        <v>4058</v>
      </c>
    </row>
    <row r="1188" spans="1:62" x14ac:dyDescent="0.2">
      <c r="A1188">
        <v>1186</v>
      </c>
      <c r="B1188" s="35" t="s">
        <v>4046</v>
      </c>
      <c r="C1188" s="35" t="s">
        <v>4047</v>
      </c>
      <c r="D1188" s="35" t="s">
        <v>4048</v>
      </c>
      <c r="E1188" s="35" t="s">
        <v>4059</v>
      </c>
      <c r="F1188" s="35" t="s">
        <v>4050</v>
      </c>
      <c r="G1188" s="20">
        <v>44396</v>
      </c>
      <c r="H1188" s="35" t="s">
        <v>859</v>
      </c>
      <c r="I1188" s="35" t="s">
        <v>54</v>
      </c>
      <c r="J1188" s="35" t="s">
        <v>162</v>
      </c>
      <c r="K1188">
        <v>18</v>
      </c>
      <c r="L1188">
        <v>9.1999999999999993</v>
      </c>
      <c r="M1188" s="35" t="s">
        <v>4051</v>
      </c>
      <c r="N1188" s="35" t="s">
        <v>4052</v>
      </c>
      <c r="O1188" s="35" t="s">
        <v>858</v>
      </c>
      <c r="P1188" s="35" t="s">
        <v>2575</v>
      </c>
      <c r="Q1188" s="35" t="s">
        <v>96</v>
      </c>
      <c r="R1188" s="35" t="s">
        <v>2577</v>
      </c>
      <c r="S1188" s="35" t="s">
        <v>4053</v>
      </c>
      <c r="T1188">
        <v>27600000</v>
      </c>
      <c r="U1188">
        <v>10</v>
      </c>
      <c r="V1188" s="35" t="s">
        <v>14691</v>
      </c>
      <c r="W1188" s="35" t="s">
        <v>857</v>
      </c>
      <c r="X1188" s="35" t="s">
        <v>66</v>
      </c>
      <c r="Y1188" s="35" t="s">
        <v>48</v>
      </c>
      <c r="Z1188" s="35" t="s">
        <v>14691</v>
      </c>
      <c r="AA1188" s="35" t="s">
        <v>14691</v>
      </c>
      <c r="AC1188" s="35" t="s">
        <v>14691</v>
      </c>
      <c r="AD1188" s="35" t="s">
        <v>14691</v>
      </c>
      <c r="AE1188">
        <v>276030820</v>
      </c>
      <c r="AF1188">
        <v>10</v>
      </c>
      <c r="AG1188" s="35" t="s">
        <v>14691</v>
      </c>
      <c r="AI1188">
        <v>20700000</v>
      </c>
      <c r="AJ1188" s="20">
        <v>44421</v>
      </c>
      <c r="AK1188" s="20"/>
      <c r="AL1188">
        <v>8520000</v>
      </c>
      <c r="AO1188">
        <v>11360000</v>
      </c>
      <c r="AP1188" s="35" t="s">
        <v>14691</v>
      </c>
      <c r="AQ1188" s="35" t="s">
        <v>14691</v>
      </c>
      <c r="AR1188" s="35" t="s">
        <v>14691</v>
      </c>
      <c r="AS1188" s="35" t="s">
        <v>14691</v>
      </c>
      <c r="AT1188" s="35" t="s">
        <v>14691</v>
      </c>
      <c r="AU1188">
        <v>10.01</v>
      </c>
      <c r="AV1188">
        <v>10.037000000000001</v>
      </c>
      <c r="AW1188" t="b">
        <v>0</v>
      </c>
      <c r="AX1188">
        <v>27600000</v>
      </c>
      <c r="AY1188" s="20">
        <v>44790</v>
      </c>
      <c r="AZ1188" s="20"/>
      <c r="BA1188" s="20">
        <v>45155</v>
      </c>
      <c r="BB1188">
        <v>1</v>
      </c>
      <c r="BC1188">
        <v>0.75</v>
      </c>
      <c r="BD1188">
        <v>1</v>
      </c>
      <c r="BE1188">
        <v>11.5</v>
      </c>
      <c r="BF1188" s="35" t="s">
        <v>14691</v>
      </c>
      <c r="BG1188" s="35" t="s">
        <v>4060</v>
      </c>
      <c r="BH1188" s="35" t="s">
        <v>4061</v>
      </c>
      <c r="BI1188" s="35" t="s">
        <v>2589</v>
      </c>
      <c r="BJ1188" s="35" t="s">
        <v>4062</v>
      </c>
    </row>
    <row r="1189" spans="1:62" x14ac:dyDescent="0.2">
      <c r="A1189">
        <v>1187</v>
      </c>
      <c r="B1189" s="35" t="s">
        <v>9348</v>
      </c>
      <c r="C1189" s="35" t="s">
        <v>9349</v>
      </c>
      <c r="D1189" s="35" t="s">
        <v>9350</v>
      </c>
      <c r="E1189" s="35" t="s">
        <v>9351</v>
      </c>
      <c r="F1189" s="35" t="s">
        <v>9352</v>
      </c>
      <c r="G1189" s="20">
        <v>44222</v>
      </c>
      <c r="H1189" s="35" t="s">
        <v>3225</v>
      </c>
      <c r="I1189" s="35" t="s">
        <v>54</v>
      </c>
      <c r="J1189" s="35" t="s">
        <v>53</v>
      </c>
      <c r="K1189">
        <v>18</v>
      </c>
      <c r="L1189">
        <v>9.1999999999999993</v>
      </c>
      <c r="M1189" s="35" t="s">
        <v>9353</v>
      </c>
      <c r="N1189" s="35" t="s">
        <v>9354</v>
      </c>
      <c r="O1189" s="35" t="s">
        <v>87</v>
      </c>
      <c r="P1189" s="35" t="s">
        <v>2656</v>
      </c>
      <c r="Q1189" s="35" t="s">
        <v>96</v>
      </c>
      <c r="R1189" s="35" t="s">
        <v>2577</v>
      </c>
      <c r="S1189" s="35" t="s">
        <v>9336</v>
      </c>
      <c r="T1189">
        <v>28750000</v>
      </c>
      <c r="U1189">
        <v>10</v>
      </c>
      <c r="V1189" s="35" t="s">
        <v>9337</v>
      </c>
      <c r="W1189" s="35" t="s">
        <v>855</v>
      </c>
      <c r="X1189" s="35" t="s">
        <v>49</v>
      </c>
      <c r="Y1189" s="35" t="s">
        <v>219</v>
      </c>
      <c r="Z1189" s="35" t="s">
        <v>14691</v>
      </c>
      <c r="AA1189" s="35" t="s">
        <v>14691</v>
      </c>
      <c r="AB1189">
        <v>20000000</v>
      </c>
      <c r="AC1189" s="35" t="s">
        <v>3266</v>
      </c>
      <c r="AD1189" s="35" t="s">
        <v>9355</v>
      </c>
      <c r="AE1189">
        <v>287520749</v>
      </c>
      <c r="AF1189">
        <v>10</v>
      </c>
      <c r="AG1189" s="35" t="s">
        <v>14691</v>
      </c>
      <c r="AI1189">
        <v>9583333</v>
      </c>
      <c r="AJ1189" s="20">
        <v>44245</v>
      </c>
      <c r="AK1189" s="20"/>
      <c r="AL1189">
        <v>7750000</v>
      </c>
      <c r="AO1189">
        <v>7750000</v>
      </c>
      <c r="AP1189" s="35" t="s">
        <v>14691</v>
      </c>
      <c r="AQ1189" s="35" t="s">
        <v>14691</v>
      </c>
      <c r="AR1189" s="35" t="s">
        <v>14691</v>
      </c>
      <c r="AS1189" s="35" t="s">
        <v>14691</v>
      </c>
      <c r="AT1189" s="35" t="s">
        <v>14691</v>
      </c>
      <c r="AU1189">
        <v>10.01</v>
      </c>
      <c r="AV1189">
        <v>10.07</v>
      </c>
      <c r="AW1189" t="b">
        <v>0</v>
      </c>
      <c r="AX1189">
        <v>28750000</v>
      </c>
      <c r="AY1189" s="20">
        <v>44979</v>
      </c>
      <c r="AZ1189" s="20"/>
      <c r="BA1189" s="20"/>
      <c r="BB1189">
        <v>1</v>
      </c>
      <c r="BC1189">
        <v>0.3333333432674408</v>
      </c>
      <c r="BD1189">
        <v>1</v>
      </c>
      <c r="BE1189">
        <v>11.5</v>
      </c>
      <c r="BF1189" s="35" t="s">
        <v>14691</v>
      </c>
      <c r="BG1189" s="35" t="s">
        <v>856</v>
      </c>
      <c r="BH1189" s="35" t="s">
        <v>9356</v>
      </c>
      <c r="BI1189" s="35" t="s">
        <v>2580</v>
      </c>
      <c r="BJ1189" s="35" t="s">
        <v>9357</v>
      </c>
    </row>
    <row r="1190" spans="1:62" x14ac:dyDescent="0.2">
      <c r="A1190">
        <v>1188</v>
      </c>
      <c r="B1190" s="35" t="s">
        <v>9348</v>
      </c>
      <c r="C1190" s="35" t="s">
        <v>9349</v>
      </c>
      <c r="D1190" s="35" t="s">
        <v>9350</v>
      </c>
      <c r="E1190" s="35" t="s">
        <v>9358</v>
      </c>
      <c r="F1190" s="35" t="s">
        <v>9352</v>
      </c>
      <c r="G1190" s="20">
        <v>44222</v>
      </c>
      <c r="H1190" s="35" t="s">
        <v>3225</v>
      </c>
      <c r="I1190" s="35" t="s">
        <v>54</v>
      </c>
      <c r="J1190" s="35" t="s">
        <v>53</v>
      </c>
      <c r="K1190">
        <v>18</v>
      </c>
      <c r="L1190">
        <v>9.1999999999999993</v>
      </c>
      <c r="M1190" s="35" t="s">
        <v>9353</v>
      </c>
      <c r="N1190" s="35" t="s">
        <v>9354</v>
      </c>
      <c r="O1190" s="35" t="s">
        <v>87</v>
      </c>
      <c r="P1190" s="35" t="s">
        <v>2656</v>
      </c>
      <c r="Q1190" s="35" t="s">
        <v>96</v>
      </c>
      <c r="R1190" s="35" t="s">
        <v>2577</v>
      </c>
      <c r="S1190" s="35" t="s">
        <v>9336</v>
      </c>
      <c r="T1190">
        <v>28750000</v>
      </c>
      <c r="U1190">
        <v>10</v>
      </c>
      <c r="V1190" s="35" t="s">
        <v>9337</v>
      </c>
      <c r="W1190" s="35" t="s">
        <v>855</v>
      </c>
      <c r="X1190" s="35" t="s">
        <v>49</v>
      </c>
      <c r="Y1190" s="35" t="s">
        <v>219</v>
      </c>
      <c r="Z1190" s="35" t="s">
        <v>14691</v>
      </c>
      <c r="AA1190" s="35" t="s">
        <v>14691</v>
      </c>
      <c r="AB1190">
        <v>20000000</v>
      </c>
      <c r="AC1190" s="35" t="s">
        <v>3266</v>
      </c>
      <c r="AD1190" s="35" t="s">
        <v>9355</v>
      </c>
      <c r="AE1190">
        <v>287520749</v>
      </c>
      <c r="AF1190">
        <v>10</v>
      </c>
      <c r="AG1190" s="35" t="s">
        <v>14691</v>
      </c>
      <c r="AI1190">
        <v>9583333</v>
      </c>
      <c r="AJ1190" s="20">
        <v>44245</v>
      </c>
      <c r="AK1190" s="20"/>
      <c r="AL1190">
        <v>7750000</v>
      </c>
      <c r="AO1190">
        <v>7750000</v>
      </c>
      <c r="AP1190" s="35" t="s">
        <v>14691</v>
      </c>
      <c r="AQ1190" s="35" t="s">
        <v>14691</v>
      </c>
      <c r="AR1190" s="35" t="s">
        <v>14691</v>
      </c>
      <c r="AS1190" s="35" t="s">
        <v>14691</v>
      </c>
      <c r="AT1190" s="35" t="s">
        <v>14691</v>
      </c>
      <c r="AU1190">
        <v>10.01</v>
      </c>
      <c r="AV1190">
        <v>10.07</v>
      </c>
      <c r="AW1190" t="b">
        <v>0</v>
      </c>
      <c r="AX1190">
        <v>28750000</v>
      </c>
      <c r="AY1190" s="20">
        <v>44979</v>
      </c>
      <c r="AZ1190" s="20"/>
      <c r="BA1190" s="20"/>
      <c r="BB1190">
        <v>1</v>
      </c>
      <c r="BC1190">
        <v>0.3333333432674408</v>
      </c>
      <c r="BD1190">
        <v>1</v>
      </c>
      <c r="BE1190">
        <v>11.5</v>
      </c>
      <c r="BF1190" s="35" t="s">
        <v>14691</v>
      </c>
      <c r="BG1190" s="35" t="s">
        <v>9348</v>
      </c>
      <c r="BH1190" s="35" t="s">
        <v>9359</v>
      </c>
      <c r="BI1190" s="35" t="s">
        <v>2584</v>
      </c>
      <c r="BJ1190" s="35" t="s">
        <v>9360</v>
      </c>
    </row>
    <row r="1191" spans="1:62" x14ac:dyDescent="0.2">
      <c r="A1191">
        <v>1189</v>
      </c>
      <c r="B1191" s="35" t="s">
        <v>9348</v>
      </c>
      <c r="C1191" s="35" t="s">
        <v>9349</v>
      </c>
      <c r="D1191" s="35" t="s">
        <v>9350</v>
      </c>
      <c r="E1191" s="35" t="s">
        <v>9361</v>
      </c>
      <c r="F1191" s="35" t="s">
        <v>9352</v>
      </c>
      <c r="G1191" s="20">
        <v>44222</v>
      </c>
      <c r="H1191" s="35" t="s">
        <v>3225</v>
      </c>
      <c r="I1191" s="35" t="s">
        <v>54</v>
      </c>
      <c r="J1191" s="35" t="s">
        <v>53</v>
      </c>
      <c r="K1191">
        <v>18</v>
      </c>
      <c r="L1191">
        <v>9.1999999999999993</v>
      </c>
      <c r="M1191" s="35" t="s">
        <v>9353</v>
      </c>
      <c r="N1191" s="35" t="s">
        <v>9354</v>
      </c>
      <c r="O1191" s="35" t="s">
        <v>87</v>
      </c>
      <c r="P1191" s="35" t="s">
        <v>2656</v>
      </c>
      <c r="Q1191" s="35" t="s">
        <v>96</v>
      </c>
      <c r="R1191" s="35" t="s">
        <v>2577</v>
      </c>
      <c r="S1191" s="35" t="s">
        <v>9336</v>
      </c>
      <c r="T1191">
        <v>28750000</v>
      </c>
      <c r="U1191">
        <v>10</v>
      </c>
      <c r="V1191" s="35" t="s">
        <v>9337</v>
      </c>
      <c r="W1191" s="35" t="s">
        <v>855</v>
      </c>
      <c r="X1191" s="35" t="s">
        <v>49</v>
      </c>
      <c r="Y1191" s="35" t="s">
        <v>219</v>
      </c>
      <c r="Z1191" s="35" t="s">
        <v>14691</v>
      </c>
      <c r="AA1191" s="35" t="s">
        <v>14691</v>
      </c>
      <c r="AB1191">
        <v>20000000</v>
      </c>
      <c r="AC1191" s="35" t="s">
        <v>3266</v>
      </c>
      <c r="AD1191" s="35" t="s">
        <v>9355</v>
      </c>
      <c r="AE1191">
        <v>287520749</v>
      </c>
      <c r="AF1191">
        <v>10</v>
      </c>
      <c r="AG1191" s="35" t="s">
        <v>14691</v>
      </c>
      <c r="AI1191">
        <v>9583333</v>
      </c>
      <c r="AJ1191" s="20">
        <v>44245</v>
      </c>
      <c r="AK1191" s="20"/>
      <c r="AL1191">
        <v>7750000</v>
      </c>
      <c r="AO1191">
        <v>7750000</v>
      </c>
      <c r="AP1191" s="35" t="s">
        <v>14691</v>
      </c>
      <c r="AQ1191" s="35" t="s">
        <v>14691</v>
      </c>
      <c r="AR1191" s="35" t="s">
        <v>14691</v>
      </c>
      <c r="AS1191" s="35" t="s">
        <v>14691</v>
      </c>
      <c r="AT1191" s="35" t="s">
        <v>14691</v>
      </c>
      <c r="AU1191">
        <v>10.01</v>
      </c>
      <c r="AV1191">
        <v>10.07</v>
      </c>
      <c r="AW1191" t="b">
        <v>0</v>
      </c>
      <c r="AX1191">
        <v>28750000</v>
      </c>
      <c r="AY1191" s="20">
        <v>44979</v>
      </c>
      <c r="AZ1191" s="20"/>
      <c r="BA1191" s="20"/>
      <c r="BB1191">
        <v>1</v>
      </c>
      <c r="BC1191">
        <v>0.3333333432674408</v>
      </c>
      <c r="BD1191">
        <v>1</v>
      </c>
      <c r="BE1191">
        <v>11.5</v>
      </c>
      <c r="BF1191" s="35" t="s">
        <v>14691</v>
      </c>
      <c r="BG1191" s="35" t="s">
        <v>9362</v>
      </c>
      <c r="BH1191" s="35" t="s">
        <v>9363</v>
      </c>
      <c r="BI1191" s="35" t="s">
        <v>2589</v>
      </c>
      <c r="BJ1191" s="35" t="s">
        <v>9364</v>
      </c>
    </row>
    <row r="1192" spans="1:62" x14ac:dyDescent="0.2">
      <c r="A1192">
        <v>1190</v>
      </c>
      <c r="B1192" s="35" t="s">
        <v>3436</v>
      </c>
      <c r="C1192" s="35" t="s">
        <v>3437</v>
      </c>
      <c r="D1192" s="35" t="s">
        <v>3438</v>
      </c>
      <c r="E1192" s="35" t="s">
        <v>3439</v>
      </c>
      <c r="F1192" s="35" t="s">
        <v>3440</v>
      </c>
      <c r="G1192" s="20">
        <v>44104</v>
      </c>
      <c r="H1192" s="35" t="s">
        <v>2949</v>
      </c>
      <c r="I1192" s="35" t="s">
        <v>54</v>
      </c>
      <c r="J1192" s="35" t="s">
        <v>69</v>
      </c>
      <c r="K1192">
        <v>18</v>
      </c>
      <c r="L1192">
        <v>9.1999999999999993</v>
      </c>
      <c r="M1192" s="35" t="s">
        <v>3441</v>
      </c>
      <c r="N1192" s="35" t="s">
        <v>3442</v>
      </c>
      <c r="O1192" s="35" t="s">
        <v>96</v>
      </c>
      <c r="P1192" s="35" t="s">
        <v>2656</v>
      </c>
      <c r="Q1192" s="35" t="s">
        <v>81</v>
      </c>
      <c r="R1192" s="35" t="s">
        <v>2623</v>
      </c>
      <c r="S1192" s="35" t="s">
        <v>3443</v>
      </c>
      <c r="T1192">
        <v>27600000</v>
      </c>
      <c r="U1192">
        <v>10</v>
      </c>
      <c r="V1192" s="35" t="s">
        <v>14691</v>
      </c>
      <c r="W1192" s="35" t="s">
        <v>853</v>
      </c>
      <c r="X1192" s="35" t="s">
        <v>49</v>
      </c>
      <c r="Y1192" s="35" t="s">
        <v>48</v>
      </c>
      <c r="Z1192" s="35" t="s">
        <v>14691</v>
      </c>
      <c r="AA1192" s="35" t="s">
        <v>14691</v>
      </c>
      <c r="AC1192" s="35" t="s">
        <v>14691</v>
      </c>
      <c r="AD1192" s="35" t="s">
        <v>14691</v>
      </c>
      <c r="AE1192">
        <v>278828948</v>
      </c>
      <c r="AF1192">
        <v>10.1</v>
      </c>
      <c r="AG1192" s="35" t="s">
        <v>14691</v>
      </c>
      <c r="AI1192">
        <v>13800000</v>
      </c>
      <c r="AJ1192" s="20">
        <v>44180</v>
      </c>
      <c r="AK1192" s="20"/>
      <c r="AL1192">
        <v>10280000</v>
      </c>
      <c r="AO1192">
        <v>10280000</v>
      </c>
      <c r="AP1192" s="35" t="s">
        <v>14691</v>
      </c>
      <c r="AQ1192" s="35" t="s">
        <v>14691</v>
      </c>
      <c r="AR1192" s="35" t="s">
        <v>14691</v>
      </c>
      <c r="AS1192" s="35" t="s">
        <v>14691</v>
      </c>
      <c r="AT1192" s="35" t="s">
        <v>14691</v>
      </c>
      <c r="AU1192">
        <v>10.1</v>
      </c>
      <c r="AV1192">
        <v>10.118</v>
      </c>
      <c r="AW1192" t="b">
        <v>0</v>
      </c>
      <c r="AX1192">
        <v>27600000</v>
      </c>
      <c r="AY1192" s="20">
        <v>44729</v>
      </c>
      <c r="AZ1192" s="20"/>
      <c r="BA1192" s="20"/>
      <c r="BB1192">
        <v>1</v>
      </c>
      <c r="BC1192">
        <v>0.5</v>
      </c>
      <c r="BD1192">
        <v>1</v>
      </c>
      <c r="BE1192">
        <v>11.5</v>
      </c>
      <c r="BF1192" s="35" t="s">
        <v>14691</v>
      </c>
      <c r="BG1192" s="35" t="s">
        <v>854</v>
      </c>
      <c r="BH1192" s="35" t="s">
        <v>3444</v>
      </c>
      <c r="BI1192" s="35" t="s">
        <v>2580</v>
      </c>
      <c r="BJ1192" s="35" t="s">
        <v>3445</v>
      </c>
    </row>
    <row r="1193" spans="1:62" x14ac:dyDescent="0.2">
      <c r="A1193">
        <v>1191</v>
      </c>
      <c r="B1193" s="35" t="s">
        <v>3436</v>
      </c>
      <c r="C1193" s="35" t="s">
        <v>3437</v>
      </c>
      <c r="D1193" s="35" t="s">
        <v>3438</v>
      </c>
      <c r="E1193" s="35" t="s">
        <v>3446</v>
      </c>
      <c r="F1193" s="35" t="s">
        <v>3440</v>
      </c>
      <c r="G1193" s="20">
        <v>44104</v>
      </c>
      <c r="H1193" s="35" t="s">
        <v>2949</v>
      </c>
      <c r="I1193" s="35" t="s">
        <v>54</v>
      </c>
      <c r="J1193" s="35" t="s">
        <v>69</v>
      </c>
      <c r="K1193">
        <v>18</v>
      </c>
      <c r="L1193">
        <v>9.1999999999999993</v>
      </c>
      <c r="M1193" s="35" t="s">
        <v>3441</v>
      </c>
      <c r="N1193" s="35" t="s">
        <v>3442</v>
      </c>
      <c r="O1193" s="35" t="s">
        <v>96</v>
      </c>
      <c r="P1193" s="35" t="s">
        <v>2656</v>
      </c>
      <c r="Q1193" s="35" t="s">
        <v>81</v>
      </c>
      <c r="R1193" s="35" t="s">
        <v>2623</v>
      </c>
      <c r="S1193" s="35" t="s">
        <v>3443</v>
      </c>
      <c r="T1193">
        <v>27600000</v>
      </c>
      <c r="U1193">
        <v>10</v>
      </c>
      <c r="V1193" s="35" t="s">
        <v>14691</v>
      </c>
      <c r="W1193" s="35" t="s">
        <v>853</v>
      </c>
      <c r="X1193" s="35" t="s">
        <v>49</v>
      </c>
      <c r="Y1193" s="35" t="s">
        <v>48</v>
      </c>
      <c r="Z1193" s="35" t="s">
        <v>14691</v>
      </c>
      <c r="AA1193" s="35" t="s">
        <v>14691</v>
      </c>
      <c r="AC1193" s="35" t="s">
        <v>14691</v>
      </c>
      <c r="AD1193" s="35" t="s">
        <v>14691</v>
      </c>
      <c r="AE1193">
        <v>278828948</v>
      </c>
      <c r="AF1193">
        <v>10.1</v>
      </c>
      <c r="AG1193" s="35" t="s">
        <v>14691</v>
      </c>
      <c r="AI1193">
        <v>13800000</v>
      </c>
      <c r="AJ1193" s="20">
        <v>44180</v>
      </c>
      <c r="AK1193" s="20"/>
      <c r="AL1193">
        <v>10280000</v>
      </c>
      <c r="AO1193">
        <v>10280000</v>
      </c>
      <c r="AP1193" s="35" t="s">
        <v>14691</v>
      </c>
      <c r="AQ1193" s="35" t="s">
        <v>14691</v>
      </c>
      <c r="AR1193" s="35" t="s">
        <v>14691</v>
      </c>
      <c r="AS1193" s="35" t="s">
        <v>14691</v>
      </c>
      <c r="AT1193" s="35" t="s">
        <v>14691</v>
      </c>
      <c r="AU1193">
        <v>10.1</v>
      </c>
      <c r="AV1193">
        <v>10.118</v>
      </c>
      <c r="AW1193" t="b">
        <v>0</v>
      </c>
      <c r="AX1193">
        <v>27600000</v>
      </c>
      <c r="AY1193" s="20">
        <v>44729</v>
      </c>
      <c r="AZ1193" s="20"/>
      <c r="BA1193" s="20"/>
      <c r="BB1193">
        <v>1</v>
      </c>
      <c r="BC1193">
        <v>0.5</v>
      </c>
      <c r="BD1193">
        <v>1</v>
      </c>
      <c r="BE1193">
        <v>11.5</v>
      </c>
      <c r="BF1193" s="35" t="s">
        <v>14691</v>
      </c>
      <c r="BG1193" s="35" t="s">
        <v>3447</v>
      </c>
      <c r="BH1193" s="35" t="s">
        <v>3448</v>
      </c>
      <c r="BI1193" s="35" t="s">
        <v>2584</v>
      </c>
      <c r="BJ1193" s="35" t="s">
        <v>3449</v>
      </c>
    </row>
    <row r="1194" spans="1:62" x14ac:dyDescent="0.2">
      <c r="A1194">
        <v>1192</v>
      </c>
      <c r="B1194" s="35" t="s">
        <v>3436</v>
      </c>
      <c r="C1194" s="35" t="s">
        <v>3437</v>
      </c>
      <c r="D1194" s="35" t="s">
        <v>3438</v>
      </c>
      <c r="E1194" s="35" t="s">
        <v>3450</v>
      </c>
      <c r="F1194" s="35" t="s">
        <v>3440</v>
      </c>
      <c r="G1194" s="20">
        <v>44104</v>
      </c>
      <c r="H1194" s="35" t="s">
        <v>2949</v>
      </c>
      <c r="I1194" s="35" t="s">
        <v>54</v>
      </c>
      <c r="J1194" s="35" t="s">
        <v>69</v>
      </c>
      <c r="K1194">
        <v>18</v>
      </c>
      <c r="L1194">
        <v>9.1999999999999993</v>
      </c>
      <c r="M1194" s="35" t="s">
        <v>3441</v>
      </c>
      <c r="N1194" s="35" t="s">
        <v>3442</v>
      </c>
      <c r="O1194" s="35" t="s">
        <v>96</v>
      </c>
      <c r="P1194" s="35" t="s">
        <v>2656</v>
      </c>
      <c r="Q1194" s="35" t="s">
        <v>81</v>
      </c>
      <c r="R1194" s="35" t="s">
        <v>2623</v>
      </c>
      <c r="S1194" s="35" t="s">
        <v>3443</v>
      </c>
      <c r="T1194">
        <v>27600000</v>
      </c>
      <c r="U1194">
        <v>10</v>
      </c>
      <c r="V1194" s="35" t="s">
        <v>14691</v>
      </c>
      <c r="W1194" s="35" t="s">
        <v>853</v>
      </c>
      <c r="X1194" s="35" t="s">
        <v>49</v>
      </c>
      <c r="Y1194" s="35" t="s">
        <v>48</v>
      </c>
      <c r="Z1194" s="35" t="s">
        <v>14691</v>
      </c>
      <c r="AA1194" s="35" t="s">
        <v>14691</v>
      </c>
      <c r="AC1194" s="35" t="s">
        <v>14691</v>
      </c>
      <c r="AD1194" s="35" t="s">
        <v>14691</v>
      </c>
      <c r="AE1194">
        <v>278828948</v>
      </c>
      <c r="AF1194">
        <v>10.1</v>
      </c>
      <c r="AG1194" s="35" t="s">
        <v>14691</v>
      </c>
      <c r="AI1194">
        <v>13800000</v>
      </c>
      <c r="AJ1194" s="20">
        <v>44180</v>
      </c>
      <c r="AK1194" s="20"/>
      <c r="AL1194">
        <v>10280000</v>
      </c>
      <c r="AO1194">
        <v>10280000</v>
      </c>
      <c r="AP1194" s="35" t="s">
        <v>14691</v>
      </c>
      <c r="AQ1194" s="35" t="s">
        <v>14691</v>
      </c>
      <c r="AR1194" s="35" t="s">
        <v>14691</v>
      </c>
      <c r="AS1194" s="35" t="s">
        <v>14691</v>
      </c>
      <c r="AT1194" s="35" t="s">
        <v>14691</v>
      </c>
      <c r="AU1194">
        <v>10.1</v>
      </c>
      <c r="AV1194">
        <v>10.118</v>
      </c>
      <c r="AW1194" t="b">
        <v>0</v>
      </c>
      <c r="AX1194">
        <v>27600000</v>
      </c>
      <c r="AY1194" s="20">
        <v>44729</v>
      </c>
      <c r="AZ1194" s="20"/>
      <c r="BA1194" s="20"/>
      <c r="BB1194">
        <v>1</v>
      </c>
      <c r="BC1194">
        <v>0.5</v>
      </c>
      <c r="BD1194">
        <v>1</v>
      </c>
      <c r="BE1194">
        <v>11.5</v>
      </c>
      <c r="BF1194" s="35" t="s">
        <v>14691</v>
      </c>
      <c r="BG1194" s="35" t="s">
        <v>3451</v>
      </c>
      <c r="BH1194" s="35" t="s">
        <v>3452</v>
      </c>
      <c r="BI1194" s="35" t="s">
        <v>2589</v>
      </c>
      <c r="BJ1194" s="35" t="s">
        <v>3453</v>
      </c>
    </row>
    <row r="1195" spans="1:62" x14ac:dyDescent="0.2">
      <c r="A1195">
        <v>1193</v>
      </c>
      <c r="B1195" s="35" t="s">
        <v>6719</v>
      </c>
      <c r="C1195" s="35" t="s">
        <v>6720</v>
      </c>
      <c r="D1195" s="35" t="s">
        <v>6721</v>
      </c>
      <c r="E1195" s="35" t="s">
        <v>6722</v>
      </c>
      <c r="F1195" s="35" t="s">
        <v>6723</v>
      </c>
      <c r="G1195" s="20">
        <v>44182</v>
      </c>
      <c r="H1195" s="35" t="s">
        <v>3225</v>
      </c>
      <c r="I1195" s="35" t="s">
        <v>54</v>
      </c>
      <c r="J1195" s="35" t="s">
        <v>53</v>
      </c>
      <c r="K1195">
        <v>18</v>
      </c>
      <c r="L1195">
        <v>9.1999999999999993</v>
      </c>
      <c r="M1195" s="35" t="s">
        <v>6724</v>
      </c>
      <c r="N1195" s="35" t="s">
        <v>6725</v>
      </c>
      <c r="O1195" s="35" t="s">
        <v>52</v>
      </c>
      <c r="P1195" s="35" t="s">
        <v>2575</v>
      </c>
      <c r="Q1195" s="35" t="s">
        <v>81</v>
      </c>
      <c r="R1195" s="35" t="s">
        <v>2623</v>
      </c>
      <c r="S1195" s="35" t="s">
        <v>6726</v>
      </c>
      <c r="T1195">
        <v>28750000</v>
      </c>
      <c r="U1195">
        <v>10</v>
      </c>
      <c r="V1195" s="35" t="s">
        <v>6727</v>
      </c>
      <c r="W1195" s="35" t="s">
        <v>851</v>
      </c>
      <c r="X1195" s="35" t="s">
        <v>130</v>
      </c>
      <c r="Y1195" s="35" t="s">
        <v>48</v>
      </c>
      <c r="Z1195" s="35" t="s">
        <v>14691</v>
      </c>
      <c r="AA1195" s="35" t="s">
        <v>14691</v>
      </c>
      <c r="AC1195" s="35" t="s">
        <v>14691</v>
      </c>
      <c r="AD1195" s="35" t="s">
        <v>14691</v>
      </c>
      <c r="AE1195">
        <v>287500000</v>
      </c>
      <c r="AF1195">
        <v>10</v>
      </c>
      <c r="AG1195" s="35" t="s">
        <v>14691</v>
      </c>
      <c r="AI1195">
        <v>9583333</v>
      </c>
      <c r="AJ1195" s="20">
        <v>44204</v>
      </c>
      <c r="AK1195" s="20"/>
      <c r="AL1195">
        <v>7750000</v>
      </c>
      <c r="AO1195">
        <v>5166667</v>
      </c>
      <c r="AP1195" s="35" t="s">
        <v>14691</v>
      </c>
      <c r="AQ1195" s="35" t="s">
        <v>14691</v>
      </c>
      <c r="AR1195" s="35" t="s">
        <v>14691</v>
      </c>
      <c r="AS1195" s="35" t="s">
        <v>14691</v>
      </c>
      <c r="AT1195" s="35" t="s">
        <v>14691</v>
      </c>
      <c r="AU1195">
        <v>10</v>
      </c>
      <c r="AV1195">
        <v>10.039</v>
      </c>
      <c r="AW1195" t="b">
        <v>0</v>
      </c>
      <c r="AX1195">
        <v>28750000</v>
      </c>
      <c r="AY1195" s="20">
        <v>44938</v>
      </c>
      <c r="AZ1195" s="20"/>
      <c r="BA1195" s="20"/>
      <c r="BB1195">
        <v>1</v>
      </c>
      <c r="BC1195">
        <v>0.3333333432674408</v>
      </c>
      <c r="BD1195">
        <v>1</v>
      </c>
      <c r="BE1195">
        <v>11.5</v>
      </c>
      <c r="BF1195" s="35" t="s">
        <v>14691</v>
      </c>
      <c r="BG1195" s="35" t="s">
        <v>852</v>
      </c>
      <c r="BH1195" s="35" t="s">
        <v>6728</v>
      </c>
      <c r="BI1195" s="35" t="s">
        <v>2580</v>
      </c>
      <c r="BJ1195" s="35" t="s">
        <v>6729</v>
      </c>
    </row>
    <row r="1196" spans="1:62" x14ac:dyDescent="0.2">
      <c r="A1196">
        <v>1194</v>
      </c>
      <c r="B1196" s="35" t="s">
        <v>6719</v>
      </c>
      <c r="C1196" s="35" t="s">
        <v>6720</v>
      </c>
      <c r="D1196" s="35" t="s">
        <v>6721</v>
      </c>
      <c r="E1196" s="35" t="s">
        <v>6730</v>
      </c>
      <c r="F1196" s="35" t="s">
        <v>6723</v>
      </c>
      <c r="G1196" s="20">
        <v>44182</v>
      </c>
      <c r="H1196" s="35" t="s">
        <v>3225</v>
      </c>
      <c r="I1196" s="35" t="s">
        <v>54</v>
      </c>
      <c r="J1196" s="35" t="s">
        <v>53</v>
      </c>
      <c r="K1196">
        <v>18</v>
      </c>
      <c r="L1196">
        <v>9.1999999999999993</v>
      </c>
      <c r="M1196" s="35" t="s">
        <v>6724</v>
      </c>
      <c r="N1196" s="35" t="s">
        <v>6725</v>
      </c>
      <c r="O1196" s="35" t="s">
        <v>52</v>
      </c>
      <c r="P1196" s="35" t="s">
        <v>2575</v>
      </c>
      <c r="Q1196" s="35" t="s">
        <v>81</v>
      </c>
      <c r="R1196" s="35" t="s">
        <v>2623</v>
      </c>
      <c r="S1196" s="35" t="s">
        <v>6726</v>
      </c>
      <c r="T1196">
        <v>28750000</v>
      </c>
      <c r="U1196">
        <v>10</v>
      </c>
      <c r="V1196" s="35" t="s">
        <v>6727</v>
      </c>
      <c r="W1196" s="35" t="s">
        <v>851</v>
      </c>
      <c r="X1196" s="35" t="s">
        <v>130</v>
      </c>
      <c r="Y1196" s="35" t="s">
        <v>48</v>
      </c>
      <c r="Z1196" s="35" t="s">
        <v>14691</v>
      </c>
      <c r="AA1196" s="35" t="s">
        <v>14691</v>
      </c>
      <c r="AC1196" s="35" t="s">
        <v>14691</v>
      </c>
      <c r="AD1196" s="35" t="s">
        <v>14691</v>
      </c>
      <c r="AE1196">
        <v>287500000</v>
      </c>
      <c r="AF1196">
        <v>10</v>
      </c>
      <c r="AG1196" s="35" t="s">
        <v>14691</v>
      </c>
      <c r="AI1196">
        <v>9583333</v>
      </c>
      <c r="AJ1196" s="20">
        <v>44204</v>
      </c>
      <c r="AK1196" s="20"/>
      <c r="AL1196">
        <v>7750000</v>
      </c>
      <c r="AO1196">
        <v>5166667</v>
      </c>
      <c r="AP1196" s="35" t="s">
        <v>14691</v>
      </c>
      <c r="AQ1196" s="35" t="s">
        <v>14691</v>
      </c>
      <c r="AR1196" s="35" t="s">
        <v>14691</v>
      </c>
      <c r="AS1196" s="35" t="s">
        <v>14691</v>
      </c>
      <c r="AT1196" s="35" t="s">
        <v>14691</v>
      </c>
      <c r="AU1196">
        <v>10</v>
      </c>
      <c r="AV1196">
        <v>10.039</v>
      </c>
      <c r="AW1196" t="b">
        <v>0</v>
      </c>
      <c r="AX1196">
        <v>28750000</v>
      </c>
      <c r="AY1196" s="20">
        <v>44938</v>
      </c>
      <c r="AZ1196" s="20"/>
      <c r="BA1196" s="20"/>
      <c r="BB1196">
        <v>1</v>
      </c>
      <c r="BC1196">
        <v>0.3333333432674408</v>
      </c>
      <c r="BD1196">
        <v>1</v>
      </c>
      <c r="BE1196">
        <v>11.5</v>
      </c>
      <c r="BF1196" s="35" t="s">
        <v>14691</v>
      </c>
      <c r="BG1196" s="35" t="s">
        <v>6719</v>
      </c>
      <c r="BH1196" s="35" t="s">
        <v>6731</v>
      </c>
      <c r="BI1196" s="35" t="s">
        <v>2584</v>
      </c>
      <c r="BJ1196" s="35" t="s">
        <v>6732</v>
      </c>
    </row>
    <row r="1197" spans="1:62" x14ac:dyDescent="0.2">
      <c r="A1197">
        <v>1195</v>
      </c>
      <c r="B1197" s="35" t="s">
        <v>6719</v>
      </c>
      <c r="C1197" s="35" t="s">
        <v>6720</v>
      </c>
      <c r="D1197" s="35" t="s">
        <v>6721</v>
      </c>
      <c r="E1197" s="35" t="s">
        <v>6733</v>
      </c>
      <c r="F1197" s="35" t="s">
        <v>6723</v>
      </c>
      <c r="G1197" s="20">
        <v>44182</v>
      </c>
      <c r="H1197" s="35" t="s">
        <v>3225</v>
      </c>
      <c r="I1197" s="35" t="s">
        <v>54</v>
      </c>
      <c r="J1197" s="35" t="s">
        <v>53</v>
      </c>
      <c r="K1197">
        <v>18</v>
      </c>
      <c r="L1197">
        <v>9.1999999999999993</v>
      </c>
      <c r="M1197" s="35" t="s">
        <v>6724</v>
      </c>
      <c r="N1197" s="35" t="s">
        <v>6725</v>
      </c>
      <c r="O1197" s="35" t="s">
        <v>52</v>
      </c>
      <c r="P1197" s="35" t="s">
        <v>2575</v>
      </c>
      <c r="Q1197" s="35" t="s">
        <v>81</v>
      </c>
      <c r="R1197" s="35" t="s">
        <v>2623</v>
      </c>
      <c r="S1197" s="35" t="s">
        <v>6726</v>
      </c>
      <c r="T1197">
        <v>28750000</v>
      </c>
      <c r="U1197">
        <v>10</v>
      </c>
      <c r="V1197" s="35" t="s">
        <v>6727</v>
      </c>
      <c r="W1197" s="35" t="s">
        <v>851</v>
      </c>
      <c r="X1197" s="35" t="s">
        <v>130</v>
      </c>
      <c r="Y1197" s="35" t="s">
        <v>48</v>
      </c>
      <c r="Z1197" s="35" t="s">
        <v>14691</v>
      </c>
      <c r="AA1197" s="35" t="s">
        <v>14691</v>
      </c>
      <c r="AC1197" s="35" t="s">
        <v>14691</v>
      </c>
      <c r="AD1197" s="35" t="s">
        <v>14691</v>
      </c>
      <c r="AE1197">
        <v>287500000</v>
      </c>
      <c r="AF1197">
        <v>10</v>
      </c>
      <c r="AG1197" s="35" t="s">
        <v>14691</v>
      </c>
      <c r="AI1197">
        <v>9583333</v>
      </c>
      <c r="AJ1197" s="20">
        <v>44204</v>
      </c>
      <c r="AK1197" s="20"/>
      <c r="AL1197">
        <v>7750000</v>
      </c>
      <c r="AO1197">
        <v>5166667</v>
      </c>
      <c r="AP1197" s="35" t="s">
        <v>14691</v>
      </c>
      <c r="AQ1197" s="35" t="s">
        <v>14691</v>
      </c>
      <c r="AR1197" s="35" t="s">
        <v>14691</v>
      </c>
      <c r="AS1197" s="35" t="s">
        <v>14691</v>
      </c>
      <c r="AT1197" s="35" t="s">
        <v>14691</v>
      </c>
      <c r="AU1197">
        <v>10</v>
      </c>
      <c r="AV1197">
        <v>10.039</v>
      </c>
      <c r="AW1197" t="b">
        <v>0</v>
      </c>
      <c r="AX1197">
        <v>28750000</v>
      </c>
      <c r="AY1197" s="20">
        <v>44938</v>
      </c>
      <c r="AZ1197" s="20"/>
      <c r="BA1197" s="20"/>
      <c r="BB1197">
        <v>1</v>
      </c>
      <c r="BC1197">
        <v>0.3333333432674408</v>
      </c>
      <c r="BD1197">
        <v>1</v>
      </c>
      <c r="BE1197">
        <v>11.5</v>
      </c>
      <c r="BF1197" s="35" t="s">
        <v>14691</v>
      </c>
      <c r="BG1197" s="35" t="s">
        <v>6734</v>
      </c>
      <c r="BH1197" s="35" t="s">
        <v>6735</v>
      </c>
      <c r="BI1197" s="35" t="s">
        <v>2589</v>
      </c>
      <c r="BJ1197" s="35" t="s">
        <v>6736</v>
      </c>
    </row>
    <row r="1198" spans="1:62" x14ac:dyDescent="0.2">
      <c r="A1198">
        <v>1196</v>
      </c>
      <c r="B1198" s="35" t="s">
        <v>14179</v>
      </c>
      <c r="C1198" s="35" t="s">
        <v>14180</v>
      </c>
      <c r="D1198" s="35" t="s">
        <v>14181</v>
      </c>
      <c r="E1198" s="35" t="s">
        <v>14182</v>
      </c>
      <c r="F1198" s="35" t="s">
        <v>14183</v>
      </c>
      <c r="G1198" s="20">
        <v>44552</v>
      </c>
      <c r="H1198" s="35" t="s">
        <v>91</v>
      </c>
      <c r="I1198" s="35" t="s">
        <v>61</v>
      </c>
      <c r="J1198" s="35" t="s">
        <v>69</v>
      </c>
      <c r="K1198">
        <v>18</v>
      </c>
      <c r="L1198">
        <v>9.1999999999999993</v>
      </c>
      <c r="M1198" s="35" t="s">
        <v>14070</v>
      </c>
      <c r="N1198" s="35" t="s">
        <v>14184</v>
      </c>
      <c r="O1198" s="35" t="s">
        <v>122</v>
      </c>
      <c r="P1198" s="35" t="s">
        <v>2575</v>
      </c>
      <c r="Q1198" s="35" t="s">
        <v>96</v>
      </c>
      <c r="R1198" s="35" t="s">
        <v>2623</v>
      </c>
      <c r="S1198" s="35" t="s">
        <v>14185</v>
      </c>
      <c r="T1198">
        <v>23000000</v>
      </c>
      <c r="U1198">
        <v>10</v>
      </c>
      <c r="V1198" s="35" t="s">
        <v>14691</v>
      </c>
      <c r="W1198" s="35" t="s">
        <v>849</v>
      </c>
      <c r="X1198" s="35" t="s">
        <v>49</v>
      </c>
      <c r="Y1198" s="35" t="s">
        <v>48</v>
      </c>
      <c r="Z1198" s="35" t="s">
        <v>14691</v>
      </c>
      <c r="AA1198" s="35" t="s">
        <v>14691</v>
      </c>
      <c r="AC1198" s="35" t="s">
        <v>14691</v>
      </c>
      <c r="AD1198" s="35" t="s">
        <v>14691</v>
      </c>
      <c r="AE1198">
        <v>235750000</v>
      </c>
      <c r="AF1198">
        <v>10.25</v>
      </c>
      <c r="AG1198" s="35" t="s">
        <v>14691</v>
      </c>
      <c r="AI1198">
        <v>11500000</v>
      </c>
      <c r="AJ1198" s="20">
        <v>44582</v>
      </c>
      <c r="AK1198" s="20"/>
      <c r="AL1198">
        <v>13100000</v>
      </c>
      <c r="AO1198">
        <v>13100000</v>
      </c>
      <c r="AP1198" s="35" t="s">
        <v>14691</v>
      </c>
      <c r="AQ1198" s="35" t="s">
        <v>14691</v>
      </c>
      <c r="AR1198" s="35" t="s">
        <v>14691</v>
      </c>
      <c r="AS1198" s="35" t="s">
        <v>14691</v>
      </c>
      <c r="AT1198" s="35" t="s">
        <v>14691</v>
      </c>
      <c r="AU1198">
        <v>10.25</v>
      </c>
      <c r="AV1198">
        <v>10.316000000000001</v>
      </c>
      <c r="AW1198" t="b">
        <v>0</v>
      </c>
      <c r="AX1198">
        <v>23000000</v>
      </c>
      <c r="AY1198" s="20">
        <v>45132</v>
      </c>
      <c r="AZ1198" s="20"/>
      <c r="BA1198" s="20">
        <v>45316</v>
      </c>
      <c r="BB1198">
        <v>1</v>
      </c>
      <c r="BC1198">
        <v>0.5</v>
      </c>
      <c r="BD1198">
        <v>1</v>
      </c>
      <c r="BE1198">
        <v>11.5</v>
      </c>
      <c r="BF1198" s="35" t="s">
        <v>14691</v>
      </c>
      <c r="BG1198" s="35" t="s">
        <v>850</v>
      </c>
      <c r="BH1198" s="35" t="s">
        <v>6937</v>
      </c>
      <c r="BI1198" s="35" t="s">
        <v>2580</v>
      </c>
      <c r="BJ1198" s="35" t="s">
        <v>6938</v>
      </c>
    </row>
    <row r="1199" spans="1:62" x14ac:dyDescent="0.2">
      <c r="A1199">
        <v>1197</v>
      </c>
      <c r="B1199" s="35" t="s">
        <v>14179</v>
      </c>
      <c r="C1199" s="35" t="s">
        <v>14180</v>
      </c>
      <c r="D1199" s="35" t="s">
        <v>14181</v>
      </c>
      <c r="E1199" s="35" t="s">
        <v>14186</v>
      </c>
      <c r="F1199" s="35" t="s">
        <v>14183</v>
      </c>
      <c r="G1199" s="20">
        <v>44552</v>
      </c>
      <c r="H1199" s="35" t="s">
        <v>91</v>
      </c>
      <c r="I1199" s="35" t="s">
        <v>61</v>
      </c>
      <c r="J1199" s="35" t="s">
        <v>69</v>
      </c>
      <c r="K1199">
        <v>18</v>
      </c>
      <c r="L1199">
        <v>9.1999999999999993</v>
      </c>
      <c r="M1199" s="35" t="s">
        <v>14070</v>
      </c>
      <c r="N1199" s="35" t="s">
        <v>14184</v>
      </c>
      <c r="O1199" s="35" t="s">
        <v>122</v>
      </c>
      <c r="P1199" s="35" t="s">
        <v>2575</v>
      </c>
      <c r="Q1199" s="35" t="s">
        <v>96</v>
      </c>
      <c r="R1199" s="35" t="s">
        <v>2623</v>
      </c>
      <c r="S1199" s="35" t="s">
        <v>14185</v>
      </c>
      <c r="T1199">
        <v>23000000</v>
      </c>
      <c r="U1199">
        <v>10</v>
      </c>
      <c r="V1199" s="35" t="s">
        <v>14691</v>
      </c>
      <c r="W1199" s="35" t="s">
        <v>849</v>
      </c>
      <c r="X1199" s="35" t="s">
        <v>49</v>
      </c>
      <c r="Y1199" s="35" t="s">
        <v>48</v>
      </c>
      <c r="Z1199" s="35" t="s">
        <v>14691</v>
      </c>
      <c r="AA1199" s="35" t="s">
        <v>14691</v>
      </c>
      <c r="AC1199" s="35" t="s">
        <v>14691</v>
      </c>
      <c r="AD1199" s="35" t="s">
        <v>14691</v>
      </c>
      <c r="AE1199">
        <v>235750000</v>
      </c>
      <c r="AF1199">
        <v>10.25</v>
      </c>
      <c r="AG1199" s="35" t="s">
        <v>14691</v>
      </c>
      <c r="AI1199">
        <v>11500000</v>
      </c>
      <c r="AJ1199" s="20">
        <v>44582</v>
      </c>
      <c r="AK1199" s="20"/>
      <c r="AL1199">
        <v>13100000</v>
      </c>
      <c r="AO1199">
        <v>13100000</v>
      </c>
      <c r="AP1199" s="35" t="s">
        <v>14691</v>
      </c>
      <c r="AQ1199" s="35" t="s">
        <v>14691</v>
      </c>
      <c r="AR1199" s="35" t="s">
        <v>14691</v>
      </c>
      <c r="AS1199" s="35" t="s">
        <v>14691</v>
      </c>
      <c r="AT1199" s="35" t="s">
        <v>14691</v>
      </c>
      <c r="AU1199">
        <v>10.25</v>
      </c>
      <c r="AV1199">
        <v>10.316000000000001</v>
      </c>
      <c r="AW1199" t="b">
        <v>0</v>
      </c>
      <c r="AX1199">
        <v>23000000</v>
      </c>
      <c r="AY1199" s="20">
        <v>45132</v>
      </c>
      <c r="AZ1199" s="20"/>
      <c r="BA1199" s="20">
        <v>45316</v>
      </c>
      <c r="BB1199">
        <v>1</v>
      </c>
      <c r="BC1199">
        <v>0.5</v>
      </c>
      <c r="BD1199">
        <v>1</v>
      </c>
      <c r="BE1199">
        <v>11.5</v>
      </c>
      <c r="BF1199" s="35" t="s">
        <v>14691</v>
      </c>
      <c r="BG1199" s="35" t="s">
        <v>14179</v>
      </c>
      <c r="BH1199" s="35" t="s">
        <v>14859</v>
      </c>
      <c r="BI1199" s="35" t="s">
        <v>2584</v>
      </c>
      <c r="BJ1199" s="35" t="s">
        <v>14187</v>
      </c>
    </row>
    <row r="1200" spans="1:62" x14ac:dyDescent="0.2">
      <c r="A1200">
        <v>1198</v>
      </c>
      <c r="B1200" s="35" t="s">
        <v>14179</v>
      </c>
      <c r="C1200" s="35" t="s">
        <v>14180</v>
      </c>
      <c r="D1200" s="35" t="s">
        <v>14181</v>
      </c>
      <c r="E1200" s="35" t="s">
        <v>14188</v>
      </c>
      <c r="F1200" s="35" t="s">
        <v>14183</v>
      </c>
      <c r="G1200" s="20">
        <v>44552</v>
      </c>
      <c r="H1200" s="35" t="s">
        <v>91</v>
      </c>
      <c r="I1200" s="35" t="s">
        <v>61</v>
      </c>
      <c r="J1200" s="35" t="s">
        <v>69</v>
      </c>
      <c r="K1200">
        <v>18</v>
      </c>
      <c r="L1200">
        <v>9.1999999999999993</v>
      </c>
      <c r="M1200" s="35" t="s">
        <v>14070</v>
      </c>
      <c r="N1200" s="35" t="s">
        <v>14184</v>
      </c>
      <c r="O1200" s="35" t="s">
        <v>122</v>
      </c>
      <c r="P1200" s="35" t="s">
        <v>2575</v>
      </c>
      <c r="Q1200" s="35" t="s">
        <v>96</v>
      </c>
      <c r="R1200" s="35" t="s">
        <v>2623</v>
      </c>
      <c r="S1200" s="35" t="s">
        <v>14185</v>
      </c>
      <c r="T1200">
        <v>23000000</v>
      </c>
      <c r="U1200">
        <v>10</v>
      </c>
      <c r="V1200" s="35" t="s">
        <v>14691</v>
      </c>
      <c r="W1200" s="35" t="s">
        <v>849</v>
      </c>
      <c r="X1200" s="35" t="s">
        <v>49</v>
      </c>
      <c r="Y1200" s="35" t="s">
        <v>48</v>
      </c>
      <c r="Z1200" s="35" t="s">
        <v>14691</v>
      </c>
      <c r="AA1200" s="35" t="s">
        <v>14691</v>
      </c>
      <c r="AC1200" s="35" t="s">
        <v>14691</v>
      </c>
      <c r="AD1200" s="35" t="s">
        <v>14691</v>
      </c>
      <c r="AE1200">
        <v>235750000</v>
      </c>
      <c r="AF1200">
        <v>10.25</v>
      </c>
      <c r="AG1200" s="35" t="s">
        <v>14691</v>
      </c>
      <c r="AI1200">
        <v>11500000</v>
      </c>
      <c r="AJ1200" s="20">
        <v>44582</v>
      </c>
      <c r="AK1200" s="20"/>
      <c r="AL1200">
        <v>13100000</v>
      </c>
      <c r="AO1200">
        <v>13100000</v>
      </c>
      <c r="AP1200" s="35" t="s">
        <v>14691</v>
      </c>
      <c r="AQ1200" s="35" t="s">
        <v>14691</v>
      </c>
      <c r="AR1200" s="35" t="s">
        <v>14691</v>
      </c>
      <c r="AS1200" s="35" t="s">
        <v>14691</v>
      </c>
      <c r="AT1200" s="35" t="s">
        <v>14691</v>
      </c>
      <c r="AU1200">
        <v>10.25</v>
      </c>
      <c r="AV1200">
        <v>10.316000000000001</v>
      </c>
      <c r="AW1200" t="b">
        <v>0</v>
      </c>
      <c r="AX1200">
        <v>23000000</v>
      </c>
      <c r="AY1200" s="20">
        <v>45132</v>
      </c>
      <c r="AZ1200" s="20"/>
      <c r="BA1200" s="20">
        <v>45316</v>
      </c>
      <c r="BB1200">
        <v>1</v>
      </c>
      <c r="BC1200">
        <v>0.5</v>
      </c>
      <c r="BD1200">
        <v>1</v>
      </c>
      <c r="BE1200">
        <v>11.5</v>
      </c>
      <c r="BF1200" s="35" t="s">
        <v>14691</v>
      </c>
      <c r="BG1200" s="35" t="s">
        <v>14189</v>
      </c>
      <c r="BH1200" s="35" t="s">
        <v>6937</v>
      </c>
      <c r="BI1200" s="35" t="s">
        <v>2589</v>
      </c>
      <c r="BJ1200" s="35" t="s">
        <v>6938</v>
      </c>
    </row>
    <row r="1201" spans="1:62" x14ac:dyDescent="0.2">
      <c r="A1201">
        <v>1199</v>
      </c>
      <c r="B1201" s="35" t="s">
        <v>8134</v>
      </c>
      <c r="C1201" s="35" t="s">
        <v>8135</v>
      </c>
      <c r="D1201" s="35" t="s">
        <v>8136</v>
      </c>
      <c r="E1201" s="35" t="s">
        <v>8137</v>
      </c>
      <c r="F1201" s="35" t="s">
        <v>8138</v>
      </c>
      <c r="G1201" s="20">
        <v>44210</v>
      </c>
      <c r="H1201" s="35" t="s">
        <v>3225</v>
      </c>
      <c r="I1201" s="35" t="s">
        <v>54</v>
      </c>
      <c r="J1201" s="35" t="s">
        <v>69</v>
      </c>
      <c r="K1201">
        <v>18</v>
      </c>
      <c r="L1201">
        <v>9.1999999999999993</v>
      </c>
      <c r="M1201" s="35" t="s">
        <v>8139</v>
      </c>
      <c r="N1201" s="35" t="s">
        <v>8140</v>
      </c>
      <c r="O1201" s="35" t="s">
        <v>51</v>
      </c>
      <c r="P1201" s="35" t="s">
        <v>2656</v>
      </c>
      <c r="Q1201" s="35" t="s">
        <v>82</v>
      </c>
      <c r="R1201" s="35" t="s">
        <v>2577</v>
      </c>
      <c r="S1201" s="35" t="s">
        <v>8141</v>
      </c>
      <c r="T1201">
        <v>30475000</v>
      </c>
      <c r="U1201">
        <v>10</v>
      </c>
      <c r="V1201" s="35" t="s">
        <v>14691</v>
      </c>
      <c r="W1201" s="35" t="s">
        <v>847</v>
      </c>
      <c r="X1201" s="35" t="s">
        <v>79</v>
      </c>
      <c r="Y1201" s="35" t="s">
        <v>48</v>
      </c>
      <c r="Z1201" s="35" t="s">
        <v>14691</v>
      </c>
      <c r="AA1201" s="35" t="s">
        <v>14691</v>
      </c>
      <c r="AC1201" s="35" t="s">
        <v>14691</v>
      </c>
      <c r="AD1201" s="35" t="s">
        <v>14691</v>
      </c>
      <c r="AE1201">
        <v>304761959</v>
      </c>
      <c r="AF1201">
        <v>10</v>
      </c>
      <c r="AG1201" s="35" t="s">
        <v>14691</v>
      </c>
      <c r="AI1201">
        <v>15237500</v>
      </c>
      <c r="AJ1201" s="20">
        <v>44230</v>
      </c>
      <c r="AK1201" s="20"/>
      <c r="AL1201">
        <v>8750000</v>
      </c>
      <c r="AO1201">
        <v>8750000</v>
      </c>
      <c r="AP1201" s="35" t="s">
        <v>14691</v>
      </c>
      <c r="AQ1201" s="35" t="s">
        <v>14691</v>
      </c>
      <c r="AR1201" s="35" t="s">
        <v>14691</v>
      </c>
      <c r="AS1201" s="35" t="s">
        <v>14691</v>
      </c>
      <c r="AT1201" s="35" t="s">
        <v>14691</v>
      </c>
      <c r="AU1201">
        <v>10.01</v>
      </c>
      <c r="AV1201">
        <v>10.067</v>
      </c>
      <c r="AW1201" t="b">
        <v>0</v>
      </c>
      <c r="AX1201">
        <v>30475000</v>
      </c>
      <c r="AY1201" s="20">
        <v>44962</v>
      </c>
      <c r="AZ1201" s="20"/>
      <c r="BA1201" s="20"/>
      <c r="BB1201">
        <v>1</v>
      </c>
      <c r="BC1201">
        <v>0.5</v>
      </c>
      <c r="BD1201">
        <v>1</v>
      </c>
      <c r="BE1201">
        <v>11.5</v>
      </c>
      <c r="BF1201" s="35" t="s">
        <v>14691</v>
      </c>
      <c r="BG1201" s="35" t="s">
        <v>848</v>
      </c>
      <c r="BH1201" s="35" t="s">
        <v>8142</v>
      </c>
      <c r="BI1201" s="35" t="s">
        <v>2580</v>
      </c>
      <c r="BJ1201" s="35" t="s">
        <v>8143</v>
      </c>
    </row>
    <row r="1202" spans="1:62" x14ac:dyDescent="0.2">
      <c r="A1202">
        <v>1200</v>
      </c>
      <c r="B1202" s="35" t="s">
        <v>8134</v>
      </c>
      <c r="C1202" s="35" t="s">
        <v>8135</v>
      </c>
      <c r="D1202" s="35" t="s">
        <v>8136</v>
      </c>
      <c r="E1202" s="35" t="s">
        <v>8144</v>
      </c>
      <c r="F1202" s="35" t="s">
        <v>8138</v>
      </c>
      <c r="G1202" s="20">
        <v>44210</v>
      </c>
      <c r="H1202" s="35" t="s">
        <v>3225</v>
      </c>
      <c r="I1202" s="35" t="s">
        <v>54</v>
      </c>
      <c r="J1202" s="35" t="s">
        <v>69</v>
      </c>
      <c r="K1202">
        <v>18</v>
      </c>
      <c r="L1202">
        <v>9.1999999999999993</v>
      </c>
      <c r="M1202" s="35" t="s">
        <v>8139</v>
      </c>
      <c r="N1202" s="35" t="s">
        <v>8140</v>
      </c>
      <c r="O1202" s="35" t="s">
        <v>51</v>
      </c>
      <c r="P1202" s="35" t="s">
        <v>2656</v>
      </c>
      <c r="Q1202" s="35" t="s">
        <v>82</v>
      </c>
      <c r="R1202" s="35" t="s">
        <v>2577</v>
      </c>
      <c r="S1202" s="35" t="s">
        <v>8141</v>
      </c>
      <c r="T1202">
        <v>30475000</v>
      </c>
      <c r="U1202">
        <v>10</v>
      </c>
      <c r="V1202" s="35" t="s">
        <v>14691</v>
      </c>
      <c r="W1202" s="35" t="s">
        <v>847</v>
      </c>
      <c r="X1202" s="35" t="s">
        <v>79</v>
      </c>
      <c r="Y1202" s="35" t="s">
        <v>48</v>
      </c>
      <c r="Z1202" s="35" t="s">
        <v>14691</v>
      </c>
      <c r="AA1202" s="35" t="s">
        <v>14691</v>
      </c>
      <c r="AC1202" s="35" t="s">
        <v>14691</v>
      </c>
      <c r="AD1202" s="35" t="s">
        <v>14691</v>
      </c>
      <c r="AE1202">
        <v>304761959</v>
      </c>
      <c r="AF1202">
        <v>10</v>
      </c>
      <c r="AG1202" s="35" t="s">
        <v>14691</v>
      </c>
      <c r="AI1202">
        <v>15237500</v>
      </c>
      <c r="AJ1202" s="20">
        <v>44230</v>
      </c>
      <c r="AK1202" s="20"/>
      <c r="AL1202">
        <v>8750000</v>
      </c>
      <c r="AO1202">
        <v>8750000</v>
      </c>
      <c r="AP1202" s="35" t="s">
        <v>14691</v>
      </c>
      <c r="AQ1202" s="35" t="s">
        <v>14691</v>
      </c>
      <c r="AR1202" s="35" t="s">
        <v>14691</v>
      </c>
      <c r="AS1202" s="35" t="s">
        <v>14691</v>
      </c>
      <c r="AT1202" s="35" t="s">
        <v>14691</v>
      </c>
      <c r="AU1202">
        <v>10.01</v>
      </c>
      <c r="AV1202">
        <v>10.067</v>
      </c>
      <c r="AW1202" t="b">
        <v>0</v>
      </c>
      <c r="AX1202">
        <v>30475000</v>
      </c>
      <c r="AY1202" s="20">
        <v>44962</v>
      </c>
      <c r="AZ1202" s="20"/>
      <c r="BA1202" s="20"/>
      <c r="BB1202">
        <v>1</v>
      </c>
      <c r="BC1202">
        <v>0.5</v>
      </c>
      <c r="BD1202">
        <v>1</v>
      </c>
      <c r="BE1202">
        <v>11.5</v>
      </c>
      <c r="BF1202" s="35" t="s">
        <v>14691</v>
      </c>
      <c r="BG1202" s="35" t="s">
        <v>8134</v>
      </c>
      <c r="BH1202" s="35" t="s">
        <v>8145</v>
      </c>
      <c r="BI1202" s="35" t="s">
        <v>2584</v>
      </c>
      <c r="BJ1202" s="35" t="s">
        <v>8146</v>
      </c>
    </row>
    <row r="1203" spans="1:62" x14ac:dyDescent="0.2">
      <c r="A1203">
        <v>1201</v>
      </c>
      <c r="B1203" s="35" t="s">
        <v>8134</v>
      </c>
      <c r="C1203" s="35" t="s">
        <v>8135</v>
      </c>
      <c r="D1203" s="35" t="s">
        <v>8136</v>
      </c>
      <c r="E1203" s="35" t="s">
        <v>8147</v>
      </c>
      <c r="F1203" s="35" t="s">
        <v>8138</v>
      </c>
      <c r="G1203" s="20">
        <v>44210</v>
      </c>
      <c r="H1203" s="35" t="s">
        <v>3225</v>
      </c>
      <c r="I1203" s="35" t="s">
        <v>54</v>
      </c>
      <c r="J1203" s="35" t="s">
        <v>69</v>
      </c>
      <c r="K1203">
        <v>18</v>
      </c>
      <c r="L1203">
        <v>9.1999999999999993</v>
      </c>
      <c r="M1203" s="35" t="s">
        <v>8139</v>
      </c>
      <c r="N1203" s="35" t="s">
        <v>8140</v>
      </c>
      <c r="O1203" s="35" t="s">
        <v>51</v>
      </c>
      <c r="P1203" s="35" t="s">
        <v>2656</v>
      </c>
      <c r="Q1203" s="35" t="s">
        <v>82</v>
      </c>
      <c r="R1203" s="35" t="s">
        <v>2577</v>
      </c>
      <c r="S1203" s="35" t="s">
        <v>8141</v>
      </c>
      <c r="T1203">
        <v>30475000</v>
      </c>
      <c r="U1203">
        <v>10</v>
      </c>
      <c r="V1203" s="35" t="s">
        <v>14691</v>
      </c>
      <c r="W1203" s="35" t="s">
        <v>847</v>
      </c>
      <c r="X1203" s="35" t="s">
        <v>79</v>
      </c>
      <c r="Y1203" s="35" t="s">
        <v>48</v>
      </c>
      <c r="Z1203" s="35" t="s">
        <v>14691</v>
      </c>
      <c r="AA1203" s="35" t="s">
        <v>14691</v>
      </c>
      <c r="AC1203" s="35" t="s">
        <v>14691</v>
      </c>
      <c r="AD1203" s="35" t="s">
        <v>14691</v>
      </c>
      <c r="AE1203">
        <v>304761959</v>
      </c>
      <c r="AF1203">
        <v>10</v>
      </c>
      <c r="AG1203" s="35" t="s">
        <v>14691</v>
      </c>
      <c r="AI1203">
        <v>15237500</v>
      </c>
      <c r="AJ1203" s="20">
        <v>44230</v>
      </c>
      <c r="AK1203" s="20"/>
      <c r="AL1203">
        <v>8750000</v>
      </c>
      <c r="AO1203">
        <v>8750000</v>
      </c>
      <c r="AP1203" s="35" t="s">
        <v>14691</v>
      </c>
      <c r="AQ1203" s="35" t="s">
        <v>14691</v>
      </c>
      <c r="AR1203" s="35" t="s">
        <v>14691</v>
      </c>
      <c r="AS1203" s="35" t="s">
        <v>14691</v>
      </c>
      <c r="AT1203" s="35" t="s">
        <v>14691</v>
      </c>
      <c r="AU1203">
        <v>10.01</v>
      </c>
      <c r="AV1203">
        <v>10.067</v>
      </c>
      <c r="AW1203" t="b">
        <v>0</v>
      </c>
      <c r="AX1203">
        <v>30475000</v>
      </c>
      <c r="AY1203" s="20">
        <v>44962</v>
      </c>
      <c r="AZ1203" s="20"/>
      <c r="BA1203" s="20"/>
      <c r="BB1203">
        <v>1</v>
      </c>
      <c r="BC1203">
        <v>0.5</v>
      </c>
      <c r="BD1203">
        <v>1</v>
      </c>
      <c r="BE1203">
        <v>11.5</v>
      </c>
      <c r="BF1203" s="35" t="s">
        <v>14691</v>
      </c>
      <c r="BG1203" s="35" t="s">
        <v>8148</v>
      </c>
      <c r="BH1203" s="35" t="s">
        <v>8149</v>
      </c>
      <c r="BI1203" s="35" t="s">
        <v>2589</v>
      </c>
      <c r="BJ1203" s="35" t="s">
        <v>8150</v>
      </c>
    </row>
    <row r="1204" spans="1:62" x14ac:dyDescent="0.2">
      <c r="A1204">
        <v>1202</v>
      </c>
      <c r="B1204" s="35" t="s">
        <v>11217</v>
      </c>
      <c r="C1204" s="35" t="s">
        <v>11218</v>
      </c>
      <c r="D1204" s="35" t="s">
        <v>11219</v>
      </c>
      <c r="E1204" s="35" t="s">
        <v>11220</v>
      </c>
      <c r="F1204" s="35" t="s">
        <v>11221</v>
      </c>
      <c r="G1204" s="20">
        <v>44253</v>
      </c>
      <c r="H1204" s="35" t="s">
        <v>3225</v>
      </c>
      <c r="I1204" s="35" t="s">
        <v>54</v>
      </c>
      <c r="J1204" s="35" t="s">
        <v>69</v>
      </c>
      <c r="K1204">
        <v>18</v>
      </c>
      <c r="L1204">
        <v>9.1999999999999993</v>
      </c>
      <c r="M1204" s="35" t="s">
        <v>11222</v>
      </c>
      <c r="N1204" s="35" t="s">
        <v>11223</v>
      </c>
      <c r="O1204" s="35" t="s">
        <v>90</v>
      </c>
      <c r="P1204" s="35" t="s">
        <v>2575</v>
      </c>
      <c r="Q1204" s="35" t="s">
        <v>59</v>
      </c>
      <c r="R1204" s="35" t="s">
        <v>2623</v>
      </c>
      <c r="S1204" s="35" t="s">
        <v>11224</v>
      </c>
      <c r="T1204">
        <v>17500000</v>
      </c>
      <c r="U1204">
        <v>10</v>
      </c>
      <c r="V1204" s="35" t="s">
        <v>11225</v>
      </c>
      <c r="W1204" s="35" t="s">
        <v>845</v>
      </c>
      <c r="X1204" s="35" t="s">
        <v>65</v>
      </c>
      <c r="Y1204" s="35" t="s">
        <v>48</v>
      </c>
      <c r="Z1204" s="35" t="s">
        <v>14691</v>
      </c>
      <c r="AA1204" s="35" t="s">
        <v>14691</v>
      </c>
      <c r="AC1204" s="35" t="s">
        <v>14691</v>
      </c>
      <c r="AD1204" s="35" t="s">
        <v>14691</v>
      </c>
      <c r="AE1204">
        <v>175009638</v>
      </c>
      <c r="AF1204">
        <v>10</v>
      </c>
      <c r="AG1204" s="35" t="s">
        <v>14691</v>
      </c>
      <c r="AI1204">
        <v>8750000</v>
      </c>
      <c r="AJ1204" s="20">
        <v>44272</v>
      </c>
      <c r="AK1204" s="20"/>
      <c r="AL1204">
        <v>4875000</v>
      </c>
      <c r="AO1204">
        <v>4875000</v>
      </c>
      <c r="AP1204" s="35" t="s">
        <v>14691</v>
      </c>
      <c r="AQ1204" s="35" t="s">
        <v>14691</v>
      </c>
      <c r="AR1204" s="35" t="s">
        <v>14691</v>
      </c>
      <c r="AS1204" s="35" t="s">
        <v>14691</v>
      </c>
      <c r="AT1204" s="35" t="s">
        <v>14691</v>
      </c>
      <c r="AU1204">
        <v>10</v>
      </c>
      <c r="AV1204">
        <v>10.045999999999999</v>
      </c>
      <c r="AW1204" t="b">
        <v>0</v>
      </c>
      <c r="AX1204">
        <v>17500000</v>
      </c>
      <c r="AY1204" s="20">
        <v>45004</v>
      </c>
      <c r="AZ1204" s="20"/>
      <c r="BA1204" s="20"/>
      <c r="BB1204">
        <v>1</v>
      </c>
      <c r="BC1204">
        <v>0.5</v>
      </c>
      <c r="BD1204">
        <v>1</v>
      </c>
      <c r="BE1204">
        <v>11.5</v>
      </c>
      <c r="BF1204" s="35" t="s">
        <v>14691</v>
      </c>
      <c r="BG1204" s="35" t="s">
        <v>846</v>
      </c>
      <c r="BH1204" s="35" t="s">
        <v>14860</v>
      </c>
      <c r="BI1204" s="35" t="s">
        <v>2580</v>
      </c>
      <c r="BJ1204" s="35" t="s">
        <v>11226</v>
      </c>
    </row>
    <row r="1205" spans="1:62" x14ac:dyDescent="0.2">
      <c r="A1205">
        <v>1203</v>
      </c>
      <c r="B1205" s="35" t="s">
        <v>11217</v>
      </c>
      <c r="C1205" s="35" t="s">
        <v>11218</v>
      </c>
      <c r="D1205" s="35" t="s">
        <v>11219</v>
      </c>
      <c r="E1205" s="35" t="s">
        <v>11227</v>
      </c>
      <c r="F1205" s="35" t="s">
        <v>11221</v>
      </c>
      <c r="G1205" s="20">
        <v>44253</v>
      </c>
      <c r="H1205" s="35" t="s">
        <v>3225</v>
      </c>
      <c r="I1205" s="35" t="s">
        <v>54</v>
      </c>
      <c r="J1205" s="35" t="s">
        <v>69</v>
      </c>
      <c r="K1205">
        <v>18</v>
      </c>
      <c r="L1205">
        <v>9.1999999999999993</v>
      </c>
      <c r="M1205" s="35" t="s">
        <v>11222</v>
      </c>
      <c r="N1205" s="35" t="s">
        <v>11223</v>
      </c>
      <c r="O1205" s="35" t="s">
        <v>90</v>
      </c>
      <c r="P1205" s="35" t="s">
        <v>2575</v>
      </c>
      <c r="Q1205" s="35" t="s">
        <v>59</v>
      </c>
      <c r="R1205" s="35" t="s">
        <v>2623</v>
      </c>
      <c r="S1205" s="35" t="s">
        <v>11224</v>
      </c>
      <c r="T1205">
        <v>17500000</v>
      </c>
      <c r="U1205">
        <v>10</v>
      </c>
      <c r="V1205" s="35" t="s">
        <v>11225</v>
      </c>
      <c r="W1205" s="35" t="s">
        <v>845</v>
      </c>
      <c r="X1205" s="35" t="s">
        <v>65</v>
      </c>
      <c r="Y1205" s="35" t="s">
        <v>48</v>
      </c>
      <c r="Z1205" s="35" t="s">
        <v>14691</v>
      </c>
      <c r="AA1205" s="35" t="s">
        <v>14691</v>
      </c>
      <c r="AC1205" s="35" t="s">
        <v>14691</v>
      </c>
      <c r="AD1205" s="35" t="s">
        <v>14691</v>
      </c>
      <c r="AE1205">
        <v>175009638</v>
      </c>
      <c r="AF1205">
        <v>10</v>
      </c>
      <c r="AG1205" s="35" t="s">
        <v>14691</v>
      </c>
      <c r="AI1205">
        <v>8750000</v>
      </c>
      <c r="AJ1205" s="20">
        <v>44272</v>
      </c>
      <c r="AK1205" s="20"/>
      <c r="AL1205">
        <v>4875000</v>
      </c>
      <c r="AO1205">
        <v>4875000</v>
      </c>
      <c r="AP1205" s="35" t="s">
        <v>14691</v>
      </c>
      <c r="AQ1205" s="35" t="s">
        <v>14691</v>
      </c>
      <c r="AR1205" s="35" t="s">
        <v>14691</v>
      </c>
      <c r="AS1205" s="35" t="s">
        <v>14691</v>
      </c>
      <c r="AT1205" s="35" t="s">
        <v>14691</v>
      </c>
      <c r="AU1205">
        <v>10</v>
      </c>
      <c r="AV1205">
        <v>10.045999999999999</v>
      </c>
      <c r="AW1205" t="b">
        <v>0</v>
      </c>
      <c r="AX1205">
        <v>17500000</v>
      </c>
      <c r="AY1205" s="20">
        <v>45004</v>
      </c>
      <c r="AZ1205" s="20"/>
      <c r="BA1205" s="20"/>
      <c r="BB1205">
        <v>1</v>
      </c>
      <c r="BC1205">
        <v>0.5</v>
      </c>
      <c r="BD1205">
        <v>1</v>
      </c>
      <c r="BE1205">
        <v>11.5</v>
      </c>
      <c r="BF1205" s="35" t="s">
        <v>14691</v>
      </c>
      <c r="BG1205" s="35" t="s">
        <v>11217</v>
      </c>
      <c r="BH1205" s="35" t="s">
        <v>14861</v>
      </c>
      <c r="BI1205" s="35" t="s">
        <v>2584</v>
      </c>
      <c r="BJ1205" s="35" t="s">
        <v>11228</v>
      </c>
    </row>
    <row r="1206" spans="1:62" x14ac:dyDescent="0.2">
      <c r="A1206">
        <v>1204</v>
      </c>
      <c r="B1206" s="35" t="s">
        <v>11217</v>
      </c>
      <c r="C1206" s="35" t="s">
        <v>11218</v>
      </c>
      <c r="D1206" s="35" t="s">
        <v>11219</v>
      </c>
      <c r="E1206" s="35" t="s">
        <v>11229</v>
      </c>
      <c r="F1206" s="35" t="s">
        <v>11221</v>
      </c>
      <c r="G1206" s="20">
        <v>44253</v>
      </c>
      <c r="H1206" s="35" t="s">
        <v>3225</v>
      </c>
      <c r="I1206" s="35" t="s">
        <v>54</v>
      </c>
      <c r="J1206" s="35" t="s">
        <v>69</v>
      </c>
      <c r="K1206">
        <v>18</v>
      </c>
      <c r="L1206">
        <v>9.1999999999999993</v>
      </c>
      <c r="M1206" s="35" t="s">
        <v>11222</v>
      </c>
      <c r="N1206" s="35" t="s">
        <v>11223</v>
      </c>
      <c r="O1206" s="35" t="s">
        <v>90</v>
      </c>
      <c r="P1206" s="35" t="s">
        <v>2575</v>
      </c>
      <c r="Q1206" s="35" t="s">
        <v>59</v>
      </c>
      <c r="R1206" s="35" t="s">
        <v>2623</v>
      </c>
      <c r="S1206" s="35" t="s">
        <v>11224</v>
      </c>
      <c r="T1206">
        <v>17500000</v>
      </c>
      <c r="U1206">
        <v>10</v>
      </c>
      <c r="V1206" s="35" t="s">
        <v>11225</v>
      </c>
      <c r="W1206" s="35" t="s">
        <v>845</v>
      </c>
      <c r="X1206" s="35" t="s">
        <v>65</v>
      </c>
      <c r="Y1206" s="35" t="s">
        <v>48</v>
      </c>
      <c r="Z1206" s="35" t="s">
        <v>14691</v>
      </c>
      <c r="AA1206" s="35" t="s">
        <v>14691</v>
      </c>
      <c r="AC1206" s="35" t="s">
        <v>14691</v>
      </c>
      <c r="AD1206" s="35" t="s">
        <v>14691</v>
      </c>
      <c r="AE1206">
        <v>175009638</v>
      </c>
      <c r="AF1206">
        <v>10</v>
      </c>
      <c r="AG1206" s="35" t="s">
        <v>14691</v>
      </c>
      <c r="AI1206">
        <v>8750000</v>
      </c>
      <c r="AJ1206" s="20">
        <v>44272</v>
      </c>
      <c r="AK1206" s="20"/>
      <c r="AL1206">
        <v>4875000</v>
      </c>
      <c r="AO1206">
        <v>4875000</v>
      </c>
      <c r="AP1206" s="35" t="s">
        <v>14691</v>
      </c>
      <c r="AQ1206" s="35" t="s">
        <v>14691</v>
      </c>
      <c r="AR1206" s="35" t="s">
        <v>14691</v>
      </c>
      <c r="AS1206" s="35" t="s">
        <v>14691</v>
      </c>
      <c r="AT1206" s="35" t="s">
        <v>14691</v>
      </c>
      <c r="AU1206">
        <v>10</v>
      </c>
      <c r="AV1206">
        <v>10.045999999999999</v>
      </c>
      <c r="AW1206" t="b">
        <v>0</v>
      </c>
      <c r="AX1206">
        <v>17500000</v>
      </c>
      <c r="AY1206" s="20">
        <v>45004</v>
      </c>
      <c r="AZ1206" s="20"/>
      <c r="BA1206" s="20"/>
      <c r="BB1206">
        <v>1</v>
      </c>
      <c r="BC1206">
        <v>0.5</v>
      </c>
      <c r="BD1206">
        <v>1</v>
      </c>
      <c r="BE1206">
        <v>11.5</v>
      </c>
      <c r="BF1206" s="35" t="s">
        <v>14691</v>
      </c>
      <c r="BG1206" s="35" t="s">
        <v>11230</v>
      </c>
      <c r="BH1206" s="35" t="s">
        <v>14862</v>
      </c>
      <c r="BI1206" s="35" t="s">
        <v>2589</v>
      </c>
      <c r="BJ1206" s="35" t="s">
        <v>11231</v>
      </c>
    </row>
    <row r="1207" spans="1:62" x14ac:dyDescent="0.2">
      <c r="A1207">
        <v>1205</v>
      </c>
      <c r="B1207" s="35" t="s">
        <v>844</v>
      </c>
      <c r="C1207" s="35" t="s">
        <v>10311</v>
      </c>
      <c r="D1207" s="35" t="s">
        <v>10312</v>
      </c>
      <c r="E1207" s="35" t="s">
        <v>10313</v>
      </c>
      <c r="F1207" s="35" t="s">
        <v>10314</v>
      </c>
      <c r="G1207" s="20">
        <v>44239</v>
      </c>
      <c r="H1207" s="35" t="s">
        <v>594</v>
      </c>
      <c r="I1207" s="35" t="s">
        <v>14691</v>
      </c>
      <c r="J1207" s="35" t="s">
        <v>83</v>
      </c>
      <c r="M1207" s="35" t="s">
        <v>10315</v>
      </c>
      <c r="N1207" s="35" t="s">
        <v>10316</v>
      </c>
      <c r="O1207" s="35" t="s">
        <v>74</v>
      </c>
      <c r="P1207" s="35" t="s">
        <v>2575</v>
      </c>
      <c r="Q1207" s="35" t="s">
        <v>96</v>
      </c>
      <c r="R1207" s="35" t="s">
        <v>2623</v>
      </c>
      <c r="S1207" s="35" t="s">
        <v>10317</v>
      </c>
      <c r="T1207">
        <v>34500000</v>
      </c>
      <c r="U1207">
        <v>10</v>
      </c>
      <c r="V1207" s="35" t="s">
        <v>10318</v>
      </c>
      <c r="W1207" s="35" t="s">
        <v>49</v>
      </c>
      <c r="X1207" s="35" t="s">
        <v>49</v>
      </c>
      <c r="Y1207" s="35" t="s">
        <v>48</v>
      </c>
      <c r="Z1207" s="35" t="s">
        <v>14691</v>
      </c>
      <c r="AA1207" s="35" t="s">
        <v>14691</v>
      </c>
      <c r="AC1207" s="35" t="s">
        <v>14691</v>
      </c>
      <c r="AD1207" s="35" t="s">
        <v>14691</v>
      </c>
      <c r="AE1207">
        <v>345000000</v>
      </c>
      <c r="AF1207">
        <v>10</v>
      </c>
      <c r="AG1207" s="35" t="s">
        <v>14691</v>
      </c>
      <c r="AI1207">
        <v>0</v>
      </c>
      <c r="AJ1207" s="20">
        <v>44259</v>
      </c>
      <c r="AK1207" s="20"/>
      <c r="AL1207">
        <v>9900000</v>
      </c>
      <c r="AN1207">
        <v>990000</v>
      </c>
      <c r="AP1207" s="35" t="s">
        <v>14691</v>
      </c>
      <c r="AQ1207" s="35" t="s">
        <v>14691</v>
      </c>
      <c r="AR1207" s="35" t="s">
        <v>14691</v>
      </c>
      <c r="AS1207" s="35" t="s">
        <v>14691</v>
      </c>
      <c r="AT1207" s="35" t="s">
        <v>14691</v>
      </c>
      <c r="AU1207">
        <v>10</v>
      </c>
      <c r="AV1207">
        <v>10.045999999999999</v>
      </c>
      <c r="AW1207" t="b">
        <v>0</v>
      </c>
      <c r="AX1207">
        <v>34500000</v>
      </c>
      <c r="AY1207" s="20">
        <v>44993</v>
      </c>
      <c r="AZ1207" s="20"/>
      <c r="BA1207" s="20">
        <v>45085</v>
      </c>
      <c r="BB1207">
        <v>1</v>
      </c>
      <c r="BF1207" s="35" t="s">
        <v>14691</v>
      </c>
      <c r="BG1207" s="35" t="s">
        <v>844</v>
      </c>
      <c r="BH1207" s="35" t="s">
        <v>14863</v>
      </c>
      <c r="BI1207" s="35" t="s">
        <v>2580</v>
      </c>
      <c r="BJ1207" s="35" t="s">
        <v>10319</v>
      </c>
    </row>
    <row r="1208" spans="1:62" x14ac:dyDescent="0.2">
      <c r="A1208">
        <v>1206</v>
      </c>
      <c r="B1208" s="35" t="s">
        <v>843</v>
      </c>
      <c r="C1208" s="35" t="s">
        <v>11704</v>
      </c>
      <c r="D1208" s="35" t="s">
        <v>11705</v>
      </c>
      <c r="E1208" s="35" t="s">
        <v>11706</v>
      </c>
      <c r="F1208" s="35" t="s">
        <v>11707</v>
      </c>
      <c r="G1208" s="20">
        <v>44239</v>
      </c>
      <c r="H1208" s="35" t="s">
        <v>222</v>
      </c>
      <c r="I1208" s="35" t="s">
        <v>14691</v>
      </c>
      <c r="J1208" s="35" t="s">
        <v>83</v>
      </c>
      <c r="M1208" s="35" t="s">
        <v>11708</v>
      </c>
      <c r="N1208" s="35" t="s">
        <v>11709</v>
      </c>
      <c r="O1208" s="35" t="s">
        <v>74</v>
      </c>
      <c r="P1208" s="35" t="s">
        <v>2575</v>
      </c>
      <c r="Q1208" s="35" t="s">
        <v>96</v>
      </c>
      <c r="R1208" s="35" t="s">
        <v>2623</v>
      </c>
      <c r="S1208" s="35" t="s">
        <v>11710</v>
      </c>
      <c r="T1208">
        <v>56330222</v>
      </c>
      <c r="U1208">
        <v>10</v>
      </c>
      <c r="V1208" s="35" t="s">
        <v>10318</v>
      </c>
      <c r="W1208" s="35" t="s">
        <v>49</v>
      </c>
      <c r="X1208" s="35" t="s">
        <v>49</v>
      </c>
      <c r="Y1208" s="35" t="s">
        <v>48</v>
      </c>
      <c r="Z1208" s="35" t="s">
        <v>14691</v>
      </c>
      <c r="AA1208" s="35" t="s">
        <v>14691</v>
      </c>
      <c r="AB1208">
        <v>10000000</v>
      </c>
      <c r="AC1208" s="35" t="s">
        <v>11711</v>
      </c>
      <c r="AD1208" s="35" t="s">
        <v>11712</v>
      </c>
      <c r="AE1208">
        <v>563302226</v>
      </c>
      <c r="AF1208">
        <v>10</v>
      </c>
      <c r="AG1208" s="35" t="s">
        <v>14691</v>
      </c>
      <c r="AI1208">
        <v>0</v>
      </c>
      <c r="AJ1208" s="20">
        <v>44279</v>
      </c>
      <c r="AK1208" s="20"/>
      <c r="AL1208">
        <v>14266044</v>
      </c>
      <c r="AN1208">
        <v>1300000</v>
      </c>
      <c r="AP1208" s="35" t="s">
        <v>14691</v>
      </c>
      <c r="AQ1208" s="35" t="s">
        <v>14691</v>
      </c>
      <c r="AR1208" s="35" t="s">
        <v>14691</v>
      </c>
      <c r="AS1208" s="35" t="s">
        <v>14691</v>
      </c>
      <c r="AT1208" s="35" t="s">
        <v>14691</v>
      </c>
      <c r="AU1208">
        <v>10</v>
      </c>
      <c r="AV1208">
        <v>10.053000000000001</v>
      </c>
      <c r="AW1208" t="b">
        <v>0</v>
      </c>
      <c r="AX1208">
        <v>56330222</v>
      </c>
      <c r="AY1208" s="20">
        <v>45011</v>
      </c>
      <c r="AZ1208" s="20"/>
      <c r="BA1208" s="20">
        <v>45103</v>
      </c>
      <c r="BB1208">
        <v>1</v>
      </c>
      <c r="BF1208" s="35" t="s">
        <v>14691</v>
      </c>
      <c r="BG1208" s="35" t="s">
        <v>843</v>
      </c>
      <c r="BH1208" s="35" t="s">
        <v>14864</v>
      </c>
      <c r="BI1208" s="35" t="s">
        <v>2580</v>
      </c>
      <c r="BJ1208" s="35" t="s">
        <v>11713</v>
      </c>
    </row>
    <row r="1209" spans="1:62" x14ac:dyDescent="0.2">
      <c r="A1209">
        <v>1207</v>
      </c>
      <c r="B1209" s="35" t="s">
        <v>3171</v>
      </c>
      <c r="C1209" s="35" t="s">
        <v>3172</v>
      </c>
      <c r="D1209" s="35" t="s">
        <v>3173</v>
      </c>
      <c r="E1209" s="35" t="s">
        <v>3174</v>
      </c>
      <c r="F1209" s="35" t="s">
        <v>3175</v>
      </c>
      <c r="G1209" s="20">
        <v>44117</v>
      </c>
      <c r="H1209" s="35" t="s">
        <v>2949</v>
      </c>
      <c r="I1209" s="35" t="s">
        <v>54</v>
      </c>
      <c r="J1209" s="35" t="s">
        <v>162</v>
      </c>
      <c r="K1209">
        <v>18</v>
      </c>
      <c r="L1209">
        <v>9.1999999999999993</v>
      </c>
      <c r="M1209" s="35" t="s">
        <v>3176</v>
      </c>
      <c r="N1209" s="35" t="s">
        <v>3177</v>
      </c>
      <c r="O1209" s="35" t="s">
        <v>111</v>
      </c>
      <c r="P1209" s="35" t="s">
        <v>2575</v>
      </c>
      <c r="Q1209" s="35" t="s">
        <v>112</v>
      </c>
      <c r="R1209" s="35" t="s">
        <v>2623</v>
      </c>
      <c r="S1209" s="35" t="s">
        <v>3178</v>
      </c>
      <c r="T1209">
        <v>11500000</v>
      </c>
      <c r="U1209">
        <v>10</v>
      </c>
      <c r="V1209" s="35" t="s">
        <v>3179</v>
      </c>
      <c r="W1209" s="35" t="s">
        <v>841</v>
      </c>
      <c r="X1209" s="35" t="s">
        <v>72</v>
      </c>
      <c r="Y1209" s="35" t="s">
        <v>48</v>
      </c>
      <c r="Z1209" s="35" t="s">
        <v>14691</v>
      </c>
      <c r="AA1209" s="35" t="s">
        <v>14691</v>
      </c>
      <c r="AC1209" s="35" t="s">
        <v>14691</v>
      </c>
      <c r="AD1209" s="35" t="s">
        <v>14691</v>
      </c>
      <c r="AE1209">
        <v>117858560</v>
      </c>
      <c r="AF1209">
        <v>10.25</v>
      </c>
      <c r="AG1209" s="35" t="s">
        <v>14691</v>
      </c>
      <c r="AI1209">
        <v>8625000</v>
      </c>
      <c r="AJ1209" s="20">
        <v>44155</v>
      </c>
      <c r="AK1209" s="20"/>
      <c r="AL1209">
        <v>6481550</v>
      </c>
      <c r="AO1209">
        <v>6481550</v>
      </c>
      <c r="AP1209" s="35" t="s">
        <v>14691</v>
      </c>
      <c r="AQ1209" s="35" t="s">
        <v>14691</v>
      </c>
      <c r="AR1209" s="35" t="s">
        <v>14691</v>
      </c>
      <c r="AS1209" s="35" t="s">
        <v>14691</v>
      </c>
      <c r="AT1209" s="35" t="s">
        <v>14691</v>
      </c>
      <c r="AU1209">
        <v>10.25</v>
      </c>
      <c r="AV1209">
        <v>10.256</v>
      </c>
      <c r="AW1209" t="b">
        <v>0</v>
      </c>
      <c r="AX1209">
        <v>11500000</v>
      </c>
      <c r="AY1209" s="20">
        <v>44705</v>
      </c>
      <c r="AZ1209" s="20"/>
      <c r="BA1209" s="20"/>
      <c r="BB1209">
        <v>1</v>
      </c>
      <c r="BC1209">
        <v>0.75</v>
      </c>
      <c r="BD1209">
        <v>1</v>
      </c>
      <c r="BE1209">
        <v>11.5</v>
      </c>
      <c r="BF1209" s="35" t="s">
        <v>14691</v>
      </c>
      <c r="BG1209" s="35" t="s">
        <v>842</v>
      </c>
      <c r="BH1209" s="35" t="s">
        <v>14865</v>
      </c>
      <c r="BI1209" s="35" t="s">
        <v>2580</v>
      </c>
      <c r="BJ1209" s="35" t="s">
        <v>3180</v>
      </c>
    </row>
    <row r="1210" spans="1:62" x14ac:dyDescent="0.2">
      <c r="A1210">
        <v>1208</v>
      </c>
      <c r="B1210" s="35" t="s">
        <v>3171</v>
      </c>
      <c r="C1210" s="35" t="s">
        <v>3172</v>
      </c>
      <c r="D1210" s="35" t="s">
        <v>3173</v>
      </c>
      <c r="E1210" s="35" t="s">
        <v>3181</v>
      </c>
      <c r="F1210" s="35" t="s">
        <v>3175</v>
      </c>
      <c r="G1210" s="20">
        <v>44117</v>
      </c>
      <c r="H1210" s="35" t="s">
        <v>2949</v>
      </c>
      <c r="I1210" s="35" t="s">
        <v>54</v>
      </c>
      <c r="J1210" s="35" t="s">
        <v>162</v>
      </c>
      <c r="K1210">
        <v>18</v>
      </c>
      <c r="L1210">
        <v>9.1999999999999993</v>
      </c>
      <c r="M1210" s="35" t="s">
        <v>3176</v>
      </c>
      <c r="N1210" s="35" t="s">
        <v>3177</v>
      </c>
      <c r="O1210" s="35" t="s">
        <v>111</v>
      </c>
      <c r="P1210" s="35" t="s">
        <v>2575</v>
      </c>
      <c r="Q1210" s="35" t="s">
        <v>112</v>
      </c>
      <c r="R1210" s="35" t="s">
        <v>2623</v>
      </c>
      <c r="S1210" s="35" t="s">
        <v>3178</v>
      </c>
      <c r="T1210">
        <v>11500000</v>
      </c>
      <c r="U1210">
        <v>10</v>
      </c>
      <c r="V1210" s="35" t="s">
        <v>3179</v>
      </c>
      <c r="W1210" s="35" t="s">
        <v>841</v>
      </c>
      <c r="X1210" s="35" t="s">
        <v>72</v>
      </c>
      <c r="Y1210" s="35" t="s">
        <v>48</v>
      </c>
      <c r="Z1210" s="35" t="s">
        <v>14691</v>
      </c>
      <c r="AA1210" s="35" t="s">
        <v>14691</v>
      </c>
      <c r="AC1210" s="35" t="s">
        <v>14691</v>
      </c>
      <c r="AD1210" s="35" t="s">
        <v>14691</v>
      </c>
      <c r="AE1210">
        <v>117858560</v>
      </c>
      <c r="AF1210">
        <v>10.25</v>
      </c>
      <c r="AG1210" s="35" t="s">
        <v>14691</v>
      </c>
      <c r="AI1210">
        <v>8625000</v>
      </c>
      <c r="AJ1210" s="20">
        <v>44155</v>
      </c>
      <c r="AK1210" s="20"/>
      <c r="AL1210">
        <v>6481550</v>
      </c>
      <c r="AO1210">
        <v>6481550</v>
      </c>
      <c r="AP1210" s="35" t="s">
        <v>14691</v>
      </c>
      <c r="AQ1210" s="35" t="s">
        <v>14691</v>
      </c>
      <c r="AR1210" s="35" t="s">
        <v>14691</v>
      </c>
      <c r="AS1210" s="35" t="s">
        <v>14691</v>
      </c>
      <c r="AT1210" s="35" t="s">
        <v>14691</v>
      </c>
      <c r="AU1210">
        <v>10.25</v>
      </c>
      <c r="AV1210">
        <v>10.256</v>
      </c>
      <c r="AW1210" t="b">
        <v>0</v>
      </c>
      <c r="AX1210">
        <v>11500000</v>
      </c>
      <c r="AY1210" s="20">
        <v>44705</v>
      </c>
      <c r="AZ1210" s="20"/>
      <c r="BA1210" s="20"/>
      <c r="BB1210">
        <v>1</v>
      </c>
      <c r="BC1210">
        <v>0.75</v>
      </c>
      <c r="BD1210">
        <v>1</v>
      </c>
      <c r="BE1210">
        <v>11.5</v>
      </c>
      <c r="BF1210" s="35" t="s">
        <v>14691</v>
      </c>
      <c r="BG1210" s="35" t="s">
        <v>3171</v>
      </c>
      <c r="BH1210" s="35" t="s">
        <v>14866</v>
      </c>
      <c r="BI1210" s="35" t="s">
        <v>2584</v>
      </c>
      <c r="BJ1210" s="35" t="s">
        <v>3182</v>
      </c>
    </row>
    <row r="1211" spans="1:62" x14ac:dyDescent="0.2">
      <c r="A1211">
        <v>1209</v>
      </c>
      <c r="B1211" s="35" t="s">
        <v>3171</v>
      </c>
      <c r="C1211" s="35" t="s">
        <v>3172</v>
      </c>
      <c r="D1211" s="35" t="s">
        <v>3173</v>
      </c>
      <c r="E1211" s="35" t="s">
        <v>3183</v>
      </c>
      <c r="F1211" s="35" t="s">
        <v>3175</v>
      </c>
      <c r="G1211" s="20">
        <v>44117</v>
      </c>
      <c r="H1211" s="35" t="s">
        <v>2949</v>
      </c>
      <c r="I1211" s="35" t="s">
        <v>54</v>
      </c>
      <c r="J1211" s="35" t="s">
        <v>162</v>
      </c>
      <c r="K1211">
        <v>18</v>
      </c>
      <c r="L1211">
        <v>9.1999999999999993</v>
      </c>
      <c r="M1211" s="35" t="s">
        <v>3176</v>
      </c>
      <c r="N1211" s="35" t="s">
        <v>3177</v>
      </c>
      <c r="O1211" s="35" t="s">
        <v>111</v>
      </c>
      <c r="P1211" s="35" t="s">
        <v>2575</v>
      </c>
      <c r="Q1211" s="35" t="s">
        <v>112</v>
      </c>
      <c r="R1211" s="35" t="s">
        <v>2623</v>
      </c>
      <c r="S1211" s="35" t="s">
        <v>3178</v>
      </c>
      <c r="T1211">
        <v>11500000</v>
      </c>
      <c r="U1211">
        <v>10</v>
      </c>
      <c r="V1211" s="35" t="s">
        <v>3179</v>
      </c>
      <c r="W1211" s="35" t="s">
        <v>841</v>
      </c>
      <c r="X1211" s="35" t="s">
        <v>72</v>
      </c>
      <c r="Y1211" s="35" t="s">
        <v>48</v>
      </c>
      <c r="Z1211" s="35" t="s">
        <v>14691</v>
      </c>
      <c r="AA1211" s="35" t="s">
        <v>14691</v>
      </c>
      <c r="AC1211" s="35" t="s">
        <v>14691</v>
      </c>
      <c r="AD1211" s="35" t="s">
        <v>14691</v>
      </c>
      <c r="AE1211">
        <v>117858560</v>
      </c>
      <c r="AF1211">
        <v>10.25</v>
      </c>
      <c r="AG1211" s="35" t="s">
        <v>14691</v>
      </c>
      <c r="AI1211">
        <v>8625000</v>
      </c>
      <c r="AJ1211" s="20">
        <v>44155</v>
      </c>
      <c r="AK1211" s="20"/>
      <c r="AL1211">
        <v>6481550</v>
      </c>
      <c r="AO1211">
        <v>6481550</v>
      </c>
      <c r="AP1211" s="35" t="s">
        <v>14691</v>
      </c>
      <c r="AQ1211" s="35" t="s">
        <v>14691</v>
      </c>
      <c r="AR1211" s="35" t="s">
        <v>14691</v>
      </c>
      <c r="AS1211" s="35" t="s">
        <v>14691</v>
      </c>
      <c r="AT1211" s="35" t="s">
        <v>14691</v>
      </c>
      <c r="AU1211">
        <v>10.25</v>
      </c>
      <c r="AV1211">
        <v>10.256</v>
      </c>
      <c r="AW1211" t="b">
        <v>0</v>
      </c>
      <c r="AX1211">
        <v>11500000</v>
      </c>
      <c r="AY1211" s="20">
        <v>44705</v>
      </c>
      <c r="AZ1211" s="20"/>
      <c r="BA1211" s="20"/>
      <c r="BB1211">
        <v>1</v>
      </c>
      <c r="BC1211">
        <v>0.75</v>
      </c>
      <c r="BD1211">
        <v>1</v>
      </c>
      <c r="BE1211">
        <v>11.5</v>
      </c>
      <c r="BF1211" s="35" t="s">
        <v>14691</v>
      </c>
      <c r="BG1211" s="35" t="s">
        <v>3184</v>
      </c>
      <c r="BH1211" s="35" t="s">
        <v>14867</v>
      </c>
      <c r="BI1211" s="35" t="s">
        <v>2589</v>
      </c>
      <c r="BJ1211" s="35" t="s">
        <v>3185</v>
      </c>
    </row>
    <row r="1212" spans="1:62" x14ac:dyDescent="0.2">
      <c r="A1212">
        <v>1210</v>
      </c>
      <c r="B1212" s="35" t="s">
        <v>14190</v>
      </c>
      <c r="C1212" s="35" t="s">
        <v>14191</v>
      </c>
      <c r="D1212" s="35" t="s">
        <v>14192</v>
      </c>
      <c r="E1212" s="35" t="s">
        <v>14193</v>
      </c>
      <c r="F1212" s="35" t="s">
        <v>14194</v>
      </c>
      <c r="G1212" s="20">
        <v>44533</v>
      </c>
      <c r="H1212" s="35" t="s">
        <v>2949</v>
      </c>
      <c r="I1212" s="35" t="s">
        <v>54</v>
      </c>
      <c r="J1212" s="35" t="s">
        <v>525</v>
      </c>
      <c r="K1212">
        <v>18</v>
      </c>
      <c r="L1212">
        <v>9.1999999999999993</v>
      </c>
      <c r="M1212" s="35" t="s">
        <v>14195</v>
      </c>
      <c r="N1212" s="35" t="s">
        <v>14196</v>
      </c>
      <c r="O1212" s="35" t="s">
        <v>839</v>
      </c>
      <c r="P1212" s="35" t="s">
        <v>2622</v>
      </c>
      <c r="Q1212" s="35" t="s">
        <v>200</v>
      </c>
      <c r="R1212" s="35" t="s">
        <v>2577</v>
      </c>
      <c r="S1212" s="35" t="s">
        <v>14197</v>
      </c>
      <c r="T1212">
        <v>11500000</v>
      </c>
      <c r="U1212">
        <v>10</v>
      </c>
      <c r="V1212" s="35" t="s">
        <v>14198</v>
      </c>
      <c r="W1212" s="35" t="s">
        <v>838</v>
      </c>
      <c r="X1212" s="35" t="s">
        <v>49</v>
      </c>
      <c r="Y1212" s="35" t="s">
        <v>48</v>
      </c>
      <c r="Z1212" s="35" t="s">
        <v>14691</v>
      </c>
      <c r="AA1212" s="35" t="s">
        <v>14691</v>
      </c>
      <c r="AC1212" s="35" t="s">
        <v>14691</v>
      </c>
      <c r="AD1212" s="35" t="s">
        <v>14691</v>
      </c>
      <c r="AE1212">
        <v>116150000</v>
      </c>
      <c r="AF1212">
        <v>10.1</v>
      </c>
      <c r="AG1212" s="35" t="s">
        <v>14691</v>
      </c>
      <c r="AI1212">
        <v>5750000</v>
      </c>
      <c r="AJ1212" s="20">
        <v>44586</v>
      </c>
      <c r="AK1212" s="20"/>
      <c r="AL1212">
        <v>5450000</v>
      </c>
      <c r="AM1212">
        <v>545000</v>
      </c>
      <c r="AP1212" s="35" t="s">
        <v>14691</v>
      </c>
      <c r="AQ1212" s="35" t="s">
        <v>14691</v>
      </c>
      <c r="AR1212" s="35" t="s">
        <v>14691</v>
      </c>
      <c r="AS1212" s="35" t="s">
        <v>14691</v>
      </c>
      <c r="AT1212" s="35" t="s">
        <v>14691</v>
      </c>
      <c r="AU1212">
        <v>10.1</v>
      </c>
      <c r="AV1212">
        <v>10.196</v>
      </c>
      <c r="AW1212" t="b">
        <v>0</v>
      </c>
      <c r="AX1212">
        <v>11500000</v>
      </c>
      <c r="AY1212" s="20">
        <v>45134</v>
      </c>
      <c r="AZ1212" s="20"/>
      <c r="BA1212" s="20"/>
      <c r="BB1212">
        <v>1</v>
      </c>
      <c r="BC1212">
        <v>0.5</v>
      </c>
      <c r="BD1212">
        <v>1</v>
      </c>
      <c r="BE1212">
        <v>11.5</v>
      </c>
      <c r="BF1212" s="35" t="s">
        <v>14691</v>
      </c>
      <c r="BG1212" s="35" t="s">
        <v>840</v>
      </c>
      <c r="BH1212" s="35" t="s">
        <v>14199</v>
      </c>
      <c r="BI1212" s="35" t="s">
        <v>2580</v>
      </c>
      <c r="BJ1212" s="35" t="s">
        <v>14200</v>
      </c>
    </row>
    <row r="1213" spans="1:62" x14ac:dyDescent="0.2">
      <c r="A1213">
        <v>1211</v>
      </c>
      <c r="B1213" s="35" t="s">
        <v>14190</v>
      </c>
      <c r="C1213" s="35" t="s">
        <v>14191</v>
      </c>
      <c r="D1213" s="35" t="s">
        <v>14192</v>
      </c>
      <c r="E1213" s="35" t="s">
        <v>14201</v>
      </c>
      <c r="F1213" s="35" t="s">
        <v>14194</v>
      </c>
      <c r="G1213" s="20">
        <v>44533</v>
      </c>
      <c r="H1213" s="35" t="s">
        <v>2949</v>
      </c>
      <c r="I1213" s="35" t="s">
        <v>54</v>
      </c>
      <c r="J1213" s="35" t="s">
        <v>525</v>
      </c>
      <c r="K1213">
        <v>18</v>
      </c>
      <c r="L1213">
        <v>9.1999999999999993</v>
      </c>
      <c r="M1213" s="35" t="s">
        <v>14195</v>
      </c>
      <c r="N1213" s="35" t="s">
        <v>14196</v>
      </c>
      <c r="O1213" s="35" t="s">
        <v>839</v>
      </c>
      <c r="P1213" s="35" t="s">
        <v>2622</v>
      </c>
      <c r="Q1213" s="35" t="s">
        <v>200</v>
      </c>
      <c r="R1213" s="35" t="s">
        <v>2577</v>
      </c>
      <c r="S1213" s="35" t="s">
        <v>14197</v>
      </c>
      <c r="T1213">
        <v>11500000</v>
      </c>
      <c r="U1213">
        <v>10</v>
      </c>
      <c r="V1213" s="35" t="s">
        <v>14198</v>
      </c>
      <c r="W1213" s="35" t="s">
        <v>838</v>
      </c>
      <c r="X1213" s="35" t="s">
        <v>49</v>
      </c>
      <c r="Y1213" s="35" t="s">
        <v>48</v>
      </c>
      <c r="Z1213" s="35" t="s">
        <v>14691</v>
      </c>
      <c r="AA1213" s="35" t="s">
        <v>14691</v>
      </c>
      <c r="AC1213" s="35" t="s">
        <v>14691</v>
      </c>
      <c r="AD1213" s="35" t="s">
        <v>14691</v>
      </c>
      <c r="AE1213">
        <v>116150000</v>
      </c>
      <c r="AF1213">
        <v>10.1</v>
      </c>
      <c r="AG1213" s="35" t="s">
        <v>14691</v>
      </c>
      <c r="AI1213">
        <v>5750000</v>
      </c>
      <c r="AJ1213" s="20">
        <v>44586</v>
      </c>
      <c r="AK1213" s="20"/>
      <c r="AL1213">
        <v>5450000</v>
      </c>
      <c r="AM1213">
        <v>545000</v>
      </c>
      <c r="AP1213" s="35" t="s">
        <v>14691</v>
      </c>
      <c r="AQ1213" s="35" t="s">
        <v>14691</v>
      </c>
      <c r="AR1213" s="35" t="s">
        <v>14691</v>
      </c>
      <c r="AS1213" s="35" t="s">
        <v>14691</v>
      </c>
      <c r="AT1213" s="35" t="s">
        <v>14691</v>
      </c>
      <c r="AU1213">
        <v>10.1</v>
      </c>
      <c r="AV1213">
        <v>10.196</v>
      </c>
      <c r="AW1213" t="b">
        <v>0</v>
      </c>
      <c r="AX1213">
        <v>11500000</v>
      </c>
      <c r="AY1213" s="20">
        <v>45134</v>
      </c>
      <c r="AZ1213" s="20"/>
      <c r="BA1213" s="20"/>
      <c r="BB1213">
        <v>1</v>
      </c>
      <c r="BC1213">
        <v>0.5</v>
      </c>
      <c r="BD1213">
        <v>1</v>
      </c>
      <c r="BE1213">
        <v>11.5</v>
      </c>
      <c r="BF1213" s="35" t="s">
        <v>14691</v>
      </c>
      <c r="BG1213" s="35" t="s">
        <v>14190</v>
      </c>
      <c r="BH1213" s="35" t="s">
        <v>14202</v>
      </c>
      <c r="BI1213" s="35" t="s">
        <v>2584</v>
      </c>
      <c r="BJ1213" s="35" t="s">
        <v>14203</v>
      </c>
    </row>
    <row r="1214" spans="1:62" x14ac:dyDescent="0.2">
      <c r="A1214">
        <v>1212</v>
      </c>
      <c r="B1214" s="35" t="s">
        <v>14190</v>
      </c>
      <c r="C1214" s="35" t="s">
        <v>14191</v>
      </c>
      <c r="D1214" s="35" t="s">
        <v>14192</v>
      </c>
      <c r="E1214" s="35" t="s">
        <v>14204</v>
      </c>
      <c r="F1214" s="35" t="s">
        <v>14194</v>
      </c>
      <c r="G1214" s="20">
        <v>44533</v>
      </c>
      <c r="H1214" s="35" t="s">
        <v>2949</v>
      </c>
      <c r="I1214" s="35" t="s">
        <v>54</v>
      </c>
      <c r="J1214" s="35" t="s">
        <v>525</v>
      </c>
      <c r="K1214">
        <v>18</v>
      </c>
      <c r="L1214">
        <v>9.1999999999999993</v>
      </c>
      <c r="M1214" s="35" t="s">
        <v>14195</v>
      </c>
      <c r="N1214" s="35" t="s">
        <v>14196</v>
      </c>
      <c r="O1214" s="35" t="s">
        <v>839</v>
      </c>
      <c r="P1214" s="35" t="s">
        <v>2622</v>
      </c>
      <c r="Q1214" s="35" t="s">
        <v>200</v>
      </c>
      <c r="R1214" s="35" t="s">
        <v>2577</v>
      </c>
      <c r="S1214" s="35" t="s">
        <v>14197</v>
      </c>
      <c r="T1214">
        <v>11500000</v>
      </c>
      <c r="U1214">
        <v>10</v>
      </c>
      <c r="V1214" s="35" t="s">
        <v>14198</v>
      </c>
      <c r="W1214" s="35" t="s">
        <v>838</v>
      </c>
      <c r="X1214" s="35" t="s">
        <v>49</v>
      </c>
      <c r="Y1214" s="35" t="s">
        <v>48</v>
      </c>
      <c r="Z1214" s="35" t="s">
        <v>14691</v>
      </c>
      <c r="AA1214" s="35" t="s">
        <v>14691</v>
      </c>
      <c r="AC1214" s="35" t="s">
        <v>14691</v>
      </c>
      <c r="AD1214" s="35" t="s">
        <v>14691</v>
      </c>
      <c r="AE1214">
        <v>116150000</v>
      </c>
      <c r="AF1214">
        <v>10.1</v>
      </c>
      <c r="AG1214" s="35" t="s">
        <v>14691</v>
      </c>
      <c r="AI1214">
        <v>5750000</v>
      </c>
      <c r="AJ1214" s="20">
        <v>44586</v>
      </c>
      <c r="AK1214" s="20"/>
      <c r="AL1214">
        <v>5450000</v>
      </c>
      <c r="AM1214">
        <v>545000</v>
      </c>
      <c r="AP1214" s="35" t="s">
        <v>14691</v>
      </c>
      <c r="AQ1214" s="35" t="s">
        <v>14691</v>
      </c>
      <c r="AR1214" s="35" t="s">
        <v>14691</v>
      </c>
      <c r="AS1214" s="35" t="s">
        <v>14691</v>
      </c>
      <c r="AT1214" s="35" t="s">
        <v>14691</v>
      </c>
      <c r="AU1214">
        <v>10.1</v>
      </c>
      <c r="AV1214">
        <v>10.196</v>
      </c>
      <c r="AW1214" t="b">
        <v>0</v>
      </c>
      <c r="AX1214">
        <v>11500000</v>
      </c>
      <c r="AY1214" s="20">
        <v>45134</v>
      </c>
      <c r="AZ1214" s="20"/>
      <c r="BA1214" s="20"/>
      <c r="BB1214">
        <v>1</v>
      </c>
      <c r="BC1214">
        <v>0.5</v>
      </c>
      <c r="BD1214">
        <v>1</v>
      </c>
      <c r="BE1214">
        <v>11.5</v>
      </c>
      <c r="BF1214" s="35" t="s">
        <v>14691</v>
      </c>
      <c r="BG1214" s="35" t="s">
        <v>14205</v>
      </c>
      <c r="BH1214" s="35" t="s">
        <v>14206</v>
      </c>
      <c r="BI1214" s="35" t="s">
        <v>2589</v>
      </c>
      <c r="BJ1214" s="35" t="s">
        <v>14207</v>
      </c>
    </row>
    <row r="1215" spans="1:62" x14ac:dyDescent="0.2">
      <c r="A1215">
        <v>1213</v>
      </c>
      <c r="B1215" s="35" t="s">
        <v>14190</v>
      </c>
      <c r="C1215" s="35" t="s">
        <v>14191</v>
      </c>
      <c r="D1215" s="35" t="s">
        <v>14192</v>
      </c>
      <c r="E1215" s="35" t="s">
        <v>14208</v>
      </c>
      <c r="F1215" s="35" t="s">
        <v>14194</v>
      </c>
      <c r="G1215" s="20">
        <v>44533</v>
      </c>
      <c r="H1215" s="35" t="s">
        <v>2949</v>
      </c>
      <c r="I1215" s="35" t="s">
        <v>54</v>
      </c>
      <c r="J1215" s="35" t="s">
        <v>525</v>
      </c>
      <c r="K1215">
        <v>18</v>
      </c>
      <c r="L1215">
        <v>9.1999999999999993</v>
      </c>
      <c r="M1215" s="35" t="s">
        <v>14195</v>
      </c>
      <c r="N1215" s="35" t="s">
        <v>14196</v>
      </c>
      <c r="O1215" s="35" t="s">
        <v>839</v>
      </c>
      <c r="P1215" s="35" t="s">
        <v>2622</v>
      </c>
      <c r="Q1215" s="35" t="s">
        <v>200</v>
      </c>
      <c r="R1215" s="35" t="s">
        <v>2577</v>
      </c>
      <c r="S1215" s="35" t="s">
        <v>14197</v>
      </c>
      <c r="T1215">
        <v>11500000</v>
      </c>
      <c r="U1215">
        <v>10</v>
      </c>
      <c r="V1215" s="35" t="s">
        <v>14198</v>
      </c>
      <c r="W1215" s="35" t="s">
        <v>838</v>
      </c>
      <c r="X1215" s="35" t="s">
        <v>49</v>
      </c>
      <c r="Y1215" s="35" t="s">
        <v>48</v>
      </c>
      <c r="Z1215" s="35" t="s">
        <v>14691</v>
      </c>
      <c r="AA1215" s="35" t="s">
        <v>14691</v>
      </c>
      <c r="AC1215" s="35" t="s">
        <v>14691</v>
      </c>
      <c r="AD1215" s="35" t="s">
        <v>14691</v>
      </c>
      <c r="AE1215">
        <v>116150000</v>
      </c>
      <c r="AF1215">
        <v>10.1</v>
      </c>
      <c r="AG1215" s="35" t="s">
        <v>14691</v>
      </c>
      <c r="AI1215">
        <v>5750000</v>
      </c>
      <c r="AJ1215" s="20">
        <v>44586</v>
      </c>
      <c r="AK1215" s="20"/>
      <c r="AL1215">
        <v>5450000</v>
      </c>
      <c r="AM1215">
        <v>545000</v>
      </c>
      <c r="AP1215" s="35" t="s">
        <v>14691</v>
      </c>
      <c r="AQ1215" s="35" t="s">
        <v>14691</v>
      </c>
      <c r="AR1215" s="35" t="s">
        <v>14691</v>
      </c>
      <c r="AS1215" s="35" t="s">
        <v>14691</v>
      </c>
      <c r="AT1215" s="35" t="s">
        <v>14691</v>
      </c>
      <c r="AU1215">
        <v>10.1</v>
      </c>
      <c r="AV1215">
        <v>10.196</v>
      </c>
      <c r="AW1215" t="b">
        <v>0</v>
      </c>
      <c r="AX1215">
        <v>11500000</v>
      </c>
      <c r="AY1215" s="20">
        <v>45134</v>
      </c>
      <c r="AZ1215" s="20"/>
      <c r="BA1215" s="20"/>
      <c r="BB1215">
        <v>1</v>
      </c>
      <c r="BC1215">
        <v>0.5</v>
      </c>
      <c r="BD1215">
        <v>1</v>
      </c>
      <c r="BE1215">
        <v>11.5</v>
      </c>
      <c r="BF1215" s="35" t="s">
        <v>14691</v>
      </c>
      <c r="BG1215" s="35" t="s">
        <v>14209</v>
      </c>
      <c r="BH1215" s="35" t="s">
        <v>14210</v>
      </c>
      <c r="BI1215" s="35" t="s">
        <v>2613</v>
      </c>
      <c r="BJ1215" s="35" t="s">
        <v>14211</v>
      </c>
    </row>
    <row r="1216" spans="1:62" x14ac:dyDescent="0.2">
      <c r="A1216">
        <v>1214</v>
      </c>
      <c r="B1216" s="35" t="s">
        <v>4385</v>
      </c>
      <c r="C1216" s="35" t="s">
        <v>4386</v>
      </c>
      <c r="D1216" s="35" t="s">
        <v>4387</v>
      </c>
      <c r="E1216" s="35" t="s">
        <v>4388</v>
      </c>
      <c r="F1216" s="35" t="s">
        <v>4389</v>
      </c>
      <c r="G1216" s="20">
        <v>44298</v>
      </c>
      <c r="H1216" s="35" t="s">
        <v>2755</v>
      </c>
      <c r="I1216" s="35" t="s">
        <v>61</v>
      </c>
      <c r="J1216" s="35" t="s">
        <v>162</v>
      </c>
      <c r="K1216">
        <v>18</v>
      </c>
      <c r="L1216">
        <v>9.1999999999999993</v>
      </c>
      <c r="M1216" s="35" t="s">
        <v>4390</v>
      </c>
      <c r="N1216" s="35" t="s">
        <v>4391</v>
      </c>
      <c r="O1216" s="35" t="s">
        <v>112</v>
      </c>
      <c r="P1216" s="35" t="s">
        <v>2622</v>
      </c>
      <c r="Q1216" s="35" t="s">
        <v>200</v>
      </c>
      <c r="R1216" s="35" t="s">
        <v>2577</v>
      </c>
      <c r="S1216" s="35" t="s">
        <v>4392</v>
      </c>
      <c r="T1216">
        <v>5467000</v>
      </c>
      <c r="U1216">
        <v>10</v>
      </c>
      <c r="V1216" s="35" t="s">
        <v>14691</v>
      </c>
      <c r="W1216" s="35" t="s">
        <v>118</v>
      </c>
      <c r="X1216" s="35" t="s">
        <v>79</v>
      </c>
      <c r="Y1216" s="35" t="s">
        <v>48</v>
      </c>
      <c r="Z1216" s="35" t="s">
        <v>14691</v>
      </c>
      <c r="AA1216" s="35" t="s">
        <v>14691</v>
      </c>
      <c r="AC1216" s="35" t="s">
        <v>14691</v>
      </c>
      <c r="AD1216" s="35" t="s">
        <v>14691</v>
      </c>
      <c r="AE1216">
        <v>54670811</v>
      </c>
      <c r="AF1216">
        <v>10</v>
      </c>
      <c r="AG1216" s="35" t="s">
        <v>14691</v>
      </c>
      <c r="AI1216">
        <v>4100250</v>
      </c>
      <c r="AJ1216" s="20">
        <v>44358</v>
      </c>
      <c r="AK1216" s="20"/>
      <c r="AL1216">
        <v>2616750</v>
      </c>
      <c r="AM1216">
        <v>261675</v>
      </c>
      <c r="AP1216" s="35" t="s">
        <v>14691</v>
      </c>
      <c r="AQ1216" s="35" t="s">
        <v>14691</v>
      </c>
      <c r="AR1216" s="35" t="s">
        <v>14691</v>
      </c>
      <c r="AS1216" s="35" t="s">
        <v>14691</v>
      </c>
      <c r="AT1216" s="35" t="s">
        <v>14691</v>
      </c>
      <c r="AU1216">
        <v>10.01</v>
      </c>
      <c r="AV1216">
        <v>10.041</v>
      </c>
      <c r="AW1216" t="b">
        <v>0</v>
      </c>
      <c r="AX1216">
        <v>5467000</v>
      </c>
      <c r="AY1216" s="20">
        <v>44819</v>
      </c>
      <c r="AZ1216" s="20"/>
      <c r="BA1216" s="20"/>
      <c r="BB1216">
        <v>1</v>
      </c>
      <c r="BC1216">
        <v>0.75</v>
      </c>
      <c r="BD1216">
        <v>1</v>
      </c>
      <c r="BE1216">
        <v>11.5</v>
      </c>
      <c r="BF1216" s="35" t="s">
        <v>14691</v>
      </c>
      <c r="BG1216" s="35" t="s">
        <v>837</v>
      </c>
      <c r="BH1216" s="35" t="s">
        <v>4393</v>
      </c>
      <c r="BI1216" s="35" t="s">
        <v>2580</v>
      </c>
      <c r="BJ1216" s="35" t="s">
        <v>4394</v>
      </c>
    </row>
    <row r="1217" spans="1:62" x14ac:dyDescent="0.2">
      <c r="A1217">
        <v>1215</v>
      </c>
      <c r="B1217" s="35" t="s">
        <v>4385</v>
      </c>
      <c r="C1217" s="35" t="s">
        <v>4386</v>
      </c>
      <c r="D1217" s="35" t="s">
        <v>4387</v>
      </c>
      <c r="E1217" s="35" t="s">
        <v>4395</v>
      </c>
      <c r="F1217" s="35" t="s">
        <v>4389</v>
      </c>
      <c r="G1217" s="20">
        <v>44298</v>
      </c>
      <c r="H1217" s="35" t="s">
        <v>2755</v>
      </c>
      <c r="I1217" s="35" t="s">
        <v>61</v>
      </c>
      <c r="J1217" s="35" t="s">
        <v>162</v>
      </c>
      <c r="K1217">
        <v>18</v>
      </c>
      <c r="L1217">
        <v>9.1999999999999993</v>
      </c>
      <c r="M1217" s="35" t="s">
        <v>4390</v>
      </c>
      <c r="N1217" s="35" t="s">
        <v>4391</v>
      </c>
      <c r="O1217" s="35" t="s">
        <v>112</v>
      </c>
      <c r="P1217" s="35" t="s">
        <v>2622</v>
      </c>
      <c r="Q1217" s="35" t="s">
        <v>200</v>
      </c>
      <c r="R1217" s="35" t="s">
        <v>2577</v>
      </c>
      <c r="S1217" s="35" t="s">
        <v>4392</v>
      </c>
      <c r="T1217">
        <v>5467000</v>
      </c>
      <c r="U1217">
        <v>10</v>
      </c>
      <c r="V1217" s="35" t="s">
        <v>14691</v>
      </c>
      <c r="W1217" s="35" t="s">
        <v>118</v>
      </c>
      <c r="X1217" s="35" t="s">
        <v>79</v>
      </c>
      <c r="Y1217" s="35" t="s">
        <v>48</v>
      </c>
      <c r="Z1217" s="35" t="s">
        <v>14691</v>
      </c>
      <c r="AA1217" s="35" t="s">
        <v>14691</v>
      </c>
      <c r="AC1217" s="35" t="s">
        <v>14691</v>
      </c>
      <c r="AD1217" s="35" t="s">
        <v>14691</v>
      </c>
      <c r="AE1217">
        <v>54670811</v>
      </c>
      <c r="AF1217">
        <v>10</v>
      </c>
      <c r="AG1217" s="35" t="s">
        <v>14691</v>
      </c>
      <c r="AI1217">
        <v>4100250</v>
      </c>
      <c r="AJ1217" s="20">
        <v>44358</v>
      </c>
      <c r="AK1217" s="20"/>
      <c r="AL1217">
        <v>2616750</v>
      </c>
      <c r="AM1217">
        <v>261675</v>
      </c>
      <c r="AP1217" s="35" t="s">
        <v>14691</v>
      </c>
      <c r="AQ1217" s="35" t="s">
        <v>14691</v>
      </c>
      <c r="AR1217" s="35" t="s">
        <v>14691</v>
      </c>
      <c r="AS1217" s="35" t="s">
        <v>14691</v>
      </c>
      <c r="AT1217" s="35" t="s">
        <v>14691</v>
      </c>
      <c r="AU1217">
        <v>10.01</v>
      </c>
      <c r="AV1217">
        <v>10.041</v>
      </c>
      <c r="AW1217" t="b">
        <v>0</v>
      </c>
      <c r="AX1217">
        <v>5467000</v>
      </c>
      <c r="AY1217" s="20">
        <v>44819</v>
      </c>
      <c r="AZ1217" s="20"/>
      <c r="BA1217" s="20"/>
      <c r="BB1217">
        <v>1</v>
      </c>
      <c r="BC1217">
        <v>0.75</v>
      </c>
      <c r="BD1217">
        <v>1</v>
      </c>
      <c r="BE1217">
        <v>11.5</v>
      </c>
      <c r="BF1217" s="35" t="s">
        <v>14691</v>
      </c>
      <c r="BG1217" s="35" t="s">
        <v>4385</v>
      </c>
      <c r="BH1217" s="35" t="s">
        <v>4396</v>
      </c>
      <c r="BI1217" s="35" t="s">
        <v>2584</v>
      </c>
      <c r="BJ1217" s="35" t="s">
        <v>4397</v>
      </c>
    </row>
    <row r="1218" spans="1:62" x14ac:dyDescent="0.2">
      <c r="A1218">
        <v>1216</v>
      </c>
      <c r="B1218" s="35" t="s">
        <v>4385</v>
      </c>
      <c r="C1218" s="35" t="s">
        <v>4386</v>
      </c>
      <c r="D1218" s="35" t="s">
        <v>4387</v>
      </c>
      <c r="E1218" s="35" t="s">
        <v>4398</v>
      </c>
      <c r="F1218" s="35" t="s">
        <v>4389</v>
      </c>
      <c r="G1218" s="20">
        <v>44298</v>
      </c>
      <c r="H1218" s="35" t="s">
        <v>2755</v>
      </c>
      <c r="I1218" s="35" t="s">
        <v>61</v>
      </c>
      <c r="J1218" s="35" t="s">
        <v>162</v>
      </c>
      <c r="K1218">
        <v>18</v>
      </c>
      <c r="L1218">
        <v>9.1999999999999993</v>
      </c>
      <c r="M1218" s="35" t="s">
        <v>4390</v>
      </c>
      <c r="N1218" s="35" t="s">
        <v>4391</v>
      </c>
      <c r="O1218" s="35" t="s">
        <v>112</v>
      </c>
      <c r="P1218" s="35" t="s">
        <v>2622</v>
      </c>
      <c r="Q1218" s="35" t="s">
        <v>200</v>
      </c>
      <c r="R1218" s="35" t="s">
        <v>2577</v>
      </c>
      <c r="S1218" s="35" t="s">
        <v>4392</v>
      </c>
      <c r="T1218">
        <v>5467000</v>
      </c>
      <c r="U1218">
        <v>10</v>
      </c>
      <c r="V1218" s="35" t="s">
        <v>14691</v>
      </c>
      <c r="W1218" s="35" t="s">
        <v>118</v>
      </c>
      <c r="X1218" s="35" t="s">
        <v>79</v>
      </c>
      <c r="Y1218" s="35" t="s">
        <v>48</v>
      </c>
      <c r="Z1218" s="35" t="s">
        <v>14691</v>
      </c>
      <c r="AA1218" s="35" t="s">
        <v>14691</v>
      </c>
      <c r="AC1218" s="35" t="s">
        <v>14691</v>
      </c>
      <c r="AD1218" s="35" t="s">
        <v>14691</v>
      </c>
      <c r="AE1218">
        <v>54670811</v>
      </c>
      <c r="AF1218">
        <v>10</v>
      </c>
      <c r="AG1218" s="35" t="s">
        <v>14691</v>
      </c>
      <c r="AI1218">
        <v>4100250</v>
      </c>
      <c r="AJ1218" s="20">
        <v>44358</v>
      </c>
      <c r="AK1218" s="20"/>
      <c r="AL1218">
        <v>2616750</v>
      </c>
      <c r="AM1218">
        <v>261675</v>
      </c>
      <c r="AP1218" s="35" t="s">
        <v>14691</v>
      </c>
      <c r="AQ1218" s="35" t="s">
        <v>14691</v>
      </c>
      <c r="AR1218" s="35" t="s">
        <v>14691</v>
      </c>
      <c r="AS1218" s="35" t="s">
        <v>14691</v>
      </c>
      <c r="AT1218" s="35" t="s">
        <v>14691</v>
      </c>
      <c r="AU1218">
        <v>10.01</v>
      </c>
      <c r="AV1218">
        <v>10.041</v>
      </c>
      <c r="AW1218" t="b">
        <v>0</v>
      </c>
      <c r="AX1218">
        <v>5467000</v>
      </c>
      <c r="AY1218" s="20">
        <v>44819</v>
      </c>
      <c r="AZ1218" s="20"/>
      <c r="BA1218" s="20"/>
      <c r="BB1218">
        <v>1</v>
      </c>
      <c r="BC1218">
        <v>0.75</v>
      </c>
      <c r="BD1218">
        <v>1</v>
      </c>
      <c r="BE1218">
        <v>11.5</v>
      </c>
      <c r="BF1218" s="35" t="s">
        <v>14691</v>
      </c>
      <c r="BG1218" s="35" t="s">
        <v>4399</v>
      </c>
      <c r="BH1218" s="35" t="s">
        <v>4400</v>
      </c>
      <c r="BI1218" s="35" t="s">
        <v>2589</v>
      </c>
      <c r="BJ1218" s="35" t="s">
        <v>4401</v>
      </c>
    </row>
    <row r="1219" spans="1:62" x14ac:dyDescent="0.2">
      <c r="A1219">
        <v>1217</v>
      </c>
      <c r="B1219" s="35" t="s">
        <v>12325</v>
      </c>
      <c r="C1219" s="35" t="s">
        <v>12326</v>
      </c>
      <c r="D1219" s="35" t="s">
        <v>835</v>
      </c>
      <c r="E1219" s="35" t="s">
        <v>12327</v>
      </c>
      <c r="F1219" s="35" t="s">
        <v>12328</v>
      </c>
      <c r="G1219" s="20">
        <v>44524</v>
      </c>
      <c r="H1219" s="35" t="s">
        <v>128</v>
      </c>
      <c r="I1219" s="35" t="s">
        <v>54</v>
      </c>
      <c r="J1219" s="35" t="s">
        <v>69</v>
      </c>
      <c r="K1219">
        <v>18</v>
      </c>
      <c r="L1219">
        <v>9.1999999999999993</v>
      </c>
      <c r="M1219" s="35" t="s">
        <v>12329</v>
      </c>
      <c r="N1219" s="35" t="s">
        <v>12330</v>
      </c>
      <c r="O1219" s="35" t="s">
        <v>95</v>
      </c>
      <c r="P1219" s="35" t="s">
        <v>2575</v>
      </c>
      <c r="Q1219" s="35" t="s">
        <v>59</v>
      </c>
      <c r="R1219" s="35" t="s">
        <v>2577</v>
      </c>
      <c r="S1219" s="35" t="s">
        <v>12331</v>
      </c>
      <c r="T1219">
        <v>13000000</v>
      </c>
      <c r="U1219">
        <v>10</v>
      </c>
      <c r="V1219" s="35" t="s">
        <v>12332</v>
      </c>
      <c r="W1219" s="35" t="s">
        <v>834</v>
      </c>
      <c r="X1219" s="35" t="s">
        <v>79</v>
      </c>
      <c r="Y1219" s="35" t="s">
        <v>93</v>
      </c>
      <c r="Z1219" s="35" t="s">
        <v>14691</v>
      </c>
      <c r="AA1219" s="35" t="s">
        <v>14691</v>
      </c>
      <c r="AB1219">
        <v>40000000</v>
      </c>
      <c r="AC1219" s="35" t="s">
        <v>14691</v>
      </c>
      <c r="AD1219" s="35" t="s">
        <v>12333</v>
      </c>
      <c r="AE1219">
        <v>132600000</v>
      </c>
      <c r="AF1219">
        <v>10.199999999999999</v>
      </c>
      <c r="AG1219" s="35" t="s">
        <v>14691</v>
      </c>
      <c r="AI1219">
        <v>6600000</v>
      </c>
      <c r="AJ1219" s="20">
        <v>44586</v>
      </c>
      <c r="AK1219" s="20"/>
      <c r="AP1219" s="35" t="s">
        <v>14691</v>
      </c>
      <c r="AQ1219" s="35" t="s">
        <v>14691</v>
      </c>
      <c r="AR1219" s="35" t="s">
        <v>14691</v>
      </c>
      <c r="AS1219" s="35" t="s">
        <v>14691</v>
      </c>
      <c r="AT1219" s="35" t="s">
        <v>14691</v>
      </c>
      <c r="AU1219">
        <v>10.199999999999999</v>
      </c>
      <c r="AV1219">
        <v>10.28</v>
      </c>
      <c r="AW1219" t="b">
        <v>0</v>
      </c>
      <c r="AX1219">
        <v>13000000</v>
      </c>
      <c r="AY1219" s="20">
        <v>45043</v>
      </c>
      <c r="AZ1219" s="20"/>
      <c r="BA1219" s="20">
        <v>45226</v>
      </c>
      <c r="BB1219">
        <v>1</v>
      </c>
      <c r="BC1219">
        <v>0.5</v>
      </c>
      <c r="BD1219">
        <v>1</v>
      </c>
      <c r="BE1219">
        <v>11.5</v>
      </c>
      <c r="BF1219" s="35" t="s">
        <v>14691</v>
      </c>
      <c r="BG1219" s="35" t="s">
        <v>836</v>
      </c>
      <c r="BH1219" s="35" t="s">
        <v>6937</v>
      </c>
      <c r="BI1219" s="35" t="s">
        <v>2580</v>
      </c>
      <c r="BJ1219" s="35" t="s">
        <v>6938</v>
      </c>
    </row>
    <row r="1220" spans="1:62" x14ac:dyDescent="0.2">
      <c r="A1220">
        <v>1218</v>
      </c>
      <c r="B1220" s="35" t="s">
        <v>12325</v>
      </c>
      <c r="C1220" s="35" t="s">
        <v>12326</v>
      </c>
      <c r="D1220" s="35" t="s">
        <v>835</v>
      </c>
      <c r="E1220" s="35" t="s">
        <v>12334</v>
      </c>
      <c r="F1220" s="35" t="s">
        <v>12328</v>
      </c>
      <c r="G1220" s="20">
        <v>44524</v>
      </c>
      <c r="H1220" s="35" t="s">
        <v>128</v>
      </c>
      <c r="I1220" s="35" t="s">
        <v>54</v>
      </c>
      <c r="J1220" s="35" t="s">
        <v>69</v>
      </c>
      <c r="K1220">
        <v>18</v>
      </c>
      <c r="L1220">
        <v>9.1999999999999993</v>
      </c>
      <c r="M1220" s="35" t="s">
        <v>12329</v>
      </c>
      <c r="N1220" s="35" t="s">
        <v>12330</v>
      </c>
      <c r="O1220" s="35" t="s">
        <v>95</v>
      </c>
      <c r="P1220" s="35" t="s">
        <v>2575</v>
      </c>
      <c r="Q1220" s="35" t="s">
        <v>59</v>
      </c>
      <c r="R1220" s="35" t="s">
        <v>2577</v>
      </c>
      <c r="S1220" s="35" t="s">
        <v>12331</v>
      </c>
      <c r="T1220">
        <v>13000000</v>
      </c>
      <c r="U1220">
        <v>10</v>
      </c>
      <c r="V1220" s="35" t="s">
        <v>12332</v>
      </c>
      <c r="W1220" s="35" t="s">
        <v>834</v>
      </c>
      <c r="X1220" s="35" t="s">
        <v>79</v>
      </c>
      <c r="Y1220" s="35" t="s">
        <v>93</v>
      </c>
      <c r="Z1220" s="35" t="s">
        <v>14691</v>
      </c>
      <c r="AA1220" s="35" t="s">
        <v>14691</v>
      </c>
      <c r="AB1220">
        <v>40000000</v>
      </c>
      <c r="AC1220" s="35" t="s">
        <v>14691</v>
      </c>
      <c r="AD1220" s="35" t="s">
        <v>12333</v>
      </c>
      <c r="AE1220">
        <v>132600000</v>
      </c>
      <c r="AF1220">
        <v>10.199999999999999</v>
      </c>
      <c r="AG1220" s="35" t="s">
        <v>14691</v>
      </c>
      <c r="AI1220">
        <v>6600000</v>
      </c>
      <c r="AJ1220" s="20">
        <v>44586</v>
      </c>
      <c r="AK1220" s="20"/>
      <c r="AP1220" s="35" t="s">
        <v>14691</v>
      </c>
      <c r="AQ1220" s="35" t="s">
        <v>14691</v>
      </c>
      <c r="AR1220" s="35" t="s">
        <v>14691</v>
      </c>
      <c r="AS1220" s="35" t="s">
        <v>14691</v>
      </c>
      <c r="AT1220" s="35" t="s">
        <v>14691</v>
      </c>
      <c r="AU1220">
        <v>10.199999999999999</v>
      </c>
      <c r="AV1220">
        <v>10.28</v>
      </c>
      <c r="AW1220" t="b">
        <v>0</v>
      </c>
      <c r="AX1220">
        <v>13000000</v>
      </c>
      <c r="AY1220" s="20">
        <v>45043</v>
      </c>
      <c r="AZ1220" s="20"/>
      <c r="BA1220" s="20">
        <v>45226</v>
      </c>
      <c r="BB1220">
        <v>1</v>
      </c>
      <c r="BC1220">
        <v>0.5</v>
      </c>
      <c r="BD1220">
        <v>1</v>
      </c>
      <c r="BE1220">
        <v>11.5</v>
      </c>
      <c r="BF1220" s="35" t="s">
        <v>14691</v>
      </c>
      <c r="BG1220" s="35" t="s">
        <v>12325</v>
      </c>
      <c r="BH1220" s="35" t="s">
        <v>12335</v>
      </c>
      <c r="BI1220" s="35" t="s">
        <v>2584</v>
      </c>
      <c r="BJ1220" s="35" t="s">
        <v>12336</v>
      </c>
    </row>
    <row r="1221" spans="1:62" x14ac:dyDescent="0.2">
      <c r="A1221">
        <v>1219</v>
      </c>
      <c r="B1221" s="35" t="s">
        <v>12325</v>
      </c>
      <c r="C1221" s="35" t="s">
        <v>12326</v>
      </c>
      <c r="D1221" s="35" t="s">
        <v>835</v>
      </c>
      <c r="E1221" s="35" t="s">
        <v>12337</v>
      </c>
      <c r="F1221" s="35" t="s">
        <v>12328</v>
      </c>
      <c r="G1221" s="20">
        <v>44524</v>
      </c>
      <c r="H1221" s="35" t="s">
        <v>128</v>
      </c>
      <c r="I1221" s="35" t="s">
        <v>54</v>
      </c>
      <c r="J1221" s="35" t="s">
        <v>69</v>
      </c>
      <c r="K1221">
        <v>18</v>
      </c>
      <c r="L1221">
        <v>9.1999999999999993</v>
      </c>
      <c r="M1221" s="35" t="s">
        <v>12329</v>
      </c>
      <c r="N1221" s="35" t="s">
        <v>12330</v>
      </c>
      <c r="O1221" s="35" t="s">
        <v>95</v>
      </c>
      <c r="P1221" s="35" t="s">
        <v>2575</v>
      </c>
      <c r="Q1221" s="35" t="s">
        <v>59</v>
      </c>
      <c r="R1221" s="35" t="s">
        <v>2577</v>
      </c>
      <c r="S1221" s="35" t="s">
        <v>12331</v>
      </c>
      <c r="T1221">
        <v>13000000</v>
      </c>
      <c r="U1221">
        <v>10</v>
      </c>
      <c r="V1221" s="35" t="s">
        <v>12332</v>
      </c>
      <c r="W1221" s="35" t="s">
        <v>834</v>
      </c>
      <c r="X1221" s="35" t="s">
        <v>79</v>
      </c>
      <c r="Y1221" s="35" t="s">
        <v>93</v>
      </c>
      <c r="Z1221" s="35" t="s">
        <v>14691</v>
      </c>
      <c r="AA1221" s="35" t="s">
        <v>14691</v>
      </c>
      <c r="AB1221">
        <v>40000000</v>
      </c>
      <c r="AC1221" s="35" t="s">
        <v>14691</v>
      </c>
      <c r="AD1221" s="35" t="s">
        <v>12333</v>
      </c>
      <c r="AE1221">
        <v>132600000</v>
      </c>
      <c r="AF1221">
        <v>10.199999999999999</v>
      </c>
      <c r="AG1221" s="35" t="s">
        <v>14691</v>
      </c>
      <c r="AI1221">
        <v>6600000</v>
      </c>
      <c r="AJ1221" s="20">
        <v>44586</v>
      </c>
      <c r="AK1221" s="20"/>
      <c r="AP1221" s="35" t="s">
        <v>14691</v>
      </c>
      <c r="AQ1221" s="35" t="s">
        <v>14691</v>
      </c>
      <c r="AR1221" s="35" t="s">
        <v>14691</v>
      </c>
      <c r="AS1221" s="35" t="s">
        <v>14691</v>
      </c>
      <c r="AT1221" s="35" t="s">
        <v>14691</v>
      </c>
      <c r="AU1221">
        <v>10.199999999999999</v>
      </c>
      <c r="AV1221">
        <v>10.28</v>
      </c>
      <c r="AW1221" t="b">
        <v>0</v>
      </c>
      <c r="AX1221">
        <v>13000000</v>
      </c>
      <c r="AY1221" s="20">
        <v>45043</v>
      </c>
      <c r="AZ1221" s="20"/>
      <c r="BA1221" s="20">
        <v>45226</v>
      </c>
      <c r="BB1221">
        <v>1</v>
      </c>
      <c r="BC1221">
        <v>0.5</v>
      </c>
      <c r="BD1221">
        <v>1</v>
      </c>
      <c r="BE1221">
        <v>11.5</v>
      </c>
      <c r="BF1221" s="35" t="s">
        <v>14691</v>
      </c>
      <c r="BG1221" s="35" t="s">
        <v>12338</v>
      </c>
      <c r="BH1221" s="35" t="s">
        <v>6937</v>
      </c>
      <c r="BI1221" s="35" t="s">
        <v>2589</v>
      </c>
      <c r="BJ1221" s="35" t="s">
        <v>6938</v>
      </c>
    </row>
    <row r="1222" spans="1:62" x14ac:dyDescent="0.2">
      <c r="A1222">
        <v>1220</v>
      </c>
      <c r="B1222" s="35" t="s">
        <v>5726</v>
      </c>
      <c r="C1222" s="35" t="s">
        <v>5727</v>
      </c>
      <c r="D1222" s="35" t="s">
        <v>5728</v>
      </c>
      <c r="E1222" s="35" t="s">
        <v>5729</v>
      </c>
      <c r="F1222" s="35" t="s">
        <v>5730</v>
      </c>
      <c r="G1222" s="20">
        <v>44341</v>
      </c>
      <c r="H1222" s="35" t="s">
        <v>138</v>
      </c>
      <c r="I1222" s="35" t="s">
        <v>832</v>
      </c>
      <c r="J1222" s="35" t="s">
        <v>126</v>
      </c>
      <c r="K1222">
        <v>16.5</v>
      </c>
      <c r="L1222">
        <v>9.5</v>
      </c>
      <c r="M1222" s="35" t="s">
        <v>5731</v>
      </c>
      <c r="N1222" s="35" t="s">
        <v>5732</v>
      </c>
      <c r="O1222" s="35" t="s">
        <v>112</v>
      </c>
      <c r="P1222" s="35" t="s">
        <v>2622</v>
      </c>
      <c r="Q1222" s="35" t="s">
        <v>106</v>
      </c>
      <c r="R1222" s="35" t="s">
        <v>2733</v>
      </c>
      <c r="S1222" s="35" t="s">
        <v>5733</v>
      </c>
      <c r="T1222">
        <v>8625000</v>
      </c>
      <c r="U1222">
        <v>10</v>
      </c>
      <c r="V1222" s="35" t="s">
        <v>14691</v>
      </c>
      <c r="W1222" s="35" t="s">
        <v>167</v>
      </c>
      <c r="X1222" s="35" t="s">
        <v>79</v>
      </c>
      <c r="Y1222" s="35" t="s">
        <v>167</v>
      </c>
      <c r="Z1222" s="35" t="s">
        <v>14691</v>
      </c>
      <c r="AA1222" s="35" t="s">
        <v>14691</v>
      </c>
      <c r="AC1222" s="35" t="s">
        <v>14691</v>
      </c>
      <c r="AD1222" s="35" t="s">
        <v>14691</v>
      </c>
      <c r="AE1222">
        <v>86250000</v>
      </c>
      <c r="AF1222">
        <v>10</v>
      </c>
      <c r="AG1222" s="35" t="s">
        <v>14691</v>
      </c>
      <c r="AI1222">
        <v>8625000</v>
      </c>
      <c r="AJ1222" s="20">
        <v>44522</v>
      </c>
      <c r="AK1222" s="20"/>
      <c r="AL1222">
        <v>2922500</v>
      </c>
      <c r="AM1222">
        <v>292250</v>
      </c>
      <c r="AP1222" s="35" t="s">
        <v>14691</v>
      </c>
      <c r="AQ1222" s="35" t="s">
        <v>14691</v>
      </c>
      <c r="AR1222" s="35" t="s">
        <v>14691</v>
      </c>
      <c r="AS1222" s="35" t="s">
        <v>14691</v>
      </c>
      <c r="AT1222" s="35" t="s">
        <v>14691</v>
      </c>
      <c r="AU1222">
        <v>10</v>
      </c>
      <c r="AV1222">
        <v>10.052</v>
      </c>
      <c r="AW1222" t="b">
        <v>0</v>
      </c>
      <c r="AX1222">
        <v>8625000</v>
      </c>
      <c r="AY1222" s="20">
        <v>44889</v>
      </c>
      <c r="AZ1222" s="20"/>
      <c r="BA1222" s="20">
        <v>45070</v>
      </c>
      <c r="BB1222">
        <v>1</v>
      </c>
      <c r="BC1222">
        <v>1</v>
      </c>
      <c r="BD1222">
        <v>0.5</v>
      </c>
      <c r="BE1222">
        <v>11.5</v>
      </c>
      <c r="BF1222" s="35" t="s">
        <v>14691</v>
      </c>
      <c r="BG1222" s="35" t="s">
        <v>833</v>
      </c>
      <c r="BH1222" s="35" t="s">
        <v>5734</v>
      </c>
      <c r="BI1222" s="35" t="s">
        <v>2580</v>
      </c>
      <c r="BJ1222" s="35" t="s">
        <v>5735</v>
      </c>
    </row>
    <row r="1223" spans="1:62" x14ac:dyDescent="0.2">
      <c r="A1223">
        <v>1221</v>
      </c>
      <c r="B1223" s="35" t="s">
        <v>5726</v>
      </c>
      <c r="C1223" s="35" t="s">
        <v>5727</v>
      </c>
      <c r="D1223" s="35" t="s">
        <v>5728</v>
      </c>
      <c r="E1223" s="35" t="s">
        <v>5736</v>
      </c>
      <c r="F1223" s="35" t="s">
        <v>5730</v>
      </c>
      <c r="G1223" s="20">
        <v>44341</v>
      </c>
      <c r="H1223" s="35" t="s">
        <v>138</v>
      </c>
      <c r="I1223" s="35" t="s">
        <v>832</v>
      </c>
      <c r="J1223" s="35" t="s">
        <v>126</v>
      </c>
      <c r="K1223">
        <v>16.5</v>
      </c>
      <c r="L1223">
        <v>9.5</v>
      </c>
      <c r="M1223" s="35" t="s">
        <v>5731</v>
      </c>
      <c r="N1223" s="35" t="s">
        <v>5732</v>
      </c>
      <c r="O1223" s="35" t="s">
        <v>112</v>
      </c>
      <c r="P1223" s="35" t="s">
        <v>2622</v>
      </c>
      <c r="Q1223" s="35" t="s">
        <v>106</v>
      </c>
      <c r="R1223" s="35" t="s">
        <v>2733</v>
      </c>
      <c r="S1223" s="35" t="s">
        <v>5733</v>
      </c>
      <c r="T1223">
        <v>8625000</v>
      </c>
      <c r="U1223">
        <v>10</v>
      </c>
      <c r="V1223" s="35" t="s">
        <v>14691</v>
      </c>
      <c r="W1223" s="35" t="s">
        <v>167</v>
      </c>
      <c r="X1223" s="35" t="s">
        <v>79</v>
      </c>
      <c r="Y1223" s="35" t="s">
        <v>167</v>
      </c>
      <c r="Z1223" s="35" t="s">
        <v>14691</v>
      </c>
      <c r="AA1223" s="35" t="s">
        <v>14691</v>
      </c>
      <c r="AC1223" s="35" t="s">
        <v>14691</v>
      </c>
      <c r="AD1223" s="35" t="s">
        <v>14691</v>
      </c>
      <c r="AE1223">
        <v>86250000</v>
      </c>
      <c r="AF1223">
        <v>10</v>
      </c>
      <c r="AG1223" s="35" t="s">
        <v>14691</v>
      </c>
      <c r="AI1223">
        <v>8625000</v>
      </c>
      <c r="AJ1223" s="20">
        <v>44522</v>
      </c>
      <c r="AK1223" s="20"/>
      <c r="AL1223">
        <v>2922500</v>
      </c>
      <c r="AM1223">
        <v>292250</v>
      </c>
      <c r="AP1223" s="35" t="s">
        <v>14691</v>
      </c>
      <c r="AQ1223" s="35" t="s">
        <v>14691</v>
      </c>
      <c r="AR1223" s="35" t="s">
        <v>14691</v>
      </c>
      <c r="AS1223" s="35" t="s">
        <v>14691</v>
      </c>
      <c r="AT1223" s="35" t="s">
        <v>14691</v>
      </c>
      <c r="AU1223">
        <v>10</v>
      </c>
      <c r="AV1223">
        <v>10.052</v>
      </c>
      <c r="AW1223" t="b">
        <v>0</v>
      </c>
      <c r="AX1223">
        <v>8625000</v>
      </c>
      <c r="AY1223" s="20">
        <v>44889</v>
      </c>
      <c r="AZ1223" s="20"/>
      <c r="BA1223" s="20">
        <v>45070</v>
      </c>
      <c r="BB1223">
        <v>1</v>
      </c>
      <c r="BC1223">
        <v>1</v>
      </c>
      <c r="BD1223">
        <v>0.5</v>
      </c>
      <c r="BE1223">
        <v>11.5</v>
      </c>
      <c r="BF1223" s="35" t="s">
        <v>14691</v>
      </c>
      <c r="BG1223" s="35" t="s">
        <v>5737</v>
      </c>
      <c r="BH1223" s="35" t="s">
        <v>5738</v>
      </c>
      <c r="BI1223" s="35" t="s">
        <v>2584</v>
      </c>
      <c r="BJ1223" s="35" t="s">
        <v>5739</v>
      </c>
    </row>
    <row r="1224" spans="1:62" x14ac:dyDescent="0.2">
      <c r="A1224">
        <v>1222</v>
      </c>
      <c r="B1224" s="35" t="s">
        <v>5726</v>
      </c>
      <c r="C1224" s="35" t="s">
        <v>5727</v>
      </c>
      <c r="D1224" s="35" t="s">
        <v>5728</v>
      </c>
      <c r="E1224" s="35" t="s">
        <v>5740</v>
      </c>
      <c r="F1224" s="35" t="s">
        <v>5730</v>
      </c>
      <c r="G1224" s="20">
        <v>44341</v>
      </c>
      <c r="H1224" s="35" t="s">
        <v>138</v>
      </c>
      <c r="I1224" s="35" t="s">
        <v>832</v>
      </c>
      <c r="J1224" s="35" t="s">
        <v>126</v>
      </c>
      <c r="K1224">
        <v>16.5</v>
      </c>
      <c r="L1224">
        <v>9.5</v>
      </c>
      <c r="M1224" s="35" t="s">
        <v>5731</v>
      </c>
      <c r="N1224" s="35" t="s">
        <v>5732</v>
      </c>
      <c r="O1224" s="35" t="s">
        <v>112</v>
      </c>
      <c r="P1224" s="35" t="s">
        <v>2622</v>
      </c>
      <c r="Q1224" s="35" t="s">
        <v>106</v>
      </c>
      <c r="R1224" s="35" t="s">
        <v>2733</v>
      </c>
      <c r="S1224" s="35" t="s">
        <v>5733</v>
      </c>
      <c r="T1224">
        <v>8625000</v>
      </c>
      <c r="U1224">
        <v>10</v>
      </c>
      <c r="V1224" s="35" t="s">
        <v>14691</v>
      </c>
      <c r="W1224" s="35" t="s">
        <v>167</v>
      </c>
      <c r="X1224" s="35" t="s">
        <v>79</v>
      </c>
      <c r="Y1224" s="35" t="s">
        <v>167</v>
      </c>
      <c r="Z1224" s="35" t="s">
        <v>14691</v>
      </c>
      <c r="AA1224" s="35" t="s">
        <v>14691</v>
      </c>
      <c r="AC1224" s="35" t="s">
        <v>14691</v>
      </c>
      <c r="AD1224" s="35" t="s">
        <v>14691</v>
      </c>
      <c r="AE1224">
        <v>86250000</v>
      </c>
      <c r="AF1224">
        <v>10</v>
      </c>
      <c r="AG1224" s="35" t="s">
        <v>14691</v>
      </c>
      <c r="AI1224">
        <v>8625000</v>
      </c>
      <c r="AJ1224" s="20">
        <v>44522</v>
      </c>
      <c r="AK1224" s="20"/>
      <c r="AL1224">
        <v>2922500</v>
      </c>
      <c r="AM1224">
        <v>292250</v>
      </c>
      <c r="AP1224" s="35" t="s">
        <v>14691</v>
      </c>
      <c r="AQ1224" s="35" t="s">
        <v>14691</v>
      </c>
      <c r="AR1224" s="35" t="s">
        <v>14691</v>
      </c>
      <c r="AS1224" s="35" t="s">
        <v>14691</v>
      </c>
      <c r="AT1224" s="35" t="s">
        <v>14691</v>
      </c>
      <c r="AU1224">
        <v>10</v>
      </c>
      <c r="AV1224">
        <v>10.052</v>
      </c>
      <c r="AW1224" t="b">
        <v>0</v>
      </c>
      <c r="AX1224">
        <v>8625000</v>
      </c>
      <c r="AY1224" s="20">
        <v>44889</v>
      </c>
      <c r="AZ1224" s="20"/>
      <c r="BA1224" s="20">
        <v>45070</v>
      </c>
      <c r="BB1224">
        <v>1</v>
      </c>
      <c r="BC1224">
        <v>1</v>
      </c>
      <c r="BD1224">
        <v>0.5</v>
      </c>
      <c r="BE1224">
        <v>11.5</v>
      </c>
      <c r="BF1224" s="35" t="s">
        <v>14691</v>
      </c>
      <c r="BG1224" s="35" t="s">
        <v>5741</v>
      </c>
      <c r="BH1224" s="35" t="s">
        <v>5742</v>
      </c>
      <c r="BI1224" s="35" t="s">
        <v>2589</v>
      </c>
      <c r="BJ1224" s="35" t="s">
        <v>5743</v>
      </c>
    </row>
    <row r="1225" spans="1:62" x14ac:dyDescent="0.2">
      <c r="A1225">
        <v>1223</v>
      </c>
      <c r="B1225" s="35" t="s">
        <v>5726</v>
      </c>
      <c r="C1225" s="35" t="s">
        <v>5727</v>
      </c>
      <c r="D1225" s="35" t="s">
        <v>5728</v>
      </c>
      <c r="E1225" s="35" t="s">
        <v>5744</v>
      </c>
      <c r="F1225" s="35" t="s">
        <v>5730</v>
      </c>
      <c r="G1225" s="20">
        <v>44341</v>
      </c>
      <c r="H1225" s="35" t="s">
        <v>138</v>
      </c>
      <c r="I1225" s="35" t="s">
        <v>832</v>
      </c>
      <c r="J1225" s="35" t="s">
        <v>126</v>
      </c>
      <c r="K1225">
        <v>16.5</v>
      </c>
      <c r="L1225">
        <v>9.5</v>
      </c>
      <c r="M1225" s="35" t="s">
        <v>5731</v>
      </c>
      <c r="N1225" s="35" t="s">
        <v>5732</v>
      </c>
      <c r="O1225" s="35" t="s">
        <v>112</v>
      </c>
      <c r="P1225" s="35" t="s">
        <v>2622</v>
      </c>
      <c r="Q1225" s="35" t="s">
        <v>106</v>
      </c>
      <c r="R1225" s="35" t="s">
        <v>2733</v>
      </c>
      <c r="S1225" s="35" t="s">
        <v>5733</v>
      </c>
      <c r="T1225">
        <v>8625000</v>
      </c>
      <c r="U1225">
        <v>10</v>
      </c>
      <c r="V1225" s="35" t="s">
        <v>14691</v>
      </c>
      <c r="W1225" s="35" t="s">
        <v>167</v>
      </c>
      <c r="X1225" s="35" t="s">
        <v>79</v>
      </c>
      <c r="Y1225" s="35" t="s">
        <v>167</v>
      </c>
      <c r="Z1225" s="35" t="s">
        <v>14691</v>
      </c>
      <c r="AA1225" s="35" t="s">
        <v>14691</v>
      </c>
      <c r="AC1225" s="35" t="s">
        <v>14691</v>
      </c>
      <c r="AD1225" s="35" t="s">
        <v>14691</v>
      </c>
      <c r="AE1225">
        <v>86250000</v>
      </c>
      <c r="AF1225">
        <v>10</v>
      </c>
      <c r="AG1225" s="35" t="s">
        <v>14691</v>
      </c>
      <c r="AI1225">
        <v>8625000</v>
      </c>
      <c r="AJ1225" s="20">
        <v>44522</v>
      </c>
      <c r="AK1225" s="20"/>
      <c r="AL1225">
        <v>2922500</v>
      </c>
      <c r="AM1225">
        <v>292250</v>
      </c>
      <c r="AP1225" s="35" t="s">
        <v>14691</v>
      </c>
      <c r="AQ1225" s="35" t="s">
        <v>14691</v>
      </c>
      <c r="AR1225" s="35" t="s">
        <v>14691</v>
      </c>
      <c r="AS1225" s="35" t="s">
        <v>14691</v>
      </c>
      <c r="AT1225" s="35" t="s">
        <v>14691</v>
      </c>
      <c r="AU1225">
        <v>10</v>
      </c>
      <c r="AV1225">
        <v>10.052</v>
      </c>
      <c r="AW1225" t="b">
        <v>0</v>
      </c>
      <c r="AX1225">
        <v>8625000</v>
      </c>
      <c r="AY1225" s="20">
        <v>44889</v>
      </c>
      <c r="AZ1225" s="20"/>
      <c r="BA1225" s="20">
        <v>45070</v>
      </c>
      <c r="BB1225">
        <v>1</v>
      </c>
      <c r="BC1225">
        <v>1</v>
      </c>
      <c r="BD1225">
        <v>0.5</v>
      </c>
      <c r="BE1225">
        <v>11.5</v>
      </c>
      <c r="BF1225" s="35" t="s">
        <v>14691</v>
      </c>
      <c r="BG1225" s="35" t="s">
        <v>5745</v>
      </c>
      <c r="BH1225" s="35" t="s">
        <v>5746</v>
      </c>
      <c r="BI1225" s="35" t="s">
        <v>2613</v>
      </c>
      <c r="BJ1225" s="35" t="s">
        <v>5747</v>
      </c>
    </row>
    <row r="1226" spans="1:62" x14ac:dyDescent="0.2">
      <c r="A1226">
        <v>1224</v>
      </c>
      <c r="B1226" s="35" t="s">
        <v>5388</v>
      </c>
      <c r="C1226" s="35" t="s">
        <v>5389</v>
      </c>
      <c r="D1226" s="35" t="s">
        <v>5390</v>
      </c>
      <c r="E1226" s="35" t="s">
        <v>5391</v>
      </c>
      <c r="F1226" s="35" t="s">
        <v>5392</v>
      </c>
      <c r="G1226" s="20">
        <v>44442</v>
      </c>
      <c r="H1226" s="35" t="s">
        <v>830</v>
      </c>
      <c r="I1226" s="35" t="s">
        <v>54</v>
      </c>
      <c r="J1226" s="35" t="s">
        <v>137</v>
      </c>
      <c r="K1226">
        <v>18</v>
      </c>
      <c r="L1226">
        <v>9.1999999999999993</v>
      </c>
      <c r="M1226" s="35" t="s">
        <v>5393</v>
      </c>
      <c r="N1226" s="35" t="s">
        <v>5394</v>
      </c>
      <c r="O1226" s="35" t="s">
        <v>524</v>
      </c>
      <c r="P1226" s="35" t="s">
        <v>5345</v>
      </c>
      <c r="Q1226" s="35" t="s">
        <v>5395</v>
      </c>
      <c r="R1226" s="35" t="s">
        <v>2623</v>
      </c>
      <c r="S1226" s="35" t="s">
        <v>3016</v>
      </c>
      <c r="T1226">
        <v>11500000</v>
      </c>
      <c r="U1226">
        <v>10</v>
      </c>
      <c r="V1226" s="35" t="s">
        <v>14691</v>
      </c>
      <c r="W1226" s="35" t="s">
        <v>829</v>
      </c>
      <c r="X1226" s="35" t="s">
        <v>57</v>
      </c>
      <c r="Y1226" s="35" t="s">
        <v>48</v>
      </c>
      <c r="Z1226" s="35" t="s">
        <v>14691</v>
      </c>
      <c r="AA1226" s="35" t="s">
        <v>14691</v>
      </c>
      <c r="AC1226" s="35" t="s">
        <v>14691</v>
      </c>
      <c r="AD1226" s="35" t="s">
        <v>14691</v>
      </c>
      <c r="AE1226">
        <v>116725000</v>
      </c>
      <c r="AF1226">
        <v>10.15</v>
      </c>
      <c r="AG1226" s="35" t="s">
        <v>14691</v>
      </c>
      <c r="AI1226">
        <v>11500000</v>
      </c>
      <c r="AJ1226" s="20">
        <v>44504</v>
      </c>
      <c r="AK1226" s="20"/>
      <c r="AL1226">
        <v>5302750</v>
      </c>
      <c r="AM1226">
        <v>530275</v>
      </c>
      <c r="AP1226" s="35" t="s">
        <v>14691</v>
      </c>
      <c r="AQ1226" s="35" t="s">
        <v>14691</v>
      </c>
      <c r="AR1226" s="35" t="s">
        <v>14691</v>
      </c>
      <c r="AS1226" s="35" t="s">
        <v>14691</v>
      </c>
      <c r="AT1226" s="35" t="s">
        <v>14691</v>
      </c>
      <c r="AU1226">
        <v>10.15</v>
      </c>
      <c r="AV1226">
        <v>10.176</v>
      </c>
      <c r="AW1226" t="b">
        <v>0</v>
      </c>
      <c r="AX1226">
        <v>11500000</v>
      </c>
      <c r="AY1226" s="20">
        <v>44873</v>
      </c>
      <c r="AZ1226" s="20"/>
      <c r="BA1226" s="20">
        <v>45146</v>
      </c>
      <c r="BB1226">
        <v>1</v>
      </c>
      <c r="BC1226">
        <v>1</v>
      </c>
      <c r="BD1226">
        <v>1</v>
      </c>
      <c r="BE1226">
        <v>11.5</v>
      </c>
      <c r="BF1226" s="35" t="s">
        <v>14691</v>
      </c>
      <c r="BG1226" s="35" t="s">
        <v>831</v>
      </c>
      <c r="BH1226" s="35" t="s">
        <v>5396</v>
      </c>
      <c r="BI1226" s="35" t="s">
        <v>2580</v>
      </c>
      <c r="BJ1226" s="35" t="s">
        <v>5397</v>
      </c>
    </row>
    <row r="1227" spans="1:62" x14ac:dyDescent="0.2">
      <c r="A1227">
        <v>1225</v>
      </c>
      <c r="B1227" s="35" t="s">
        <v>5388</v>
      </c>
      <c r="C1227" s="35" t="s">
        <v>5389</v>
      </c>
      <c r="D1227" s="35" t="s">
        <v>5390</v>
      </c>
      <c r="E1227" s="35" t="s">
        <v>5398</v>
      </c>
      <c r="F1227" s="35" t="s">
        <v>5392</v>
      </c>
      <c r="G1227" s="20">
        <v>44442</v>
      </c>
      <c r="H1227" s="35" t="s">
        <v>830</v>
      </c>
      <c r="I1227" s="35" t="s">
        <v>54</v>
      </c>
      <c r="J1227" s="35" t="s">
        <v>137</v>
      </c>
      <c r="K1227">
        <v>18</v>
      </c>
      <c r="L1227">
        <v>9.1999999999999993</v>
      </c>
      <c r="M1227" s="35" t="s">
        <v>5393</v>
      </c>
      <c r="N1227" s="35" t="s">
        <v>5394</v>
      </c>
      <c r="O1227" s="35" t="s">
        <v>524</v>
      </c>
      <c r="P1227" s="35" t="s">
        <v>5345</v>
      </c>
      <c r="Q1227" s="35" t="s">
        <v>5395</v>
      </c>
      <c r="R1227" s="35" t="s">
        <v>2623</v>
      </c>
      <c r="S1227" s="35" t="s">
        <v>3016</v>
      </c>
      <c r="T1227">
        <v>11500000</v>
      </c>
      <c r="U1227">
        <v>10</v>
      </c>
      <c r="V1227" s="35" t="s">
        <v>14691</v>
      </c>
      <c r="W1227" s="35" t="s">
        <v>829</v>
      </c>
      <c r="X1227" s="35" t="s">
        <v>57</v>
      </c>
      <c r="Y1227" s="35" t="s">
        <v>48</v>
      </c>
      <c r="Z1227" s="35" t="s">
        <v>14691</v>
      </c>
      <c r="AA1227" s="35" t="s">
        <v>14691</v>
      </c>
      <c r="AC1227" s="35" t="s">
        <v>14691</v>
      </c>
      <c r="AD1227" s="35" t="s">
        <v>14691</v>
      </c>
      <c r="AE1227">
        <v>116725000</v>
      </c>
      <c r="AF1227">
        <v>10.15</v>
      </c>
      <c r="AG1227" s="35" t="s">
        <v>14691</v>
      </c>
      <c r="AI1227">
        <v>11500000</v>
      </c>
      <c r="AJ1227" s="20">
        <v>44504</v>
      </c>
      <c r="AK1227" s="20"/>
      <c r="AL1227">
        <v>5302750</v>
      </c>
      <c r="AM1227">
        <v>530275</v>
      </c>
      <c r="AP1227" s="35" t="s">
        <v>14691</v>
      </c>
      <c r="AQ1227" s="35" t="s">
        <v>14691</v>
      </c>
      <c r="AR1227" s="35" t="s">
        <v>14691</v>
      </c>
      <c r="AS1227" s="35" t="s">
        <v>14691</v>
      </c>
      <c r="AT1227" s="35" t="s">
        <v>14691</v>
      </c>
      <c r="AU1227">
        <v>10.15</v>
      </c>
      <c r="AV1227">
        <v>10.176</v>
      </c>
      <c r="AW1227" t="b">
        <v>0</v>
      </c>
      <c r="AX1227">
        <v>11500000</v>
      </c>
      <c r="AY1227" s="20">
        <v>44873</v>
      </c>
      <c r="AZ1227" s="20"/>
      <c r="BA1227" s="20">
        <v>45146</v>
      </c>
      <c r="BB1227">
        <v>1</v>
      </c>
      <c r="BC1227">
        <v>1</v>
      </c>
      <c r="BD1227">
        <v>1</v>
      </c>
      <c r="BE1227">
        <v>11.5</v>
      </c>
      <c r="BF1227" s="35" t="s">
        <v>14691</v>
      </c>
      <c r="BG1227" s="35" t="s">
        <v>5399</v>
      </c>
      <c r="BH1227" s="35" t="s">
        <v>5400</v>
      </c>
      <c r="BI1227" s="35" t="s">
        <v>2584</v>
      </c>
      <c r="BJ1227" s="35" t="s">
        <v>5401</v>
      </c>
    </row>
    <row r="1228" spans="1:62" x14ac:dyDescent="0.2">
      <c r="A1228">
        <v>1226</v>
      </c>
      <c r="B1228" s="35" t="s">
        <v>5388</v>
      </c>
      <c r="C1228" s="35" t="s">
        <v>5389</v>
      </c>
      <c r="D1228" s="35" t="s">
        <v>5390</v>
      </c>
      <c r="E1228" s="35" t="s">
        <v>5402</v>
      </c>
      <c r="F1228" s="35" t="s">
        <v>5392</v>
      </c>
      <c r="G1228" s="20">
        <v>44442</v>
      </c>
      <c r="H1228" s="35" t="s">
        <v>830</v>
      </c>
      <c r="I1228" s="35" t="s">
        <v>54</v>
      </c>
      <c r="J1228" s="35" t="s">
        <v>137</v>
      </c>
      <c r="K1228">
        <v>18</v>
      </c>
      <c r="L1228">
        <v>9.1999999999999993</v>
      </c>
      <c r="M1228" s="35" t="s">
        <v>5393</v>
      </c>
      <c r="N1228" s="35" t="s">
        <v>5394</v>
      </c>
      <c r="O1228" s="35" t="s">
        <v>524</v>
      </c>
      <c r="P1228" s="35" t="s">
        <v>5345</v>
      </c>
      <c r="Q1228" s="35" t="s">
        <v>5395</v>
      </c>
      <c r="R1228" s="35" t="s">
        <v>2623</v>
      </c>
      <c r="S1228" s="35" t="s">
        <v>3016</v>
      </c>
      <c r="T1228">
        <v>11500000</v>
      </c>
      <c r="U1228">
        <v>10</v>
      </c>
      <c r="V1228" s="35" t="s">
        <v>14691</v>
      </c>
      <c r="W1228" s="35" t="s">
        <v>829</v>
      </c>
      <c r="X1228" s="35" t="s">
        <v>57</v>
      </c>
      <c r="Y1228" s="35" t="s">
        <v>48</v>
      </c>
      <c r="Z1228" s="35" t="s">
        <v>14691</v>
      </c>
      <c r="AA1228" s="35" t="s">
        <v>14691</v>
      </c>
      <c r="AC1228" s="35" t="s">
        <v>14691</v>
      </c>
      <c r="AD1228" s="35" t="s">
        <v>14691</v>
      </c>
      <c r="AE1228">
        <v>116725000</v>
      </c>
      <c r="AF1228">
        <v>10.15</v>
      </c>
      <c r="AG1228" s="35" t="s">
        <v>14691</v>
      </c>
      <c r="AI1228">
        <v>11500000</v>
      </c>
      <c r="AJ1228" s="20">
        <v>44504</v>
      </c>
      <c r="AK1228" s="20"/>
      <c r="AL1228">
        <v>5302750</v>
      </c>
      <c r="AM1228">
        <v>530275</v>
      </c>
      <c r="AP1228" s="35" t="s">
        <v>14691</v>
      </c>
      <c r="AQ1228" s="35" t="s">
        <v>14691</v>
      </c>
      <c r="AR1228" s="35" t="s">
        <v>14691</v>
      </c>
      <c r="AS1228" s="35" t="s">
        <v>14691</v>
      </c>
      <c r="AT1228" s="35" t="s">
        <v>14691</v>
      </c>
      <c r="AU1228">
        <v>10.15</v>
      </c>
      <c r="AV1228">
        <v>10.176</v>
      </c>
      <c r="AW1228" t="b">
        <v>0</v>
      </c>
      <c r="AX1228">
        <v>11500000</v>
      </c>
      <c r="AY1228" s="20">
        <v>44873</v>
      </c>
      <c r="AZ1228" s="20"/>
      <c r="BA1228" s="20">
        <v>45146</v>
      </c>
      <c r="BB1228">
        <v>1</v>
      </c>
      <c r="BC1228">
        <v>1</v>
      </c>
      <c r="BD1228">
        <v>1</v>
      </c>
      <c r="BE1228">
        <v>11.5</v>
      </c>
      <c r="BF1228" s="35" t="s">
        <v>14691</v>
      </c>
      <c r="BG1228" s="35" t="s">
        <v>5403</v>
      </c>
      <c r="BH1228" s="35" t="s">
        <v>5404</v>
      </c>
      <c r="BI1228" s="35" t="s">
        <v>2589</v>
      </c>
      <c r="BJ1228" s="35" t="s">
        <v>5405</v>
      </c>
    </row>
    <row r="1229" spans="1:62" x14ac:dyDescent="0.2">
      <c r="A1229">
        <v>1227</v>
      </c>
      <c r="B1229" s="35" t="s">
        <v>10898</v>
      </c>
      <c r="C1229" s="35" t="s">
        <v>10899</v>
      </c>
      <c r="D1229" s="35" t="s">
        <v>10900</v>
      </c>
      <c r="E1229" s="35" t="s">
        <v>10901</v>
      </c>
      <c r="F1229" s="35" t="s">
        <v>10902</v>
      </c>
      <c r="G1229" s="20">
        <v>44249</v>
      </c>
      <c r="H1229" s="35" t="s">
        <v>3225</v>
      </c>
      <c r="I1229" s="35" t="s">
        <v>61</v>
      </c>
      <c r="J1229" s="35" t="s">
        <v>53</v>
      </c>
      <c r="K1229">
        <v>18</v>
      </c>
      <c r="L1229">
        <v>9.1999999999999993</v>
      </c>
      <c r="M1229" s="35" t="s">
        <v>7427</v>
      </c>
      <c r="N1229" s="35" t="s">
        <v>10903</v>
      </c>
      <c r="O1229" s="35" t="s">
        <v>51</v>
      </c>
      <c r="P1229" s="35" t="s">
        <v>2575</v>
      </c>
      <c r="Q1229" s="35" t="s">
        <v>95</v>
      </c>
      <c r="R1229" s="35" t="s">
        <v>2577</v>
      </c>
      <c r="S1229" s="35" t="s">
        <v>10904</v>
      </c>
      <c r="T1229">
        <v>28650874</v>
      </c>
      <c r="U1229">
        <v>10</v>
      </c>
      <c r="V1229" s="35" t="s">
        <v>10905</v>
      </c>
      <c r="W1229" s="35" t="s">
        <v>827</v>
      </c>
      <c r="X1229" s="35" t="s">
        <v>147</v>
      </c>
      <c r="Y1229" s="35" t="s">
        <v>167</v>
      </c>
      <c r="Z1229" s="35" t="s">
        <v>14691</v>
      </c>
      <c r="AA1229" s="35" t="s">
        <v>14691</v>
      </c>
      <c r="AC1229" s="35" t="s">
        <v>14691</v>
      </c>
      <c r="AD1229" s="35" t="s">
        <v>14691</v>
      </c>
      <c r="AE1229">
        <v>286525645</v>
      </c>
      <c r="AF1229">
        <v>10</v>
      </c>
      <c r="AG1229" s="35" t="s">
        <v>14691</v>
      </c>
      <c r="AI1229">
        <v>9550291</v>
      </c>
      <c r="AJ1229" s="20">
        <v>44266</v>
      </c>
      <c r="AK1229" s="20"/>
      <c r="AL1229">
        <v>8230176</v>
      </c>
      <c r="AO1229">
        <v>5486784</v>
      </c>
      <c r="AP1229" s="35" t="s">
        <v>14691</v>
      </c>
      <c r="AQ1229" s="35" t="s">
        <v>14691</v>
      </c>
      <c r="AR1229" s="35" t="s">
        <v>14691</v>
      </c>
      <c r="AS1229" s="35" t="s">
        <v>14691</v>
      </c>
      <c r="AT1229" s="35" t="s">
        <v>14691</v>
      </c>
      <c r="AU1229">
        <v>10.01</v>
      </c>
      <c r="AV1229">
        <v>10.074</v>
      </c>
      <c r="AW1229" t="b">
        <v>0</v>
      </c>
      <c r="AX1229">
        <v>28650874</v>
      </c>
      <c r="AY1229" s="20">
        <v>45000</v>
      </c>
      <c r="AZ1229" s="20"/>
      <c r="BA1229" s="20"/>
      <c r="BB1229">
        <v>1</v>
      </c>
      <c r="BC1229">
        <v>0.3333333432674408</v>
      </c>
      <c r="BD1229">
        <v>1</v>
      </c>
      <c r="BE1229">
        <v>11.5</v>
      </c>
      <c r="BF1229" s="35" t="s">
        <v>14691</v>
      </c>
      <c r="BG1229" s="35" t="s">
        <v>828</v>
      </c>
      <c r="BH1229" s="35" t="s">
        <v>10906</v>
      </c>
      <c r="BI1229" s="35" t="s">
        <v>2580</v>
      </c>
      <c r="BJ1229" s="35" t="s">
        <v>10907</v>
      </c>
    </row>
    <row r="1230" spans="1:62" x14ac:dyDescent="0.2">
      <c r="A1230">
        <v>1228</v>
      </c>
      <c r="B1230" s="35" t="s">
        <v>10898</v>
      </c>
      <c r="C1230" s="35" t="s">
        <v>10899</v>
      </c>
      <c r="D1230" s="35" t="s">
        <v>10900</v>
      </c>
      <c r="E1230" s="35" t="s">
        <v>10908</v>
      </c>
      <c r="F1230" s="35" t="s">
        <v>10902</v>
      </c>
      <c r="G1230" s="20">
        <v>44249</v>
      </c>
      <c r="H1230" s="35" t="s">
        <v>3225</v>
      </c>
      <c r="I1230" s="35" t="s">
        <v>61</v>
      </c>
      <c r="J1230" s="35" t="s">
        <v>53</v>
      </c>
      <c r="K1230">
        <v>18</v>
      </c>
      <c r="L1230">
        <v>9.1999999999999993</v>
      </c>
      <c r="M1230" s="35" t="s">
        <v>7427</v>
      </c>
      <c r="N1230" s="35" t="s">
        <v>10903</v>
      </c>
      <c r="O1230" s="35" t="s">
        <v>51</v>
      </c>
      <c r="P1230" s="35" t="s">
        <v>2575</v>
      </c>
      <c r="Q1230" s="35" t="s">
        <v>95</v>
      </c>
      <c r="R1230" s="35" t="s">
        <v>2577</v>
      </c>
      <c r="S1230" s="35" t="s">
        <v>10904</v>
      </c>
      <c r="T1230">
        <v>28650874</v>
      </c>
      <c r="U1230">
        <v>10</v>
      </c>
      <c r="V1230" s="35" t="s">
        <v>10905</v>
      </c>
      <c r="W1230" s="35" t="s">
        <v>827</v>
      </c>
      <c r="X1230" s="35" t="s">
        <v>147</v>
      </c>
      <c r="Y1230" s="35" t="s">
        <v>167</v>
      </c>
      <c r="Z1230" s="35" t="s">
        <v>14691</v>
      </c>
      <c r="AA1230" s="35" t="s">
        <v>14691</v>
      </c>
      <c r="AC1230" s="35" t="s">
        <v>14691</v>
      </c>
      <c r="AD1230" s="35" t="s">
        <v>14691</v>
      </c>
      <c r="AE1230">
        <v>286525645</v>
      </c>
      <c r="AF1230">
        <v>10</v>
      </c>
      <c r="AG1230" s="35" t="s">
        <v>14691</v>
      </c>
      <c r="AI1230">
        <v>9550291</v>
      </c>
      <c r="AJ1230" s="20">
        <v>44266</v>
      </c>
      <c r="AK1230" s="20"/>
      <c r="AL1230">
        <v>8230176</v>
      </c>
      <c r="AO1230">
        <v>5486784</v>
      </c>
      <c r="AP1230" s="35" t="s">
        <v>14691</v>
      </c>
      <c r="AQ1230" s="35" t="s">
        <v>14691</v>
      </c>
      <c r="AR1230" s="35" t="s">
        <v>14691</v>
      </c>
      <c r="AS1230" s="35" t="s">
        <v>14691</v>
      </c>
      <c r="AT1230" s="35" t="s">
        <v>14691</v>
      </c>
      <c r="AU1230">
        <v>10.01</v>
      </c>
      <c r="AV1230">
        <v>10.074</v>
      </c>
      <c r="AW1230" t="b">
        <v>0</v>
      </c>
      <c r="AX1230">
        <v>28650874</v>
      </c>
      <c r="AY1230" s="20">
        <v>45000</v>
      </c>
      <c r="AZ1230" s="20"/>
      <c r="BA1230" s="20"/>
      <c r="BB1230">
        <v>1</v>
      </c>
      <c r="BC1230">
        <v>0.3333333432674408</v>
      </c>
      <c r="BD1230">
        <v>1</v>
      </c>
      <c r="BE1230">
        <v>11.5</v>
      </c>
      <c r="BF1230" s="35" t="s">
        <v>14691</v>
      </c>
      <c r="BG1230" s="35" t="s">
        <v>10898</v>
      </c>
      <c r="BH1230" s="35" t="s">
        <v>10909</v>
      </c>
      <c r="BI1230" s="35" t="s">
        <v>2584</v>
      </c>
      <c r="BJ1230" s="35" t="s">
        <v>10910</v>
      </c>
    </row>
    <row r="1231" spans="1:62" x14ac:dyDescent="0.2">
      <c r="A1231">
        <v>1229</v>
      </c>
      <c r="B1231" s="35" t="s">
        <v>10898</v>
      </c>
      <c r="C1231" s="35" t="s">
        <v>10899</v>
      </c>
      <c r="D1231" s="35" t="s">
        <v>10900</v>
      </c>
      <c r="E1231" s="35" t="s">
        <v>10911</v>
      </c>
      <c r="F1231" s="35" t="s">
        <v>10902</v>
      </c>
      <c r="G1231" s="20">
        <v>44249</v>
      </c>
      <c r="H1231" s="35" t="s">
        <v>3225</v>
      </c>
      <c r="I1231" s="35" t="s">
        <v>61</v>
      </c>
      <c r="J1231" s="35" t="s">
        <v>53</v>
      </c>
      <c r="K1231">
        <v>18</v>
      </c>
      <c r="L1231">
        <v>9.1999999999999993</v>
      </c>
      <c r="M1231" s="35" t="s">
        <v>7427</v>
      </c>
      <c r="N1231" s="35" t="s">
        <v>10903</v>
      </c>
      <c r="O1231" s="35" t="s">
        <v>51</v>
      </c>
      <c r="P1231" s="35" t="s">
        <v>2575</v>
      </c>
      <c r="Q1231" s="35" t="s">
        <v>95</v>
      </c>
      <c r="R1231" s="35" t="s">
        <v>2577</v>
      </c>
      <c r="S1231" s="35" t="s">
        <v>10904</v>
      </c>
      <c r="T1231">
        <v>28650874</v>
      </c>
      <c r="U1231">
        <v>10</v>
      </c>
      <c r="V1231" s="35" t="s">
        <v>10905</v>
      </c>
      <c r="W1231" s="35" t="s">
        <v>827</v>
      </c>
      <c r="X1231" s="35" t="s">
        <v>147</v>
      </c>
      <c r="Y1231" s="35" t="s">
        <v>167</v>
      </c>
      <c r="Z1231" s="35" t="s">
        <v>14691</v>
      </c>
      <c r="AA1231" s="35" t="s">
        <v>14691</v>
      </c>
      <c r="AC1231" s="35" t="s">
        <v>14691</v>
      </c>
      <c r="AD1231" s="35" t="s">
        <v>14691</v>
      </c>
      <c r="AE1231">
        <v>286525645</v>
      </c>
      <c r="AF1231">
        <v>10</v>
      </c>
      <c r="AG1231" s="35" t="s">
        <v>14691</v>
      </c>
      <c r="AI1231">
        <v>9550291</v>
      </c>
      <c r="AJ1231" s="20">
        <v>44266</v>
      </c>
      <c r="AK1231" s="20"/>
      <c r="AL1231">
        <v>8230176</v>
      </c>
      <c r="AO1231">
        <v>5486784</v>
      </c>
      <c r="AP1231" s="35" t="s">
        <v>14691</v>
      </c>
      <c r="AQ1231" s="35" t="s">
        <v>14691</v>
      </c>
      <c r="AR1231" s="35" t="s">
        <v>14691</v>
      </c>
      <c r="AS1231" s="35" t="s">
        <v>14691</v>
      </c>
      <c r="AT1231" s="35" t="s">
        <v>14691</v>
      </c>
      <c r="AU1231">
        <v>10.01</v>
      </c>
      <c r="AV1231">
        <v>10.074</v>
      </c>
      <c r="AW1231" t="b">
        <v>0</v>
      </c>
      <c r="AX1231">
        <v>28650874</v>
      </c>
      <c r="AY1231" s="20">
        <v>45000</v>
      </c>
      <c r="AZ1231" s="20"/>
      <c r="BA1231" s="20"/>
      <c r="BB1231">
        <v>1</v>
      </c>
      <c r="BC1231">
        <v>0.3333333432674408</v>
      </c>
      <c r="BD1231">
        <v>1</v>
      </c>
      <c r="BE1231">
        <v>11.5</v>
      </c>
      <c r="BF1231" s="35" t="s">
        <v>14691</v>
      </c>
      <c r="BG1231" s="35" t="s">
        <v>10912</v>
      </c>
      <c r="BH1231" s="35" t="s">
        <v>10913</v>
      </c>
      <c r="BI1231" s="35" t="s">
        <v>2589</v>
      </c>
      <c r="BJ1231" s="35" t="s">
        <v>10914</v>
      </c>
    </row>
    <row r="1232" spans="1:62" x14ac:dyDescent="0.2">
      <c r="A1232">
        <v>1230</v>
      </c>
      <c r="B1232" s="35" t="s">
        <v>11733</v>
      </c>
      <c r="C1232" s="35" t="s">
        <v>11734</v>
      </c>
      <c r="D1232" s="35" t="s">
        <v>11735</v>
      </c>
      <c r="E1232" s="35" t="s">
        <v>11736</v>
      </c>
      <c r="F1232" s="35" t="s">
        <v>11737</v>
      </c>
      <c r="G1232" s="20">
        <v>44239</v>
      </c>
      <c r="H1232" s="35" t="s">
        <v>3225</v>
      </c>
      <c r="I1232" s="35" t="s">
        <v>54</v>
      </c>
      <c r="J1232" s="35" t="s">
        <v>176</v>
      </c>
      <c r="K1232">
        <v>18</v>
      </c>
      <c r="L1232">
        <v>9.1999999999999993</v>
      </c>
      <c r="M1232" s="35" t="s">
        <v>11738</v>
      </c>
      <c r="N1232" s="35" t="s">
        <v>11739</v>
      </c>
      <c r="O1232" s="35" t="s">
        <v>68</v>
      </c>
      <c r="P1232" s="35" t="s">
        <v>2575</v>
      </c>
      <c r="Q1232" s="35" t="s">
        <v>74</v>
      </c>
      <c r="R1232" s="35" t="s">
        <v>2623</v>
      </c>
      <c r="S1232" s="35" t="s">
        <v>11740</v>
      </c>
      <c r="T1232">
        <v>50000000</v>
      </c>
      <c r="U1232">
        <v>10</v>
      </c>
      <c r="V1232" s="35" t="s">
        <v>11741</v>
      </c>
      <c r="W1232" s="35" t="s">
        <v>825</v>
      </c>
      <c r="X1232" s="35" t="s">
        <v>147</v>
      </c>
      <c r="Y1232" s="35" t="s">
        <v>48</v>
      </c>
      <c r="Z1232" s="35" t="s">
        <v>14691</v>
      </c>
      <c r="AA1232" s="35" t="s">
        <v>14691</v>
      </c>
      <c r="AC1232" s="35" t="s">
        <v>14691</v>
      </c>
      <c r="AD1232" s="35" t="s">
        <v>14691</v>
      </c>
      <c r="AE1232">
        <v>500023181</v>
      </c>
      <c r="AF1232">
        <v>10</v>
      </c>
      <c r="AG1232" s="35" t="s">
        <v>14691</v>
      </c>
      <c r="AI1232">
        <v>12500000</v>
      </c>
      <c r="AJ1232" s="20">
        <v>44280</v>
      </c>
      <c r="AK1232" s="20"/>
      <c r="AL1232">
        <v>12500000</v>
      </c>
      <c r="AO1232">
        <v>8333333</v>
      </c>
      <c r="AP1232" s="35" t="s">
        <v>14691</v>
      </c>
      <c r="AQ1232" s="35" t="s">
        <v>14691</v>
      </c>
      <c r="AR1232" s="35" t="s">
        <v>14691</v>
      </c>
      <c r="AS1232" s="35" t="s">
        <v>14691</v>
      </c>
      <c r="AT1232" s="35" t="s">
        <v>14691</v>
      </c>
      <c r="AU1232">
        <v>10</v>
      </c>
      <c r="AV1232">
        <v>10.055999999999999</v>
      </c>
      <c r="AW1232" t="b">
        <v>0</v>
      </c>
      <c r="AX1232">
        <v>50000000</v>
      </c>
      <c r="AY1232" s="20">
        <v>45014</v>
      </c>
      <c r="AZ1232" s="20"/>
      <c r="BA1232" s="20"/>
      <c r="BB1232">
        <v>1</v>
      </c>
      <c r="BC1232">
        <v>0.25</v>
      </c>
      <c r="BD1232">
        <v>1</v>
      </c>
      <c r="BE1232">
        <v>11.5</v>
      </c>
      <c r="BF1232" s="35" t="s">
        <v>14691</v>
      </c>
      <c r="BG1232" s="35" t="s">
        <v>826</v>
      </c>
      <c r="BH1232" s="35" t="s">
        <v>11742</v>
      </c>
      <c r="BI1232" s="35" t="s">
        <v>2580</v>
      </c>
      <c r="BJ1232" s="35" t="s">
        <v>11743</v>
      </c>
    </row>
    <row r="1233" spans="1:62" x14ac:dyDescent="0.2">
      <c r="A1233">
        <v>1231</v>
      </c>
      <c r="B1233" s="35" t="s">
        <v>11733</v>
      </c>
      <c r="C1233" s="35" t="s">
        <v>11734</v>
      </c>
      <c r="D1233" s="35" t="s">
        <v>11735</v>
      </c>
      <c r="E1233" s="35" t="s">
        <v>11744</v>
      </c>
      <c r="F1233" s="35" t="s">
        <v>11737</v>
      </c>
      <c r="G1233" s="20">
        <v>44239</v>
      </c>
      <c r="H1233" s="35" t="s">
        <v>3225</v>
      </c>
      <c r="I1233" s="35" t="s">
        <v>54</v>
      </c>
      <c r="J1233" s="35" t="s">
        <v>176</v>
      </c>
      <c r="K1233">
        <v>18</v>
      </c>
      <c r="L1233">
        <v>9.1999999999999993</v>
      </c>
      <c r="M1233" s="35" t="s">
        <v>11738</v>
      </c>
      <c r="N1233" s="35" t="s">
        <v>11739</v>
      </c>
      <c r="O1233" s="35" t="s">
        <v>68</v>
      </c>
      <c r="P1233" s="35" t="s">
        <v>2575</v>
      </c>
      <c r="Q1233" s="35" t="s">
        <v>74</v>
      </c>
      <c r="R1233" s="35" t="s">
        <v>2623</v>
      </c>
      <c r="S1233" s="35" t="s">
        <v>11740</v>
      </c>
      <c r="T1233">
        <v>50000000</v>
      </c>
      <c r="U1233">
        <v>10</v>
      </c>
      <c r="V1233" s="35" t="s">
        <v>11741</v>
      </c>
      <c r="W1233" s="35" t="s">
        <v>825</v>
      </c>
      <c r="X1233" s="35" t="s">
        <v>147</v>
      </c>
      <c r="Y1233" s="35" t="s">
        <v>48</v>
      </c>
      <c r="Z1233" s="35" t="s">
        <v>14691</v>
      </c>
      <c r="AA1233" s="35" t="s">
        <v>14691</v>
      </c>
      <c r="AC1233" s="35" t="s">
        <v>14691</v>
      </c>
      <c r="AD1233" s="35" t="s">
        <v>14691</v>
      </c>
      <c r="AE1233">
        <v>500023181</v>
      </c>
      <c r="AF1233">
        <v>10</v>
      </c>
      <c r="AG1233" s="35" t="s">
        <v>14691</v>
      </c>
      <c r="AI1233">
        <v>12500000</v>
      </c>
      <c r="AJ1233" s="20">
        <v>44280</v>
      </c>
      <c r="AK1233" s="20"/>
      <c r="AL1233">
        <v>12500000</v>
      </c>
      <c r="AO1233">
        <v>8333333</v>
      </c>
      <c r="AP1233" s="35" t="s">
        <v>14691</v>
      </c>
      <c r="AQ1233" s="35" t="s">
        <v>14691</v>
      </c>
      <c r="AR1233" s="35" t="s">
        <v>14691</v>
      </c>
      <c r="AS1233" s="35" t="s">
        <v>14691</v>
      </c>
      <c r="AT1233" s="35" t="s">
        <v>14691</v>
      </c>
      <c r="AU1233">
        <v>10</v>
      </c>
      <c r="AV1233">
        <v>10.055999999999999</v>
      </c>
      <c r="AW1233" t="b">
        <v>0</v>
      </c>
      <c r="AX1233">
        <v>50000000</v>
      </c>
      <c r="AY1233" s="20">
        <v>45014</v>
      </c>
      <c r="AZ1233" s="20"/>
      <c r="BA1233" s="20"/>
      <c r="BB1233">
        <v>1</v>
      </c>
      <c r="BC1233">
        <v>0.25</v>
      </c>
      <c r="BD1233">
        <v>1</v>
      </c>
      <c r="BE1233">
        <v>11.5</v>
      </c>
      <c r="BF1233" s="35" t="s">
        <v>14691</v>
      </c>
      <c r="BG1233" s="35" t="s">
        <v>11745</v>
      </c>
      <c r="BH1233" s="35" t="s">
        <v>11746</v>
      </c>
      <c r="BI1233" s="35" t="s">
        <v>2584</v>
      </c>
      <c r="BJ1233" s="35" t="s">
        <v>11747</v>
      </c>
    </row>
    <row r="1234" spans="1:62" x14ac:dyDescent="0.2">
      <c r="A1234">
        <v>1232</v>
      </c>
      <c r="B1234" s="35" t="s">
        <v>11733</v>
      </c>
      <c r="C1234" s="35" t="s">
        <v>11734</v>
      </c>
      <c r="D1234" s="35" t="s">
        <v>11735</v>
      </c>
      <c r="E1234" s="35" t="s">
        <v>11748</v>
      </c>
      <c r="F1234" s="35" t="s">
        <v>11737</v>
      </c>
      <c r="G1234" s="20">
        <v>44239</v>
      </c>
      <c r="H1234" s="35" t="s">
        <v>3225</v>
      </c>
      <c r="I1234" s="35" t="s">
        <v>54</v>
      </c>
      <c r="J1234" s="35" t="s">
        <v>176</v>
      </c>
      <c r="K1234">
        <v>18</v>
      </c>
      <c r="L1234">
        <v>9.1999999999999993</v>
      </c>
      <c r="M1234" s="35" t="s">
        <v>11738</v>
      </c>
      <c r="N1234" s="35" t="s">
        <v>11739</v>
      </c>
      <c r="O1234" s="35" t="s">
        <v>68</v>
      </c>
      <c r="P1234" s="35" t="s">
        <v>2575</v>
      </c>
      <c r="Q1234" s="35" t="s">
        <v>74</v>
      </c>
      <c r="R1234" s="35" t="s">
        <v>2623</v>
      </c>
      <c r="S1234" s="35" t="s">
        <v>11740</v>
      </c>
      <c r="T1234">
        <v>50000000</v>
      </c>
      <c r="U1234">
        <v>10</v>
      </c>
      <c r="V1234" s="35" t="s">
        <v>11741</v>
      </c>
      <c r="W1234" s="35" t="s">
        <v>825</v>
      </c>
      <c r="X1234" s="35" t="s">
        <v>147</v>
      </c>
      <c r="Y1234" s="35" t="s">
        <v>48</v>
      </c>
      <c r="Z1234" s="35" t="s">
        <v>14691</v>
      </c>
      <c r="AA1234" s="35" t="s">
        <v>14691</v>
      </c>
      <c r="AC1234" s="35" t="s">
        <v>14691</v>
      </c>
      <c r="AD1234" s="35" t="s">
        <v>14691</v>
      </c>
      <c r="AE1234">
        <v>500023181</v>
      </c>
      <c r="AF1234">
        <v>10</v>
      </c>
      <c r="AG1234" s="35" t="s">
        <v>14691</v>
      </c>
      <c r="AI1234">
        <v>12500000</v>
      </c>
      <c r="AJ1234" s="20">
        <v>44280</v>
      </c>
      <c r="AK1234" s="20"/>
      <c r="AL1234">
        <v>12500000</v>
      </c>
      <c r="AO1234">
        <v>8333333</v>
      </c>
      <c r="AP1234" s="35" t="s">
        <v>14691</v>
      </c>
      <c r="AQ1234" s="35" t="s">
        <v>14691</v>
      </c>
      <c r="AR1234" s="35" t="s">
        <v>14691</v>
      </c>
      <c r="AS1234" s="35" t="s">
        <v>14691</v>
      </c>
      <c r="AT1234" s="35" t="s">
        <v>14691</v>
      </c>
      <c r="AU1234">
        <v>10</v>
      </c>
      <c r="AV1234">
        <v>10.055999999999999</v>
      </c>
      <c r="AW1234" t="b">
        <v>0</v>
      </c>
      <c r="AX1234">
        <v>50000000</v>
      </c>
      <c r="AY1234" s="20">
        <v>45014</v>
      </c>
      <c r="AZ1234" s="20"/>
      <c r="BA1234" s="20"/>
      <c r="BB1234">
        <v>1</v>
      </c>
      <c r="BC1234">
        <v>0.25</v>
      </c>
      <c r="BD1234">
        <v>1</v>
      </c>
      <c r="BE1234">
        <v>11.5</v>
      </c>
      <c r="BF1234" s="35" t="s">
        <v>14691</v>
      </c>
      <c r="BG1234" s="35" t="s">
        <v>11749</v>
      </c>
      <c r="BH1234" s="35" t="s">
        <v>11750</v>
      </c>
      <c r="BI1234" s="35" t="s">
        <v>2589</v>
      </c>
      <c r="BJ1234" s="35" t="s">
        <v>11751</v>
      </c>
    </row>
    <row r="1235" spans="1:62" x14ac:dyDescent="0.2">
      <c r="A1235">
        <v>1233</v>
      </c>
      <c r="B1235" s="35" t="s">
        <v>4083</v>
      </c>
      <c r="C1235" s="35" t="s">
        <v>4084</v>
      </c>
      <c r="D1235" s="35" t="s">
        <v>4085</v>
      </c>
      <c r="E1235" s="35" t="s">
        <v>4086</v>
      </c>
      <c r="F1235" s="35" t="s">
        <v>4087</v>
      </c>
      <c r="G1235" s="20">
        <v>44039</v>
      </c>
      <c r="H1235" s="35" t="s">
        <v>823</v>
      </c>
      <c r="I1235" s="35" t="s">
        <v>54</v>
      </c>
      <c r="J1235" s="35" t="s">
        <v>69</v>
      </c>
      <c r="K1235">
        <v>18</v>
      </c>
      <c r="L1235">
        <v>9.1999999999999993</v>
      </c>
      <c r="M1235" s="35" t="s">
        <v>4088</v>
      </c>
      <c r="N1235" s="35" t="s">
        <v>4089</v>
      </c>
      <c r="O1235" s="35" t="s">
        <v>112</v>
      </c>
      <c r="P1235" s="35" t="s">
        <v>2575</v>
      </c>
      <c r="Q1235" s="35" t="s">
        <v>102</v>
      </c>
      <c r="R1235" s="35" t="s">
        <v>2623</v>
      </c>
      <c r="S1235" s="35" t="s">
        <v>4090</v>
      </c>
      <c r="T1235">
        <v>23000000</v>
      </c>
      <c r="U1235">
        <v>10</v>
      </c>
      <c r="V1235" s="35" t="s">
        <v>4091</v>
      </c>
      <c r="W1235" s="35" t="s">
        <v>388</v>
      </c>
      <c r="X1235" s="35" t="s">
        <v>49</v>
      </c>
      <c r="Y1235" s="35" t="s">
        <v>48</v>
      </c>
      <c r="Z1235" s="35" t="s">
        <v>130</v>
      </c>
      <c r="AA1235" s="35" t="s">
        <v>56</v>
      </c>
      <c r="AB1235">
        <v>100000000</v>
      </c>
      <c r="AC1235" s="35" t="s">
        <v>822</v>
      </c>
      <c r="AD1235" s="35" t="s">
        <v>4092</v>
      </c>
      <c r="AE1235">
        <v>120540603</v>
      </c>
      <c r="AF1235">
        <v>10</v>
      </c>
      <c r="AG1235" s="35" t="s">
        <v>821</v>
      </c>
      <c r="AH1235">
        <v>32600000000</v>
      </c>
      <c r="AI1235">
        <v>11500000</v>
      </c>
      <c r="AJ1235" s="20">
        <v>44057</v>
      </c>
      <c r="AK1235" s="20">
        <v>44389</v>
      </c>
      <c r="AL1235">
        <v>6500000</v>
      </c>
      <c r="AM1235">
        <v>650000</v>
      </c>
      <c r="AP1235" s="35" t="s">
        <v>14691</v>
      </c>
      <c r="AQ1235" s="35" t="s">
        <v>14691</v>
      </c>
      <c r="AR1235" s="35" t="s">
        <v>820</v>
      </c>
      <c r="AS1235" s="35" t="s">
        <v>4093</v>
      </c>
      <c r="AT1235" s="35" t="s">
        <v>14691</v>
      </c>
      <c r="AU1235">
        <v>10</v>
      </c>
      <c r="AV1235">
        <v>10</v>
      </c>
      <c r="AW1235" t="b">
        <v>1</v>
      </c>
      <c r="AX1235">
        <v>12053631</v>
      </c>
      <c r="AY1235" s="20">
        <v>44791</v>
      </c>
      <c r="AZ1235" s="20">
        <v>44651</v>
      </c>
      <c r="BA1235" s="20"/>
      <c r="BB1235">
        <v>1</v>
      </c>
      <c r="BC1235">
        <v>0.5</v>
      </c>
      <c r="BD1235">
        <v>1</v>
      </c>
      <c r="BE1235">
        <v>11.5</v>
      </c>
      <c r="BF1235" s="35" t="s">
        <v>14691</v>
      </c>
      <c r="BG1235" s="35" t="s">
        <v>824</v>
      </c>
      <c r="BH1235" s="35" t="s">
        <v>4094</v>
      </c>
      <c r="BI1235" s="35" t="s">
        <v>2580</v>
      </c>
      <c r="BJ1235" s="35" t="s">
        <v>4095</v>
      </c>
    </row>
    <row r="1236" spans="1:62" x14ac:dyDescent="0.2">
      <c r="A1236">
        <v>1234</v>
      </c>
      <c r="B1236" s="35" t="s">
        <v>4083</v>
      </c>
      <c r="C1236" s="35" t="s">
        <v>4084</v>
      </c>
      <c r="D1236" s="35" t="s">
        <v>4085</v>
      </c>
      <c r="E1236" s="35" t="s">
        <v>4096</v>
      </c>
      <c r="F1236" s="35" t="s">
        <v>4087</v>
      </c>
      <c r="G1236" s="20">
        <v>44039</v>
      </c>
      <c r="H1236" s="35" t="s">
        <v>823</v>
      </c>
      <c r="I1236" s="35" t="s">
        <v>54</v>
      </c>
      <c r="J1236" s="35" t="s">
        <v>69</v>
      </c>
      <c r="K1236">
        <v>18</v>
      </c>
      <c r="L1236">
        <v>9.1999999999999993</v>
      </c>
      <c r="M1236" s="35" t="s">
        <v>4088</v>
      </c>
      <c r="N1236" s="35" t="s">
        <v>4089</v>
      </c>
      <c r="O1236" s="35" t="s">
        <v>112</v>
      </c>
      <c r="P1236" s="35" t="s">
        <v>2575</v>
      </c>
      <c r="Q1236" s="35" t="s">
        <v>102</v>
      </c>
      <c r="R1236" s="35" t="s">
        <v>2623</v>
      </c>
      <c r="S1236" s="35" t="s">
        <v>4090</v>
      </c>
      <c r="T1236">
        <v>23000000</v>
      </c>
      <c r="U1236">
        <v>10</v>
      </c>
      <c r="V1236" s="35" t="s">
        <v>4091</v>
      </c>
      <c r="W1236" s="35" t="s">
        <v>388</v>
      </c>
      <c r="X1236" s="35" t="s">
        <v>49</v>
      </c>
      <c r="Y1236" s="35" t="s">
        <v>48</v>
      </c>
      <c r="Z1236" s="35" t="s">
        <v>130</v>
      </c>
      <c r="AA1236" s="35" t="s">
        <v>56</v>
      </c>
      <c r="AB1236">
        <v>100000000</v>
      </c>
      <c r="AC1236" s="35" t="s">
        <v>822</v>
      </c>
      <c r="AD1236" s="35" t="s">
        <v>4092</v>
      </c>
      <c r="AE1236">
        <v>120540603</v>
      </c>
      <c r="AF1236">
        <v>10</v>
      </c>
      <c r="AG1236" s="35" t="s">
        <v>821</v>
      </c>
      <c r="AH1236">
        <v>32600000000</v>
      </c>
      <c r="AI1236">
        <v>11500000</v>
      </c>
      <c r="AJ1236" s="20">
        <v>44057</v>
      </c>
      <c r="AK1236" s="20">
        <v>44389</v>
      </c>
      <c r="AL1236">
        <v>6500000</v>
      </c>
      <c r="AM1236">
        <v>650000</v>
      </c>
      <c r="AP1236" s="35" t="s">
        <v>14691</v>
      </c>
      <c r="AQ1236" s="35" t="s">
        <v>14691</v>
      </c>
      <c r="AR1236" s="35" t="s">
        <v>820</v>
      </c>
      <c r="AS1236" s="35" t="s">
        <v>4093</v>
      </c>
      <c r="AT1236" s="35" t="s">
        <v>14691</v>
      </c>
      <c r="AU1236">
        <v>10</v>
      </c>
      <c r="AV1236">
        <v>10</v>
      </c>
      <c r="AW1236" t="b">
        <v>1</v>
      </c>
      <c r="AX1236">
        <v>12053631</v>
      </c>
      <c r="AY1236" s="20">
        <v>44791</v>
      </c>
      <c r="AZ1236" s="20">
        <v>44651</v>
      </c>
      <c r="BA1236" s="20"/>
      <c r="BB1236">
        <v>1</v>
      </c>
      <c r="BC1236">
        <v>0.5</v>
      </c>
      <c r="BD1236">
        <v>1</v>
      </c>
      <c r="BE1236">
        <v>11.5</v>
      </c>
      <c r="BF1236" s="35" t="s">
        <v>14691</v>
      </c>
      <c r="BG1236" s="35" t="s">
        <v>4083</v>
      </c>
      <c r="BH1236" s="35" t="s">
        <v>4097</v>
      </c>
      <c r="BI1236" s="35" t="s">
        <v>2584</v>
      </c>
      <c r="BJ1236" s="35" t="s">
        <v>4098</v>
      </c>
    </row>
    <row r="1237" spans="1:62" x14ac:dyDescent="0.2">
      <c r="A1237">
        <v>1235</v>
      </c>
      <c r="B1237" s="35" t="s">
        <v>4083</v>
      </c>
      <c r="C1237" s="35" t="s">
        <v>4084</v>
      </c>
      <c r="D1237" s="35" t="s">
        <v>4085</v>
      </c>
      <c r="E1237" s="35" t="s">
        <v>4099</v>
      </c>
      <c r="F1237" s="35" t="s">
        <v>4087</v>
      </c>
      <c r="G1237" s="20">
        <v>44039</v>
      </c>
      <c r="H1237" s="35" t="s">
        <v>823</v>
      </c>
      <c r="I1237" s="35" t="s">
        <v>54</v>
      </c>
      <c r="J1237" s="35" t="s">
        <v>69</v>
      </c>
      <c r="K1237">
        <v>18</v>
      </c>
      <c r="L1237">
        <v>9.1999999999999993</v>
      </c>
      <c r="M1237" s="35" t="s">
        <v>4088</v>
      </c>
      <c r="N1237" s="35" t="s">
        <v>4089</v>
      </c>
      <c r="O1237" s="35" t="s">
        <v>112</v>
      </c>
      <c r="P1237" s="35" t="s">
        <v>2575</v>
      </c>
      <c r="Q1237" s="35" t="s">
        <v>102</v>
      </c>
      <c r="R1237" s="35" t="s">
        <v>2623</v>
      </c>
      <c r="S1237" s="35" t="s">
        <v>4090</v>
      </c>
      <c r="T1237">
        <v>23000000</v>
      </c>
      <c r="U1237">
        <v>10</v>
      </c>
      <c r="V1237" s="35" t="s">
        <v>4091</v>
      </c>
      <c r="W1237" s="35" t="s">
        <v>388</v>
      </c>
      <c r="X1237" s="35" t="s">
        <v>49</v>
      </c>
      <c r="Y1237" s="35" t="s">
        <v>48</v>
      </c>
      <c r="Z1237" s="35" t="s">
        <v>130</v>
      </c>
      <c r="AA1237" s="35" t="s">
        <v>56</v>
      </c>
      <c r="AB1237">
        <v>100000000</v>
      </c>
      <c r="AC1237" s="35" t="s">
        <v>822</v>
      </c>
      <c r="AD1237" s="35" t="s">
        <v>4092</v>
      </c>
      <c r="AE1237">
        <v>120540603</v>
      </c>
      <c r="AF1237">
        <v>10</v>
      </c>
      <c r="AG1237" s="35" t="s">
        <v>821</v>
      </c>
      <c r="AH1237">
        <v>32600000000</v>
      </c>
      <c r="AI1237">
        <v>11500000</v>
      </c>
      <c r="AJ1237" s="20">
        <v>44057</v>
      </c>
      <c r="AK1237" s="20">
        <v>44389</v>
      </c>
      <c r="AL1237">
        <v>6500000</v>
      </c>
      <c r="AM1237">
        <v>650000</v>
      </c>
      <c r="AP1237" s="35" t="s">
        <v>14691</v>
      </c>
      <c r="AQ1237" s="35" t="s">
        <v>14691</v>
      </c>
      <c r="AR1237" s="35" t="s">
        <v>820</v>
      </c>
      <c r="AS1237" s="35" t="s">
        <v>4093</v>
      </c>
      <c r="AT1237" s="35" t="s">
        <v>14691</v>
      </c>
      <c r="AU1237">
        <v>10</v>
      </c>
      <c r="AV1237">
        <v>10</v>
      </c>
      <c r="AW1237" t="b">
        <v>1</v>
      </c>
      <c r="AX1237">
        <v>12053631</v>
      </c>
      <c r="AY1237" s="20">
        <v>44791</v>
      </c>
      <c r="AZ1237" s="20">
        <v>44651</v>
      </c>
      <c r="BA1237" s="20"/>
      <c r="BB1237">
        <v>1</v>
      </c>
      <c r="BC1237">
        <v>0.5</v>
      </c>
      <c r="BD1237">
        <v>1</v>
      </c>
      <c r="BE1237">
        <v>11.5</v>
      </c>
      <c r="BF1237" s="35" t="s">
        <v>14691</v>
      </c>
      <c r="BG1237" s="35" t="s">
        <v>4100</v>
      </c>
      <c r="BH1237" s="35" t="s">
        <v>4101</v>
      </c>
      <c r="BI1237" s="35" t="s">
        <v>2589</v>
      </c>
      <c r="BJ1237" s="35" t="s">
        <v>4102</v>
      </c>
    </row>
    <row r="1238" spans="1:62" x14ac:dyDescent="0.2">
      <c r="A1238">
        <v>1236</v>
      </c>
      <c r="B1238" s="35" t="s">
        <v>11979</v>
      </c>
      <c r="C1238" s="35" t="s">
        <v>11980</v>
      </c>
      <c r="D1238" s="35" t="s">
        <v>11981</v>
      </c>
      <c r="E1238" s="35" t="s">
        <v>11982</v>
      </c>
      <c r="F1238" s="35" t="s">
        <v>11983</v>
      </c>
      <c r="G1238" s="20">
        <v>44284</v>
      </c>
      <c r="H1238" s="35" t="s">
        <v>818</v>
      </c>
      <c r="I1238" s="35" t="s">
        <v>54</v>
      </c>
      <c r="J1238" s="35" t="s">
        <v>69</v>
      </c>
      <c r="K1238">
        <v>18</v>
      </c>
      <c r="L1238">
        <v>9.1999999999999993</v>
      </c>
      <c r="M1238" s="35" t="s">
        <v>11984</v>
      </c>
      <c r="N1238" s="35" t="s">
        <v>11985</v>
      </c>
      <c r="O1238" s="35" t="s">
        <v>102</v>
      </c>
      <c r="P1238" s="35" t="s">
        <v>2575</v>
      </c>
      <c r="Q1238" s="35" t="s">
        <v>95</v>
      </c>
      <c r="R1238" s="35" t="s">
        <v>2577</v>
      </c>
      <c r="S1238" s="35" t="s">
        <v>11986</v>
      </c>
      <c r="T1238">
        <v>23000000</v>
      </c>
      <c r="U1238">
        <v>10</v>
      </c>
      <c r="V1238" s="35" t="s">
        <v>11987</v>
      </c>
      <c r="W1238" s="35" t="s">
        <v>817</v>
      </c>
      <c r="X1238" s="35" t="s">
        <v>49</v>
      </c>
      <c r="Y1238" s="35" t="s">
        <v>48</v>
      </c>
      <c r="Z1238" s="35" t="s">
        <v>14691</v>
      </c>
      <c r="AA1238" s="35" t="s">
        <v>14691</v>
      </c>
      <c r="AC1238" s="35" t="s">
        <v>14691</v>
      </c>
      <c r="AD1238" s="35" t="s">
        <v>14691</v>
      </c>
      <c r="AE1238">
        <v>232300000</v>
      </c>
      <c r="AF1238">
        <v>10.1</v>
      </c>
      <c r="AG1238" s="35" t="s">
        <v>14691</v>
      </c>
      <c r="AI1238">
        <v>11500000</v>
      </c>
      <c r="AJ1238" s="20">
        <v>44477</v>
      </c>
      <c r="AK1238" s="20"/>
      <c r="AL1238">
        <v>7146000</v>
      </c>
      <c r="AO1238">
        <v>7146000</v>
      </c>
      <c r="AP1238" s="35" t="s">
        <v>14691</v>
      </c>
      <c r="AQ1238" s="35" t="s">
        <v>14691</v>
      </c>
      <c r="AR1238" s="35" t="s">
        <v>14691</v>
      </c>
      <c r="AS1238" s="35" t="s">
        <v>14691</v>
      </c>
      <c r="AT1238" s="35" t="s">
        <v>14691</v>
      </c>
      <c r="AU1238">
        <v>10.11</v>
      </c>
      <c r="AV1238">
        <v>10.179</v>
      </c>
      <c r="AW1238" t="b">
        <v>0</v>
      </c>
      <c r="AX1238">
        <v>23000000</v>
      </c>
      <c r="AY1238" s="20">
        <v>45029</v>
      </c>
      <c r="AZ1238" s="20"/>
      <c r="BA1238" s="20">
        <v>45212</v>
      </c>
      <c r="BB1238">
        <v>1</v>
      </c>
      <c r="BC1238">
        <v>0.5</v>
      </c>
      <c r="BD1238">
        <v>1</v>
      </c>
      <c r="BE1238">
        <v>11.5</v>
      </c>
      <c r="BF1238" s="35" t="s">
        <v>14691</v>
      </c>
      <c r="BG1238" s="35" t="s">
        <v>819</v>
      </c>
      <c r="BH1238" s="35" t="s">
        <v>11988</v>
      </c>
      <c r="BI1238" s="35" t="s">
        <v>2580</v>
      </c>
      <c r="BJ1238" s="35" t="s">
        <v>11989</v>
      </c>
    </row>
    <row r="1239" spans="1:62" x14ac:dyDescent="0.2">
      <c r="A1239">
        <v>1237</v>
      </c>
      <c r="B1239" s="35" t="s">
        <v>11979</v>
      </c>
      <c r="C1239" s="35" t="s">
        <v>11980</v>
      </c>
      <c r="D1239" s="35" t="s">
        <v>11981</v>
      </c>
      <c r="E1239" s="35" t="s">
        <v>11990</v>
      </c>
      <c r="F1239" s="35" t="s">
        <v>11983</v>
      </c>
      <c r="G1239" s="20">
        <v>44284</v>
      </c>
      <c r="H1239" s="35" t="s">
        <v>818</v>
      </c>
      <c r="I1239" s="35" t="s">
        <v>54</v>
      </c>
      <c r="J1239" s="35" t="s">
        <v>69</v>
      </c>
      <c r="K1239">
        <v>18</v>
      </c>
      <c r="L1239">
        <v>9.1999999999999993</v>
      </c>
      <c r="M1239" s="35" t="s">
        <v>11984</v>
      </c>
      <c r="N1239" s="35" t="s">
        <v>11985</v>
      </c>
      <c r="O1239" s="35" t="s">
        <v>102</v>
      </c>
      <c r="P1239" s="35" t="s">
        <v>2575</v>
      </c>
      <c r="Q1239" s="35" t="s">
        <v>95</v>
      </c>
      <c r="R1239" s="35" t="s">
        <v>2577</v>
      </c>
      <c r="S1239" s="35" t="s">
        <v>11986</v>
      </c>
      <c r="T1239">
        <v>23000000</v>
      </c>
      <c r="U1239">
        <v>10</v>
      </c>
      <c r="V1239" s="35" t="s">
        <v>11987</v>
      </c>
      <c r="W1239" s="35" t="s">
        <v>817</v>
      </c>
      <c r="X1239" s="35" t="s">
        <v>49</v>
      </c>
      <c r="Y1239" s="35" t="s">
        <v>48</v>
      </c>
      <c r="Z1239" s="35" t="s">
        <v>14691</v>
      </c>
      <c r="AA1239" s="35" t="s">
        <v>14691</v>
      </c>
      <c r="AC1239" s="35" t="s">
        <v>14691</v>
      </c>
      <c r="AD1239" s="35" t="s">
        <v>14691</v>
      </c>
      <c r="AE1239">
        <v>232300000</v>
      </c>
      <c r="AF1239">
        <v>10.1</v>
      </c>
      <c r="AG1239" s="35" t="s">
        <v>14691</v>
      </c>
      <c r="AI1239">
        <v>11500000</v>
      </c>
      <c r="AJ1239" s="20">
        <v>44477</v>
      </c>
      <c r="AK1239" s="20"/>
      <c r="AL1239">
        <v>7146000</v>
      </c>
      <c r="AO1239">
        <v>7146000</v>
      </c>
      <c r="AP1239" s="35" t="s">
        <v>14691</v>
      </c>
      <c r="AQ1239" s="35" t="s">
        <v>14691</v>
      </c>
      <c r="AR1239" s="35" t="s">
        <v>14691</v>
      </c>
      <c r="AS1239" s="35" t="s">
        <v>14691</v>
      </c>
      <c r="AT1239" s="35" t="s">
        <v>14691</v>
      </c>
      <c r="AU1239">
        <v>10.11</v>
      </c>
      <c r="AV1239">
        <v>10.179</v>
      </c>
      <c r="AW1239" t="b">
        <v>0</v>
      </c>
      <c r="AX1239">
        <v>23000000</v>
      </c>
      <c r="AY1239" s="20">
        <v>45029</v>
      </c>
      <c r="AZ1239" s="20"/>
      <c r="BA1239" s="20">
        <v>45212</v>
      </c>
      <c r="BB1239">
        <v>1</v>
      </c>
      <c r="BC1239">
        <v>0.5</v>
      </c>
      <c r="BD1239">
        <v>1</v>
      </c>
      <c r="BE1239">
        <v>11.5</v>
      </c>
      <c r="BF1239" s="35" t="s">
        <v>14691</v>
      </c>
      <c r="BG1239" s="35" t="s">
        <v>11979</v>
      </c>
      <c r="BH1239" s="35" t="s">
        <v>11991</v>
      </c>
      <c r="BI1239" s="35" t="s">
        <v>2584</v>
      </c>
      <c r="BJ1239" s="35" t="s">
        <v>11992</v>
      </c>
    </row>
    <row r="1240" spans="1:62" x14ac:dyDescent="0.2">
      <c r="A1240">
        <v>1238</v>
      </c>
      <c r="B1240" s="35" t="s">
        <v>11979</v>
      </c>
      <c r="C1240" s="35" t="s">
        <v>11980</v>
      </c>
      <c r="D1240" s="35" t="s">
        <v>11981</v>
      </c>
      <c r="E1240" s="35" t="s">
        <v>11993</v>
      </c>
      <c r="F1240" s="35" t="s">
        <v>11983</v>
      </c>
      <c r="G1240" s="20">
        <v>44284</v>
      </c>
      <c r="H1240" s="35" t="s">
        <v>818</v>
      </c>
      <c r="I1240" s="35" t="s">
        <v>54</v>
      </c>
      <c r="J1240" s="35" t="s">
        <v>69</v>
      </c>
      <c r="K1240">
        <v>18</v>
      </c>
      <c r="L1240">
        <v>9.1999999999999993</v>
      </c>
      <c r="M1240" s="35" t="s">
        <v>11984</v>
      </c>
      <c r="N1240" s="35" t="s">
        <v>11985</v>
      </c>
      <c r="O1240" s="35" t="s">
        <v>102</v>
      </c>
      <c r="P1240" s="35" t="s">
        <v>2575</v>
      </c>
      <c r="Q1240" s="35" t="s">
        <v>95</v>
      </c>
      <c r="R1240" s="35" t="s">
        <v>2577</v>
      </c>
      <c r="S1240" s="35" t="s">
        <v>11986</v>
      </c>
      <c r="T1240">
        <v>23000000</v>
      </c>
      <c r="U1240">
        <v>10</v>
      </c>
      <c r="V1240" s="35" t="s">
        <v>11987</v>
      </c>
      <c r="W1240" s="35" t="s">
        <v>817</v>
      </c>
      <c r="X1240" s="35" t="s">
        <v>49</v>
      </c>
      <c r="Y1240" s="35" t="s">
        <v>48</v>
      </c>
      <c r="Z1240" s="35" t="s">
        <v>14691</v>
      </c>
      <c r="AA1240" s="35" t="s">
        <v>14691</v>
      </c>
      <c r="AC1240" s="35" t="s">
        <v>14691</v>
      </c>
      <c r="AD1240" s="35" t="s">
        <v>14691</v>
      </c>
      <c r="AE1240">
        <v>232300000</v>
      </c>
      <c r="AF1240">
        <v>10.1</v>
      </c>
      <c r="AG1240" s="35" t="s">
        <v>14691</v>
      </c>
      <c r="AI1240">
        <v>11500000</v>
      </c>
      <c r="AJ1240" s="20">
        <v>44477</v>
      </c>
      <c r="AK1240" s="20"/>
      <c r="AL1240">
        <v>7146000</v>
      </c>
      <c r="AO1240">
        <v>7146000</v>
      </c>
      <c r="AP1240" s="35" t="s">
        <v>14691</v>
      </c>
      <c r="AQ1240" s="35" t="s">
        <v>14691</v>
      </c>
      <c r="AR1240" s="35" t="s">
        <v>14691</v>
      </c>
      <c r="AS1240" s="35" t="s">
        <v>14691</v>
      </c>
      <c r="AT1240" s="35" t="s">
        <v>14691</v>
      </c>
      <c r="AU1240">
        <v>10.11</v>
      </c>
      <c r="AV1240">
        <v>10.179</v>
      </c>
      <c r="AW1240" t="b">
        <v>0</v>
      </c>
      <c r="AX1240">
        <v>23000000</v>
      </c>
      <c r="AY1240" s="20">
        <v>45029</v>
      </c>
      <c r="AZ1240" s="20"/>
      <c r="BA1240" s="20">
        <v>45212</v>
      </c>
      <c r="BB1240">
        <v>1</v>
      </c>
      <c r="BC1240">
        <v>0.5</v>
      </c>
      <c r="BD1240">
        <v>1</v>
      </c>
      <c r="BE1240">
        <v>11.5</v>
      </c>
      <c r="BF1240" s="35" t="s">
        <v>14691</v>
      </c>
      <c r="BG1240" s="35" t="s">
        <v>11994</v>
      </c>
      <c r="BH1240" s="35" t="s">
        <v>11995</v>
      </c>
      <c r="BI1240" s="35" t="s">
        <v>2589</v>
      </c>
      <c r="BJ1240" s="35" t="s">
        <v>11996</v>
      </c>
    </row>
    <row r="1241" spans="1:62" x14ac:dyDescent="0.2">
      <c r="A1241">
        <v>1239</v>
      </c>
      <c r="B1241" s="35" t="s">
        <v>11407</v>
      </c>
      <c r="C1241" s="35" t="s">
        <v>11408</v>
      </c>
      <c r="D1241" s="35" t="s">
        <v>815</v>
      </c>
      <c r="E1241" s="35" t="s">
        <v>11409</v>
      </c>
      <c r="F1241" s="35" t="s">
        <v>11410</v>
      </c>
      <c r="G1241" s="20">
        <v>44225</v>
      </c>
      <c r="H1241" s="35" t="s">
        <v>3225</v>
      </c>
      <c r="I1241" s="35" t="s">
        <v>54</v>
      </c>
      <c r="J1241" s="35" t="s">
        <v>119</v>
      </c>
      <c r="K1241">
        <v>18</v>
      </c>
      <c r="L1241">
        <v>9.1999999999999993</v>
      </c>
      <c r="M1241" s="35" t="s">
        <v>11411</v>
      </c>
      <c r="N1241" s="35" t="s">
        <v>11412</v>
      </c>
      <c r="O1241" s="35" t="s">
        <v>267</v>
      </c>
      <c r="P1241" s="35" t="s">
        <v>2656</v>
      </c>
      <c r="Q1241" s="35" t="s">
        <v>81</v>
      </c>
      <c r="R1241" s="35" t="s">
        <v>2577</v>
      </c>
      <c r="S1241" s="35" t="s">
        <v>11413</v>
      </c>
      <c r="T1241">
        <v>23000000</v>
      </c>
      <c r="U1241">
        <v>10</v>
      </c>
      <c r="V1241" s="35" t="s">
        <v>11414</v>
      </c>
      <c r="W1241" s="35" t="s">
        <v>814</v>
      </c>
      <c r="X1241" s="35" t="s">
        <v>49</v>
      </c>
      <c r="Y1241" s="35" t="s">
        <v>93</v>
      </c>
      <c r="Z1241" s="35" t="s">
        <v>14691</v>
      </c>
      <c r="AA1241" s="35" t="s">
        <v>14691</v>
      </c>
      <c r="AB1241">
        <v>50000000</v>
      </c>
      <c r="AC1241" s="35" t="s">
        <v>2658</v>
      </c>
      <c r="AD1241" s="35" t="s">
        <v>11415</v>
      </c>
      <c r="AE1241">
        <v>230012446</v>
      </c>
      <c r="AF1241">
        <v>10</v>
      </c>
      <c r="AG1241" s="35" t="s">
        <v>14691</v>
      </c>
      <c r="AI1241">
        <v>4600000</v>
      </c>
      <c r="AJ1241" s="20">
        <v>44274</v>
      </c>
      <c r="AK1241" s="20"/>
      <c r="AL1241">
        <v>7900000</v>
      </c>
      <c r="AO1241">
        <v>5266667</v>
      </c>
      <c r="AP1241" s="35" t="s">
        <v>14691</v>
      </c>
      <c r="AQ1241" s="35" t="s">
        <v>14691</v>
      </c>
      <c r="AR1241" s="35" t="s">
        <v>14691</v>
      </c>
      <c r="AS1241" s="35" t="s">
        <v>14691</v>
      </c>
      <c r="AT1241" s="35" t="s">
        <v>14691</v>
      </c>
      <c r="AU1241">
        <v>10.01</v>
      </c>
      <c r="AV1241">
        <v>10.074999999999999</v>
      </c>
      <c r="AW1241" t="b">
        <v>0</v>
      </c>
      <c r="AX1241">
        <v>23000000</v>
      </c>
      <c r="AY1241" s="20">
        <v>45008</v>
      </c>
      <c r="AZ1241" s="20"/>
      <c r="BA1241" s="20"/>
      <c r="BB1241">
        <v>1</v>
      </c>
      <c r="BC1241">
        <v>0.20000000298023224</v>
      </c>
      <c r="BD1241">
        <v>1</v>
      </c>
      <c r="BE1241">
        <v>11.5</v>
      </c>
      <c r="BF1241" s="35" t="s">
        <v>14691</v>
      </c>
      <c r="BG1241" s="35" t="s">
        <v>816</v>
      </c>
      <c r="BH1241" s="35" t="s">
        <v>11416</v>
      </c>
      <c r="BI1241" s="35" t="s">
        <v>2580</v>
      </c>
      <c r="BJ1241" s="35" t="s">
        <v>11417</v>
      </c>
    </row>
    <row r="1242" spans="1:62" x14ac:dyDescent="0.2">
      <c r="A1242">
        <v>1240</v>
      </c>
      <c r="B1242" s="35" t="s">
        <v>11407</v>
      </c>
      <c r="C1242" s="35" t="s">
        <v>11408</v>
      </c>
      <c r="D1242" s="35" t="s">
        <v>815</v>
      </c>
      <c r="E1242" s="35" t="s">
        <v>11418</v>
      </c>
      <c r="F1242" s="35" t="s">
        <v>11410</v>
      </c>
      <c r="G1242" s="20">
        <v>44225</v>
      </c>
      <c r="H1242" s="35" t="s">
        <v>3225</v>
      </c>
      <c r="I1242" s="35" t="s">
        <v>54</v>
      </c>
      <c r="J1242" s="35" t="s">
        <v>119</v>
      </c>
      <c r="K1242">
        <v>18</v>
      </c>
      <c r="L1242">
        <v>9.1999999999999993</v>
      </c>
      <c r="M1242" s="35" t="s">
        <v>11411</v>
      </c>
      <c r="N1242" s="35" t="s">
        <v>11412</v>
      </c>
      <c r="O1242" s="35" t="s">
        <v>267</v>
      </c>
      <c r="P1242" s="35" t="s">
        <v>2656</v>
      </c>
      <c r="Q1242" s="35" t="s">
        <v>81</v>
      </c>
      <c r="R1242" s="35" t="s">
        <v>2577</v>
      </c>
      <c r="S1242" s="35" t="s">
        <v>11413</v>
      </c>
      <c r="T1242">
        <v>23000000</v>
      </c>
      <c r="U1242">
        <v>10</v>
      </c>
      <c r="V1242" s="35" t="s">
        <v>11414</v>
      </c>
      <c r="W1242" s="35" t="s">
        <v>814</v>
      </c>
      <c r="X1242" s="35" t="s">
        <v>49</v>
      </c>
      <c r="Y1242" s="35" t="s">
        <v>93</v>
      </c>
      <c r="Z1242" s="35" t="s">
        <v>14691</v>
      </c>
      <c r="AA1242" s="35" t="s">
        <v>14691</v>
      </c>
      <c r="AB1242">
        <v>50000000</v>
      </c>
      <c r="AC1242" s="35" t="s">
        <v>2658</v>
      </c>
      <c r="AD1242" s="35" t="s">
        <v>11415</v>
      </c>
      <c r="AE1242">
        <v>230012446</v>
      </c>
      <c r="AF1242">
        <v>10</v>
      </c>
      <c r="AG1242" s="35" t="s">
        <v>14691</v>
      </c>
      <c r="AI1242">
        <v>4600000</v>
      </c>
      <c r="AJ1242" s="20">
        <v>44274</v>
      </c>
      <c r="AK1242" s="20"/>
      <c r="AL1242">
        <v>7900000</v>
      </c>
      <c r="AO1242">
        <v>5266667</v>
      </c>
      <c r="AP1242" s="35" t="s">
        <v>14691</v>
      </c>
      <c r="AQ1242" s="35" t="s">
        <v>14691</v>
      </c>
      <c r="AR1242" s="35" t="s">
        <v>14691</v>
      </c>
      <c r="AS1242" s="35" t="s">
        <v>14691</v>
      </c>
      <c r="AT1242" s="35" t="s">
        <v>14691</v>
      </c>
      <c r="AU1242">
        <v>10.01</v>
      </c>
      <c r="AV1242">
        <v>10.074999999999999</v>
      </c>
      <c r="AW1242" t="b">
        <v>0</v>
      </c>
      <c r="AX1242">
        <v>23000000</v>
      </c>
      <c r="AY1242" s="20">
        <v>45008</v>
      </c>
      <c r="AZ1242" s="20"/>
      <c r="BA1242" s="20"/>
      <c r="BB1242">
        <v>1</v>
      </c>
      <c r="BC1242">
        <v>0.20000000298023224</v>
      </c>
      <c r="BD1242">
        <v>1</v>
      </c>
      <c r="BE1242">
        <v>11.5</v>
      </c>
      <c r="BF1242" s="35" t="s">
        <v>14691</v>
      </c>
      <c r="BG1242" s="35" t="s">
        <v>11407</v>
      </c>
      <c r="BH1242" s="35" t="s">
        <v>11419</v>
      </c>
      <c r="BI1242" s="35" t="s">
        <v>2584</v>
      </c>
      <c r="BJ1242" s="35" t="s">
        <v>11420</v>
      </c>
    </row>
    <row r="1243" spans="1:62" x14ac:dyDescent="0.2">
      <c r="A1243">
        <v>1241</v>
      </c>
      <c r="B1243" s="35" t="s">
        <v>11407</v>
      </c>
      <c r="C1243" s="35" t="s">
        <v>11408</v>
      </c>
      <c r="D1243" s="35" t="s">
        <v>815</v>
      </c>
      <c r="E1243" s="35" t="s">
        <v>11421</v>
      </c>
      <c r="F1243" s="35" t="s">
        <v>11410</v>
      </c>
      <c r="G1243" s="20">
        <v>44225</v>
      </c>
      <c r="H1243" s="35" t="s">
        <v>3225</v>
      </c>
      <c r="I1243" s="35" t="s">
        <v>54</v>
      </c>
      <c r="J1243" s="35" t="s">
        <v>119</v>
      </c>
      <c r="K1243">
        <v>18</v>
      </c>
      <c r="L1243">
        <v>9.1999999999999993</v>
      </c>
      <c r="M1243" s="35" t="s">
        <v>11411</v>
      </c>
      <c r="N1243" s="35" t="s">
        <v>11412</v>
      </c>
      <c r="O1243" s="35" t="s">
        <v>267</v>
      </c>
      <c r="P1243" s="35" t="s">
        <v>2656</v>
      </c>
      <c r="Q1243" s="35" t="s">
        <v>81</v>
      </c>
      <c r="R1243" s="35" t="s">
        <v>2577</v>
      </c>
      <c r="S1243" s="35" t="s">
        <v>11413</v>
      </c>
      <c r="T1243">
        <v>23000000</v>
      </c>
      <c r="U1243">
        <v>10</v>
      </c>
      <c r="V1243" s="35" t="s">
        <v>11414</v>
      </c>
      <c r="W1243" s="35" t="s">
        <v>814</v>
      </c>
      <c r="X1243" s="35" t="s">
        <v>49</v>
      </c>
      <c r="Y1243" s="35" t="s">
        <v>93</v>
      </c>
      <c r="Z1243" s="35" t="s">
        <v>14691</v>
      </c>
      <c r="AA1243" s="35" t="s">
        <v>14691</v>
      </c>
      <c r="AB1243">
        <v>50000000</v>
      </c>
      <c r="AC1243" s="35" t="s">
        <v>2658</v>
      </c>
      <c r="AD1243" s="35" t="s">
        <v>11415</v>
      </c>
      <c r="AE1243">
        <v>230012446</v>
      </c>
      <c r="AF1243">
        <v>10</v>
      </c>
      <c r="AG1243" s="35" t="s">
        <v>14691</v>
      </c>
      <c r="AI1243">
        <v>4600000</v>
      </c>
      <c r="AJ1243" s="20">
        <v>44274</v>
      </c>
      <c r="AK1243" s="20"/>
      <c r="AL1243">
        <v>7900000</v>
      </c>
      <c r="AO1243">
        <v>5266667</v>
      </c>
      <c r="AP1243" s="35" t="s">
        <v>14691</v>
      </c>
      <c r="AQ1243" s="35" t="s">
        <v>14691</v>
      </c>
      <c r="AR1243" s="35" t="s">
        <v>14691</v>
      </c>
      <c r="AS1243" s="35" t="s">
        <v>14691</v>
      </c>
      <c r="AT1243" s="35" t="s">
        <v>14691</v>
      </c>
      <c r="AU1243">
        <v>10.01</v>
      </c>
      <c r="AV1243">
        <v>10.074999999999999</v>
      </c>
      <c r="AW1243" t="b">
        <v>0</v>
      </c>
      <c r="AX1243">
        <v>23000000</v>
      </c>
      <c r="AY1243" s="20">
        <v>45008</v>
      </c>
      <c r="AZ1243" s="20"/>
      <c r="BA1243" s="20"/>
      <c r="BB1243">
        <v>1</v>
      </c>
      <c r="BC1243">
        <v>0.20000000298023224</v>
      </c>
      <c r="BD1243">
        <v>1</v>
      </c>
      <c r="BE1243">
        <v>11.5</v>
      </c>
      <c r="BF1243" s="35" t="s">
        <v>14691</v>
      </c>
      <c r="BG1243" s="35" t="s">
        <v>11422</v>
      </c>
      <c r="BH1243" s="35" t="s">
        <v>11423</v>
      </c>
      <c r="BI1243" s="35" t="s">
        <v>2589</v>
      </c>
      <c r="BJ1243" s="35" t="s">
        <v>11424</v>
      </c>
    </row>
    <row r="1244" spans="1:62" x14ac:dyDescent="0.2">
      <c r="A1244">
        <v>1242</v>
      </c>
      <c r="B1244" s="35" t="s">
        <v>4402</v>
      </c>
      <c r="C1244" s="35" t="s">
        <v>4403</v>
      </c>
      <c r="D1244" s="35" t="s">
        <v>4404</v>
      </c>
      <c r="E1244" s="35" t="s">
        <v>4405</v>
      </c>
      <c r="F1244" s="35" t="s">
        <v>4406</v>
      </c>
      <c r="G1244" s="20">
        <v>44068</v>
      </c>
      <c r="H1244" s="35" t="s">
        <v>150</v>
      </c>
      <c r="I1244" s="35" t="s">
        <v>54</v>
      </c>
      <c r="J1244" s="35" t="s">
        <v>119</v>
      </c>
      <c r="K1244">
        <v>18</v>
      </c>
      <c r="L1244">
        <v>9.1999999999999993</v>
      </c>
      <c r="M1244" s="35" t="s">
        <v>4407</v>
      </c>
      <c r="N1244" s="35" t="s">
        <v>4408</v>
      </c>
      <c r="O1244" s="35" t="s">
        <v>149</v>
      </c>
      <c r="P1244" s="35" t="s">
        <v>4409</v>
      </c>
      <c r="Q1244" s="35" t="s">
        <v>51</v>
      </c>
      <c r="R1244" s="35" t="s">
        <v>2577</v>
      </c>
      <c r="S1244" s="35" t="s">
        <v>4410</v>
      </c>
      <c r="T1244">
        <v>40250000</v>
      </c>
      <c r="U1244">
        <v>10</v>
      </c>
      <c r="V1244" s="35" t="s">
        <v>4411</v>
      </c>
      <c r="W1244" s="35" t="s">
        <v>662</v>
      </c>
      <c r="X1244" s="35" t="s">
        <v>72</v>
      </c>
      <c r="Y1244" s="35" t="s">
        <v>48</v>
      </c>
      <c r="Z1244" s="35" t="s">
        <v>14691</v>
      </c>
      <c r="AA1244" s="35" t="s">
        <v>14691</v>
      </c>
      <c r="AB1244">
        <v>100000000</v>
      </c>
      <c r="AC1244" s="35" t="s">
        <v>4412</v>
      </c>
      <c r="AD1244" s="35" t="s">
        <v>4413</v>
      </c>
      <c r="AE1244">
        <v>402671143</v>
      </c>
      <c r="AF1244">
        <v>10</v>
      </c>
      <c r="AG1244" s="35" t="s">
        <v>14691</v>
      </c>
      <c r="AI1244">
        <v>8050000</v>
      </c>
      <c r="AJ1244" s="20">
        <v>44085</v>
      </c>
      <c r="AK1244" s="20"/>
      <c r="AL1244">
        <v>10050000</v>
      </c>
      <c r="AN1244">
        <v>1005000</v>
      </c>
      <c r="AP1244" s="35" t="s">
        <v>14691</v>
      </c>
      <c r="AQ1244" s="35" t="s">
        <v>14691</v>
      </c>
      <c r="AR1244" s="35" t="s">
        <v>14691</v>
      </c>
      <c r="AS1244" s="35" t="s">
        <v>14691</v>
      </c>
      <c r="AT1244" s="35" t="s">
        <v>14691</v>
      </c>
      <c r="AU1244">
        <v>10.01</v>
      </c>
      <c r="AV1244">
        <v>10.045999999999999</v>
      </c>
      <c r="AW1244" t="b">
        <v>0</v>
      </c>
      <c r="AX1244">
        <v>40250000</v>
      </c>
      <c r="AY1244" s="20">
        <v>44819</v>
      </c>
      <c r="AZ1244" s="20"/>
      <c r="BA1244" s="20">
        <v>44910</v>
      </c>
      <c r="BB1244">
        <v>1</v>
      </c>
      <c r="BC1244">
        <v>0.20000000298023224</v>
      </c>
      <c r="BD1244">
        <v>1</v>
      </c>
      <c r="BE1244">
        <v>11.5</v>
      </c>
      <c r="BF1244" s="35" t="s">
        <v>14691</v>
      </c>
      <c r="BG1244" s="35" t="s">
        <v>813</v>
      </c>
      <c r="BH1244" s="35" t="s">
        <v>4414</v>
      </c>
      <c r="BI1244" s="35" t="s">
        <v>2580</v>
      </c>
      <c r="BJ1244" s="35" t="s">
        <v>4415</v>
      </c>
    </row>
    <row r="1245" spans="1:62" x14ac:dyDescent="0.2">
      <c r="A1245">
        <v>1243</v>
      </c>
      <c r="B1245" s="35" t="s">
        <v>4402</v>
      </c>
      <c r="C1245" s="35" t="s">
        <v>4403</v>
      </c>
      <c r="D1245" s="35" t="s">
        <v>4404</v>
      </c>
      <c r="E1245" s="35" t="s">
        <v>4416</v>
      </c>
      <c r="F1245" s="35" t="s">
        <v>4406</v>
      </c>
      <c r="G1245" s="20">
        <v>44068</v>
      </c>
      <c r="H1245" s="35" t="s">
        <v>150</v>
      </c>
      <c r="I1245" s="35" t="s">
        <v>54</v>
      </c>
      <c r="J1245" s="35" t="s">
        <v>119</v>
      </c>
      <c r="K1245">
        <v>18</v>
      </c>
      <c r="L1245">
        <v>9.1999999999999993</v>
      </c>
      <c r="M1245" s="35" t="s">
        <v>4407</v>
      </c>
      <c r="N1245" s="35" t="s">
        <v>4408</v>
      </c>
      <c r="O1245" s="35" t="s">
        <v>149</v>
      </c>
      <c r="P1245" s="35" t="s">
        <v>4409</v>
      </c>
      <c r="Q1245" s="35" t="s">
        <v>51</v>
      </c>
      <c r="R1245" s="35" t="s">
        <v>2577</v>
      </c>
      <c r="S1245" s="35" t="s">
        <v>4410</v>
      </c>
      <c r="T1245">
        <v>40250000</v>
      </c>
      <c r="U1245">
        <v>10</v>
      </c>
      <c r="V1245" s="35" t="s">
        <v>4411</v>
      </c>
      <c r="W1245" s="35" t="s">
        <v>662</v>
      </c>
      <c r="X1245" s="35" t="s">
        <v>72</v>
      </c>
      <c r="Y1245" s="35" t="s">
        <v>48</v>
      </c>
      <c r="Z1245" s="35" t="s">
        <v>14691</v>
      </c>
      <c r="AA1245" s="35" t="s">
        <v>14691</v>
      </c>
      <c r="AB1245">
        <v>100000000</v>
      </c>
      <c r="AC1245" s="35" t="s">
        <v>4412</v>
      </c>
      <c r="AD1245" s="35" t="s">
        <v>4413</v>
      </c>
      <c r="AE1245">
        <v>402671143</v>
      </c>
      <c r="AF1245">
        <v>10</v>
      </c>
      <c r="AG1245" s="35" t="s">
        <v>14691</v>
      </c>
      <c r="AI1245">
        <v>8050000</v>
      </c>
      <c r="AJ1245" s="20">
        <v>44085</v>
      </c>
      <c r="AK1245" s="20"/>
      <c r="AL1245">
        <v>10050000</v>
      </c>
      <c r="AN1245">
        <v>1005000</v>
      </c>
      <c r="AP1245" s="35" t="s">
        <v>14691</v>
      </c>
      <c r="AQ1245" s="35" t="s">
        <v>14691</v>
      </c>
      <c r="AR1245" s="35" t="s">
        <v>14691</v>
      </c>
      <c r="AS1245" s="35" t="s">
        <v>14691</v>
      </c>
      <c r="AT1245" s="35" t="s">
        <v>14691</v>
      </c>
      <c r="AU1245">
        <v>10.01</v>
      </c>
      <c r="AV1245">
        <v>10.045999999999999</v>
      </c>
      <c r="AW1245" t="b">
        <v>0</v>
      </c>
      <c r="AX1245">
        <v>40250000</v>
      </c>
      <c r="AY1245" s="20">
        <v>44819</v>
      </c>
      <c r="AZ1245" s="20"/>
      <c r="BA1245" s="20">
        <v>44910</v>
      </c>
      <c r="BB1245">
        <v>1</v>
      </c>
      <c r="BC1245">
        <v>0.20000000298023224</v>
      </c>
      <c r="BD1245">
        <v>1</v>
      </c>
      <c r="BE1245">
        <v>11.5</v>
      </c>
      <c r="BF1245" s="35" t="s">
        <v>14691</v>
      </c>
      <c r="BG1245" s="35" t="s">
        <v>4402</v>
      </c>
      <c r="BH1245" s="35" t="s">
        <v>4417</v>
      </c>
      <c r="BI1245" s="35" t="s">
        <v>2584</v>
      </c>
      <c r="BJ1245" s="35" t="s">
        <v>4418</v>
      </c>
    </row>
    <row r="1246" spans="1:62" x14ac:dyDescent="0.2">
      <c r="A1246">
        <v>1244</v>
      </c>
      <c r="B1246" s="35" t="s">
        <v>4402</v>
      </c>
      <c r="C1246" s="35" t="s">
        <v>4403</v>
      </c>
      <c r="D1246" s="35" t="s">
        <v>4404</v>
      </c>
      <c r="E1246" s="35" t="s">
        <v>4419</v>
      </c>
      <c r="F1246" s="35" t="s">
        <v>4406</v>
      </c>
      <c r="G1246" s="20">
        <v>44068</v>
      </c>
      <c r="H1246" s="35" t="s">
        <v>150</v>
      </c>
      <c r="I1246" s="35" t="s">
        <v>54</v>
      </c>
      <c r="J1246" s="35" t="s">
        <v>119</v>
      </c>
      <c r="K1246">
        <v>18</v>
      </c>
      <c r="L1246">
        <v>9.1999999999999993</v>
      </c>
      <c r="M1246" s="35" t="s">
        <v>4407</v>
      </c>
      <c r="N1246" s="35" t="s">
        <v>4408</v>
      </c>
      <c r="O1246" s="35" t="s">
        <v>149</v>
      </c>
      <c r="P1246" s="35" t="s">
        <v>4409</v>
      </c>
      <c r="Q1246" s="35" t="s">
        <v>51</v>
      </c>
      <c r="R1246" s="35" t="s">
        <v>2577</v>
      </c>
      <c r="S1246" s="35" t="s">
        <v>4410</v>
      </c>
      <c r="T1246">
        <v>40250000</v>
      </c>
      <c r="U1246">
        <v>10</v>
      </c>
      <c r="V1246" s="35" t="s">
        <v>4411</v>
      </c>
      <c r="W1246" s="35" t="s">
        <v>662</v>
      </c>
      <c r="X1246" s="35" t="s">
        <v>72</v>
      </c>
      <c r="Y1246" s="35" t="s">
        <v>48</v>
      </c>
      <c r="Z1246" s="35" t="s">
        <v>14691</v>
      </c>
      <c r="AA1246" s="35" t="s">
        <v>14691</v>
      </c>
      <c r="AB1246">
        <v>100000000</v>
      </c>
      <c r="AC1246" s="35" t="s">
        <v>4412</v>
      </c>
      <c r="AD1246" s="35" t="s">
        <v>4413</v>
      </c>
      <c r="AE1246">
        <v>402671143</v>
      </c>
      <c r="AF1246">
        <v>10</v>
      </c>
      <c r="AG1246" s="35" t="s">
        <v>14691</v>
      </c>
      <c r="AI1246">
        <v>8050000</v>
      </c>
      <c r="AJ1246" s="20">
        <v>44085</v>
      </c>
      <c r="AK1246" s="20"/>
      <c r="AL1246">
        <v>10050000</v>
      </c>
      <c r="AN1246">
        <v>1005000</v>
      </c>
      <c r="AP1246" s="35" t="s">
        <v>14691</v>
      </c>
      <c r="AQ1246" s="35" t="s">
        <v>14691</v>
      </c>
      <c r="AR1246" s="35" t="s">
        <v>14691</v>
      </c>
      <c r="AS1246" s="35" t="s">
        <v>14691</v>
      </c>
      <c r="AT1246" s="35" t="s">
        <v>14691</v>
      </c>
      <c r="AU1246">
        <v>10.01</v>
      </c>
      <c r="AV1246">
        <v>10.045999999999999</v>
      </c>
      <c r="AW1246" t="b">
        <v>0</v>
      </c>
      <c r="AX1246">
        <v>40250000</v>
      </c>
      <c r="AY1246" s="20">
        <v>44819</v>
      </c>
      <c r="AZ1246" s="20"/>
      <c r="BA1246" s="20">
        <v>44910</v>
      </c>
      <c r="BB1246">
        <v>1</v>
      </c>
      <c r="BC1246">
        <v>0.20000000298023224</v>
      </c>
      <c r="BD1246">
        <v>1</v>
      </c>
      <c r="BE1246">
        <v>11.5</v>
      </c>
      <c r="BF1246" s="35" t="s">
        <v>14691</v>
      </c>
      <c r="BG1246" s="35" t="s">
        <v>4420</v>
      </c>
      <c r="BH1246" s="35" t="s">
        <v>4421</v>
      </c>
      <c r="BI1246" s="35" t="s">
        <v>2589</v>
      </c>
      <c r="BJ1246" s="35" t="s">
        <v>4422</v>
      </c>
    </row>
    <row r="1247" spans="1:62" x14ac:dyDescent="0.2">
      <c r="A1247">
        <v>1245</v>
      </c>
      <c r="B1247" s="35" t="s">
        <v>11544</v>
      </c>
      <c r="C1247" s="35" t="s">
        <v>11545</v>
      </c>
      <c r="D1247" s="35" t="s">
        <v>811</v>
      </c>
      <c r="E1247" s="35" t="s">
        <v>11546</v>
      </c>
      <c r="F1247" s="35" t="s">
        <v>11547</v>
      </c>
      <c r="G1247" s="20">
        <v>44258</v>
      </c>
      <c r="H1247" s="35" t="s">
        <v>3225</v>
      </c>
      <c r="I1247" s="35" t="s">
        <v>61</v>
      </c>
      <c r="J1247" s="35" t="s">
        <v>176</v>
      </c>
      <c r="K1247">
        <v>18</v>
      </c>
      <c r="L1247">
        <v>9.1999999999999993</v>
      </c>
      <c r="M1247" s="35" t="s">
        <v>11548</v>
      </c>
      <c r="N1247" s="35" t="s">
        <v>11549</v>
      </c>
      <c r="O1247" s="35" t="s">
        <v>51</v>
      </c>
      <c r="P1247" s="35" t="s">
        <v>2656</v>
      </c>
      <c r="Q1247" s="35" t="s">
        <v>209</v>
      </c>
      <c r="R1247" s="35" t="s">
        <v>2577</v>
      </c>
      <c r="S1247" s="35" t="s">
        <v>11550</v>
      </c>
      <c r="T1247">
        <v>34500000</v>
      </c>
      <c r="U1247">
        <v>10</v>
      </c>
      <c r="V1247" s="35" t="s">
        <v>11551</v>
      </c>
      <c r="W1247" s="35" t="s">
        <v>118</v>
      </c>
      <c r="X1247" s="35" t="s">
        <v>79</v>
      </c>
      <c r="Y1247" s="35" t="s">
        <v>48</v>
      </c>
      <c r="Z1247" s="35" t="s">
        <v>14691</v>
      </c>
      <c r="AA1247" s="35" t="s">
        <v>14691</v>
      </c>
      <c r="AB1247">
        <v>50000000</v>
      </c>
      <c r="AC1247" s="35" t="s">
        <v>11552</v>
      </c>
      <c r="AD1247" s="35" t="s">
        <v>11553</v>
      </c>
      <c r="AE1247">
        <v>345033134</v>
      </c>
      <c r="AF1247">
        <v>10</v>
      </c>
      <c r="AG1247" s="35" t="s">
        <v>14691</v>
      </c>
      <c r="AI1247">
        <v>8625000</v>
      </c>
      <c r="AJ1247" s="20">
        <v>44278</v>
      </c>
      <c r="AK1247" s="20"/>
      <c r="AL1247">
        <v>9400000</v>
      </c>
      <c r="AO1247">
        <v>6266667</v>
      </c>
      <c r="AP1247" s="35" t="s">
        <v>14691</v>
      </c>
      <c r="AQ1247" s="35" t="s">
        <v>14691</v>
      </c>
      <c r="AR1247" s="35" t="s">
        <v>14691</v>
      </c>
      <c r="AS1247" s="35" t="s">
        <v>14691</v>
      </c>
      <c r="AT1247" s="35" t="s">
        <v>14691</v>
      </c>
      <c r="AU1247">
        <v>10.01</v>
      </c>
      <c r="AV1247">
        <v>10.076000000000001</v>
      </c>
      <c r="AW1247" t="b">
        <v>0</v>
      </c>
      <c r="AX1247">
        <v>34500000</v>
      </c>
      <c r="AY1247" s="20">
        <v>45010</v>
      </c>
      <c r="AZ1247" s="20"/>
      <c r="BA1247" s="20"/>
      <c r="BB1247">
        <v>1</v>
      </c>
      <c r="BC1247">
        <v>0.25</v>
      </c>
      <c r="BD1247">
        <v>1</v>
      </c>
      <c r="BE1247">
        <v>11.5</v>
      </c>
      <c r="BF1247" s="35" t="s">
        <v>14691</v>
      </c>
      <c r="BG1247" s="35" t="s">
        <v>812</v>
      </c>
      <c r="BH1247" s="35" t="s">
        <v>11554</v>
      </c>
      <c r="BI1247" s="35" t="s">
        <v>2580</v>
      </c>
      <c r="BJ1247" s="35" t="s">
        <v>11555</v>
      </c>
    </row>
    <row r="1248" spans="1:62" x14ac:dyDescent="0.2">
      <c r="A1248">
        <v>1246</v>
      </c>
      <c r="B1248" s="35" t="s">
        <v>11544</v>
      </c>
      <c r="C1248" s="35" t="s">
        <v>11545</v>
      </c>
      <c r="D1248" s="35" t="s">
        <v>811</v>
      </c>
      <c r="E1248" s="35" t="s">
        <v>11556</v>
      </c>
      <c r="F1248" s="35" t="s">
        <v>11547</v>
      </c>
      <c r="G1248" s="20">
        <v>44258</v>
      </c>
      <c r="H1248" s="35" t="s">
        <v>3225</v>
      </c>
      <c r="I1248" s="35" t="s">
        <v>61</v>
      </c>
      <c r="J1248" s="35" t="s">
        <v>176</v>
      </c>
      <c r="K1248">
        <v>18</v>
      </c>
      <c r="L1248">
        <v>9.1999999999999993</v>
      </c>
      <c r="M1248" s="35" t="s">
        <v>11548</v>
      </c>
      <c r="N1248" s="35" t="s">
        <v>11549</v>
      </c>
      <c r="O1248" s="35" t="s">
        <v>51</v>
      </c>
      <c r="P1248" s="35" t="s">
        <v>2656</v>
      </c>
      <c r="Q1248" s="35" t="s">
        <v>209</v>
      </c>
      <c r="R1248" s="35" t="s">
        <v>2577</v>
      </c>
      <c r="S1248" s="35" t="s">
        <v>11550</v>
      </c>
      <c r="T1248">
        <v>34500000</v>
      </c>
      <c r="U1248">
        <v>10</v>
      </c>
      <c r="V1248" s="35" t="s">
        <v>11551</v>
      </c>
      <c r="W1248" s="35" t="s">
        <v>118</v>
      </c>
      <c r="X1248" s="35" t="s">
        <v>79</v>
      </c>
      <c r="Y1248" s="35" t="s">
        <v>48</v>
      </c>
      <c r="Z1248" s="35" t="s">
        <v>14691</v>
      </c>
      <c r="AA1248" s="35" t="s">
        <v>14691</v>
      </c>
      <c r="AB1248">
        <v>50000000</v>
      </c>
      <c r="AC1248" s="35" t="s">
        <v>11552</v>
      </c>
      <c r="AD1248" s="35" t="s">
        <v>11553</v>
      </c>
      <c r="AE1248">
        <v>345033134</v>
      </c>
      <c r="AF1248">
        <v>10</v>
      </c>
      <c r="AG1248" s="35" t="s">
        <v>14691</v>
      </c>
      <c r="AI1248">
        <v>8625000</v>
      </c>
      <c r="AJ1248" s="20">
        <v>44278</v>
      </c>
      <c r="AK1248" s="20"/>
      <c r="AL1248">
        <v>9400000</v>
      </c>
      <c r="AO1248">
        <v>6266667</v>
      </c>
      <c r="AP1248" s="35" t="s">
        <v>14691</v>
      </c>
      <c r="AQ1248" s="35" t="s">
        <v>14691</v>
      </c>
      <c r="AR1248" s="35" t="s">
        <v>14691</v>
      </c>
      <c r="AS1248" s="35" t="s">
        <v>14691</v>
      </c>
      <c r="AT1248" s="35" t="s">
        <v>14691</v>
      </c>
      <c r="AU1248">
        <v>10.01</v>
      </c>
      <c r="AV1248">
        <v>10.076000000000001</v>
      </c>
      <c r="AW1248" t="b">
        <v>0</v>
      </c>
      <c r="AX1248">
        <v>34500000</v>
      </c>
      <c r="AY1248" s="20">
        <v>45010</v>
      </c>
      <c r="AZ1248" s="20"/>
      <c r="BA1248" s="20"/>
      <c r="BB1248">
        <v>1</v>
      </c>
      <c r="BC1248">
        <v>0.25</v>
      </c>
      <c r="BD1248">
        <v>1</v>
      </c>
      <c r="BE1248">
        <v>11.5</v>
      </c>
      <c r="BF1248" s="35" t="s">
        <v>14691</v>
      </c>
      <c r="BG1248" s="35" t="s">
        <v>11544</v>
      </c>
      <c r="BH1248" s="35" t="s">
        <v>11557</v>
      </c>
      <c r="BI1248" s="35" t="s">
        <v>2584</v>
      </c>
      <c r="BJ1248" s="35" t="s">
        <v>11558</v>
      </c>
    </row>
    <row r="1249" spans="1:62" x14ac:dyDescent="0.2">
      <c r="A1249">
        <v>1247</v>
      </c>
      <c r="B1249" s="35" t="s">
        <v>11544</v>
      </c>
      <c r="C1249" s="35" t="s">
        <v>11545</v>
      </c>
      <c r="D1249" s="35" t="s">
        <v>811</v>
      </c>
      <c r="E1249" s="35" t="s">
        <v>11559</v>
      </c>
      <c r="F1249" s="35" t="s">
        <v>11547</v>
      </c>
      <c r="G1249" s="20">
        <v>44258</v>
      </c>
      <c r="H1249" s="35" t="s">
        <v>3225</v>
      </c>
      <c r="I1249" s="35" t="s">
        <v>61</v>
      </c>
      <c r="J1249" s="35" t="s">
        <v>176</v>
      </c>
      <c r="K1249">
        <v>18</v>
      </c>
      <c r="L1249">
        <v>9.1999999999999993</v>
      </c>
      <c r="M1249" s="35" t="s">
        <v>11548</v>
      </c>
      <c r="N1249" s="35" t="s">
        <v>11549</v>
      </c>
      <c r="O1249" s="35" t="s">
        <v>51</v>
      </c>
      <c r="P1249" s="35" t="s">
        <v>2656</v>
      </c>
      <c r="Q1249" s="35" t="s">
        <v>209</v>
      </c>
      <c r="R1249" s="35" t="s">
        <v>2577</v>
      </c>
      <c r="S1249" s="35" t="s">
        <v>11550</v>
      </c>
      <c r="T1249">
        <v>34500000</v>
      </c>
      <c r="U1249">
        <v>10</v>
      </c>
      <c r="V1249" s="35" t="s">
        <v>11551</v>
      </c>
      <c r="W1249" s="35" t="s">
        <v>118</v>
      </c>
      <c r="X1249" s="35" t="s">
        <v>79</v>
      </c>
      <c r="Y1249" s="35" t="s">
        <v>48</v>
      </c>
      <c r="Z1249" s="35" t="s">
        <v>14691</v>
      </c>
      <c r="AA1249" s="35" t="s">
        <v>14691</v>
      </c>
      <c r="AB1249">
        <v>50000000</v>
      </c>
      <c r="AC1249" s="35" t="s">
        <v>11552</v>
      </c>
      <c r="AD1249" s="35" t="s">
        <v>11553</v>
      </c>
      <c r="AE1249">
        <v>345033134</v>
      </c>
      <c r="AF1249">
        <v>10</v>
      </c>
      <c r="AG1249" s="35" t="s">
        <v>14691</v>
      </c>
      <c r="AI1249">
        <v>8625000</v>
      </c>
      <c r="AJ1249" s="20">
        <v>44278</v>
      </c>
      <c r="AK1249" s="20"/>
      <c r="AL1249">
        <v>9400000</v>
      </c>
      <c r="AO1249">
        <v>6266667</v>
      </c>
      <c r="AP1249" s="35" t="s">
        <v>14691</v>
      </c>
      <c r="AQ1249" s="35" t="s">
        <v>14691</v>
      </c>
      <c r="AR1249" s="35" t="s">
        <v>14691</v>
      </c>
      <c r="AS1249" s="35" t="s">
        <v>14691</v>
      </c>
      <c r="AT1249" s="35" t="s">
        <v>14691</v>
      </c>
      <c r="AU1249">
        <v>10.01</v>
      </c>
      <c r="AV1249">
        <v>10.076000000000001</v>
      </c>
      <c r="AW1249" t="b">
        <v>0</v>
      </c>
      <c r="AX1249">
        <v>34500000</v>
      </c>
      <c r="AY1249" s="20">
        <v>45010</v>
      </c>
      <c r="AZ1249" s="20"/>
      <c r="BA1249" s="20"/>
      <c r="BB1249">
        <v>1</v>
      </c>
      <c r="BC1249">
        <v>0.25</v>
      </c>
      <c r="BD1249">
        <v>1</v>
      </c>
      <c r="BE1249">
        <v>11.5</v>
      </c>
      <c r="BF1249" s="35" t="s">
        <v>14691</v>
      </c>
      <c r="BG1249" s="35" t="s">
        <v>11560</v>
      </c>
      <c r="BH1249" s="35" t="s">
        <v>11561</v>
      </c>
      <c r="BI1249" s="35" t="s">
        <v>2589</v>
      </c>
      <c r="BJ1249" s="35" t="s">
        <v>11562</v>
      </c>
    </row>
    <row r="1250" spans="1:62" x14ac:dyDescent="0.2">
      <c r="A1250">
        <v>1248</v>
      </c>
      <c r="B1250" s="35" t="s">
        <v>9194</v>
      </c>
      <c r="C1250" s="35" t="s">
        <v>9195</v>
      </c>
      <c r="D1250" s="35" t="s">
        <v>9196</v>
      </c>
      <c r="E1250" s="35" t="s">
        <v>9197</v>
      </c>
      <c r="F1250" s="35" t="s">
        <v>9198</v>
      </c>
      <c r="G1250" s="20">
        <v>44497</v>
      </c>
      <c r="H1250" s="35" t="s">
        <v>264</v>
      </c>
      <c r="I1250" s="35" t="s">
        <v>61</v>
      </c>
      <c r="J1250" s="35" t="s">
        <v>69</v>
      </c>
      <c r="K1250">
        <v>18</v>
      </c>
      <c r="L1250">
        <v>9.1999999999999993</v>
      </c>
      <c r="M1250" s="35" t="s">
        <v>9199</v>
      </c>
      <c r="N1250" s="35" t="s">
        <v>9200</v>
      </c>
      <c r="O1250" s="35" t="s">
        <v>809</v>
      </c>
      <c r="P1250" s="35" t="s">
        <v>5960</v>
      </c>
      <c r="Q1250" s="35" t="s">
        <v>209</v>
      </c>
      <c r="R1250" s="35" t="s">
        <v>2623</v>
      </c>
      <c r="S1250" s="35" t="s">
        <v>9201</v>
      </c>
      <c r="T1250">
        <v>25875000</v>
      </c>
      <c r="U1250">
        <v>10</v>
      </c>
      <c r="V1250" s="35" t="s">
        <v>9202</v>
      </c>
      <c r="W1250" s="35" t="s">
        <v>808</v>
      </c>
      <c r="X1250" s="35" t="s">
        <v>79</v>
      </c>
      <c r="Y1250" s="35" t="s">
        <v>48</v>
      </c>
      <c r="Z1250" s="35" t="s">
        <v>14691</v>
      </c>
      <c r="AA1250" s="35" t="s">
        <v>14691</v>
      </c>
      <c r="AC1250" s="35" t="s">
        <v>14691</v>
      </c>
      <c r="AD1250" s="35" t="s">
        <v>14691</v>
      </c>
      <c r="AE1250">
        <v>263925000</v>
      </c>
      <c r="AF1250">
        <v>10.199999999999999</v>
      </c>
      <c r="AG1250" s="35" t="s">
        <v>14691</v>
      </c>
      <c r="AI1250">
        <v>12937500</v>
      </c>
      <c r="AJ1250" s="20">
        <v>44517</v>
      </c>
      <c r="AK1250" s="20"/>
      <c r="AL1250">
        <v>12350000</v>
      </c>
      <c r="AO1250">
        <v>12350000</v>
      </c>
      <c r="AP1250" s="35" t="s">
        <v>14691</v>
      </c>
      <c r="AQ1250" s="35" t="s">
        <v>14691</v>
      </c>
      <c r="AR1250" s="35" t="s">
        <v>14691</v>
      </c>
      <c r="AS1250" s="35" t="s">
        <v>14691</v>
      </c>
      <c r="AT1250" s="35" t="s">
        <v>14691</v>
      </c>
      <c r="AU1250">
        <v>10.199999999999999</v>
      </c>
      <c r="AV1250">
        <v>10.247</v>
      </c>
      <c r="AW1250" t="b">
        <v>0</v>
      </c>
      <c r="AX1250">
        <v>25875000</v>
      </c>
      <c r="AY1250" s="20">
        <v>44976</v>
      </c>
      <c r="AZ1250" s="20"/>
      <c r="BA1250" s="20">
        <v>45157</v>
      </c>
      <c r="BB1250">
        <v>1</v>
      </c>
      <c r="BC1250">
        <v>0.5</v>
      </c>
      <c r="BD1250">
        <v>1</v>
      </c>
      <c r="BE1250">
        <v>11.5</v>
      </c>
      <c r="BF1250" s="35" t="s">
        <v>14691</v>
      </c>
      <c r="BG1250" s="35" t="s">
        <v>810</v>
      </c>
      <c r="BH1250" s="35" t="s">
        <v>9203</v>
      </c>
      <c r="BI1250" s="35" t="s">
        <v>2580</v>
      </c>
      <c r="BJ1250" s="35" t="s">
        <v>9204</v>
      </c>
    </row>
    <row r="1251" spans="1:62" x14ac:dyDescent="0.2">
      <c r="A1251">
        <v>1249</v>
      </c>
      <c r="B1251" s="35" t="s">
        <v>9194</v>
      </c>
      <c r="C1251" s="35" t="s">
        <v>9195</v>
      </c>
      <c r="D1251" s="35" t="s">
        <v>9196</v>
      </c>
      <c r="E1251" s="35" t="s">
        <v>9205</v>
      </c>
      <c r="F1251" s="35" t="s">
        <v>9198</v>
      </c>
      <c r="G1251" s="20">
        <v>44497</v>
      </c>
      <c r="H1251" s="35" t="s">
        <v>264</v>
      </c>
      <c r="I1251" s="35" t="s">
        <v>61</v>
      </c>
      <c r="J1251" s="35" t="s">
        <v>69</v>
      </c>
      <c r="K1251">
        <v>18</v>
      </c>
      <c r="L1251">
        <v>9.1999999999999993</v>
      </c>
      <c r="M1251" s="35" t="s">
        <v>9199</v>
      </c>
      <c r="N1251" s="35" t="s">
        <v>9200</v>
      </c>
      <c r="O1251" s="35" t="s">
        <v>809</v>
      </c>
      <c r="P1251" s="35" t="s">
        <v>5960</v>
      </c>
      <c r="Q1251" s="35" t="s">
        <v>209</v>
      </c>
      <c r="R1251" s="35" t="s">
        <v>2623</v>
      </c>
      <c r="S1251" s="35" t="s">
        <v>9201</v>
      </c>
      <c r="T1251">
        <v>25875000</v>
      </c>
      <c r="U1251">
        <v>10</v>
      </c>
      <c r="V1251" s="35" t="s">
        <v>9202</v>
      </c>
      <c r="W1251" s="35" t="s">
        <v>808</v>
      </c>
      <c r="X1251" s="35" t="s">
        <v>79</v>
      </c>
      <c r="Y1251" s="35" t="s">
        <v>48</v>
      </c>
      <c r="Z1251" s="35" t="s">
        <v>14691</v>
      </c>
      <c r="AA1251" s="35" t="s">
        <v>14691</v>
      </c>
      <c r="AC1251" s="35" t="s">
        <v>14691</v>
      </c>
      <c r="AD1251" s="35" t="s">
        <v>14691</v>
      </c>
      <c r="AE1251">
        <v>263925000</v>
      </c>
      <c r="AF1251">
        <v>10.199999999999999</v>
      </c>
      <c r="AG1251" s="35" t="s">
        <v>14691</v>
      </c>
      <c r="AI1251">
        <v>12937500</v>
      </c>
      <c r="AJ1251" s="20">
        <v>44517</v>
      </c>
      <c r="AK1251" s="20"/>
      <c r="AL1251">
        <v>12350000</v>
      </c>
      <c r="AO1251">
        <v>12350000</v>
      </c>
      <c r="AP1251" s="35" t="s">
        <v>14691</v>
      </c>
      <c r="AQ1251" s="35" t="s">
        <v>14691</v>
      </c>
      <c r="AR1251" s="35" t="s">
        <v>14691</v>
      </c>
      <c r="AS1251" s="35" t="s">
        <v>14691</v>
      </c>
      <c r="AT1251" s="35" t="s">
        <v>14691</v>
      </c>
      <c r="AU1251">
        <v>10.199999999999999</v>
      </c>
      <c r="AV1251">
        <v>10.247</v>
      </c>
      <c r="AW1251" t="b">
        <v>0</v>
      </c>
      <c r="AX1251">
        <v>25875000</v>
      </c>
      <c r="AY1251" s="20">
        <v>44976</v>
      </c>
      <c r="AZ1251" s="20"/>
      <c r="BA1251" s="20">
        <v>45157</v>
      </c>
      <c r="BB1251">
        <v>1</v>
      </c>
      <c r="BC1251">
        <v>0.5</v>
      </c>
      <c r="BD1251">
        <v>1</v>
      </c>
      <c r="BE1251">
        <v>11.5</v>
      </c>
      <c r="BF1251" s="35" t="s">
        <v>14691</v>
      </c>
      <c r="BG1251" s="35" t="s">
        <v>9206</v>
      </c>
      <c r="BH1251" s="35" t="s">
        <v>9207</v>
      </c>
      <c r="BI1251" s="35" t="s">
        <v>2584</v>
      </c>
      <c r="BJ1251" s="35" t="s">
        <v>9208</v>
      </c>
    </row>
    <row r="1252" spans="1:62" x14ac:dyDescent="0.2">
      <c r="A1252">
        <v>1250</v>
      </c>
      <c r="B1252" s="35" t="s">
        <v>9194</v>
      </c>
      <c r="C1252" s="35" t="s">
        <v>9195</v>
      </c>
      <c r="D1252" s="35" t="s">
        <v>9196</v>
      </c>
      <c r="E1252" s="35" t="s">
        <v>9209</v>
      </c>
      <c r="F1252" s="35" t="s">
        <v>9198</v>
      </c>
      <c r="G1252" s="20">
        <v>44497</v>
      </c>
      <c r="H1252" s="35" t="s">
        <v>264</v>
      </c>
      <c r="I1252" s="35" t="s">
        <v>61</v>
      </c>
      <c r="J1252" s="35" t="s">
        <v>69</v>
      </c>
      <c r="K1252">
        <v>18</v>
      </c>
      <c r="L1252">
        <v>9.1999999999999993</v>
      </c>
      <c r="M1252" s="35" t="s">
        <v>9199</v>
      </c>
      <c r="N1252" s="35" t="s">
        <v>9200</v>
      </c>
      <c r="O1252" s="35" t="s">
        <v>809</v>
      </c>
      <c r="P1252" s="35" t="s">
        <v>5960</v>
      </c>
      <c r="Q1252" s="35" t="s">
        <v>209</v>
      </c>
      <c r="R1252" s="35" t="s">
        <v>2623</v>
      </c>
      <c r="S1252" s="35" t="s">
        <v>9201</v>
      </c>
      <c r="T1252">
        <v>25875000</v>
      </c>
      <c r="U1252">
        <v>10</v>
      </c>
      <c r="V1252" s="35" t="s">
        <v>9202</v>
      </c>
      <c r="W1252" s="35" t="s">
        <v>808</v>
      </c>
      <c r="X1252" s="35" t="s">
        <v>79</v>
      </c>
      <c r="Y1252" s="35" t="s">
        <v>48</v>
      </c>
      <c r="Z1252" s="35" t="s">
        <v>14691</v>
      </c>
      <c r="AA1252" s="35" t="s">
        <v>14691</v>
      </c>
      <c r="AC1252" s="35" t="s">
        <v>14691</v>
      </c>
      <c r="AD1252" s="35" t="s">
        <v>14691</v>
      </c>
      <c r="AE1252">
        <v>263925000</v>
      </c>
      <c r="AF1252">
        <v>10.199999999999999</v>
      </c>
      <c r="AG1252" s="35" t="s">
        <v>14691</v>
      </c>
      <c r="AI1252">
        <v>12937500</v>
      </c>
      <c r="AJ1252" s="20">
        <v>44517</v>
      </c>
      <c r="AK1252" s="20"/>
      <c r="AL1252">
        <v>12350000</v>
      </c>
      <c r="AO1252">
        <v>12350000</v>
      </c>
      <c r="AP1252" s="35" t="s">
        <v>14691</v>
      </c>
      <c r="AQ1252" s="35" t="s">
        <v>14691</v>
      </c>
      <c r="AR1252" s="35" t="s">
        <v>14691</v>
      </c>
      <c r="AS1252" s="35" t="s">
        <v>14691</v>
      </c>
      <c r="AT1252" s="35" t="s">
        <v>14691</v>
      </c>
      <c r="AU1252">
        <v>10.199999999999999</v>
      </c>
      <c r="AV1252">
        <v>10.247</v>
      </c>
      <c r="AW1252" t="b">
        <v>0</v>
      </c>
      <c r="AX1252">
        <v>25875000</v>
      </c>
      <c r="AY1252" s="20">
        <v>44976</v>
      </c>
      <c r="AZ1252" s="20"/>
      <c r="BA1252" s="20">
        <v>45157</v>
      </c>
      <c r="BB1252">
        <v>1</v>
      </c>
      <c r="BC1252">
        <v>0.5</v>
      </c>
      <c r="BD1252">
        <v>1</v>
      </c>
      <c r="BE1252">
        <v>11.5</v>
      </c>
      <c r="BF1252" s="35" t="s">
        <v>14691</v>
      </c>
      <c r="BG1252" s="35" t="s">
        <v>9210</v>
      </c>
      <c r="BH1252" s="35" t="s">
        <v>9211</v>
      </c>
      <c r="BI1252" s="35" t="s">
        <v>2589</v>
      </c>
      <c r="BJ1252" s="35" t="s">
        <v>9212</v>
      </c>
    </row>
    <row r="1253" spans="1:62" x14ac:dyDescent="0.2">
      <c r="A1253">
        <v>1251</v>
      </c>
      <c r="B1253" s="35" t="s">
        <v>5079</v>
      </c>
      <c r="C1253" s="35" t="s">
        <v>5080</v>
      </c>
      <c r="D1253" s="35" t="s">
        <v>5081</v>
      </c>
      <c r="E1253" s="35" t="s">
        <v>5082</v>
      </c>
      <c r="F1253" s="35" t="s">
        <v>5083</v>
      </c>
      <c r="G1253" s="20">
        <v>44106</v>
      </c>
      <c r="H1253" s="35" t="s">
        <v>3225</v>
      </c>
      <c r="I1253" s="35" t="s">
        <v>54</v>
      </c>
      <c r="J1253" s="35" t="s">
        <v>53</v>
      </c>
      <c r="K1253">
        <v>18</v>
      </c>
      <c r="L1253">
        <v>9.1999999999999993</v>
      </c>
      <c r="M1253" s="35" t="s">
        <v>5084</v>
      </c>
      <c r="N1253" s="35" t="s">
        <v>5085</v>
      </c>
      <c r="O1253" s="35" t="s">
        <v>81</v>
      </c>
      <c r="P1253" s="35" t="s">
        <v>2656</v>
      </c>
      <c r="Q1253" s="35" t="s">
        <v>102</v>
      </c>
      <c r="R1253" s="35" t="s">
        <v>2623</v>
      </c>
      <c r="S1253" s="35" t="s">
        <v>5086</v>
      </c>
      <c r="T1253">
        <v>20709894</v>
      </c>
      <c r="U1253">
        <v>10</v>
      </c>
      <c r="V1253" s="35" t="s">
        <v>14691</v>
      </c>
      <c r="W1253" s="35" t="s">
        <v>806</v>
      </c>
      <c r="X1253" s="35" t="s">
        <v>72</v>
      </c>
      <c r="Y1253" s="35" t="s">
        <v>48</v>
      </c>
      <c r="Z1253" s="35" t="s">
        <v>14691</v>
      </c>
      <c r="AA1253" s="35" t="s">
        <v>14691</v>
      </c>
      <c r="AC1253" s="35" t="s">
        <v>14691</v>
      </c>
      <c r="AD1253" s="35" t="s">
        <v>14691</v>
      </c>
      <c r="AE1253">
        <v>207166731</v>
      </c>
      <c r="AF1253">
        <v>10</v>
      </c>
      <c r="AG1253" s="35" t="s">
        <v>14691</v>
      </c>
      <c r="AI1253">
        <v>6903298</v>
      </c>
      <c r="AJ1253" s="20">
        <v>44125</v>
      </c>
      <c r="AK1253" s="20"/>
      <c r="AL1253">
        <v>6141979</v>
      </c>
      <c r="AO1253">
        <v>4094653</v>
      </c>
      <c r="AP1253" s="35" t="s">
        <v>14691</v>
      </c>
      <c r="AQ1253" s="35" t="s">
        <v>14691</v>
      </c>
      <c r="AR1253" s="35" t="s">
        <v>14691</v>
      </c>
      <c r="AS1253" s="35" t="s">
        <v>14691</v>
      </c>
      <c r="AT1253" s="35" t="s">
        <v>14691</v>
      </c>
      <c r="AU1253">
        <v>10</v>
      </c>
      <c r="AV1253">
        <v>10.032999999999999</v>
      </c>
      <c r="AW1253" t="b">
        <v>0</v>
      </c>
      <c r="AX1253">
        <v>20709894</v>
      </c>
      <c r="AY1253" s="20">
        <v>44857</v>
      </c>
      <c r="AZ1253" s="20"/>
      <c r="BA1253" s="20"/>
      <c r="BB1253">
        <v>1</v>
      </c>
      <c r="BC1253">
        <v>0.3333333432674408</v>
      </c>
      <c r="BD1253">
        <v>1</v>
      </c>
      <c r="BE1253">
        <v>11.5</v>
      </c>
      <c r="BF1253" s="35" t="s">
        <v>14691</v>
      </c>
      <c r="BG1253" s="35" t="s">
        <v>807</v>
      </c>
      <c r="BH1253" s="35" t="s">
        <v>5087</v>
      </c>
      <c r="BI1253" s="35" t="s">
        <v>2580</v>
      </c>
      <c r="BJ1253" s="35" t="s">
        <v>5088</v>
      </c>
    </row>
    <row r="1254" spans="1:62" x14ac:dyDescent="0.2">
      <c r="A1254">
        <v>1252</v>
      </c>
      <c r="B1254" s="35" t="s">
        <v>5079</v>
      </c>
      <c r="C1254" s="35" t="s">
        <v>5080</v>
      </c>
      <c r="D1254" s="35" t="s">
        <v>5081</v>
      </c>
      <c r="E1254" s="35" t="s">
        <v>5089</v>
      </c>
      <c r="F1254" s="35" t="s">
        <v>5083</v>
      </c>
      <c r="G1254" s="20">
        <v>44106</v>
      </c>
      <c r="H1254" s="35" t="s">
        <v>3225</v>
      </c>
      <c r="I1254" s="35" t="s">
        <v>54</v>
      </c>
      <c r="J1254" s="35" t="s">
        <v>53</v>
      </c>
      <c r="K1254">
        <v>18</v>
      </c>
      <c r="L1254">
        <v>9.1999999999999993</v>
      </c>
      <c r="M1254" s="35" t="s">
        <v>5084</v>
      </c>
      <c r="N1254" s="35" t="s">
        <v>5085</v>
      </c>
      <c r="O1254" s="35" t="s">
        <v>81</v>
      </c>
      <c r="P1254" s="35" t="s">
        <v>2656</v>
      </c>
      <c r="Q1254" s="35" t="s">
        <v>102</v>
      </c>
      <c r="R1254" s="35" t="s">
        <v>2623</v>
      </c>
      <c r="S1254" s="35" t="s">
        <v>5086</v>
      </c>
      <c r="T1254">
        <v>20709894</v>
      </c>
      <c r="U1254">
        <v>10</v>
      </c>
      <c r="V1254" s="35" t="s">
        <v>14691</v>
      </c>
      <c r="W1254" s="35" t="s">
        <v>806</v>
      </c>
      <c r="X1254" s="35" t="s">
        <v>72</v>
      </c>
      <c r="Y1254" s="35" t="s">
        <v>48</v>
      </c>
      <c r="Z1254" s="35" t="s">
        <v>14691</v>
      </c>
      <c r="AA1254" s="35" t="s">
        <v>14691</v>
      </c>
      <c r="AC1254" s="35" t="s">
        <v>14691</v>
      </c>
      <c r="AD1254" s="35" t="s">
        <v>14691</v>
      </c>
      <c r="AE1254">
        <v>207166731</v>
      </c>
      <c r="AF1254">
        <v>10</v>
      </c>
      <c r="AG1254" s="35" t="s">
        <v>14691</v>
      </c>
      <c r="AI1254">
        <v>6903298</v>
      </c>
      <c r="AJ1254" s="20">
        <v>44125</v>
      </c>
      <c r="AK1254" s="20"/>
      <c r="AL1254">
        <v>6141979</v>
      </c>
      <c r="AO1254">
        <v>4094653</v>
      </c>
      <c r="AP1254" s="35" t="s">
        <v>14691</v>
      </c>
      <c r="AQ1254" s="35" t="s">
        <v>14691</v>
      </c>
      <c r="AR1254" s="35" t="s">
        <v>14691</v>
      </c>
      <c r="AS1254" s="35" t="s">
        <v>14691</v>
      </c>
      <c r="AT1254" s="35" t="s">
        <v>14691</v>
      </c>
      <c r="AU1254">
        <v>10</v>
      </c>
      <c r="AV1254">
        <v>10.032999999999999</v>
      </c>
      <c r="AW1254" t="b">
        <v>0</v>
      </c>
      <c r="AX1254">
        <v>20709894</v>
      </c>
      <c r="AY1254" s="20">
        <v>44857</v>
      </c>
      <c r="AZ1254" s="20"/>
      <c r="BA1254" s="20"/>
      <c r="BB1254">
        <v>1</v>
      </c>
      <c r="BC1254">
        <v>0.3333333432674408</v>
      </c>
      <c r="BD1254">
        <v>1</v>
      </c>
      <c r="BE1254">
        <v>11.5</v>
      </c>
      <c r="BF1254" s="35" t="s">
        <v>14691</v>
      </c>
      <c r="BG1254" s="35" t="s">
        <v>5079</v>
      </c>
      <c r="BH1254" s="35" t="s">
        <v>5090</v>
      </c>
      <c r="BI1254" s="35" t="s">
        <v>2584</v>
      </c>
      <c r="BJ1254" s="35" t="s">
        <v>5091</v>
      </c>
    </row>
    <row r="1255" spans="1:62" x14ac:dyDescent="0.2">
      <c r="A1255">
        <v>1253</v>
      </c>
      <c r="B1255" s="35" t="s">
        <v>5079</v>
      </c>
      <c r="C1255" s="35" t="s">
        <v>5080</v>
      </c>
      <c r="D1255" s="35" t="s">
        <v>5081</v>
      </c>
      <c r="E1255" s="35" t="s">
        <v>5092</v>
      </c>
      <c r="F1255" s="35" t="s">
        <v>5083</v>
      </c>
      <c r="G1255" s="20">
        <v>44106</v>
      </c>
      <c r="H1255" s="35" t="s">
        <v>3225</v>
      </c>
      <c r="I1255" s="35" t="s">
        <v>54</v>
      </c>
      <c r="J1255" s="35" t="s">
        <v>53</v>
      </c>
      <c r="K1255">
        <v>18</v>
      </c>
      <c r="L1255">
        <v>9.1999999999999993</v>
      </c>
      <c r="M1255" s="35" t="s">
        <v>5084</v>
      </c>
      <c r="N1255" s="35" t="s">
        <v>5085</v>
      </c>
      <c r="O1255" s="35" t="s">
        <v>81</v>
      </c>
      <c r="P1255" s="35" t="s">
        <v>2656</v>
      </c>
      <c r="Q1255" s="35" t="s">
        <v>102</v>
      </c>
      <c r="R1255" s="35" t="s">
        <v>2623</v>
      </c>
      <c r="S1255" s="35" t="s">
        <v>5086</v>
      </c>
      <c r="T1255">
        <v>20709894</v>
      </c>
      <c r="U1255">
        <v>10</v>
      </c>
      <c r="V1255" s="35" t="s">
        <v>14691</v>
      </c>
      <c r="W1255" s="35" t="s">
        <v>806</v>
      </c>
      <c r="X1255" s="35" t="s">
        <v>72</v>
      </c>
      <c r="Y1255" s="35" t="s">
        <v>48</v>
      </c>
      <c r="Z1255" s="35" t="s">
        <v>14691</v>
      </c>
      <c r="AA1255" s="35" t="s">
        <v>14691</v>
      </c>
      <c r="AC1255" s="35" t="s">
        <v>14691</v>
      </c>
      <c r="AD1255" s="35" t="s">
        <v>14691</v>
      </c>
      <c r="AE1255">
        <v>207166731</v>
      </c>
      <c r="AF1255">
        <v>10</v>
      </c>
      <c r="AG1255" s="35" t="s">
        <v>14691</v>
      </c>
      <c r="AI1255">
        <v>6903298</v>
      </c>
      <c r="AJ1255" s="20">
        <v>44125</v>
      </c>
      <c r="AK1255" s="20"/>
      <c r="AL1255">
        <v>6141979</v>
      </c>
      <c r="AO1255">
        <v>4094653</v>
      </c>
      <c r="AP1255" s="35" t="s">
        <v>14691</v>
      </c>
      <c r="AQ1255" s="35" t="s">
        <v>14691</v>
      </c>
      <c r="AR1255" s="35" t="s">
        <v>14691</v>
      </c>
      <c r="AS1255" s="35" t="s">
        <v>14691</v>
      </c>
      <c r="AT1255" s="35" t="s">
        <v>14691</v>
      </c>
      <c r="AU1255">
        <v>10</v>
      </c>
      <c r="AV1255">
        <v>10.032999999999999</v>
      </c>
      <c r="AW1255" t="b">
        <v>0</v>
      </c>
      <c r="AX1255">
        <v>20709894</v>
      </c>
      <c r="AY1255" s="20">
        <v>44857</v>
      </c>
      <c r="AZ1255" s="20"/>
      <c r="BA1255" s="20"/>
      <c r="BB1255">
        <v>1</v>
      </c>
      <c r="BC1255">
        <v>0.3333333432674408</v>
      </c>
      <c r="BD1255">
        <v>1</v>
      </c>
      <c r="BE1255">
        <v>11.5</v>
      </c>
      <c r="BF1255" s="35" t="s">
        <v>14691</v>
      </c>
      <c r="BG1255" s="35" t="s">
        <v>5093</v>
      </c>
      <c r="BH1255" s="35" t="s">
        <v>5094</v>
      </c>
      <c r="BI1255" s="35" t="s">
        <v>2589</v>
      </c>
      <c r="BJ1255" s="35" t="s">
        <v>5095</v>
      </c>
    </row>
    <row r="1256" spans="1:62" x14ac:dyDescent="0.2">
      <c r="A1256">
        <v>1254</v>
      </c>
      <c r="B1256" s="35" t="s">
        <v>8787</v>
      </c>
      <c r="C1256" s="35" t="s">
        <v>8788</v>
      </c>
      <c r="D1256" s="35" t="s">
        <v>8789</v>
      </c>
      <c r="E1256" s="35" t="s">
        <v>8790</v>
      </c>
      <c r="F1256" s="35" t="s">
        <v>8791</v>
      </c>
      <c r="G1256" s="20">
        <v>44221</v>
      </c>
      <c r="H1256" s="35" t="s">
        <v>3225</v>
      </c>
      <c r="I1256" s="35" t="s">
        <v>54</v>
      </c>
      <c r="J1256" s="35" t="s">
        <v>119</v>
      </c>
      <c r="K1256">
        <v>18</v>
      </c>
      <c r="L1256">
        <v>9.1999999999999993</v>
      </c>
      <c r="M1256" s="35" t="s">
        <v>4068</v>
      </c>
      <c r="N1256" s="35" t="s">
        <v>8792</v>
      </c>
      <c r="O1256" s="35" t="s">
        <v>115</v>
      </c>
      <c r="P1256" s="35" t="s">
        <v>2575</v>
      </c>
      <c r="Q1256" s="35" t="s">
        <v>135</v>
      </c>
      <c r="R1256" s="35" t="s">
        <v>2577</v>
      </c>
      <c r="S1256" s="35" t="s">
        <v>8793</v>
      </c>
      <c r="T1256">
        <v>57500000</v>
      </c>
      <c r="U1256">
        <v>10</v>
      </c>
      <c r="V1256" s="35" t="s">
        <v>8794</v>
      </c>
      <c r="W1256" s="35" t="s">
        <v>804</v>
      </c>
      <c r="X1256" s="35" t="s">
        <v>79</v>
      </c>
      <c r="Y1256" s="35" t="s">
        <v>48</v>
      </c>
      <c r="Z1256" s="35" t="s">
        <v>14691</v>
      </c>
      <c r="AA1256" s="35" t="s">
        <v>14691</v>
      </c>
      <c r="AC1256" s="35" t="s">
        <v>14691</v>
      </c>
      <c r="AD1256" s="35" t="s">
        <v>14691</v>
      </c>
      <c r="AE1256">
        <v>575021845</v>
      </c>
      <c r="AF1256">
        <v>10</v>
      </c>
      <c r="AG1256" s="35" t="s">
        <v>14691</v>
      </c>
      <c r="AI1256">
        <v>11500000</v>
      </c>
      <c r="AJ1256" s="20">
        <v>44237</v>
      </c>
      <c r="AK1256" s="20"/>
      <c r="AL1256">
        <v>13500000</v>
      </c>
      <c r="AO1256">
        <v>9000000</v>
      </c>
      <c r="AP1256" s="35" t="s">
        <v>14691</v>
      </c>
      <c r="AQ1256" s="35" t="s">
        <v>14691</v>
      </c>
      <c r="AR1256" s="35" t="s">
        <v>14691</v>
      </c>
      <c r="AS1256" s="35" t="s">
        <v>14691</v>
      </c>
      <c r="AT1256" s="35" t="s">
        <v>14691</v>
      </c>
      <c r="AU1256">
        <v>10.01</v>
      </c>
      <c r="AV1256">
        <v>10.068</v>
      </c>
      <c r="AW1256" t="b">
        <v>0</v>
      </c>
      <c r="AX1256">
        <v>57500000</v>
      </c>
      <c r="AY1256" s="20">
        <v>44969</v>
      </c>
      <c r="AZ1256" s="20"/>
      <c r="BA1256" s="20"/>
      <c r="BB1256">
        <v>1</v>
      </c>
      <c r="BC1256">
        <v>0.20000000298023224</v>
      </c>
      <c r="BD1256">
        <v>1</v>
      </c>
      <c r="BE1256">
        <v>11.5</v>
      </c>
      <c r="BF1256" s="35" t="s">
        <v>14691</v>
      </c>
      <c r="BG1256" s="35" t="s">
        <v>805</v>
      </c>
      <c r="BH1256" s="35" t="s">
        <v>8795</v>
      </c>
      <c r="BI1256" s="35" t="s">
        <v>2580</v>
      </c>
      <c r="BJ1256" s="35" t="s">
        <v>8796</v>
      </c>
    </row>
    <row r="1257" spans="1:62" x14ac:dyDescent="0.2">
      <c r="A1257">
        <v>1255</v>
      </c>
      <c r="B1257" s="35" t="s">
        <v>8787</v>
      </c>
      <c r="C1257" s="35" t="s">
        <v>8788</v>
      </c>
      <c r="D1257" s="35" t="s">
        <v>8789</v>
      </c>
      <c r="E1257" s="35" t="s">
        <v>8797</v>
      </c>
      <c r="F1257" s="35" t="s">
        <v>8791</v>
      </c>
      <c r="G1257" s="20">
        <v>44221</v>
      </c>
      <c r="H1257" s="35" t="s">
        <v>3225</v>
      </c>
      <c r="I1257" s="35" t="s">
        <v>54</v>
      </c>
      <c r="J1257" s="35" t="s">
        <v>119</v>
      </c>
      <c r="K1257">
        <v>18</v>
      </c>
      <c r="L1257">
        <v>9.1999999999999993</v>
      </c>
      <c r="M1257" s="35" t="s">
        <v>4068</v>
      </c>
      <c r="N1257" s="35" t="s">
        <v>8792</v>
      </c>
      <c r="O1257" s="35" t="s">
        <v>115</v>
      </c>
      <c r="P1257" s="35" t="s">
        <v>2575</v>
      </c>
      <c r="Q1257" s="35" t="s">
        <v>135</v>
      </c>
      <c r="R1257" s="35" t="s">
        <v>2577</v>
      </c>
      <c r="S1257" s="35" t="s">
        <v>8793</v>
      </c>
      <c r="T1257">
        <v>57500000</v>
      </c>
      <c r="U1257">
        <v>10</v>
      </c>
      <c r="V1257" s="35" t="s">
        <v>8794</v>
      </c>
      <c r="W1257" s="35" t="s">
        <v>804</v>
      </c>
      <c r="X1257" s="35" t="s">
        <v>79</v>
      </c>
      <c r="Y1257" s="35" t="s">
        <v>48</v>
      </c>
      <c r="Z1257" s="35" t="s">
        <v>14691</v>
      </c>
      <c r="AA1257" s="35" t="s">
        <v>14691</v>
      </c>
      <c r="AC1257" s="35" t="s">
        <v>14691</v>
      </c>
      <c r="AD1257" s="35" t="s">
        <v>14691</v>
      </c>
      <c r="AE1257">
        <v>575021845</v>
      </c>
      <c r="AF1257">
        <v>10</v>
      </c>
      <c r="AG1257" s="35" t="s">
        <v>14691</v>
      </c>
      <c r="AI1257">
        <v>11500000</v>
      </c>
      <c r="AJ1257" s="20">
        <v>44237</v>
      </c>
      <c r="AK1257" s="20"/>
      <c r="AL1257">
        <v>13500000</v>
      </c>
      <c r="AO1257">
        <v>9000000</v>
      </c>
      <c r="AP1257" s="35" t="s">
        <v>14691</v>
      </c>
      <c r="AQ1257" s="35" t="s">
        <v>14691</v>
      </c>
      <c r="AR1257" s="35" t="s">
        <v>14691</v>
      </c>
      <c r="AS1257" s="35" t="s">
        <v>14691</v>
      </c>
      <c r="AT1257" s="35" t="s">
        <v>14691</v>
      </c>
      <c r="AU1257">
        <v>10.01</v>
      </c>
      <c r="AV1257">
        <v>10.068</v>
      </c>
      <c r="AW1257" t="b">
        <v>0</v>
      </c>
      <c r="AX1257">
        <v>57500000</v>
      </c>
      <c r="AY1257" s="20">
        <v>44969</v>
      </c>
      <c r="AZ1257" s="20"/>
      <c r="BA1257" s="20"/>
      <c r="BB1257">
        <v>1</v>
      </c>
      <c r="BC1257">
        <v>0.20000000298023224</v>
      </c>
      <c r="BD1257">
        <v>1</v>
      </c>
      <c r="BE1257">
        <v>11.5</v>
      </c>
      <c r="BF1257" s="35" t="s">
        <v>14691</v>
      </c>
      <c r="BG1257" s="35" t="s">
        <v>8787</v>
      </c>
      <c r="BH1257" s="35" t="s">
        <v>8798</v>
      </c>
      <c r="BI1257" s="35" t="s">
        <v>2584</v>
      </c>
      <c r="BJ1257" s="35" t="s">
        <v>8799</v>
      </c>
    </row>
    <row r="1258" spans="1:62" x14ac:dyDescent="0.2">
      <c r="A1258">
        <v>1256</v>
      </c>
      <c r="B1258" s="35" t="s">
        <v>8787</v>
      </c>
      <c r="C1258" s="35" t="s">
        <v>8788</v>
      </c>
      <c r="D1258" s="35" t="s">
        <v>8789</v>
      </c>
      <c r="E1258" s="35" t="s">
        <v>8800</v>
      </c>
      <c r="F1258" s="35" t="s">
        <v>8791</v>
      </c>
      <c r="G1258" s="20">
        <v>44221</v>
      </c>
      <c r="H1258" s="35" t="s">
        <v>3225</v>
      </c>
      <c r="I1258" s="35" t="s">
        <v>54</v>
      </c>
      <c r="J1258" s="35" t="s">
        <v>119</v>
      </c>
      <c r="K1258">
        <v>18</v>
      </c>
      <c r="L1258">
        <v>9.1999999999999993</v>
      </c>
      <c r="M1258" s="35" t="s">
        <v>4068</v>
      </c>
      <c r="N1258" s="35" t="s">
        <v>8792</v>
      </c>
      <c r="O1258" s="35" t="s">
        <v>115</v>
      </c>
      <c r="P1258" s="35" t="s">
        <v>2575</v>
      </c>
      <c r="Q1258" s="35" t="s">
        <v>135</v>
      </c>
      <c r="R1258" s="35" t="s">
        <v>2577</v>
      </c>
      <c r="S1258" s="35" t="s">
        <v>8793</v>
      </c>
      <c r="T1258">
        <v>57500000</v>
      </c>
      <c r="U1258">
        <v>10</v>
      </c>
      <c r="V1258" s="35" t="s">
        <v>8794</v>
      </c>
      <c r="W1258" s="35" t="s">
        <v>804</v>
      </c>
      <c r="X1258" s="35" t="s">
        <v>79</v>
      </c>
      <c r="Y1258" s="35" t="s">
        <v>48</v>
      </c>
      <c r="Z1258" s="35" t="s">
        <v>14691</v>
      </c>
      <c r="AA1258" s="35" t="s">
        <v>14691</v>
      </c>
      <c r="AC1258" s="35" t="s">
        <v>14691</v>
      </c>
      <c r="AD1258" s="35" t="s">
        <v>14691</v>
      </c>
      <c r="AE1258">
        <v>575021845</v>
      </c>
      <c r="AF1258">
        <v>10</v>
      </c>
      <c r="AG1258" s="35" t="s">
        <v>14691</v>
      </c>
      <c r="AI1258">
        <v>11500000</v>
      </c>
      <c r="AJ1258" s="20">
        <v>44237</v>
      </c>
      <c r="AK1258" s="20"/>
      <c r="AL1258">
        <v>13500000</v>
      </c>
      <c r="AO1258">
        <v>9000000</v>
      </c>
      <c r="AP1258" s="35" t="s">
        <v>14691</v>
      </c>
      <c r="AQ1258" s="35" t="s">
        <v>14691</v>
      </c>
      <c r="AR1258" s="35" t="s">
        <v>14691</v>
      </c>
      <c r="AS1258" s="35" t="s">
        <v>14691</v>
      </c>
      <c r="AT1258" s="35" t="s">
        <v>14691</v>
      </c>
      <c r="AU1258">
        <v>10.01</v>
      </c>
      <c r="AV1258">
        <v>10.068</v>
      </c>
      <c r="AW1258" t="b">
        <v>0</v>
      </c>
      <c r="AX1258">
        <v>57500000</v>
      </c>
      <c r="AY1258" s="20">
        <v>44969</v>
      </c>
      <c r="AZ1258" s="20"/>
      <c r="BA1258" s="20"/>
      <c r="BB1258">
        <v>1</v>
      </c>
      <c r="BC1258">
        <v>0.20000000298023224</v>
      </c>
      <c r="BD1258">
        <v>1</v>
      </c>
      <c r="BE1258">
        <v>11.5</v>
      </c>
      <c r="BF1258" s="35" t="s">
        <v>14691</v>
      </c>
      <c r="BG1258" s="35" t="s">
        <v>8801</v>
      </c>
      <c r="BH1258" s="35" t="s">
        <v>8802</v>
      </c>
      <c r="BI1258" s="35" t="s">
        <v>2589</v>
      </c>
      <c r="BJ1258" s="35" t="s">
        <v>8803</v>
      </c>
    </row>
    <row r="1259" spans="1:62" x14ac:dyDescent="0.2">
      <c r="A1259">
        <v>1257</v>
      </c>
      <c r="B1259" s="35" t="s">
        <v>8282</v>
      </c>
      <c r="C1259" s="35" t="s">
        <v>8283</v>
      </c>
      <c r="D1259" s="35" t="s">
        <v>8284</v>
      </c>
      <c r="E1259" s="35" t="s">
        <v>8285</v>
      </c>
      <c r="F1259" s="35" t="s">
        <v>8286</v>
      </c>
      <c r="G1259" s="20">
        <v>44476</v>
      </c>
      <c r="H1259" s="35" t="s">
        <v>2755</v>
      </c>
      <c r="I1259" s="35" t="s">
        <v>61</v>
      </c>
      <c r="J1259" s="35" t="s">
        <v>69</v>
      </c>
      <c r="K1259">
        <v>18</v>
      </c>
      <c r="L1259">
        <v>9.1999999999999993</v>
      </c>
      <c r="M1259" s="35" t="s">
        <v>6134</v>
      </c>
      <c r="N1259" s="35" t="s">
        <v>8287</v>
      </c>
      <c r="O1259" s="35" t="s">
        <v>136</v>
      </c>
      <c r="P1259" s="35" t="s">
        <v>2575</v>
      </c>
      <c r="Q1259" s="35" t="s">
        <v>52</v>
      </c>
      <c r="R1259" s="35" t="s">
        <v>2577</v>
      </c>
      <c r="S1259" s="35" t="s">
        <v>8288</v>
      </c>
      <c r="T1259">
        <v>34500000</v>
      </c>
      <c r="U1259">
        <v>10</v>
      </c>
      <c r="V1259" s="35" t="s">
        <v>14691</v>
      </c>
      <c r="W1259" s="35" t="s">
        <v>802</v>
      </c>
      <c r="X1259" s="35" t="s">
        <v>66</v>
      </c>
      <c r="Y1259" s="35" t="s">
        <v>48</v>
      </c>
      <c r="Z1259" s="35" t="s">
        <v>14691</v>
      </c>
      <c r="AA1259" s="35" t="s">
        <v>14691</v>
      </c>
      <c r="AC1259" s="35" t="s">
        <v>14691</v>
      </c>
      <c r="AD1259" s="35" t="s">
        <v>14691</v>
      </c>
      <c r="AE1259">
        <v>351900000</v>
      </c>
      <c r="AF1259">
        <v>10.199999999999999</v>
      </c>
      <c r="AG1259" s="35" t="s">
        <v>14691</v>
      </c>
      <c r="AI1259">
        <v>17250000</v>
      </c>
      <c r="AJ1259" s="20">
        <v>44504</v>
      </c>
      <c r="AK1259" s="20"/>
      <c r="AL1259">
        <v>14500000</v>
      </c>
      <c r="AM1259">
        <v>1450000</v>
      </c>
      <c r="AP1259" s="35" t="s">
        <v>14691</v>
      </c>
      <c r="AQ1259" s="35" t="s">
        <v>14691</v>
      </c>
      <c r="AR1259" s="35" t="s">
        <v>14691</v>
      </c>
      <c r="AS1259" s="35" t="s">
        <v>14691</v>
      </c>
      <c r="AT1259" s="35" t="s">
        <v>14691</v>
      </c>
      <c r="AU1259">
        <v>10.199999999999999</v>
      </c>
      <c r="AV1259">
        <v>10.268000000000001</v>
      </c>
      <c r="AW1259" t="b">
        <v>0</v>
      </c>
      <c r="AX1259">
        <v>34500000</v>
      </c>
      <c r="AY1259" s="20">
        <v>44965</v>
      </c>
      <c r="AZ1259" s="20"/>
      <c r="BA1259" s="20"/>
      <c r="BB1259">
        <v>1</v>
      </c>
      <c r="BC1259">
        <v>0.5</v>
      </c>
      <c r="BD1259">
        <v>1</v>
      </c>
      <c r="BE1259">
        <v>11.5</v>
      </c>
      <c r="BF1259" s="35" t="s">
        <v>14691</v>
      </c>
      <c r="BG1259" s="35" t="s">
        <v>803</v>
      </c>
      <c r="BH1259" s="35" t="s">
        <v>8289</v>
      </c>
      <c r="BI1259" s="35" t="s">
        <v>2580</v>
      </c>
      <c r="BJ1259" s="35" t="s">
        <v>8290</v>
      </c>
    </row>
    <row r="1260" spans="1:62" x14ac:dyDescent="0.2">
      <c r="A1260">
        <v>1258</v>
      </c>
      <c r="B1260" s="35" t="s">
        <v>8282</v>
      </c>
      <c r="C1260" s="35" t="s">
        <v>8283</v>
      </c>
      <c r="D1260" s="35" t="s">
        <v>8284</v>
      </c>
      <c r="E1260" s="35" t="s">
        <v>8291</v>
      </c>
      <c r="F1260" s="35" t="s">
        <v>8286</v>
      </c>
      <c r="G1260" s="20">
        <v>44476</v>
      </c>
      <c r="H1260" s="35" t="s">
        <v>2755</v>
      </c>
      <c r="I1260" s="35" t="s">
        <v>61</v>
      </c>
      <c r="J1260" s="35" t="s">
        <v>69</v>
      </c>
      <c r="K1260">
        <v>18</v>
      </c>
      <c r="L1260">
        <v>9.1999999999999993</v>
      </c>
      <c r="M1260" s="35" t="s">
        <v>6134</v>
      </c>
      <c r="N1260" s="35" t="s">
        <v>8287</v>
      </c>
      <c r="O1260" s="35" t="s">
        <v>136</v>
      </c>
      <c r="P1260" s="35" t="s">
        <v>2575</v>
      </c>
      <c r="Q1260" s="35" t="s">
        <v>52</v>
      </c>
      <c r="R1260" s="35" t="s">
        <v>2577</v>
      </c>
      <c r="S1260" s="35" t="s">
        <v>8288</v>
      </c>
      <c r="T1260">
        <v>34500000</v>
      </c>
      <c r="U1260">
        <v>10</v>
      </c>
      <c r="V1260" s="35" t="s">
        <v>14691</v>
      </c>
      <c r="W1260" s="35" t="s">
        <v>802</v>
      </c>
      <c r="X1260" s="35" t="s">
        <v>66</v>
      </c>
      <c r="Y1260" s="35" t="s">
        <v>48</v>
      </c>
      <c r="Z1260" s="35" t="s">
        <v>14691</v>
      </c>
      <c r="AA1260" s="35" t="s">
        <v>14691</v>
      </c>
      <c r="AC1260" s="35" t="s">
        <v>14691</v>
      </c>
      <c r="AD1260" s="35" t="s">
        <v>14691</v>
      </c>
      <c r="AE1260">
        <v>351900000</v>
      </c>
      <c r="AF1260">
        <v>10.199999999999999</v>
      </c>
      <c r="AG1260" s="35" t="s">
        <v>14691</v>
      </c>
      <c r="AI1260">
        <v>17250000</v>
      </c>
      <c r="AJ1260" s="20">
        <v>44504</v>
      </c>
      <c r="AK1260" s="20"/>
      <c r="AL1260">
        <v>14500000</v>
      </c>
      <c r="AM1260">
        <v>1450000</v>
      </c>
      <c r="AP1260" s="35" t="s">
        <v>14691</v>
      </c>
      <c r="AQ1260" s="35" t="s">
        <v>14691</v>
      </c>
      <c r="AR1260" s="35" t="s">
        <v>14691</v>
      </c>
      <c r="AS1260" s="35" t="s">
        <v>14691</v>
      </c>
      <c r="AT1260" s="35" t="s">
        <v>14691</v>
      </c>
      <c r="AU1260">
        <v>10.199999999999999</v>
      </c>
      <c r="AV1260">
        <v>10.268000000000001</v>
      </c>
      <c r="AW1260" t="b">
        <v>0</v>
      </c>
      <c r="AX1260">
        <v>34500000</v>
      </c>
      <c r="AY1260" s="20">
        <v>44965</v>
      </c>
      <c r="AZ1260" s="20"/>
      <c r="BA1260" s="20"/>
      <c r="BB1260">
        <v>1</v>
      </c>
      <c r="BC1260">
        <v>0.5</v>
      </c>
      <c r="BD1260">
        <v>1</v>
      </c>
      <c r="BE1260">
        <v>11.5</v>
      </c>
      <c r="BF1260" s="35" t="s">
        <v>14691</v>
      </c>
      <c r="BG1260" s="35" t="s">
        <v>8282</v>
      </c>
      <c r="BH1260" s="35" t="s">
        <v>8292</v>
      </c>
      <c r="BI1260" s="35" t="s">
        <v>2584</v>
      </c>
      <c r="BJ1260" s="35" t="s">
        <v>8293</v>
      </c>
    </row>
    <row r="1261" spans="1:62" x14ac:dyDescent="0.2">
      <c r="A1261">
        <v>1259</v>
      </c>
      <c r="B1261" s="35" t="s">
        <v>8282</v>
      </c>
      <c r="C1261" s="35" t="s">
        <v>8283</v>
      </c>
      <c r="D1261" s="35" t="s">
        <v>8284</v>
      </c>
      <c r="E1261" s="35" t="s">
        <v>8294</v>
      </c>
      <c r="F1261" s="35" t="s">
        <v>8286</v>
      </c>
      <c r="G1261" s="20">
        <v>44476</v>
      </c>
      <c r="H1261" s="35" t="s">
        <v>2755</v>
      </c>
      <c r="I1261" s="35" t="s">
        <v>61</v>
      </c>
      <c r="J1261" s="35" t="s">
        <v>69</v>
      </c>
      <c r="K1261">
        <v>18</v>
      </c>
      <c r="L1261">
        <v>9.1999999999999993</v>
      </c>
      <c r="M1261" s="35" t="s">
        <v>6134</v>
      </c>
      <c r="N1261" s="35" t="s">
        <v>8287</v>
      </c>
      <c r="O1261" s="35" t="s">
        <v>136</v>
      </c>
      <c r="P1261" s="35" t="s">
        <v>2575</v>
      </c>
      <c r="Q1261" s="35" t="s">
        <v>52</v>
      </c>
      <c r="R1261" s="35" t="s">
        <v>2577</v>
      </c>
      <c r="S1261" s="35" t="s">
        <v>8288</v>
      </c>
      <c r="T1261">
        <v>34500000</v>
      </c>
      <c r="U1261">
        <v>10</v>
      </c>
      <c r="V1261" s="35" t="s">
        <v>14691</v>
      </c>
      <c r="W1261" s="35" t="s">
        <v>802</v>
      </c>
      <c r="X1261" s="35" t="s">
        <v>66</v>
      </c>
      <c r="Y1261" s="35" t="s">
        <v>48</v>
      </c>
      <c r="Z1261" s="35" t="s">
        <v>14691</v>
      </c>
      <c r="AA1261" s="35" t="s">
        <v>14691</v>
      </c>
      <c r="AC1261" s="35" t="s">
        <v>14691</v>
      </c>
      <c r="AD1261" s="35" t="s">
        <v>14691</v>
      </c>
      <c r="AE1261">
        <v>351900000</v>
      </c>
      <c r="AF1261">
        <v>10.199999999999999</v>
      </c>
      <c r="AG1261" s="35" t="s">
        <v>14691</v>
      </c>
      <c r="AI1261">
        <v>17250000</v>
      </c>
      <c r="AJ1261" s="20">
        <v>44504</v>
      </c>
      <c r="AK1261" s="20"/>
      <c r="AL1261">
        <v>14500000</v>
      </c>
      <c r="AM1261">
        <v>1450000</v>
      </c>
      <c r="AP1261" s="35" t="s">
        <v>14691</v>
      </c>
      <c r="AQ1261" s="35" t="s">
        <v>14691</v>
      </c>
      <c r="AR1261" s="35" t="s">
        <v>14691</v>
      </c>
      <c r="AS1261" s="35" t="s">
        <v>14691</v>
      </c>
      <c r="AT1261" s="35" t="s">
        <v>14691</v>
      </c>
      <c r="AU1261">
        <v>10.199999999999999</v>
      </c>
      <c r="AV1261">
        <v>10.268000000000001</v>
      </c>
      <c r="AW1261" t="b">
        <v>0</v>
      </c>
      <c r="AX1261">
        <v>34500000</v>
      </c>
      <c r="AY1261" s="20">
        <v>44965</v>
      </c>
      <c r="AZ1261" s="20"/>
      <c r="BA1261" s="20"/>
      <c r="BB1261">
        <v>1</v>
      </c>
      <c r="BC1261">
        <v>0.5</v>
      </c>
      <c r="BD1261">
        <v>1</v>
      </c>
      <c r="BE1261">
        <v>11.5</v>
      </c>
      <c r="BF1261" s="35" t="s">
        <v>14691</v>
      </c>
      <c r="BG1261" s="35" t="s">
        <v>8295</v>
      </c>
      <c r="BH1261" s="35" t="s">
        <v>8296</v>
      </c>
      <c r="BI1261" s="35" t="s">
        <v>2589</v>
      </c>
      <c r="BJ1261" s="35" t="s">
        <v>8297</v>
      </c>
    </row>
    <row r="1262" spans="1:62" x14ac:dyDescent="0.2">
      <c r="A1262">
        <v>1260</v>
      </c>
      <c r="B1262" s="35" t="s">
        <v>9487</v>
      </c>
      <c r="C1262" s="35" t="s">
        <v>9488</v>
      </c>
      <c r="D1262" s="35" t="s">
        <v>9489</v>
      </c>
      <c r="E1262" s="35" t="s">
        <v>9490</v>
      </c>
      <c r="F1262" s="35" t="s">
        <v>9491</v>
      </c>
      <c r="G1262" s="20">
        <v>44505</v>
      </c>
      <c r="H1262" s="35" t="s">
        <v>159</v>
      </c>
      <c r="I1262" s="35" t="s">
        <v>54</v>
      </c>
      <c r="J1262" s="35" t="s">
        <v>69</v>
      </c>
      <c r="K1262">
        <v>18</v>
      </c>
      <c r="L1262">
        <v>9.1999999999999993</v>
      </c>
      <c r="M1262" s="35" t="s">
        <v>9492</v>
      </c>
      <c r="N1262" s="35" t="s">
        <v>9493</v>
      </c>
      <c r="O1262" s="35" t="s">
        <v>200</v>
      </c>
      <c r="P1262" s="35" t="s">
        <v>2656</v>
      </c>
      <c r="Q1262" s="35" t="s">
        <v>112</v>
      </c>
      <c r="R1262" s="35" t="s">
        <v>2623</v>
      </c>
      <c r="S1262" s="35" t="s">
        <v>9494</v>
      </c>
      <c r="T1262">
        <v>27600000</v>
      </c>
      <c r="U1262">
        <v>10</v>
      </c>
      <c r="V1262" s="35" t="s">
        <v>14691</v>
      </c>
      <c r="W1262" s="35" t="s">
        <v>800</v>
      </c>
      <c r="X1262" s="35" t="s">
        <v>66</v>
      </c>
      <c r="Y1262" s="35" t="s">
        <v>48</v>
      </c>
      <c r="Z1262" s="35" t="s">
        <v>14691</v>
      </c>
      <c r="AA1262" s="35" t="s">
        <v>14691</v>
      </c>
      <c r="AC1262" s="35" t="s">
        <v>14691</v>
      </c>
      <c r="AD1262" s="35" t="s">
        <v>14691</v>
      </c>
      <c r="AE1262">
        <v>280140000</v>
      </c>
      <c r="AF1262">
        <v>10.15</v>
      </c>
      <c r="AG1262" s="35" t="s">
        <v>14691</v>
      </c>
      <c r="AI1262">
        <v>13800000</v>
      </c>
      <c r="AJ1262" s="20">
        <v>44522</v>
      </c>
      <c r="AK1262" s="20"/>
      <c r="AL1262">
        <v>11710000</v>
      </c>
      <c r="AM1262">
        <v>1171000</v>
      </c>
      <c r="AP1262" s="35" t="s">
        <v>14691</v>
      </c>
      <c r="AQ1262" s="35" t="s">
        <v>14691</v>
      </c>
      <c r="AR1262" s="35" t="s">
        <v>14691</v>
      </c>
      <c r="AS1262" s="35" t="s">
        <v>14691</v>
      </c>
      <c r="AT1262" s="35" t="s">
        <v>14691</v>
      </c>
      <c r="AU1262">
        <v>10.15</v>
      </c>
      <c r="AV1262">
        <v>10.198</v>
      </c>
      <c r="AW1262" t="b">
        <v>0</v>
      </c>
      <c r="AX1262">
        <v>27600000</v>
      </c>
      <c r="AY1262" s="20">
        <v>44981</v>
      </c>
      <c r="AZ1262" s="20"/>
      <c r="BA1262" s="20">
        <v>45070</v>
      </c>
      <c r="BB1262">
        <v>1</v>
      </c>
      <c r="BC1262">
        <v>0.5</v>
      </c>
      <c r="BD1262">
        <v>1</v>
      </c>
      <c r="BE1262">
        <v>11.5</v>
      </c>
      <c r="BF1262" s="35" t="s">
        <v>14691</v>
      </c>
      <c r="BG1262" s="35" t="s">
        <v>801</v>
      </c>
      <c r="BH1262" s="35" t="s">
        <v>9495</v>
      </c>
      <c r="BI1262" s="35" t="s">
        <v>2580</v>
      </c>
      <c r="BJ1262" s="35" t="s">
        <v>9496</v>
      </c>
    </row>
    <row r="1263" spans="1:62" x14ac:dyDescent="0.2">
      <c r="A1263">
        <v>1261</v>
      </c>
      <c r="B1263" s="35" t="s">
        <v>9487</v>
      </c>
      <c r="C1263" s="35" t="s">
        <v>9488</v>
      </c>
      <c r="D1263" s="35" t="s">
        <v>9489</v>
      </c>
      <c r="E1263" s="35" t="s">
        <v>9497</v>
      </c>
      <c r="F1263" s="35" t="s">
        <v>9491</v>
      </c>
      <c r="G1263" s="20">
        <v>44505</v>
      </c>
      <c r="H1263" s="35" t="s">
        <v>159</v>
      </c>
      <c r="I1263" s="35" t="s">
        <v>54</v>
      </c>
      <c r="J1263" s="35" t="s">
        <v>69</v>
      </c>
      <c r="K1263">
        <v>18</v>
      </c>
      <c r="L1263">
        <v>9.1999999999999993</v>
      </c>
      <c r="M1263" s="35" t="s">
        <v>9492</v>
      </c>
      <c r="N1263" s="35" t="s">
        <v>9493</v>
      </c>
      <c r="O1263" s="35" t="s">
        <v>200</v>
      </c>
      <c r="P1263" s="35" t="s">
        <v>2656</v>
      </c>
      <c r="Q1263" s="35" t="s">
        <v>112</v>
      </c>
      <c r="R1263" s="35" t="s">
        <v>2623</v>
      </c>
      <c r="S1263" s="35" t="s">
        <v>9494</v>
      </c>
      <c r="T1263">
        <v>27600000</v>
      </c>
      <c r="U1263">
        <v>10</v>
      </c>
      <c r="V1263" s="35" t="s">
        <v>14691</v>
      </c>
      <c r="W1263" s="35" t="s">
        <v>800</v>
      </c>
      <c r="X1263" s="35" t="s">
        <v>66</v>
      </c>
      <c r="Y1263" s="35" t="s">
        <v>48</v>
      </c>
      <c r="Z1263" s="35" t="s">
        <v>14691</v>
      </c>
      <c r="AA1263" s="35" t="s">
        <v>14691</v>
      </c>
      <c r="AC1263" s="35" t="s">
        <v>14691</v>
      </c>
      <c r="AD1263" s="35" t="s">
        <v>14691</v>
      </c>
      <c r="AE1263">
        <v>280140000</v>
      </c>
      <c r="AF1263">
        <v>10.15</v>
      </c>
      <c r="AG1263" s="35" t="s">
        <v>14691</v>
      </c>
      <c r="AI1263">
        <v>13800000</v>
      </c>
      <c r="AJ1263" s="20">
        <v>44522</v>
      </c>
      <c r="AK1263" s="20"/>
      <c r="AL1263">
        <v>11710000</v>
      </c>
      <c r="AM1263">
        <v>1171000</v>
      </c>
      <c r="AP1263" s="35" t="s">
        <v>14691</v>
      </c>
      <c r="AQ1263" s="35" t="s">
        <v>14691</v>
      </c>
      <c r="AR1263" s="35" t="s">
        <v>14691</v>
      </c>
      <c r="AS1263" s="35" t="s">
        <v>14691</v>
      </c>
      <c r="AT1263" s="35" t="s">
        <v>14691</v>
      </c>
      <c r="AU1263">
        <v>10.15</v>
      </c>
      <c r="AV1263">
        <v>10.198</v>
      </c>
      <c r="AW1263" t="b">
        <v>0</v>
      </c>
      <c r="AX1263">
        <v>27600000</v>
      </c>
      <c r="AY1263" s="20">
        <v>44981</v>
      </c>
      <c r="AZ1263" s="20"/>
      <c r="BA1263" s="20">
        <v>45070</v>
      </c>
      <c r="BB1263">
        <v>1</v>
      </c>
      <c r="BC1263">
        <v>0.5</v>
      </c>
      <c r="BD1263">
        <v>1</v>
      </c>
      <c r="BE1263">
        <v>11.5</v>
      </c>
      <c r="BF1263" s="35" t="s">
        <v>14691</v>
      </c>
      <c r="BG1263" s="35" t="s">
        <v>9487</v>
      </c>
      <c r="BH1263" s="35" t="s">
        <v>9498</v>
      </c>
      <c r="BI1263" s="35" t="s">
        <v>2584</v>
      </c>
      <c r="BJ1263" s="35" t="s">
        <v>9499</v>
      </c>
    </row>
    <row r="1264" spans="1:62" x14ac:dyDescent="0.2">
      <c r="A1264">
        <v>1262</v>
      </c>
      <c r="B1264" s="35" t="s">
        <v>9487</v>
      </c>
      <c r="C1264" s="35" t="s">
        <v>9488</v>
      </c>
      <c r="D1264" s="35" t="s">
        <v>9489</v>
      </c>
      <c r="E1264" s="35" t="s">
        <v>9500</v>
      </c>
      <c r="F1264" s="35" t="s">
        <v>9491</v>
      </c>
      <c r="G1264" s="20">
        <v>44505</v>
      </c>
      <c r="H1264" s="35" t="s">
        <v>159</v>
      </c>
      <c r="I1264" s="35" t="s">
        <v>54</v>
      </c>
      <c r="J1264" s="35" t="s">
        <v>69</v>
      </c>
      <c r="K1264">
        <v>18</v>
      </c>
      <c r="L1264">
        <v>9.1999999999999993</v>
      </c>
      <c r="M1264" s="35" t="s">
        <v>9492</v>
      </c>
      <c r="N1264" s="35" t="s">
        <v>9493</v>
      </c>
      <c r="O1264" s="35" t="s">
        <v>200</v>
      </c>
      <c r="P1264" s="35" t="s">
        <v>2656</v>
      </c>
      <c r="Q1264" s="35" t="s">
        <v>112</v>
      </c>
      <c r="R1264" s="35" t="s">
        <v>2623</v>
      </c>
      <c r="S1264" s="35" t="s">
        <v>9494</v>
      </c>
      <c r="T1264">
        <v>27600000</v>
      </c>
      <c r="U1264">
        <v>10</v>
      </c>
      <c r="V1264" s="35" t="s">
        <v>14691</v>
      </c>
      <c r="W1264" s="35" t="s">
        <v>800</v>
      </c>
      <c r="X1264" s="35" t="s">
        <v>66</v>
      </c>
      <c r="Y1264" s="35" t="s">
        <v>48</v>
      </c>
      <c r="Z1264" s="35" t="s">
        <v>14691</v>
      </c>
      <c r="AA1264" s="35" t="s">
        <v>14691</v>
      </c>
      <c r="AC1264" s="35" t="s">
        <v>14691</v>
      </c>
      <c r="AD1264" s="35" t="s">
        <v>14691</v>
      </c>
      <c r="AE1264">
        <v>280140000</v>
      </c>
      <c r="AF1264">
        <v>10.15</v>
      </c>
      <c r="AG1264" s="35" t="s">
        <v>14691</v>
      </c>
      <c r="AI1264">
        <v>13800000</v>
      </c>
      <c r="AJ1264" s="20">
        <v>44522</v>
      </c>
      <c r="AK1264" s="20"/>
      <c r="AL1264">
        <v>11710000</v>
      </c>
      <c r="AM1264">
        <v>1171000</v>
      </c>
      <c r="AP1264" s="35" t="s">
        <v>14691</v>
      </c>
      <c r="AQ1264" s="35" t="s">
        <v>14691</v>
      </c>
      <c r="AR1264" s="35" t="s">
        <v>14691</v>
      </c>
      <c r="AS1264" s="35" t="s">
        <v>14691</v>
      </c>
      <c r="AT1264" s="35" t="s">
        <v>14691</v>
      </c>
      <c r="AU1264">
        <v>10.15</v>
      </c>
      <c r="AV1264">
        <v>10.198</v>
      </c>
      <c r="AW1264" t="b">
        <v>0</v>
      </c>
      <c r="AX1264">
        <v>27600000</v>
      </c>
      <c r="AY1264" s="20">
        <v>44981</v>
      </c>
      <c r="AZ1264" s="20"/>
      <c r="BA1264" s="20">
        <v>45070</v>
      </c>
      <c r="BB1264">
        <v>1</v>
      </c>
      <c r="BC1264">
        <v>0.5</v>
      </c>
      <c r="BD1264">
        <v>1</v>
      </c>
      <c r="BE1264">
        <v>11.5</v>
      </c>
      <c r="BF1264" s="35" t="s">
        <v>14691</v>
      </c>
      <c r="BG1264" s="35" t="s">
        <v>9501</v>
      </c>
      <c r="BH1264" s="35" t="s">
        <v>9502</v>
      </c>
      <c r="BI1264" s="35" t="s">
        <v>2589</v>
      </c>
      <c r="BJ1264" s="35" t="s">
        <v>9503</v>
      </c>
    </row>
    <row r="1265" spans="1:62" x14ac:dyDescent="0.2">
      <c r="A1265">
        <v>1263</v>
      </c>
      <c r="B1265" s="35" t="s">
        <v>11425</v>
      </c>
      <c r="C1265" s="35" t="s">
        <v>11426</v>
      </c>
      <c r="D1265" s="35" t="s">
        <v>11427</v>
      </c>
      <c r="E1265" s="35" t="s">
        <v>11428</v>
      </c>
      <c r="F1265" s="35" t="s">
        <v>11429</v>
      </c>
      <c r="G1265" s="20">
        <v>44225</v>
      </c>
      <c r="H1265" s="35" t="s">
        <v>3225</v>
      </c>
      <c r="I1265" s="35" t="s">
        <v>54</v>
      </c>
      <c r="J1265" s="35" t="s">
        <v>119</v>
      </c>
      <c r="K1265">
        <v>18</v>
      </c>
      <c r="L1265">
        <v>9.1999999999999993</v>
      </c>
      <c r="M1265" s="35" t="s">
        <v>11430</v>
      </c>
      <c r="N1265" s="35" t="s">
        <v>11431</v>
      </c>
      <c r="O1265" s="35" t="s">
        <v>81</v>
      </c>
      <c r="P1265" s="35" t="s">
        <v>2656</v>
      </c>
      <c r="Q1265" s="35" t="s">
        <v>96</v>
      </c>
      <c r="R1265" s="35" t="s">
        <v>2623</v>
      </c>
      <c r="S1265" s="35" t="s">
        <v>11432</v>
      </c>
      <c r="T1265">
        <v>69000000</v>
      </c>
      <c r="U1265">
        <v>10</v>
      </c>
      <c r="V1265" s="35" t="s">
        <v>11433</v>
      </c>
      <c r="W1265" s="35" t="s">
        <v>130</v>
      </c>
      <c r="X1265" s="35" t="s">
        <v>130</v>
      </c>
      <c r="Y1265" s="35" t="s">
        <v>48</v>
      </c>
      <c r="Z1265" s="35" t="s">
        <v>14691</v>
      </c>
      <c r="AA1265" s="35" t="s">
        <v>14691</v>
      </c>
      <c r="AB1265">
        <v>100000000</v>
      </c>
      <c r="AC1265" s="35" t="s">
        <v>11434</v>
      </c>
      <c r="AD1265" s="35" t="s">
        <v>11435</v>
      </c>
      <c r="AE1265">
        <v>690103750</v>
      </c>
      <c r="AF1265">
        <v>10</v>
      </c>
      <c r="AG1265" s="35" t="s">
        <v>14691</v>
      </c>
      <c r="AI1265">
        <v>13800000</v>
      </c>
      <c r="AJ1265" s="20">
        <v>44274</v>
      </c>
      <c r="AK1265" s="20"/>
      <c r="AL1265">
        <v>14700000</v>
      </c>
      <c r="AO1265">
        <v>9800000</v>
      </c>
      <c r="AP1265" s="35" t="s">
        <v>14691</v>
      </c>
      <c r="AQ1265" s="35" t="s">
        <v>14691</v>
      </c>
      <c r="AR1265" s="35" t="s">
        <v>14691</v>
      </c>
      <c r="AS1265" s="35" t="s">
        <v>14691</v>
      </c>
      <c r="AT1265" s="35" t="s">
        <v>14691</v>
      </c>
      <c r="AU1265">
        <v>10</v>
      </c>
      <c r="AV1265">
        <v>10.057</v>
      </c>
      <c r="AW1265" t="b">
        <v>0</v>
      </c>
      <c r="AX1265">
        <v>69000000</v>
      </c>
      <c r="AY1265" s="20">
        <v>45008</v>
      </c>
      <c r="AZ1265" s="20"/>
      <c r="BA1265" s="20"/>
      <c r="BB1265">
        <v>1</v>
      </c>
      <c r="BC1265">
        <v>0.20000000298023224</v>
      </c>
      <c r="BD1265">
        <v>1</v>
      </c>
      <c r="BE1265">
        <v>11.5</v>
      </c>
      <c r="BF1265" s="35" t="s">
        <v>14691</v>
      </c>
      <c r="BG1265" s="35" t="s">
        <v>799</v>
      </c>
      <c r="BH1265" s="35" t="s">
        <v>11436</v>
      </c>
      <c r="BI1265" s="35" t="s">
        <v>2580</v>
      </c>
      <c r="BJ1265" s="35" t="s">
        <v>11437</v>
      </c>
    </row>
    <row r="1266" spans="1:62" x14ac:dyDescent="0.2">
      <c r="A1266">
        <v>1264</v>
      </c>
      <c r="B1266" s="35" t="s">
        <v>11425</v>
      </c>
      <c r="C1266" s="35" t="s">
        <v>11426</v>
      </c>
      <c r="D1266" s="35" t="s">
        <v>11427</v>
      </c>
      <c r="E1266" s="35" t="s">
        <v>11438</v>
      </c>
      <c r="F1266" s="35" t="s">
        <v>11429</v>
      </c>
      <c r="G1266" s="20">
        <v>44225</v>
      </c>
      <c r="H1266" s="35" t="s">
        <v>3225</v>
      </c>
      <c r="I1266" s="35" t="s">
        <v>54</v>
      </c>
      <c r="J1266" s="35" t="s">
        <v>119</v>
      </c>
      <c r="K1266">
        <v>18</v>
      </c>
      <c r="L1266">
        <v>9.1999999999999993</v>
      </c>
      <c r="M1266" s="35" t="s">
        <v>11430</v>
      </c>
      <c r="N1266" s="35" t="s">
        <v>11431</v>
      </c>
      <c r="O1266" s="35" t="s">
        <v>81</v>
      </c>
      <c r="P1266" s="35" t="s">
        <v>2656</v>
      </c>
      <c r="Q1266" s="35" t="s">
        <v>96</v>
      </c>
      <c r="R1266" s="35" t="s">
        <v>2623</v>
      </c>
      <c r="S1266" s="35" t="s">
        <v>11432</v>
      </c>
      <c r="T1266">
        <v>69000000</v>
      </c>
      <c r="U1266">
        <v>10</v>
      </c>
      <c r="V1266" s="35" t="s">
        <v>11433</v>
      </c>
      <c r="W1266" s="35" t="s">
        <v>130</v>
      </c>
      <c r="X1266" s="35" t="s">
        <v>130</v>
      </c>
      <c r="Y1266" s="35" t="s">
        <v>48</v>
      </c>
      <c r="Z1266" s="35" t="s">
        <v>14691</v>
      </c>
      <c r="AA1266" s="35" t="s">
        <v>14691</v>
      </c>
      <c r="AB1266">
        <v>100000000</v>
      </c>
      <c r="AC1266" s="35" t="s">
        <v>11434</v>
      </c>
      <c r="AD1266" s="35" t="s">
        <v>11435</v>
      </c>
      <c r="AE1266">
        <v>690103750</v>
      </c>
      <c r="AF1266">
        <v>10</v>
      </c>
      <c r="AG1266" s="35" t="s">
        <v>14691</v>
      </c>
      <c r="AI1266">
        <v>13800000</v>
      </c>
      <c r="AJ1266" s="20">
        <v>44274</v>
      </c>
      <c r="AK1266" s="20"/>
      <c r="AL1266">
        <v>14700000</v>
      </c>
      <c r="AO1266">
        <v>9800000</v>
      </c>
      <c r="AP1266" s="35" t="s">
        <v>14691</v>
      </c>
      <c r="AQ1266" s="35" t="s">
        <v>14691</v>
      </c>
      <c r="AR1266" s="35" t="s">
        <v>14691</v>
      </c>
      <c r="AS1266" s="35" t="s">
        <v>14691</v>
      </c>
      <c r="AT1266" s="35" t="s">
        <v>14691</v>
      </c>
      <c r="AU1266">
        <v>10</v>
      </c>
      <c r="AV1266">
        <v>10.057</v>
      </c>
      <c r="AW1266" t="b">
        <v>0</v>
      </c>
      <c r="AX1266">
        <v>69000000</v>
      </c>
      <c r="AY1266" s="20">
        <v>45008</v>
      </c>
      <c r="AZ1266" s="20"/>
      <c r="BA1266" s="20"/>
      <c r="BB1266">
        <v>1</v>
      </c>
      <c r="BC1266">
        <v>0.20000000298023224</v>
      </c>
      <c r="BD1266">
        <v>1</v>
      </c>
      <c r="BE1266">
        <v>11.5</v>
      </c>
      <c r="BF1266" s="35" t="s">
        <v>14691</v>
      </c>
      <c r="BG1266" s="35" t="s">
        <v>11425</v>
      </c>
      <c r="BH1266" s="35" t="s">
        <v>11439</v>
      </c>
      <c r="BI1266" s="35" t="s">
        <v>2584</v>
      </c>
      <c r="BJ1266" s="35" t="s">
        <v>11440</v>
      </c>
    </row>
    <row r="1267" spans="1:62" x14ac:dyDescent="0.2">
      <c r="A1267">
        <v>1265</v>
      </c>
      <c r="B1267" s="35" t="s">
        <v>11425</v>
      </c>
      <c r="C1267" s="35" t="s">
        <v>11426</v>
      </c>
      <c r="D1267" s="35" t="s">
        <v>11427</v>
      </c>
      <c r="E1267" s="35" t="s">
        <v>11441</v>
      </c>
      <c r="F1267" s="35" t="s">
        <v>11429</v>
      </c>
      <c r="G1267" s="20">
        <v>44225</v>
      </c>
      <c r="H1267" s="35" t="s">
        <v>3225</v>
      </c>
      <c r="I1267" s="35" t="s">
        <v>54</v>
      </c>
      <c r="J1267" s="35" t="s">
        <v>119</v>
      </c>
      <c r="K1267">
        <v>18</v>
      </c>
      <c r="L1267">
        <v>9.1999999999999993</v>
      </c>
      <c r="M1267" s="35" t="s">
        <v>11430</v>
      </c>
      <c r="N1267" s="35" t="s">
        <v>11431</v>
      </c>
      <c r="O1267" s="35" t="s">
        <v>81</v>
      </c>
      <c r="P1267" s="35" t="s">
        <v>2656</v>
      </c>
      <c r="Q1267" s="35" t="s">
        <v>96</v>
      </c>
      <c r="R1267" s="35" t="s">
        <v>2623</v>
      </c>
      <c r="S1267" s="35" t="s">
        <v>11432</v>
      </c>
      <c r="T1267">
        <v>69000000</v>
      </c>
      <c r="U1267">
        <v>10</v>
      </c>
      <c r="V1267" s="35" t="s">
        <v>11433</v>
      </c>
      <c r="W1267" s="35" t="s">
        <v>130</v>
      </c>
      <c r="X1267" s="35" t="s">
        <v>130</v>
      </c>
      <c r="Y1267" s="35" t="s">
        <v>48</v>
      </c>
      <c r="Z1267" s="35" t="s">
        <v>14691</v>
      </c>
      <c r="AA1267" s="35" t="s">
        <v>14691</v>
      </c>
      <c r="AB1267">
        <v>100000000</v>
      </c>
      <c r="AC1267" s="35" t="s">
        <v>11434</v>
      </c>
      <c r="AD1267" s="35" t="s">
        <v>11435</v>
      </c>
      <c r="AE1267">
        <v>690103750</v>
      </c>
      <c r="AF1267">
        <v>10</v>
      </c>
      <c r="AG1267" s="35" t="s">
        <v>14691</v>
      </c>
      <c r="AI1267">
        <v>13800000</v>
      </c>
      <c r="AJ1267" s="20">
        <v>44274</v>
      </c>
      <c r="AK1267" s="20"/>
      <c r="AL1267">
        <v>14700000</v>
      </c>
      <c r="AO1267">
        <v>9800000</v>
      </c>
      <c r="AP1267" s="35" t="s">
        <v>14691</v>
      </c>
      <c r="AQ1267" s="35" t="s">
        <v>14691</v>
      </c>
      <c r="AR1267" s="35" t="s">
        <v>14691</v>
      </c>
      <c r="AS1267" s="35" t="s">
        <v>14691</v>
      </c>
      <c r="AT1267" s="35" t="s">
        <v>14691</v>
      </c>
      <c r="AU1267">
        <v>10</v>
      </c>
      <c r="AV1267">
        <v>10.057</v>
      </c>
      <c r="AW1267" t="b">
        <v>0</v>
      </c>
      <c r="AX1267">
        <v>69000000</v>
      </c>
      <c r="AY1267" s="20">
        <v>45008</v>
      </c>
      <c r="AZ1267" s="20"/>
      <c r="BA1267" s="20"/>
      <c r="BB1267">
        <v>1</v>
      </c>
      <c r="BC1267">
        <v>0.20000000298023224</v>
      </c>
      <c r="BD1267">
        <v>1</v>
      </c>
      <c r="BE1267">
        <v>11.5</v>
      </c>
      <c r="BF1267" s="35" t="s">
        <v>14691</v>
      </c>
      <c r="BG1267" s="35" t="s">
        <v>11442</v>
      </c>
      <c r="BH1267" s="35" t="s">
        <v>11443</v>
      </c>
      <c r="BI1267" s="35" t="s">
        <v>2589</v>
      </c>
      <c r="BJ1267" s="35" t="s">
        <v>11444</v>
      </c>
    </row>
    <row r="1268" spans="1:62" x14ac:dyDescent="0.2">
      <c r="A1268">
        <v>1266</v>
      </c>
      <c r="B1268" s="35" t="s">
        <v>12790</v>
      </c>
      <c r="C1268" s="35" t="s">
        <v>12791</v>
      </c>
      <c r="D1268" s="35" t="s">
        <v>12792</v>
      </c>
      <c r="E1268" s="35" t="s">
        <v>12793</v>
      </c>
      <c r="F1268" s="35" t="s">
        <v>12794</v>
      </c>
      <c r="G1268" s="20">
        <v>44473</v>
      </c>
      <c r="H1268" s="35" t="s">
        <v>2949</v>
      </c>
      <c r="I1268" s="35" t="s">
        <v>61</v>
      </c>
      <c r="J1268" s="35" t="s">
        <v>69</v>
      </c>
      <c r="K1268">
        <v>18</v>
      </c>
      <c r="L1268">
        <v>9.1999999999999993</v>
      </c>
      <c r="M1268" s="35" t="s">
        <v>12795</v>
      </c>
      <c r="N1268" s="35" t="s">
        <v>12796</v>
      </c>
      <c r="O1268" s="35" t="s">
        <v>68</v>
      </c>
      <c r="P1268" s="35" t="s">
        <v>2656</v>
      </c>
      <c r="Q1268" s="35" t="s">
        <v>241</v>
      </c>
      <c r="R1268" s="35" t="s">
        <v>2577</v>
      </c>
      <c r="S1268" s="35" t="s">
        <v>12797</v>
      </c>
      <c r="T1268">
        <v>25300000</v>
      </c>
      <c r="U1268">
        <v>10</v>
      </c>
      <c r="V1268" s="35" t="s">
        <v>12798</v>
      </c>
      <c r="W1268" s="35" t="s">
        <v>797</v>
      </c>
      <c r="X1268" s="35" t="s">
        <v>79</v>
      </c>
      <c r="Y1268" s="35" t="s">
        <v>48</v>
      </c>
      <c r="Z1268" s="35" t="s">
        <v>14691</v>
      </c>
      <c r="AA1268" s="35" t="s">
        <v>14691</v>
      </c>
      <c r="AC1268" s="35" t="s">
        <v>14691</v>
      </c>
      <c r="AD1268" s="35" t="s">
        <v>14691</v>
      </c>
      <c r="AE1268">
        <v>258060000</v>
      </c>
      <c r="AF1268">
        <v>10.199999999999999</v>
      </c>
      <c r="AG1268" s="35" t="s">
        <v>14691</v>
      </c>
      <c r="AI1268">
        <v>12650000</v>
      </c>
      <c r="AJ1268" s="20">
        <v>44511</v>
      </c>
      <c r="AK1268" s="20"/>
      <c r="AL1268">
        <v>11060000</v>
      </c>
      <c r="AM1268">
        <v>1106000</v>
      </c>
      <c r="AP1268" s="35" t="s">
        <v>14691</v>
      </c>
      <c r="AQ1268" s="35" t="s">
        <v>14691</v>
      </c>
      <c r="AR1268" s="35" t="s">
        <v>14691</v>
      </c>
      <c r="AS1268" s="35" t="s">
        <v>14691</v>
      </c>
      <c r="AT1268" s="35" t="s">
        <v>14691</v>
      </c>
      <c r="AU1268">
        <v>10.199999999999999</v>
      </c>
      <c r="AV1268">
        <v>10.285</v>
      </c>
      <c r="AW1268" t="b">
        <v>0</v>
      </c>
      <c r="AX1268">
        <v>25300000</v>
      </c>
      <c r="AY1268" s="20">
        <v>45061</v>
      </c>
      <c r="AZ1268" s="20"/>
      <c r="BA1268" s="20"/>
      <c r="BB1268">
        <v>1</v>
      </c>
      <c r="BC1268">
        <v>0.5</v>
      </c>
      <c r="BD1268">
        <v>1</v>
      </c>
      <c r="BE1268">
        <v>11.5</v>
      </c>
      <c r="BF1268" s="35" t="s">
        <v>14691</v>
      </c>
      <c r="BG1268" s="35" t="s">
        <v>798</v>
      </c>
      <c r="BH1268" s="35" t="s">
        <v>12799</v>
      </c>
      <c r="BI1268" s="35" t="s">
        <v>2580</v>
      </c>
      <c r="BJ1268" s="35" t="s">
        <v>12800</v>
      </c>
    </row>
    <row r="1269" spans="1:62" x14ac:dyDescent="0.2">
      <c r="A1269">
        <v>1267</v>
      </c>
      <c r="B1269" s="35" t="s">
        <v>12790</v>
      </c>
      <c r="C1269" s="35" t="s">
        <v>12791</v>
      </c>
      <c r="D1269" s="35" t="s">
        <v>12792</v>
      </c>
      <c r="E1269" s="35" t="s">
        <v>12801</v>
      </c>
      <c r="F1269" s="35" t="s">
        <v>12794</v>
      </c>
      <c r="G1269" s="20">
        <v>44473</v>
      </c>
      <c r="H1269" s="35" t="s">
        <v>2949</v>
      </c>
      <c r="I1269" s="35" t="s">
        <v>61</v>
      </c>
      <c r="J1269" s="35" t="s">
        <v>69</v>
      </c>
      <c r="K1269">
        <v>18</v>
      </c>
      <c r="L1269">
        <v>9.1999999999999993</v>
      </c>
      <c r="M1269" s="35" t="s">
        <v>12795</v>
      </c>
      <c r="N1269" s="35" t="s">
        <v>12796</v>
      </c>
      <c r="O1269" s="35" t="s">
        <v>68</v>
      </c>
      <c r="P1269" s="35" t="s">
        <v>2656</v>
      </c>
      <c r="Q1269" s="35" t="s">
        <v>241</v>
      </c>
      <c r="R1269" s="35" t="s">
        <v>2577</v>
      </c>
      <c r="S1269" s="35" t="s">
        <v>12797</v>
      </c>
      <c r="T1269">
        <v>25300000</v>
      </c>
      <c r="U1269">
        <v>10</v>
      </c>
      <c r="V1269" s="35" t="s">
        <v>12798</v>
      </c>
      <c r="W1269" s="35" t="s">
        <v>797</v>
      </c>
      <c r="X1269" s="35" t="s">
        <v>79</v>
      </c>
      <c r="Y1269" s="35" t="s">
        <v>48</v>
      </c>
      <c r="Z1269" s="35" t="s">
        <v>14691</v>
      </c>
      <c r="AA1269" s="35" t="s">
        <v>14691</v>
      </c>
      <c r="AC1269" s="35" t="s">
        <v>14691</v>
      </c>
      <c r="AD1269" s="35" t="s">
        <v>14691</v>
      </c>
      <c r="AE1269">
        <v>258060000</v>
      </c>
      <c r="AF1269">
        <v>10.199999999999999</v>
      </c>
      <c r="AG1269" s="35" t="s">
        <v>14691</v>
      </c>
      <c r="AI1269">
        <v>12650000</v>
      </c>
      <c r="AJ1269" s="20">
        <v>44511</v>
      </c>
      <c r="AK1269" s="20"/>
      <c r="AL1269">
        <v>11060000</v>
      </c>
      <c r="AM1269">
        <v>1106000</v>
      </c>
      <c r="AP1269" s="35" t="s">
        <v>14691</v>
      </c>
      <c r="AQ1269" s="35" t="s">
        <v>14691</v>
      </c>
      <c r="AR1269" s="35" t="s">
        <v>14691</v>
      </c>
      <c r="AS1269" s="35" t="s">
        <v>14691</v>
      </c>
      <c r="AT1269" s="35" t="s">
        <v>14691</v>
      </c>
      <c r="AU1269">
        <v>10.199999999999999</v>
      </c>
      <c r="AV1269">
        <v>10.285</v>
      </c>
      <c r="AW1269" t="b">
        <v>0</v>
      </c>
      <c r="AX1269">
        <v>25300000</v>
      </c>
      <c r="AY1269" s="20">
        <v>45061</v>
      </c>
      <c r="AZ1269" s="20"/>
      <c r="BA1269" s="20"/>
      <c r="BB1269">
        <v>1</v>
      </c>
      <c r="BC1269">
        <v>0.5</v>
      </c>
      <c r="BD1269">
        <v>1</v>
      </c>
      <c r="BE1269">
        <v>11.5</v>
      </c>
      <c r="BF1269" s="35" t="s">
        <v>14691</v>
      </c>
      <c r="BG1269" s="35" t="s">
        <v>12790</v>
      </c>
      <c r="BH1269" s="35" t="s">
        <v>12802</v>
      </c>
      <c r="BI1269" s="35" t="s">
        <v>2584</v>
      </c>
      <c r="BJ1269" s="35" t="s">
        <v>12803</v>
      </c>
    </row>
    <row r="1270" spans="1:62" x14ac:dyDescent="0.2">
      <c r="A1270">
        <v>1268</v>
      </c>
      <c r="B1270" s="35" t="s">
        <v>12790</v>
      </c>
      <c r="C1270" s="35" t="s">
        <v>12791</v>
      </c>
      <c r="D1270" s="35" t="s">
        <v>12792</v>
      </c>
      <c r="E1270" s="35" t="s">
        <v>12804</v>
      </c>
      <c r="F1270" s="35" t="s">
        <v>12794</v>
      </c>
      <c r="G1270" s="20">
        <v>44473</v>
      </c>
      <c r="H1270" s="35" t="s">
        <v>2949</v>
      </c>
      <c r="I1270" s="35" t="s">
        <v>61</v>
      </c>
      <c r="J1270" s="35" t="s">
        <v>69</v>
      </c>
      <c r="K1270">
        <v>18</v>
      </c>
      <c r="L1270">
        <v>9.1999999999999993</v>
      </c>
      <c r="M1270" s="35" t="s">
        <v>12795</v>
      </c>
      <c r="N1270" s="35" t="s">
        <v>12796</v>
      </c>
      <c r="O1270" s="35" t="s">
        <v>68</v>
      </c>
      <c r="P1270" s="35" t="s">
        <v>2656</v>
      </c>
      <c r="Q1270" s="35" t="s">
        <v>241</v>
      </c>
      <c r="R1270" s="35" t="s">
        <v>2577</v>
      </c>
      <c r="S1270" s="35" t="s">
        <v>12797</v>
      </c>
      <c r="T1270">
        <v>25300000</v>
      </c>
      <c r="U1270">
        <v>10</v>
      </c>
      <c r="V1270" s="35" t="s">
        <v>12798</v>
      </c>
      <c r="W1270" s="35" t="s">
        <v>797</v>
      </c>
      <c r="X1270" s="35" t="s">
        <v>79</v>
      </c>
      <c r="Y1270" s="35" t="s">
        <v>48</v>
      </c>
      <c r="Z1270" s="35" t="s">
        <v>14691</v>
      </c>
      <c r="AA1270" s="35" t="s">
        <v>14691</v>
      </c>
      <c r="AC1270" s="35" t="s">
        <v>14691</v>
      </c>
      <c r="AD1270" s="35" t="s">
        <v>14691</v>
      </c>
      <c r="AE1270">
        <v>258060000</v>
      </c>
      <c r="AF1270">
        <v>10.199999999999999</v>
      </c>
      <c r="AG1270" s="35" t="s">
        <v>14691</v>
      </c>
      <c r="AI1270">
        <v>12650000</v>
      </c>
      <c r="AJ1270" s="20">
        <v>44511</v>
      </c>
      <c r="AK1270" s="20"/>
      <c r="AL1270">
        <v>11060000</v>
      </c>
      <c r="AM1270">
        <v>1106000</v>
      </c>
      <c r="AP1270" s="35" t="s">
        <v>14691</v>
      </c>
      <c r="AQ1270" s="35" t="s">
        <v>14691</v>
      </c>
      <c r="AR1270" s="35" t="s">
        <v>14691</v>
      </c>
      <c r="AS1270" s="35" t="s">
        <v>14691</v>
      </c>
      <c r="AT1270" s="35" t="s">
        <v>14691</v>
      </c>
      <c r="AU1270">
        <v>10.199999999999999</v>
      </c>
      <c r="AV1270">
        <v>10.285</v>
      </c>
      <c r="AW1270" t="b">
        <v>0</v>
      </c>
      <c r="AX1270">
        <v>25300000</v>
      </c>
      <c r="AY1270" s="20">
        <v>45061</v>
      </c>
      <c r="AZ1270" s="20"/>
      <c r="BA1270" s="20"/>
      <c r="BB1270">
        <v>1</v>
      </c>
      <c r="BC1270">
        <v>0.5</v>
      </c>
      <c r="BD1270">
        <v>1</v>
      </c>
      <c r="BE1270">
        <v>11.5</v>
      </c>
      <c r="BF1270" s="35" t="s">
        <v>14691</v>
      </c>
      <c r="BG1270" s="35" t="s">
        <v>12805</v>
      </c>
      <c r="BH1270" s="35" t="s">
        <v>12806</v>
      </c>
      <c r="BI1270" s="35" t="s">
        <v>2589</v>
      </c>
      <c r="BJ1270" s="35" t="s">
        <v>12807</v>
      </c>
    </row>
    <row r="1271" spans="1:62" x14ac:dyDescent="0.2">
      <c r="A1271">
        <v>1269</v>
      </c>
      <c r="B1271" s="35" t="s">
        <v>10521</v>
      </c>
      <c r="C1271" s="35" t="s">
        <v>10522</v>
      </c>
      <c r="D1271" s="35" t="s">
        <v>10523</v>
      </c>
      <c r="E1271" s="35" t="s">
        <v>10524</v>
      </c>
      <c r="F1271" s="35" t="s">
        <v>10525</v>
      </c>
      <c r="G1271" s="20">
        <v>44239</v>
      </c>
      <c r="H1271" s="35" t="s">
        <v>3225</v>
      </c>
      <c r="I1271" s="35" t="s">
        <v>14691</v>
      </c>
      <c r="J1271" s="35" t="s">
        <v>83</v>
      </c>
      <c r="K1271">
        <v>18</v>
      </c>
      <c r="M1271" s="35" t="s">
        <v>10526</v>
      </c>
      <c r="N1271" s="35" t="s">
        <v>10527</v>
      </c>
      <c r="O1271" s="35" t="s">
        <v>241</v>
      </c>
      <c r="P1271" s="35" t="s">
        <v>2656</v>
      </c>
      <c r="Q1271" s="35" t="s">
        <v>68</v>
      </c>
      <c r="R1271" s="35" t="s">
        <v>2623</v>
      </c>
      <c r="S1271" s="35" t="s">
        <v>10528</v>
      </c>
      <c r="T1271">
        <v>22266185</v>
      </c>
      <c r="U1271">
        <v>10</v>
      </c>
      <c r="V1271" s="35" t="s">
        <v>10529</v>
      </c>
      <c r="W1271" s="35" t="s">
        <v>49</v>
      </c>
      <c r="X1271" s="35" t="s">
        <v>49</v>
      </c>
      <c r="Y1271" s="35" t="s">
        <v>48</v>
      </c>
      <c r="Z1271" s="35" t="s">
        <v>14691</v>
      </c>
      <c r="AA1271" s="35" t="s">
        <v>14691</v>
      </c>
      <c r="AC1271" s="35" t="s">
        <v>14691</v>
      </c>
      <c r="AD1271" s="35" t="s">
        <v>14691</v>
      </c>
      <c r="AE1271">
        <v>222661850</v>
      </c>
      <c r="AF1271">
        <v>10</v>
      </c>
      <c r="AG1271" s="35" t="s">
        <v>14691</v>
      </c>
      <c r="AI1271">
        <v>0</v>
      </c>
      <c r="AJ1271" s="20">
        <v>44260</v>
      </c>
      <c r="AK1271" s="20"/>
      <c r="AL1271">
        <v>6853240</v>
      </c>
      <c r="AN1271">
        <v>685324</v>
      </c>
      <c r="AP1271" s="35" t="s">
        <v>14691</v>
      </c>
      <c r="AQ1271" s="35" t="s">
        <v>14691</v>
      </c>
      <c r="AR1271" s="35" t="s">
        <v>14691</v>
      </c>
      <c r="AS1271" s="35" t="s">
        <v>14691</v>
      </c>
      <c r="AT1271" s="35" t="s">
        <v>14691</v>
      </c>
      <c r="AU1271">
        <v>10</v>
      </c>
      <c r="AV1271">
        <v>10.041</v>
      </c>
      <c r="AW1271" t="b">
        <v>0</v>
      </c>
      <c r="AX1271">
        <v>22266185</v>
      </c>
      <c r="AY1271" s="20">
        <v>44994</v>
      </c>
      <c r="AZ1271" s="20"/>
      <c r="BA1271" s="20"/>
      <c r="BB1271">
        <v>1</v>
      </c>
      <c r="BF1271" s="35" t="s">
        <v>14691</v>
      </c>
      <c r="BG1271" s="35" t="s">
        <v>796</v>
      </c>
      <c r="BH1271" s="35" t="s">
        <v>14868</v>
      </c>
      <c r="BI1271" s="35" t="s">
        <v>2580</v>
      </c>
      <c r="BJ1271" s="35" t="s">
        <v>10530</v>
      </c>
    </row>
    <row r="1272" spans="1:62" x14ac:dyDescent="0.2">
      <c r="A1272">
        <v>1270</v>
      </c>
      <c r="B1272" s="35" t="s">
        <v>6737</v>
      </c>
      <c r="C1272" s="35" t="s">
        <v>6738</v>
      </c>
      <c r="D1272" s="35" t="s">
        <v>6739</v>
      </c>
      <c r="E1272" s="35" t="s">
        <v>6740</v>
      </c>
      <c r="F1272" s="35" t="s">
        <v>6741</v>
      </c>
      <c r="G1272" s="20">
        <v>44130</v>
      </c>
      <c r="H1272" s="35" t="s">
        <v>3225</v>
      </c>
      <c r="I1272" s="35" t="s">
        <v>54</v>
      </c>
      <c r="J1272" s="35" t="s">
        <v>176</v>
      </c>
      <c r="K1272">
        <v>18</v>
      </c>
      <c r="L1272">
        <v>9.1999999999999993</v>
      </c>
      <c r="M1272" s="35" t="s">
        <v>6742</v>
      </c>
      <c r="N1272" s="35" t="s">
        <v>6743</v>
      </c>
      <c r="O1272" s="35" t="s">
        <v>51</v>
      </c>
      <c r="P1272" s="35" t="s">
        <v>2656</v>
      </c>
      <c r="Q1272" s="35" t="s">
        <v>81</v>
      </c>
      <c r="R1272" s="35" t="s">
        <v>2577</v>
      </c>
      <c r="S1272" s="35" t="s">
        <v>6744</v>
      </c>
      <c r="T1272">
        <v>37500000</v>
      </c>
      <c r="U1272">
        <v>10</v>
      </c>
      <c r="V1272" s="35" t="s">
        <v>6745</v>
      </c>
      <c r="W1272" s="35" t="s">
        <v>147</v>
      </c>
      <c r="X1272" s="35" t="s">
        <v>147</v>
      </c>
      <c r="Y1272" s="35" t="s">
        <v>48</v>
      </c>
      <c r="Z1272" s="35" t="s">
        <v>14691</v>
      </c>
      <c r="AA1272" s="35" t="s">
        <v>14691</v>
      </c>
      <c r="AC1272" s="35" t="s">
        <v>14691</v>
      </c>
      <c r="AD1272" s="35" t="s">
        <v>14691</v>
      </c>
      <c r="AE1272">
        <v>375023633</v>
      </c>
      <c r="AF1272">
        <v>10</v>
      </c>
      <c r="AG1272" s="35" t="s">
        <v>14691</v>
      </c>
      <c r="AI1272">
        <v>9375000</v>
      </c>
      <c r="AJ1272" s="20">
        <v>44204</v>
      </c>
      <c r="AK1272" s="20"/>
      <c r="AL1272">
        <v>10500000</v>
      </c>
      <c r="AO1272">
        <v>7000000</v>
      </c>
      <c r="AP1272" s="35" t="s">
        <v>14691</v>
      </c>
      <c r="AQ1272" s="35" t="s">
        <v>14691</v>
      </c>
      <c r="AR1272" s="35" t="s">
        <v>14691</v>
      </c>
      <c r="AS1272" s="35" t="s">
        <v>14691</v>
      </c>
      <c r="AT1272" s="35" t="s">
        <v>14691</v>
      </c>
      <c r="AU1272">
        <v>10.01</v>
      </c>
      <c r="AV1272">
        <v>10.063000000000001</v>
      </c>
      <c r="AW1272" t="b">
        <v>0</v>
      </c>
      <c r="AX1272">
        <v>37500000</v>
      </c>
      <c r="AY1272" s="20">
        <v>44938</v>
      </c>
      <c r="AZ1272" s="20"/>
      <c r="BA1272" s="20"/>
      <c r="BB1272">
        <v>1</v>
      </c>
      <c r="BC1272">
        <v>0.25</v>
      </c>
      <c r="BD1272">
        <v>1</v>
      </c>
      <c r="BE1272">
        <v>11.5</v>
      </c>
      <c r="BF1272" s="35" t="s">
        <v>14691</v>
      </c>
      <c r="BG1272" s="35" t="s">
        <v>795</v>
      </c>
      <c r="BH1272" s="35" t="s">
        <v>6746</v>
      </c>
      <c r="BI1272" s="35" t="s">
        <v>2580</v>
      </c>
      <c r="BJ1272" s="35" t="s">
        <v>6747</v>
      </c>
    </row>
    <row r="1273" spans="1:62" x14ac:dyDescent="0.2">
      <c r="A1273">
        <v>1271</v>
      </c>
      <c r="B1273" s="35" t="s">
        <v>6737</v>
      </c>
      <c r="C1273" s="35" t="s">
        <v>6738</v>
      </c>
      <c r="D1273" s="35" t="s">
        <v>6739</v>
      </c>
      <c r="E1273" s="35" t="s">
        <v>6748</v>
      </c>
      <c r="F1273" s="35" t="s">
        <v>6741</v>
      </c>
      <c r="G1273" s="20">
        <v>44130</v>
      </c>
      <c r="H1273" s="35" t="s">
        <v>3225</v>
      </c>
      <c r="I1273" s="35" t="s">
        <v>54</v>
      </c>
      <c r="J1273" s="35" t="s">
        <v>176</v>
      </c>
      <c r="K1273">
        <v>18</v>
      </c>
      <c r="L1273">
        <v>9.1999999999999993</v>
      </c>
      <c r="M1273" s="35" t="s">
        <v>6742</v>
      </c>
      <c r="N1273" s="35" t="s">
        <v>6743</v>
      </c>
      <c r="O1273" s="35" t="s">
        <v>51</v>
      </c>
      <c r="P1273" s="35" t="s">
        <v>2656</v>
      </c>
      <c r="Q1273" s="35" t="s">
        <v>81</v>
      </c>
      <c r="R1273" s="35" t="s">
        <v>2577</v>
      </c>
      <c r="S1273" s="35" t="s">
        <v>6744</v>
      </c>
      <c r="T1273">
        <v>37500000</v>
      </c>
      <c r="U1273">
        <v>10</v>
      </c>
      <c r="V1273" s="35" t="s">
        <v>6745</v>
      </c>
      <c r="W1273" s="35" t="s">
        <v>147</v>
      </c>
      <c r="X1273" s="35" t="s">
        <v>147</v>
      </c>
      <c r="Y1273" s="35" t="s">
        <v>48</v>
      </c>
      <c r="Z1273" s="35" t="s">
        <v>14691</v>
      </c>
      <c r="AA1273" s="35" t="s">
        <v>14691</v>
      </c>
      <c r="AC1273" s="35" t="s">
        <v>14691</v>
      </c>
      <c r="AD1273" s="35" t="s">
        <v>14691</v>
      </c>
      <c r="AE1273">
        <v>375023633</v>
      </c>
      <c r="AF1273">
        <v>10</v>
      </c>
      <c r="AG1273" s="35" t="s">
        <v>14691</v>
      </c>
      <c r="AI1273">
        <v>9375000</v>
      </c>
      <c r="AJ1273" s="20">
        <v>44204</v>
      </c>
      <c r="AK1273" s="20"/>
      <c r="AL1273">
        <v>10500000</v>
      </c>
      <c r="AO1273">
        <v>7000000</v>
      </c>
      <c r="AP1273" s="35" t="s">
        <v>14691</v>
      </c>
      <c r="AQ1273" s="35" t="s">
        <v>14691</v>
      </c>
      <c r="AR1273" s="35" t="s">
        <v>14691</v>
      </c>
      <c r="AS1273" s="35" t="s">
        <v>14691</v>
      </c>
      <c r="AT1273" s="35" t="s">
        <v>14691</v>
      </c>
      <c r="AU1273">
        <v>10.01</v>
      </c>
      <c r="AV1273">
        <v>10.063000000000001</v>
      </c>
      <c r="AW1273" t="b">
        <v>0</v>
      </c>
      <c r="AX1273">
        <v>37500000</v>
      </c>
      <c r="AY1273" s="20">
        <v>44938</v>
      </c>
      <c r="AZ1273" s="20"/>
      <c r="BA1273" s="20"/>
      <c r="BB1273">
        <v>1</v>
      </c>
      <c r="BC1273">
        <v>0.25</v>
      </c>
      <c r="BD1273">
        <v>1</v>
      </c>
      <c r="BE1273">
        <v>11.5</v>
      </c>
      <c r="BF1273" s="35" t="s">
        <v>14691</v>
      </c>
      <c r="BG1273" s="35" t="s">
        <v>6749</v>
      </c>
      <c r="BH1273" s="35" t="s">
        <v>6750</v>
      </c>
      <c r="BI1273" s="35" t="s">
        <v>2584</v>
      </c>
      <c r="BJ1273" s="35" t="s">
        <v>6751</v>
      </c>
    </row>
    <row r="1274" spans="1:62" x14ac:dyDescent="0.2">
      <c r="A1274">
        <v>1272</v>
      </c>
      <c r="B1274" s="35" t="s">
        <v>6737</v>
      </c>
      <c r="C1274" s="35" t="s">
        <v>6738</v>
      </c>
      <c r="D1274" s="35" t="s">
        <v>6739</v>
      </c>
      <c r="E1274" s="35" t="s">
        <v>6752</v>
      </c>
      <c r="F1274" s="35" t="s">
        <v>6741</v>
      </c>
      <c r="G1274" s="20">
        <v>44130</v>
      </c>
      <c r="H1274" s="35" t="s">
        <v>3225</v>
      </c>
      <c r="I1274" s="35" t="s">
        <v>54</v>
      </c>
      <c r="J1274" s="35" t="s">
        <v>176</v>
      </c>
      <c r="K1274">
        <v>18</v>
      </c>
      <c r="L1274">
        <v>9.1999999999999993</v>
      </c>
      <c r="M1274" s="35" t="s">
        <v>6742</v>
      </c>
      <c r="N1274" s="35" t="s">
        <v>6743</v>
      </c>
      <c r="O1274" s="35" t="s">
        <v>51</v>
      </c>
      <c r="P1274" s="35" t="s">
        <v>2656</v>
      </c>
      <c r="Q1274" s="35" t="s">
        <v>81</v>
      </c>
      <c r="R1274" s="35" t="s">
        <v>2577</v>
      </c>
      <c r="S1274" s="35" t="s">
        <v>6744</v>
      </c>
      <c r="T1274">
        <v>37500000</v>
      </c>
      <c r="U1274">
        <v>10</v>
      </c>
      <c r="V1274" s="35" t="s">
        <v>6745</v>
      </c>
      <c r="W1274" s="35" t="s">
        <v>147</v>
      </c>
      <c r="X1274" s="35" t="s">
        <v>147</v>
      </c>
      <c r="Y1274" s="35" t="s">
        <v>48</v>
      </c>
      <c r="Z1274" s="35" t="s">
        <v>14691</v>
      </c>
      <c r="AA1274" s="35" t="s">
        <v>14691</v>
      </c>
      <c r="AC1274" s="35" t="s">
        <v>14691</v>
      </c>
      <c r="AD1274" s="35" t="s">
        <v>14691</v>
      </c>
      <c r="AE1274">
        <v>375023633</v>
      </c>
      <c r="AF1274">
        <v>10</v>
      </c>
      <c r="AG1274" s="35" t="s">
        <v>14691</v>
      </c>
      <c r="AI1274">
        <v>9375000</v>
      </c>
      <c r="AJ1274" s="20">
        <v>44204</v>
      </c>
      <c r="AK1274" s="20"/>
      <c r="AL1274">
        <v>10500000</v>
      </c>
      <c r="AO1274">
        <v>7000000</v>
      </c>
      <c r="AP1274" s="35" t="s">
        <v>14691</v>
      </c>
      <c r="AQ1274" s="35" t="s">
        <v>14691</v>
      </c>
      <c r="AR1274" s="35" t="s">
        <v>14691</v>
      </c>
      <c r="AS1274" s="35" t="s">
        <v>14691</v>
      </c>
      <c r="AT1274" s="35" t="s">
        <v>14691</v>
      </c>
      <c r="AU1274">
        <v>10.01</v>
      </c>
      <c r="AV1274">
        <v>10.063000000000001</v>
      </c>
      <c r="AW1274" t="b">
        <v>0</v>
      </c>
      <c r="AX1274">
        <v>37500000</v>
      </c>
      <c r="AY1274" s="20">
        <v>44938</v>
      </c>
      <c r="AZ1274" s="20"/>
      <c r="BA1274" s="20"/>
      <c r="BB1274">
        <v>1</v>
      </c>
      <c r="BC1274">
        <v>0.25</v>
      </c>
      <c r="BD1274">
        <v>1</v>
      </c>
      <c r="BE1274">
        <v>11.5</v>
      </c>
      <c r="BF1274" s="35" t="s">
        <v>14691</v>
      </c>
      <c r="BG1274" s="35" t="s">
        <v>6753</v>
      </c>
      <c r="BH1274" s="35" t="s">
        <v>6754</v>
      </c>
      <c r="BI1274" s="35" t="s">
        <v>2589</v>
      </c>
      <c r="BJ1274" s="35" t="s">
        <v>6755</v>
      </c>
    </row>
    <row r="1275" spans="1:62" x14ac:dyDescent="0.2">
      <c r="A1275">
        <v>1273</v>
      </c>
      <c r="B1275" s="35" t="s">
        <v>5406</v>
      </c>
      <c r="C1275" s="35" t="s">
        <v>5407</v>
      </c>
      <c r="D1275" s="35" t="s">
        <v>793</v>
      </c>
      <c r="E1275" s="35" t="s">
        <v>5408</v>
      </c>
      <c r="F1275" s="35" t="s">
        <v>5409</v>
      </c>
      <c r="G1275" s="20">
        <v>44274</v>
      </c>
      <c r="H1275" s="35" t="s">
        <v>792</v>
      </c>
      <c r="I1275" s="35" t="s">
        <v>61</v>
      </c>
      <c r="J1275" s="35" t="s">
        <v>69</v>
      </c>
      <c r="K1275">
        <v>18</v>
      </c>
      <c r="L1275">
        <v>9.1999999999999993</v>
      </c>
      <c r="M1275" s="35" t="s">
        <v>5410</v>
      </c>
      <c r="N1275" s="35" t="s">
        <v>5411</v>
      </c>
      <c r="O1275" s="35" t="s">
        <v>242</v>
      </c>
      <c r="P1275" s="35" t="s">
        <v>2575</v>
      </c>
      <c r="Q1275" s="35" t="s">
        <v>102</v>
      </c>
      <c r="R1275" s="35" t="s">
        <v>2623</v>
      </c>
      <c r="S1275" s="35" t="s">
        <v>4090</v>
      </c>
      <c r="T1275">
        <v>12500000</v>
      </c>
      <c r="U1275">
        <v>10</v>
      </c>
      <c r="V1275" s="35" t="s">
        <v>5412</v>
      </c>
      <c r="W1275" s="35" t="s">
        <v>118</v>
      </c>
      <c r="X1275" s="35" t="s">
        <v>79</v>
      </c>
      <c r="Y1275" s="35" t="s">
        <v>48</v>
      </c>
      <c r="Z1275" s="35" t="s">
        <v>14691</v>
      </c>
      <c r="AA1275" s="35" t="s">
        <v>14691</v>
      </c>
      <c r="AC1275" s="35" t="s">
        <v>14691</v>
      </c>
      <c r="AD1275" s="35" t="s">
        <v>14691</v>
      </c>
      <c r="AE1275">
        <v>126250000</v>
      </c>
      <c r="AF1275">
        <v>10.1</v>
      </c>
      <c r="AG1275" s="35" t="s">
        <v>14691</v>
      </c>
      <c r="AI1275">
        <v>6250000</v>
      </c>
      <c r="AJ1275" s="20">
        <v>44504</v>
      </c>
      <c r="AK1275" s="20"/>
      <c r="AL1275">
        <v>6000000</v>
      </c>
      <c r="AM1275">
        <v>400000</v>
      </c>
      <c r="AO1275">
        <v>2000000</v>
      </c>
      <c r="AP1275" s="35" t="s">
        <v>14691</v>
      </c>
      <c r="AQ1275" s="35" t="s">
        <v>14691</v>
      </c>
      <c r="AR1275" s="35" t="s">
        <v>14691</v>
      </c>
      <c r="AS1275" s="35" t="s">
        <v>14691</v>
      </c>
      <c r="AT1275" s="35" t="s">
        <v>14691</v>
      </c>
      <c r="AU1275">
        <v>10.1</v>
      </c>
      <c r="AV1275">
        <v>10.127000000000001</v>
      </c>
      <c r="AW1275" t="b">
        <v>0</v>
      </c>
      <c r="AX1275">
        <v>12500000</v>
      </c>
      <c r="AY1275" s="20">
        <v>44873</v>
      </c>
      <c r="AZ1275" s="20"/>
      <c r="BA1275" s="20">
        <v>45054</v>
      </c>
      <c r="BB1275">
        <v>1</v>
      </c>
      <c r="BC1275">
        <v>0.5</v>
      </c>
      <c r="BD1275">
        <v>1</v>
      </c>
      <c r="BE1275">
        <v>11.5</v>
      </c>
      <c r="BF1275" s="35" t="s">
        <v>14691</v>
      </c>
      <c r="BG1275" s="35" t="s">
        <v>794</v>
      </c>
      <c r="BH1275" s="35" t="s">
        <v>14869</v>
      </c>
      <c r="BI1275" s="35" t="s">
        <v>2580</v>
      </c>
      <c r="BJ1275" s="35" t="s">
        <v>5413</v>
      </c>
    </row>
    <row r="1276" spans="1:62" x14ac:dyDescent="0.2">
      <c r="A1276">
        <v>1274</v>
      </c>
      <c r="B1276" s="35" t="s">
        <v>5406</v>
      </c>
      <c r="C1276" s="35" t="s">
        <v>5407</v>
      </c>
      <c r="D1276" s="35" t="s">
        <v>793</v>
      </c>
      <c r="E1276" s="35" t="s">
        <v>5414</v>
      </c>
      <c r="F1276" s="35" t="s">
        <v>5409</v>
      </c>
      <c r="G1276" s="20">
        <v>44274</v>
      </c>
      <c r="H1276" s="35" t="s">
        <v>792</v>
      </c>
      <c r="I1276" s="35" t="s">
        <v>61</v>
      </c>
      <c r="J1276" s="35" t="s">
        <v>69</v>
      </c>
      <c r="K1276">
        <v>18</v>
      </c>
      <c r="L1276">
        <v>9.1999999999999993</v>
      </c>
      <c r="M1276" s="35" t="s">
        <v>5410</v>
      </c>
      <c r="N1276" s="35" t="s">
        <v>5411</v>
      </c>
      <c r="O1276" s="35" t="s">
        <v>242</v>
      </c>
      <c r="P1276" s="35" t="s">
        <v>2575</v>
      </c>
      <c r="Q1276" s="35" t="s">
        <v>102</v>
      </c>
      <c r="R1276" s="35" t="s">
        <v>2623</v>
      </c>
      <c r="S1276" s="35" t="s">
        <v>4090</v>
      </c>
      <c r="T1276">
        <v>12500000</v>
      </c>
      <c r="U1276">
        <v>10</v>
      </c>
      <c r="V1276" s="35" t="s">
        <v>5412</v>
      </c>
      <c r="W1276" s="35" t="s">
        <v>118</v>
      </c>
      <c r="X1276" s="35" t="s">
        <v>79</v>
      </c>
      <c r="Y1276" s="35" t="s">
        <v>48</v>
      </c>
      <c r="Z1276" s="35" t="s">
        <v>14691</v>
      </c>
      <c r="AA1276" s="35" t="s">
        <v>14691</v>
      </c>
      <c r="AC1276" s="35" t="s">
        <v>14691</v>
      </c>
      <c r="AD1276" s="35" t="s">
        <v>14691</v>
      </c>
      <c r="AE1276">
        <v>126250000</v>
      </c>
      <c r="AF1276">
        <v>10.1</v>
      </c>
      <c r="AG1276" s="35" t="s">
        <v>14691</v>
      </c>
      <c r="AI1276">
        <v>6250000</v>
      </c>
      <c r="AJ1276" s="20">
        <v>44504</v>
      </c>
      <c r="AK1276" s="20"/>
      <c r="AL1276">
        <v>6000000</v>
      </c>
      <c r="AM1276">
        <v>400000</v>
      </c>
      <c r="AO1276">
        <v>2000000</v>
      </c>
      <c r="AP1276" s="35" t="s">
        <v>14691</v>
      </c>
      <c r="AQ1276" s="35" t="s">
        <v>14691</v>
      </c>
      <c r="AR1276" s="35" t="s">
        <v>14691</v>
      </c>
      <c r="AS1276" s="35" t="s">
        <v>14691</v>
      </c>
      <c r="AT1276" s="35" t="s">
        <v>14691</v>
      </c>
      <c r="AU1276">
        <v>10.1</v>
      </c>
      <c r="AV1276">
        <v>10.127000000000001</v>
      </c>
      <c r="AW1276" t="b">
        <v>0</v>
      </c>
      <c r="AX1276">
        <v>12500000</v>
      </c>
      <c r="AY1276" s="20">
        <v>44873</v>
      </c>
      <c r="AZ1276" s="20"/>
      <c r="BA1276" s="20">
        <v>45054</v>
      </c>
      <c r="BB1276">
        <v>1</v>
      </c>
      <c r="BC1276">
        <v>0.5</v>
      </c>
      <c r="BD1276">
        <v>1</v>
      </c>
      <c r="BE1276">
        <v>11.5</v>
      </c>
      <c r="BF1276" s="35" t="s">
        <v>14691</v>
      </c>
      <c r="BG1276" s="35" t="s">
        <v>5415</v>
      </c>
      <c r="BH1276" s="35" t="s">
        <v>14870</v>
      </c>
      <c r="BI1276" s="35" t="s">
        <v>2584</v>
      </c>
      <c r="BJ1276" s="35" t="s">
        <v>5416</v>
      </c>
    </row>
    <row r="1277" spans="1:62" x14ac:dyDescent="0.2">
      <c r="A1277">
        <v>1275</v>
      </c>
      <c r="B1277" s="35" t="s">
        <v>5406</v>
      </c>
      <c r="C1277" s="35" t="s">
        <v>5407</v>
      </c>
      <c r="D1277" s="35" t="s">
        <v>793</v>
      </c>
      <c r="E1277" s="35" t="s">
        <v>5417</v>
      </c>
      <c r="F1277" s="35" t="s">
        <v>5409</v>
      </c>
      <c r="G1277" s="20">
        <v>44274</v>
      </c>
      <c r="H1277" s="35" t="s">
        <v>792</v>
      </c>
      <c r="I1277" s="35" t="s">
        <v>61</v>
      </c>
      <c r="J1277" s="35" t="s">
        <v>69</v>
      </c>
      <c r="K1277">
        <v>18</v>
      </c>
      <c r="L1277">
        <v>9.1999999999999993</v>
      </c>
      <c r="M1277" s="35" t="s">
        <v>5410</v>
      </c>
      <c r="N1277" s="35" t="s">
        <v>5411</v>
      </c>
      <c r="O1277" s="35" t="s">
        <v>242</v>
      </c>
      <c r="P1277" s="35" t="s">
        <v>2575</v>
      </c>
      <c r="Q1277" s="35" t="s">
        <v>102</v>
      </c>
      <c r="R1277" s="35" t="s">
        <v>2623</v>
      </c>
      <c r="S1277" s="35" t="s">
        <v>4090</v>
      </c>
      <c r="T1277">
        <v>12500000</v>
      </c>
      <c r="U1277">
        <v>10</v>
      </c>
      <c r="V1277" s="35" t="s">
        <v>5412</v>
      </c>
      <c r="W1277" s="35" t="s">
        <v>118</v>
      </c>
      <c r="X1277" s="35" t="s">
        <v>79</v>
      </c>
      <c r="Y1277" s="35" t="s">
        <v>48</v>
      </c>
      <c r="Z1277" s="35" t="s">
        <v>14691</v>
      </c>
      <c r="AA1277" s="35" t="s">
        <v>14691</v>
      </c>
      <c r="AC1277" s="35" t="s">
        <v>14691</v>
      </c>
      <c r="AD1277" s="35" t="s">
        <v>14691</v>
      </c>
      <c r="AE1277">
        <v>126250000</v>
      </c>
      <c r="AF1277">
        <v>10.1</v>
      </c>
      <c r="AG1277" s="35" t="s">
        <v>14691</v>
      </c>
      <c r="AI1277">
        <v>6250000</v>
      </c>
      <c r="AJ1277" s="20">
        <v>44504</v>
      </c>
      <c r="AK1277" s="20"/>
      <c r="AL1277">
        <v>6000000</v>
      </c>
      <c r="AM1277">
        <v>400000</v>
      </c>
      <c r="AO1277">
        <v>2000000</v>
      </c>
      <c r="AP1277" s="35" t="s">
        <v>14691</v>
      </c>
      <c r="AQ1277" s="35" t="s">
        <v>14691</v>
      </c>
      <c r="AR1277" s="35" t="s">
        <v>14691</v>
      </c>
      <c r="AS1277" s="35" t="s">
        <v>14691</v>
      </c>
      <c r="AT1277" s="35" t="s">
        <v>14691</v>
      </c>
      <c r="AU1277">
        <v>10.1</v>
      </c>
      <c r="AV1277">
        <v>10.127000000000001</v>
      </c>
      <c r="AW1277" t="b">
        <v>0</v>
      </c>
      <c r="AX1277">
        <v>12500000</v>
      </c>
      <c r="AY1277" s="20">
        <v>44873</v>
      </c>
      <c r="AZ1277" s="20"/>
      <c r="BA1277" s="20">
        <v>45054</v>
      </c>
      <c r="BB1277">
        <v>1</v>
      </c>
      <c r="BC1277">
        <v>0.5</v>
      </c>
      <c r="BD1277">
        <v>1</v>
      </c>
      <c r="BE1277">
        <v>11.5</v>
      </c>
      <c r="BF1277" s="35" t="s">
        <v>14691</v>
      </c>
      <c r="BG1277" s="35" t="s">
        <v>5418</v>
      </c>
      <c r="BH1277" s="35" t="s">
        <v>14871</v>
      </c>
      <c r="BI1277" s="35" t="s">
        <v>2589</v>
      </c>
      <c r="BJ1277" s="35" t="s">
        <v>5419</v>
      </c>
    </row>
    <row r="1278" spans="1:62" x14ac:dyDescent="0.2">
      <c r="A1278">
        <v>1276</v>
      </c>
      <c r="B1278" s="35" t="s">
        <v>13588</v>
      </c>
      <c r="C1278" s="35" t="s">
        <v>13589</v>
      </c>
      <c r="D1278" s="35" t="s">
        <v>13590</v>
      </c>
      <c r="E1278" s="35" t="s">
        <v>13591</v>
      </c>
      <c r="F1278" s="35" t="s">
        <v>13592</v>
      </c>
      <c r="G1278" s="20">
        <v>44260</v>
      </c>
      <c r="H1278" s="35" t="s">
        <v>3225</v>
      </c>
      <c r="I1278" s="35" t="s">
        <v>61</v>
      </c>
      <c r="J1278" s="35" t="s">
        <v>53</v>
      </c>
      <c r="K1278">
        <v>18</v>
      </c>
      <c r="L1278">
        <v>9.1999999999999993</v>
      </c>
      <c r="M1278" s="35" t="s">
        <v>13593</v>
      </c>
      <c r="N1278" s="35" t="s">
        <v>13594</v>
      </c>
      <c r="O1278" s="35" t="s">
        <v>68</v>
      </c>
      <c r="P1278" s="35" t="s">
        <v>3730</v>
      </c>
      <c r="Q1278" s="35" t="s">
        <v>59</v>
      </c>
      <c r="R1278" s="35" t="s">
        <v>2623</v>
      </c>
      <c r="S1278" s="35" t="s">
        <v>13595</v>
      </c>
      <c r="T1278">
        <v>34089611</v>
      </c>
      <c r="U1278">
        <v>10</v>
      </c>
      <c r="V1278" s="35" t="s">
        <v>14691</v>
      </c>
      <c r="W1278" s="35" t="s">
        <v>790</v>
      </c>
      <c r="X1278" s="35" t="s">
        <v>66</v>
      </c>
      <c r="Y1278" s="35" t="s">
        <v>48</v>
      </c>
      <c r="Z1278" s="35" t="s">
        <v>14691</v>
      </c>
      <c r="AA1278" s="35" t="s">
        <v>14691</v>
      </c>
      <c r="AC1278" s="35" t="s">
        <v>14691</v>
      </c>
      <c r="AD1278" s="35" t="s">
        <v>14691</v>
      </c>
      <c r="AE1278">
        <v>340901212</v>
      </c>
      <c r="AF1278">
        <v>10</v>
      </c>
      <c r="AG1278" s="35" t="s">
        <v>14691</v>
      </c>
      <c r="AI1278">
        <v>11363204</v>
      </c>
      <c r="AJ1278" s="20">
        <v>44358</v>
      </c>
      <c r="AK1278" s="20"/>
      <c r="AL1278">
        <v>8917922</v>
      </c>
      <c r="AO1278">
        <v>5945281</v>
      </c>
      <c r="AP1278" s="35" t="s">
        <v>14691</v>
      </c>
      <c r="AQ1278" s="35" t="s">
        <v>14691</v>
      </c>
      <c r="AR1278" s="35" t="s">
        <v>14691</v>
      </c>
      <c r="AS1278" s="35" t="s">
        <v>14691</v>
      </c>
      <c r="AT1278" s="35" t="s">
        <v>14691</v>
      </c>
      <c r="AU1278">
        <v>10</v>
      </c>
      <c r="AV1278">
        <v>10.063000000000001</v>
      </c>
      <c r="AW1278" t="b">
        <v>0</v>
      </c>
      <c r="AX1278">
        <v>34089611</v>
      </c>
      <c r="AY1278" s="20">
        <v>45092</v>
      </c>
      <c r="AZ1278" s="20"/>
      <c r="BA1278" s="20"/>
      <c r="BB1278">
        <v>1</v>
      </c>
      <c r="BC1278">
        <v>0.3333333432674408</v>
      </c>
      <c r="BD1278">
        <v>1</v>
      </c>
      <c r="BE1278">
        <v>11.5</v>
      </c>
      <c r="BF1278" s="35" t="s">
        <v>14691</v>
      </c>
      <c r="BG1278" s="35" t="s">
        <v>791</v>
      </c>
      <c r="BH1278" s="35" t="s">
        <v>13596</v>
      </c>
      <c r="BI1278" s="35" t="s">
        <v>2580</v>
      </c>
      <c r="BJ1278" s="35" t="s">
        <v>13597</v>
      </c>
    </row>
    <row r="1279" spans="1:62" x14ac:dyDescent="0.2">
      <c r="A1279">
        <v>1277</v>
      </c>
      <c r="B1279" s="35" t="s">
        <v>13588</v>
      </c>
      <c r="C1279" s="35" t="s">
        <v>13589</v>
      </c>
      <c r="D1279" s="35" t="s">
        <v>13590</v>
      </c>
      <c r="E1279" s="35" t="s">
        <v>13598</v>
      </c>
      <c r="F1279" s="35" t="s">
        <v>13592</v>
      </c>
      <c r="G1279" s="20">
        <v>44260</v>
      </c>
      <c r="H1279" s="35" t="s">
        <v>3225</v>
      </c>
      <c r="I1279" s="35" t="s">
        <v>61</v>
      </c>
      <c r="J1279" s="35" t="s">
        <v>53</v>
      </c>
      <c r="K1279">
        <v>18</v>
      </c>
      <c r="L1279">
        <v>9.1999999999999993</v>
      </c>
      <c r="M1279" s="35" t="s">
        <v>13593</v>
      </c>
      <c r="N1279" s="35" t="s">
        <v>13594</v>
      </c>
      <c r="O1279" s="35" t="s">
        <v>68</v>
      </c>
      <c r="P1279" s="35" t="s">
        <v>3730</v>
      </c>
      <c r="Q1279" s="35" t="s">
        <v>59</v>
      </c>
      <c r="R1279" s="35" t="s">
        <v>2623</v>
      </c>
      <c r="S1279" s="35" t="s">
        <v>13595</v>
      </c>
      <c r="T1279">
        <v>34089611</v>
      </c>
      <c r="U1279">
        <v>10</v>
      </c>
      <c r="V1279" s="35" t="s">
        <v>14691</v>
      </c>
      <c r="W1279" s="35" t="s">
        <v>790</v>
      </c>
      <c r="X1279" s="35" t="s">
        <v>66</v>
      </c>
      <c r="Y1279" s="35" t="s">
        <v>48</v>
      </c>
      <c r="Z1279" s="35" t="s">
        <v>14691</v>
      </c>
      <c r="AA1279" s="35" t="s">
        <v>14691</v>
      </c>
      <c r="AC1279" s="35" t="s">
        <v>14691</v>
      </c>
      <c r="AD1279" s="35" t="s">
        <v>14691</v>
      </c>
      <c r="AE1279">
        <v>340901212</v>
      </c>
      <c r="AF1279">
        <v>10</v>
      </c>
      <c r="AG1279" s="35" t="s">
        <v>14691</v>
      </c>
      <c r="AI1279">
        <v>11363204</v>
      </c>
      <c r="AJ1279" s="20">
        <v>44358</v>
      </c>
      <c r="AK1279" s="20"/>
      <c r="AL1279">
        <v>8917922</v>
      </c>
      <c r="AO1279">
        <v>5945281</v>
      </c>
      <c r="AP1279" s="35" t="s">
        <v>14691</v>
      </c>
      <c r="AQ1279" s="35" t="s">
        <v>14691</v>
      </c>
      <c r="AR1279" s="35" t="s">
        <v>14691</v>
      </c>
      <c r="AS1279" s="35" t="s">
        <v>14691</v>
      </c>
      <c r="AT1279" s="35" t="s">
        <v>14691</v>
      </c>
      <c r="AU1279">
        <v>10</v>
      </c>
      <c r="AV1279">
        <v>10.063000000000001</v>
      </c>
      <c r="AW1279" t="b">
        <v>0</v>
      </c>
      <c r="AX1279">
        <v>34089611</v>
      </c>
      <c r="AY1279" s="20">
        <v>45092</v>
      </c>
      <c r="AZ1279" s="20"/>
      <c r="BA1279" s="20"/>
      <c r="BB1279">
        <v>1</v>
      </c>
      <c r="BC1279">
        <v>0.3333333432674408</v>
      </c>
      <c r="BD1279">
        <v>1</v>
      </c>
      <c r="BE1279">
        <v>11.5</v>
      </c>
      <c r="BF1279" s="35" t="s">
        <v>14691</v>
      </c>
      <c r="BG1279" s="35" t="s">
        <v>13588</v>
      </c>
      <c r="BH1279" s="35" t="s">
        <v>13599</v>
      </c>
      <c r="BI1279" s="35" t="s">
        <v>2584</v>
      </c>
      <c r="BJ1279" s="35" t="s">
        <v>13600</v>
      </c>
    </row>
    <row r="1280" spans="1:62" x14ac:dyDescent="0.2">
      <c r="A1280">
        <v>1278</v>
      </c>
      <c r="B1280" s="35" t="s">
        <v>13588</v>
      </c>
      <c r="C1280" s="35" t="s">
        <v>13589</v>
      </c>
      <c r="D1280" s="35" t="s">
        <v>13590</v>
      </c>
      <c r="E1280" s="35" t="s">
        <v>13601</v>
      </c>
      <c r="F1280" s="35" t="s">
        <v>13592</v>
      </c>
      <c r="G1280" s="20">
        <v>44260</v>
      </c>
      <c r="H1280" s="35" t="s">
        <v>3225</v>
      </c>
      <c r="I1280" s="35" t="s">
        <v>61</v>
      </c>
      <c r="J1280" s="35" t="s">
        <v>53</v>
      </c>
      <c r="K1280">
        <v>18</v>
      </c>
      <c r="L1280">
        <v>9.1999999999999993</v>
      </c>
      <c r="M1280" s="35" t="s">
        <v>13593</v>
      </c>
      <c r="N1280" s="35" t="s">
        <v>13594</v>
      </c>
      <c r="O1280" s="35" t="s">
        <v>68</v>
      </c>
      <c r="P1280" s="35" t="s">
        <v>3730</v>
      </c>
      <c r="Q1280" s="35" t="s">
        <v>59</v>
      </c>
      <c r="R1280" s="35" t="s">
        <v>2623</v>
      </c>
      <c r="S1280" s="35" t="s">
        <v>13595</v>
      </c>
      <c r="T1280">
        <v>34089611</v>
      </c>
      <c r="U1280">
        <v>10</v>
      </c>
      <c r="V1280" s="35" t="s">
        <v>14691</v>
      </c>
      <c r="W1280" s="35" t="s">
        <v>790</v>
      </c>
      <c r="X1280" s="35" t="s">
        <v>66</v>
      </c>
      <c r="Y1280" s="35" t="s">
        <v>48</v>
      </c>
      <c r="Z1280" s="35" t="s">
        <v>14691</v>
      </c>
      <c r="AA1280" s="35" t="s">
        <v>14691</v>
      </c>
      <c r="AC1280" s="35" t="s">
        <v>14691</v>
      </c>
      <c r="AD1280" s="35" t="s">
        <v>14691</v>
      </c>
      <c r="AE1280">
        <v>340901212</v>
      </c>
      <c r="AF1280">
        <v>10</v>
      </c>
      <c r="AG1280" s="35" t="s">
        <v>14691</v>
      </c>
      <c r="AI1280">
        <v>11363204</v>
      </c>
      <c r="AJ1280" s="20">
        <v>44358</v>
      </c>
      <c r="AK1280" s="20"/>
      <c r="AL1280">
        <v>8917922</v>
      </c>
      <c r="AO1280">
        <v>5945281</v>
      </c>
      <c r="AP1280" s="35" t="s">
        <v>14691</v>
      </c>
      <c r="AQ1280" s="35" t="s">
        <v>14691</v>
      </c>
      <c r="AR1280" s="35" t="s">
        <v>14691</v>
      </c>
      <c r="AS1280" s="35" t="s">
        <v>14691</v>
      </c>
      <c r="AT1280" s="35" t="s">
        <v>14691</v>
      </c>
      <c r="AU1280">
        <v>10</v>
      </c>
      <c r="AV1280">
        <v>10.063000000000001</v>
      </c>
      <c r="AW1280" t="b">
        <v>0</v>
      </c>
      <c r="AX1280">
        <v>34089611</v>
      </c>
      <c r="AY1280" s="20">
        <v>45092</v>
      </c>
      <c r="AZ1280" s="20"/>
      <c r="BA1280" s="20"/>
      <c r="BB1280">
        <v>1</v>
      </c>
      <c r="BC1280">
        <v>0.3333333432674408</v>
      </c>
      <c r="BD1280">
        <v>1</v>
      </c>
      <c r="BE1280">
        <v>11.5</v>
      </c>
      <c r="BF1280" s="35" t="s">
        <v>14691</v>
      </c>
      <c r="BG1280" s="35" t="s">
        <v>13602</v>
      </c>
      <c r="BH1280" s="35" t="s">
        <v>13603</v>
      </c>
      <c r="BI1280" s="35" t="s">
        <v>2589</v>
      </c>
      <c r="BJ1280" s="35" t="s">
        <v>13604</v>
      </c>
    </row>
    <row r="1281" spans="1:62" x14ac:dyDescent="0.2">
      <c r="A1281">
        <v>1279</v>
      </c>
      <c r="B1281" s="35" t="s">
        <v>12694</v>
      </c>
      <c r="C1281" s="35" t="s">
        <v>12695</v>
      </c>
      <c r="D1281" s="35" t="s">
        <v>12696</v>
      </c>
      <c r="E1281" s="35" t="s">
        <v>12697</v>
      </c>
      <c r="F1281" s="35" t="s">
        <v>12698</v>
      </c>
      <c r="G1281" s="20">
        <v>44560</v>
      </c>
      <c r="H1281" s="35" t="s">
        <v>159</v>
      </c>
      <c r="I1281" s="35" t="s">
        <v>54</v>
      </c>
      <c r="J1281" s="35" t="s">
        <v>162</v>
      </c>
      <c r="K1281">
        <v>18</v>
      </c>
      <c r="L1281">
        <v>9.1999999999999993</v>
      </c>
      <c r="M1281" s="35" t="s">
        <v>12699</v>
      </c>
      <c r="N1281" s="35" t="s">
        <v>12700</v>
      </c>
      <c r="O1281" s="35" t="s">
        <v>59</v>
      </c>
      <c r="P1281" s="35" t="s">
        <v>2575</v>
      </c>
      <c r="Q1281" s="35" t="s">
        <v>200</v>
      </c>
      <c r="R1281" s="35" t="s">
        <v>2577</v>
      </c>
      <c r="S1281" s="35" t="s">
        <v>12701</v>
      </c>
      <c r="T1281">
        <v>10000000</v>
      </c>
      <c r="U1281">
        <v>10</v>
      </c>
      <c r="V1281" s="35" t="s">
        <v>12702</v>
      </c>
      <c r="W1281" s="35" t="s">
        <v>788</v>
      </c>
      <c r="X1281" s="35" t="s">
        <v>79</v>
      </c>
      <c r="Y1281" s="35" t="s">
        <v>93</v>
      </c>
      <c r="Z1281" s="35" t="s">
        <v>14691</v>
      </c>
      <c r="AA1281" s="35" t="s">
        <v>14691</v>
      </c>
      <c r="AC1281" s="35" t="s">
        <v>14691</v>
      </c>
      <c r="AD1281" s="35" t="s">
        <v>14691</v>
      </c>
      <c r="AE1281">
        <v>102000000</v>
      </c>
      <c r="AF1281">
        <v>10.199999999999999</v>
      </c>
      <c r="AG1281" s="35" t="s">
        <v>14691</v>
      </c>
      <c r="AI1281">
        <v>7500000</v>
      </c>
      <c r="AJ1281" s="20">
        <v>44600</v>
      </c>
      <c r="AK1281" s="20"/>
      <c r="AP1281" s="35" t="s">
        <v>14691</v>
      </c>
      <c r="AQ1281" s="35" t="s">
        <v>14691</v>
      </c>
      <c r="AR1281" s="35" t="s">
        <v>14691</v>
      </c>
      <c r="AS1281" s="35" t="s">
        <v>14691</v>
      </c>
      <c r="AT1281" s="35" t="s">
        <v>14691</v>
      </c>
      <c r="AU1281">
        <v>10.199999999999999</v>
      </c>
      <c r="AV1281">
        <v>10.282999999999999</v>
      </c>
      <c r="AW1281" t="b">
        <v>0</v>
      </c>
      <c r="AX1281">
        <v>10000000</v>
      </c>
      <c r="AY1281" s="20">
        <v>45056</v>
      </c>
      <c r="AZ1281" s="20"/>
      <c r="BA1281" s="20">
        <v>45148</v>
      </c>
      <c r="BB1281">
        <v>1</v>
      </c>
      <c r="BC1281">
        <v>0.75</v>
      </c>
      <c r="BD1281">
        <v>1</v>
      </c>
      <c r="BE1281">
        <v>11.5</v>
      </c>
      <c r="BF1281" s="35" t="s">
        <v>14691</v>
      </c>
      <c r="BG1281" s="35" t="s">
        <v>789</v>
      </c>
      <c r="BH1281" s="35" t="s">
        <v>6937</v>
      </c>
      <c r="BI1281" s="35" t="s">
        <v>2580</v>
      </c>
      <c r="BJ1281" s="35" t="s">
        <v>6938</v>
      </c>
    </row>
    <row r="1282" spans="1:62" x14ac:dyDescent="0.2">
      <c r="A1282">
        <v>1280</v>
      </c>
      <c r="B1282" s="35" t="s">
        <v>12694</v>
      </c>
      <c r="C1282" s="35" t="s">
        <v>12695</v>
      </c>
      <c r="D1282" s="35" t="s">
        <v>12696</v>
      </c>
      <c r="E1282" s="35" t="s">
        <v>12703</v>
      </c>
      <c r="F1282" s="35" t="s">
        <v>12698</v>
      </c>
      <c r="G1282" s="20">
        <v>44560</v>
      </c>
      <c r="H1282" s="35" t="s">
        <v>159</v>
      </c>
      <c r="I1282" s="35" t="s">
        <v>54</v>
      </c>
      <c r="J1282" s="35" t="s">
        <v>162</v>
      </c>
      <c r="K1282">
        <v>18</v>
      </c>
      <c r="L1282">
        <v>9.1999999999999993</v>
      </c>
      <c r="M1282" s="35" t="s">
        <v>12699</v>
      </c>
      <c r="N1282" s="35" t="s">
        <v>12700</v>
      </c>
      <c r="O1282" s="35" t="s">
        <v>59</v>
      </c>
      <c r="P1282" s="35" t="s">
        <v>2575</v>
      </c>
      <c r="Q1282" s="35" t="s">
        <v>200</v>
      </c>
      <c r="R1282" s="35" t="s">
        <v>2577</v>
      </c>
      <c r="S1282" s="35" t="s">
        <v>12701</v>
      </c>
      <c r="T1282">
        <v>10000000</v>
      </c>
      <c r="U1282">
        <v>10</v>
      </c>
      <c r="V1282" s="35" t="s">
        <v>12702</v>
      </c>
      <c r="W1282" s="35" t="s">
        <v>788</v>
      </c>
      <c r="X1282" s="35" t="s">
        <v>79</v>
      </c>
      <c r="Y1282" s="35" t="s">
        <v>93</v>
      </c>
      <c r="Z1282" s="35" t="s">
        <v>14691</v>
      </c>
      <c r="AA1282" s="35" t="s">
        <v>14691</v>
      </c>
      <c r="AC1282" s="35" t="s">
        <v>14691</v>
      </c>
      <c r="AD1282" s="35" t="s">
        <v>14691</v>
      </c>
      <c r="AE1282">
        <v>102000000</v>
      </c>
      <c r="AF1282">
        <v>10.199999999999999</v>
      </c>
      <c r="AG1282" s="35" t="s">
        <v>14691</v>
      </c>
      <c r="AI1282">
        <v>7500000</v>
      </c>
      <c r="AJ1282" s="20">
        <v>44600</v>
      </c>
      <c r="AK1282" s="20"/>
      <c r="AP1282" s="35" t="s">
        <v>14691</v>
      </c>
      <c r="AQ1282" s="35" t="s">
        <v>14691</v>
      </c>
      <c r="AR1282" s="35" t="s">
        <v>14691</v>
      </c>
      <c r="AS1282" s="35" t="s">
        <v>14691</v>
      </c>
      <c r="AT1282" s="35" t="s">
        <v>14691</v>
      </c>
      <c r="AU1282">
        <v>10.199999999999999</v>
      </c>
      <c r="AV1282">
        <v>10.282999999999999</v>
      </c>
      <c r="AW1282" t="b">
        <v>0</v>
      </c>
      <c r="AX1282">
        <v>10000000</v>
      </c>
      <c r="AY1282" s="20">
        <v>45056</v>
      </c>
      <c r="AZ1282" s="20"/>
      <c r="BA1282" s="20">
        <v>45148</v>
      </c>
      <c r="BB1282">
        <v>1</v>
      </c>
      <c r="BC1282">
        <v>0.75</v>
      </c>
      <c r="BD1282">
        <v>1</v>
      </c>
      <c r="BE1282">
        <v>11.5</v>
      </c>
      <c r="BF1282" s="35" t="s">
        <v>14691</v>
      </c>
      <c r="BG1282" s="35" t="s">
        <v>12694</v>
      </c>
      <c r="BH1282" s="35" t="s">
        <v>12704</v>
      </c>
      <c r="BI1282" s="35" t="s">
        <v>2584</v>
      </c>
      <c r="BJ1282" s="35" t="s">
        <v>12705</v>
      </c>
    </row>
    <row r="1283" spans="1:62" x14ac:dyDescent="0.2">
      <c r="A1283">
        <v>1281</v>
      </c>
      <c r="B1283" s="35" t="s">
        <v>12694</v>
      </c>
      <c r="C1283" s="35" t="s">
        <v>12695</v>
      </c>
      <c r="D1283" s="35" t="s">
        <v>12696</v>
      </c>
      <c r="E1283" s="35" t="s">
        <v>12706</v>
      </c>
      <c r="F1283" s="35" t="s">
        <v>12698</v>
      </c>
      <c r="G1283" s="20">
        <v>44560</v>
      </c>
      <c r="H1283" s="35" t="s">
        <v>159</v>
      </c>
      <c r="I1283" s="35" t="s">
        <v>54</v>
      </c>
      <c r="J1283" s="35" t="s">
        <v>162</v>
      </c>
      <c r="K1283">
        <v>18</v>
      </c>
      <c r="L1283">
        <v>9.1999999999999993</v>
      </c>
      <c r="M1283" s="35" t="s">
        <v>12699</v>
      </c>
      <c r="N1283" s="35" t="s">
        <v>12700</v>
      </c>
      <c r="O1283" s="35" t="s">
        <v>59</v>
      </c>
      <c r="P1283" s="35" t="s">
        <v>2575</v>
      </c>
      <c r="Q1283" s="35" t="s">
        <v>200</v>
      </c>
      <c r="R1283" s="35" t="s">
        <v>2577</v>
      </c>
      <c r="S1283" s="35" t="s">
        <v>12701</v>
      </c>
      <c r="T1283">
        <v>10000000</v>
      </c>
      <c r="U1283">
        <v>10</v>
      </c>
      <c r="V1283" s="35" t="s">
        <v>12702</v>
      </c>
      <c r="W1283" s="35" t="s">
        <v>788</v>
      </c>
      <c r="X1283" s="35" t="s">
        <v>79</v>
      </c>
      <c r="Y1283" s="35" t="s">
        <v>93</v>
      </c>
      <c r="Z1283" s="35" t="s">
        <v>14691</v>
      </c>
      <c r="AA1283" s="35" t="s">
        <v>14691</v>
      </c>
      <c r="AC1283" s="35" t="s">
        <v>14691</v>
      </c>
      <c r="AD1283" s="35" t="s">
        <v>14691</v>
      </c>
      <c r="AE1283">
        <v>102000000</v>
      </c>
      <c r="AF1283">
        <v>10.199999999999999</v>
      </c>
      <c r="AG1283" s="35" t="s">
        <v>14691</v>
      </c>
      <c r="AI1283">
        <v>7500000</v>
      </c>
      <c r="AJ1283" s="20">
        <v>44600</v>
      </c>
      <c r="AK1283" s="20"/>
      <c r="AP1283" s="35" t="s">
        <v>14691</v>
      </c>
      <c r="AQ1283" s="35" t="s">
        <v>14691</v>
      </c>
      <c r="AR1283" s="35" t="s">
        <v>14691</v>
      </c>
      <c r="AS1283" s="35" t="s">
        <v>14691</v>
      </c>
      <c r="AT1283" s="35" t="s">
        <v>14691</v>
      </c>
      <c r="AU1283">
        <v>10.199999999999999</v>
      </c>
      <c r="AV1283">
        <v>10.282999999999999</v>
      </c>
      <c r="AW1283" t="b">
        <v>0</v>
      </c>
      <c r="AX1283">
        <v>10000000</v>
      </c>
      <c r="AY1283" s="20">
        <v>45056</v>
      </c>
      <c r="AZ1283" s="20"/>
      <c r="BA1283" s="20">
        <v>45148</v>
      </c>
      <c r="BB1283">
        <v>1</v>
      </c>
      <c r="BC1283">
        <v>0.75</v>
      </c>
      <c r="BD1283">
        <v>1</v>
      </c>
      <c r="BE1283">
        <v>11.5</v>
      </c>
      <c r="BF1283" s="35" t="s">
        <v>14691</v>
      </c>
      <c r="BG1283" s="35" t="s">
        <v>12707</v>
      </c>
      <c r="BH1283" s="35" t="s">
        <v>6937</v>
      </c>
      <c r="BI1283" s="35" t="s">
        <v>2589</v>
      </c>
      <c r="BJ1283" s="35" t="s">
        <v>6938</v>
      </c>
    </row>
    <row r="1284" spans="1:62" x14ac:dyDescent="0.2">
      <c r="A1284">
        <v>1282</v>
      </c>
      <c r="B1284" s="35" t="s">
        <v>3614</v>
      </c>
      <c r="C1284" s="35" t="s">
        <v>3615</v>
      </c>
      <c r="D1284" s="35" t="s">
        <v>3616</v>
      </c>
      <c r="E1284" s="35" t="s">
        <v>3617</v>
      </c>
      <c r="F1284" s="35" t="s">
        <v>3618</v>
      </c>
      <c r="G1284" s="20">
        <v>44183</v>
      </c>
      <c r="H1284" s="35" t="s">
        <v>2949</v>
      </c>
      <c r="I1284" s="35" t="s">
        <v>54</v>
      </c>
      <c r="J1284" s="35" t="s">
        <v>69</v>
      </c>
      <c r="K1284">
        <v>18</v>
      </c>
      <c r="L1284">
        <v>9.1999999999999993</v>
      </c>
      <c r="M1284" s="35" t="s">
        <v>3619</v>
      </c>
      <c r="N1284" s="35" t="s">
        <v>3620</v>
      </c>
      <c r="O1284" s="35" t="s">
        <v>786</v>
      </c>
      <c r="P1284" s="35" t="s">
        <v>2575</v>
      </c>
      <c r="Q1284" s="35" t="s">
        <v>200</v>
      </c>
      <c r="R1284" s="35" t="s">
        <v>2623</v>
      </c>
      <c r="S1284" s="35" t="s">
        <v>3621</v>
      </c>
      <c r="T1284">
        <v>13800000</v>
      </c>
      <c r="U1284">
        <v>10</v>
      </c>
      <c r="V1284" s="35" t="s">
        <v>14691</v>
      </c>
      <c r="W1284" s="35" t="s">
        <v>785</v>
      </c>
      <c r="X1284" s="35" t="s">
        <v>49</v>
      </c>
      <c r="Y1284" s="35" t="s">
        <v>48</v>
      </c>
      <c r="Z1284" s="35" t="s">
        <v>14691</v>
      </c>
      <c r="AA1284" s="35" t="s">
        <v>14691</v>
      </c>
      <c r="AC1284" s="35" t="s">
        <v>14691</v>
      </c>
      <c r="AD1284" s="35" t="s">
        <v>14691</v>
      </c>
      <c r="AE1284">
        <v>138009840</v>
      </c>
      <c r="AF1284">
        <v>10</v>
      </c>
      <c r="AG1284" s="35" t="s">
        <v>14691</v>
      </c>
      <c r="AI1284">
        <v>6900000</v>
      </c>
      <c r="AJ1284" s="20">
        <v>44204</v>
      </c>
      <c r="AK1284" s="20"/>
      <c r="AL1284">
        <v>4210000</v>
      </c>
      <c r="AO1284">
        <v>4210000</v>
      </c>
      <c r="AP1284" s="35" t="s">
        <v>14691</v>
      </c>
      <c r="AQ1284" s="35" t="s">
        <v>14691</v>
      </c>
      <c r="AR1284" s="35" t="s">
        <v>14691</v>
      </c>
      <c r="AS1284" s="35" t="s">
        <v>14691</v>
      </c>
      <c r="AT1284" s="35" t="s">
        <v>14691</v>
      </c>
      <c r="AU1284">
        <v>10</v>
      </c>
      <c r="AV1284">
        <v>10.015000000000001</v>
      </c>
      <c r="AW1284" t="b">
        <v>0</v>
      </c>
      <c r="AX1284">
        <v>13800000</v>
      </c>
      <c r="AY1284" s="20">
        <v>44754</v>
      </c>
      <c r="AZ1284" s="20"/>
      <c r="BA1284" s="20"/>
      <c r="BB1284">
        <v>1</v>
      </c>
      <c r="BC1284">
        <v>0.5</v>
      </c>
      <c r="BD1284">
        <v>1</v>
      </c>
      <c r="BE1284">
        <v>11.5</v>
      </c>
      <c r="BF1284" s="35" t="s">
        <v>14691</v>
      </c>
      <c r="BG1284" s="35" t="s">
        <v>787</v>
      </c>
      <c r="BH1284" s="35" t="s">
        <v>3622</v>
      </c>
      <c r="BI1284" s="35" t="s">
        <v>2580</v>
      </c>
      <c r="BJ1284" s="35" t="s">
        <v>3623</v>
      </c>
    </row>
    <row r="1285" spans="1:62" x14ac:dyDescent="0.2">
      <c r="A1285">
        <v>1283</v>
      </c>
      <c r="B1285" s="35" t="s">
        <v>3614</v>
      </c>
      <c r="C1285" s="35" t="s">
        <v>3615</v>
      </c>
      <c r="D1285" s="35" t="s">
        <v>3616</v>
      </c>
      <c r="E1285" s="35" t="s">
        <v>3624</v>
      </c>
      <c r="F1285" s="35" t="s">
        <v>3618</v>
      </c>
      <c r="G1285" s="20">
        <v>44183</v>
      </c>
      <c r="H1285" s="35" t="s">
        <v>2949</v>
      </c>
      <c r="I1285" s="35" t="s">
        <v>54</v>
      </c>
      <c r="J1285" s="35" t="s">
        <v>69</v>
      </c>
      <c r="K1285">
        <v>18</v>
      </c>
      <c r="L1285">
        <v>9.1999999999999993</v>
      </c>
      <c r="M1285" s="35" t="s">
        <v>3619</v>
      </c>
      <c r="N1285" s="35" t="s">
        <v>3620</v>
      </c>
      <c r="O1285" s="35" t="s">
        <v>786</v>
      </c>
      <c r="P1285" s="35" t="s">
        <v>2575</v>
      </c>
      <c r="Q1285" s="35" t="s">
        <v>200</v>
      </c>
      <c r="R1285" s="35" t="s">
        <v>2623</v>
      </c>
      <c r="S1285" s="35" t="s">
        <v>3621</v>
      </c>
      <c r="T1285">
        <v>13800000</v>
      </c>
      <c r="U1285">
        <v>10</v>
      </c>
      <c r="V1285" s="35" t="s">
        <v>14691</v>
      </c>
      <c r="W1285" s="35" t="s">
        <v>785</v>
      </c>
      <c r="X1285" s="35" t="s">
        <v>49</v>
      </c>
      <c r="Y1285" s="35" t="s">
        <v>48</v>
      </c>
      <c r="Z1285" s="35" t="s">
        <v>14691</v>
      </c>
      <c r="AA1285" s="35" t="s">
        <v>14691</v>
      </c>
      <c r="AC1285" s="35" t="s">
        <v>14691</v>
      </c>
      <c r="AD1285" s="35" t="s">
        <v>14691</v>
      </c>
      <c r="AE1285">
        <v>138009840</v>
      </c>
      <c r="AF1285">
        <v>10</v>
      </c>
      <c r="AG1285" s="35" t="s">
        <v>14691</v>
      </c>
      <c r="AI1285">
        <v>6900000</v>
      </c>
      <c r="AJ1285" s="20">
        <v>44204</v>
      </c>
      <c r="AK1285" s="20"/>
      <c r="AL1285">
        <v>4210000</v>
      </c>
      <c r="AO1285">
        <v>4210000</v>
      </c>
      <c r="AP1285" s="35" t="s">
        <v>14691</v>
      </c>
      <c r="AQ1285" s="35" t="s">
        <v>14691</v>
      </c>
      <c r="AR1285" s="35" t="s">
        <v>14691</v>
      </c>
      <c r="AS1285" s="35" t="s">
        <v>14691</v>
      </c>
      <c r="AT1285" s="35" t="s">
        <v>14691</v>
      </c>
      <c r="AU1285">
        <v>10</v>
      </c>
      <c r="AV1285">
        <v>10.015000000000001</v>
      </c>
      <c r="AW1285" t="b">
        <v>0</v>
      </c>
      <c r="AX1285">
        <v>13800000</v>
      </c>
      <c r="AY1285" s="20">
        <v>44754</v>
      </c>
      <c r="AZ1285" s="20"/>
      <c r="BA1285" s="20"/>
      <c r="BB1285">
        <v>1</v>
      </c>
      <c r="BC1285">
        <v>0.5</v>
      </c>
      <c r="BD1285">
        <v>1</v>
      </c>
      <c r="BE1285">
        <v>11.5</v>
      </c>
      <c r="BF1285" s="35" t="s">
        <v>14691</v>
      </c>
      <c r="BG1285" s="35" t="s">
        <v>3614</v>
      </c>
      <c r="BH1285" s="35" t="s">
        <v>3625</v>
      </c>
      <c r="BI1285" s="35" t="s">
        <v>2584</v>
      </c>
      <c r="BJ1285" s="35" t="s">
        <v>3626</v>
      </c>
    </row>
    <row r="1286" spans="1:62" x14ac:dyDescent="0.2">
      <c r="A1286">
        <v>1284</v>
      </c>
      <c r="B1286" s="35" t="s">
        <v>3614</v>
      </c>
      <c r="C1286" s="35" t="s">
        <v>3615</v>
      </c>
      <c r="D1286" s="35" t="s">
        <v>3616</v>
      </c>
      <c r="E1286" s="35" t="s">
        <v>3627</v>
      </c>
      <c r="F1286" s="35" t="s">
        <v>3618</v>
      </c>
      <c r="G1286" s="20">
        <v>44183</v>
      </c>
      <c r="H1286" s="35" t="s">
        <v>2949</v>
      </c>
      <c r="I1286" s="35" t="s">
        <v>54</v>
      </c>
      <c r="J1286" s="35" t="s">
        <v>69</v>
      </c>
      <c r="K1286">
        <v>18</v>
      </c>
      <c r="L1286">
        <v>9.1999999999999993</v>
      </c>
      <c r="M1286" s="35" t="s">
        <v>3619</v>
      </c>
      <c r="N1286" s="35" t="s">
        <v>3620</v>
      </c>
      <c r="O1286" s="35" t="s">
        <v>786</v>
      </c>
      <c r="P1286" s="35" t="s">
        <v>2575</v>
      </c>
      <c r="Q1286" s="35" t="s">
        <v>200</v>
      </c>
      <c r="R1286" s="35" t="s">
        <v>2623</v>
      </c>
      <c r="S1286" s="35" t="s">
        <v>3621</v>
      </c>
      <c r="T1286">
        <v>13800000</v>
      </c>
      <c r="U1286">
        <v>10</v>
      </c>
      <c r="V1286" s="35" t="s">
        <v>14691</v>
      </c>
      <c r="W1286" s="35" t="s">
        <v>785</v>
      </c>
      <c r="X1286" s="35" t="s">
        <v>49</v>
      </c>
      <c r="Y1286" s="35" t="s">
        <v>48</v>
      </c>
      <c r="Z1286" s="35" t="s">
        <v>14691</v>
      </c>
      <c r="AA1286" s="35" t="s">
        <v>14691</v>
      </c>
      <c r="AC1286" s="35" t="s">
        <v>14691</v>
      </c>
      <c r="AD1286" s="35" t="s">
        <v>14691</v>
      </c>
      <c r="AE1286">
        <v>138009840</v>
      </c>
      <c r="AF1286">
        <v>10</v>
      </c>
      <c r="AG1286" s="35" t="s">
        <v>14691</v>
      </c>
      <c r="AI1286">
        <v>6900000</v>
      </c>
      <c r="AJ1286" s="20">
        <v>44204</v>
      </c>
      <c r="AK1286" s="20"/>
      <c r="AL1286">
        <v>4210000</v>
      </c>
      <c r="AO1286">
        <v>4210000</v>
      </c>
      <c r="AP1286" s="35" t="s">
        <v>14691</v>
      </c>
      <c r="AQ1286" s="35" t="s">
        <v>14691</v>
      </c>
      <c r="AR1286" s="35" t="s">
        <v>14691</v>
      </c>
      <c r="AS1286" s="35" t="s">
        <v>14691</v>
      </c>
      <c r="AT1286" s="35" t="s">
        <v>14691</v>
      </c>
      <c r="AU1286">
        <v>10</v>
      </c>
      <c r="AV1286">
        <v>10.015000000000001</v>
      </c>
      <c r="AW1286" t="b">
        <v>0</v>
      </c>
      <c r="AX1286">
        <v>13800000</v>
      </c>
      <c r="AY1286" s="20">
        <v>44754</v>
      </c>
      <c r="AZ1286" s="20"/>
      <c r="BA1286" s="20"/>
      <c r="BB1286">
        <v>1</v>
      </c>
      <c r="BC1286">
        <v>0.5</v>
      </c>
      <c r="BD1286">
        <v>1</v>
      </c>
      <c r="BE1286">
        <v>11.5</v>
      </c>
      <c r="BF1286" s="35" t="s">
        <v>14691</v>
      </c>
      <c r="BG1286" s="35" t="s">
        <v>3628</v>
      </c>
      <c r="BH1286" s="35" t="s">
        <v>3629</v>
      </c>
      <c r="BI1286" s="35" t="s">
        <v>2589</v>
      </c>
      <c r="BJ1286" s="35" t="s">
        <v>3630</v>
      </c>
    </row>
    <row r="1287" spans="1:62" x14ac:dyDescent="0.2">
      <c r="A1287">
        <v>1285</v>
      </c>
      <c r="B1287" s="35" t="s">
        <v>7490</v>
      </c>
      <c r="C1287" s="35" t="s">
        <v>7491</v>
      </c>
      <c r="D1287" s="35" t="s">
        <v>7492</v>
      </c>
      <c r="E1287" s="35" t="s">
        <v>7493</v>
      </c>
      <c r="F1287" s="35" t="s">
        <v>7494</v>
      </c>
      <c r="G1287" s="20">
        <v>44154</v>
      </c>
      <c r="H1287" s="35" t="s">
        <v>150</v>
      </c>
      <c r="I1287" s="35" t="s">
        <v>54</v>
      </c>
      <c r="J1287" s="35" t="s">
        <v>119</v>
      </c>
      <c r="K1287">
        <v>18</v>
      </c>
      <c r="L1287">
        <v>9.1999999999999993</v>
      </c>
      <c r="M1287" s="35" t="s">
        <v>7495</v>
      </c>
      <c r="N1287" s="35" t="s">
        <v>7496</v>
      </c>
      <c r="O1287" s="35" t="s">
        <v>96</v>
      </c>
      <c r="P1287" s="35" t="s">
        <v>2575</v>
      </c>
      <c r="Q1287" s="35" t="s">
        <v>81</v>
      </c>
      <c r="R1287" s="35" t="s">
        <v>2623</v>
      </c>
      <c r="S1287" s="35" t="s">
        <v>7497</v>
      </c>
      <c r="T1287">
        <v>57500000</v>
      </c>
      <c r="U1287">
        <v>10</v>
      </c>
      <c r="V1287" s="35" t="s">
        <v>7498</v>
      </c>
      <c r="W1287" s="35" t="s">
        <v>783</v>
      </c>
      <c r="X1287" s="35" t="s">
        <v>140</v>
      </c>
      <c r="Y1287" s="35" t="s">
        <v>48</v>
      </c>
      <c r="Z1287" s="35" t="s">
        <v>14691</v>
      </c>
      <c r="AA1287" s="35" t="s">
        <v>14691</v>
      </c>
      <c r="AB1287">
        <v>250000000</v>
      </c>
      <c r="AC1287" s="35" t="s">
        <v>2658</v>
      </c>
      <c r="AD1287" s="35" t="s">
        <v>7499</v>
      </c>
      <c r="AE1287">
        <v>575038916</v>
      </c>
      <c r="AF1287">
        <v>10</v>
      </c>
      <c r="AG1287" s="35" t="s">
        <v>14691</v>
      </c>
      <c r="AI1287">
        <v>11500000</v>
      </c>
      <c r="AJ1287" s="20">
        <v>44218</v>
      </c>
      <c r="AK1287" s="20"/>
      <c r="AL1287">
        <v>15000000</v>
      </c>
      <c r="AO1287">
        <v>10000000</v>
      </c>
      <c r="AP1287" s="35" t="s">
        <v>14691</v>
      </c>
      <c r="AQ1287" s="35" t="s">
        <v>14691</v>
      </c>
      <c r="AR1287" s="35" t="s">
        <v>14691</v>
      </c>
      <c r="AS1287" s="35" t="s">
        <v>14691</v>
      </c>
      <c r="AT1287" s="35" t="s">
        <v>14691</v>
      </c>
      <c r="AU1287">
        <v>10</v>
      </c>
      <c r="AV1287">
        <v>10.048</v>
      </c>
      <c r="AW1287" t="b">
        <v>0</v>
      </c>
      <c r="AX1287">
        <v>57500000</v>
      </c>
      <c r="AY1287" s="20">
        <v>44952</v>
      </c>
      <c r="AZ1287" s="20"/>
      <c r="BA1287" s="20">
        <v>45042</v>
      </c>
      <c r="BB1287">
        <v>1</v>
      </c>
      <c r="BC1287">
        <v>0.20000000298023224</v>
      </c>
      <c r="BD1287">
        <v>1</v>
      </c>
      <c r="BE1287">
        <v>11.5</v>
      </c>
      <c r="BF1287" s="35" t="s">
        <v>14691</v>
      </c>
      <c r="BG1287" s="35" t="s">
        <v>784</v>
      </c>
      <c r="BH1287" s="35" t="s">
        <v>7500</v>
      </c>
      <c r="BI1287" s="35" t="s">
        <v>2580</v>
      </c>
      <c r="BJ1287" s="35" t="s">
        <v>7501</v>
      </c>
    </row>
    <row r="1288" spans="1:62" x14ac:dyDescent="0.2">
      <c r="A1288">
        <v>1286</v>
      </c>
      <c r="B1288" s="35" t="s">
        <v>7490</v>
      </c>
      <c r="C1288" s="35" t="s">
        <v>7491</v>
      </c>
      <c r="D1288" s="35" t="s">
        <v>7492</v>
      </c>
      <c r="E1288" s="35" t="s">
        <v>7502</v>
      </c>
      <c r="F1288" s="35" t="s">
        <v>7494</v>
      </c>
      <c r="G1288" s="20">
        <v>44154</v>
      </c>
      <c r="H1288" s="35" t="s">
        <v>150</v>
      </c>
      <c r="I1288" s="35" t="s">
        <v>54</v>
      </c>
      <c r="J1288" s="35" t="s">
        <v>119</v>
      </c>
      <c r="K1288">
        <v>18</v>
      </c>
      <c r="L1288">
        <v>9.1999999999999993</v>
      </c>
      <c r="M1288" s="35" t="s">
        <v>7495</v>
      </c>
      <c r="N1288" s="35" t="s">
        <v>7496</v>
      </c>
      <c r="O1288" s="35" t="s">
        <v>96</v>
      </c>
      <c r="P1288" s="35" t="s">
        <v>2575</v>
      </c>
      <c r="Q1288" s="35" t="s">
        <v>81</v>
      </c>
      <c r="R1288" s="35" t="s">
        <v>2623</v>
      </c>
      <c r="S1288" s="35" t="s">
        <v>7497</v>
      </c>
      <c r="T1288">
        <v>57500000</v>
      </c>
      <c r="U1288">
        <v>10</v>
      </c>
      <c r="V1288" s="35" t="s">
        <v>7498</v>
      </c>
      <c r="W1288" s="35" t="s">
        <v>783</v>
      </c>
      <c r="X1288" s="35" t="s">
        <v>140</v>
      </c>
      <c r="Y1288" s="35" t="s">
        <v>48</v>
      </c>
      <c r="Z1288" s="35" t="s">
        <v>14691</v>
      </c>
      <c r="AA1288" s="35" t="s">
        <v>14691</v>
      </c>
      <c r="AB1288">
        <v>250000000</v>
      </c>
      <c r="AC1288" s="35" t="s">
        <v>2658</v>
      </c>
      <c r="AD1288" s="35" t="s">
        <v>7499</v>
      </c>
      <c r="AE1288">
        <v>575038916</v>
      </c>
      <c r="AF1288">
        <v>10</v>
      </c>
      <c r="AG1288" s="35" t="s">
        <v>14691</v>
      </c>
      <c r="AI1288">
        <v>11500000</v>
      </c>
      <c r="AJ1288" s="20">
        <v>44218</v>
      </c>
      <c r="AK1288" s="20"/>
      <c r="AL1288">
        <v>15000000</v>
      </c>
      <c r="AO1288">
        <v>10000000</v>
      </c>
      <c r="AP1288" s="35" t="s">
        <v>14691</v>
      </c>
      <c r="AQ1288" s="35" t="s">
        <v>14691</v>
      </c>
      <c r="AR1288" s="35" t="s">
        <v>14691</v>
      </c>
      <c r="AS1288" s="35" t="s">
        <v>14691</v>
      </c>
      <c r="AT1288" s="35" t="s">
        <v>14691</v>
      </c>
      <c r="AU1288">
        <v>10</v>
      </c>
      <c r="AV1288">
        <v>10.048</v>
      </c>
      <c r="AW1288" t="b">
        <v>0</v>
      </c>
      <c r="AX1288">
        <v>57500000</v>
      </c>
      <c r="AY1288" s="20">
        <v>44952</v>
      </c>
      <c r="AZ1288" s="20"/>
      <c r="BA1288" s="20">
        <v>45042</v>
      </c>
      <c r="BB1288">
        <v>1</v>
      </c>
      <c r="BC1288">
        <v>0.20000000298023224</v>
      </c>
      <c r="BD1288">
        <v>1</v>
      </c>
      <c r="BE1288">
        <v>11.5</v>
      </c>
      <c r="BF1288" s="35" t="s">
        <v>14691</v>
      </c>
      <c r="BG1288" s="35" t="s">
        <v>7490</v>
      </c>
      <c r="BH1288" s="35" t="s">
        <v>7503</v>
      </c>
      <c r="BI1288" s="35" t="s">
        <v>2584</v>
      </c>
      <c r="BJ1288" s="35" t="s">
        <v>7504</v>
      </c>
    </row>
    <row r="1289" spans="1:62" x14ac:dyDescent="0.2">
      <c r="A1289">
        <v>1287</v>
      </c>
      <c r="B1289" s="35" t="s">
        <v>7490</v>
      </c>
      <c r="C1289" s="35" t="s">
        <v>7491</v>
      </c>
      <c r="D1289" s="35" t="s">
        <v>7492</v>
      </c>
      <c r="E1289" s="35" t="s">
        <v>7505</v>
      </c>
      <c r="F1289" s="35" t="s">
        <v>7494</v>
      </c>
      <c r="G1289" s="20">
        <v>44154</v>
      </c>
      <c r="H1289" s="35" t="s">
        <v>150</v>
      </c>
      <c r="I1289" s="35" t="s">
        <v>54</v>
      </c>
      <c r="J1289" s="35" t="s">
        <v>119</v>
      </c>
      <c r="K1289">
        <v>18</v>
      </c>
      <c r="L1289">
        <v>9.1999999999999993</v>
      </c>
      <c r="M1289" s="35" t="s">
        <v>7495</v>
      </c>
      <c r="N1289" s="35" t="s">
        <v>7496</v>
      </c>
      <c r="O1289" s="35" t="s">
        <v>96</v>
      </c>
      <c r="P1289" s="35" t="s">
        <v>2575</v>
      </c>
      <c r="Q1289" s="35" t="s">
        <v>81</v>
      </c>
      <c r="R1289" s="35" t="s">
        <v>2623</v>
      </c>
      <c r="S1289" s="35" t="s">
        <v>7497</v>
      </c>
      <c r="T1289">
        <v>57500000</v>
      </c>
      <c r="U1289">
        <v>10</v>
      </c>
      <c r="V1289" s="35" t="s">
        <v>7498</v>
      </c>
      <c r="W1289" s="35" t="s">
        <v>783</v>
      </c>
      <c r="X1289" s="35" t="s">
        <v>140</v>
      </c>
      <c r="Y1289" s="35" t="s">
        <v>48</v>
      </c>
      <c r="Z1289" s="35" t="s">
        <v>14691</v>
      </c>
      <c r="AA1289" s="35" t="s">
        <v>14691</v>
      </c>
      <c r="AB1289">
        <v>250000000</v>
      </c>
      <c r="AC1289" s="35" t="s">
        <v>2658</v>
      </c>
      <c r="AD1289" s="35" t="s">
        <v>7499</v>
      </c>
      <c r="AE1289">
        <v>575038916</v>
      </c>
      <c r="AF1289">
        <v>10</v>
      </c>
      <c r="AG1289" s="35" t="s">
        <v>14691</v>
      </c>
      <c r="AI1289">
        <v>11500000</v>
      </c>
      <c r="AJ1289" s="20">
        <v>44218</v>
      </c>
      <c r="AK1289" s="20"/>
      <c r="AL1289">
        <v>15000000</v>
      </c>
      <c r="AO1289">
        <v>10000000</v>
      </c>
      <c r="AP1289" s="35" t="s">
        <v>14691</v>
      </c>
      <c r="AQ1289" s="35" t="s">
        <v>14691</v>
      </c>
      <c r="AR1289" s="35" t="s">
        <v>14691</v>
      </c>
      <c r="AS1289" s="35" t="s">
        <v>14691</v>
      </c>
      <c r="AT1289" s="35" t="s">
        <v>14691</v>
      </c>
      <c r="AU1289">
        <v>10</v>
      </c>
      <c r="AV1289">
        <v>10.048</v>
      </c>
      <c r="AW1289" t="b">
        <v>0</v>
      </c>
      <c r="AX1289">
        <v>57500000</v>
      </c>
      <c r="AY1289" s="20">
        <v>44952</v>
      </c>
      <c r="AZ1289" s="20"/>
      <c r="BA1289" s="20">
        <v>45042</v>
      </c>
      <c r="BB1289">
        <v>1</v>
      </c>
      <c r="BC1289">
        <v>0.20000000298023224</v>
      </c>
      <c r="BD1289">
        <v>1</v>
      </c>
      <c r="BE1289">
        <v>11.5</v>
      </c>
      <c r="BF1289" s="35" t="s">
        <v>14691</v>
      </c>
      <c r="BG1289" s="35" t="s">
        <v>7506</v>
      </c>
      <c r="BH1289" s="35" t="s">
        <v>7507</v>
      </c>
      <c r="BI1289" s="35" t="s">
        <v>2589</v>
      </c>
      <c r="BJ1289" s="35" t="s">
        <v>7508</v>
      </c>
    </row>
    <row r="1290" spans="1:62" x14ac:dyDescent="0.2">
      <c r="A1290">
        <v>1288</v>
      </c>
      <c r="B1290" s="35" t="s">
        <v>3790</v>
      </c>
      <c r="C1290" s="35" t="s">
        <v>3791</v>
      </c>
      <c r="D1290" s="35" t="s">
        <v>3792</v>
      </c>
      <c r="E1290" s="35" t="s">
        <v>3793</v>
      </c>
      <c r="F1290" s="35" t="s">
        <v>3794</v>
      </c>
      <c r="G1290" s="20">
        <v>44204</v>
      </c>
      <c r="H1290" s="35" t="s">
        <v>76</v>
      </c>
      <c r="I1290" s="35" t="s">
        <v>54</v>
      </c>
      <c r="J1290" s="35" t="s">
        <v>137</v>
      </c>
      <c r="K1290">
        <v>18</v>
      </c>
      <c r="L1290">
        <v>9.1999999999999993</v>
      </c>
      <c r="M1290" s="35" t="s">
        <v>3795</v>
      </c>
      <c r="N1290" s="35" t="s">
        <v>3796</v>
      </c>
      <c r="O1290" s="35" t="s">
        <v>604</v>
      </c>
      <c r="P1290" s="35" t="s">
        <v>3549</v>
      </c>
      <c r="Q1290" s="35" t="s">
        <v>52</v>
      </c>
      <c r="R1290" s="35" t="s">
        <v>2623</v>
      </c>
      <c r="S1290" s="35" t="s">
        <v>3797</v>
      </c>
      <c r="T1290">
        <v>10350000</v>
      </c>
      <c r="U1290">
        <v>10</v>
      </c>
      <c r="V1290" s="35" t="s">
        <v>3798</v>
      </c>
      <c r="W1290" s="35" t="s">
        <v>781</v>
      </c>
      <c r="X1290" s="35" t="s">
        <v>72</v>
      </c>
      <c r="Y1290" s="35" t="s">
        <v>48</v>
      </c>
      <c r="Z1290" s="35" t="s">
        <v>14691</v>
      </c>
      <c r="AA1290" s="35" t="s">
        <v>14691</v>
      </c>
      <c r="AC1290" s="35" t="s">
        <v>14691</v>
      </c>
      <c r="AD1290" s="35" t="s">
        <v>14691</v>
      </c>
      <c r="AE1290">
        <v>105578132</v>
      </c>
      <c r="AF1290">
        <v>10.199999999999999</v>
      </c>
      <c r="AG1290" s="35" t="s">
        <v>14691</v>
      </c>
      <c r="AI1290">
        <v>10350000</v>
      </c>
      <c r="AJ1290" s="20">
        <v>44222</v>
      </c>
      <c r="AK1290" s="20"/>
      <c r="AL1290">
        <v>5738000</v>
      </c>
      <c r="AO1290">
        <v>5738000</v>
      </c>
      <c r="AP1290" s="35" t="s">
        <v>14691</v>
      </c>
      <c r="AQ1290" s="35" t="s">
        <v>14691</v>
      </c>
      <c r="AR1290" s="35" t="s">
        <v>14691</v>
      </c>
      <c r="AS1290" s="35" t="s">
        <v>14691</v>
      </c>
      <c r="AT1290" s="35" t="s">
        <v>14691</v>
      </c>
      <c r="AU1290">
        <v>10.199999999999999</v>
      </c>
      <c r="AV1290">
        <v>10.214</v>
      </c>
      <c r="AW1290" t="b">
        <v>0</v>
      </c>
      <c r="AX1290">
        <v>10350000</v>
      </c>
      <c r="AY1290" s="20">
        <v>44770</v>
      </c>
      <c r="AZ1290" s="20"/>
      <c r="BA1290" s="20">
        <v>44862</v>
      </c>
      <c r="BB1290">
        <v>1</v>
      </c>
      <c r="BC1290">
        <v>1</v>
      </c>
      <c r="BD1290">
        <v>1</v>
      </c>
      <c r="BE1290">
        <v>11.5</v>
      </c>
      <c r="BF1290" s="35" t="s">
        <v>14691</v>
      </c>
      <c r="BG1290" s="35" t="s">
        <v>782</v>
      </c>
      <c r="BH1290" s="35" t="s">
        <v>14872</v>
      </c>
      <c r="BI1290" s="35" t="s">
        <v>2580</v>
      </c>
      <c r="BJ1290" s="35" t="s">
        <v>3799</v>
      </c>
    </row>
    <row r="1291" spans="1:62" x14ac:dyDescent="0.2">
      <c r="A1291">
        <v>1289</v>
      </c>
      <c r="B1291" s="35" t="s">
        <v>3790</v>
      </c>
      <c r="C1291" s="35" t="s">
        <v>3791</v>
      </c>
      <c r="D1291" s="35" t="s">
        <v>3792</v>
      </c>
      <c r="E1291" s="35" t="s">
        <v>3800</v>
      </c>
      <c r="F1291" s="35" t="s">
        <v>3794</v>
      </c>
      <c r="G1291" s="20">
        <v>44204</v>
      </c>
      <c r="H1291" s="35" t="s">
        <v>76</v>
      </c>
      <c r="I1291" s="35" t="s">
        <v>54</v>
      </c>
      <c r="J1291" s="35" t="s">
        <v>137</v>
      </c>
      <c r="K1291">
        <v>18</v>
      </c>
      <c r="L1291">
        <v>9.1999999999999993</v>
      </c>
      <c r="M1291" s="35" t="s">
        <v>3795</v>
      </c>
      <c r="N1291" s="35" t="s">
        <v>3796</v>
      </c>
      <c r="O1291" s="35" t="s">
        <v>604</v>
      </c>
      <c r="P1291" s="35" t="s">
        <v>3549</v>
      </c>
      <c r="Q1291" s="35" t="s">
        <v>52</v>
      </c>
      <c r="R1291" s="35" t="s">
        <v>2623</v>
      </c>
      <c r="S1291" s="35" t="s">
        <v>3797</v>
      </c>
      <c r="T1291">
        <v>10350000</v>
      </c>
      <c r="U1291">
        <v>10</v>
      </c>
      <c r="V1291" s="35" t="s">
        <v>3798</v>
      </c>
      <c r="W1291" s="35" t="s">
        <v>781</v>
      </c>
      <c r="X1291" s="35" t="s">
        <v>72</v>
      </c>
      <c r="Y1291" s="35" t="s">
        <v>48</v>
      </c>
      <c r="Z1291" s="35" t="s">
        <v>14691</v>
      </c>
      <c r="AA1291" s="35" t="s">
        <v>14691</v>
      </c>
      <c r="AC1291" s="35" t="s">
        <v>14691</v>
      </c>
      <c r="AD1291" s="35" t="s">
        <v>14691</v>
      </c>
      <c r="AE1291">
        <v>105578132</v>
      </c>
      <c r="AF1291">
        <v>10.199999999999999</v>
      </c>
      <c r="AG1291" s="35" t="s">
        <v>14691</v>
      </c>
      <c r="AI1291">
        <v>10350000</v>
      </c>
      <c r="AJ1291" s="20">
        <v>44222</v>
      </c>
      <c r="AK1291" s="20"/>
      <c r="AL1291">
        <v>5738000</v>
      </c>
      <c r="AO1291">
        <v>5738000</v>
      </c>
      <c r="AP1291" s="35" t="s">
        <v>14691</v>
      </c>
      <c r="AQ1291" s="35" t="s">
        <v>14691</v>
      </c>
      <c r="AR1291" s="35" t="s">
        <v>14691</v>
      </c>
      <c r="AS1291" s="35" t="s">
        <v>14691</v>
      </c>
      <c r="AT1291" s="35" t="s">
        <v>14691</v>
      </c>
      <c r="AU1291">
        <v>10.199999999999999</v>
      </c>
      <c r="AV1291">
        <v>10.214</v>
      </c>
      <c r="AW1291" t="b">
        <v>0</v>
      </c>
      <c r="AX1291">
        <v>10350000</v>
      </c>
      <c r="AY1291" s="20">
        <v>44770</v>
      </c>
      <c r="AZ1291" s="20"/>
      <c r="BA1291" s="20">
        <v>44862</v>
      </c>
      <c r="BB1291">
        <v>1</v>
      </c>
      <c r="BC1291">
        <v>1</v>
      </c>
      <c r="BD1291">
        <v>1</v>
      </c>
      <c r="BE1291">
        <v>11.5</v>
      </c>
      <c r="BF1291" s="35" t="s">
        <v>14691</v>
      </c>
      <c r="BG1291" s="35" t="s">
        <v>3790</v>
      </c>
      <c r="BH1291" s="35" t="s">
        <v>14873</v>
      </c>
      <c r="BI1291" s="35" t="s">
        <v>2584</v>
      </c>
      <c r="BJ1291" s="35" t="s">
        <v>3801</v>
      </c>
    </row>
    <row r="1292" spans="1:62" x14ac:dyDescent="0.2">
      <c r="A1292">
        <v>1290</v>
      </c>
      <c r="B1292" s="35" t="s">
        <v>3790</v>
      </c>
      <c r="C1292" s="35" t="s">
        <v>3791</v>
      </c>
      <c r="D1292" s="35" t="s">
        <v>3792</v>
      </c>
      <c r="E1292" s="35" t="s">
        <v>3802</v>
      </c>
      <c r="F1292" s="35" t="s">
        <v>3794</v>
      </c>
      <c r="G1292" s="20">
        <v>44204</v>
      </c>
      <c r="H1292" s="35" t="s">
        <v>76</v>
      </c>
      <c r="I1292" s="35" t="s">
        <v>54</v>
      </c>
      <c r="J1292" s="35" t="s">
        <v>137</v>
      </c>
      <c r="K1292">
        <v>18</v>
      </c>
      <c r="L1292">
        <v>9.1999999999999993</v>
      </c>
      <c r="M1292" s="35" t="s">
        <v>3795</v>
      </c>
      <c r="N1292" s="35" t="s">
        <v>3796</v>
      </c>
      <c r="O1292" s="35" t="s">
        <v>604</v>
      </c>
      <c r="P1292" s="35" t="s">
        <v>3549</v>
      </c>
      <c r="Q1292" s="35" t="s">
        <v>52</v>
      </c>
      <c r="R1292" s="35" t="s">
        <v>2623</v>
      </c>
      <c r="S1292" s="35" t="s">
        <v>3797</v>
      </c>
      <c r="T1292">
        <v>10350000</v>
      </c>
      <c r="U1292">
        <v>10</v>
      </c>
      <c r="V1292" s="35" t="s">
        <v>3798</v>
      </c>
      <c r="W1292" s="35" t="s">
        <v>781</v>
      </c>
      <c r="X1292" s="35" t="s">
        <v>72</v>
      </c>
      <c r="Y1292" s="35" t="s">
        <v>48</v>
      </c>
      <c r="Z1292" s="35" t="s">
        <v>14691</v>
      </c>
      <c r="AA1292" s="35" t="s">
        <v>14691</v>
      </c>
      <c r="AC1292" s="35" t="s">
        <v>14691</v>
      </c>
      <c r="AD1292" s="35" t="s">
        <v>14691</v>
      </c>
      <c r="AE1292">
        <v>105578132</v>
      </c>
      <c r="AF1292">
        <v>10.199999999999999</v>
      </c>
      <c r="AG1292" s="35" t="s">
        <v>14691</v>
      </c>
      <c r="AI1292">
        <v>10350000</v>
      </c>
      <c r="AJ1292" s="20">
        <v>44222</v>
      </c>
      <c r="AK1292" s="20"/>
      <c r="AL1292">
        <v>5738000</v>
      </c>
      <c r="AO1292">
        <v>5738000</v>
      </c>
      <c r="AP1292" s="35" t="s">
        <v>14691</v>
      </c>
      <c r="AQ1292" s="35" t="s">
        <v>14691</v>
      </c>
      <c r="AR1292" s="35" t="s">
        <v>14691</v>
      </c>
      <c r="AS1292" s="35" t="s">
        <v>14691</v>
      </c>
      <c r="AT1292" s="35" t="s">
        <v>14691</v>
      </c>
      <c r="AU1292">
        <v>10.199999999999999</v>
      </c>
      <c r="AV1292">
        <v>10.214</v>
      </c>
      <c r="AW1292" t="b">
        <v>0</v>
      </c>
      <c r="AX1292">
        <v>10350000</v>
      </c>
      <c r="AY1292" s="20">
        <v>44770</v>
      </c>
      <c r="AZ1292" s="20"/>
      <c r="BA1292" s="20">
        <v>44862</v>
      </c>
      <c r="BB1292">
        <v>1</v>
      </c>
      <c r="BC1292">
        <v>1</v>
      </c>
      <c r="BD1292">
        <v>1</v>
      </c>
      <c r="BE1292">
        <v>11.5</v>
      </c>
      <c r="BF1292" s="35" t="s">
        <v>14691</v>
      </c>
      <c r="BG1292" s="35" t="s">
        <v>3803</v>
      </c>
      <c r="BH1292" s="35" t="s">
        <v>14874</v>
      </c>
      <c r="BI1292" s="35" t="s">
        <v>2589</v>
      </c>
      <c r="BJ1292" s="35" t="s">
        <v>3804</v>
      </c>
    </row>
    <row r="1293" spans="1:62" x14ac:dyDescent="0.2">
      <c r="A1293">
        <v>1291</v>
      </c>
      <c r="B1293" s="35" t="s">
        <v>3137</v>
      </c>
      <c r="C1293" s="35" t="s">
        <v>3138</v>
      </c>
      <c r="D1293" s="35" t="s">
        <v>3139</v>
      </c>
      <c r="E1293" s="35" t="s">
        <v>3140</v>
      </c>
      <c r="F1293" s="35" t="s">
        <v>3141</v>
      </c>
      <c r="G1293" s="20">
        <v>44119</v>
      </c>
      <c r="H1293" s="35" t="s">
        <v>2949</v>
      </c>
      <c r="I1293" s="35" t="s">
        <v>54</v>
      </c>
      <c r="J1293" s="35" t="s">
        <v>69</v>
      </c>
      <c r="K1293">
        <v>18</v>
      </c>
      <c r="L1293">
        <v>9.1999999999999993</v>
      </c>
      <c r="M1293" s="35" t="s">
        <v>3142</v>
      </c>
      <c r="N1293" s="35" t="s">
        <v>3143</v>
      </c>
      <c r="O1293" s="35" t="s">
        <v>51</v>
      </c>
      <c r="P1293" s="35" t="s">
        <v>2656</v>
      </c>
      <c r="Q1293" s="35" t="s">
        <v>96</v>
      </c>
      <c r="R1293" s="35" t="s">
        <v>2577</v>
      </c>
      <c r="S1293" s="35" t="s">
        <v>3144</v>
      </c>
      <c r="T1293">
        <v>17250000</v>
      </c>
      <c r="U1293">
        <v>10</v>
      </c>
      <c r="V1293" s="35" t="s">
        <v>3145</v>
      </c>
      <c r="W1293" s="35" t="s">
        <v>779</v>
      </c>
      <c r="X1293" s="35" t="s">
        <v>49</v>
      </c>
      <c r="Y1293" s="35" t="s">
        <v>48</v>
      </c>
      <c r="Z1293" s="35" t="s">
        <v>49</v>
      </c>
      <c r="AA1293" s="35" t="s">
        <v>48</v>
      </c>
      <c r="AC1293" s="35" t="s">
        <v>14691</v>
      </c>
      <c r="AD1293" s="35" t="s">
        <v>14691</v>
      </c>
      <c r="AE1293">
        <v>175106330</v>
      </c>
      <c r="AF1293">
        <v>10.15</v>
      </c>
      <c r="AG1293" s="35" t="s">
        <v>778</v>
      </c>
      <c r="AH1293">
        <v>1308000000</v>
      </c>
      <c r="AI1293">
        <v>8625000</v>
      </c>
      <c r="AJ1293" s="20">
        <v>44154</v>
      </c>
      <c r="AK1293" s="20">
        <v>44550</v>
      </c>
      <c r="AL1293">
        <v>8037500</v>
      </c>
      <c r="AO1293">
        <v>7588430</v>
      </c>
      <c r="AP1293" s="35" t="s">
        <v>14691</v>
      </c>
      <c r="AQ1293" s="35" t="s">
        <v>14691</v>
      </c>
      <c r="AR1293" s="35" t="s">
        <v>777</v>
      </c>
      <c r="AS1293" s="35" t="s">
        <v>3146</v>
      </c>
      <c r="AT1293" s="35" t="s">
        <v>14691</v>
      </c>
      <c r="AU1293">
        <v>10.16</v>
      </c>
      <c r="AV1293">
        <v>10.172000000000001</v>
      </c>
      <c r="AW1293" t="b">
        <v>1</v>
      </c>
      <c r="AX1293">
        <v>17250000</v>
      </c>
      <c r="AY1293" s="20">
        <v>44704</v>
      </c>
      <c r="AZ1293" s="20">
        <v>44704</v>
      </c>
      <c r="BA1293" s="20"/>
      <c r="BB1293">
        <v>1</v>
      </c>
      <c r="BC1293">
        <v>0.5</v>
      </c>
      <c r="BD1293">
        <v>1</v>
      </c>
      <c r="BE1293">
        <v>11.5</v>
      </c>
      <c r="BF1293" s="35" t="s">
        <v>14691</v>
      </c>
      <c r="BG1293" s="35" t="s">
        <v>780</v>
      </c>
      <c r="BH1293" s="35" t="s">
        <v>3147</v>
      </c>
      <c r="BI1293" s="35" t="s">
        <v>2580</v>
      </c>
      <c r="BJ1293" s="35" t="s">
        <v>3148</v>
      </c>
    </row>
    <row r="1294" spans="1:62" x14ac:dyDescent="0.2">
      <c r="A1294">
        <v>1292</v>
      </c>
      <c r="B1294" s="35" t="s">
        <v>3137</v>
      </c>
      <c r="C1294" s="35" t="s">
        <v>3138</v>
      </c>
      <c r="D1294" s="35" t="s">
        <v>3139</v>
      </c>
      <c r="E1294" s="35" t="s">
        <v>3149</v>
      </c>
      <c r="F1294" s="35" t="s">
        <v>3141</v>
      </c>
      <c r="G1294" s="20">
        <v>44119</v>
      </c>
      <c r="H1294" s="35" t="s">
        <v>2949</v>
      </c>
      <c r="I1294" s="35" t="s">
        <v>54</v>
      </c>
      <c r="J1294" s="35" t="s">
        <v>69</v>
      </c>
      <c r="K1294">
        <v>18</v>
      </c>
      <c r="L1294">
        <v>9.1999999999999993</v>
      </c>
      <c r="M1294" s="35" t="s">
        <v>3142</v>
      </c>
      <c r="N1294" s="35" t="s">
        <v>3143</v>
      </c>
      <c r="O1294" s="35" t="s">
        <v>51</v>
      </c>
      <c r="P1294" s="35" t="s">
        <v>2656</v>
      </c>
      <c r="Q1294" s="35" t="s">
        <v>96</v>
      </c>
      <c r="R1294" s="35" t="s">
        <v>2577</v>
      </c>
      <c r="S1294" s="35" t="s">
        <v>3144</v>
      </c>
      <c r="T1294">
        <v>17250000</v>
      </c>
      <c r="U1294">
        <v>10</v>
      </c>
      <c r="V1294" s="35" t="s">
        <v>3145</v>
      </c>
      <c r="W1294" s="35" t="s">
        <v>779</v>
      </c>
      <c r="X1294" s="35" t="s">
        <v>49</v>
      </c>
      <c r="Y1294" s="35" t="s">
        <v>48</v>
      </c>
      <c r="Z1294" s="35" t="s">
        <v>49</v>
      </c>
      <c r="AA1294" s="35" t="s">
        <v>48</v>
      </c>
      <c r="AC1294" s="35" t="s">
        <v>14691</v>
      </c>
      <c r="AD1294" s="35" t="s">
        <v>14691</v>
      </c>
      <c r="AE1294">
        <v>175106330</v>
      </c>
      <c r="AF1294">
        <v>10.15</v>
      </c>
      <c r="AG1294" s="35" t="s">
        <v>778</v>
      </c>
      <c r="AH1294">
        <v>1308000000</v>
      </c>
      <c r="AI1294">
        <v>8625000</v>
      </c>
      <c r="AJ1294" s="20">
        <v>44154</v>
      </c>
      <c r="AK1294" s="20">
        <v>44550</v>
      </c>
      <c r="AL1294">
        <v>8037500</v>
      </c>
      <c r="AO1294">
        <v>7588430</v>
      </c>
      <c r="AP1294" s="35" t="s">
        <v>14691</v>
      </c>
      <c r="AQ1294" s="35" t="s">
        <v>14691</v>
      </c>
      <c r="AR1294" s="35" t="s">
        <v>777</v>
      </c>
      <c r="AS1294" s="35" t="s">
        <v>3146</v>
      </c>
      <c r="AT1294" s="35" t="s">
        <v>14691</v>
      </c>
      <c r="AU1294">
        <v>10.16</v>
      </c>
      <c r="AV1294">
        <v>10.172000000000001</v>
      </c>
      <c r="AW1294" t="b">
        <v>1</v>
      </c>
      <c r="AX1294">
        <v>17250000</v>
      </c>
      <c r="AY1294" s="20">
        <v>44704</v>
      </c>
      <c r="AZ1294" s="20">
        <v>44704</v>
      </c>
      <c r="BA1294" s="20"/>
      <c r="BB1294">
        <v>1</v>
      </c>
      <c r="BC1294">
        <v>0.5</v>
      </c>
      <c r="BD1294">
        <v>1</v>
      </c>
      <c r="BE1294">
        <v>11.5</v>
      </c>
      <c r="BF1294" s="35" t="s">
        <v>14691</v>
      </c>
      <c r="BG1294" s="35" t="s">
        <v>3137</v>
      </c>
      <c r="BH1294" s="35" t="s">
        <v>3150</v>
      </c>
      <c r="BI1294" s="35" t="s">
        <v>2584</v>
      </c>
      <c r="BJ1294" s="35" t="s">
        <v>3151</v>
      </c>
    </row>
    <row r="1295" spans="1:62" x14ac:dyDescent="0.2">
      <c r="A1295">
        <v>1293</v>
      </c>
      <c r="B1295" s="35" t="s">
        <v>3137</v>
      </c>
      <c r="C1295" s="35" t="s">
        <v>3138</v>
      </c>
      <c r="D1295" s="35" t="s">
        <v>3139</v>
      </c>
      <c r="E1295" s="35" t="s">
        <v>3152</v>
      </c>
      <c r="F1295" s="35" t="s">
        <v>3141</v>
      </c>
      <c r="G1295" s="20">
        <v>44119</v>
      </c>
      <c r="H1295" s="35" t="s">
        <v>2949</v>
      </c>
      <c r="I1295" s="35" t="s">
        <v>54</v>
      </c>
      <c r="J1295" s="35" t="s">
        <v>69</v>
      </c>
      <c r="K1295">
        <v>18</v>
      </c>
      <c r="L1295">
        <v>9.1999999999999993</v>
      </c>
      <c r="M1295" s="35" t="s">
        <v>3142</v>
      </c>
      <c r="N1295" s="35" t="s">
        <v>3143</v>
      </c>
      <c r="O1295" s="35" t="s">
        <v>51</v>
      </c>
      <c r="P1295" s="35" t="s">
        <v>2656</v>
      </c>
      <c r="Q1295" s="35" t="s">
        <v>96</v>
      </c>
      <c r="R1295" s="35" t="s">
        <v>2577</v>
      </c>
      <c r="S1295" s="35" t="s">
        <v>3144</v>
      </c>
      <c r="T1295">
        <v>17250000</v>
      </c>
      <c r="U1295">
        <v>10</v>
      </c>
      <c r="V1295" s="35" t="s">
        <v>3145</v>
      </c>
      <c r="W1295" s="35" t="s">
        <v>779</v>
      </c>
      <c r="X1295" s="35" t="s">
        <v>49</v>
      </c>
      <c r="Y1295" s="35" t="s">
        <v>48</v>
      </c>
      <c r="Z1295" s="35" t="s">
        <v>49</v>
      </c>
      <c r="AA1295" s="35" t="s">
        <v>48</v>
      </c>
      <c r="AC1295" s="35" t="s">
        <v>14691</v>
      </c>
      <c r="AD1295" s="35" t="s">
        <v>14691</v>
      </c>
      <c r="AE1295">
        <v>175106330</v>
      </c>
      <c r="AF1295">
        <v>10.15</v>
      </c>
      <c r="AG1295" s="35" t="s">
        <v>778</v>
      </c>
      <c r="AH1295">
        <v>1308000000</v>
      </c>
      <c r="AI1295">
        <v>8625000</v>
      </c>
      <c r="AJ1295" s="20">
        <v>44154</v>
      </c>
      <c r="AK1295" s="20">
        <v>44550</v>
      </c>
      <c r="AL1295">
        <v>8037500</v>
      </c>
      <c r="AO1295">
        <v>7588430</v>
      </c>
      <c r="AP1295" s="35" t="s">
        <v>14691</v>
      </c>
      <c r="AQ1295" s="35" t="s">
        <v>14691</v>
      </c>
      <c r="AR1295" s="35" t="s">
        <v>777</v>
      </c>
      <c r="AS1295" s="35" t="s">
        <v>3146</v>
      </c>
      <c r="AT1295" s="35" t="s">
        <v>14691</v>
      </c>
      <c r="AU1295">
        <v>10.16</v>
      </c>
      <c r="AV1295">
        <v>10.172000000000001</v>
      </c>
      <c r="AW1295" t="b">
        <v>1</v>
      </c>
      <c r="AX1295">
        <v>17250000</v>
      </c>
      <c r="AY1295" s="20">
        <v>44704</v>
      </c>
      <c r="AZ1295" s="20">
        <v>44704</v>
      </c>
      <c r="BA1295" s="20"/>
      <c r="BB1295">
        <v>1</v>
      </c>
      <c r="BC1295">
        <v>0.5</v>
      </c>
      <c r="BD1295">
        <v>1</v>
      </c>
      <c r="BE1295">
        <v>11.5</v>
      </c>
      <c r="BF1295" s="35" t="s">
        <v>14691</v>
      </c>
      <c r="BG1295" s="35" t="s">
        <v>3153</v>
      </c>
      <c r="BH1295" s="35" t="s">
        <v>3154</v>
      </c>
      <c r="BI1295" s="35" t="s">
        <v>2589</v>
      </c>
      <c r="BJ1295" s="35" t="s">
        <v>3155</v>
      </c>
    </row>
    <row r="1296" spans="1:62" x14ac:dyDescent="0.2">
      <c r="A1296">
        <v>1294</v>
      </c>
      <c r="B1296" s="35" t="s">
        <v>14551</v>
      </c>
      <c r="C1296" s="35" t="s">
        <v>14552</v>
      </c>
      <c r="D1296" s="35" t="s">
        <v>14553</v>
      </c>
      <c r="E1296" s="35" t="s">
        <v>14554</v>
      </c>
      <c r="F1296" s="35" t="s">
        <v>14555</v>
      </c>
      <c r="G1296" s="20">
        <v>44259</v>
      </c>
      <c r="H1296" s="35" t="s">
        <v>3225</v>
      </c>
      <c r="I1296" s="35" t="s">
        <v>61</v>
      </c>
      <c r="J1296" s="35" t="s">
        <v>53</v>
      </c>
      <c r="K1296">
        <v>18</v>
      </c>
      <c r="L1296">
        <v>9.1999999999999993</v>
      </c>
      <c r="M1296" s="35" t="s">
        <v>14556</v>
      </c>
      <c r="N1296" s="35" t="s">
        <v>14557</v>
      </c>
      <c r="O1296" s="35" t="s">
        <v>90</v>
      </c>
      <c r="P1296" s="35" t="s">
        <v>2656</v>
      </c>
      <c r="Q1296" s="35" t="s">
        <v>68</v>
      </c>
      <c r="R1296" s="35" t="s">
        <v>2623</v>
      </c>
      <c r="S1296" s="35" t="s">
        <v>14558</v>
      </c>
      <c r="T1296">
        <v>20000000</v>
      </c>
      <c r="U1296">
        <v>10</v>
      </c>
      <c r="V1296" s="35" t="s">
        <v>14559</v>
      </c>
      <c r="W1296" s="35" t="s">
        <v>775</v>
      </c>
      <c r="X1296" s="35" t="s">
        <v>57</v>
      </c>
      <c r="Y1296" s="35" t="s">
        <v>48</v>
      </c>
      <c r="Z1296" s="35" t="s">
        <v>14691</v>
      </c>
      <c r="AA1296" s="35" t="s">
        <v>14691</v>
      </c>
      <c r="AC1296" s="35" t="s">
        <v>14691</v>
      </c>
      <c r="AD1296" s="35" t="s">
        <v>14691</v>
      </c>
      <c r="AE1296">
        <v>200000000</v>
      </c>
      <c r="AF1296">
        <v>10</v>
      </c>
      <c r="AG1296" s="35" t="s">
        <v>14691</v>
      </c>
      <c r="AI1296">
        <v>6666667</v>
      </c>
      <c r="AJ1296" s="20">
        <v>44462</v>
      </c>
      <c r="AK1296" s="20"/>
      <c r="AL1296">
        <v>7000000</v>
      </c>
      <c r="AO1296">
        <v>4666666</v>
      </c>
      <c r="AP1296" s="35" t="s">
        <v>14691</v>
      </c>
      <c r="AQ1296" s="35" t="s">
        <v>14691</v>
      </c>
      <c r="AR1296" s="35" t="s">
        <v>14691</v>
      </c>
      <c r="AS1296" s="35" t="s">
        <v>14691</v>
      </c>
      <c r="AT1296" s="35" t="s">
        <v>14691</v>
      </c>
      <c r="AU1296">
        <v>10</v>
      </c>
      <c r="AV1296">
        <v>10.063000000000001</v>
      </c>
      <c r="AW1296" t="b">
        <v>0</v>
      </c>
      <c r="AX1296">
        <v>20000000</v>
      </c>
      <c r="AY1296" s="20">
        <v>45196</v>
      </c>
      <c r="AZ1296" s="20"/>
      <c r="BA1296" s="20"/>
      <c r="BB1296">
        <v>1</v>
      </c>
      <c r="BC1296">
        <v>0.3333333432674408</v>
      </c>
      <c r="BD1296">
        <v>1</v>
      </c>
      <c r="BE1296">
        <v>11.5</v>
      </c>
      <c r="BF1296" s="35" t="s">
        <v>14691</v>
      </c>
      <c r="BG1296" s="35" t="s">
        <v>776</v>
      </c>
      <c r="BH1296" s="35" t="s">
        <v>14875</v>
      </c>
      <c r="BI1296" s="35" t="s">
        <v>2580</v>
      </c>
      <c r="BJ1296" s="35" t="s">
        <v>14560</v>
      </c>
    </row>
    <row r="1297" spans="1:62" x14ac:dyDescent="0.2">
      <c r="A1297">
        <v>1295</v>
      </c>
      <c r="B1297" s="35" t="s">
        <v>14551</v>
      </c>
      <c r="C1297" s="35" t="s">
        <v>14552</v>
      </c>
      <c r="D1297" s="35" t="s">
        <v>14553</v>
      </c>
      <c r="E1297" s="35" t="s">
        <v>14561</v>
      </c>
      <c r="F1297" s="35" t="s">
        <v>14555</v>
      </c>
      <c r="G1297" s="20">
        <v>44259</v>
      </c>
      <c r="H1297" s="35" t="s">
        <v>3225</v>
      </c>
      <c r="I1297" s="35" t="s">
        <v>61</v>
      </c>
      <c r="J1297" s="35" t="s">
        <v>53</v>
      </c>
      <c r="K1297">
        <v>18</v>
      </c>
      <c r="L1297">
        <v>9.1999999999999993</v>
      </c>
      <c r="M1297" s="35" t="s">
        <v>14556</v>
      </c>
      <c r="N1297" s="35" t="s">
        <v>14557</v>
      </c>
      <c r="O1297" s="35" t="s">
        <v>90</v>
      </c>
      <c r="P1297" s="35" t="s">
        <v>2656</v>
      </c>
      <c r="Q1297" s="35" t="s">
        <v>68</v>
      </c>
      <c r="R1297" s="35" t="s">
        <v>2623</v>
      </c>
      <c r="S1297" s="35" t="s">
        <v>14558</v>
      </c>
      <c r="T1297">
        <v>20000000</v>
      </c>
      <c r="U1297">
        <v>10</v>
      </c>
      <c r="V1297" s="35" t="s">
        <v>14559</v>
      </c>
      <c r="W1297" s="35" t="s">
        <v>775</v>
      </c>
      <c r="X1297" s="35" t="s">
        <v>57</v>
      </c>
      <c r="Y1297" s="35" t="s">
        <v>48</v>
      </c>
      <c r="Z1297" s="35" t="s">
        <v>14691</v>
      </c>
      <c r="AA1297" s="35" t="s">
        <v>14691</v>
      </c>
      <c r="AC1297" s="35" t="s">
        <v>14691</v>
      </c>
      <c r="AD1297" s="35" t="s">
        <v>14691</v>
      </c>
      <c r="AE1297">
        <v>200000000</v>
      </c>
      <c r="AF1297">
        <v>10</v>
      </c>
      <c r="AG1297" s="35" t="s">
        <v>14691</v>
      </c>
      <c r="AI1297">
        <v>6666667</v>
      </c>
      <c r="AJ1297" s="20">
        <v>44462</v>
      </c>
      <c r="AK1297" s="20"/>
      <c r="AL1297">
        <v>7000000</v>
      </c>
      <c r="AO1297">
        <v>4666666</v>
      </c>
      <c r="AP1297" s="35" t="s">
        <v>14691</v>
      </c>
      <c r="AQ1297" s="35" t="s">
        <v>14691</v>
      </c>
      <c r="AR1297" s="35" t="s">
        <v>14691</v>
      </c>
      <c r="AS1297" s="35" t="s">
        <v>14691</v>
      </c>
      <c r="AT1297" s="35" t="s">
        <v>14691</v>
      </c>
      <c r="AU1297">
        <v>10</v>
      </c>
      <c r="AV1297">
        <v>10.063000000000001</v>
      </c>
      <c r="AW1297" t="b">
        <v>0</v>
      </c>
      <c r="AX1297">
        <v>20000000</v>
      </c>
      <c r="AY1297" s="20">
        <v>45196</v>
      </c>
      <c r="AZ1297" s="20"/>
      <c r="BA1297" s="20"/>
      <c r="BB1297">
        <v>1</v>
      </c>
      <c r="BC1297">
        <v>0.3333333432674408</v>
      </c>
      <c r="BD1297">
        <v>1</v>
      </c>
      <c r="BE1297">
        <v>11.5</v>
      </c>
      <c r="BF1297" s="35" t="s">
        <v>14691</v>
      </c>
      <c r="BG1297" s="35" t="s">
        <v>14551</v>
      </c>
      <c r="BH1297" s="35" t="s">
        <v>14876</v>
      </c>
      <c r="BI1297" s="35" t="s">
        <v>2584</v>
      </c>
      <c r="BJ1297" s="35" t="s">
        <v>14562</v>
      </c>
    </row>
    <row r="1298" spans="1:62" x14ac:dyDescent="0.2">
      <c r="A1298">
        <v>1296</v>
      </c>
      <c r="B1298" s="35" t="s">
        <v>14551</v>
      </c>
      <c r="C1298" s="35" t="s">
        <v>14552</v>
      </c>
      <c r="D1298" s="35" t="s">
        <v>14553</v>
      </c>
      <c r="E1298" s="35" t="s">
        <v>14563</v>
      </c>
      <c r="F1298" s="35" t="s">
        <v>14555</v>
      </c>
      <c r="G1298" s="20">
        <v>44259</v>
      </c>
      <c r="H1298" s="35" t="s">
        <v>3225</v>
      </c>
      <c r="I1298" s="35" t="s">
        <v>61</v>
      </c>
      <c r="J1298" s="35" t="s">
        <v>53</v>
      </c>
      <c r="K1298">
        <v>18</v>
      </c>
      <c r="L1298">
        <v>9.1999999999999993</v>
      </c>
      <c r="M1298" s="35" t="s">
        <v>14556</v>
      </c>
      <c r="N1298" s="35" t="s">
        <v>14557</v>
      </c>
      <c r="O1298" s="35" t="s">
        <v>90</v>
      </c>
      <c r="P1298" s="35" t="s">
        <v>2656</v>
      </c>
      <c r="Q1298" s="35" t="s">
        <v>68</v>
      </c>
      <c r="R1298" s="35" t="s">
        <v>2623</v>
      </c>
      <c r="S1298" s="35" t="s">
        <v>14558</v>
      </c>
      <c r="T1298">
        <v>20000000</v>
      </c>
      <c r="U1298">
        <v>10</v>
      </c>
      <c r="V1298" s="35" t="s">
        <v>14559</v>
      </c>
      <c r="W1298" s="35" t="s">
        <v>775</v>
      </c>
      <c r="X1298" s="35" t="s">
        <v>57</v>
      </c>
      <c r="Y1298" s="35" t="s">
        <v>48</v>
      </c>
      <c r="Z1298" s="35" t="s">
        <v>14691</v>
      </c>
      <c r="AA1298" s="35" t="s">
        <v>14691</v>
      </c>
      <c r="AC1298" s="35" t="s">
        <v>14691</v>
      </c>
      <c r="AD1298" s="35" t="s">
        <v>14691</v>
      </c>
      <c r="AE1298">
        <v>200000000</v>
      </c>
      <c r="AF1298">
        <v>10</v>
      </c>
      <c r="AG1298" s="35" t="s">
        <v>14691</v>
      </c>
      <c r="AI1298">
        <v>6666667</v>
      </c>
      <c r="AJ1298" s="20">
        <v>44462</v>
      </c>
      <c r="AK1298" s="20"/>
      <c r="AL1298">
        <v>7000000</v>
      </c>
      <c r="AO1298">
        <v>4666666</v>
      </c>
      <c r="AP1298" s="35" t="s">
        <v>14691</v>
      </c>
      <c r="AQ1298" s="35" t="s">
        <v>14691</v>
      </c>
      <c r="AR1298" s="35" t="s">
        <v>14691</v>
      </c>
      <c r="AS1298" s="35" t="s">
        <v>14691</v>
      </c>
      <c r="AT1298" s="35" t="s">
        <v>14691</v>
      </c>
      <c r="AU1298">
        <v>10</v>
      </c>
      <c r="AV1298">
        <v>10.063000000000001</v>
      </c>
      <c r="AW1298" t="b">
        <v>0</v>
      </c>
      <c r="AX1298">
        <v>20000000</v>
      </c>
      <c r="AY1298" s="20">
        <v>45196</v>
      </c>
      <c r="AZ1298" s="20"/>
      <c r="BA1298" s="20"/>
      <c r="BB1298">
        <v>1</v>
      </c>
      <c r="BC1298">
        <v>0.3333333432674408</v>
      </c>
      <c r="BD1298">
        <v>1</v>
      </c>
      <c r="BE1298">
        <v>11.5</v>
      </c>
      <c r="BF1298" s="35" t="s">
        <v>14691</v>
      </c>
      <c r="BG1298" s="35" t="s">
        <v>14564</v>
      </c>
      <c r="BH1298" s="35" t="s">
        <v>14876</v>
      </c>
      <c r="BI1298" s="35" t="s">
        <v>2589</v>
      </c>
      <c r="BJ1298" s="35" t="s">
        <v>14565</v>
      </c>
    </row>
    <row r="1299" spans="1:62" x14ac:dyDescent="0.2">
      <c r="A1299">
        <v>1297</v>
      </c>
      <c r="B1299" s="35" t="s">
        <v>10093</v>
      </c>
      <c r="C1299" s="35" t="s">
        <v>10094</v>
      </c>
      <c r="D1299" s="35" t="s">
        <v>10095</v>
      </c>
      <c r="E1299" s="35" t="s">
        <v>10096</v>
      </c>
      <c r="F1299" s="35" t="s">
        <v>10097</v>
      </c>
      <c r="G1299" s="20">
        <v>44223</v>
      </c>
      <c r="H1299" s="35" t="s">
        <v>3225</v>
      </c>
      <c r="I1299" s="35" t="s">
        <v>54</v>
      </c>
      <c r="J1299" s="35" t="s">
        <v>119</v>
      </c>
      <c r="K1299">
        <v>18</v>
      </c>
      <c r="L1299">
        <v>9.1999999999999993</v>
      </c>
      <c r="M1299" s="35" t="s">
        <v>10098</v>
      </c>
      <c r="N1299" s="35" t="s">
        <v>10099</v>
      </c>
      <c r="O1299" s="35" t="s">
        <v>90</v>
      </c>
      <c r="P1299" s="35" t="s">
        <v>2656</v>
      </c>
      <c r="Q1299" s="35" t="s">
        <v>68</v>
      </c>
      <c r="R1299" s="35" t="s">
        <v>2623</v>
      </c>
      <c r="S1299" s="35" t="s">
        <v>10100</v>
      </c>
      <c r="T1299">
        <v>25300000</v>
      </c>
      <c r="U1299">
        <v>10</v>
      </c>
      <c r="V1299" s="35" t="s">
        <v>10101</v>
      </c>
      <c r="W1299" s="35" t="s">
        <v>773</v>
      </c>
      <c r="X1299" s="35" t="s">
        <v>65</v>
      </c>
      <c r="Y1299" s="35" t="s">
        <v>56</v>
      </c>
      <c r="Z1299" s="35" t="s">
        <v>14691</v>
      </c>
      <c r="AA1299" s="35" t="s">
        <v>14691</v>
      </c>
      <c r="AC1299" s="35" t="s">
        <v>14691</v>
      </c>
      <c r="AD1299" s="35" t="s">
        <v>14691</v>
      </c>
      <c r="AE1299">
        <v>253000000</v>
      </c>
      <c r="AF1299">
        <v>10</v>
      </c>
      <c r="AG1299" s="35" t="s">
        <v>14691</v>
      </c>
      <c r="AI1299">
        <v>5060000</v>
      </c>
      <c r="AJ1299" s="20">
        <v>44257</v>
      </c>
      <c r="AK1299" s="20"/>
      <c r="AL1299">
        <v>7500000</v>
      </c>
      <c r="AO1299">
        <v>5000000</v>
      </c>
      <c r="AP1299" s="35" t="s">
        <v>14691</v>
      </c>
      <c r="AQ1299" s="35" t="s">
        <v>14691</v>
      </c>
      <c r="AR1299" s="35" t="s">
        <v>14691</v>
      </c>
      <c r="AS1299" s="35" t="s">
        <v>14691</v>
      </c>
      <c r="AT1299" s="35" t="s">
        <v>14691</v>
      </c>
      <c r="AU1299">
        <v>10</v>
      </c>
      <c r="AV1299">
        <v>10.042</v>
      </c>
      <c r="AW1299" t="b">
        <v>0</v>
      </c>
      <c r="AX1299">
        <v>25300000</v>
      </c>
      <c r="AY1299" s="20">
        <v>44989</v>
      </c>
      <c r="AZ1299" s="20"/>
      <c r="BA1299" s="20"/>
      <c r="BB1299">
        <v>1</v>
      </c>
      <c r="BC1299">
        <v>0.20000000298023224</v>
      </c>
      <c r="BD1299">
        <v>1</v>
      </c>
      <c r="BE1299">
        <v>11.5</v>
      </c>
      <c r="BF1299" s="35" t="s">
        <v>14691</v>
      </c>
      <c r="BG1299" s="35" t="s">
        <v>774</v>
      </c>
      <c r="BH1299" s="35" t="s">
        <v>14877</v>
      </c>
      <c r="BI1299" s="35" t="s">
        <v>2580</v>
      </c>
      <c r="BJ1299" s="35" t="s">
        <v>10102</v>
      </c>
    </row>
    <row r="1300" spans="1:62" x14ac:dyDescent="0.2">
      <c r="A1300">
        <v>1298</v>
      </c>
      <c r="B1300" s="35" t="s">
        <v>10093</v>
      </c>
      <c r="C1300" s="35" t="s">
        <v>10094</v>
      </c>
      <c r="D1300" s="35" t="s">
        <v>10095</v>
      </c>
      <c r="E1300" s="35" t="s">
        <v>10103</v>
      </c>
      <c r="F1300" s="35" t="s">
        <v>10097</v>
      </c>
      <c r="G1300" s="20">
        <v>44223</v>
      </c>
      <c r="H1300" s="35" t="s">
        <v>3225</v>
      </c>
      <c r="I1300" s="35" t="s">
        <v>54</v>
      </c>
      <c r="J1300" s="35" t="s">
        <v>119</v>
      </c>
      <c r="K1300">
        <v>18</v>
      </c>
      <c r="L1300">
        <v>9.1999999999999993</v>
      </c>
      <c r="M1300" s="35" t="s">
        <v>10098</v>
      </c>
      <c r="N1300" s="35" t="s">
        <v>10099</v>
      </c>
      <c r="O1300" s="35" t="s">
        <v>90</v>
      </c>
      <c r="P1300" s="35" t="s">
        <v>2656</v>
      </c>
      <c r="Q1300" s="35" t="s">
        <v>68</v>
      </c>
      <c r="R1300" s="35" t="s">
        <v>2623</v>
      </c>
      <c r="S1300" s="35" t="s">
        <v>10100</v>
      </c>
      <c r="T1300">
        <v>25300000</v>
      </c>
      <c r="U1300">
        <v>10</v>
      </c>
      <c r="V1300" s="35" t="s">
        <v>10101</v>
      </c>
      <c r="W1300" s="35" t="s">
        <v>773</v>
      </c>
      <c r="X1300" s="35" t="s">
        <v>65</v>
      </c>
      <c r="Y1300" s="35" t="s">
        <v>56</v>
      </c>
      <c r="Z1300" s="35" t="s">
        <v>14691</v>
      </c>
      <c r="AA1300" s="35" t="s">
        <v>14691</v>
      </c>
      <c r="AC1300" s="35" t="s">
        <v>14691</v>
      </c>
      <c r="AD1300" s="35" t="s">
        <v>14691</v>
      </c>
      <c r="AE1300">
        <v>253000000</v>
      </c>
      <c r="AF1300">
        <v>10</v>
      </c>
      <c r="AG1300" s="35" t="s">
        <v>14691</v>
      </c>
      <c r="AI1300">
        <v>5060000</v>
      </c>
      <c r="AJ1300" s="20">
        <v>44257</v>
      </c>
      <c r="AK1300" s="20"/>
      <c r="AL1300">
        <v>7500000</v>
      </c>
      <c r="AO1300">
        <v>5000000</v>
      </c>
      <c r="AP1300" s="35" t="s">
        <v>14691</v>
      </c>
      <c r="AQ1300" s="35" t="s">
        <v>14691</v>
      </c>
      <c r="AR1300" s="35" t="s">
        <v>14691</v>
      </c>
      <c r="AS1300" s="35" t="s">
        <v>14691</v>
      </c>
      <c r="AT1300" s="35" t="s">
        <v>14691</v>
      </c>
      <c r="AU1300">
        <v>10</v>
      </c>
      <c r="AV1300">
        <v>10.042</v>
      </c>
      <c r="AW1300" t="b">
        <v>0</v>
      </c>
      <c r="AX1300">
        <v>25300000</v>
      </c>
      <c r="AY1300" s="20">
        <v>44989</v>
      </c>
      <c r="AZ1300" s="20"/>
      <c r="BA1300" s="20"/>
      <c r="BB1300">
        <v>1</v>
      </c>
      <c r="BC1300">
        <v>0.20000000298023224</v>
      </c>
      <c r="BD1300">
        <v>1</v>
      </c>
      <c r="BE1300">
        <v>11.5</v>
      </c>
      <c r="BF1300" s="35" t="s">
        <v>14691</v>
      </c>
      <c r="BG1300" s="35" t="s">
        <v>10093</v>
      </c>
      <c r="BH1300" s="35" t="s">
        <v>14878</v>
      </c>
      <c r="BI1300" s="35" t="s">
        <v>2584</v>
      </c>
      <c r="BJ1300" s="35" t="s">
        <v>10104</v>
      </c>
    </row>
    <row r="1301" spans="1:62" x14ac:dyDescent="0.2">
      <c r="A1301">
        <v>1299</v>
      </c>
      <c r="B1301" s="35" t="s">
        <v>10093</v>
      </c>
      <c r="C1301" s="35" t="s">
        <v>10094</v>
      </c>
      <c r="D1301" s="35" t="s">
        <v>10095</v>
      </c>
      <c r="E1301" s="35" t="s">
        <v>10105</v>
      </c>
      <c r="F1301" s="35" t="s">
        <v>10097</v>
      </c>
      <c r="G1301" s="20">
        <v>44223</v>
      </c>
      <c r="H1301" s="35" t="s">
        <v>3225</v>
      </c>
      <c r="I1301" s="35" t="s">
        <v>54</v>
      </c>
      <c r="J1301" s="35" t="s">
        <v>119</v>
      </c>
      <c r="K1301">
        <v>18</v>
      </c>
      <c r="L1301">
        <v>9.1999999999999993</v>
      </c>
      <c r="M1301" s="35" t="s">
        <v>10098</v>
      </c>
      <c r="N1301" s="35" t="s">
        <v>10099</v>
      </c>
      <c r="O1301" s="35" t="s">
        <v>90</v>
      </c>
      <c r="P1301" s="35" t="s">
        <v>2656</v>
      </c>
      <c r="Q1301" s="35" t="s">
        <v>68</v>
      </c>
      <c r="R1301" s="35" t="s">
        <v>2623</v>
      </c>
      <c r="S1301" s="35" t="s">
        <v>10100</v>
      </c>
      <c r="T1301">
        <v>25300000</v>
      </c>
      <c r="U1301">
        <v>10</v>
      </c>
      <c r="V1301" s="35" t="s">
        <v>10101</v>
      </c>
      <c r="W1301" s="35" t="s">
        <v>773</v>
      </c>
      <c r="X1301" s="35" t="s">
        <v>65</v>
      </c>
      <c r="Y1301" s="35" t="s">
        <v>56</v>
      </c>
      <c r="Z1301" s="35" t="s">
        <v>14691</v>
      </c>
      <c r="AA1301" s="35" t="s">
        <v>14691</v>
      </c>
      <c r="AC1301" s="35" t="s">
        <v>14691</v>
      </c>
      <c r="AD1301" s="35" t="s">
        <v>14691</v>
      </c>
      <c r="AE1301">
        <v>253000000</v>
      </c>
      <c r="AF1301">
        <v>10</v>
      </c>
      <c r="AG1301" s="35" t="s">
        <v>14691</v>
      </c>
      <c r="AI1301">
        <v>5060000</v>
      </c>
      <c r="AJ1301" s="20">
        <v>44257</v>
      </c>
      <c r="AK1301" s="20"/>
      <c r="AL1301">
        <v>7500000</v>
      </c>
      <c r="AO1301">
        <v>5000000</v>
      </c>
      <c r="AP1301" s="35" t="s">
        <v>14691</v>
      </c>
      <c r="AQ1301" s="35" t="s">
        <v>14691</v>
      </c>
      <c r="AR1301" s="35" t="s">
        <v>14691</v>
      </c>
      <c r="AS1301" s="35" t="s">
        <v>14691</v>
      </c>
      <c r="AT1301" s="35" t="s">
        <v>14691</v>
      </c>
      <c r="AU1301">
        <v>10</v>
      </c>
      <c r="AV1301">
        <v>10.042</v>
      </c>
      <c r="AW1301" t="b">
        <v>0</v>
      </c>
      <c r="AX1301">
        <v>25300000</v>
      </c>
      <c r="AY1301" s="20">
        <v>44989</v>
      </c>
      <c r="AZ1301" s="20"/>
      <c r="BA1301" s="20"/>
      <c r="BB1301">
        <v>1</v>
      </c>
      <c r="BC1301">
        <v>0.20000000298023224</v>
      </c>
      <c r="BD1301">
        <v>1</v>
      </c>
      <c r="BE1301">
        <v>11.5</v>
      </c>
      <c r="BF1301" s="35" t="s">
        <v>14691</v>
      </c>
      <c r="BG1301" s="35" t="s">
        <v>10106</v>
      </c>
      <c r="BH1301" s="35" t="s">
        <v>14879</v>
      </c>
      <c r="BI1301" s="35" t="s">
        <v>2589</v>
      </c>
      <c r="BJ1301" s="35" t="s">
        <v>10107</v>
      </c>
    </row>
    <row r="1302" spans="1:62" x14ac:dyDescent="0.2">
      <c r="A1302">
        <v>1300</v>
      </c>
      <c r="B1302" s="35" t="s">
        <v>6299</v>
      </c>
      <c r="C1302" s="35" t="s">
        <v>6300</v>
      </c>
      <c r="D1302" s="35" t="s">
        <v>6301</v>
      </c>
      <c r="E1302" s="35" t="s">
        <v>6302</v>
      </c>
      <c r="F1302" s="35" t="s">
        <v>6303</v>
      </c>
      <c r="G1302" s="20">
        <v>44329</v>
      </c>
      <c r="H1302" s="35" t="s">
        <v>138</v>
      </c>
      <c r="I1302" s="35" t="s">
        <v>54</v>
      </c>
      <c r="J1302" s="35" t="s">
        <v>162</v>
      </c>
      <c r="K1302">
        <v>18</v>
      </c>
      <c r="L1302">
        <v>9.1999999999999993</v>
      </c>
      <c r="M1302" s="35" t="s">
        <v>6304</v>
      </c>
      <c r="N1302" s="35" t="s">
        <v>6305</v>
      </c>
      <c r="O1302" s="35" t="s">
        <v>394</v>
      </c>
      <c r="P1302" s="35" t="s">
        <v>2575</v>
      </c>
      <c r="Q1302" s="35" t="s">
        <v>453</v>
      </c>
      <c r="R1302" s="35" t="s">
        <v>2623</v>
      </c>
      <c r="S1302" s="35" t="s">
        <v>6306</v>
      </c>
      <c r="T1302">
        <v>7500000</v>
      </c>
      <c r="U1302">
        <v>10</v>
      </c>
      <c r="V1302" s="35" t="s">
        <v>14691</v>
      </c>
      <c r="W1302" s="35" t="s">
        <v>771</v>
      </c>
      <c r="X1302" s="35" t="s">
        <v>130</v>
      </c>
      <c r="Y1302" s="35" t="s">
        <v>56</v>
      </c>
      <c r="Z1302" s="35" t="s">
        <v>14691</v>
      </c>
      <c r="AA1302" s="35" t="s">
        <v>14691</v>
      </c>
      <c r="AC1302" s="35" t="s">
        <v>14691</v>
      </c>
      <c r="AD1302" s="35" t="s">
        <v>14691</v>
      </c>
      <c r="AE1302">
        <v>75750000</v>
      </c>
      <c r="AF1302">
        <v>10.1</v>
      </c>
      <c r="AG1302" s="35" t="s">
        <v>14691</v>
      </c>
      <c r="AI1302">
        <v>5625000</v>
      </c>
      <c r="AJ1302" s="20">
        <v>44551</v>
      </c>
      <c r="AK1302" s="20"/>
      <c r="AL1302">
        <v>3176000</v>
      </c>
      <c r="AM1302">
        <v>317600</v>
      </c>
      <c r="AP1302" s="35" t="s">
        <v>14691</v>
      </c>
      <c r="AQ1302" s="35" t="s">
        <v>14691</v>
      </c>
      <c r="AR1302" s="35" t="s">
        <v>14691</v>
      </c>
      <c r="AS1302" s="35" t="s">
        <v>14691</v>
      </c>
      <c r="AT1302" s="35" t="s">
        <v>14691</v>
      </c>
      <c r="AU1302">
        <v>10.1</v>
      </c>
      <c r="AV1302">
        <v>10.124000000000001</v>
      </c>
      <c r="AW1302" t="b">
        <v>0</v>
      </c>
      <c r="AX1302">
        <v>7500000</v>
      </c>
      <c r="AY1302" s="20">
        <v>44918</v>
      </c>
      <c r="AZ1302" s="20"/>
      <c r="BA1302" s="20">
        <v>45100</v>
      </c>
      <c r="BB1302">
        <v>1</v>
      </c>
      <c r="BC1302">
        <v>0.75</v>
      </c>
      <c r="BD1302">
        <v>1</v>
      </c>
      <c r="BE1302">
        <v>11.5</v>
      </c>
      <c r="BF1302" s="35" t="s">
        <v>14691</v>
      </c>
      <c r="BG1302" s="35" t="s">
        <v>772</v>
      </c>
      <c r="BH1302" s="35" t="s">
        <v>6307</v>
      </c>
      <c r="BI1302" s="35" t="s">
        <v>2580</v>
      </c>
      <c r="BJ1302" s="35" t="s">
        <v>6308</v>
      </c>
    </row>
    <row r="1303" spans="1:62" x14ac:dyDescent="0.2">
      <c r="A1303">
        <v>1301</v>
      </c>
      <c r="B1303" s="35" t="s">
        <v>6299</v>
      </c>
      <c r="C1303" s="35" t="s">
        <v>6300</v>
      </c>
      <c r="D1303" s="35" t="s">
        <v>6301</v>
      </c>
      <c r="E1303" s="35" t="s">
        <v>6309</v>
      </c>
      <c r="F1303" s="35" t="s">
        <v>6303</v>
      </c>
      <c r="G1303" s="20">
        <v>44329</v>
      </c>
      <c r="H1303" s="35" t="s">
        <v>138</v>
      </c>
      <c r="I1303" s="35" t="s">
        <v>54</v>
      </c>
      <c r="J1303" s="35" t="s">
        <v>162</v>
      </c>
      <c r="K1303">
        <v>18</v>
      </c>
      <c r="L1303">
        <v>9.1999999999999993</v>
      </c>
      <c r="M1303" s="35" t="s">
        <v>6304</v>
      </c>
      <c r="N1303" s="35" t="s">
        <v>6305</v>
      </c>
      <c r="O1303" s="35" t="s">
        <v>394</v>
      </c>
      <c r="P1303" s="35" t="s">
        <v>2575</v>
      </c>
      <c r="Q1303" s="35" t="s">
        <v>453</v>
      </c>
      <c r="R1303" s="35" t="s">
        <v>2623</v>
      </c>
      <c r="S1303" s="35" t="s">
        <v>6306</v>
      </c>
      <c r="T1303">
        <v>7500000</v>
      </c>
      <c r="U1303">
        <v>10</v>
      </c>
      <c r="V1303" s="35" t="s">
        <v>14691</v>
      </c>
      <c r="W1303" s="35" t="s">
        <v>771</v>
      </c>
      <c r="X1303" s="35" t="s">
        <v>130</v>
      </c>
      <c r="Y1303" s="35" t="s">
        <v>56</v>
      </c>
      <c r="Z1303" s="35" t="s">
        <v>14691</v>
      </c>
      <c r="AA1303" s="35" t="s">
        <v>14691</v>
      </c>
      <c r="AC1303" s="35" t="s">
        <v>14691</v>
      </c>
      <c r="AD1303" s="35" t="s">
        <v>14691</v>
      </c>
      <c r="AE1303">
        <v>75750000</v>
      </c>
      <c r="AF1303">
        <v>10.1</v>
      </c>
      <c r="AG1303" s="35" t="s">
        <v>14691</v>
      </c>
      <c r="AI1303">
        <v>5625000</v>
      </c>
      <c r="AJ1303" s="20">
        <v>44551</v>
      </c>
      <c r="AK1303" s="20"/>
      <c r="AL1303">
        <v>3176000</v>
      </c>
      <c r="AM1303">
        <v>317600</v>
      </c>
      <c r="AP1303" s="35" t="s">
        <v>14691</v>
      </c>
      <c r="AQ1303" s="35" t="s">
        <v>14691</v>
      </c>
      <c r="AR1303" s="35" t="s">
        <v>14691</v>
      </c>
      <c r="AS1303" s="35" t="s">
        <v>14691</v>
      </c>
      <c r="AT1303" s="35" t="s">
        <v>14691</v>
      </c>
      <c r="AU1303">
        <v>10.1</v>
      </c>
      <c r="AV1303">
        <v>10.124000000000001</v>
      </c>
      <c r="AW1303" t="b">
        <v>0</v>
      </c>
      <c r="AX1303">
        <v>7500000</v>
      </c>
      <c r="AY1303" s="20">
        <v>44918</v>
      </c>
      <c r="AZ1303" s="20"/>
      <c r="BA1303" s="20">
        <v>45100</v>
      </c>
      <c r="BB1303">
        <v>1</v>
      </c>
      <c r="BC1303">
        <v>0.75</v>
      </c>
      <c r="BD1303">
        <v>1</v>
      </c>
      <c r="BE1303">
        <v>11.5</v>
      </c>
      <c r="BF1303" s="35" t="s">
        <v>14691</v>
      </c>
      <c r="BG1303" s="35" t="s">
        <v>6299</v>
      </c>
      <c r="BH1303" s="35" t="s">
        <v>6310</v>
      </c>
      <c r="BI1303" s="35" t="s">
        <v>2584</v>
      </c>
      <c r="BJ1303" s="35" t="s">
        <v>6311</v>
      </c>
    </row>
    <row r="1304" spans="1:62" x14ac:dyDescent="0.2">
      <c r="A1304">
        <v>1302</v>
      </c>
      <c r="B1304" s="35" t="s">
        <v>6299</v>
      </c>
      <c r="C1304" s="35" t="s">
        <v>6300</v>
      </c>
      <c r="D1304" s="35" t="s">
        <v>6301</v>
      </c>
      <c r="E1304" s="35" t="s">
        <v>6312</v>
      </c>
      <c r="F1304" s="35" t="s">
        <v>6303</v>
      </c>
      <c r="G1304" s="20">
        <v>44329</v>
      </c>
      <c r="H1304" s="35" t="s">
        <v>138</v>
      </c>
      <c r="I1304" s="35" t="s">
        <v>54</v>
      </c>
      <c r="J1304" s="35" t="s">
        <v>162</v>
      </c>
      <c r="K1304">
        <v>18</v>
      </c>
      <c r="L1304">
        <v>9.1999999999999993</v>
      </c>
      <c r="M1304" s="35" t="s">
        <v>6304</v>
      </c>
      <c r="N1304" s="35" t="s">
        <v>6305</v>
      </c>
      <c r="O1304" s="35" t="s">
        <v>394</v>
      </c>
      <c r="P1304" s="35" t="s">
        <v>2575</v>
      </c>
      <c r="Q1304" s="35" t="s">
        <v>453</v>
      </c>
      <c r="R1304" s="35" t="s">
        <v>2623</v>
      </c>
      <c r="S1304" s="35" t="s">
        <v>6306</v>
      </c>
      <c r="T1304">
        <v>7500000</v>
      </c>
      <c r="U1304">
        <v>10</v>
      </c>
      <c r="V1304" s="35" t="s">
        <v>14691</v>
      </c>
      <c r="W1304" s="35" t="s">
        <v>771</v>
      </c>
      <c r="X1304" s="35" t="s">
        <v>130</v>
      </c>
      <c r="Y1304" s="35" t="s">
        <v>56</v>
      </c>
      <c r="Z1304" s="35" t="s">
        <v>14691</v>
      </c>
      <c r="AA1304" s="35" t="s">
        <v>14691</v>
      </c>
      <c r="AC1304" s="35" t="s">
        <v>14691</v>
      </c>
      <c r="AD1304" s="35" t="s">
        <v>14691</v>
      </c>
      <c r="AE1304">
        <v>75750000</v>
      </c>
      <c r="AF1304">
        <v>10.1</v>
      </c>
      <c r="AG1304" s="35" t="s">
        <v>14691</v>
      </c>
      <c r="AI1304">
        <v>5625000</v>
      </c>
      <c r="AJ1304" s="20">
        <v>44551</v>
      </c>
      <c r="AK1304" s="20"/>
      <c r="AL1304">
        <v>3176000</v>
      </c>
      <c r="AM1304">
        <v>317600</v>
      </c>
      <c r="AP1304" s="35" t="s">
        <v>14691</v>
      </c>
      <c r="AQ1304" s="35" t="s">
        <v>14691</v>
      </c>
      <c r="AR1304" s="35" t="s">
        <v>14691</v>
      </c>
      <c r="AS1304" s="35" t="s">
        <v>14691</v>
      </c>
      <c r="AT1304" s="35" t="s">
        <v>14691</v>
      </c>
      <c r="AU1304">
        <v>10.1</v>
      </c>
      <c r="AV1304">
        <v>10.124000000000001</v>
      </c>
      <c r="AW1304" t="b">
        <v>0</v>
      </c>
      <c r="AX1304">
        <v>7500000</v>
      </c>
      <c r="AY1304" s="20">
        <v>44918</v>
      </c>
      <c r="AZ1304" s="20"/>
      <c r="BA1304" s="20">
        <v>45100</v>
      </c>
      <c r="BB1304">
        <v>1</v>
      </c>
      <c r="BC1304">
        <v>0.75</v>
      </c>
      <c r="BD1304">
        <v>1</v>
      </c>
      <c r="BE1304">
        <v>11.5</v>
      </c>
      <c r="BF1304" s="35" t="s">
        <v>14691</v>
      </c>
      <c r="BG1304" s="35" t="s">
        <v>6313</v>
      </c>
      <c r="BH1304" s="35" t="s">
        <v>6314</v>
      </c>
      <c r="BI1304" s="35" t="s">
        <v>2589</v>
      </c>
      <c r="BJ1304" s="35" t="s">
        <v>6315</v>
      </c>
    </row>
    <row r="1305" spans="1:62" x14ac:dyDescent="0.2">
      <c r="A1305">
        <v>1303</v>
      </c>
      <c r="B1305" s="35" t="s">
        <v>5212</v>
      </c>
      <c r="C1305" s="35" t="s">
        <v>5213</v>
      </c>
      <c r="D1305" s="35" t="s">
        <v>5214</v>
      </c>
      <c r="E1305" s="35" t="s">
        <v>5215</v>
      </c>
      <c r="F1305" s="35" t="s">
        <v>5216</v>
      </c>
      <c r="G1305" s="20">
        <v>44113</v>
      </c>
      <c r="H1305" s="35" t="s">
        <v>3225</v>
      </c>
      <c r="I1305" s="35" t="s">
        <v>54</v>
      </c>
      <c r="J1305" s="35" t="s">
        <v>53</v>
      </c>
      <c r="K1305">
        <v>18</v>
      </c>
      <c r="L1305">
        <v>9.1999999999999993</v>
      </c>
      <c r="M1305" s="35" t="s">
        <v>5217</v>
      </c>
      <c r="N1305" s="35" t="s">
        <v>5218</v>
      </c>
      <c r="O1305" s="35" t="s">
        <v>74</v>
      </c>
      <c r="P1305" s="35" t="s">
        <v>2575</v>
      </c>
      <c r="Q1305" s="35" t="s">
        <v>209</v>
      </c>
      <c r="R1305" s="35" t="s">
        <v>2623</v>
      </c>
      <c r="S1305" s="35" t="s">
        <v>5219</v>
      </c>
      <c r="T1305">
        <v>34500000</v>
      </c>
      <c r="U1305">
        <v>10</v>
      </c>
      <c r="V1305" s="35" t="s">
        <v>5220</v>
      </c>
      <c r="W1305" s="35" t="s">
        <v>769</v>
      </c>
      <c r="X1305" s="35" t="s">
        <v>130</v>
      </c>
      <c r="Y1305" s="35" t="s">
        <v>48</v>
      </c>
      <c r="Z1305" s="35" t="s">
        <v>14691</v>
      </c>
      <c r="AA1305" s="35" t="s">
        <v>14691</v>
      </c>
      <c r="AB1305">
        <v>15000000</v>
      </c>
      <c r="AC1305" s="35" t="s">
        <v>5221</v>
      </c>
      <c r="AD1305" s="35" t="s">
        <v>5222</v>
      </c>
      <c r="AE1305">
        <v>345000000</v>
      </c>
      <c r="AF1305">
        <v>10</v>
      </c>
      <c r="AG1305" s="35" t="s">
        <v>14691</v>
      </c>
      <c r="AI1305">
        <v>11500000</v>
      </c>
      <c r="AJ1305" s="20">
        <v>44131</v>
      </c>
      <c r="AK1305" s="20"/>
      <c r="AL1305">
        <v>8900000</v>
      </c>
      <c r="AO1305">
        <v>5933333</v>
      </c>
      <c r="AP1305" s="35" t="s">
        <v>14691</v>
      </c>
      <c r="AQ1305" s="35" t="s">
        <v>14691</v>
      </c>
      <c r="AR1305" s="35" t="s">
        <v>14691</v>
      </c>
      <c r="AS1305" s="35" t="s">
        <v>14691</v>
      </c>
      <c r="AT1305" s="35" t="s">
        <v>14691</v>
      </c>
      <c r="AU1305">
        <v>10</v>
      </c>
      <c r="AV1305">
        <v>10.029999999999999</v>
      </c>
      <c r="AW1305" t="b">
        <v>0</v>
      </c>
      <c r="AX1305">
        <v>34500000</v>
      </c>
      <c r="AY1305" s="20">
        <v>44863</v>
      </c>
      <c r="AZ1305" s="20"/>
      <c r="BA1305" s="20"/>
      <c r="BB1305">
        <v>1</v>
      </c>
      <c r="BC1305">
        <v>0.3333333432674408</v>
      </c>
      <c r="BD1305">
        <v>1</v>
      </c>
      <c r="BE1305">
        <v>11.5</v>
      </c>
      <c r="BF1305" s="35" t="s">
        <v>14691</v>
      </c>
      <c r="BG1305" s="35" t="s">
        <v>770</v>
      </c>
      <c r="BH1305" s="35" t="s">
        <v>5223</v>
      </c>
      <c r="BI1305" s="35" t="s">
        <v>2580</v>
      </c>
      <c r="BJ1305" s="35" t="s">
        <v>5224</v>
      </c>
    </row>
    <row r="1306" spans="1:62" x14ac:dyDescent="0.2">
      <c r="A1306">
        <v>1304</v>
      </c>
      <c r="B1306" s="35" t="s">
        <v>5212</v>
      </c>
      <c r="C1306" s="35" t="s">
        <v>5213</v>
      </c>
      <c r="D1306" s="35" t="s">
        <v>5214</v>
      </c>
      <c r="E1306" s="35" t="s">
        <v>5225</v>
      </c>
      <c r="F1306" s="35" t="s">
        <v>5216</v>
      </c>
      <c r="G1306" s="20">
        <v>44113</v>
      </c>
      <c r="H1306" s="35" t="s">
        <v>3225</v>
      </c>
      <c r="I1306" s="35" t="s">
        <v>54</v>
      </c>
      <c r="J1306" s="35" t="s">
        <v>53</v>
      </c>
      <c r="K1306">
        <v>18</v>
      </c>
      <c r="L1306">
        <v>9.1999999999999993</v>
      </c>
      <c r="M1306" s="35" t="s">
        <v>5217</v>
      </c>
      <c r="N1306" s="35" t="s">
        <v>5218</v>
      </c>
      <c r="O1306" s="35" t="s">
        <v>74</v>
      </c>
      <c r="P1306" s="35" t="s">
        <v>2575</v>
      </c>
      <c r="Q1306" s="35" t="s">
        <v>209</v>
      </c>
      <c r="R1306" s="35" t="s">
        <v>2623</v>
      </c>
      <c r="S1306" s="35" t="s">
        <v>5219</v>
      </c>
      <c r="T1306">
        <v>34500000</v>
      </c>
      <c r="U1306">
        <v>10</v>
      </c>
      <c r="V1306" s="35" t="s">
        <v>5220</v>
      </c>
      <c r="W1306" s="35" t="s">
        <v>769</v>
      </c>
      <c r="X1306" s="35" t="s">
        <v>130</v>
      </c>
      <c r="Y1306" s="35" t="s">
        <v>48</v>
      </c>
      <c r="Z1306" s="35" t="s">
        <v>14691</v>
      </c>
      <c r="AA1306" s="35" t="s">
        <v>14691</v>
      </c>
      <c r="AB1306">
        <v>15000000</v>
      </c>
      <c r="AC1306" s="35" t="s">
        <v>5221</v>
      </c>
      <c r="AD1306" s="35" t="s">
        <v>5222</v>
      </c>
      <c r="AE1306">
        <v>345000000</v>
      </c>
      <c r="AF1306">
        <v>10</v>
      </c>
      <c r="AG1306" s="35" t="s">
        <v>14691</v>
      </c>
      <c r="AI1306">
        <v>11500000</v>
      </c>
      <c r="AJ1306" s="20">
        <v>44131</v>
      </c>
      <c r="AK1306" s="20"/>
      <c r="AL1306">
        <v>8900000</v>
      </c>
      <c r="AO1306">
        <v>5933333</v>
      </c>
      <c r="AP1306" s="35" t="s">
        <v>14691</v>
      </c>
      <c r="AQ1306" s="35" t="s">
        <v>14691</v>
      </c>
      <c r="AR1306" s="35" t="s">
        <v>14691</v>
      </c>
      <c r="AS1306" s="35" t="s">
        <v>14691</v>
      </c>
      <c r="AT1306" s="35" t="s">
        <v>14691</v>
      </c>
      <c r="AU1306">
        <v>10</v>
      </c>
      <c r="AV1306">
        <v>10.029999999999999</v>
      </c>
      <c r="AW1306" t="b">
        <v>0</v>
      </c>
      <c r="AX1306">
        <v>34500000</v>
      </c>
      <c r="AY1306" s="20">
        <v>44863</v>
      </c>
      <c r="AZ1306" s="20"/>
      <c r="BA1306" s="20"/>
      <c r="BB1306">
        <v>1</v>
      </c>
      <c r="BC1306">
        <v>0.3333333432674408</v>
      </c>
      <c r="BD1306">
        <v>1</v>
      </c>
      <c r="BE1306">
        <v>11.5</v>
      </c>
      <c r="BF1306" s="35" t="s">
        <v>14691</v>
      </c>
      <c r="BG1306" s="35" t="s">
        <v>5212</v>
      </c>
      <c r="BH1306" s="35" t="s">
        <v>5226</v>
      </c>
      <c r="BI1306" s="35" t="s">
        <v>2584</v>
      </c>
      <c r="BJ1306" s="35" t="s">
        <v>5227</v>
      </c>
    </row>
    <row r="1307" spans="1:62" x14ac:dyDescent="0.2">
      <c r="A1307">
        <v>1305</v>
      </c>
      <c r="B1307" s="35" t="s">
        <v>5212</v>
      </c>
      <c r="C1307" s="35" t="s">
        <v>5213</v>
      </c>
      <c r="D1307" s="35" t="s">
        <v>5214</v>
      </c>
      <c r="E1307" s="35" t="s">
        <v>5228</v>
      </c>
      <c r="F1307" s="35" t="s">
        <v>5216</v>
      </c>
      <c r="G1307" s="20">
        <v>44113</v>
      </c>
      <c r="H1307" s="35" t="s">
        <v>3225</v>
      </c>
      <c r="I1307" s="35" t="s">
        <v>54</v>
      </c>
      <c r="J1307" s="35" t="s">
        <v>53</v>
      </c>
      <c r="K1307">
        <v>18</v>
      </c>
      <c r="L1307">
        <v>9.1999999999999993</v>
      </c>
      <c r="M1307" s="35" t="s">
        <v>5217</v>
      </c>
      <c r="N1307" s="35" t="s">
        <v>5218</v>
      </c>
      <c r="O1307" s="35" t="s">
        <v>74</v>
      </c>
      <c r="P1307" s="35" t="s">
        <v>2575</v>
      </c>
      <c r="Q1307" s="35" t="s">
        <v>209</v>
      </c>
      <c r="R1307" s="35" t="s">
        <v>2623</v>
      </c>
      <c r="S1307" s="35" t="s">
        <v>5219</v>
      </c>
      <c r="T1307">
        <v>34500000</v>
      </c>
      <c r="U1307">
        <v>10</v>
      </c>
      <c r="V1307" s="35" t="s">
        <v>5220</v>
      </c>
      <c r="W1307" s="35" t="s">
        <v>769</v>
      </c>
      <c r="X1307" s="35" t="s">
        <v>130</v>
      </c>
      <c r="Y1307" s="35" t="s">
        <v>48</v>
      </c>
      <c r="Z1307" s="35" t="s">
        <v>14691</v>
      </c>
      <c r="AA1307" s="35" t="s">
        <v>14691</v>
      </c>
      <c r="AB1307">
        <v>15000000</v>
      </c>
      <c r="AC1307" s="35" t="s">
        <v>5221</v>
      </c>
      <c r="AD1307" s="35" t="s">
        <v>5222</v>
      </c>
      <c r="AE1307">
        <v>345000000</v>
      </c>
      <c r="AF1307">
        <v>10</v>
      </c>
      <c r="AG1307" s="35" t="s">
        <v>14691</v>
      </c>
      <c r="AI1307">
        <v>11500000</v>
      </c>
      <c r="AJ1307" s="20">
        <v>44131</v>
      </c>
      <c r="AK1307" s="20"/>
      <c r="AL1307">
        <v>8900000</v>
      </c>
      <c r="AO1307">
        <v>5933333</v>
      </c>
      <c r="AP1307" s="35" t="s">
        <v>14691</v>
      </c>
      <c r="AQ1307" s="35" t="s">
        <v>14691</v>
      </c>
      <c r="AR1307" s="35" t="s">
        <v>14691</v>
      </c>
      <c r="AS1307" s="35" t="s">
        <v>14691</v>
      </c>
      <c r="AT1307" s="35" t="s">
        <v>14691</v>
      </c>
      <c r="AU1307">
        <v>10</v>
      </c>
      <c r="AV1307">
        <v>10.029999999999999</v>
      </c>
      <c r="AW1307" t="b">
        <v>0</v>
      </c>
      <c r="AX1307">
        <v>34500000</v>
      </c>
      <c r="AY1307" s="20">
        <v>44863</v>
      </c>
      <c r="AZ1307" s="20"/>
      <c r="BA1307" s="20"/>
      <c r="BB1307">
        <v>1</v>
      </c>
      <c r="BC1307">
        <v>0.3333333432674408</v>
      </c>
      <c r="BD1307">
        <v>1</v>
      </c>
      <c r="BE1307">
        <v>11.5</v>
      </c>
      <c r="BF1307" s="35" t="s">
        <v>14691</v>
      </c>
      <c r="BG1307" s="35" t="s">
        <v>5229</v>
      </c>
      <c r="BH1307" s="35" t="s">
        <v>5230</v>
      </c>
      <c r="BI1307" s="35" t="s">
        <v>2589</v>
      </c>
      <c r="BJ1307" s="35" t="s">
        <v>5231</v>
      </c>
    </row>
    <row r="1308" spans="1:62" x14ac:dyDescent="0.2">
      <c r="A1308">
        <v>1306</v>
      </c>
      <c r="B1308" s="35" t="s">
        <v>12339</v>
      </c>
      <c r="C1308" s="35" t="s">
        <v>12340</v>
      </c>
      <c r="D1308" s="35" t="s">
        <v>12341</v>
      </c>
      <c r="E1308" s="35" t="s">
        <v>12342</v>
      </c>
      <c r="F1308" s="35" t="s">
        <v>12343</v>
      </c>
      <c r="G1308" s="20">
        <v>44470</v>
      </c>
      <c r="H1308" s="35" t="s">
        <v>2949</v>
      </c>
      <c r="I1308" s="35" t="s">
        <v>54</v>
      </c>
      <c r="J1308" s="35" t="s">
        <v>69</v>
      </c>
      <c r="K1308">
        <v>18</v>
      </c>
      <c r="L1308">
        <v>9.1999999999999993</v>
      </c>
      <c r="M1308" s="35" t="s">
        <v>12344</v>
      </c>
      <c r="N1308" s="35" t="s">
        <v>12345</v>
      </c>
      <c r="O1308" s="35" t="s">
        <v>136</v>
      </c>
      <c r="P1308" s="35" t="s">
        <v>5960</v>
      </c>
      <c r="Q1308" s="35" t="s">
        <v>96</v>
      </c>
      <c r="R1308" s="35" t="s">
        <v>2623</v>
      </c>
      <c r="S1308" s="35" t="s">
        <v>12346</v>
      </c>
      <c r="T1308">
        <v>11500000</v>
      </c>
      <c r="U1308">
        <v>10</v>
      </c>
      <c r="V1308" s="35" t="s">
        <v>12347</v>
      </c>
      <c r="W1308" s="35" t="s">
        <v>767</v>
      </c>
      <c r="X1308" s="35" t="s">
        <v>130</v>
      </c>
      <c r="Y1308" s="35" t="s">
        <v>56</v>
      </c>
      <c r="Z1308" s="35" t="s">
        <v>14691</v>
      </c>
      <c r="AA1308" s="35" t="s">
        <v>14691</v>
      </c>
      <c r="AC1308" s="35" t="s">
        <v>14691</v>
      </c>
      <c r="AD1308" s="35" t="s">
        <v>14691</v>
      </c>
      <c r="AE1308">
        <v>117875000</v>
      </c>
      <c r="AF1308">
        <v>10.25</v>
      </c>
      <c r="AG1308" s="35" t="s">
        <v>14691</v>
      </c>
      <c r="AI1308">
        <v>5750000</v>
      </c>
      <c r="AJ1308" s="20">
        <v>44496</v>
      </c>
      <c r="AK1308" s="20"/>
      <c r="AL1308">
        <v>8175000</v>
      </c>
      <c r="AO1308">
        <v>8175000</v>
      </c>
      <c r="AP1308" s="35" t="s">
        <v>14691</v>
      </c>
      <c r="AQ1308" s="35" t="s">
        <v>14691</v>
      </c>
      <c r="AR1308" s="35" t="s">
        <v>14691</v>
      </c>
      <c r="AS1308" s="35" t="s">
        <v>14691</v>
      </c>
      <c r="AT1308" s="35" t="s">
        <v>14691</v>
      </c>
      <c r="AU1308">
        <v>10.25</v>
      </c>
      <c r="AV1308">
        <v>10.294</v>
      </c>
      <c r="AW1308" t="b">
        <v>0</v>
      </c>
      <c r="AX1308">
        <v>11500000</v>
      </c>
      <c r="AY1308" s="20">
        <v>45045</v>
      </c>
      <c r="AZ1308" s="20"/>
      <c r="BA1308" s="20"/>
      <c r="BB1308">
        <v>1</v>
      </c>
      <c r="BC1308">
        <v>0.5</v>
      </c>
      <c r="BD1308">
        <v>1</v>
      </c>
      <c r="BE1308">
        <v>11.5</v>
      </c>
      <c r="BF1308" s="35" t="s">
        <v>14691</v>
      </c>
      <c r="BG1308" s="35" t="s">
        <v>768</v>
      </c>
      <c r="BH1308" s="35" t="s">
        <v>14880</v>
      </c>
      <c r="BI1308" s="35" t="s">
        <v>2580</v>
      </c>
      <c r="BJ1308" s="35" t="s">
        <v>12348</v>
      </c>
    </row>
    <row r="1309" spans="1:62" x14ac:dyDescent="0.2">
      <c r="A1309">
        <v>1307</v>
      </c>
      <c r="B1309" s="35" t="s">
        <v>12339</v>
      </c>
      <c r="C1309" s="35" t="s">
        <v>12340</v>
      </c>
      <c r="D1309" s="35" t="s">
        <v>12341</v>
      </c>
      <c r="E1309" s="35" t="s">
        <v>12349</v>
      </c>
      <c r="F1309" s="35" t="s">
        <v>12343</v>
      </c>
      <c r="G1309" s="20">
        <v>44470</v>
      </c>
      <c r="H1309" s="35" t="s">
        <v>2949</v>
      </c>
      <c r="I1309" s="35" t="s">
        <v>54</v>
      </c>
      <c r="J1309" s="35" t="s">
        <v>69</v>
      </c>
      <c r="K1309">
        <v>18</v>
      </c>
      <c r="L1309">
        <v>9.1999999999999993</v>
      </c>
      <c r="M1309" s="35" t="s">
        <v>12344</v>
      </c>
      <c r="N1309" s="35" t="s">
        <v>12345</v>
      </c>
      <c r="O1309" s="35" t="s">
        <v>136</v>
      </c>
      <c r="P1309" s="35" t="s">
        <v>5960</v>
      </c>
      <c r="Q1309" s="35" t="s">
        <v>96</v>
      </c>
      <c r="R1309" s="35" t="s">
        <v>2623</v>
      </c>
      <c r="S1309" s="35" t="s">
        <v>12346</v>
      </c>
      <c r="T1309">
        <v>11500000</v>
      </c>
      <c r="U1309">
        <v>10</v>
      </c>
      <c r="V1309" s="35" t="s">
        <v>12347</v>
      </c>
      <c r="W1309" s="35" t="s">
        <v>767</v>
      </c>
      <c r="X1309" s="35" t="s">
        <v>130</v>
      </c>
      <c r="Y1309" s="35" t="s">
        <v>56</v>
      </c>
      <c r="Z1309" s="35" t="s">
        <v>14691</v>
      </c>
      <c r="AA1309" s="35" t="s">
        <v>14691</v>
      </c>
      <c r="AC1309" s="35" t="s">
        <v>14691</v>
      </c>
      <c r="AD1309" s="35" t="s">
        <v>14691</v>
      </c>
      <c r="AE1309">
        <v>117875000</v>
      </c>
      <c r="AF1309">
        <v>10.25</v>
      </c>
      <c r="AG1309" s="35" t="s">
        <v>14691</v>
      </c>
      <c r="AI1309">
        <v>5750000</v>
      </c>
      <c r="AJ1309" s="20">
        <v>44496</v>
      </c>
      <c r="AK1309" s="20"/>
      <c r="AL1309">
        <v>8175000</v>
      </c>
      <c r="AO1309">
        <v>8175000</v>
      </c>
      <c r="AP1309" s="35" t="s">
        <v>14691</v>
      </c>
      <c r="AQ1309" s="35" t="s">
        <v>14691</v>
      </c>
      <c r="AR1309" s="35" t="s">
        <v>14691</v>
      </c>
      <c r="AS1309" s="35" t="s">
        <v>14691</v>
      </c>
      <c r="AT1309" s="35" t="s">
        <v>14691</v>
      </c>
      <c r="AU1309">
        <v>10.25</v>
      </c>
      <c r="AV1309">
        <v>10.294</v>
      </c>
      <c r="AW1309" t="b">
        <v>0</v>
      </c>
      <c r="AX1309">
        <v>11500000</v>
      </c>
      <c r="AY1309" s="20">
        <v>45045</v>
      </c>
      <c r="AZ1309" s="20"/>
      <c r="BA1309" s="20"/>
      <c r="BB1309">
        <v>1</v>
      </c>
      <c r="BC1309">
        <v>0.5</v>
      </c>
      <c r="BD1309">
        <v>1</v>
      </c>
      <c r="BE1309">
        <v>11.5</v>
      </c>
      <c r="BF1309" s="35" t="s">
        <v>14691</v>
      </c>
      <c r="BG1309" s="35" t="s">
        <v>12339</v>
      </c>
      <c r="BH1309" s="35" t="s">
        <v>14881</v>
      </c>
      <c r="BI1309" s="35" t="s">
        <v>2584</v>
      </c>
      <c r="BJ1309" s="35" t="s">
        <v>12350</v>
      </c>
    </row>
    <row r="1310" spans="1:62" x14ac:dyDescent="0.2">
      <c r="A1310">
        <v>1308</v>
      </c>
      <c r="B1310" s="35" t="s">
        <v>12339</v>
      </c>
      <c r="C1310" s="35" t="s">
        <v>12340</v>
      </c>
      <c r="D1310" s="35" t="s">
        <v>12341</v>
      </c>
      <c r="E1310" s="35" t="s">
        <v>12351</v>
      </c>
      <c r="F1310" s="35" t="s">
        <v>12343</v>
      </c>
      <c r="G1310" s="20">
        <v>44470</v>
      </c>
      <c r="H1310" s="35" t="s">
        <v>2949</v>
      </c>
      <c r="I1310" s="35" t="s">
        <v>54</v>
      </c>
      <c r="J1310" s="35" t="s">
        <v>69</v>
      </c>
      <c r="K1310">
        <v>18</v>
      </c>
      <c r="L1310">
        <v>9.1999999999999993</v>
      </c>
      <c r="M1310" s="35" t="s">
        <v>12344</v>
      </c>
      <c r="N1310" s="35" t="s">
        <v>12345</v>
      </c>
      <c r="O1310" s="35" t="s">
        <v>136</v>
      </c>
      <c r="P1310" s="35" t="s">
        <v>5960</v>
      </c>
      <c r="Q1310" s="35" t="s">
        <v>96</v>
      </c>
      <c r="R1310" s="35" t="s">
        <v>2623</v>
      </c>
      <c r="S1310" s="35" t="s">
        <v>12346</v>
      </c>
      <c r="T1310">
        <v>11500000</v>
      </c>
      <c r="U1310">
        <v>10</v>
      </c>
      <c r="V1310" s="35" t="s">
        <v>12347</v>
      </c>
      <c r="W1310" s="35" t="s">
        <v>767</v>
      </c>
      <c r="X1310" s="35" t="s">
        <v>130</v>
      </c>
      <c r="Y1310" s="35" t="s">
        <v>56</v>
      </c>
      <c r="Z1310" s="35" t="s">
        <v>14691</v>
      </c>
      <c r="AA1310" s="35" t="s">
        <v>14691</v>
      </c>
      <c r="AC1310" s="35" t="s">
        <v>14691</v>
      </c>
      <c r="AD1310" s="35" t="s">
        <v>14691</v>
      </c>
      <c r="AE1310">
        <v>117875000</v>
      </c>
      <c r="AF1310">
        <v>10.25</v>
      </c>
      <c r="AG1310" s="35" t="s">
        <v>14691</v>
      </c>
      <c r="AI1310">
        <v>5750000</v>
      </c>
      <c r="AJ1310" s="20">
        <v>44496</v>
      </c>
      <c r="AK1310" s="20"/>
      <c r="AL1310">
        <v>8175000</v>
      </c>
      <c r="AO1310">
        <v>8175000</v>
      </c>
      <c r="AP1310" s="35" t="s">
        <v>14691</v>
      </c>
      <c r="AQ1310" s="35" t="s">
        <v>14691</v>
      </c>
      <c r="AR1310" s="35" t="s">
        <v>14691</v>
      </c>
      <c r="AS1310" s="35" t="s">
        <v>14691</v>
      </c>
      <c r="AT1310" s="35" t="s">
        <v>14691</v>
      </c>
      <c r="AU1310">
        <v>10.25</v>
      </c>
      <c r="AV1310">
        <v>10.294</v>
      </c>
      <c r="AW1310" t="b">
        <v>0</v>
      </c>
      <c r="AX1310">
        <v>11500000</v>
      </c>
      <c r="AY1310" s="20">
        <v>45045</v>
      </c>
      <c r="AZ1310" s="20"/>
      <c r="BA1310" s="20"/>
      <c r="BB1310">
        <v>1</v>
      </c>
      <c r="BC1310">
        <v>0.5</v>
      </c>
      <c r="BD1310">
        <v>1</v>
      </c>
      <c r="BE1310">
        <v>11.5</v>
      </c>
      <c r="BF1310" s="35" t="s">
        <v>14691</v>
      </c>
      <c r="BG1310" s="35" t="s">
        <v>12352</v>
      </c>
      <c r="BH1310" s="35" t="s">
        <v>14882</v>
      </c>
      <c r="BI1310" s="35" t="s">
        <v>2589</v>
      </c>
      <c r="BJ1310" s="35" t="s">
        <v>12353</v>
      </c>
    </row>
    <row r="1311" spans="1:62" x14ac:dyDescent="0.2">
      <c r="A1311">
        <v>1309</v>
      </c>
      <c r="B1311" s="35" t="s">
        <v>11445</v>
      </c>
      <c r="C1311" s="35" t="s">
        <v>11446</v>
      </c>
      <c r="D1311" s="35" t="s">
        <v>11447</v>
      </c>
      <c r="E1311" s="35" t="s">
        <v>11448</v>
      </c>
      <c r="F1311" s="35" t="s">
        <v>11449</v>
      </c>
      <c r="G1311" s="20">
        <v>44239</v>
      </c>
      <c r="H1311" s="35" t="s">
        <v>3225</v>
      </c>
      <c r="I1311" s="35" t="s">
        <v>54</v>
      </c>
      <c r="J1311" s="35" t="s">
        <v>53</v>
      </c>
      <c r="K1311">
        <v>18</v>
      </c>
      <c r="L1311">
        <v>9.1999999999999993</v>
      </c>
      <c r="M1311" s="35" t="s">
        <v>11450</v>
      </c>
      <c r="N1311" s="35" t="s">
        <v>11451</v>
      </c>
      <c r="O1311" s="35" t="s">
        <v>96</v>
      </c>
      <c r="P1311" s="35" t="s">
        <v>2575</v>
      </c>
      <c r="Q1311" s="35" t="s">
        <v>59</v>
      </c>
      <c r="R1311" s="35" t="s">
        <v>2577</v>
      </c>
      <c r="S1311" s="35" t="s">
        <v>4695</v>
      </c>
      <c r="T1311">
        <v>27128532</v>
      </c>
      <c r="U1311">
        <v>10</v>
      </c>
      <c r="V1311" s="35" t="s">
        <v>14691</v>
      </c>
      <c r="W1311" s="35" t="s">
        <v>765</v>
      </c>
      <c r="X1311" s="35" t="s">
        <v>65</v>
      </c>
      <c r="Y1311" s="35" t="s">
        <v>216</v>
      </c>
      <c r="Z1311" s="35" t="s">
        <v>14691</v>
      </c>
      <c r="AA1311" s="35" t="s">
        <v>14691</v>
      </c>
      <c r="AC1311" s="35" t="s">
        <v>14691</v>
      </c>
      <c r="AD1311" s="35" t="s">
        <v>14691</v>
      </c>
      <c r="AE1311">
        <v>271293945</v>
      </c>
      <c r="AF1311">
        <v>10</v>
      </c>
      <c r="AG1311" s="35" t="s">
        <v>14691</v>
      </c>
      <c r="AI1311">
        <v>9042844</v>
      </c>
      <c r="AJ1311" s="20">
        <v>44274</v>
      </c>
      <c r="AK1311" s="20"/>
      <c r="AL1311">
        <v>7425707</v>
      </c>
      <c r="AO1311">
        <v>4950471</v>
      </c>
      <c r="AP1311" s="35" t="s">
        <v>14691</v>
      </c>
      <c r="AQ1311" s="35" t="s">
        <v>14691</v>
      </c>
      <c r="AR1311" s="35" t="s">
        <v>14691</v>
      </c>
      <c r="AS1311" s="35" t="s">
        <v>14691</v>
      </c>
      <c r="AT1311" s="35" t="s">
        <v>14691</v>
      </c>
      <c r="AU1311">
        <v>10.01</v>
      </c>
      <c r="AV1311">
        <v>10.074999999999999</v>
      </c>
      <c r="AW1311" t="b">
        <v>0</v>
      </c>
      <c r="AX1311">
        <v>27128532</v>
      </c>
      <c r="AY1311" s="20">
        <v>45008</v>
      </c>
      <c r="AZ1311" s="20"/>
      <c r="BA1311" s="20"/>
      <c r="BB1311">
        <v>1</v>
      </c>
      <c r="BC1311">
        <v>0.3333333432674408</v>
      </c>
      <c r="BD1311">
        <v>1</v>
      </c>
      <c r="BE1311">
        <v>11.5</v>
      </c>
      <c r="BF1311" s="35" t="s">
        <v>14691</v>
      </c>
      <c r="BG1311" s="35" t="s">
        <v>766</v>
      </c>
      <c r="BH1311" s="35" t="s">
        <v>11452</v>
      </c>
      <c r="BI1311" s="35" t="s">
        <v>2580</v>
      </c>
      <c r="BJ1311" s="35" t="s">
        <v>11453</v>
      </c>
    </row>
    <row r="1312" spans="1:62" x14ac:dyDescent="0.2">
      <c r="A1312">
        <v>1310</v>
      </c>
      <c r="B1312" s="35" t="s">
        <v>11445</v>
      </c>
      <c r="C1312" s="35" t="s">
        <v>11446</v>
      </c>
      <c r="D1312" s="35" t="s">
        <v>11447</v>
      </c>
      <c r="E1312" s="35" t="s">
        <v>11454</v>
      </c>
      <c r="F1312" s="35" t="s">
        <v>11449</v>
      </c>
      <c r="G1312" s="20">
        <v>44239</v>
      </c>
      <c r="H1312" s="35" t="s">
        <v>3225</v>
      </c>
      <c r="I1312" s="35" t="s">
        <v>54</v>
      </c>
      <c r="J1312" s="35" t="s">
        <v>53</v>
      </c>
      <c r="K1312">
        <v>18</v>
      </c>
      <c r="L1312">
        <v>9.1999999999999993</v>
      </c>
      <c r="M1312" s="35" t="s">
        <v>11450</v>
      </c>
      <c r="N1312" s="35" t="s">
        <v>11451</v>
      </c>
      <c r="O1312" s="35" t="s">
        <v>96</v>
      </c>
      <c r="P1312" s="35" t="s">
        <v>2575</v>
      </c>
      <c r="Q1312" s="35" t="s">
        <v>59</v>
      </c>
      <c r="R1312" s="35" t="s">
        <v>2577</v>
      </c>
      <c r="S1312" s="35" t="s">
        <v>4695</v>
      </c>
      <c r="T1312">
        <v>27128532</v>
      </c>
      <c r="U1312">
        <v>10</v>
      </c>
      <c r="V1312" s="35" t="s">
        <v>14691</v>
      </c>
      <c r="W1312" s="35" t="s">
        <v>765</v>
      </c>
      <c r="X1312" s="35" t="s">
        <v>65</v>
      </c>
      <c r="Y1312" s="35" t="s">
        <v>216</v>
      </c>
      <c r="Z1312" s="35" t="s">
        <v>14691</v>
      </c>
      <c r="AA1312" s="35" t="s">
        <v>14691</v>
      </c>
      <c r="AC1312" s="35" t="s">
        <v>14691</v>
      </c>
      <c r="AD1312" s="35" t="s">
        <v>14691</v>
      </c>
      <c r="AE1312">
        <v>271293945</v>
      </c>
      <c r="AF1312">
        <v>10</v>
      </c>
      <c r="AG1312" s="35" t="s">
        <v>14691</v>
      </c>
      <c r="AI1312">
        <v>9042844</v>
      </c>
      <c r="AJ1312" s="20">
        <v>44274</v>
      </c>
      <c r="AK1312" s="20"/>
      <c r="AL1312">
        <v>7425707</v>
      </c>
      <c r="AO1312">
        <v>4950471</v>
      </c>
      <c r="AP1312" s="35" t="s">
        <v>14691</v>
      </c>
      <c r="AQ1312" s="35" t="s">
        <v>14691</v>
      </c>
      <c r="AR1312" s="35" t="s">
        <v>14691</v>
      </c>
      <c r="AS1312" s="35" t="s">
        <v>14691</v>
      </c>
      <c r="AT1312" s="35" t="s">
        <v>14691</v>
      </c>
      <c r="AU1312">
        <v>10.01</v>
      </c>
      <c r="AV1312">
        <v>10.074999999999999</v>
      </c>
      <c r="AW1312" t="b">
        <v>0</v>
      </c>
      <c r="AX1312">
        <v>27128532</v>
      </c>
      <c r="AY1312" s="20">
        <v>45008</v>
      </c>
      <c r="AZ1312" s="20"/>
      <c r="BA1312" s="20"/>
      <c r="BB1312">
        <v>1</v>
      </c>
      <c r="BC1312">
        <v>0.3333333432674408</v>
      </c>
      <c r="BD1312">
        <v>1</v>
      </c>
      <c r="BE1312">
        <v>11.5</v>
      </c>
      <c r="BF1312" s="35" t="s">
        <v>14691</v>
      </c>
      <c r="BG1312" s="35" t="s">
        <v>11445</v>
      </c>
      <c r="BH1312" s="35" t="s">
        <v>11455</v>
      </c>
      <c r="BI1312" s="35" t="s">
        <v>2584</v>
      </c>
      <c r="BJ1312" s="35" t="s">
        <v>11456</v>
      </c>
    </row>
    <row r="1313" spans="1:62" x14ac:dyDescent="0.2">
      <c r="A1313">
        <v>1311</v>
      </c>
      <c r="B1313" s="35" t="s">
        <v>11445</v>
      </c>
      <c r="C1313" s="35" t="s">
        <v>11446</v>
      </c>
      <c r="D1313" s="35" t="s">
        <v>11447</v>
      </c>
      <c r="E1313" s="35" t="s">
        <v>11457</v>
      </c>
      <c r="F1313" s="35" t="s">
        <v>11449</v>
      </c>
      <c r="G1313" s="20">
        <v>44239</v>
      </c>
      <c r="H1313" s="35" t="s">
        <v>3225</v>
      </c>
      <c r="I1313" s="35" t="s">
        <v>54</v>
      </c>
      <c r="J1313" s="35" t="s">
        <v>53</v>
      </c>
      <c r="K1313">
        <v>18</v>
      </c>
      <c r="L1313">
        <v>9.1999999999999993</v>
      </c>
      <c r="M1313" s="35" t="s">
        <v>11450</v>
      </c>
      <c r="N1313" s="35" t="s">
        <v>11451</v>
      </c>
      <c r="O1313" s="35" t="s">
        <v>96</v>
      </c>
      <c r="P1313" s="35" t="s">
        <v>2575</v>
      </c>
      <c r="Q1313" s="35" t="s">
        <v>59</v>
      </c>
      <c r="R1313" s="35" t="s">
        <v>2577</v>
      </c>
      <c r="S1313" s="35" t="s">
        <v>4695</v>
      </c>
      <c r="T1313">
        <v>27128532</v>
      </c>
      <c r="U1313">
        <v>10</v>
      </c>
      <c r="V1313" s="35" t="s">
        <v>14691</v>
      </c>
      <c r="W1313" s="35" t="s">
        <v>765</v>
      </c>
      <c r="X1313" s="35" t="s">
        <v>65</v>
      </c>
      <c r="Y1313" s="35" t="s">
        <v>216</v>
      </c>
      <c r="Z1313" s="35" t="s">
        <v>14691</v>
      </c>
      <c r="AA1313" s="35" t="s">
        <v>14691</v>
      </c>
      <c r="AC1313" s="35" t="s">
        <v>14691</v>
      </c>
      <c r="AD1313" s="35" t="s">
        <v>14691</v>
      </c>
      <c r="AE1313">
        <v>271293945</v>
      </c>
      <c r="AF1313">
        <v>10</v>
      </c>
      <c r="AG1313" s="35" t="s">
        <v>14691</v>
      </c>
      <c r="AI1313">
        <v>9042844</v>
      </c>
      <c r="AJ1313" s="20">
        <v>44274</v>
      </c>
      <c r="AK1313" s="20"/>
      <c r="AL1313">
        <v>7425707</v>
      </c>
      <c r="AO1313">
        <v>4950471</v>
      </c>
      <c r="AP1313" s="35" t="s">
        <v>14691</v>
      </c>
      <c r="AQ1313" s="35" t="s">
        <v>14691</v>
      </c>
      <c r="AR1313" s="35" t="s">
        <v>14691</v>
      </c>
      <c r="AS1313" s="35" t="s">
        <v>14691</v>
      </c>
      <c r="AT1313" s="35" t="s">
        <v>14691</v>
      </c>
      <c r="AU1313">
        <v>10.01</v>
      </c>
      <c r="AV1313">
        <v>10.074999999999999</v>
      </c>
      <c r="AW1313" t="b">
        <v>0</v>
      </c>
      <c r="AX1313">
        <v>27128532</v>
      </c>
      <c r="AY1313" s="20">
        <v>45008</v>
      </c>
      <c r="AZ1313" s="20"/>
      <c r="BA1313" s="20"/>
      <c r="BB1313">
        <v>1</v>
      </c>
      <c r="BC1313">
        <v>0.3333333432674408</v>
      </c>
      <c r="BD1313">
        <v>1</v>
      </c>
      <c r="BE1313">
        <v>11.5</v>
      </c>
      <c r="BF1313" s="35" t="s">
        <v>14691</v>
      </c>
      <c r="BG1313" s="35" t="s">
        <v>11458</v>
      </c>
      <c r="BH1313" s="35" t="s">
        <v>11459</v>
      </c>
      <c r="BI1313" s="35" t="s">
        <v>2589</v>
      </c>
      <c r="BJ1313" s="35" t="s">
        <v>11460</v>
      </c>
    </row>
    <row r="1314" spans="1:62" x14ac:dyDescent="0.2">
      <c r="A1314">
        <v>1312</v>
      </c>
      <c r="B1314" s="35" t="s">
        <v>9213</v>
      </c>
      <c r="C1314" s="35" t="s">
        <v>9214</v>
      </c>
      <c r="D1314" s="35" t="s">
        <v>9215</v>
      </c>
      <c r="E1314" s="35" t="s">
        <v>9216</v>
      </c>
      <c r="F1314" s="35" t="s">
        <v>9217</v>
      </c>
      <c r="G1314" s="20">
        <v>44228</v>
      </c>
      <c r="H1314" s="35" t="s">
        <v>3225</v>
      </c>
      <c r="I1314" s="35" t="s">
        <v>54</v>
      </c>
      <c r="J1314" s="35" t="s">
        <v>69</v>
      </c>
      <c r="K1314">
        <v>18</v>
      </c>
      <c r="L1314">
        <v>9.1999999999999993</v>
      </c>
      <c r="M1314" s="35" t="s">
        <v>9218</v>
      </c>
      <c r="N1314" s="35" t="s">
        <v>9219</v>
      </c>
      <c r="O1314" s="35" t="s">
        <v>394</v>
      </c>
      <c r="P1314" s="35" t="s">
        <v>9220</v>
      </c>
      <c r="Q1314" s="35" t="s">
        <v>200</v>
      </c>
      <c r="R1314" s="35" t="s">
        <v>2577</v>
      </c>
      <c r="S1314" s="35" t="s">
        <v>9221</v>
      </c>
      <c r="T1314">
        <v>11500000</v>
      </c>
      <c r="U1314">
        <v>10</v>
      </c>
      <c r="V1314" s="35" t="s">
        <v>14691</v>
      </c>
      <c r="W1314" s="35" t="s">
        <v>763</v>
      </c>
      <c r="X1314" s="35" t="s">
        <v>49</v>
      </c>
      <c r="Y1314" s="35" t="s">
        <v>216</v>
      </c>
      <c r="Z1314" s="35" t="s">
        <v>14691</v>
      </c>
      <c r="AA1314" s="35" t="s">
        <v>14691</v>
      </c>
      <c r="AC1314" s="35" t="s">
        <v>14691</v>
      </c>
      <c r="AD1314" s="35" t="s">
        <v>14691</v>
      </c>
      <c r="AE1314">
        <v>115004191</v>
      </c>
      <c r="AF1314">
        <v>10</v>
      </c>
      <c r="AG1314" s="35" t="s">
        <v>14691</v>
      </c>
      <c r="AI1314">
        <v>5750000</v>
      </c>
      <c r="AJ1314" s="20">
        <v>44244</v>
      </c>
      <c r="AK1314" s="20"/>
      <c r="AL1314">
        <v>3500000</v>
      </c>
      <c r="AM1314">
        <v>350000</v>
      </c>
      <c r="AP1314" s="35" t="s">
        <v>14691</v>
      </c>
      <c r="AQ1314" s="35" t="s">
        <v>14691</v>
      </c>
      <c r="AR1314" s="35" t="s">
        <v>14691</v>
      </c>
      <c r="AS1314" s="35" t="s">
        <v>14691</v>
      </c>
      <c r="AT1314" s="35" t="s">
        <v>14691</v>
      </c>
      <c r="AU1314">
        <v>10.01</v>
      </c>
      <c r="AV1314">
        <v>10.07</v>
      </c>
      <c r="AW1314" t="b">
        <v>0</v>
      </c>
      <c r="AX1314">
        <v>11500000</v>
      </c>
      <c r="AY1314" s="20">
        <v>44976</v>
      </c>
      <c r="AZ1314" s="20"/>
      <c r="BA1314" s="20"/>
      <c r="BB1314">
        <v>1</v>
      </c>
      <c r="BC1314">
        <v>0.5</v>
      </c>
      <c r="BD1314">
        <v>1</v>
      </c>
      <c r="BE1314">
        <v>11.5</v>
      </c>
      <c r="BF1314" s="35" t="s">
        <v>14691</v>
      </c>
      <c r="BG1314" s="35" t="s">
        <v>764</v>
      </c>
      <c r="BH1314" s="35" t="s">
        <v>9222</v>
      </c>
      <c r="BI1314" s="35" t="s">
        <v>2580</v>
      </c>
      <c r="BJ1314" s="35" t="s">
        <v>9223</v>
      </c>
    </row>
    <row r="1315" spans="1:62" x14ac:dyDescent="0.2">
      <c r="A1315">
        <v>1313</v>
      </c>
      <c r="B1315" s="35" t="s">
        <v>9213</v>
      </c>
      <c r="C1315" s="35" t="s">
        <v>9214</v>
      </c>
      <c r="D1315" s="35" t="s">
        <v>9215</v>
      </c>
      <c r="E1315" s="35" t="s">
        <v>9224</v>
      </c>
      <c r="F1315" s="35" t="s">
        <v>9217</v>
      </c>
      <c r="G1315" s="20">
        <v>44228</v>
      </c>
      <c r="H1315" s="35" t="s">
        <v>3225</v>
      </c>
      <c r="I1315" s="35" t="s">
        <v>54</v>
      </c>
      <c r="J1315" s="35" t="s">
        <v>69</v>
      </c>
      <c r="K1315">
        <v>18</v>
      </c>
      <c r="L1315">
        <v>9.1999999999999993</v>
      </c>
      <c r="M1315" s="35" t="s">
        <v>9218</v>
      </c>
      <c r="N1315" s="35" t="s">
        <v>9219</v>
      </c>
      <c r="O1315" s="35" t="s">
        <v>394</v>
      </c>
      <c r="P1315" s="35" t="s">
        <v>9220</v>
      </c>
      <c r="Q1315" s="35" t="s">
        <v>200</v>
      </c>
      <c r="R1315" s="35" t="s">
        <v>2577</v>
      </c>
      <c r="S1315" s="35" t="s">
        <v>9221</v>
      </c>
      <c r="T1315">
        <v>11500000</v>
      </c>
      <c r="U1315">
        <v>10</v>
      </c>
      <c r="V1315" s="35" t="s">
        <v>14691</v>
      </c>
      <c r="W1315" s="35" t="s">
        <v>763</v>
      </c>
      <c r="X1315" s="35" t="s">
        <v>49</v>
      </c>
      <c r="Y1315" s="35" t="s">
        <v>216</v>
      </c>
      <c r="Z1315" s="35" t="s">
        <v>14691</v>
      </c>
      <c r="AA1315" s="35" t="s">
        <v>14691</v>
      </c>
      <c r="AC1315" s="35" t="s">
        <v>14691</v>
      </c>
      <c r="AD1315" s="35" t="s">
        <v>14691</v>
      </c>
      <c r="AE1315">
        <v>115004191</v>
      </c>
      <c r="AF1315">
        <v>10</v>
      </c>
      <c r="AG1315" s="35" t="s">
        <v>14691</v>
      </c>
      <c r="AI1315">
        <v>5750000</v>
      </c>
      <c r="AJ1315" s="20">
        <v>44244</v>
      </c>
      <c r="AK1315" s="20"/>
      <c r="AL1315">
        <v>3500000</v>
      </c>
      <c r="AM1315">
        <v>350000</v>
      </c>
      <c r="AP1315" s="35" t="s">
        <v>14691</v>
      </c>
      <c r="AQ1315" s="35" t="s">
        <v>14691</v>
      </c>
      <c r="AR1315" s="35" t="s">
        <v>14691</v>
      </c>
      <c r="AS1315" s="35" t="s">
        <v>14691</v>
      </c>
      <c r="AT1315" s="35" t="s">
        <v>14691</v>
      </c>
      <c r="AU1315">
        <v>10.01</v>
      </c>
      <c r="AV1315">
        <v>10.07</v>
      </c>
      <c r="AW1315" t="b">
        <v>0</v>
      </c>
      <c r="AX1315">
        <v>11500000</v>
      </c>
      <c r="AY1315" s="20">
        <v>44976</v>
      </c>
      <c r="AZ1315" s="20"/>
      <c r="BA1315" s="20"/>
      <c r="BB1315">
        <v>1</v>
      </c>
      <c r="BC1315">
        <v>0.5</v>
      </c>
      <c r="BD1315">
        <v>1</v>
      </c>
      <c r="BE1315">
        <v>11.5</v>
      </c>
      <c r="BF1315" s="35" t="s">
        <v>14691</v>
      </c>
      <c r="BG1315" s="35" t="s">
        <v>9213</v>
      </c>
      <c r="BH1315" s="35" t="s">
        <v>9225</v>
      </c>
      <c r="BI1315" s="35" t="s">
        <v>2584</v>
      </c>
      <c r="BJ1315" s="35" t="s">
        <v>9226</v>
      </c>
    </row>
    <row r="1316" spans="1:62" x14ac:dyDescent="0.2">
      <c r="A1316">
        <v>1314</v>
      </c>
      <c r="B1316" s="35" t="s">
        <v>9213</v>
      </c>
      <c r="C1316" s="35" t="s">
        <v>9214</v>
      </c>
      <c r="D1316" s="35" t="s">
        <v>9215</v>
      </c>
      <c r="E1316" s="35" t="s">
        <v>9227</v>
      </c>
      <c r="F1316" s="35" t="s">
        <v>9217</v>
      </c>
      <c r="G1316" s="20">
        <v>44228</v>
      </c>
      <c r="H1316" s="35" t="s">
        <v>3225</v>
      </c>
      <c r="I1316" s="35" t="s">
        <v>54</v>
      </c>
      <c r="J1316" s="35" t="s">
        <v>69</v>
      </c>
      <c r="K1316">
        <v>18</v>
      </c>
      <c r="L1316">
        <v>9.1999999999999993</v>
      </c>
      <c r="M1316" s="35" t="s">
        <v>9218</v>
      </c>
      <c r="N1316" s="35" t="s">
        <v>9219</v>
      </c>
      <c r="O1316" s="35" t="s">
        <v>394</v>
      </c>
      <c r="P1316" s="35" t="s">
        <v>9220</v>
      </c>
      <c r="Q1316" s="35" t="s">
        <v>200</v>
      </c>
      <c r="R1316" s="35" t="s">
        <v>2577</v>
      </c>
      <c r="S1316" s="35" t="s">
        <v>9221</v>
      </c>
      <c r="T1316">
        <v>11500000</v>
      </c>
      <c r="U1316">
        <v>10</v>
      </c>
      <c r="V1316" s="35" t="s">
        <v>14691</v>
      </c>
      <c r="W1316" s="35" t="s">
        <v>763</v>
      </c>
      <c r="X1316" s="35" t="s">
        <v>49</v>
      </c>
      <c r="Y1316" s="35" t="s">
        <v>216</v>
      </c>
      <c r="Z1316" s="35" t="s">
        <v>14691</v>
      </c>
      <c r="AA1316" s="35" t="s">
        <v>14691</v>
      </c>
      <c r="AC1316" s="35" t="s">
        <v>14691</v>
      </c>
      <c r="AD1316" s="35" t="s">
        <v>14691</v>
      </c>
      <c r="AE1316">
        <v>115004191</v>
      </c>
      <c r="AF1316">
        <v>10</v>
      </c>
      <c r="AG1316" s="35" t="s">
        <v>14691</v>
      </c>
      <c r="AI1316">
        <v>5750000</v>
      </c>
      <c r="AJ1316" s="20">
        <v>44244</v>
      </c>
      <c r="AK1316" s="20"/>
      <c r="AL1316">
        <v>3500000</v>
      </c>
      <c r="AM1316">
        <v>350000</v>
      </c>
      <c r="AP1316" s="35" t="s">
        <v>14691</v>
      </c>
      <c r="AQ1316" s="35" t="s">
        <v>14691</v>
      </c>
      <c r="AR1316" s="35" t="s">
        <v>14691</v>
      </c>
      <c r="AS1316" s="35" t="s">
        <v>14691</v>
      </c>
      <c r="AT1316" s="35" t="s">
        <v>14691</v>
      </c>
      <c r="AU1316">
        <v>10.01</v>
      </c>
      <c r="AV1316">
        <v>10.07</v>
      </c>
      <c r="AW1316" t="b">
        <v>0</v>
      </c>
      <c r="AX1316">
        <v>11500000</v>
      </c>
      <c r="AY1316" s="20">
        <v>44976</v>
      </c>
      <c r="AZ1316" s="20"/>
      <c r="BA1316" s="20"/>
      <c r="BB1316">
        <v>1</v>
      </c>
      <c r="BC1316">
        <v>0.5</v>
      </c>
      <c r="BD1316">
        <v>1</v>
      </c>
      <c r="BE1316">
        <v>11.5</v>
      </c>
      <c r="BF1316" s="35" t="s">
        <v>14691</v>
      </c>
      <c r="BG1316" s="35" t="s">
        <v>9228</v>
      </c>
      <c r="BH1316" s="35" t="s">
        <v>9229</v>
      </c>
      <c r="BI1316" s="35" t="s">
        <v>2589</v>
      </c>
      <c r="BJ1316" s="35" t="s">
        <v>9230</v>
      </c>
    </row>
    <row r="1317" spans="1:62" x14ac:dyDescent="0.2">
      <c r="A1317">
        <v>1315</v>
      </c>
      <c r="B1317" s="35" t="s">
        <v>2944</v>
      </c>
      <c r="C1317" s="35" t="s">
        <v>2945</v>
      </c>
      <c r="D1317" s="35" t="s">
        <v>2946</v>
      </c>
      <c r="E1317" s="35" t="s">
        <v>2947</v>
      </c>
      <c r="F1317" s="35" t="s">
        <v>2948</v>
      </c>
      <c r="G1317" s="20">
        <v>44095</v>
      </c>
      <c r="H1317" s="35" t="s">
        <v>2949</v>
      </c>
      <c r="I1317" s="35" t="s">
        <v>158</v>
      </c>
      <c r="J1317" s="35" t="s">
        <v>137</v>
      </c>
      <c r="K1317">
        <v>16.5</v>
      </c>
      <c r="L1317">
        <v>9.1999999999999993</v>
      </c>
      <c r="M1317" s="35" t="s">
        <v>2950</v>
      </c>
      <c r="N1317" s="35" t="s">
        <v>2951</v>
      </c>
      <c r="O1317" s="35" t="s">
        <v>52</v>
      </c>
      <c r="P1317" s="35" t="s">
        <v>2575</v>
      </c>
      <c r="Q1317" s="35" t="s">
        <v>106</v>
      </c>
      <c r="R1317" s="35" t="s">
        <v>2623</v>
      </c>
      <c r="S1317" s="35" t="s">
        <v>2952</v>
      </c>
      <c r="T1317">
        <v>11000000</v>
      </c>
      <c r="U1317">
        <v>10</v>
      </c>
      <c r="V1317" s="35" t="s">
        <v>14691</v>
      </c>
      <c r="W1317" s="35" t="s">
        <v>761</v>
      </c>
      <c r="X1317" s="35" t="s">
        <v>66</v>
      </c>
      <c r="Y1317" s="35" t="s">
        <v>48</v>
      </c>
      <c r="Z1317" s="35" t="s">
        <v>14691</v>
      </c>
      <c r="AA1317" s="35" t="s">
        <v>14691</v>
      </c>
      <c r="AC1317" s="35" t="s">
        <v>14691</v>
      </c>
      <c r="AD1317" s="35" t="s">
        <v>14691</v>
      </c>
      <c r="AE1317">
        <v>111110228</v>
      </c>
      <c r="AF1317">
        <v>10.1</v>
      </c>
      <c r="AG1317" s="35" t="s">
        <v>14691</v>
      </c>
      <c r="AI1317">
        <v>11000000</v>
      </c>
      <c r="AJ1317" s="20">
        <v>44131</v>
      </c>
      <c r="AK1317" s="20"/>
      <c r="AL1317">
        <v>5000000</v>
      </c>
      <c r="AO1317">
        <v>10000000</v>
      </c>
      <c r="AP1317" s="35" t="s">
        <v>14691</v>
      </c>
      <c r="AQ1317" s="35" t="s">
        <v>14691</v>
      </c>
      <c r="AR1317" s="35" t="s">
        <v>14691</v>
      </c>
      <c r="AS1317" s="35" t="s">
        <v>14691</v>
      </c>
      <c r="AT1317" s="35" t="s">
        <v>14691</v>
      </c>
      <c r="AU1317">
        <v>10.1</v>
      </c>
      <c r="AV1317">
        <v>10.105</v>
      </c>
      <c r="AW1317" t="b">
        <v>0</v>
      </c>
      <c r="AX1317">
        <v>11000000</v>
      </c>
      <c r="AY1317" s="20">
        <v>44680</v>
      </c>
      <c r="AZ1317" s="20"/>
      <c r="BA1317" s="20"/>
      <c r="BB1317">
        <v>1</v>
      </c>
      <c r="BC1317">
        <v>1</v>
      </c>
      <c r="BD1317">
        <v>0.5</v>
      </c>
      <c r="BE1317">
        <v>11.5</v>
      </c>
      <c r="BF1317" s="35" t="s">
        <v>14691</v>
      </c>
      <c r="BG1317" s="35" t="s">
        <v>762</v>
      </c>
      <c r="BH1317" s="35" t="s">
        <v>14883</v>
      </c>
      <c r="BI1317" s="35" t="s">
        <v>2580</v>
      </c>
      <c r="BJ1317" s="35" t="s">
        <v>2953</v>
      </c>
    </row>
    <row r="1318" spans="1:62" x14ac:dyDescent="0.2">
      <c r="A1318">
        <v>1316</v>
      </c>
      <c r="B1318" s="35" t="s">
        <v>2944</v>
      </c>
      <c r="C1318" s="35" t="s">
        <v>2945</v>
      </c>
      <c r="D1318" s="35" t="s">
        <v>2946</v>
      </c>
      <c r="E1318" s="35" t="s">
        <v>2954</v>
      </c>
      <c r="F1318" s="35" t="s">
        <v>2948</v>
      </c>
      <c r="G1318" s="20">
        <v>44095</v>
      </c>
      <c r="H1318" s="35" t="s">
        <v>2949</v>
      </c>
      <c r="I1318" s="35" t="s">
        <v>158</v>
      </c>
      <c r="J1318" s="35" t="s">
        <v>137</v>
      </c>
      <c r="K1318">
        <v>16.5</v>
      </c>
      <c r="L1318">
        <v>9.1999999999999993</v>
      </c>
      <c r="M1318" s="35" t="s">
        <v>2950</v>
      </c>
      <c r="N1318" s="35" t="s">
        <v>2951</v>
      </c>
      <c r="O1318" s="35" t="s">
        <v>52</v>
      </c>
      <c r="P1318" s="35" t="s">
        <v>2575</v>
      </c>
      <c r="Q1318" s="35" t="s">
        <v>106</v>
      </c>
      <c r="R1318" s="35" t="s">
        <v>2623</v>
      </c>
      <c r="S1318" s="35" t="s">
        <v>2952</v>
      </c>
      <c r="T1318">
        <v>11000000</v>
      </c>
      <c r="U1318">
        <v>10</v>
      </c>
      <c r="V1318" s="35" t="s">
        <v>14691</v>
      </c>
      <c r="W1318" s="35" t="s">
        <v>761</v>
      </c>
      <c r="X1318" s="35" t="s">
        <v>66</v>
      </c>
      <c r="Y1318" s="35" t="s">
        <v>48</v>
      </c>
      <c r="Z1318" s="35" t="s">
        <v>14691</v>
      </c>
      <c r="AA1318" s="35" t="s">
        <v>14691</v>
      </c>
      <c r="AC1318" s="35" t="s">
        <v>14691</v>
      </c>
      <c r="AD1318" s="35" t="s">
        <v>14691</v>
      </c>
      <c r="AE1318">
        <v>111110228</v>
      </c>
      <c r="AF1318">
        <v>10.1</v>
      </c>
      <c r="AG1318" s="35" t="s">
        <v>14691</v>
      </c>
      <c r="AI1318">
        <v>11000000</v>
      </c>
      <c r="AJ1318" s="20">
        <v>44131</v>
      </c>
      <c r="AK1318" s="20"/>
      <c r="AL1318">
        <v>5000000</v>
      </c>
      <c r="AO1318">
        <v>10000000</v>
      </c>
      <c r="AP1318" s="35" t="s">
        <v>14691</v>
      </c>
      <c r="AQ1318" s="35" t="s">
        <v>14691</v>
      </c>
      <c r="AR1318" s="35" t="s">
        <v>14691</v>
      </c>
      <c r="AS1318" s="35" t="s">
        <v>14691</v>
      </c>
      <c r="AT1318" s="35" t="s">
        <v>14691</v>
      </c>
      <c r="AU1318">
        <v>10.1</v>
      </c>
      <c r="AV1318">
        <v>10.105</v>
      </c>
      <c r="AW1318" t="b">
        <v>0</v>
      </c>
      <c r="AX1318">
        <v>11000000</v>
      </c>
      <c r="AY1318" s="20">
        <v>44680</v>
      </c>
      <c r="AZ1318" s="20"/>
      <c r="BA1318" s="20"/>
      <c r="BB1318">
        <v>1</v>
      </c>
      <c r="BC1318">
        <v>1</v>
      </c>
      <c r="BD1318">
        <v>0.5</v>
      </c>
      <c r="BE1318">
        <v>11.5</v>
      </c>
      <c r="BF1318" s="35" t="s">
        <v>14691</v>
      </c>
      <c r="BG1318" s="35" t="s">
        <v>2944</v>
      </c>
      <c r="BH1318" s="35" t="s">
        <v>14884</v>
      </c>
      <c r="BI1318" s="35" t="s">
        <v>2584</v>
      </c>
      <c r="BJ1318" s="35" t="s">
        <v>2955</v>
      </c>
    </row>
    <row r="1319" spans="1:62" x14ac:dyDescent="0.2">
      <c r="A1319">
        <v>1317</v>
      </c>
      <c r="B1319" s="35" t="s">
        <v>2944</v>
      </c>
      <c r="C1319" s="35" t="s">
        <v>2945</v>
      </c>
      <c r="D1319" s="35" t="s">
        <v>2946</v>
      </c>
      <c r="E1319" s="35" t="s">
        <v>2956</v>
      </c>
      <c r="F1319" s="35" t="s">
        <v>2948</v>
      </c>
      <c r="G1319" s="20">
        <v>44095</v>
      </c>
      <c r="H1319" s="35" t="s">
        <v>2949</v>
      </c>
      <c r="I1319" s="35" t="s">
        <v>158</v>
      </c>
      <c r="J1319" s="35" t="s">
        <v>137</v>
      </c>
      <c r="K1319">
        <v>16.5</v>
      </c>
      <c r="L1319">
        <v>9.1999999999999993</v>
      </c>
      <c r="M1319" s="35" t="s">
        <v>2950</v>
      </c>
      <c r="N1319" s="35" t="s">
        <v>2951</v>
      </c>
      <c r="O1319" s="35" t="s">
        <v>52</v>
      </c>
      <c r="P1319" s="35" t="s">
        <v>2575</v>
      </c>
      <c r="Q1319" s="35" t="s">
        <v>106</v>
      </c>
      <c r="R1319" s="35" t="s">
        <v>2623</v>
      </c>
      <c r="S1319" s="35" t="s">
        <v>2952</v>
      </c>
      <c r="T1319">
        <v>11000000</v>
      </c>
      <c r="U1319">
        <v>10</v>
      </c>
      <c r="V1319" s="35" t="s">
        <v>14691</v>
      </c>
      <c r="W1319" s="35" t="s">
        <v>761</v>
      </c>
      <c r="X1319" s="35" t="s">
        <v>66</v>
      </c>
      <c r="Y1319" s="35" t="s">
        <v>48</v>
      </c>
      <c r="Z1319" s="35" t="s">
        <v>14691</v>
      </c>
      <c r="AA1319" s="35" t="s">
        <v>14691</v>
      </c>
      <c r="AC1319" s="35" t="s">
        <v>14691</v>
      </c>
      <c r="AD1319" s="35" t="s">
        <v>14691</v>
      </c>
      <c r="AE1319">
        <v>111110228</v>
      </c>
      <c r="AF1319">
        <v>10.1</v>
      </c>
      <c r="AG1319" s="35" t="s">
        <v>14691</v>
      </c>
      <c r="AI1319">
        <v>11000000</v>
      </c>
      <c r="AJ1319" s="20">
        <v>44131</v>
      </c>
      <c r="AK1319" s="20"/>
      <c r="AL1319">
        <v>5000000</v>
      </c>
      <c r="AO1319">
        <v>10000000</v>
      </c>
      <c r="AP1319" s="35" t="s">
        <v>14691</v>
      </c>
      <c r="AQ1319" s="35" t="s">
        <v>14691</v>
      </c>
      <c r="AR1319" s="35" t="s">
        <v>14691</v>
      </c>
      <c r="AS1319" s="35" t="s">
        <v>14691</v>
      </c>
      <c r="AT1319" s="35" t="s">
        <v>14691</v>
      </c>
      <c r="AU1319">
        <v>10.1</v>
      </c>
      <c r="AV1319">
        <v>10.105</v>
      </c>
      <c r="AW1319" t="b">
        <v>0</v>
      </c>
      <c r="AX1319">
        <v>11000000</v>
      </c>
      <c r="AY1319" s="20">
        <v>44680</v>
      </c>
      <c r="AZ1319" s="20"/>
      <c r="BA1319" s="20"/>
      <c r="BB1319">
        <v>1</v>
      </c>
      <c r="BC1319">
        <v>1</v>
      </c>
      <c r="BD1319">
        <v>0.5</v>
      </c>
      <c r="BE1319">
        <v>11.5</v>
      </c>
      <c r="BF1319" s="35" t="s">
        <v>14691</v>
      </c>
      <c r="BG1319" s="35" t="s">
        <v>2957</v>
      </c>
      <c r="BH1319" s="35" t="s">
        <v>14885</v>
      </c>
      <c r="BI1319" s="35" t="s">
        <v>2589</v>
      </c>
      <c r="BJ1319" s="35" t="s">
        <v>2958</v>
      </c>
    </row>
    <row r="1320" spans="1:62" x14ac:dyDescent="0.2">
      <c r="A1320">
        <v>1318</v>
      </c>
      <c r="B1320" s="35" t="s">
        <v>4157</v>
      </c>
      <c r="C1320" s="35" t="s">
        <v>4158</v>
      </c>
      <c r="D1320" s="35" t="s">
        <v>4159</v>
      </c>
      <c r="E1320" s="35" t="s">
        <v>4160</v>
      </c>
      <c r="F1320" s="35" t="s">
        <v>4161</v>
      </c>
      <c r="G1320" s="20">
        <v>44488</v>
      </c>
      <c r="H1320" s="35" t="s">
        <v>759</v>
      </c>
      <c r="I1320" s="35" t="s">
        <v>54</v>
      </c>
      <c r="J1320" s="35" t="s">
        <v>525</v>
      </c>
      <c r="K1320">
        <v>18</v>
      </c>
      <c r="L1320">
        <v>9.1999999999999993</v>
      </c>
      <c r="M1320" s="35" t="s">
        <v>4162</v>
      </c>
      <c r="N1320" s="35" t="s">
        <v>4163</v>
      </c>
      <c r="O1320" s="35" t="s">
        <v>192</v>
      </c>
      <c r="P1320" s="35" t="s">
        <v>4164</v>
      </c>
      <c r="Q1320" s="35" t="s">
        <v>758</v>
      </c>
      <c r="R1320" s="35" t="s">
        <v>2623</v>
      </c>
      <c r="S1320" s="35" t="s">
        <v>4165</v>
      </c>
      <c r="T1320">
        <v>6500000</v>
      </c>
      <c r="U1320">
        <v>10</v>
      </c>
      <c r="V1320" s="35" t="s">
        <v>14691</v>
      </c>
      <c r="W1320" s="35" t="s">
        <v>757</v>
      </c>
      <c r="X1320" s="35" t="s">
        <v>79</v>
      </c>
      <c r="Y1320" s="35" t="s">
        <v>48</v>
      </c>
      <c r="Z1320" s="35" t="s">
        <v>14691</v>
      </c>
      <c r="AA1320" s="35" t="s">
        <v>14691</v>
      </c>
      <c r="AC1320" s="35" t="s">
        <v>14691</v>
      </c>
      <c r="AD1320" s="35" t="s">
        <v>14691</v>
      </c>
      <c r="AE1320">
        <v>65000000</v>
      </c>
      <c r="AF1320">
        <v>10</v>
      </c>
      <c r="AG1320" s="35" t="s">
        <v>14691</v>
      </c>
      <c r="AI1320">
        <v>3250000</v>
      </c>
      <c r="AJ1320" s="20">
        <v>44523</v>
      </c>
      <c r="AK1320" s="20"/>
      <c r="AL1320">
        <v>2500000</v>
      </c>
      <c r="AO1320">
        <v>2500000</v>
      </c>
      <c r="AP1320" s="35" t="s">
        <v>14691</v>
      </c>
      <c r="AQ1320" s="35" t="s">
        <v>14691</v>
      </c>
      <c r="AR1320" s="35" t="s">
        <v>14691</v>
      </c>
      <c r="AS1320" s="35" t="s">
        <v>14691</v>
      </c>
      <c r="AT1320" s="35" t="s">
        <v>14691</v>
      </c>
      <c r="AU1320">
        <v>10</v>
      </c>
      <c r="AV1320">
        <v>10.009</v>
      </c>
      <c r="AW1320" t="b">
        <v>0</v>
      </c>
      <c r="AX1320">
        <v>6500000</v>
      </c>
      <c r="AY1320" s="20">
        <v>44799</v>
      </c>
      <c r="AZ1320" s="20"/>
      <c r="BA1320" s="20">
        <v>45164</v>
      </c>
      <c r="BB1320">
        <v>1</v>
      </c>
      <c r="BC1320">
        <v>0.5</v>
      </c>
      <c r="BD1320">
        <v>1</v>
      </c>
      <c r="BE1320">
        <v>11.5</v>
      </c>
      <c r="BF1320" s="35" t="s">
        <v>14691</v>
      </c>
      <c r="BG1320" s="35" t="s">
        <v>760</v>
      </c>
      <c r="BH1320" s="35" t="s">
        <v>4166</v>
      </c>
      <c r="BI1320" s="35" t="s">
        <v>2580</v>
      </c>
      <c r="BJ1320" s="35" t="s">
        <v>4167</v>
      </c>
    </row>
    <row r="1321" spans="1:62" x14ac:dyDescent="0.2">
      <c r="A1321">
        <v>1319</v>
      </c>
      <c r="B1321" s="35" t="s">
        <v>4157</v>
      </c>
      <c r="C1321" s="35" t="s">
        <v>4158</v>
      </c>
      <c r="D1321" s="35" t="s">
        <v>4159</v>
      </c>
      <c r="E1321" s="35" t="s">
        <v>4168</v>
      </c>
      <c r="F1321" s="35" t="s">
        <v>4161</v>
      </c>
      <c r="G1321" s="20">
        <v>44488</v>
      </c>
      <c r="H1321" s="35" t="s">
        <v>759</v>
      </c>
      <c r="I1321" s="35" t="s">
        <v>54</v>
      </c>
      <c r="J1321" s="35" t="s">
        <v>525</v>
      </c>
      <c r="K1321">
        <v>18</v>
      </c>
      <c r="L1321">
        <v>9.1999999999999993</v>
      </c>
      <c r="M1321" s="35" t="s">
        <v>4162</v>
      </c>
      <c r="N1321" s="35" t="s">
        <v>4163</v>
      </c>
      <c r="O1321" s="35" t="s">
        <v>192</v>
      </c>
      <c r="P1321" s="35" t="s">
        <v>4164</v>
      </c>
      <c r="Q1321" s="35" t="s">
        <v>758</v>
      </c>
      <c r="R1321" s="35" t="s">
        <v>2623</v>
      </c>
      <c r="S1321" s="35" t="s">
        <v>4165</v>
      </c>
      <c r="T1321">
        <v>6500000</v>
      </c>
      <c r="U1321">
        <v>10</v>
      </c>
      <c r="V1321" s="35" t="s">
        <v>14691</v>
      </c>
      <c r="W1321" s="35" t="s">
        <v>757</v>
      </c>
      <c r="X1321" s="35" t="s">
        <v>79</v>
      </c>
      <c r="Y1321" s="35" t="s">
        <v>48</v>
      </c>
      <c r="Z1321" s="35" t="s">
        <v>14691</v>
      </c>
      <c r="AA1321" s="35" t="s">
        <v>14691</v>
      </c>
      <c r="AC1321" s="35" t="s">
        <v>14691</v>
      </c>
      <c r="AD1321" s="35" t="s">
        <v>14691</v>
      </c>
      <c r="AE1321">
        <v>65000000</v>
      </c>
      <c r="AF1321">
        <v>10</v>
      </c>
      <c r="AG1321" s="35" t="s">
        <v>14691</v>
      </c>
      <c r="AI1321">
        <v>3250000</v>
      </c>
      <c r="AJ1321" s="20">
        <v>44523</v>
      </c>
      <c r="AK1321" s="20"/>
      <c r="AL1321">
        <v>2500000</v>
      </c>
      <c r="AO1321">
        <v>2500000</v>
      </c>
      <c r="AP1321" s="35" t="s">
        <v>14691</v>
      </c>
      <c r="AQ1321" s="35" t="s">
        <v>14691</v>
      </c>
      <c r="AR1321" s="35" t="s">
        <v>14691</v>
      </c>
      <c r="AS1321" s="35" t="s">
        <v>14691</v>
      </c>
      <c r="AT1321" s="35" t="s">
        <v>14691</v>
      </c>
      <c r="AU1321">
        <v>10</v>
      </c>
      <c r="AV1321">
        <v>10.009</v>
      </c>
      <c r="AW1321" t="b">
        <v>0</v>
      </c>
      <c r="AX1321">
        <v>6500000</v>
      </c>
      <c r="AY1321" s="20">
        <v>44799</v>
      </c>
      <c r="AZ1321" s="20"/>
      <c r="BA1321" s="20">
        <v>45164</v>
      </c>
      <c r="BB1321">
        <v>1</v>
      </c>
      <c r="BC1321">
        <v>0.5</v>
      </c>
      <c r="BD1321">
        <v>1</v>
      </c>
      <c r="BE1321">
        <v>11.5</v>
      </c>
      <c r="BF1321" s="35" t="s">
        <v>14691</v>
      </c>
      <c r="BG1321" s="35" t="s">
        <v>4169</v>
      </c>
      <c r="BH1321" s="35" t="s">
        <v>4170</v>
      </c>
      <c r="BI1321" s="35" t="s">
        <v>2584</v>
      </c>
      <c r="BJ1321" s="35" t="s">
        <v>4171</v>
      </c>
    </row>
    <row r="1322" spans="1:62" x14ac:dyDescent="0.2">
      <c r="A1322">
        <v>1320</v>
      </c>
      <c r="B1322" s="35" t="s">
        <v>4157</v>
      </c>
      <c r="C1322" s="35" t="s">
        <v>4158</v>
      </c>
      <c r="D1322" s="35" t="s">
        <v>4159</v>
      </c>
      <c r="E1322" s="35" t="s">
        <v>4172</v>
      </c>
      <c r="F1322" s="35" t="s">
        <v>4161</v>
      </c>
      <c r="G1322" s="20">
        <v>44488</v>
      </c>
      <c r="H1322" s="35" t="s">
        <v>759</v>
      </c>
      <c r="I1322" s="35" t="s">
        <v>54</v>
      </c>
      <c r="J1322" s="35" t="s">
        <v>525</v>
      </c>
      <c r="K1322">
        <v>18</v>
      </c>
      <c r="L1322">
        <v>9.1999999999999993</v>
      </c>
      <c r="M1322" s="35" t="s">
        <v>4162</v>
      </c>
      <c r="N1322" s="35" t="s">
        <v>4163</v>
      </c>
      <c r="O1322" s="35" t="s">
        <v>192</v>
      </c>
      <c r="P1322" s="35" t="s">
        <v>4164</v>
      </c>
      <c r="Q1322" s="35" t="s">
        <v>758</v>
      </c>
      <c r="R1322" s="35" t="s">
        <v>2623</v>
      </c>
      <c r="S1322" s="35" t="s">
        <v>4165</v>
      </c>
      <c r="T1322">
        <v>6500000</v>
      </c>
      <c r="U1322">
        <v>10</v>
      </c>
      <c r="V1322" s="35" t="s">
        <v>14691</v>
      </c>
      <c r="W1322" s="35" t="s">
        <v>757</v>
      </c>
      <c r="X1322" s="35" t="s">
        <v>79</v>
      </c>
      <c r="Y1322" s="35" t="s">
        <v>48</v>
      </c>
      <c r="Z1322" s="35" t="s">
        <v>14691</v>
      </c>
      <c r="AA1322" s="35" t="s">
        <v>14691</v>
      </c>
      <c r="AC1322" s="35" t="s">
        <v>14691</v>
      </c>
      <c r="AD1322" s="35" t="s">
        <v>14691</v>
      </c>
      <c r="AE1322">
        <v>65000000</v>
      </c>
      <c r="AF1322">
        <v>10</v>
      </c>
      <c r="AG1322" s="35" t="s">
        <v>14691</v>
      </c>
      <c r="AI1322">
        <v>3250000</v>
      </c>
      <c r="AJ1322" s="20">
        <v>44523</v>
      </c>
      <c r="AK1322" s="20"/>
      <c r="AL1322">
        <v>2500000</v>
      </c>
      <c r="AO1322">
        <v>2500000</v>
      </c>
      <c r="AP1322" s="35" t="s">
        <v>14691</v>
      </c>
      <c r="AQ1322" s="35" t="s">
        <v>14691</v>
      </c>
      <c r="AR1322" s="35" t="s">
        <v>14691</v>
      </c>
      <c r="AS1322" s="35" t="s">
        <v>14691</v>
      </c>
      <c r="AT1322" s="35" t="s">
        <v>14691</v>
      </c>
      <c r="AU1322">
        <v>10</v>
      </c>
      <c r="AV1322">
        <v>10.009</v>
      </c>
      <c r="AW1322" t="b">
        <v>0</v>
      </c>
      <c r="AX1322">
        <v>6500000</v>
      </c>
      <c r="AY1322" s="20">
        <v>44799</v>
      </c>
      <c r="AZ1322" s="20"/>
      <c r="BA1322" s="20">
        <v>45164</v>
      </c>
      <c r="BB1322">
        <v>1</v>
      </c>
      <c r="BC1322">
        <v>0.5</v>
      </c>
      <c r="BD1322">
        <v>1</v>
      </c>
      <c r="BE1322">
        <v>11.5</v>
      </c>
      <c r="BF1322" s="35" t="s">
        <v>14691</v>
      </c>
      <c r="BG1322" s="35" t="s">
        <v>4173</v>
      </c>
      <c r="BH1322" s="35" t="s">
        <v>4174</v>
      </c>
      <c r="BI1322" s="35" t="s">
        <v>2589</v>
      </c>
      <c r="BJ1322" s="35" t="s">
        <v>4175</v>
      </c>
    </row>
    <row r="1323" spans="1:62" x14ac:dyDescent="0.2">
      <c r="A1323">
        <v>1321</v>
      </c>
      <c r="B1323" s="35" t="s">
        <v>4157</v>
      </c>
      <c r="C1323" s="35" t="s">
        <v>4158</v>
      </c>
      <c r="D1323" s="35" t="s">
        <v>4159</v>
      </c>
      <c r="E1323" s="35" t="s">
        <v>4176</v>
      </c>
      <c r="F1323" s="35" t="s">
        <v>4161</v>
      </c>
      <c r="G1323" s="20">
        <v>44488</v>
      </c>
      <c r="H1323" s="35" t="s">
        <v>759</v>
      </c>
      <c r="I1323" s="35" t="s">
        <v>54</v>
      </c>
      <c r="J1323" s="35" t="s">
        <v>525</v>
      </c>
      <c r="K1323">
        <v>18</v>
      </c>
      <c r="L1323">
        <v>9.1999999999999993</v>
      </c>
      <c r="M1323" s="35" t="s">
        <v>4162</v>
      </c>
      <c r="N1323" s="35" t="s">
        <v>4163</v>
      </c>
      <c r="O1323" s="35" t="s">
        <v>192</v>
      </c>
      <c r="P1323" s="35" t="s">
        <v>4164</v>
      </c>
      <c r="Q1323" s="35" t="s">
        <v>758</v>
      </c>
      <c r="R1323" s="35" t="s">
        <v>2623</v>
      </c>
      <c r="S1323" s="35" t="s">
        <v>4165</v>
      </c>
      <c r="T1323">
        <v>6500000</v>
      </c>
      <c r="U1323">
        <v>10</v>
      </c>
      <c r="V1323" s="35" t="s">
        <v>14691</v>
      </c>
      <c r="W1323" s="35" t="s">
        <v>757</v>
      </c>
      <c r="X1323" s="35" t="s">
        <v>79</v>
      </c>
      <c r="Y1323" s="35" t="s">
        <v>48</v>
      </c>
      <c r="Z1323" s="35" t="s">
        <v>14691</v>
      </c>
      <c r="AA1323" s="35" t="s">
        <v>14691</v>
      </c>
      <c r="AC1323" s="35" t="s">
        <v>14691</v>
      </c>
      <c r="AD1323" s="35" t="s">
        <v>14691</v>
      </c>
      <c r="AE1323">
        <v>65000000</v>
      </c>
      <c r="AF1323">
        <v>10</v>
      </c>
      <c r="AG1323" s="35" t="s">
        <v>14691</v>
      </c>
      <c r="AI1323">
        <v>3250000</v>
      </c>
      <c r="AJ1323" s="20">
        <v>44523</v>
      </c>
      <c r="AK1323" s="20"/>
      <c r="AL1323">
        <v>2500000</v>
      </c>
      <c r="AO1323">
        <v>2500000</v>
      </c>
      <c r="AP1323" s="35" t="s">
        <v>14691</v>
      </c>
      <c r="AQ1323" s="35" t="s">
        <v>14691</v>
      </c>
      <c r="AR1323" s="35" t="s">
        <v>14691</v>
      </c>
      <c r="AS1323" s="35" t="s">
        <v>14691</v>
      </c>
      <c r="AT1323" s="35" t="s">
        <v>14691</v>
      </c>
      <c r="AU1323">
        <v>10</v>
      </c>
      <c r="AV1323">
        <v>10.009</v>
      </c>
      <c r="AW1323" t="b">
        <v>0</v>
      </c>
      <c r="AX1323">
        <v>6500000</v>
      </c>
      <c r="AY1323" s="20">
        <v>44799</v>
      </c>
      <c r="AZ1323" s="20"/>
      <c r="BA1323" s="20">
        <v>45164</v>
      </c>
      <c r="BB1323">
        <v>1</v>
      </c>
      <c r="BC1323">
        <v>0.5</v>
      </c>
      <c r="BD1323">
        <v>1</v>
      </c>
      <c r="BE1323">
        <v>11.5</v>
      </c>
      <c r="BF1323" s="35" t="s">
        <v>14691</v>
      </c>
      <c r="BG1323" s="35" t="s">
        <v>4177</v>
      </c>
      <c r="BH1323" s="35" t="s">
        <v>4178</v>
      </c>
      <c r="BI1323" s="35" t="s">
        <v>2613</v>
      </c>
      <c r="BJ1323" s="35" t="s">
        <v>4179</v>
      </c>
    </row>
    <row r="1324" spans="1:62" x14ac:dyDescent="0.2">
      <c r="A1324">
        <v>1322</v>
      </c>
      <c r="B1324" s="35" t="s">
        <v>2992</v>
      </c>
      <c r="C1324" s="35" t="s">
        <v>2993</v>
      </c>
      <c r="D1324" s="35" t="s">
        <v>2994</v>
      </c>
      <c r="E1324" s="35" t="s">
        <v>2995</v>
      </c>
      <c r="F1324" s="35" t="s">
        <v>2996</v>
      </c>
      <c r="G1324" s="20">
        <v>44243</v>
      </c>
      <c r="H1324" s="35" t="s">
        <v>163</v>
      </c>
      <c r="I1324" s="35" t="s">
        <v>54</v>
      </c>
      <c r="J1324" s="35" t="s">
        <v>69</v>
      </c>
      <c r="K1324">
        <v>18</v>
      </c>
      <c r="L1324">
        <v>9.1999999999999993</v>
      </c>
      <c r="M1324" s="35" t="s">
        <v>2997</v>
      </c>
      <c r="N1324" s="35" t="s">
        <v>2998</v>
      </c>
      <c r="O1324" s="35" t="s">
        <v>52</v>
      </c>
      <c r="P1324" s="35" t="s">
        <v>2575</v>
      </c>
      <c r="Q1324" s="35" t="s">
        <v>112</v>
      </c>
      <c r="R1324" s="35" t="s">
        <v>2623</v>
      </c>
      <c r="S1324" s="35" t="s">
        <v>2999</v>
      </c>
      <c r="T1324">
        <v>17309719</v>
      </c>
      <c r="U1324">
        <v>10</v>
      </c>
      <c r="V1324" s="35" t="s">
        <v>14691</v>
      </c>
      <c r="W1324" s="35" t="s">
        <v>755</v>
      </c>
      <c r="X1324" s="35" t="s">
        <v>49</v>
      </c>
      <c r="Y1324" s="35" t="s">
        <v>56</v>
      </c>
      <c r="Z1324" s="35" t="s">
        <v>14691</v>
      </c>
      <c r="AA1324" s="35" t="s">
        <v>14691</v>
      </c>
      <c r="AC1324" s="35" t="s">
        <v>14691</v>
      </c>
      <c r="AD1324" s="35" t="s">
        <v>14691</v>
      </c>
      <c r="AE1324">
        <v>175705568</v>
      </c>
      <c r="AF1324">
        <v>10.15</v>
      </c>
      <c r="AG1324" s="35" t="s">
        <v>14691</v>
      </c>
      <c r="AI1324">
        <v>8654860</v>
      </c>
      <c r="AJ1324" s="20">
        <v>44321</v>
      </c>
      <c r="AK1324" s="20"/>
      <c r="AL1324">
        <v>5837430</v>
      </c>
      <c r="AM1324">
        <v>583743</v>
      </c>
      <c r="AP1324" s="35" t="s">
        <v>14691</v>
      </c>
      <c r="AQ1324" s="35" t="s">
        <v>14691</v>
      </c>
      <c r="AR1324" s="35" t="s">
        <v>14691</v>
      </c>
      <c r="AS1324" s="35" t="s">
        <v>14691</v>
      </c>
      <c r="AT1324" s="35" t="s">
        <v>14691</v>
      </c>
      <c r="AU1324">
        <v>10.15</v>
      </c>
      <c r="AV1324">
        <v>10.16</v>
      </c>
      <c r="AW1324" t="b">
        <v>0</v>
      </c>
      <c r="AX1324">
        <v>17309719</v>
      </c>
      <c r="AY1324" s="20">
        <v>44688</v>
      </c>
      <c r="AZ1324" s="20"/>
      <c r="BA1324" s="20">
        <v>44872</v>
      </c>
      <c r="BB1324">
        <v>1</v>
      </c>
      <c r="BC1324">
        <v>0.5</v>
      </c>
      <c r="BD1324">
        <v>1</v>
      </c>
      <c r="BE1324">
        <v>11.5</v>
      </c>
      <c r="BF1324" s="35" t="s">
        <v>14691</v>
      </c>
      <c r="BG1324" s="35" t="s">
        <v>756</v>
      </c>
      <c r="BH1324" s="35" t="s">
        <v>3000</v>
      </c>
      <c r="BI1324" s="35" t="s">
        <v>2580</v>
      </c>
      <c r="BJ1324" s="35" t="s">
        <v>3001</v>
      </c>
    </row>
    <row r="1325" spans="1:62" x14ac:dyDescent="0.2">
      <c r="A1325">
        <v>1323</v>
      </c>
      <c r="B1325" s="35" t="s">
        <v>2992</v>
      </c>
      <c r="C1325" s="35" t="s">
        <v>2993</v>
      </c>
      <c r="D1325" s="35" t="s">
        <v>2994</v>
      </c>
      <c r="E1325" s="35" t="s">
        <v>3002</v>
      </c>
      <c r="F1325" s="35" t="s">
        <v>2996</v>
      </c>
      <c r="G1325" s="20">
        <v>44243</v>
      </c>
      <c r="H1325" s="35" t="s">
        <v>163</v>
      </c>
      <c r="I1325" s="35" t="s">
        <v>54</v>
      </c>
      <c r="J1325" s="35" t="s">
        <v>69</v>
      </c>
      <c r="K1325">
        <v>18</v>
      </c>
      <c r="L1325">
        <v>9.1999999999999993</v>
      </c>
      <c r="M1325" s="35" t="s">
        <v>2997</v>
      </c>
      <c r="N1325" s="35" t="s">
        <v>2998</v>
      </c>
      <c r="O1325" s="35" t="s">
        <v>52</v>
      </c>
      <c r="P1325" s="35" t="s">
        <v>2575</v>
      </c>
      <c r="Q1325" s="35" t="s">
        <v>112</v>
      </c>
      <c r="R1325" s="35" t="s">
        <v>2623</v>
      </c>
      <c r="S1325" s="35" t="s">
        <v>2999</v>
      </c>
      <c r="T1325">
        <v>17309719</v>
      </c>
      <c r="U1325">
        <v>10</v>
      </c>
      <c r="V1325" s="35" t="s">
        <v>14691</v>
      </c>
      <c r="W1325" s="35" t="s">
        <v>755</v>
      </c>
      <c r="X1325" s="35" t="s">
        <v>49</v>
      </c>
      <c r="Y1325" s="35" t="s">
        <v>56</v>
      </c>
      <c r="Z1325" s="35" t="s">
        <v>14691</v>
      </c>
      <c r="AA1325" s="35" t="s">
        <v>14691</v>
      </c>
      <c r="AC1325" s="35" t="s">
        <v>14691</v>
      </c>
      <c r="AD1325" s="35" t="s">
        <v>14691</v>
      </c>
      <c r="AE1325">
        <v>175705568</v>
      </c>
      <c r="AF1325">
        <v>10.15</v>
      </c>
      <c r="AG1325" s="35" t="s">
        <v>14691</v>
      </c>
      <c r="AI1325">
        <v>8654860</v>
      </c>
      <c r="AJ1325" s="20">
        <v>44321</v>
      </c>
      <c r="AK1325" s="20"/>
      <c r="AL1325">
        <v>5837430</v>
      </c>
      <c r="AM1325">
        <v>583743</v>
      </c>
      <c r="AP1325" s="35" t="s">
        <v>14691</v>
      </c>
      <c r="AQ1325" s="35" t="s">
        <v>14691</v>
      </c>
      <c r="AR1325" s="35" t="s">
        <v>14691</v>
      </c>
      <c r="AS1325" s="35" t="s">
        <v>14691</v>
      </c>
      <c r="AT1325" s="35" t="s">
        <v>14691</v>
      </c>
      <c r="AU1325">
        <v>10.15</v>
      </c>
      <c r="AV1325">
        <v>10.16</v>
      </c>
      <c r="AW1325" t="b">
        <v>0</v>
      </c>
      <c r="AX1325">
        <v>17309719</v>
      </c>
      <c r="AY1325" s="20">
        <v>44688</v>
      </c>
      <c r="AZ1325" s="20"/>
      <c r="BA1325" s="20">
        <v>44872</v>
      </c>
      <c r="BB1325">
        <v>1</v>
      </c>
      <c r="BC1325">
        <v>0.5</v>
      </c>
      <c r="BD1325">
        <v>1</v>
      </c>
      <c r="BE1325">
        <v>11.5</v>
      </c>
      <c r="BF1325" s="35" t="s">
        <v>14691</v>
      </c>
      <c r="BG1325" s="35" t="s">
        <v>2992</v>
      </c>
      <c r="BH1325" s="35" t="s">
        <v>3003</v>
      </c>
      <c r="BI1325" s="35" t="s">
        <v>2584</v>
      </c>
      <c r="BJ1325" s="35" t="s">
        <v>3004</v>
      </c>
    </row>
    <row r="1326" spans="1:62" x14ac:dyDescent="0.2">
      <c r="A1326">
        <v>1324</v>
      </c>
      <c r="B1326" s="35" t="s">
        <v>2992</v>
      </c>
      <c r="C1326" s="35" t="s">
        <v>2993</v>
      </c>
      <c r="D1326" s="35" t="s">
        <v>2994</v>
      </c>
      <c r="E1326" s="35" t="s">
        <v>3005</v>
      </c>
      <c r="F1326" s="35" t="s">
        <v>2996</v>
      </c>
      <c r="G1326" s="20">
        <v>44243</v>
      </c>
      <c r="H1326" s="35" t="s">
        <v>163</v>
      </c>
      <c r="I1326" s="35" t="s">
        <v>54</v>
      </c>
      <c r="J1326" s="35" t="s">
        <v>69</v>
      </c>
      <c r="K1326">
        <v>18</v>
      </c>
      <c r="L1326">
        <v>9.1999999999999993</v>
      </c>
      <c r="M1326" s="35" t="s">
        <v>2997</v>
      </c>
      <c r="N1326" s="35" t="s">
        <v>2998</v>
      </c>
      <c r="O1326" s="35" t="s">
        <v>52</v>
      </c>
      <c r="P1326" s="35" t="s">
        <v>2575</v>
      </c>
      <c r="Q1326" s="35" t="s">
        <v>112</v>
      </c>
      <c r="R1326" s="35" t="s">
        <v>2623</v>
      </c>
      <c r="S1326" s="35" t="s">
        <v>2999</v>
      </c>
      <c r="T1326">
        <v>17309719</v>
      </c>
      <c r="U1326">
        <v>10</v>
      </c>
      <c r="V1326" s="35" t="s">
        <v>14691</v>
      </c>
      <c r="W1326" s="35" t="s">
        <v>755</v>
      </c>
      <c r="X1326" s="35" t="s">
        <v>49</v>
      </c>
      <c r="Y1326" s="35" t="s">
        <v>56</v>
      </c>
      <c r="Z1326" s="35" t="s">
        <v>14691</v>
      </c>
      <c r="AA1326" s="35" t="s">
        <v>14691</v>
      </c>
      <c r="AC1326" s="35" t="s">
        <v>14691</v>
      </c>
      <c r="AD1326" s="35" t="s">
        <v>14691</v>
      </c>
      <c r="AE1326">
        <v>175705568</v>
      </c>
      <c r="AF1326">
        <v>10.15</v>
      </c>
      <c r="AG1326" s="35" t="s">
        <v>14691</v>
      </c>
      <c r="AI1326">
        <v>8654860</v>
      </c>
      <c r="AJ1326" s="20">
        <v>44321</v>
      </c>
      <c r="AK1326" s="20"/>
      <c r="AL1326">
        <v>5837430</v>
      </c>
      <c r="AM1326">
        <v>583743</v>
      </c>
      <c r="AP1326" s="35" t="s">
        <v>14691</v>
      </c>
      <c r="AQ1326" s="35" t="s">
        <v>14691</v>
      </c>
      <c r="AR1326" s="35" t="s">
        <v>14691</v>
      </c>
      <c r="AS1326" s="35" t="s">
        <v>14691</v>
      </c>
      <c r="AT1326" s="35" t="s">
        <v>14691</v>
      </c>
      <c r="AU1326">
        <v>10.15</v>
      </c>
      <c r="AV1326">
        <v>10.16</v>
      </c>
      <c r="AW1326" t="b">
        <v>0</v>
      </c>
      <c r="AX1326">
        <v>17309719</v>
      </c>
      <c r="AY1326" s="20">
        <v>44688</v>
      </c>
      <c r="AZ1326" s="20"/>
      <c r="BA1326" s="20">
        <v>44872</v>
      </c>
      <c r="BB1326">
        <v>1</v>
      </c>
      <c r="BC1326">
        <v>0.5</v>
      </c>
      <c r="BD1326">
        <v>1</v>
      </c>
      <c r="BE1326">
        <v>11.5</v>
      </c>
      <c r="BF1326" s="35" t="s">
        <v>14691</v>
      </c>
      <c r="BG1326" s="35" t="s">
        <v>3006</v>
      </c>
      <c r="BH1326" s="35" t="s">
        <v>3007</v>
      </c>
      <c r="BI1326" s="35" t="s">
        <v>2589</v>
      </c>
      <c r="BJ1326" s="35" t="s">
        <v>3008</v>
      </c>
    </row>
    <row r="1327" spans="1:62" x14ac:dyDescent="0.2">
      <c r="A1327">
        <v>1325</v>
      </c>
      <c r="B1327" s="35" t="s">
        <v>10320</v>
      </c>
      <c r="C1327" s="35" t="s">
        <v>10321</v>
      </c>
      <c r="D1327" s="35" t="s">
        <v>10322</v>
      </c>
      <c r="E1327" s="35" t="s">
        <v>10323</v>
      </c>
      <c r="F1327" s="35" t="s">
        <v>10324</v>
      </c>
      <c r="G1327" s="20">
        <v>44243</v>
      </c>
      <c r="H1327" s="35" t="s">
        <v>3225</v>
      </c>
      <c r="I1327" s="35" t="s">
        <v>54</v>
      </c>
      <c r="J1327" s="35" t="s">
        <v>53</v>
      </c>
      <c r="K1327">
        <v>18</v>
      </c>
      <c r="L1327">
        <v>9.1999999999999993</v>
      </c>
      <c r="M1327" s="35" t="s">
        <v>10325</v>
      </c>
      <c r="N1327" s="35" t="s">
        <v>10326</v>
      </c>
      <c r="O1327" s="35" t="s">
        <v>51</v>
      </c>
      <c r="P1327" s="35" t="s">
        <v>2575</v>
      </c>
      <c r="Q1327" s="35" t="s">
        <v>52</v>
      </c>
      <c r="R1327" s="35" t="s">
        <v>2623</v>
      </c>
      <c r="S1327" s="35" t="s">
        <v>5149</v>
      </c>
      <c r="T1327">
        <v>40000000</v>
      </c>
      <c r="U1327">
        <v>10</v>
      </c>
      <c r="V1327" s="35" t="s">
        <v>5150</v>
      </c>
      <c r="W1327" s="35" t="s">
        <v>751</v>
      </c>
      <c r="X1327" s="35" t="s">
        <v>79</v>
      </c>
      <c r="Y1327" s="35" t="s">
        <v>56</v>
      </c>
      <c r="Z1327" s="35" t="s">
        <v>14691</v>
      </c>
      <c r="AA1327" s="35" t="s">
        <v>14691</v>
      </c>
      <c r="AC1327" s="35" t="s">
        <v>14691</v>
      </c>
      <c r="AD1327" s="35" t="s">
        <v>14691</v>
      </c>
      <c r="AE1327">
        <v>400025812</v>
      </c>
      <c r="AF1327">
        <v>10</v>
      </c>
      <c r="AG1327" s="35" t="s">
        <v>14691</v>
      </c>
      <c r="AI1327">
        <v>13333333</v>
      </c>
      <c r="AJ1327" s="20">
        <v>44259</v>
      </c>
      <c r="AK1327" s="20"/>
      <c r="AL1327">
        <v>11250000</v>
      </c>
      <c r="AO1327">
        <v>7500000</v>
      </c>
      <c r="AP1327" s="35" t="s">
        <v>14691</v>
      </c>
      <c r="AQ1327" s="35" t="s">
        <v>14691</v>
      </c>
      <c r="AR1327" s="35" t="s">
        <v>14691</v>
      </c>
      <c r="AS1327" s="35" t="s">
        <v>14691</v>
      </c>
      <c r="AT1327" s="35" t="s">
        <v>14691</v>
      </c>
      <c r="AU1327">
        <v>10</v>
      </c>
      <c r="AV1327">
        <v>10.052</v>
      </c>
      <c r="AW1327" t="b">
        <v>0</v>
      </c>
      <c r="AX1327">
        <v>40000000</v>
      </c>
      <c r="AY1327" s="20">
        <v>44993</v>
      </c>
      <c r="AZ1327" s="20"/>
      <c r="BA1327" s="20"/>
      <c r="BB1327">
        <v>1</v>
      </c>
      <c r="BC1327">
        <v>0.3333333432674408</v>
      </c>
      <c r="BD1327">
        <v>1</v>
      </c>
      <c r="BE1327">
        <v>11.5</v>
      </c>
      <c r="BF1327" s="35" t="s">
        <v>14691</v>
      </c>
      <c r="BG1327" s="35" t="s">
        <v>754</v>
      </c>
      <c r="BH1327" s="35" t="s">
        <v>14886</v>
      </c>
      <c r="BI1327" s="35" t="s">
        <v>2580</v>
      </c>
      <c r="BJ1327" s="35" t="s">
        <v>10327</v>
      </c>
    </row>
    <row r="1328" spans="1:62" x14ac:dyDescent="0.2">
      <c r="A1328">
        <v>1326</v>
      </c>
      <c r="B1328" s="35" t="s">
        <v>10320</v>
      </c>
      <c r="C1328" s="35" t="s">
        <v>10321</v>
      </c>
      <c r="D1328" s="35" t="s">
        <v>10322</v>
      </c>
      <c r="E1328" s="35" t="s">
        <v>10328</v>
      </c>
      <c r="F1328" s="35" t="s">
        <v>10324</v>
      </c>
      <c r="G1328" s="20">
        <v>44243</v>
      </c>
      <c r="H1328" s="35" t="s">
        <v>3225</v>
      </c>
      <c r="I1328" s="35" t="s">
        <v>54</v>
      </c>
      <c r="J1328" s="35" t="s">
        <v>53</v>
      </c>
      <c r="K1328">
        <v>18</v>
      </c>
      <c r="L1328">
        <v>9.1999999999999993</v>
      </c>
      <c r="M1328" s="35" t="s">
        <v>10325</v>
      </c>
      <c r="N1328" s="35" t="s">
        <v>10326</v>
      </c>
      <c r="O1328" s="35" t="s">
        <v>51</v>
      </c>
      <c r="P1328" s="35" t="s">
        <v>2575</v>
      </c>
      <c r="Q1328" s="35" t="s">
        <v>52</v>
      </c>
      <c r="R1328" s="35" t="s">
        <v>2623</v>
      </c>
      <c r="S1328" s="35" t="s">
        <v>5149</v>
      </c>
      <c r="T1328">
        <v>40000000</v>
      </c>
      <c r="U1328">
        <v>10</v>
      </c>
      <c r="V1328" s="35" t="s">
        <v>5150</v>
      </c>
      <c r="W1328" s="35" t="s">
        <v>751</v>
      </c>
      <c r="X1328" s="35" t="s">
        <v>79</v>
      </c>
      <c r="Y1328" s="35" t="s">
        <v>56</v>
      </c>
      <c r="Z1328" s="35" t="s">
        <v>14691</v>
      </c>
      <c r="AA1328" s="35" t="s">
        <v>14691</v>
      </c>
      <c r="AC1328" s="35" t="s">
        <v>14691</v>
      </c>
      <c r="AD1328" s="35" t="s">
        <v>14691</v>
      </c>
      <c r="AE1328">
        <v>400025812</v>
      </c>
      <c r="AF1328">
        <v>10</v>
      </c>
      <c r="AG1328" s="35" t="s">
        <v>14691</v>
      </c>
      <c r="AI1328">
        <v>13333333</v>
      </c>
      <c r="AJ1328" s="20">
        <v>44259</v>
      </c>
      <c r="AK1328" s="20"/>
      <c r="AL1328">
        <v>11250000</v>
      </c>
      <c r="AO1328">
        <v>7500000</v>
      </c>
      <c r="AP1328" s="35" t="s">
        <v>14691</v>
      </c>
      <c r="AQ1328" s="35" t="s">
        <v>14691</v>
      </c>
      <c r="AR1328" s="35" t="s">
        <v>14691</v>
      </c>
      <c r="AS1328" s="35" t="s">
        <v>14691</v>
      </c>
      <c r="AT1328" s="35" t="s">
        <v>14691</v>
      </c>
      <c r="AU1328">
        <v>10</v>
      </c>
      <c r="AV1328">
        <v>10.052</v>
      </c>
      <c r="AW1328" t="b">
        <v>0</v>
      </c>
      <c r="AX1328">
        <v>40000000</v>
      </c>
      <c r="AY1328" s="20">
        <v>44993</v>
      </c>
      <c r="AZ1328" s="20"/>
      <c r="BA1328" s="20"/>
      <c r="BB1328">
        <v>1</v>
      </c>
      <c r="BC1328">
        <v>0.3333333432674408</v>
      </c>
      <c r="BD1328">
        <v>1</v>
      </c>
      <c r="BE1328">
        <v>11.5</v>
      </c>
      <c r="BF1328" s="35" t="s">
        <v>14691</v>
      </c>
      <c r="BG1328" s="35" t="s">
        <v>10320</v>
      </c>
      <c r="BH1328" s="35" t="s">
        <v>14887</v>
      </c>
      <c r="BI1328" s="35" t="s">
        <v>2584</v>
      </c>
      <c r="BJ1328" s="35" t="s">
        <v>10329</v>
      </c>
    </row>
    <row r="1329" spans="1:62" x14ac:dyDescent="0.2">
      <c r="A1329">
        <v>1327</v>
      </c>
      <c r="B1329" s="35" t="s">
        <v>10320</v>
      </c>
      <c r="C1329" s="35" t="s">
        <v>10321</v>
      </c>
      <c r="D1329" s="35" t="s">
        <v>10322</v>
      </c>
      <c r="E1329" s="35" t="s">
        <v>10330</v>
      </c>
      <c r="F1329" s="35" t="s">
        <v>10324</v>
      </c>
      <c r="G1329" s="20">
        <v>44243</v>
      </c>
      <c r="H1329" s="35" t="s">
        <v>3225</v>
      </c>
      <c r="I1329" s="35" t="s">
        <v>54</v>
      </c>
      <c r="J1329" s="35" t="s">
        <v>53</v>
      </c>
      <c r="K1329">
        <v>18</v>
      </c>
      <c r="L1329">
        <v>9.1999999999999993</v>
      </c>
      <c r="M1329" s="35" t="s">
        <v>10325</v>
      </c>
      <c r="N1329" s="35" t="s">
        <v>10326</v>
      </c>
      <c r="O1329" s="35" t="s">
        <v>51</v>
      </c>
      <c r="P1329" s="35" t="s">
        <v>2575</v>
      </c>
      <c r="Q1329" s="35" t="s">
        <v>52</v>
      </c>
      <c r="R1329" s="35" t="s">
        <v>2623</v>
      </c>
      <c r="S1329" s="35" t="s">
        <v>5149</v>
      </c>
      <c r="T1329">
        <v>40000000</v>
      </c>
      <c r="U1329">
        <v>10</v>
      </c>
      <c r="V1329" s="35" t="s">
        <v>5150</v>
      </c>
      <c r="W1329" s="35" t="s">
        <v>751</v>
      </c>
      <c r="X1329" s="35" t="s">
        <v>79</v>
      </c>
      <c r="Y1329" s="35" t="s">
        <v>56</v>
      </c>
      <c r="Z1329" s="35" t="s">
        <v>14691</v>
      </c>
      <c r="AA1329" s="35" t="s">
        <v>14691</v>
      </c>
      <c r="AC1329" s="35" t="s">
        <v>14691</v>
      </c>
      <c r="AD1329" s="35" t="s">
        <v>14691</v>
      </c>
      <c r="AE1329">
        <v>400025812</v>
      </c>
      <c r="AF1329">
        <v>10</v>
      </c>
      <c r="AG1329" s="35" t="s">
        <v>14691</v>
      </c>
      <c r="AI1329">
        <v>13333333</v>
      </c>
      <c r="AJ1329" s="20">
        <v>44259</v>
      </c>
      <c r="AK1329" s="20"/>
      <c r="AL1329">
        <v>11250000</v>
      </c>
      <c r="AO1329">
        <v>7500000</v>
      </c>
      <c r="AP1329" s="35" t="s">
        <v>14691</v>
      </c>
      <c r="AQ1329" s="35" t="s">
        <v>14691</v>
      </c>
      <c r="AR1329" s="35" t="s">
        <v>14691</v>
      </c>
      <c r="AS1329" s="35" t="s">
        <v>14691</v>
      </c>
      <c r="AT1329" s="35" t="s">
        <v>14691</v>
      </c>
      <c r="AU1329">
        <v>10</v>
      </c>
      <c r="AV1329">
        <v>10.052</v>
      </c>
      <c r="AW1329" t="b">
        <v>0</v>
      </c>
      <c r="AX1329">
        <v>40000000</v>
      </c>
      <c r="AY1329" s="20">
        <v>44993</v>
      </c>
      <c r="AZ1329" s="20"/>
      <c r="BA1329" s="20"/>
      <c r="BB1329">
        <v>1</v>
      </c>
      <c r="BC1329">
        <v>0.3333333432674408</v>
      </c>
      <c r="BD1329">
        <v>1</v>
      </c>
      <c r="BE1329">
        <v>11.5</v>
      </c>
      <c r="BF1329" s="35" t="s">
        <v>14691</v>
      </c>
      <c r="BG1329" s="35" t="s">
        <v>10331</v>
      </c>
      <c r="BH1329" s="35" t="s">
        <v>14888</v>
      </c>
      <c r="BI1329" s="35" t="s">
        <v>2589</v>
      </c>
      <c r="BJ1329" s="35" t="s">
        <v>10332</v>
      </c>
    </row>
    <row r="1330" spans="1:62" x14ac:dyDescent="0.2">
      <c r="A1330">
        <v>1328</v>
      </c>
      <c r="B1330" s="35" t="s">
        <v>5142</v>
      </c>
      <c r="C1330" s="35" t="s">
        <v>5143</v>
      </c>
      <c r="D1330" s="35" t="s">
        <v>5144</v>
      </c>
      <c r="E1330" s="35" t="s">
        <v>5145</v>
      </c>
      <c r="F1330" s="35" t="s">
        <v>5146</v>
      </c>
      <c r="G1330" s="20">
        <v>44327</v>
      </c>
      <c r="H1330" s="35" t="s">
        <v>752</v>
      </c>
      <c r="I1330" s="35" t="s">
        <v>54</v>
      </c>
      <c r="J1330" s="35" t="s">
        <v>53</v>
      </c>
      <c r="K1330">
        <v>18</v>
      </c>
      <c r="L1330">
        <v>9.1999999999999993</v>
      </c>
      <c r="M1330" s="35" t="s">
        <v>5147</v>
      </c>
      <c r="N1330" s="35" t="s">
        <v>5148</v>
      </c>
      <c r="O1330" s="35" t="s">
        <v>122</v>
      </c>
      <c r="P1330" s="35" t="s">
        <v>3730</v>
      </c>
      <c r="Q1330" s="35" t="s">
        <v>52</v>
      </c>
      <c r="R1330" s="35" t="s">
        <v>2623</v>
      </c>
      <c r="S1330" s="35" t="s">
        <v>5149</v>
      </c>
      <c r="T1330">
        <v>30000000</v>
      </c>
      <c r="U1330">
        <v>10</v>
      </c>
      <c r="V1330" s="35" t="s">
        <v>5150</v>
      </c>
      <c r="W1330" s="35" t="s">
        <v>751</v>
      </c>
      <c r="X1330" s="35" t="s">
        <v>57</v>
      </c>
      <c r="Y1330" s="35" t="s">
        <v>56</v>
      </c>
      <c r="Z1330" s="35" t="s">
        <v>14691</v>
      </c>
      <c r="AA1330" s="35" t="s">
        <v>14691</v>
      </c>
      <c r="AB1330">
        <v>40000000</v>
      </c>
      <c r="AC1330" s="35" t="s">
        <v>5151</v>
      </c>
      <c r="AD1330" s="35" t="s">
        <v>5152</v>
      </c>
      <c r="AE1330">
        <v>303000000</v>
      </c>
      <c r="AF1330">
        <v>10.1</v>
      </c>
      <c r="AG1330" s="35" t="s">
        <v>14691</v>
      </c>
      <c r="AI1330">
        <v>10000000</v>
      </c>
      <c r="AJ1330" s="20">
        <v>44491</v>
      </c>
      <c r="AK1330" s="20"/>
      <c r="AL1330">
        <v>11290000</v>
      </c>
      <c r="AO1330">
        <v>7526667</v>
      </c>
      <c r="AP1330" s="35" t="s">
        <v>14691</v>
      </c>
      <c r="AQ1330" s="35" t="s">
        <v>14691</v>
      </c>
      <c r="AR1330" s="35" t="s">
        <v>14691</v>
      </c>
      <c r="AS1330" s="35" t="s">
        <v>14691</v>
      </c>
      <c r="AT1330" s="35" t="s">
        <v>14691</v>
      </c>
      <c r="AU1330">
        <v>10.1</v>
      </c>
      <c r="AV1330">
        <v>10.132</v>
      </c>
      <c r="AW1330" t="b">
        <v>0</v>
      </c>
      <c r="AX1330">
        <v>30000000</v>
      </c>
      <c r="AY1330" s="20">
        <v>44860</v>
      </c>
      <c r="AZ1330" s="20"/>
      <c r="BA1330" s="20">
        <v>45225</v>
      </c>
      <c r="BB1330">
        <v>1</v>
      </c>
      <c r="BC1330">
        <v>0.3333333432674408</v>
      </c>
      <c r="BD1330">
        <v>1</v>
      </c>
      <c r="BE1330">
        <v>11.5</v>
      </c>
      <c r="BF1330" s="35" t="s">
        <v>14691</v>
      </c>
      <c r="BG1330" s="35" t="s">
        <v>753</v>
      </c>
      <c r="BH1330" s="35" t="s">
        <v>5153</v>
      </c>
      <c r="BI1330" s="35" t="s">
        <v>2580</v>
      </c>
      <c r="BJ1330" s="35" t="s">
        <v>5154</v>
      </c>
    </row>
    <row r="1331" spans="1:62" x14ac:dyDescent="0.2">
      <c r="A1331">
        <v>1329</v>
      </c>
      <c r="B1331" s="35" t="s">
        <v>5142</v>
      </c>
      <c r="C1331" s="35" t="s">
        <v>5143</v>
      </c>
      <c r="D1331" s="35" t="s">
        <v>5144</v>
      </c>
      <c r="E1331" s="35" t="s">
        <v>5155</v>
      </c>
      <c r="F1331" s="35" t="s">
        <v>5146</v>
      </c>
      <c r="G1331" s="20">
        <v>44327</v>
      </c>
      <c r="H1331" s="35" t="s">
        <v>752</v>
      </c>
      <c r="I1331" s="35" t="s">
        <v>54</v>
      </c>
      <c r="J1331" s="35" t="s">
        <v>53</v>
      </c>
      <c r="K1331">
        <v>18</v>
      </c>
      <c r="L1331">
        <v>9.1999999999999993</v>
      </c>
      <c r="M1331" s="35" t="s">
        <v>5147</v>
      </c>
      <c r="N1331" s="35" t="s">
        <v>5148</v>
      </c>
      <c r="O1331" s="35" t="s">
        <v>122</v>
      </c>
      <c r="P1331" s="35" t="s">
        <v>3730</v>
      </c>
      <c r="Q1331" s="35" t="s">
        <v>52</v>
      </c>
      <c r="R1331" s="35" t="s">
        <v>2623</v>
      </c>
      <c r="S1331" s="35" t="s">
        <v>5149</v>
      </c>
      <c r="T1331">
        <v>30000000</v>
      </c>
      <c r="U1331">
        <v>10</v>
      </c>
      <c r="V1331" s="35" t="s">
        <v>5150</v>
      </c>
      <c r="W1331" s="35" t="s">
        <v>751</v>
      </c>
      <c r="X1331" s="35" t="s">
        <v>57</v>
      </c>
      <c r="Y1331" s="35" t="s">
        <v>56</v>
      </c>
      <c r="Z1331" s="35" t="s">
        <v>14691</v>
      </c>
      <c r="AA1331" s="35" t="s">
        <v>14691</v>
      </c>
      <c r="AB1331">
        <v>40000000</v>
      </c>
      <c r="AC1331" s="35" t="s">
        <v>5151</v>
      </c>
      <c r="AD1331" s="35" t="s">
        <v>5152</v>
      </c>
      <c r="AE1331">
        <v>303000000</v>
      </c>
      <c r="AF1331">
        <v>10.1</v>
      </c>
      <c r="AG1331" s="35" t="s">
        <v>14691</v>
      </c>
      <c r="AI1331">
        <v>10000000</v>
      </c>
      <c r="AJ1331" s="20">
        <v>44491</v>
      </c>
      <c r="AK1331" s="20"/>
      <c r="AL1331">
        <v>11290000</v>
      </c>
      <c r="AO1331">
        <v>7526667</v>
      </c>
      <c r="AP1331" s="35" t="s">
        <v>14691</v>
      </c>
      <c r="AQ1331" s="35" t="s">
        <v>14691</v>
      </c>
      <c r="AR1331" s="35" t="s">
        <v>14691</v>
      </c>
      <c r="AS1331" s="35" t="s">
        <v>14691</v>
      </c>
      <c r="AT1331" s="35" t="s">
        <v>14691</v>
      </c>
      <c r="AU1331">
        <v>10.1</v>
      </c>
      <c r="AV1331">
        <v>10.132</v>
      </c>
      <c r="AW1331" t="b">
        <v>0</v>
      </c>
      <c r="AX1331">
        <v>30000000</v>
      </c>
      <c r="AY1331" s="20">
        <v>44860</v>
      </c>
      <c r="AZ1331" s="20"/>
      <c r="BA1331" s="20">
        <v>45225</v>
      </c>
      <c r="BB1331">
        <v>1</v>
      </c>
      <c r="BC1331">
        <v>0.3333333432674408</v>
      </c>
      <c r="BD1331">
        <v>1</v>
      </c>
      <c r="BE1331">
        <v>11.5</v>
      </c>
      <c r="BF1331" s="35" t="s">
        <v>14691</v>
      </c>
      <c r="BG1331" s="35" t="s">
        <v>5156</v>
      </c>
      <c r="BH1331" s="35" t="s">
        <v>5157</v>
      </c>
      <c r="BI1331" s="35" t="s">
        <v>2584</v>
      </c>
      <c r="BJ1331" s="35" t="s">
        <v>5158</v>
      </c>
    </row>
    <row r="1332" spans="1:62" x14ac:dyDescent="0.2">
      <c r="A1332">
        <v>1330</v>
      </c>
      <c r="B1332" s="35" t="s">
        <v>5142</v>
      </c>
      <c r="C1332" s="35" t="s">
        <v>5143</v>
      </c>
      <c r="D1332" s="35" t="s">
        <v>5144</v>
      </c>
      <c r="E1332" s="35" t="s">
        <v>5159</v>
      </c>
      <c r="F1332" s="35" t="s">
        <v>5146</v>
      </c>
      <c r="G1332" s="20">
        <v>44327</v>
      </c>
      <c r="H1332" s="35" t="s">
        <v>752</v>
      </c>
      <c r="I1332" s="35" t="s">
        <v>54</v>
      </c>
      <c r="J1332" s="35" t="s">
        <v>53</v>
      </c>
      <c r="K1332">
        <v>18</v>
      </c>
      <c r="L1332">
        <v>9.1999999999999993</v>
      </c>
      <c r="M1332" s="35" t="s">
        <v>5147</v>
      </c>
      <c r="N1332" s="35" t="s">
        <v>5148</v>
      </c>
      <c r="O1332" s="35" t="s">
        <v>122</v>
      </c>
      <c r="P1332" s="35" t="s">
        <v>3730</v>
      </c>
      <c r="Q1332" s="35" t="s">
        <v>52</v>
      </c>
      <c r="R1332" s="35" t="s">
        <v>2623</v>
      </c>
      <c r="S1332" s="35" t="s">
        <v>5149</v>
      </c>
      <c r="T1332">
        <v>30000000</v>
      </c>
      <c r="U1332">
        <v>10</v>
      </c>
      <c r="V1332" s="35" t="s">
        <v>5150</v>
      </c>
      <c r="W1332" s="35" t="s">
        <v>751</v>
      </c>
      <c r="X1332" s="35" t="s">
        <v>57</v>
      </c>
      <c r="Y1332" s="35" t="s">
        <v>56</v>
      </c>
      <c r="Z1332" s="35" t="s">
        <v>14691</v>
      </c>
      <c r="AA1332" s="35" t="s">
        <v>14691</v>
      </c>
      <c r="AB1332">
        <v>40000000</v>
      </c>
      <c r="AC1332" s="35" t="s">
        <v>5151</v>
      </c>
      <c r="AD1332" s="35" t="s">
        <v>5152</v>
      </c>
      <c r="AE1332">
        <v>303000000</v>
      </c>
      <c r="AF1332">
        <v>10.1</v>
      </c>
      <c r="AG1332" s="35" t="s">
        <v>14691</v>
      </c>
      <c r="AI1332">
        <v>10000000</v>
      </c>
      <c r="AJ1332" s="20">
        <v>44491</v>
      </c>
      <c r="AK1332" s="20"/>
      <c r="AL1332">
        <v>11290000</v>
      </c>
      <c r="AO1332">
        <v>7526667</v>
      </c>
      <c r="AP1332" s="35" t="s">
        <v>14691</v>
      </c>
      <c r="AQ1332" s="35" t="s">
        <v>14691</v>
      </c>
      <c r="AR1332" s="35" t="s">
        <v>14691</v>
      </c>
      <c r="AS1332" s="35" t="s">
        <v>14691</v>
      </c>
      <c r="AT1332" s="35" t="s">
        <v>14691</v>
      </c>
      <c r="AU1332">
        <v>10.1</v>
      </c>
      <c r="AV1332">
        <v>10.132</v>
      </c>
      <c r="AW1332" t="b">
        <v>0</v>
      </c>
      <c r="AX1332">
        <v>30000000</v>
      </c>
      <c r="AY1332" s="20">
        <v>44860</v>
      </c>
      <c r="AZ1332" s="20"/>
      <c r="BA1332" s="20">
        <v>45225</v>
      </c>
      <c r="BB1332">
        <v>1</v>
      </c>
      <c r="BC1332">
        <v>0.3333333432674408</v>
      </c>
      <c r="BD1332">
        <v>1</v>
      </c>
      <c r="BE1332">
        <v>11.5</v>
      </c>
      <c r="BF1332" s="35" t="s">
        <v>14691</v>
      </c>
      <c r="BG1332" s="35" t="s">
        <v>5160</v>
      </c>
      <c r="BH1332" s="35" t="s">
        <v>5161</v>
      </c>
      <c r="BI1332" s="35" t="s">
        <v>2589</v>
      </c>
      <c r="BJ1332" s="35" t="s">
        <v>5162</v>
      </c>
    </row>
    <row r="1333" spans="1:62" x14ac:dyDescent="0.2">
      <c r="A1333">
        <v>1331</v>
      </c>
      <c r="B1333" s="35" t="s">
        <v>2812</v>
      </c>
      <c r="C1333" s="35" t="s">
        <v>2813</v>
      </c>
      <c r="D1333" s="35" t="s">
        <v>2814</v>
      </c>
      <c r="E1333" s="35" t="s">
        <v>2815</v>
      </c>
      <c r="F1333" s="35" t="s">
        <v>2816</v>
      </c>
      <c r="G1333" s="20">
        <v>44235</v>
      </c>
      <c r="H1333" s="35" t="s">
        <v>749</v>
      </c>
      <c r="I1333" s="35" t="s">
        <v>14691</v>
      </c>
      <c r="J1333" s="35" t="s">
        <v>107</v>
      </c>
      <c r="M1333" s="35" t="s">
        <v>2638</v>
      </c>
      <c r="N1333" s="35" t="s">
        <v>2817</v>
      </c>
      <c r="O1333" s="35" t="s">
        <v>52</v>
      </c>
      <c r="P1333" s="35" t="s">
        <v>2575</v>
      </c>
      <c r="Q1333" s="35" t="s">
        <v>112</v>
      </c>
      <c r="R1333" s="35" t="s">
        <v>2577</v>
      </c>
      <c r="S1333" s="35" t="s">
        <v>2818</v>
      </c>
      <c r="T1333">
        <v>11500000</v>
      </c>
      <c r="U1333">
        <v>10</v>
      </c>
      <c r="V1333" s="35" t="s">
        <v>14691</v>
      </c>
      <c r="W1333" s="35" t="s">
        <v>748</v>
      </c>
      <c r="X1333" s="35" t="s">
        <v>49</v>
      </c>
      <c r="Y1333" s="35" t="s">
        <v>48</v>
      </c>
      <c r="Z1333" s="35" t="s">
        <v>14691</v>
      </c>
      <c r="AA1333" s="35" t="s">
        <v>14691</v>
      </c>
      <c r="AC1333" s="35" t="s">
        <v>14691</v>
      </c>
      <c r="AD1333" s="35" t="s">
        <v>14691</v>
      </c>
      <c r="AE1333">
        <v>116155153</v>
      </c>
      <c r="AF1333">
        <v>10.1</v>
      </c>
      <c r="AG1333" s="35" t="s">
        <v>14691</v>
      </c>
      <c r="AJ1333" s="20">
        <v>44286</v>
      </c>
      <c r="AK1333" s="20"/>
      <c r="AL1333">
        <v>4950000</v>
      </c>
      <c r="AM1333">
        <v>495000</v>
      </c>
      <c r="AP1333" s="35" t="s">
        <v>14691</v>
      </c>
      <c r="AQ1333" s="35" t="s">
        <v>14691</v>
      </c>
      <c r="AR1333" s="35" t="s">
        <v>14691</v>
      </c>
      <c r="AS1333" s="35" t="s">
        <v>14691</v>
      </c>
      <c r="AT1333" s="35" t="s">
        <v>14691</v>
      </c>
      <c r="AU1333">
        <v>10.11</v>
      </c>
      <c r="AV1333">
        <v>10.113</v>
      </c>
      <c r="AW1333" t="b">
        <v>0</v>
      </c>
      <c r="AX1333">
        <v>11500000</v>
      </c>
      <c r="AY1333" s="20">
        <v>44656</v>
      </c>
      <c r="AZ1333" s="20"/>
      <c r="BA1333" s="20">
        <v>44839</v>
      </c>
      <c r="BB1333">
        <v>1</v>
      </c>
      <c r="BF1333" s="35" t="s">
        <v>14691</v>
      </c>
      <c r="BG1333" s="35" t="s">
        <v>750</v>
      </c>
      <c r="BH1333" s="35" t="s">
        <v>2819</v>
      </c>
      <c r="BI1333" s="35" t="s">
        <v>2580</v>
      </c>
      <c r="BJ1333" s="35" t="s">
        <v>2820</v>
      </c>
    </row>
    <row r="1334" spans="1:62" x14ac:dyDescent="0.2">
      <c r="A1334">
        <v>1332</v>
      </c>
      <c r="B1334" s="35" t="s">
        <v>2812</v>
      </c>
      <c r="C1334" s="35" t="s">
        <v>2813</v>
      </c>
      <c r="D1334" s="35" t="s">
        <v>2814</v>
      </c>
      <c r="E1334" s="35" t="s">
        <v>2821</v>
      </c>
      <c r="F1334" s="35" t="s">
        <v>2816</v>
      </c>
      <c r="G1334" s="20">
        <v>44235</v>
      </c>
      <c r="H1334" s="35" t="s">
        <v>749</v>
      </c>
      <c r="I1334" s="35" t="s">
        <v>14691</v>
      </c>
      <c r="J1334" s="35" t="s">
        <v>107</v>
      </c>
      <c r="M1334" s="35" t="s">
        <v>2638</v>
      </c>
      <c r="N1334" s="35" t="s">
        <v>2817</v>
      </c>
      <c r="O1334" s="35" t="s">
        <v>52</v>
      </c>
      <c r="P1334" s="35" t="s">
        <v>2575</v>
      </c>
      <c r="Q1334" s="35" t="s">
        <v>112</v>
      </c>
      <c r="R1334" s="35" t="s">
        <v>2577</v>
      </c>
      <c r="S1334" s="35" t="s">
        <v>2818</v>
      </c>
      <c r="T1334">
        <v>11500000</v>
      </c>
      <c r="U1334">
        <v>10</v>
      </c>
      <c r="V1334" s="35" t="s">
        <v>14691</v>
      </c>
      <c r="W1334" s="35" t="s">
        <v>748</v>
      </c>
      <c r="X1334" s="35" t="s">
        <v>49</v>
      </c>
      <c r="Y1334" s="35" t="s">
        <v>48</v>
      </c>
      <c r="Z1334" s="35" t="s">
        <v>14691</v>
      </c>
      <c r="AA1334" s="35" t="s">
        <v>14691</v>
      </c>
      <c r="AC1334" s="35" t="s">
        <v>14691</v>
      </c>
      <c r="AD1334" s="35" t="s">
        <v>14691</v>
      </c>
      <c r="AE1334">
        <v>116155153</v>
      </c>
      <c r="AF1334">
        <v>10.1</v>
      </c>
      <c r="AG1334" s="35" t="s">
        <v>14691</v>
      </c>
      <c r="AJ1334" s="20">
        <v>44286</v>
      </c>
      <c r="AK1334" s="20"/>
      <c r="AL1334">
        <v>4950000</v>
      </c>
      <c r="AM1334">
        <v>495000</v>
      </c>
      <c r="AP1334" s="35" t="s">
        <v>14691</v>
      </c>
      <c r="AQ1334" s="35" t="s">
        <v>14691</v>
      </c>
      <c r="AR1334" s="35" t="s">
        <v>14691</v>
      </c>
      <c r="AS1334" s="35" t="s">
        <v>14691</v>
      </c>
      <c r="AT1334" s="35" t="s">
        <v>14691</v>
      </c>
      <c r="AU1334">
        <v>10.11</v>
      </c>
      <c r="AV1334">
        <v>10.113</v>
      </c>
      <c r="AW1334" t="b">
        <v>0</v>
      </c>
      <c r="AX1334">
        <v>11500000</v>
      </c>
      <c r="AY1334" s="20">
        <v>44656</v>
      </c>
      <c r="AZ1334" s="20"/>
      <c r="BA1334" s="20">
        <v>44839</v>
      </c>
      <c r="BB1334">
        <v>1</v>
      </c>
      <c r="BF1334" s="35" t="s">
        <v>14691</v>
      </c>
      <c r="BG1334" s="35" t="s">
        <v>2812</v>
      </c>
      <c r="BH1334" s="35" t="s">
        <v>2822</v>
      </c>
      <c r="BI1334" s="35" t="s">
        <v>2584</v>
      </c>
      <c r="BJ1334" s="35" t="s">
        <v>2823</v>
      </c>
    </row>
    <row r="1335" spans="1:62" x14ac:dyDescent="0.2">
      <c r="A1335">
        <v>1333</v>
      </c>
      <c r="B1335" s="35" t="s">
        <v>2812</v>
      </c>
      <c r="C1335" s="35" t="s">
        <v>2813</v>
      </c>
      <c r="D1335" s="35" t="s">
        <v>2814</v>
      </c>
      <c r="E1335" s="35" t="s">
        <v>2824</v>
      </c>
      <c r="F1335" s="35" t="s">
        <v>2816</v>
      </c>
      <c r="G1335" s="20">
        <v>44235</v>
      </c>
      <c r="H1335" s="35" t="s">
        <v>749</v>
      </c>
      <c r="I1335" s="35" t="s">
        <v>14691</v>
      </c>
      <c r="J1335" s="35" t="s">
        <v>107</v>
      </c>
      <c r="M1335" s="35" t="s">
        <v>2638</v>
      </c>
      <c r="N1335" s="35" t="s">
        <v>2817</v>
      </c>
      <c r="O1335" s="35" t="s">
        <v>52</v>
      </c>
      <c r="P1335" s="35" t="s">
        <v>2575</v>
      </c>
      <c r="Q1335" s="35" t="s">
        <v>112</v>
      </c>
      <c r="R1335" s="35" t="s">
        <v>2577</v>
      </c>
      <c r="S1335" s="35" t="s">
        <v>2818</v>
      </c>
      <c r="T1335">
        <v>11500000</v>
      </c>
      <c r="U1335">
        <v>10</v>
      </c>
      <c r="V1335" s="35" t="s">
        <v>14691</v>
      </c>
      <c r="W1335" s="35" t="s">
        <v>748</v>
      </c>
      <c r="X1335" s="35" t="s">
        <v>49</v>
      </c>
      <c r="Y1335" s="35" t="s">
        <v>48</v>
      </c>
      <c r="Z1335" s="35" t="s">
        <v>14691</v>
      </c>
      <c r="AA1335" s="35" t="s">
        <v>14691</v>
      </c>
      <c r="AC1335" s="35" t="s">
        <v>14691</v>
      </c>
      <c r="AD1335" s="35" t="s">
        <v>14691</v>
      </c>
      <c r="AE1335">
        <v>116155153</v>
      </c>
      <c r="AF1335">
        <v>10.1</v>
      </c>
      <c r="AG1335" s="35" t="s">
        <v>14691</v>
      </c>
      <c r="AJ1335" s="20">
        <v>44286</v>
      </c>
      <c r="AK1335" s="20"/>
      <c r="AL1335">
        <v>4950000</v>
      </c>
      <c r="AM1335">
        <v>495000</v>
      </c>
      <c r="AP1335" s="35" t="s">
        <v>14691</v>
      </c>
      <c r="AQ1335" s="35" t="s">
        <v>14691</v>
      </c>
      <c r="AR1335" s="35" t="s">
        <v>14691</v>
      </c>
      <c r="AS1335" s="35" t="s">
        <v>14691</v>
      </c>
      <c r="AT1335" s="35" t="s">
        <v>14691</v>
      </c>
      <c r="AU1335">
        <v>10.11</v>
      </c>
      <c r="AV1335">
        <v>10.113</v>
      </c>
      <c r="AW1335" t="b">
        <v>0</v>
      </c>
      <c r="AX1335">
        <v>11500000</v>
      </c>
      <c r="AY1335" s="20">
        <v>44656</v>
      </c>
      <c r="AZ1335" s="20"/>
      <c r="BA1335" s="20">
        <v>44839</v>
      </c>
      <c r="BB1335">
        <v>1</v>
      </c>
      <c r="BF1335" s="35" t="s">
        <v>14691</v>
      </c>
      <c r="BG1335" s="35" t="s">
        <v>2825</v>
      </c>
      <c r="BH1335" s="35" t="s">
        <v>2826</v>
      </c>
      <c r="BI1335" s="35" t="s">
        <v>2613</v>
      </c>
      <c r="BJ1335" s="35" t="s">
        <v>2827</v>
      </c>
    </row>
    <row r="1336" spans="1:62" x14ac:dyDescent="0.2">
      <c r="A1336">
        <v>1334</v>
      </c>
      <c r="B1336" s="35" t="s">
        <v>3099</v>
      </c>
      <c r="C1336" s="35" t="s">
        <v>3100</v>
      </c>
      <c r="D1336" s="35" t="s">
        <v>3101</v>
      </c>
      <c r="E1336" s="35" t="s">
        <v>3102</v>
      </c>
      <c r="F1336" s="35" t="s">
        <v>3103</v>
      </c>
      <c r="G1336" s="20">
        <v>44313</v>
      </c>
      <c r="H1336" s="35" t="s">
        <v>743</v>
      </c>
      <c r="I1336" s="35" t="s">
        <v>14691</v>
      </c>
      <c r="J1336" s="35" t="s">
        <v>107</v>
      </c>
      <c r="M1336" s="35" t="s">
        <v>3104</v>
      </c>
      <c r="N1336" s="35" t="s">
        <v>3105</v>
      </c>
      <c r="O1336" s="35" t="s">
        <v>112</v>
      </c>
      <c r="P1336" s="35" t="s">
        <v>2622</v>
      </c>
      <c r="Q1336" s="35" t="s">
        <v>136</v>
      </c>
      <c r="R1336" s="35" t="s">
        <v>2623</v>
      </c>
      <c r="S1336" s="35" t="s">
        <v>3106</v>
      </c>
      <c r="T1336">
        <v>5417193</v>
      </c>
      <c r="U1336">
        <v>10</v>
      </c>
      <c r="V1336" s="35" t="s">
        <v>14691</v>
      </c>
      <c r="W1336" s="35" t="s">
        <v>118</v>
      </c>
      <c r="X1336" s="35" t="s">
        <v>79</v>
      </c>
      <c r="Y1336" s="35" t="s">
        <v>56</v>
      </c>
      <c r="Z1336" s="35" t="s">
        <v>130</v>
      </c>
      <c r="AA1336" s="35" t="s">
        <v>167</v>
      </c>
      <c r="AC1336" s="35" t="s">
        <v>14691</v>
      </c>
      <c r="AD1336" s="35" t="s">
        <v>14691</v>
      </c>
      <c r="AE1336">
        <v>54171930</v>
      </c>
      <c r="AF1336">
        <v>10</v>
      </c>
      <c r="AG1336" s="35" t="s">
        <v>746</v>
      </c>
      <c r="AH1336">
        <v>2500000000</v>
      </c>
      <c r="AJ1336" s="20">
        <v>44334</v>
      </c>
      <c r="AK1336" s="20">
        <v>44589</v>
      </c>
      <c r="AL1336">
        <v>1933439</v>
      </c>
      <c r="AM1336">
        <v>193344</v>
      </c>
      <c r="AP1336" s="35" t="s">
        <v>14691</v>
      </c>
      <c r="AQ1336" s="35" t="s">
        <v>14691</v>
      </c>
      <c r="AR1336" s="35" t="s">
        <v>745</v>
      </c>
      <c r="AS1336" s="35" t="s">
        <v>3107</v>
      </c>
      <c r="AT1336" s="35" t="s">
        <v>14691</v>
      </c>
      <c r="AU1336">
        <v>10</v>
      </c>
      <c r="AV1336">
        <v>10</v>
      </c>
      <c r="AW1336" t="b">
        <v>1</v>
      </c>
      <c r="AX1336">
        <v>5417193</v>
      </c>
      <c r="AY1336" s="20">
        <v>44701</v>
      </c>
      <c r="AZ1336" s="20">
        <v>44712</v>
      </c>
      <c r="BA1336" s="20">
        <v>45066</v>
      </c>
      <c r="BB1336">
        <v>1</v>
      </c>
      <c r="BF1336" s="35" t="s">
        <v>14691</v>
      </c>
      <c r="BG1336" s="35" t="s">
        <v>747</v>
      </c>
      <c r="BH1336" s="35" t="s">
        <v>3108</v>
      </c>
      <c r="BI1336" s="35" t="s">
        <v>2580</v>
      </c>
      <c r="BJ1336" s="35" t="s">
        <v>3109</v>
      </c>
    </row>
    <row r="1337" spans="1:62" x14ac:dyDescent="0.2">
      <c r="A1337">
        <v>1335</v>
      </c>
      <c r="B1337" s="35" t="s">
        <v>3099</v>
      </c>
      <c r="C1337" s="35" t="s">
        <v>3100</v>
      </c>
      <c r="D1337" s="35" t="s">
        <v>3101</v>
      </c>
      <c r="E1337" s="35" t="s">
        <v>3110</v>
      </c>
      <c r="F1337" s="35" t="s">
        <v>3103</v>
      </c>
      <c r="G1337" s="20">
        <v>44313</v>
      </c>
      <c r="H1337" s="35" t="s">
        <v>743</v>
      </c>
      <c r="I1337" s="35" t="s">
        <v>14691</v>
      </c>
      <c r="J1337" s="35" t="s">
        <v>107</v>
      </c>
      <c r="M1337" s="35" t="s">
        <v>3104</v>
      </c>
      <c r="N1337" s="35" t="s">
        <v>3105</v>
      </c>
      <c r="O1337" s="35" t="s">
        <v>112</v>
      </c>
      <c r="P1337" s="35" t="s">
        <v>2622</v>
      </c>
      <c r="Q1337" s="35" t="s">
        <v>136</v>
      </c>
      <c r="R1337" s="35" t="s">
        <v>2623</v>
      </c>
      <c r="S1337" s="35" t="s">
        <v>3106</v>
      </c>
      <c r="T1337">
        <v>5417193</v>
      </c>
      <c r="U1337">
        <v>10</v>
      </c>
      <c r="V1337" s="35" t="s">
        <v>14691</v>
      </c>
      <c r="W1337" s="35" t="s">
        <v>118</v>
      </c>
      <c r="X1337" s="35" t="s">
        <v>79</v>
      </c>
      <c r="Y1337" s="35" t="s">
        <v>56</v>
      </c>
      <c r="Z1337" s="35" t="s">
        <v>130</v>
      </c>
      <c r="AA1337" s="35" t="s">
        <v>167</v>
      </c>
      <c r="AC1337" s="35" t="s">
        <v>14691</v>
      </c>
      <c r="AD1337" s="35" t="s">
        <v>14691</v>
      </c>
      <c r="AE1337">
        <v>54171930</v>
      </c>
      <c r="AF1337">
        <v>10</v>
      </c>
      <c r="AG1337" s="35" t="s">
        <v>746</v>
      </c>
      <c r="AH1337">
        <v>2500000000</v>
      </c>
      <c r="AJ1337" s="20">
        <v>44334</v>
      </c>
      <c r="AK1337" s="20">
        <v>44589</v>
      </c>
      <c r="AL1337">
        <v>1933439</v>
      </c>
      <c r="AM1337">
        <v>193344</v>
      </c>
      <c r="AP1337" s="35" t="s">
        <v>14691</v>
      </c>
      <c r="AQ1337" s="35" t="s">
        <v>14691</v>
      </c>
      <c r="AR1337" s="35" t="s">
        <v>745</v>
      </c>
      <c r="AS1337" s="35" t="s">
        <v>3107</v>
      </c>
      <c r="AT1337" s="35" t="s">
        <v>14691</v>
      </c>
      <c r="AU1337">
        <v>10</v>
      </c>
      <c r="AV1337">
        <v>10</v>
      </c>
      <c r="AW1337" t="b">
        <v>1</v>
      </c>
      <c r="AX1337">
        <v>5417193</v>
      </c>
      <c r="AY1337" s="20">
        <v>44701</v>
      </c>
      <c r="AZ1337" s="20">
        <v>44712</v>
      </c>
      <c r="BA1337" s="20">
        <v>45066</v>
      </c>
      <c r="BB1337">
        <v>1</v>
      </c>
      <c r="BF1337" s="35" t="s">
        <v>14691</v>
      </c>
      <c r="BG1337" s="35" t="s">
        <v>3099</v>
      </c>
      <c r="BH1337" s="35" t="s">
        <v>3111</v>
      </c>
      <c r="BI1337" s="35" t="s">
        <v>2584</v>
      </c>
      <c r="BJ1337" s="35" t="s">
        <v>3112</v>
      </c>
    </row>
    <row r="1338" spans="1:62" x14ac:dyDescent="0.2">
      <c r="A1338">
        <v>1336</v>
      </c>
      <c r="B1338" s="35" t="s">
        <v>3099</v>
      </c>
      <c r="C1338" s="35" t="s">
        <v>3100</v>
      </c>
      <c r="D1338" s="35" t="s">
        <v>3101</v>
      </c>
      <c r="E1338" s="35" t="s">
        <v>3113</v>
      </c>
      <c r="F1338" s="35" t="s">
        <v>3103</v>
      </c>
      <c r="G1338" s="20">
        <v>44313</v>
      </c>
      <c r="H1338" s="35" t="s">
        <v>743</v>
      </c>
      <c r="I1338" s="35" t="s">
        <v>14691</v>
      </c>
      <c r="J1338" s="35" t="s">
        <v>107</v>
      </c>
      <c r="M1338" s="35" t="s">
        <v>3104</v>
      </c>
      <c r="N1338" s="35" t="s">
        <v>3105</v>
      </c>
      <c r="O1338" s="35" t="s">
        <v>112</v>
      </c>
      <c r="P1338" s="35" t="s">
        <v>2622</v>
      </c>
      <c r="Q1338" s="35" t="s">
        <v>136</v>
      </c>
      <c r="R1338" s="35" t="s">
        <v>2623</v>
      </c>
      <c r="S1338" s="35" t="s">
        <v>3106</v>
      </c>
      <c r="T1338">
        <v>5417193</v>
      </c>
      <c r="U1338">
        <v>10</v>
      </c>
      <c r="V1338" s="35" t="s">
        <v>14691</v>
      </c>
      <c r="W1338" s="35" t="s">
        <v>118</v>
      </c>
      <c r="X1338" s="35" t="s">
        <v>79</v>
      </c>
      <c r="Y1338" s="35" t="s">
        <v>56</v>
      </c>
      <c r="Z1338" s="35" t="s">
        <v>130</v>
      </c>
      <c r="AA1338" s="35" t="s">
        <v>167</v>
      </c>
      <c r="AC1338" s="35" t="s">
        <v>14691</v>
      </c>
      <c r="AD1338" s="35" t="s">
        <v>14691</v>
      </c>
      <c r="AE1338">
        <v>54171930</v>
      </c>
      <c r="AF1338">
        <v>10</v>
      </c>
      <c r="AG1338" s="35" t="s">
        <v>746</v>
      </c>
      <c r="AH1338">
        <v>2500000000</v>
      </c>
      <c r="AJ1338" s="20">
        <v>44334</v>
      </c>
      <c r="AK1338" s="20">
        <v>44589</v>
      </c>
      <c r="AL1338">
        <v>1933439</v>
      </c>
      <c r="AM1338">
        <v>193344</v>
      </c>
      <c r="AP1338" s="35" t="s">
        <v>14691</v>
      </c>
      <c r="AQ1338" s="35" t="s">
        <v>14691</v>
      </c>
      <c r="AR1338" s="35" t="s">
        <v>745</v>
      </c>
      <c r="AS1338" s="35" t="s">
        <v>3107</v>
      </c>
      <c r="AT1338" s="35" t="s">
        <v>14691</v>
      </c>
      <c r="AU1338">
        <v>10</v>
      </c>
      <c r="AV1338">
        <v>10</v>
      </c>
      <c r="AW1338" t="b">
        <v>1</v>
      </c>
      <c r="AX1338">
        <v>5417193</v>
      </c>
      <c r="AY1338" s="20">
        <v>44701</v>
      </c>
      <c r="AZ1338" s="20">
        <v>44712</v>
      </c>
      <c r="BA1338" s="20">
        <v>45066</v>
      </c>
      <c r="BB1338">
        <v>1</v>
      </c>
      <c r="BF1338" s="35" t="s">
        <v>14691</v>
      </c>
      <c r="BG1338" s="35" t="s">
        <v>3114</v>
      </c>
      <c r="BH1338" s="35" t="s">
        <v>3115</v>
      </c>
      <c r="BI1338" s="35" t="s">
        <v>2613</v>
      </c>
      <c r="BJ1338" s="35" t="s">
        <v>3116</v>
      </c>
    </row>
    <row r="1339" spans="1:62" x14ac:dyDescent="0.2">
      <c r="A1339">
        <v>1337</v>
      </c>
      <c r="B1339" s="35" t="s">
        <v>3526</v>
      </c>
      <c r="C1339" s="35" t="s">
        <v>3527</v>
      </c>
      <c r="D1339" s="35" t="s">
        <v>3528</v>
      </c>
      <c r="E1339" s="35" t="s">
        <v>3529</v>
      </c>
      <c r="F1339" s="35" t="s">
        <v>3530</v>
      </c>
      <c r="G1339" s="20">
        <v>44340</v>
      </c>
      <c r="H1339" s="35" t="s">
        <v>743</v>
      </c>
      <c r="I1339" s="35" t="s">
        <v>14691</v>
      </c>
      <c r="J1339" s="35" t="s">
        <v>107</v>
      </c>
      <c r="M1339" s="35" t="s">
        <v>3531</v>
      </c>
      <c r="N1339" s="35" t="s">
        <v>3532</v>
      </c>
      <c r="O1339" s="35" t="s">
        <v>112</v>
      </c>
      <c r="P1339" s="35" t="s">
        <v>2622</v>
      </c>
      <c r="Q1339" s="35" t="s">
        <v>3533</v>
      </c>
      <c r="R1339" s="35" t="s">
        <v>2623</v>
      </c>
      <c r="S1339" s="35" t="s">
        <v>3106</v>
      </c>
      <c r="T1339">
        <v>5750000</v>
      </c>
      <c r="U1339">
        <v>10</v>
      </c>
      <c r="V1339" s="35" t="s">
        <v>14691</v>
      </c>
      <c r="W1339" s="35" t="s">
        <v>742</v>
      </c>
      <c r="X1339" s="35" t="s">
        <v>79</v>
      </c>
      <c r="Y1339" s="35" t="s">
        <v>56</v>
      </c>
      <c r="Z1339" s="35" t="s">
        <v>14691</v>
      </c>
      <c r="AA1339" s="35" t="s">
        <v>14691</v>
      </c>
      <c r="AC1339" s="35" t="s">
        <v>14691</v>
      </c>
      <c r="AD1339" s="35" t="s">
        <v>14691</v>
      </c>
      <c r="AE1339">
        <v>57500699</v>
      </c>
      <c r="AF1339">
        <v>10</v>
      </c>
      <c r="AG1339" s="35" t="s">
        <v>14691</v>
      </c>
      <c r="AJ1339" s="20">
        <v>44377</v>
      </c>
      <c r="AK1339" s="20"/>
      <c r="AL1339">
        <v>2100000</v>
      </c>
      <c r="AM1339">
        <v>210000</v>
      </c>
      <c r="AP1339" s="35" t="s">
        <v>14691</v>
      </c>
      <c r="AQ1339" s="35" t="s">
        <v>14691</v>
      </c>
      <c r="AR1339" s="35" t="s">
        <v>14691</v>
      </c>
      <c r="AS1339" s="35" t="s">
        <v>14691</v>
      </c>
      <c r="AT1339" s="35" t="s">
        <v>14691</v>
      </c>
      <c r="AU1339">
        <v>10</v>
      </c>
      <c r="AV1339">
        <v>10</v>
      </c>
      <c r="AW1339" t="b">
        <v>0</v>
      </c>
      <c r="AX1339">
        <v>5750000</v>
      </c>
      <c r="AY1339" s="20">
        <v>44744</v>
      </c>
      <c r="AZ1339" s="20"/>
      <c r="BA1339" s="20">
        <v>45109</v>
      </c>
      <c r="BB1339">
        <v>1</v>
      </c>
      <c r="BF1339" s="35" t="s">
        <v>14691</v>
      </c>
      <c r="BG1339" s="35" t="s">
        <v>744</v>
      </c>
      <c r="BH1339" s="35" t="s">
        <v>3534</v>
      </c>
      <c r="BI1339" s="35" t="s">
        <v>2580</v>
      </c>
      <c r="BJ1339" s="35" t="s">
        <v>3535</v>
      </c>
    </row>
    <row r="1340" spans="1:62" x14ac:dyDescent="0.2">
      <c r="A1340">
        <v>1338</v>
      </c>
      <c r="B1340" s="35" t="s">
        <v>3526</v>
      </c>
      <c r="C1340" s="35" t="s">
        <v>3527</v>
      </c>
      <c r="D1340" s="35" t="s">
        <v>3528</v>
      </c>
      <c r="E1340" s="35" t="s">
        <v>3536</v>
      </c>
      <c r="F1340" s="35" t="s">
        <v>3530</v>
      </c>
      <c r="G1340" s="20">
        <v>44340</v>
      </c>
      <c r="H1340" s="35" t="s">
        <v>743</v>
      </c>
      <c r="I1340" s="35" t="s">
        <v>14691</v>
      </c>
      <c r="J1340" s="35" t="s">
        <v>107</v>
      </c>
      <c r="M1340" s="35" t="s">
        <v>3531</v>
      </c>
      <c r="N1340" s="35" t="s">
        <v>3532</v>
      </c>
      <c r="O1340" s="35" t="s">
        <v>112</v>
      </c>
      <c r="P1340" s="35" t="s">
        <v>2622</v>
      </c>
      <c r="Q1340" s="35" t="s">
        <v>3533</v>
      </c>
      <c r="R1340" s="35" t="s">
        <v>2623</v>
      </c>
      <c r="S1340" s="35" t="s">
        <v>3106</v>
      </c>
      <c r="T1340">
        <v>5750000</v>
      </c>
      <c r="U1340">
        <v>10</v>
      </c>
      <c r="V1340" s="35" t="s">
        <v>14691</v>
      </c>
      <c r="W1340" s="35" t="s">
        <v>742</v>
      </c>
      <c r="X1340" s="35" t="s">
        <v>79</v>
      </c>
      <c r="Y1340" s="35" t="s">
        <v>56</v>
      </c>
      <c r="Z1340" s="35" t="s">
        <v>14691</v>
      </c>
      <c r="AA1340" s="35" t="s">
        <v>14691</v>
      </c>
      <c r="AC1340" s="35" t="s">
        <v>14691</v>
      </c>
      <c r="AD1340" s="35" t="s">
        <v>14691</v>
      </c>
      <c r="AE1340">
        <v>57500699</v>
      </c>
      <c r="AF1340">
        <v>10</v>
      </c>
      <c r="AG1340" s="35" t="s">
        <v>14691</v>
      </c>
      <c r="AJ1340" s="20">
        <v>44377</v>
      </c>
      <c r="AK1340" s="20"/>
      <c r="AL1340">
        <v>2100000</v>
      </c>
      <c r="AM1340">
        <v>210000</v>
      </c>
      <c r="AP1340" s="35" t="s">
        <v>14691</v>
      </c>
      <c r="AQ1340" s="35" t="s">
        <v>14691</v>
      </c>
      <c r="AR1340" s="35" t="s">
        <v>14691</v>
      </c>
      <c r="AS1340" s="35" t="s">
        <v>14691</v>
      </c>
      <c r="AT1340" s="35" t="s">
        <v>14691</v>
      </c>
      <c r="AU1340">
        <v>10</v>
      </c>
      <c r="AV1340">
        <v>10</v>
      </c>
      <c r="AW1340" t="b">
        <v>0</v>
      </c>
      <c r="AX1340">
        <v>5750000</v>
      </c>
      <c r="AY1340" s="20">
        <v>44744</v>
      </c>
      <c r="AZ1340" s="20"/>
      <c r="BA1340" s="20">
        <v>45109</v>
      </c>
      <c r="BB1340">
        <v>1</v>
      </c>
      <c r="BF1340" s="35" t="s">
        <v>14691</v>
      </c>
      <c r="BG1340" s="35" t="s">
        <v>3526</v>
      </c>
      <c r="BH1340" s="35" t="s">
        <v>3537</v>
      </c>
      <c r="BI1340" s="35" t="s">
        <v>2584</v>
      </c>
      <c r="BJ1340" s="35" t="s">
        <v>3538</v>
      </c>
    </row>
    <row r="1341" spans="1:62" x14ac:dyDescent="0.2">
      <c r="A1341">
        <v>1339</v>
      </c>
      <c r="B1341" s="35" t="s">
        <v>3526</v>
      </c>
      <c r="C1341" s="35" t="s">
        <v>3527</v>
      </c>
      <c r="D1341" s="35" t="s">
        <v>3528</v>
      </c>
      <c r="E1341" s="35" t="s">
        <v>3539</v>
      </c>
      <c r="F1341" s="35" t="s">
        <v>3530</v>
      </c>
      <c r="G1341" s="20">
        <v>44340</v>
      </c>
      <c r="H1341" s="35" t="s">
        <v>743</v>
      </c>
      <c r="I1341" s="35" t="s">
        <v>14691</v>
      </c>
      <c r="J1341" s="35" t="s">
        <v>107</v>
      </c>
      <c r="M1341" s="35" t="s">
        <v>3531</v>
      </c>
      <c r="N1341" s="35" t="s">
        <v>3532</v>
      </c>
      <c r="O1341" s="35" t="s">
        <v>112</v>
      </c>
      <c r="P1341" s="35" t="s">
        <v>2622</v>
      </c>
      <c r="Q1341" s="35" t="s">
        <v>3533</v>
      </c>
      <c r="R1341" s="35" t="s">
        <v>2623</v>
      </c>
      <c r="S1341" s="35" t="s">
        <v>3106</v>
      </c>
      <c r="T1341">
        <v>5750000</v>
      </c>
      <c r="U1341">
        <v>10</v>
      </c>
      <c r="V1341" s="35" t="s">
        <v>14691</v>
      </c>
      <c r="W1341" s="35" t="s">
        <v>742</v>
      </c>
      <c r="X1341" s="35" t="s">
        <v>79</v>
      </c>
      <c r="Y1341" s="35" t="s">
        <v>56</v>
      </c>
      <c r="Z1341" s="35" t="s">
        <v>14691</v>
      </c>
      <c r="AA1341" s="35" t="s">
        <v>14691</v>
      </c>
      <c r="AC1341" s="35" t="s">
        <v>14691</v>
      </c>
      <c r="AD1341" s="35" t="s">
        <v>14691</v>
      </c>
      <c r="AE1341">
        <v>57500699</v>
      </c>
      <c r="AF1341">
        <v>10</v>
      </c>
      <c r="AG1341" s="35" t="s">
        <v>14691</v>
      </c>
      <c r="AJ1341" s="20">
        <v>44377</v>
      </c>
      <c r="AK1341" s="20"/>
      <c r="AL1341">
        <v>2100000</v>
      </c>
      <c r="AM1341">
        <v>210000</v>
      </c>
      <c r="AP1341" s="35" t="s">
        <v>14691</v>
      </c>
      <c r="AQ1341" s="35" t="s">
        <v>14691</v>
      </c>
      <c r="AR1341" s="35" t="s">
        <v>14691</v>
      </c>
      <c r="AS1341" s="35" t="s">
        <v>14691</v>
      </c>
      <c r="AT1341" s="35" t="s">
        <v>14691</v>
      </c>
      <c r="AU1341">
        <v>10</v>
      </c>
      <c r="AV1341">
        <v>10</v>
      </c>
      <c r="AW1341" t="b">
        <v>0</v>
      </c>
      <c r="AX1341">
        <v>5750000</v>
      </c>
      <c r="AY1341" s="20">
        <v>44744</v>
      </c>
      <c r="AZ1341" s="20"/>
      <c r="BA1341" s="20">
        <v>45109</v>
      </c>
      <c r="BB1341">
        <v>1</v>
      </c>
      <c r="BF1341" s="35" t="s">
        <v>14691</v>
      </c>
      <c r="BG1341" s="35" t="s">
        <v>3540</v>
      </c>
      <c r="BH1341" s="35" t="s">
        <v>3541</v>
      </c>
      <c r="BI1341" s="35" t="s">
        <v>2613</v>
      </c>
      <c r="BJ1341" s="35" t="s">
        <v>3542</v>
      </c>
    </row>
    <row r="1342" spans="1:62" x14ac:dyDescent="0.2">
      <c r="A1342">
        <v>1340</v>
      </c>
      <c r="B1342" s="35" t="s">
        <v>5543</v>
      </c>
      <c r="C1342" s="35" t="s">
        <v>5544</v>
      </c>
      <c r="D1342" s="35" t="s">
        <v>5545</v>
      </c>
      <c r="E1342" s="35" t="s">
        <v>5546</v>
      </c>
      <c r="F1342" s="35" t="s">
        <v>5547</v>
      </c>
      <c r="G1342" s="20">
        <v>44476</v>
      </c>
      <c r="H1342" s="35" t="s">
        <v>163</v>
      </c>
      <c r="I1342" s="35" t="s">
        <v>14691</v>
      </c>
      <c r="J1342" s="35" t="s">
        <v>107</v>
      </c>
      <c r="M1342" s="35" t="s">
        <v>5548</v>
      </c>
      <c r="N1342" s="35" t="s">
        <v>5549</v>
      </c>
      <c r="O1342" s="35" t="s">
        <v>112</v>
      </c>
      <c r="P1342" s="35" t="s">
        <v>2622</v>
      </c>
      <c r="Q1342" s="35" t="s">
        <v>136</v>
      </c>
      <c r="R1342" s="35" t="s">
        <v>2623</v>
      </c>
      <c r="S1342" s="35" t="s">
        <v>3106</v>
      </c>
      <c r="T1342">
        <v>6900000</v>
      </c>
      <c r="U1342">
        <v>10</v>
      </c>
      <c r="V1342" s="35" t="s">
        <v>14691</v>
      </c>
      <c r="W1342" s="35" t="s">
        <v>740</v>
      </c>
      <c r="X1342" s="35" t="s">
        <v>79</v>
      </c>
      <c r="Y1342" s="35" t="s">
        <v>48</v>
      </c>
      <c r="Z1342" s="35" t="s">
        <v>14691</v>
      </c>
      <c r="AA1342" s="35" t="s">
        <v>14691</v>
      </c>
      <c r="AC1342" s="35" t="s">
        <v>14691</v>
      </c>
      <c r="AD1342" s="35" t="s">
        <v>14691</v>
      </c>
      <c r="AE1342">
        <v>69000000</v>
      </c>
      <c r="AF1342">
        <v>10</v>
      </c>
      <c r="AG1342" s="35" t="s">
        <v>14691</v>
      </c>
      <c r="AJ1342" s="20">
        <v>44512</v>
      </c>
      <c r="AK1342" s="20"/>
      <c r="AL1342">
        <v>2230000</v>
      </c>
      <c r="AM1342">
        <v>223000</v>
      </c>
      <c r="AP1342" s="35" t="s">
        <v>14691</v>
      </c>
      <c r="AQ1342" s="35" t="s">
        <v>14691</v>
      </c>
      <c r="AR1342" s="35" t="s">
        <v>14691</v>
      </c>
      <c r="AS1342" s="35" t="s">
        <v>14691</v>
      </c>
      <c r="AT1342" s="35" t="s">
        <v>14691</v>
      </c>
      <c r="AU1342">
        <v>10</v>
      </c>
      <c r="AV1342">
        <v>10.016</v>
      </c>
      <c r="AW1342" t="b">
        <v>0</v>
      </c>
      <c r="AX1342">
        <v>6900000</v>
      </c>
      <c r="AY1342" s="20">
        <v>44881</v>
      </c>
      <c r="AZ1342" s="20"/>
      <c r="BA1342" s="20">
        <v>45062</v>
      </c>
      <c r="BB1342">
        <v>1</v>
      </c>
      <c r="BF1342" s="35" t="s">
        <v>14691</v>
      </c>
      <c r="BG1342" s="35" t="s">
        <v>741</v>
      </c>
      <c r="BH1342" s="35" t="s">
        <v>5550</v>
      </c>
      <c r="BI1342" s="35" t="s">
        <v>2580</v>
      </c>
      <c r="BJ1342" s="35" t="s">
        <v>5551</v>
      </c>
    </row>
    <row r="1343" spans="1:62" x14ac:dyDescent="0.2">
      <c r="A1343">
        <v>1341</v>
      </c>
      <c r="B1343" s="35" t="s">
        <v>5543</v>
      </c>
      <c r="C1343" s="35" t="s">
        <v>5544</v>
      </c>
      <c r="D1343" s="35" t="s">
        <v>5545</v>
      </c>
      <c r="E1343" s="35" t="s">
        <v>5552</v>
      </c>
      <c r="F1343" s="35" t="s">
        <v>5547</v>
      </c>
      <c r="G1343" s="20">
        <v>44476</v>
      </c>
      <c r="H1343" s="35" t="s">
        <v>163</v>
      </c>
      <c r="I1343" s="35" t="s">
        <v>14691</v>
      </c>
      <c r="J1343" s="35" t="s">
        <v>107</v>
      </c>
      <c r="M1343" s="35" t="s">
        <v>5548</v>
      </c>
      <c r="N1343" s="35" t="s">
        <v>5549</v>
      </c>
      <c r="O1343" s="35" t="s">
        <v>112</v>
      </c>
      <c r="P1343" s="35" t="s">
        <v>2622</v>
      </c>
      <c r="Q1343" s="35" t="s">
        <v>136</v>
      </c>
      <c r="R1343" s="35" t="s">
        <v>2623</v>
      </c>
      <c r="S1343" s="35" t="s">
        <v>3106</v>
      </c>
      <c r="T1343">
        <v>6900000</v>
      </c>
      <c r="U1343">
        <v>10</v>
      </c>
      <c r="V1343" s="35" t="s">
        <v>14691</v>
      </c>
      <c r="W1343" s="35" t="s">
        <v>740</v>
      </c>
      <c r="X1343" s="35" t="s">
        <v>79</v>
      </c>
      <c r="Y1343" s="35" t="s">
        <v>48</v>
      </c>
      <c r="Z1343" s="35" t="s">
        <v>14691</v>
      </c>
      <c r="AA1343" s="35" t="s">
        <v>14691</v>
      </c>
      <c r="AC1343" s="35" t="s">
        <v>14691</v>
      </c>
      <c r="AD1343" s="35" t="s">
        <v>14691</v>
      </c>
      <c r="AE1343">
        <v>69000000</v>
      </c>
      <c r="AF1343">
        <v>10</v>
      </c>
      <c r="AG1343" s="35" t="s">
        <v>14691</v>
      </c>
      <c r="AJ1343" s="20">
        <v>44512</v>
      </c>
      <c r="AK1343" s="20"/>
      <c r="AL1343">
        <v>2230000</v>
      </c>
      <c r="AM1343">
        <v>223000</v>
      </c>
      <c r="AP1343" s="35" t="s">
        <v>14691</v>
      </c>
      <c r="AQ1343" s="35" t="s">
        <v>14691</v>
      </c>
      <c r="AR1343" s="35" t="s">
        <v>14691</v>
      </c>
      <c r="AS1343" s="35" t="s">
        <v>14691</v>
      </c>
      <c r="AT1343" s="35" t="s">
        <v>14691</v>
      </c>
      <c r="AU1343">
        <v>10</v>
      </c>
      <c r="AV1343">
        <v>10.016</v>
      </c>
      <c r="AW1343" t="b">
        <v>0</v>
      </c>
      <c r="AX1343">
        <v>6900000</v>
      </c>
      <c r="AY1343" s="20">
        <v>44881</v>
      </c>
      <c r="AZ1343" s="20"/>
      <c r="BA1343" s="20">
        <v>45062</v>
      </c>
      <c r="BB1343">
        <v>1</v>
      </c>
      <c r="BF1343" s="35" t="s">
        <v>14691</v>
      </c>
      <c r="BG1343" s="35" t="s">
        <v>5543</v>
      </c>
      <c r="BH1343" s="35" t="s">
        <v>5553</v>
      </c>
      <c r="BI1343" s="35" t="s">
        <v>2584</v>
      </c>
      <c r="BJ1343" s="35" t="s">
        <v>5554</v>
      </c>
    </row>
    <row r="1344" spans="1:62" x14ac:dyDescent="0.2">
      <c r="A1344">
        <v>1342</v>
      </c>
      <c r="B1344" s="35" t="s">
        <v>5543</v>
      </c>
      <c r="C1344" s="35" t="s">
        <v>5544</v>
      </c>
      <c r="D1344" s="35" t="s">
        <v>5545</v>
      </c>
      <c r="E1344" s="35" t="s">
        <v>5555</v>
      </c>
      <c r="F1344" s="35" t="s">
        <v>5547</v>
      </c>
      <c r="G1344" s="20">
        <v>44476</v>
      </c>
      <c r="H1344" s="35" t="s">
        <v>163</v>
      </c>
      <c r="I1344" s="35" t="s">
        <v>14691</v>
      </c>
      <c r="J1344" s="35" t="s">
        <v>107</v>
      </c>
      <c r="M1344" s="35" t="s">
        <v>5548</v>
      </c>
      <c r="N1344" s="35" t="s">
        <v>5549</v>
      </c>
      <c r="O1344" s="35" t="s">
        <v>112</v>
      </c>
      <c r="P1344" s="35" t="s">
        <v>2622</v>
      </c>
      <c r="Q1344" s="35" t="s">
        <v>136</v>
      </c>
      <c r="R1344" s="35" t="s">
        <v>2623</v>
      </c>
      <c r="S1344" s="35" t="s">
        <v>3106</v>
      </c>
      <c r="T1344">
        <v>6900000</v>
      </c>
      <c r="U1344">
        <v>10</v>
      </c>
      <c r="V1344" s="35" t="s">
        <v>14691</v>
      </c>
      <c r="W1344" s="35" t="s">
        <v>740</v>
      </c>
      <c r="X1344" s="35" t="s">
        <v>79</v>
      </c>
      <c r="Y1344" s="35" t="s">
        <v>48</v>
      </c>
      <c r="Z1344" s="35" t="s">
        <v>14691</v>
      </c>
      <c r="AA1344" s="35" t="s">
        <v>14691</v>
      </c>
      <c r="AC1344" s="35" t="s">
        <v>14691</v>
      </c>
      <c r="AD1344" s="35" t="s">
        <v>14691</v>
      </c>
      <c r="AE1344">
        <v>69000000</v>
      </c>
      <c r="AF1344">
        <v>10</v>
      </c>
      <c r="AG1344" s="35" t="s">
        <v>14691</v>
      </c>
      <c r="AJ1344" s="20">
        <v>44512</v>
      </c>
      <c r="AK1344" s="20"/>
      <c r="AL1344">
        <v>2230000</v>
      </c>
      <c r="AM1344">
        <v>223000</v>
      </c>
      <c r="AP1344" s="35" t="s">
        <v>14691</v>
      </c>
      <c r="AQ1344" s="35" t="s">
        <v>14691</v>
      </c>
      <c r="AR1344" s="35" t="s">
        <v>14691</v>
      </c>
      <c r="AS1344" s="35" t="s">
        <v>14691</v>
      </c>
      <c r="AT1344" s="35" t="s">
        <v>14691</v>
      </c>
      <c r="AU1344">
        <v>10</v>
      </c>
      <c r="AV1344">
        <v>10.016</v>
      </c>
      <c r="AW1344" t="b">
        <v>0</v>
      </c>
      <c r="AX1344">
        <v>6900000</v>
      </c>
      <c r="AY1344" s="20">
        <v>44881</v>
      </c>
      <c r="AZ1344" s="20"/>
      <c r="BA1344" s="20">
        <v>45062</v>
      </c>
      <c r="BB1344">
        <v>1</v>
      </c>
      <c r="BF1344" s="35" t="s">
        <v>14691</v>
      </c>
      <c r="BG1344" s="35" t="s">
        <v>5556</v>
      </c>
      <c r="BH1344" s="35" t="s">
        <v>5557</v>
      </c>
      <c r="BI1344" s="35" t="s">
        <v>2613</v>
      </c>
      <c r="BJ1344" s="35" t="s">
        <v>5558</v>
      </c>
    </row>
    <row r="1345" spans="1:62" x14ac:dyDescent="0.2">
      <c r="A1345">
        <v>1343</v>
      </c>
      <c r="B1345" s="35" t="s">
        <v>8482</v>
      </c>
      <c r="C1345" s="35" t="s">
        <v>8483</v>
      </c>
      <c r="D1345" s="35" t="s">
        <v>8484</v>
      </c>
      <c r="E1345" s="35" t="s">
        <v>8485</v>
      </c>
      <c r="F1345" s="35" t="s">
        <v>8486</v>
      </c>
      <c r="G1345" s="20">
        <v>44432</v>
      </c>
      <c r="H1345" s="35" t="s">
        <v>159</v>
      </c>
      <c r="I1345" s="35" t="s">
        <v>54</v>
      </c>
      <c r="J1345" s="35" t="s">
        <v>69</v>
      </c>
      <c r="K1345">
        <v>18</v>
      </c>
      <c r="L1345">
        <v>9.1999999999999993</v>
      </c>
      <c r="M1345" s="35" t="s">
        <v>3319</v>
      </c>
      <c r="N1345" s="35" t="s">
        <v>8487</v>
      </c>
      <c r="O1345" s="35" t="s">
        <v>59</v>
      </c>
      <c r="P1345" s="35" t="s">
        <v>2575</v>
      </c>
      <c r="Q1345" s="35" t="s">
        <v>96</v>
      </c>
      <c r="R1345" s="35" t="s">
        <v>2577</v>
      </c>
      <c r="S1345" s="35" t="s">
        <v>8488</v>
      </c>
      <c r="T1345">
        <v>23000000</v>
      </c>
      <c r="U1345">
        <v>10</v>
      </c>
      <c r="V1345" s="35" t="s">
        <v>8489</v>
      </c>
      <c r="W1345" s="35" t="s">
        <v>738</v>
      </c>
      <c r="X1345" s="35" t="s">
        <v>49</v>
      </c>
      <c r="Y1345" s="35" t="s">
        <v>48</v>
      </c>
      <c r="Z1345" s="35" t="s">
        <v>14691</v>
      </c>
      <c r="AA1345" s="35" t="s">
        <v>14691</v>
      </c>
      <c r="AC1345" s="35" t="s">
        <v>14691</v>
      </c>
      <c r="AD1345" s="35" t="s">
        <v>14691</v>
      </c>
      <c r="AE1345">
        <v>236900000</v>
      </c>
      <c r="AF1345">
        <v>10.3</v>
      </c>
      <c r="AG1345" s="35" t="s">
        <v>14691</v>
      </c>
      <c r="AI1345">
        <v>11500000</v>
      </c>
      <c r="AJ1345" s="20">
        <v>44505</v>
      </c>
      <c r="AK1345" s="20"/>
      <c r="AL1345">
        <v>13500000</v>
      </c>
      <c r="AO1345">
        <v>13500000</v>
      </c>
      <c r="AP1345" s="35" t="s">
        <v>14691</v>
      </c>
      <c r="AQ1345" s="35" t="s">
        <v>14691</v>
      </c>
      <c r="AR1345" s="35" t="s">
        <v>14691</v>
      </c>
      <c r="AS1345" s="35" t="s">
        <v>14691</v>
      </c>
      <c r="AT1345" s="35" t="s">
        <v>14691</v>
      </c>
      <c r="AU1345">
        <v>10.3</v>
      </c>
      <c r="AV1345">
        <v>10.368</v>
      </c>
      <c r="AW1345" t="b">
        <v>0</v>
      </c>
      <c r="AX1345">
        <v>23000000</v>
      </c>
      <c r="AY1345" s="20">
        <v>44966</v>
      </c>
      <c r="AZ1345" s="20"/>
      <c r="BA1345" s="20">
        <v>45055</v>
      </c>
      <c r="BB1345">
        <v>1</v>
      </c>
      <c r="BC1345">
        <v>0.5</v>
      </c>
      <c r="BD1345">
        <v>1</v>
      </c>
      <c r="BE1345">
        <v>11.5</v>
      </c>
      <c r="BF1345" s="35" t="s">
        <v>14691</v>
      </c>
      <c r="BG1345" s="35" t="s">
        <v>739</v>
      </c>
      <c r="BH1345" s="35" t="s">
        <v>8490</v>
      </c>
      <c r="BI1345" s="35" t="s">
        <v>2580</v>
      </c>
      <c r="BJ1345" s="35" t="s">
        <v>8491</v>
      </c>
    </row>
    <row r="1346" spans="1:62" x14ac:dyDescent="0.2">
      <c r="A1346">
        <v>1344</v>
      </c>
      <c r="B1346" s="35" t="s">
        <v>8482</v>
      </c>
      <c r="C1346" s="35" t="s">
        <v>8483</v>
      </c>
      <c r="D1346" s="35" t="s">
        <v>8484</v>
      </c>
      <c r="E1346" s="35" t="s">
        <v>8492</v>
      </c>
      <c r="F1346" s="35" t="s">
        <v>8486</v>
      </c>
      <c r="G1346" s="20">
        <v>44432</v>
      </c>
      <c r="H1346" s="35" t="s">
        <v>159</v>
      </c>
      <c r="I1346" s="35" t="s">
        <v>54</v>
      </c>
      <c r="J1346" s="35" t="s">
        <v>69</v>
      </c>
      <c r="K1346">
        <v>18</v>
      </c>
      <c r="L1346">
        <v>9.1999999999999993</v>
      </c>
      <c r="M1346" s="35" t="s">
        <v>3319</v>
      </c>
      <c r="N1346" s="35" t="s">
        <v>8487</v>
      </c>
      <c r="O1346" s="35" t="s">
        <v>59</v>
      </c>
      <c r="P1346" s="35" t="s">
        <v>2575</v>
      </c>
      <c r="Q1346" s="35" t="s">
        <v>96</v>
      </c>
      <c r="R1346" s="35" t="s">
        <v>2577</v>
      </c>
      <c r="S1346" s="35" t="s">
        <v>8488</v>
      </c>
      <c r="T1346">
        <v>23000000</v>
      </c>
      <c r="U1346">
        <v>10</v>
      </c>
      <c r="V1346" s="35" t="s">
        <v>8489</v>
      </c>
      <c r="W1346" s="35" t="s">
        <v>738</v>
      </c>
      <c r="X1346" s="35" t="s">
        <v>49</v>
      </c>
      <c r="Y1346" s="35" t="s">
        <v>48</v>
      </c>
      <c r="Z1346" s="35" t="s">
        <v>14691</v>
      </c>
      <c r="AA1346" s="35" t="s">
        <v>14691</v>
      </c>
      <c r="AC1346" s="35" t="s">
        <v>14691</v>
      </c>
      <c r="AD1346" s="35" t="s">
        <v>14691</v>
      </c>
      <c r="AE1346">
        <v>236900000</v>
      </c>
      <c r="AF1346">
        <v>10.3</v>
      </c>
      <c r="AG1346" s="35" t="s">
        <v>14691</v>
      </c>
      <c r="AI1346">
        <v>11500000</v>
      </c>
      <c r="AJ1346" s="20">
        <v>44505</v>
      </c>
      <c r="AK1346" s="20"/>
      <c r="AL1346">
        <v>13500000</v>
      </c>
      <c r="AO1346">
        <v>13500000</v>
      </c>
      <c r="AP1346" s="35" t="s">
        <v>14691</v>
      </c>
      <c r="AQ1346" s="35" t="s">
        <v>14691</v>
      </c>
      <c r="AR1346" s="35" t="s">
        <v>14691</v>
      </c>
      <c r="AS1346" s="35" t="s">
        <v>14691</v>
      </c>
      <c r="AT1346" s="35" t="s">
        <v>14691</v>
      </c>
      <c r="AU1346">
        <v>10.3</v>
      </c>
      <c r="AV1346">
        <v>10.368</v>
      </c>
      <c r="AW1346" t="b">
        <v>0</v>
      </c>
      <c r="AX1346">
        <v>23000000</v>
      </c>
      <c r="AY1346" s="20">
        <v>44966</v>
      </c>
      <c r="AZ1346" s="20"/>
      <c r="BA1346" s="20">
        <v>45055</v>
      </c>
      <c r="BB1346">
        <v>1</v>
      </c>
      <c r="BC1346">
        <v>0.5</v>
      </c>
      <c r="BD1346">
        <v>1</v>
      </c>
      <c r="BE1346">
        <v>11.5</v>
      </c>
      <c r="BF1346" s="35" t="s">
        <v>14691</v>
      </c>
      <c r="BG1346" s="35" t="s">
        <v>8493</v>
      </c>
      <c r="BH1346" s="35" t="s">
        <v>8494</v>
      </c>
      <c r="BI1346" s="35" t="s">
        <v>2584</v>
      </c>
      <c r="BJ1346" s="35" t="s">
        <v>8495</v>
      </c>
    </row>
    <row r="1347" spans="1:62" x14ac:dyDescent="0.2">
      <c r="A1347">
        <v>1345</v>
      </c>
      <c r="B1347" s="35" t="s">
        <v>8482</v>
      </c>
      <c r="C1347" s="35" t="s">
        <v>8483</v>
      </c>
      <c r="D1347" s="35" t="s">
        <v>8484</v>
      </c>
      <c r="E1347" s="35" t="s">
        <v>8496</v>
      </c>
      <c r="F1347" s="35" t="s">
        <v>8486</v>
      </c>
      <c r="G1347" s="20">
        <v>44432</v>
      </c>
      <c r="H1347" s="35" t="s">
        <v>159</v>
      </c>
      <c r="I1347" s="35" t="s">
        <v>54</v>
      </c>
      <c r="J1347" s="35" t="s">
        <v>69</v>
      </c>
      <c r="K1347">
        <v>18</v>
      </c>
      <c r="L1347">
        <v>9.1999999999999993</v>
      </c>
      <c r="M1347" s="35" t="s">
        <v>3319</v>
      </c>
      <c r="N1347" s="35" t="s">
        <v>8487</v>
      </c>
      <c r="O1347" s="35" t="s">
        <v>59</v>
      </c>
      <c r="P1347" s="35" t="s">
        <v>2575</v>
      </c>
      <c r="Q1347" s="35" t="s">
        <v>96</v>
      </c>
      <c r="R1347" s="35" t="s">
        <v>2577</v>
      </c>
      <c r="S1347" s="35" t="s">
        <v>8488</v>
      </c>
      <c r="T1347">
        <v>23000000</v>
      </c>
      <c r="U1347">
        <v>10</v>
      </c>
      <c r="V1347" s="35" t="s">
        <v>8489</v>
      </c>
      <c r="W1347" s="35" t="s">
        <v>738</v>
      </c>
      <c r="X1347" s="35" t="s">
        <v>49</v>
      </c>
      <c r="Y1347" s="35" t="s">
        <v>48</v>
      </c>
      <c r="Z1347" s="35" t="s">
        <v>14691</v>
      </c>
      <c r="AA1347" s="35" t="s">
        <v>14691</v>
      </c>
      <c r="AC1347" s="35" t="s">
        <v>14691</v>
      </c>
      <c r="AD1347" s="35" t="s">
        <v>14691</v>
      </c>
      <c r="AE1347">
        <v>236900000</v>
      </c>
      <c r="AF1347">
        <v>10.3</v>
      </c>
      <c r="AG1347" s="35" t="s">
        <v>14691</v>
      </c>
      <c r="AI1347">
        <v>11500000</v>
      </c>
      <c r="AJ1347" s="20">
        <v>44505</v>
      </c>
      <c r="AK1347" s="20"/>
      <c r="AL1347">
        <v>13500000</v>
      </c>
      <c r="AO1347">
        <v>13500000</v>
      </c>
      <c r="AP1347" s="35" t="s">
        <v>14691</v>
      </c>
      <c r="AQ1347" s="35" t="s">
        <v>14691</v>
      </c>
      <c r="AR1347" s="35" t="s">
        <v>14691</v>
      </c>
      <c r="AS1347" s="35" t="s">
        <v>14691</v>
      </c>
      <c r="AT1347" s="35" t="s">
        <v>14691</v>
      </c>
      <c r="AU1347">
        <v>10.3</v>
      </c>
      <c r="AV1347">
        <v>10.368</v>
      </c>
      <c r="AW1347" t="b">
        <v>0</v>
      </c>
      <c r="AX1347">
        <v>23000000</v>
      </c>
      <c r="AY1347" s="20">
        <v>44966</v>
      </c>
      <c r="AZ1347" s="20"/>
      <c r="BA1347" s="20">
        <v>45055</v>
      </c>
      <c r="BB1347">
        <v>1</v>
      </c>
      <c r="BC1347">
        <v>0.5</v>
      </c>
      <c r="BD1347">
        <v>1</v>
      </c>
      <c r="BE1347">
        <v>11.5</v>
      </c>
      <c r="BF1347" s="35" t="s">
        <v>14691</v>
      </c>
      <c r="BG1347" s="35" t="s">
        <v>8497</v>
      </c>
      <c r="BH1347" s="35" t="s">
        <v>8498</v>
      </c>
      <c r="BI1347" s="35" t="s">
        <v>2589</v>
      </c>
      <c r="BJ1347" s="35" t="s">
        <v>8499</v>
      </c>
    </row>
    <row r="1348" spans="1:62" x14ac:dyDescent="0.2">
      <c r="A1348">
        <v>1346</v>
      </c>
      <c r="B1348" s="35" t="s">
        <v>8084</v>
      </c>
      <c r="C1348" s="35" t="s">
        <v>8085</v>
      </c>
      <c r="D1348" s="35" t="s">
        <v>8086</v>
      </c>
      <c r="E1348" s="35" t="s">
        <v>8087</v>
      </c>
      <c r="F1348" s="35" t="s">
        <v>8088</v>
      </c>
      <c r="G1348" s="20">
        <v>44210</v>
      </c>
      <c r="H1348" s="35" t="s">
        <v>3225</v>
      </c>
      <c r="I1348" s="35" t="s">
        <v>54</v>
      </c>
      <c r="J1348" s="35" t="s">
        <v>69</v>
      </c>
      <c r="K1348">
        <v>18</v>
      </c>
      <c r="L1348">
        <v>9.1999999999999993</v>
      </c>
      <c r="M1348" s="35" t="s">
        <v>8089</v>
      </c>
      <c r="N1348" s="35" t="s">
        <v>8090</v>
      </c>
      <c r="O1348" s="35" t="s">
        <v>111</v>
      </c>
      <c r="P1348" s="35" t="s">
        <v>2575</v>
      </c>
      <c r="Q1348" s="35" t="s">
        <v>52</v>
      </c>
      <c r="R1348" s="35" t="s">
        <v>2623</v>
      </c>
      <c r="S1348" s="35" t="s">
        <v>8091</v>
      </c>
      <c r="T1348">
        <v>27600000</v>
      </c>
      <c r="U1348">
        <v>10</v>
      </c>
      <c r="V1348" s="35" t="s">
        <v>14691</v>
      </c>
      <c r="W1348" s="35" t="s">
        <v>736</v>
      </c>
      <c r="X1348" s="35" t="s">
        <v>79</v>
      </c>
      <c r="Y1348" s="35" t="s">
        <v>56</v>
      </c>
      <c r="Z1348" s="35" t="s">
        <v>72</v>
      </c>
      <c r="AA1348" s="35" t="s">
        <v>56</v>
      </c>
      <c r="AC1348" s="35" t="s">
        <v>14691</v>
      </c>
      <c r="AD1348" s="35" t="s">
        <v>14691</v>
      </c>
      <c r="AE1348">
        <v>276023886</v>
      </c>
      <c r="AF1348">
        <v>10</v>
      </c>
      <c r="AG1348" s="35" t="s">
        <v>735</v>
      </c>
      <c r="AH1348">
        <v>959000000</v>
      </c>
      <c r="AI1348">
        <v>13800000</v>
      </c>
      <c r="AJ1348" s="20">
        <v>44229</v>
      </c>
      <c r="AK1348" s="20">
        <v>44398</v>
      </c>
      <c r="AL1348">
        <v>6550000</v>
      </c>
      <c r="AO1348">
        <v>6550000</v>
      </c>
      <c r="AP1348" s="35" t="s">
        <v>14691</v>
      </c>
      <c r="AQ1348" s="35" t="s">
        <v>14691</v>
      </c>
      <c r="AR1348" s="35" t="s">
        <v>14691</v>
      </c>
      <c r="AS1348" s="35" t="s">
        <v>14691</v>
      </c>
      <c r="AT1348" s="35" t="s">
        <v>14691</v>
      </c>
      <c r="AU1348">
        <v>10</v>
      </c>
      <c r="AV1348">
        <v>10.045999999999999</v>
      </c>
      <c r="AW1348" t="b">
        <v>1</v>
      </c>
      <c r="AX1348">
        <v>27600000</v>
      </c>
      <c r="AY1348" s="20">
        <v>44961</v>
      </c>
      <c r="AZ1348" s="20">
        <v>44651</v>
      </c>
      <c r="BA1348" s="20"/>
      <c r="BB1348">
        <v>1</v>
      </c>
      <c r="BC1348">
        <v>0.5</v>
      </c>
      <c r="BD1348">
        <v>1</v>
      </c>
      <c r="BE1348">
        <v>11.5</v>
      </c>
      <c r="BF1348" s="35" t="s">
        <v>14691</v>
      </c>
      <c r="BG1348" s="35" t="s">
        <v>737</v>
      </c>
      <c r="BH1348" s="35" t="s">
        <v>8092</v>
      </c>
      <c r="BI1348" s="35" t="s">
        <v>2580</v>
      </c>
      <c r="BJ1348" s="35" t="s">
        <v>8093</v>
      </c>
    </row>
    <row r="1349" spans="1:62" x14ac:dyDescent="0.2">
      <c r="A1349">
        <v>1347</v>
      </c>
      <c r="B1349" s="35" t="s">
        <v>8084</v>
      </c>
      <c r="C1349" s="35" t="s">
        <v>8085</v>
      </c>
      <c r="D1349" s="35" t="s">
        <v>8086</v>
      </c>
      <c r="E1349" s="35" t="s">
        <v>8094</v>
      </c>
      <c r="F1349" s="35" t="s">
        <v>8088</v>
      </c>
      <c r="G1349" s="20">
        <v>44210</v>
      </c>
      <c r="H1349" s="35" t="s">
        <v>3225</v>
      </c>
      <c r="I1349" s="35" t="s">
        <v>54</v>
      </c>
      <c r="J1349" s="35" t="s">
        <v>69</v>
      </c>
      <c r="K1349">
        <v>18</v>
      </c>
      <c r="L1349">
        <v>9.1999999999999993</v>
      </c>
      <c r="M1349" s="35" t="s">
        <v>8089</v>
      </c>
      <c r="N1349" s="35" t="s">
        <v>8090</v>
      </c>
      <c r="O1349" s="35" t="s">
        <v>111</v>
      </c>
      <c r="P1349" s="35" t="s">
        <v>2575</v>
      </c>
      <c r="Q1349" s="35" t="s">
        <v>52</v>
      </c>
      <c r="R1349" s="35" t="s">
        <v>2623</v>
      </c>
      <c r="S1349" s="35" t="s">
        <v>8091</v>
      </c>
      <c r="T1349">
        <v>27600000</v>
      </c>
      <c r="U1349">
        <v>10</v>
      </c>
      <c r="V1349" s="35" t="s">
        <v>14691</v>
      </c>
      <c r="W1349" s="35" t="s">
        <v>736</v>
      </c>
      <c r="X1349" s="35" t="s">
        <v>79</v>
      </c>
      <c r="Y1349" s="35" t="s">
        <v>56</v>
      </c>
      <c r="Z1349" s="35" t="s">
        <v>72</v>
      </c>
      <c r="AA1349" s="35" t="s">
        <v>56</v>
      </c>
      <c r="AC1349" s="35" t="s">
        <v>14691</v>
      </c>
      <c r="AD1349" s="35" t="s">
        <v>14691</v>
      </c>
      <c r="AE1349">
        <v>276023886</v>
      </c>
      <c r="AF1349">
        <v>10</v>
      </c>
      <c r="AG1349" s="35" t="s">
        <v>735</v>
      </c>
      <c r="AH1349">
        <v>959000000</v>
      </c>
      <c r="AI1349">
        <v>13800000</v>
      </c>
      <c r="AJ1349" s="20">
        <v>44229</v>
      </c>
      <c r="AK1349" s="20">
        <v>44398</v>
      </c>
      <c r="AL1349">
        <v>6550000</v>
      </c>
      <c r="AO1349">
        <v>6550000</v>
      </c>
      <c r="AP1349" s="35" t="s">
        <v>14691</v>
      </c>
      <c r="AQ1349" s="35" t="s">
        <v>14691</v>
      </c>
      <c r="AR1349" s="35" t="s">
        <v>14691</v>
      </c>
      <c r="AS1349" s="35" t="s">
        <v>14691</v>
      </c>
      <c r="AT1349" s="35" t="s">
        <v>14691</v>
      </c>
      <c r="AU1349">
        <v>10</v>
      </c>
      <c r="AV1349">
        <v>10.045999999999999</v>
      </c>
      <c r="AW1349" t="b">
        <v>1</v>
      </c>
      <c r="AX1349">
        <v>27600000</v>
      </c>
      <c r="AY1349" s="20">
        <v>44961</v>
      </c>
      <c r="AZ1349" s="20">
        <v>44651</v>
      </c>
      <c r="BA1349" s="20"/>
      <c r="BB1349">
        <v>1</v>
      </c>
      <c r="BC1349">
        <v>0.5</v>
      </c>
      <c r="BD1349">
        <v>1</v>
      </c>
      <c r="BE1349">
        <v>11.5</v>
      </c>
      <c r="BF1349" s="35" t="s">
        <v>14691</v>
      </c>
      <c r="BG1349" s="35" t="s">
        <v>8084</v>
      </c>
      <c r="BH1349" s="35" t="s">
        <v>8095</v>
      </c>
      <c r="BI1349" s="35" t="s">
        <v>2584</v>
      </c>
      <c r="BJ1349" s="35" t="s">
        <v>8096</v>
      </c>
    </row>
    <row r="1350" spans="1:62" x14ac:dyDescent="0.2">
      <c r="A1350">
        <v>1348</v>
      </c>
      <c r="B1350" s="35" t="s">
        <v>8084</v>
      </c>
      <c r="C1350" s="35" t="s">
        <v>8085</v>
      </c>
      <c r="D1350" s="35" t="s">
        <v>8086</v>
      </c>
      <c r="E1350" s="35" t="s">
        <v>8097</v>
      </c>
      <c r="F1350" s="35" t="s">
        <v>8088</v>
      </c>
      <c r="G1350" s="20">
        <v>44210</v>
      </c>
      <c r="H1350" s="35" t="s">
        <v>3225</v>
      </c>
      <c r="I1350" s="35" t="s">
        <v>54</v>
      </c>
      <c r="J1350" s="35" t="s">
        <v>69</v>
      </c>
      <c r="K1350">
        <v>18</v>
      </c>
      <c r="L1350">
        <v>9.1999999999999993</v>
      </c>
      <c r="M1350" s="35" t="s">
        <v>8089</v>
      </c>
      <c r="N1350" s="35" t="s">
        <v>8090</v>
      </c>
      <c r="O1350" s="35" t="s">
        <v>111</v>
      </c>
      <c r="P1350" s="35" t="s">
        <v>2575</v>
      </c>
      <c r="Q1350" s="35" t="s">
        <v>52</v>
      </c>
      <c r="R1350" s="35" t="s">
        <v>2623</v>
      </c>
      <c r="S1350" s="35" t="s">
        <v>8091</v>
      </c>
      <c r="T1350">
        <v>27600000</v>
      </c>
      <c r="U1350">
        <v>10</v>
      </c>
      <c r="V1350" s="35" t="s">
        <v>14691</v>
      </c>
      <c r="W1350" s="35" t="s">
        <v>736</v>
      </c>
      <c r="X1350" s="35" t="s">
        <v>79</v>
      </c>
      <c r="Y1350" s="35" t="s">
        <v>56</v>
      </c>
      <c r="Z1350" s="35" t="s">
        <v>72</v>
      </c>
      <c r="AA1350" s="35" t="s">
        <v>56</v>
      </c>
      <c r="AC1350" s="35" t="s">
        <v>14691</v>
      </c>
      <c r="AD1350" s="35" t="s">
        <v>14691</v>
      </c>
      <c r="AE1350">
        <v>276023886</v>
      </c>
      <c r="AF1350">
        <v>10</v>
      </c>
      <c r="AG1350" s="35" t="s">
        <v>735</v>
      </c>
      <c r="AH1350">
        <v>959000000</v>
      </c>
      <c r="AI1350">
        <v>13800000</v>
      </c>
      <c r="AJ1350" s="20">
        <v>44229</v>
      </c>
      <c r="AK1350" s="20">
        <v>44398</v>
      </c>
      <c r="AL1350">
        <v>6550000</v>
      </c>
      <c r="AO1350">
        <v>6550000</v>
      </c>
      <c r="AP1350" s="35" t="s">
        <v>14691</v>
      </c>
      <c r="AQ1350" s="35" t="s">
        <v>14691</v>
      </c>
      <c r="AR1350" s="35" t="s">
        <v>14691</v>
      </c>
      <c r="AS1350" s="35" t="s">
        <v>14691</v>
      </c>
      <c r="AT1350" s="35" t="s">
        <v>14691</v>
      </c>
      <c r="AU1350">
        <v>10</v>
      </c>
      <c r="AV1350">
        <v>10.045999999999999</v>
      </c>
      <c r="AW1350" t="b">
        <v>1</v>
      </c>
      <c r="AX1350">
        <v>27600000</v>
      </c>
      <c r="AY1350" s="20">
        <v>44961</v>
      </c>
      <c r="AZ1350" s="20">
        <v>44651</v>
      </c>
      <c r="BA1350" s="20"/>
      <c r="BB1350">
        <v>1</v>
      </c>
      <c r="BC1350">
        <v>0.5</v>
      </c>
      <c r="BD1350">
        <v>1</v>
      </c>
      <c r="BE1350">
        <v>11.5</v>
      </c>
      <c r="BF1350" s="35" t="s">
        <v>14691</v>
      </c>
      <c r="BG1350" s="35" t="s">
        <v>8098</v>
      </c>
      <c r="BH1350" s="35" t="s">
        <v>8099</v>
      </c>
      <c r="BI1350" s="35" t="s">
        <v>2589</v>
      </c>
      <c r="BJ1350" s="35" t="s">
        <v>8100</v>
      </c>
    </row>
    <row r="1351" spans="1:62" x14ac:dyDescent="0.2">
      <c r="A1351">
        <v>1349</v>
      </c>
      <c r="B1351" s="35" t="s">
        <v>7830</v>
      </c>
      <c r="C1351" s="35" t="s">
        <v>7831</v>
      </c>
      <c r="D1351" s="35" t="s">
        <v>7832</v>
      </c>
      <c r="E1351" s="35" t="s">
        <v>7833</v>
      </c>
      <c r="F1351" s="35" t="s">
        <v>7834</v>
      </c>
      <c r="G1351" s="20">
        <v>44280</v>
      </c>
      <c r="H1351" s="35" t="s">
        <v>116</v>
      </c>
      <c r="I1351" s="35" t="s">
        <v>54</v>
      </c>
      <c r="J1351" s="35" t="s">
        <v>69</v>
      </c>
      <c r="K1351">
        <v>18</v>
      </c>
      <c r="L1351">
        <v>9.1999999999999993</v>
      </c>
      <c r="M1351" s="35" t="s">
        <v>7835</v>
      </c>
      <c r="N1351" s="35" t="s">
        <v>7836</v>
      </c>
      <c r="O1351" s="35" t="s">
        <v>102</v>
      </c>
      <c r="P1351" s="35" t="s">
        <v>2575</v>
      </c>
      <c r="Q1351" s="35" t="s">
        <v>242</v>
      </c>
      <c r="R1351" s="35" t="s">
        <v>2623</v>
      </c>
      <c r="S1351" s="35" t="s">
        <v>7837</v>
      </c>
      <c r="T1351">
        <v>18041500</v>
      </c>
      <c r="U1351">
        <v>10</v>
      </c>
      <c r="V1351" s="35" t="s">
        <v>14691</v>
      </c>
      <c r="W1351" s="35" t="s">
        <v>733</v>
      </c>
      <c r="X1351" s="35" t="s">
        <v>49</v>
      </c>
      <c r="Y1351" s="35" t="s">
        <v>56</v>
      </c>
      <c r="Z1351" s="35" t="s">
        <v>14691</v>
      </c>
      <c r="AA1351" s="35" t="s">
        <v>14691</v>
      </c>
      <c r="AC1351" s="35" t="s">
        <v>14691</v>
      </c>
      <c r="AD1351" s="35" t="s">
        <v>14691</v>
      </c>
      <c r="AE1351">
        <v>182219150</v>
      </c>
      <c r="AF1351">
        <v>10.1</v>
      </c>
      <c r="AG1351" s="35" t="s">
        <v>14691</v>
      </c>
      <c r="AI1351">
        <v>9020750</v>
      </c>
      <c r="AJ1351" s="20">
        <v>44405</v>
      </c>
      <c r="AK1351" s="20"/>
      <c r="AL1351">
        <v>8012450</v>
      </c>
      <c r="AO1351">
        <v>8012450</v>
      </c>
      <c r="AP1351" s="35" t="s">
        <v>14691</v>
      </c>
      <c r="AQ1351" s="35" t="s">
        <v>14691</v>
      </c>
      <c r="AR1351" s="35" t="s">
        <v>14691</v>
      </c>
      <c r="AS1351" s="35" t="s">
        <v>14691</v>
      </c>
      <c r="AT1351" s="35" t="s">
        <v>14691</v>
      </c>
      <c r="AU1351">
        <v>10.09</v>
      </c>
      <c r="AV1351">
        <v>10.134</v>
      </c>
      <c r="AW1351" t="b">
        <v>0</v>
      </c>
      <c r="AX1351">
        <v>18041500</v>
      </c>
      <c r="AY1351" s="20">
        <v>44956</v>
      </c>
      <c r="AZ1351" s="20"/>
      <c r="BA1351" s="20">
        <v>45137</v>
      </c>
      <c r="BB1351">
        <v>1</v>
      </c>
      <c r="BC1351">
        <v>0.5</v>
      </c>
      <c r="BD1351">
        <v>1</v>
      </c>
      <c r="BE1351">
        <v>11.5</v>
      </c>
      <c r="BF1351" s="35" t="s">
        <v>14691</v>
      </c>
      <c r="BG1351" s="35" t="s">
        <v>734</v>
      </c>
      <c r="BH1351" s="35" t="s">
        <v>14889</v>
      </c>
      <c r="BI1351" s="35" t="s">
        <v>2580</v>
      </c>
      <c r="BJ1351" s="35" t="s">
        <v>7838</v>
      </c>
    </row>
    <row r="1352" spans="1:62" x14ac:dyDescent="0.2">
      <c r="A1352">
        <v>1350</v>
      </c>
      <c r="B1352" s="35" t="s">
        <v>7830</v>
      </c>
      <c r="C1352" s="35" t="s">
        <v>7831</v>
      </c>
      <c r="D1352" s="35" t="s">
        <v>7832</v>
      </c>
      <c r="E1352" s="35" t="s">
        <v>7839</v>
      </c>
      <c r="F1352" s="35" t="s">
        <v>7834</v>
      </c>
      <c r="G1352" s="20">
        <v>44280</v>
      </c>
      <c r="H1352" s="35" t="s">
        <v>116</v>
      </c>
      <c r="I1352" s="35" t="s">
        <v>54</v>
      </c>
      <c r="J1352" s="35" t="s">
        <v>69</v>
      </c>
      <c r="K1352">
        <v>18</v>
      </c>
      <c r="L1352">
        <v>9.1999999999999993</v>
      </c>
      <c r="M1352" s="35" t="s">
        <v>7835</v>
      </c>
      <c r="N1352" s="35" t="s">
        <v>7836</v>
      </c>
      <c r="O1352" s="35" t="s">
        <v>102</v>
      </c>
      <c r="P1352" s="35" t="s">
        <v>2575</v>
      </c>
      <c r="Q1352" s="35" t="s">
        <v>242</v>
      </c>
      <c r="R1352" s="35" t="s">
        <v>2623</v>
      </c>
      <c r="S1352" s="35" t="s">
        <v>7837</v>
      </c>
      <c r="T1352">
        <v>18041500</v>
      </c>
      <c r="U1352">
        <v>10</v>
      </c>
      <c r="V1352" s="35" t="s">
        <v>14691</v>
      </c>
      <c r="W1352" s="35" t="s">
        <v>733</v>
      </c>
      <c r="X1352" s="35" t="s">
        <v>49</v>
      </c>
      <c r="Y1352" s="35" t="s">
        <v>56</v>
      </c>
      <c r="Z1352" s="35" t="s">
        <v>14691</v>
      </c>
      <c r="AA1352" s="35" t="s">
        <v>14691</v>
      </c>
      <c r="AC1352" s="35" t="s">
        <v>14691</v>
      </c>
      <c r="AD1352" s="35" t="s">
        <v>14691</v>
      </c>
      <c r="AE1352">
        <v>182219150</v>
      </c>
      <c r="AF1352">
        <v>10.1</v>
      </c>
      <c r="AG1352" s="35" t="s">
        <v>14691</v>
      </c>
      <c r="AI1352">
        <v>9020750</v>
      </c>
      <c r="AJ1352" s="20">
        <v>44405</v>
      </c>
      <c r="AK1352" s="20"/>
      <c r="AL1352">
        <v>8012450</v>
      </c>
      <c r="AO1352">
        <v>8012450</v>
      </c>
      <c r="AP1352" s="35" t="s">
        <v>14691</v>
      </c>
      <c r="AQ1352" s="35" t="s">
        <v>14691</v>
      </c>
      <c r="AR1352" s="35" t="s">
        <v>14691</v>
      </c>
      <c r="AS1352" s="35" t="s">
        <v>14691</v>
      </c>
      <c r="AT1352" s="35" t="s">
        <v>14691</v>
      </c>
      <c r="AU1352">
        <v>10.09</v>
      </c>
      <c r="AV1352">
        <v>10.134</v>
      </c>
      <c r="AW1352" t="b">
        <v>0</v>
      </c>
      <c r="AX1352">
        <v>18041500</v>
      </c>
      <c r="AY1352" s="20">
        <v>44956</v>
      </c>
      <c r="AZ1352" s="20"/>
      <c r="BA1352" s="20">
        <v>45137</v>
      </c>
      <c r="BB1352">
        <v>1</v>
      </c>
      <c r="BC1352">
        <v>0.5</v>
      </c>
      <c r="BD1352">
        <v>1</v>
      </c>
      <c r="BE1352">
        <v>11.5</v>
      </c>
      <c r="BF1352" s="35" t="s">
        <v>14691</v>
      </c>
      <c r="BG1352" s="35" t="s">
        <v>7830</v>
      </c>
      <c r="BH1352" s="35" t="s">
        <v>14890</v>
      </c>
      <c r="BI1352" s="35" t="s">
        <v>2584</v>
      </c>
      <c r="BJ1352" s="35" t="s">
        <v>7840</v>
      </c>
    </row>
    <row r="1353" spans="1:62" x14ac:dyDescent="0.2">
      <c r="A1353">
        <v>1351</v>
      </c>
      <c r="B1353" s="35" t="s">
        <v>7830</v>
      </c>
      <c r="C1353" s="35" t="s">
        <v>7831</v>
      </c>
      <c r="D1353" s="35" t="s">
        <v>7832</v>
      </c>
      <c r="E1353" s="35" t="s">
        <v>7841</v>
      </c>
      <c r="F1353" s="35" t="s">
        <v>7834</v>
      </c>
      <c r="G1353" s="20">
        <v>44280</v>
      </c>
      <c r="H1353" s="35" t="s">
        <v>116</v>
      </c>
      <c r="I1353" s="35" t="s">
        <v>54</v>
      </c>
      <c r="J1353" s="35" t="s">
        <v>69</v>
      </c>
      <c r="K1353">
        <v>18</v>
      </c>
      <c r="L1353">
        <v>9.1999999999999993</v>
      </c>
      <c r="M1353" s="35" t="s">
        <v>7835</v>
      </c>
      <c r="N1353" s="35" t="s">
        <v>7836</v>
      </c>
      <c r="O1353" s="35" t="s">
        <v>102</v>
      </c>
      <c r="P1353" s="35" t="s">
        <v>2575</v>
      </c>
      <c r="Q1353" s="35" t="s">
        <v>242</v>
      </c>
      <c r="R1353" s="35" t="s">
        <v>2623</v>
      </c>
      <c r="S1353" s="35" t="s">
        <v>7837</v>
      </c>
      <c r="T1353">
        <v>18041500</v>
      </c>
      <c r="U1353">
        <v>10</v>
      </c>
      <c r="V1353" s="35" t="s">
        <v>14691</v>
      </c>
      <c r="W1353" s="35" t="s">
        <v>733</v>
      </c>
      <c r="X1353" s="35" t="s">
        <v>49</v>
      </c>
      <c r="Y1353" s="35" t="s">
        <v>56</v>
      </c>
      <c r="Z1353" s="35" t="s">
        <v>14691</v>
      </c>
      <c r="AA1353" s="35" t="s">
        <v>14691</v>
      </c>
      <c r="AC1353" s="35" t="s">
        <v>14691</v>
      </c>
      <c r="AD1353" s="35" t="s">
        <v>14691</v>
      </c>
      <c r="AE1353">
        <v>182219150</v>
      </c>
      <c r="AF1353">
        <v>10.1</v>
      </c>
      <c r="AG1353" s="35" t="s">
        <v>14691</v>
      </c>
      <c r="AI1353">
        <v>9020750</v>
      </c>
      <c r="AJ1353" s="20">
        <v>44405</v>
      </c>
      <c r="AK1353" s="20"/>
      <c r="AL1353">
        <v>8012450</v>
      </c>
      <c r="AO1353">
        <v>8012450</v>
      </c>
      <c r="AP1353" s="35" t="s">
        <v>14691</v>
      </c>
      <c r="AQ1353" s="35" t="s">
        <v>14691</v>
      </c>
      <c r="AR1353" s="35" t="s">
        <v>14691</v>
      </c>
      <c r="AS1353" s="35" t="s">
        <v>14691</v>
      </c>
      <c r="AT1353" s="35" t="s">
        <v>14691</v>
      </c>
      <c r="AU1353">
        <v>10.09</v>
      </c>
      <c r="AV1353">
        <v>10.134</v>
      </c>
      <c r="AW1353" t="b">
        <v>0</v>
      </c>
      <c r="AX1353">
        <v>18041500</v>
      </c>
      <c r="AY1353" s="20">
        <v>44956</v>
      </c>
      <c r="AZ1353" s="20"/>
      <c r="BA1353" s="20">
        <v>45137</v>
      </c>
      <c r="BB1353">
        <v>1</v>
      </c>
      <c r="BC1353">
        <v>0.5</v>
      </c>
      <c r="BD1353">
        <v>1</v>
      </c>
      <c r="BE1353">
        <v>11.5</v>
      </c>
      <c r="BF1353" s="35" t="s">
        <v>14691</v>
      </c>
      <c r="BG1353" s="35" t="s">
        <v>7842</v>
      </c>
      <c r="BH1353" s="35" t="s">
        <v>14891</v>
      </c>
      <c r="BI1353" s="35" t="s">
        <v>2589</v>
      </c>
      <c r="BJ1353" s="35" t="s">
        <v>7843</v>
      </c>
    </row>
    <row r="1354" spans="1:62" x14ac:dyDescent="0.2">
      <c r="A1354">
        <v>1352</v>
      </c>
      <c r="B1354" s="35" t="s">
        <v>731</v>
      </c>
      <c r="C1354" s="35" t="s">
        <v>14582</v>
      </c>
      <c r="D1354" s="35" t="s">
        <v>14583</v>
      </c>
      <c r="E1354" s="35" t="s">
        <v>14584</v>
      </c>
      <c r="F1354" s="35" t="s">
        <v>14585</v>
      </c>
      <c r="G1354" s="20">
        <v>44452</v>
      </c>
      <c r="H1354" s="35" t="s">
        <v>3225</v>
      </c>
      <c r="I1354" s="35" t="s">
        <v>14691</v>
      </c>
      <c r="J1354" s="35" t="s">
        <v>83</v>
      </c>
      <c r="M1354" s="35" t="s">
        <v>14586</v>
      </c>
      <c r="N1354" s="35" t="s">
        <v>14587</v>
      </c>
      <c r="O1354" s="35" t="s">
        <v>263</v>
      </c>
      <c r="P1354" s="35" t="s">
        <v>3730</v>
      </c>
      <c r="Q1354" s="35" t="s">
        <v>59</v>
      </c>
      <c r="R1354" s="35" t="s">
        <v>2577</v>
      </c>
      <c r="S1354" s="35" t="s">
        <v>14588</v>
      </c>
      <c r="T1354">
        <v>28750000</v>
      </c>
      <c r="U1354">
        <v>10</v>
      </c>
      <c r="V1354" s="35" t="s">
        <v>14589</v>
      </c>
      <c r="W1354" s="35" t="s">
        <v>732</v>
      </c>
      <c r="X1354" s="35" t="s">
        <v>49</v>
      </c>
      <c r="Y1354" s="35" t="s">
        <v>93</v>
      </c>
      <c r="Z1354" s="35" t="s">
        <v>14691</v>
      </c>
      <c r="AA1354" s="35" t="s">
        <v>14691</v>
      </c>
      <c r="AB1354">
        <v>50000000</v>
      </c>
      <c r="AC1354" s="35" t="s">
        <v>2658</v>
      </c>
      <c r="AD1354" s="35" t="s">
        <v>14590</v>
      </c>
      <c r="AE1354">
        <v>287500000</v>
      </c>
      <c r="AF1354">
        <v>10</v>
      </c>
      <c r="AG1354" s="35" t="s">
        <v>14691</v>
      </c>
      <c r="AJ1354" s="20">
        <v>44468</v>
      </c>
      <c r="AK1354" s="20"/>
      <c r="AL1354">
        <v>9750000</v>
      </c>
      <c r="AN1354">
        <v>975000</v>
      </c>
      <c r="AP1354" s="35" t="s">
        <v>14691</v>
      </c>
      <c r="AQ1354" s="35" t="s">
        <v>14691</v>
      </c>
      <c r="AR1354" s="35" t="s">
        <v>14691</v>
      </c>
      <c r="AS1354" s="35" t="s">
        <v>14691</v>
      </c>
      <c r="AT1354" s="35" t="s">
        <v>14691</v>
      </c>
      <c r="AU1354">
        <v>10.01</v>
      </c>
      <c r="AV1354">
        <v>10.109</v>
      </c>
      <c r="AW1354" t="b">
        <v>0</v>
      </c>
      <c r="AX1354">
        <v>28750000</v>
      </c>
      <c r="AY1354" s="20">
        <v>45200</v>
      </c>
      <c r="AZ1354" s="20"/>
      <c r="BA1354" s="20"/>
      <c r="BB1354">
        <v>1</v>
      </c>
      <c r="BF1354" s="35" t="s">
        <v>14691</v>
      </c>
      <c r="BG1354" s="35" t="s">
        <v>731</v>
      </c>
      <c r="BH1354" s="35" t="s">
        <v>14591</v>
      </c>
      <c r="BI1354" s="35" t="s">
        <v>2580</v>
      </c>
      <c r="BJ1354" s="35" t="s">
        <v>14592</v>
      </c>
    </row>
    <row r="1355" spans="1:62" x14ac:dyDescent="0.2">
      <c r="A1355">
        <v>1353</v>
      </c>
      <c r="B1355" s="35" t="s">
        <v>4180</v>
      </c>
      <c r="C1355" s="35" t="s">
        <v>4181</v>
      </c>
      <c r="D1355" s="35" t="s">
        <v>4182</v>
      </c>
      <c r="E1355" s="35" t="s">
        <v>4183</v>
      </c>
      <c r="F1355" s="35" t="s">
        <v>4184</v>
      </c>
      <c r="G1355" s="20">
        <v>44406</v>
      </c>
      <c r="H1355" s="35" t="s">
        <v>729</v>
      </c>
      <c r="I1355" s="35" t="s">
        <v>61</v>
      </c>
      <c r="J1355" s="35" t="s">
        <v>137</v>
      </c>
      <c r="K1355">
        <v>18</v>
      </c>
      <c r="L1355">
        <v>9.1999999999999993</v>
      </c>
      <c r="M1355" s="35" t="s">
        <v>4185</v>
      </c>
      <c r="N1355" s="35" t="s">
        <v>4186</v>
      </c>
      <c r="O1355" s="35" t="s">
        <v>728</v>
      </c>
      <c r="P1355" s="35" t="s">
        <v>2575</v>
      </c>
      <c r="Q1355" s="35" t="s">
        <v>52</v>
      </c>
      <c r="R1355" s="35" t="s">
        <v>2623</v>
      </c>
      <c r="S1355" s="35" t="s">
        <v>4187</v>
      </c>
      <c r="T1355">
        <v>12650000</v>
      </c>
      <c r="U1355">
        <v>10</v>
      </c>
      <c r="V1355" s="35" t="s">
        <v>14691</v>
      </c>
      <c r="W1355" s="35" t="s">
        <v>727</v>
      </c>
      <c r="X1355" s="35" t="s">
        <v>79</v>
      </c>
      <c r="Y1355" s="35" t="s">
        <v>48</v>
      </c>
      <c r="Z1355" s="35" t="s">
        <v>14691</v>
      </c>
      <c r="AA1355" s="35" t="s">
        <v>14691</v>
      </c>
      <c r="AC1355" s="35" t="s">
        <v>14691</v>
      </c>
      <c r="AD1355" s="35" t="s">
        <v>14691</v>
      </c>
      <c r="AE1355">
        <v>128397500</v>
      </c>
      <c r="AF1355">
        <v>10.15</v>
      </c>
      <c r="AG1355" s="35" t="s">
        <v>14691</v>
      </c>
      <c r="AI1355">
        <v>12650000</v>
      </c>
      <c r="AJ1355" s="20">
        <v>44434</v>
      </c>
      <c r="AK1355" s="20"/>
      <c r="AL1355">
        <v>6027500</v>
      </c>
      <c r="AO1355">
        <v>6027500</v>
      </c>
      <c r="AP1355" s="35" t="s">
        <v>14691</v>
      </c>
      <c r="AQ1355" s="35" t="s">
        <v>14691</v>
      </c>
      <c r="AR1355" s="35" t="s">
        <v>14691</v>
      </c>
      <c r="AS1355" s="35" t="s">
        <v>14691</v>
      </c>
      <c r="AT1355" s="35" t="s">
        <v>14691</v>
      </c>
      <c r="AU1355">
        <v>10.15</v>
      </c>
      <c r="AV1355">
        <v>10.169</v>
      </c>
      <c r="AW1355" t="b">
        <v>0</v>
      </c>
      <c r="AX1355">
        <v>12650000</v>
      </c>
      <c r="AY1355" s="20">
        <v>44803</v>
      </c>
      <c r="AZ1355" s="20"/>
      <c r="BA1355" s="20">
        <v>45076</v>
      </c>
      <c r="BB1355">
        <v>1</v>
      </c>
      <c r="BC1355">
        <v>1</v>
      </c>
      <c r="BD1355">
        <v>1</v>
      </c>
      <c r="BE1355">
        <v>11.5</v>
      </c>
      <c r="BF1355" s="35" t="s">
        <v>14691</v>
      </c>
      <c r="BG1355" s="35" t="s">
        <v>730</v>
      </c>
      <c r="BH1355" s="35" t="s">
        <v>4188</v>
      </c>
      <c r="BI1355" s="35" t="s">
        <v>2580</v>
      </c>
      <c r="BJ1355" s="35" t="s">
        <v>4189</v>
      </c>
    </row>
    <row r="1356" spans="1:62" x14ac:dyDescent="0.2">
      <c r="A1356">
        <v>1354</v>
      </c>
      <c r="B1356" s="35" t="s">
        <v>4180</v>
      </c>
      <c r="C1356" s="35" t="s">
        <v>4181</v>
      </c>
      <c r="D1356" s="35" t="s">
        <v>4182</v>
      </c>
      <c r="E1356" s="35" t="s">
        <v>4190</v>
      </c>
      <c r="F1356" s="35" t="s">
        <v>4184</v>
      </c>
      <c r="G1356" s="20">
        <v>44406</v>
      </c>
      <c r="H1356" s="35" t="s">
        <v>729</v>
      </c>
      <c r="I1356" s="35" t="s">
        <v>61</v>
      </c>
      <c r="J1356" s="35" t="s">
        <v>137</v>
      </c>
      <c r="K1356">
        <v>18</v>
      </c>
      <c r="L1356">
        <v>9.1999999999999993</v>
      </c>
      <c r="M1356" s="35" t="s">
        <v>4185</v>
      </c>
      <c r="N1356" s="35" t="s">
        <v>4186</v>
      </c>
      <c r="O1356" s="35" t="s">
        <v>728</v>
      </c>
      <c r="P1356" s="35" t="s">
        <v>2575</v>
      </c>
      <c r="Q1356" s="35" t="s">
        <v>52</v>
      </c>
      <c r="R1356" s="35" t="s">
        <v>2623</v>
      </c>
      <c r="S1356" s="35" t="s">
        <v>4187</v>
      </c>
      <c r="T1356">
        <v>12650000</v>
      </c>
      <c r="U1356">
        <v>10</v>
      </c>
      <c r="V1356" s="35" t="s">
        <v>14691</v>
      </c>
      <c r="W1356" s="35" t="s">
        <v>727</v>
      </c>
      <c r="X1356" s="35" t="s">
        <v>79</v>
      </c>
      <c r="Y1356" s="35" t="s">
        <v>48</v>
      </c>
      <c r="Z1356" s="35" t="s">
        <v>14691</v>
      </c>
      <c r="AA1356" s="35" t="s">
        <v>14691</v>
      </c>
      <c r="AC1356" s="35" t="s">
        <v>14691</v>
      </c>
      <c r="AD1356" s="35" t="s">
        <v>14691</v>
      </c>
      <c r="AE1356">
        <v>128397500</v>
      </c>
      <c r="AF1356">
        <v>10.15</v>
      </c>
      <c r="AG1356" s="35" t="s">
        <v>14691</v>
      </c>
      <c r="AI1356">
        <v>12650000</v>
      </c>
      <c r="AJ1356" s="20">
        <v>44434</v>
      </c>
      <c r="AK1356" s="20"/>
      <c r="AL1356">
        <v>6027500</v>
      </c>
      <c r="AO1356">
        <v>6027500</v>
      </c>
      <c r="AP1356" s="35" t="s">
        <v>14691</v>
      </c>
      <c r="AQ1356" s="35" t="s">
        <v>14691</v>
      </c>
      <c r="AR1356" s="35" t="s">
        <v>14691</v>
      </c>
      <c r="AS1356" s="35" t="s">
        <v>14691</v>
      </c>
      <c r="AT1356" s="35" t="s">
        <v>14691</v>
      </c>
      <c r="AU1356">
        <v>10.15</v>
      </c>
      <c r="AV1356">
        <v>10.169</v>
      </c>
      <c r="AW1356" t="b">
        <v>0</v>
      </c>
      <c r="AX1356">
        <v>12650000</v>
      </c>
      <c r="AY1356" s="20">
        <v>44803</v>
      </c>
      <c r="AZ1356" s="20"/>
      <c r="BA1356" s="20">
        <v>45076</v>
      </c>
      <c r="BB1356">
        <v>1</v>
      </c>
      <c r="BC1356">
        <v>1</v>
      </c>
      <c r="BD1356">
        <v>1</v>
      </c>
      <c r="BE1356">
        <v>11.5</v>
      </c>
      <c r="BF1356" s="35" t="s">
        <v>14691</v>
      </c>
      <c r="BG1356" s="35" t="s">
        <v>4180</v>
      </c>
      <c r="BH1356" s="35" t="s">
        <v>4191</v>
      </c>
      <c r="BI1356" s="35" t="s">
        <v>2584</v>
      </c>
      <c r="BJ1356" s="35" t="s">
        <v>4192</v>
      </c>
    </row>
    <row r="1357" spans="1:62" x14ac:dyDescent="0.2">
      <c r="A1357">
        <v>1355</v>
      </c>
      <c r="B1357" s="35" t="s">
        <v>4180</v>
      </c>
      <c r="C1357" s="35" t="s">
        <v>4181</v>
      </c>
      <c r="D1357" s="35" t="s">
        <v>4182</v>
      </c>
      <c r="E1357" s="35" t="s">
        <v>4193</v>
      </c>
      <c r="F1357" s="35" t="s">
        <v>4184</v>
      </c>
      <c r="G1357" s="20">
        <v>44406</v>
      </c>
      <c r="H1357" s="35" t="s">
        <v>729</v>
      </c>
      <c r="I1357" s="35" t="s">
        <v>61</v>
      </c>
      <c r="J1357" s="35" t="s">
        <v>137</v>
      </c>
      <c r="K1357">
        <v>18</v>
      </c>
      <c r="L1357">
        <v>9.1999999999999993</v>
      </c>
      <c r="M1357" s="35" t="s">
        <v>4185</v>
      </c>
      <c r="N1357" s="35" t="s">
        <v>4186</v>
      </c>
      <c r="O1357" s="35" t="s">
        <v>728</v>
      </c>
      <c r="P1357" s="35" t="s">
        <v>2575</v>
      </c>
      <c r="Q1357" s="35" t="s">
        <v>52</v>
      </c>
      <c r="R1357" s="35" t="s">
        <v>2623</v>
      </c>
      <c r="S1357" s="35" t="s">
        <v>4187</v>
      </c>
      <c r="T1357">
        <v>12650000</v>
      </c>
      <c r="U1357">
        <v>10</v>
      </c>
      <c r="V1357" s="35" t="s">
        <v>14691</v>
      </c>
      <c r="W1357" s="35" t="s">
        <v>727</v>
      </c>
      <c r="X1357" s="35" t="s">
        <v>79</v>
      </c>
      <c r="Y1357" s="35" t="s">
        <v>48</v>
      </c>
      <c r="Z1357" s="35" t="s">
        <v>14691</v>
      </c>
      <c r="AA1357" s="35" t="s">
        <v>14691</v>
      </c>
      <c r="AC1357" s="35" t="s">
        <v>14691</v>
      </c>
      <c r="AD1357" s="35" t="s">
        <v>14691</v>
      </c>
      <c r="AE1357">
        <v>128397500</v>
      </c>
      <c r="AF1357">
        <v>10.15</v>
      </c>
      <c r="AG1357" s="35" t="s">
        <v>14691</v>
      </c>
      <c r="AI1357">
        <v>12650000</v>
      </c>
      <c r="AJ1357" s="20">
        <v>44434</v>
      </c>
      <c r="AK1357" s="20"/>
      <c r="AL1357">
        <v>6027500</v>
      </c>
      <c r="AO1357">
        <v>6027500</v>
      </c>
      <c r="AP1357" s="35" t="s">
        <v>14691</v>
      </c>
      <c r="AQ1357" s="35" t="s">
        <v>14691</v>
      </c>
      <c r="AR1357" s="35" t="s">
        <v>14691</v>
      </c>
      <c r="AS1357" s="35" t="s">
        <v>14691</v>
      </c>
      <c r="AT1357" s="35" t="s">
        <v>14691</v>
      </c>
      <c r="AU1357">
        <v>10.15</v>
      </c>
      <c r="AV1357">
        <v>10.169</v>
      </c>
      <c r="AW1357" t="b">
        <v>0</v>
      </c>
      <c r="AX1357">
        <v>12650000</v>
      </c>
      <c r="AY1357" s="20">
        <v>44803</v>
      </c>
      <c r="AZ1357" s="20"/>
      <c r="BA1357" s="20">
        <v>45076</v>
      </c>
      <c r="BB1357">
        <v>1</v>
      </c>
      <c r="BC1357">
        <v>1</v>
      </c>
      <c r="BD1357">
        <v>1</v>
      </c>
      <c r="BE1357">
        <v>11.5</v>
      </c>
      <c r="BF1357" s="35" t="s">
        <v>14691</v>
      </c>
      <c r="BG1357" s="35" t="s">
        <v>4194</v>
      </c>
      <c r="BH1357" s="35" t="s">
        <v>4195</v>
      </c>
      <c r="BI1357" s="35" t="s">
        <v>2589</v>
      </c>
      <c r="BJ1357" s="35" t="s">
        <v>4196</v>
      </c>
    </row>
    <row r="1358" spans="1:62" x14ac:dyDescent="0.2">
      <c r="A1358">
        <v>1356</v>
      </c>
      <c r="B1358" s="35" t="s">
        <v>7980</v>
      </c>
      <c r="C1358" s="35" t="s">
        <v>7981</v>
      </c>
      <c r="D1358" s="35" t="s">
        <v>7982</v>
      </c>
      <c r="E1358" s="35" t="s">
        <v>7983</v>
      </c>
      <c r="F1358" s="35" t="s">
        <v>7984</v>
      </c>
      <c r="G1358" s="20">
        <v>44208</v>
      </c>
      <c r="H1358" s="35" t="s">
        <v>507</v>
      </c>
      <c r="I1358" s="35" t="s">
        <v>54</v>
      </c>
      <c r="J1358" s="35" t="s">
        <v>53</v>
      </c>
      <c r="K1358">
        <v>18</v>
      </c>
      <c r="L1358">
        <v>9.1999999999999993</v>
      </c>
      <c r="M1358" s="35" t="s">
        <v>7985</v>
      </c>
      <c r="N1358" s="35" t="s">
        <v>7986</v>
      </c>
      <c r="O1358" s="35" t="s">
        <v>505</v>
      </c>
      <c r="P1358" s="35" t="s">
        <v>2575</v>
      </c>
      <c r="Q1358" s="35" t="s">
        <v>68</v>
      </c>
      <c r="R1358" s="35" t="s">
        <v>2623</v>
      </c>
      <c r="S1358" s="35" t="s">
        <v>7987</v>
      </c>
      <c r="T1358">
        <v>50000000</v>
      </c>
      <c r="U1358">
        <v>10</v>
      </c>
      <c r="V1358" s="35" t="s">
        <v>7988</v>
      </c>
      <c r="W1358" s="35" t="s">
        <v>725</v>
      </c>
      <c r="X1358" s="35" t="s">
        <v>66</v>
      </c>
      <c r="Y1358" s="35" t="s">
        <v>48</v>
      </c>
      <c r="Z1358" s="35" t="s">
        <v>14691</v>
      </c>
      <c r="AA1358" s="35" t="s">
        <v>14691</v>
      </c>
      <c r="AB1358">
        <v>80000000</v>
      </c>
      <c r="AC1358" s="35" t="s">
        <v>2658</v>
      </c>
      <c r="AD1358" s="35" t="s">
        <v>7989</v>
      </c>
      <c r="AE1358">
        <v>500000000</v>
      </c>
      <c r="AF1358">
        <v>10</v>
      </c>
      <c r="AG1358" s="35" t="s">
        <v>14691</v>
      </c>
      <c r="AI1358">
        <v>16666667</v>
      </c>
      <c r="AJ1358" s="20">
        <v>44225</v>
      </c>
      <c r="AK1358" s="20"/>
      <c r="AL1358">
        <v>13220000</v>
      </c>
      <c r="AO1358">
        <v>8813334</v>
      </c>
      <c r="AP1358" s="35" t="s">
        <v>14691</v>
      </c>
      <c r="AQ1358" s="35" t="s">
        <v>14691</v>
      </c>
      <c r="AR1358" s="35" t="s">
        <v>14691</v>
      </c>
      <c r="AS1358" s="35" t="s">
        <v>14691</v>
      </c>
      <c r="AT1358" s="35" t="s">
        <v>14691</v>
      </c>
      <c r="AU1358">
        <v>10</v>
      </c>
      <c r="AV1358">
        <v>10.044</v>
      </c>
      <c r="AW1358" t="b">
        <v>0</v>
      </c>
      <c r="AX1358">
        <v>50000000</v>
      </c>
      <c r="AY1358" s="20">
        <v>44959</v>
      </c>
      <c r="AZ1358" s="20"/>
      <c r="BA1358" s="20">
        <v>45140</v>
      </c>
      <c r="BB1358">
        <v>1</v>
      </c>
      <c r="BC1358">
        <v>0.3333333432674408</v>
      </c>
      <c r="BD1358">
        <v>1</v>
      </c>
      <c r="BE1358">
        <v>11.5</v>
      </c>
      <c r="BF1358" s="35" t="s">
        <v>14691</v>
      </c>
      <c r="BG1358" s="35" t="s">
        <v>726</v>
      </c>
      <c r="BH1358" s="35" t="s">
        <v>7990</v>
      </c>
      <c r="BI1358" s="35" t="s">
        <v>2580</v>
      </c>
      <c r="BJ1358" s="35" t="s">
        <v>7991</v>
      </c>
    </row>
    <row r="1359" spans="1:62" x14ac:dyDescent="0.2">
      <c r="A1359">
        <v>1357</v>
      </c>
      <c r="B1359" s="35" t="s">
        <v>7980</v>
      </c>
      <c r="C1359" s="35" t="s">
        <v>7981</v>
      </c>
      <c r="D1359" s="35" t="s">
        <v>7982</v>
      </c>
      <c r="E1359" s="35" t="s">
        <v>7992</v>
      </c>
      <c r="F1359" s="35" t="s">
        <v>7984</v>
      </c>
      <c r="G1359" s="20">
        <v>44208</v>
      </c>
      <c r="H1359" s="35" t="s">
        <v>507</v>
      </c>
      <c r="I1359" s="35" t="s">
        <v>54</v>
      </c>
      <c r="J1359" s="35" t="s">
        <v>53</v>
      </c>
      <c r="K1359">
        <v>18</v>
      </c>
      <c r="L1359">
        <v>9.1999999999999993</v>
      </c>
      <c r="M1359" s="35" t="s">
        <v>7985</v>
      </c>
      <c r="N1359" s="35" t="s">
        <v>7986</v>
      </c>
      <c r="O1359" s="35" t="s">
        <v>505</v>
      </c>
      <c r="P1359" s="35" t="s">
        <v>2575</v>
      </c>
      <c r="Q1359" s="35" t="s">
        <v>68</v>
      </c>
      <c r="R1359" s="35" t="s">
        <v>2623</v>
      </c>
      <c r="S1359" s="35" t="s">
        <v>7987</v>
      </c>
      <c r="T1359">
        <v>50000000</v>
      </c>
      <c r="U1359">
        <v>10</v>
      </c>
      <c r="V1359" s="35" t="s">
        <v>7988</v>
      </c>
      <c r="W1359" s="35" t="s">
        <v>725</v>
      </c>
      <c r="X1359" s="35" t="s">
        <v>66</v>
      </c>
      <c r="Y1359" s="35" t="s">
        <v>48</v>
      </c>
      <c r="Z1359" s="35" t="s">
        <v>14691</v>
      </c>
      <c r="AA1359" s="35" t="s">
        <v>14691</v>
      </c>
      <c r="AB1359">
        <v>80000000</v>
      </c>
      <c r="AC1359" s="35" t="s">
        <v>2658</v>
      </c>
      <c r="AD1359" s="35" t="s">
        <v>7989</v>
      </c>
      <c r="AE1359">
        <v>500000000</v>
      </c>
      <c r="AF1359">
        <v>10</v>
      </c>
      <c r="AG1359" s="35" t="s">
        <v>14691</v>
      </c>
      <c r="AI1359">
        <v>16666667</v>
      </c>
      <c r="AJ1359" s="20">
        <v>44225</v>
      </c>
      <c r="AK1359" s="20"/>
      <c r="AL1359">
        <v>13220000</v>
      </c>
      <c r="AO1359">
        <v>8813334</v>
      </c>
      <c r="AP1359" s="35" t="s">
        <v>14691</v>
      </c>
      <c r="AQ1359" s="35" t="s">
        <v>14691</v>
      </c>
      <c r="AR1359" s="35" t="s">
        <v>14691</v>
      </c>
      <c r="AS1359" s="35" t="s">
        <v>14691</v>
      </c>
      <c r="AT1359" s="35" t="s">
        <v>14691</v>
      </c>
      <c r="AU1359">
        <v>10</v>
      </c>
      <c r="AV1359">
        <v>10.044</v>
      </c>
      <c r="AW1359" t="b">
        <v>0</v>
      </c>
      <c r="AX1359">
        <v>50000000</v>
      </c>
      <c r="AY1359" s="20">
        <v>44959</v>
      </c>
      <c r="AZ1359" s="20"/>
      <c r="BA1359" s="20">
        <v>45140</v>
      </c>
      <c r="BB1359">
        <v>1</v>
      </c>
      <c r="BC1359">
        <v>0.3333333432674408</v>
      </c>
      <c r="BD1359">
        <v>1</v>
      </c>
      <c r="BE1359">
        <v>11.5</v>
      </c>
      <c r="BF1359" s="35" t="s">
        <v>14691</v>
      </c>
      <c r="BG1359" s="35" t="s">
        <v>7980</v>
      </c>
      <c r="BH1359" s="35" t="s">
        <v>7993</v>
      </c>
      <c r="BI1359" s="35" t="s">
        <v>2584</v>
      </c>
      <c r="BJ1359" s="35" t="s">
        <v>7994</v>
      </c>
    </row>
    <row r="1360" spans="1:62" x14ac:dyDescent="0.2">
      <c r="A1360">
        <v>1358</v>
      </c>
      <c r="B1360" s="35" t="s">
        <v>7980</v>
      </c>
      <c r="C1360" s="35" t="s">
        <v>7981</v>
      </c>
      <c r="D1360" s="35" t="s">
        <v>7982</v>
      </c>
      <c r="E1360" s="35" t="s">
        <v>7995</v>
      </c>
      <c r="F1360" s="35" t="s">
        <v>7984</v>
      </c>
      <c r="G1360" s="20">
        <v>44208</v>
      </c>
      <c r="H1360" s="35" t="s">
        <v>507</v>
      </c>
      <c r="I1360" s="35" t="s">
        <v>54</v>
      </c>
      <c r="J1360" s="35" t="s">
        <v>53</v>
      </c>
      <c r="K1360">
        <v>18</v>
      </c>
      <c r="L1360">
        <v>9.1999999999999993</v>
      </c>
      <c r="M1360" s="35" t="s">
        <v>7985</v>
      </c>
      <c r="N1360" s="35" t="s">
        <v>7986</v>
      </c>
      <c r="O1360" s="35" t="s">
        <v>505</v>
      </c>
      <c r="P1360" s="35" t="s">
        <v>2575</v>
      </c>
      <c r="Q1360" s="35" t="s">
        <v>68</v>
      </c>
      <c r="R1360" s="35" t="s">
        <v>2623</v>
      </c>
      <c r="S1360" s="35" t="s">
        <v>7987</v>
      </c>
      <c r="T1360">
        <v>50000000</v>
      </c>
      <c r="U1360">
        <v>10</v>
      </c>
      <c r="V1360" s="35" t="s">
        <v>7988</v>
      </c>
      <c r="W1360" s="35" t="s">
        <v>725</v>
      </c>
      <c r="X1360" s="35" t="s">
        <v>66</v>
      </c>
      <c r="Y1360" s="35" t="s">
        <v>48</v>
      </c>
      <c r="Z1360" s="35" t="s">
        <v>14691</v>
      </c>
      <c r="AA1360" s="35" t="s">
        <v>14691</v>
      </c>
      <c r="AB1360">
        <v>80000000</v>
      </c>
      <c r="AC1360" s="35" t="s">
        <v>2658</v>
      </c>
      <c r="AD1360" s="35" t="s">
        <v>7989</v>
      </c>
      <c r="AE1360">
        <v>500000000</v>
      </c>
      <c r="AF1360">
        <v>10</v>
      </c>
      <c r="AG1360" s="35" t="s">
        <v>14691</v>
      </c>
      <c r="AI1360">
        <v>16666667</v>
      </c>
      <c r="AJ1360" s="20">
        <v>44225</v>
      </c>
      <c r="AK1360" s="20"/>
      <c r="AL1360">
        <v>13220000</v>
      </c>
      <c r="AO1360">
        <v>8813334</v>
      </c>
      <c r="AP1360" s="35" t="s">
        <v>14691</v>
      </c>
      <c r="AQ1360" s="35" t="s">
        <v>14691</v>
      </c>
      <c r="AR1360" s="35" t="s">
        <v>14691</v>
      </c>
      <c r="AS1360" s="35" t="s">
        <v>14691</v>
      </c>
      <c r="AT1360" s="35" t="s">
        <v>14691</v>
      </c>
      <c r="AU1360">
        <v>10</v>
      </c>
      <c r="AV1360">
        <v>10.044</v>
      </c>
      <c r="AW1360" t="b">
        <v>0</v>
      </c>
      <c r="AX1360">
        <v>50000000</v>
      </c>
      <c r="AY1360" s="20">
        <v>44959</v>
      </c>
      <c r="AZ1360" s="20"/>
      <c r="BA1360" s="20">
        <v>45140</v>
      </c>
      <c r="BB1360">
        <v>1</v>
      </c>
      <c r="BC1360">
        <v>0.3333333432674408</v>
      </c>
      <c r="BD1360">
        <v>1</v>
      </c>
      <c r="BE1360">
        <v>11.5</v>
      </c>
      <c r="BF1360" s="35" t="s">
        <v>14691</v>
      </c>
      <c r="BG1360" s="35" t="s">
        <v>7996</v>
      </c>
      <c r="BH1360" s="35" t="s">
        <v>7997</v>
      </c>
      <c r="BI1360" s="35" t="s">
        <v>2589</v>
      </c>
      <c r="BJ1360" s="35" t="s">
        <v>7998</v>
      </c>
    </row>
    <row r="1361" spans="1:62" x14ac:dyDescent="0.2">
      <c r="A1361">
        <v>1359</v>
      </c>
      <c r="B1361" s="35" t="s">
        <v>13832</v>
      </c>
      <c r="C1361" s="35" t="s">
        <v>13833</v>
      </c>
      <c r="D1361" s="35" t="s">
        <v>13834</v>
      </c>
      <c r="E1361" s="35" t="s">
        <v>13835</v>
      </c>
      <c r="F1361" s="35" t="s">
        <v>13836</v>
      </c>
      <c r="G1361" s="20">
        <v>44274</v>
      </c>
      <c r="H1361" s="35" t="s">
        <v>3225</v>
      </c>
      <c r="I1361" s="35" t="s">
        <v>54</v>
      </c>
      <c r="J1361" s="35" t="s">
        <v>53</v>
      </c>
      <c r="K1361">
        <v>18</v>
      </c>
      <c r="L1361">
        <v>9.1999999999999993</v>
      </c>
      <c r="M1361" s="35" t="s">
        <v>9304</v>
      </c>
      <c r="N1361" s="35" t="s">
        <v>13837</v>
      </c>
      <c r="O1361" s="35" t="s">
        <v>242</v>
      </c>
      <c r="P1361" s="35" t="s">
        <v>2575</v>
      </c>
      <c r="Q1361" s="35" t="s">
        <v>111</v>
      </c>
      <c r="R1361" s="35" t="s">
        <v>2577</v>
      </c>
      <c r="S1361" s="35" t="s">
        <v>13838</v>
      </c>
      <c r="T1361">
        <v>15000000</v>
      </c>
      <c r="U1361">
        <v>10</v>
      </c>
      <c r="V1361" s="35" t="s">
        <v>14691</v>
      </c>
      <c r="W1361" s="35" t="s">
        <v>723</v>
      </c>
      <c r="X1361" s="35" t="s">
        <v>140</v>
      </c>
      <c r="Y1361" s="35" t="s">
        <v>48</v>
      </c>
      <c r="Z1361" s="35" t="s">
        <v>14691</v>
      </c>
      <c r="AA1361" s="35" t="s">
        <v>14691</v>
      </c>
      <c r="AC1361" s="35" t="s">
        <v>14691</v>
      </c>
      <c r="AD1361" s="35" t="s">
        <v>14691</v>
      </c>
      <c r="AE1361">
        <v>150012094</v>
      </c>
      <c r="AF1361">
        <v>10</v>
      </c>
      <c r="AG1361" s="35" t="s">
        <v>14691</v>
      </c>
      <c r="AI1361">
        <v>5000000</v>
      </c>
      <c r="AJ1361" s="20">
        <v>44370</v>
      </c>
      <c r="AK1361" s="20"/>
      <c r="AL1361">
        <v>4837500</v>
      </c>
      <c r="AO1361">
        <v>3225000</v>
      </c>
      <c r="AP1361" s="35" t="s">
        <v>14691</v>
      </c>
      <c r="AQ1361" s="35" t="s">
        <v>14691</v>
      </c>
      <c r="AR1361" s="35" t="s">
        <v>14691</v>
      </c>
      <c r="AS1361" s="35" t="s">
        <v>14691</v>
      </c>
      <c r="AT1361" s="35" t="s">
        <v>14691</v>
      </c>
      <c r="AU1361">
        <v>10.01</v>
      </c>
      <c r="AV1361">
        <v>10.093</v>
      </c>
      <c r="AW1361" t="b">
        <v>0</v>
      </c>
      <c r="AX1361">
        <v>15000000</v>
      </c>
      <c r="AY1361" s="20">
        <v>45102</v>
      </c>
      <c r="AZ1361" s="20"/>
      <c r="BA1361" s="20"/>
      <c r="BB1361">
        <v>1</v>
      </c>
      <c r="BC1361">
        <v>0.3333333432674408</v>
      </c>
      <c r="BD1361">
        <v>1</v>
      </c>
      <c r="BE1361">
        <v>11.5</v>
      </c>
      <c r="BF1361" s="35" t="s">
        <v>14691</v>
      </c>
      <c r="BG1361" s="35" t="s">
        <v>724</v>
      </c>
      <c r="BH1361" s="35" t="s">
        <v>13839</v>
      </c>
      <c r="BI1361" s="35" t="s">
        <v>2580</v>
      </c>
      <c r="BJ1361" s="35" t="s">
        <v>13840</v>
      </c>
    </row>
    <row r="1362" spans="1:62" x14ac:dyDescent="0.2">
      <c r="A1362">
        <v>1360</v>
      </c>
      <c r="B1362" s="35" t="s">
        <v>13832</v>
      </c>
      <c r="C1362" s="35" t="s">
        <v>13833</v>
      </c>
      <c r="D1362" s="35" t="s">
        <v>13834</v>
      </c>
      <c r="E1362" s="35" t="s">
        <v>13841</v>
      </c>
      <c r="F1362" s="35" t="s">
        <v>13836</v>
      </c>
      <c r="G1362" s="20">
        <v>44274</v>
      </c>
      <c r="H1362" s="35" t="s">
        <v>3225</v>
      </c>
      <c r="I1362" s="35" t="s">
        <v>54</v>
      </c>
      <c r="J1362" s="35" t="s">
        <v>53</v>
      </c>
      <c r="K1362">
        <v>18</v>
      </c>
      <c r="L1362">
        <v>9.1999999999999993</v>
      </c>
      <c r="M1362" s="35" t="s">
        <v>9304</v>
      </c>
      <c r="N1362" s="35" t="s">
        <v>13837</v>
      </c>
      <c r="O1362" s="35" t="s">
        <v>242</v>
      </c>
      <c r="P1362" s="35" t="s">
        <v>2575</v>
      </c>
      <c r="Q1362" s="35" t="s">
        <v>111</v>
      </c>
      <c r="R1362" s="35" t="s">
        <v>2577</v>
      </c>
      <c r="S1362" s="35" t="s">
        <v>13838</v>
      </c>
      <c r="T1362">
        <v>15000000</v>
      </c>
      <c r="U1362">
        <v>10</v>
      </c>
      <c r="V1362" s="35" t="s">
        <v>14691</v>
      </c>
      <c r="W1362" s="35" t="s">
        <v>723</v>
      </c>
      <c r="X1362" s="35" t="s">
        <v>140</v>
      </c>
      <c r="Y1362" s="35" t="s">
        <v>48</v>
      </c>
      <c r="Z1362" s="35" t="s">
        <v>14691</v>
      </c>
      <c r="AA1362" s="35" t="s">
        <v>14691</v>
      </c>
      <c r="AC1362" s="35" t="s">
        <v>14691</v>
      </c>
      <c r="AD1362" s="35" t="s">
        <v>14691</v>
      </c>
      <c r="AE1362">
        <v>150012094</v>
      </c>
      <c r="AF1362">
        <v>10</v>
      </c>
      <c r="AG1362" s="35" t="s">
        <v>14691</v>
      </c>
      <c r="AI1362">
        <v>5000000</v>
      </c>
      <c r="AJ1362" s="20">
        <v>44370</v>
      </c>
      <c r="AK1362" s="20"/>
      <c r="AL1362">
        <v>4837500</v>
      </c>
      <c r="AO1362">
        <v>3225000</v>
      </c>
      <c r="AP1362" s="35" t="s">
        <v>14691</v>
      </c>
      <c r="AQ1362" s="35" t="s">
        <v>14691</v>
      </c>
      <c r="AR1362" s="35" t="s">
        <v>14691</v>
      </c>
      <c r="AS1362" s="35" t="s">
        <v>14691</v>
      </c>
      <c r="AT1362" s="35" t="s">
        <v>14691</v>
      </c>
      <c r="AU1362">
        <v>10.01</v>
      </c>
      <c r="AV1362">
        <v>10.093</v>
      </c>
      <c r="AW1362" t="b">
        <v>0</v>
      </c>
      <c r="AX1362">
        <v>15000000</v>
      </c>
      <c r="AY1362" s="20">
        <v>45102</v>
      </c>
      <c r="AZ1362" s="20"/>
      <c r="BA1362" s="20"/>
      <c r="BB1362">
        <v>1</v>
      </c>
      <c r="BC1362">
        <v>0.3333333432674408</v>
      </c>
      <c r="BD1362">
        <v>1</v>
      </c>
      <c r="BE1362">
        <v>11.5</v>
      </c>
      <c r="BF1362" s="35" t="s">
        <v>14691</v>
      </c>
      <c r="BG1362" s="35" t="s">
        <v>13832</v>
      </c>
      <c r="BH1362" s="35" t="s">
        <v>13842</v>
      </c>
      <c r="BI1362" s="35" t="s">
        <v>2584</v>
      </c>
      <c r="BJ1362" s="35" t="s">
        <v>13843</v>
      </c>
    </row>
    <row r="1363" spans="1:62" x14ac:dyDescent="0.2">
      <c r="A1363">
        <v>1361</v>
      </c>
      <c r="B1363" s="35" t="s">
        <v>13832</v>
      </c>
      <c r="C1363" s="35" t="s">
        <v>13833</v>
      </c>
      <c r="D1363" s="35" t="s">
        <v>13834</v>
      </c>
      <c r="E1363" s="35" t="s">
        <v>13844</v>
      </c>
      <c r="F1363" s="35" t="s">
        <v>13836</v>
      </c>
      <c r="G1363" s="20">
        <v>44274</v>
      </c>
      <c r="H1363" s="35" t="s">
        <v>3225</v>
      </c>
      <c r="I1363" s="35" t="s">
        <v>54</v>
      </c>
      <c r="J1363" s="35" t="s">
        <v>53</v>
      </c>
      <c r="K1363">
        <v>18</v>
      </c>
      <c r="L1363">
        <v>9.1999999999999993</v>
      </c>
      <c r="M1363" s="35" t="s">
        <v>9304</v>
      </c>
      <c r="N1363" s="35" t="s">
        <v>13837</v>
      </c>
      <c r="O1363" s="35" t="s">
        <v>242</v>
      </c>
      <c r="P1363" s="35" t="s">
        <v>2575</v>
      </c>
      <c r="Q1363" s="35" t="s">
        <v>111</v>
      </c>
      <c r="R1363" s="35" t="s">
        <v>2577</v>
      </c>
      <c r="S1363" s="35" t="s">
        <v>13838</v>
      </c>
      <c r="T1363">
        <v>15000000</v>
      </c>
      <c r="U1363">
        <v>10</v>
      </c>
      <c r="V1363" s="35" t="s">
        <v>14691</v>
      </c>
      <c r="W1363" s="35" t="s">
        <v>723</v>
      </c>
      <c r="X1363" s="35" t="s">
        <v>140</v>
      </c>
      <c r="Y1363" s="35" t="s">
        <v>48</v>
      </c>
      <c r="Z1363" s="35" t="s">
        <v>14691</v>
      </c>
      <c r="AA1363" s="35" t="s">
        <v>14691</v>
      </c>
      <c r="AC1363" s="35" t="s">
        <v>14691</v>
      </c>
      <c r="AD1363" s="35" t="s">
        <v>14691</v>
      </c>
      <c r="AE1363">
        <v>150012094</v>
      </c>
      <c r="AF1363">
        <v>10</v>
      </c>
      <c r="AG1363" s="35" t="s">
        <v>14691</v>
      </c>
      <c r="AI1363">
        <v>5000000</v>
      </c>
      <c r="AJ1363" s="20">
        <v>44370</v>
      </c>
      <c r="AK1363" s="20"/>
      <c r="AL1363">
        <v>4837500</v>
      </c>
      <c r="AO1363">
        <v>3225000</v>
      </c>
      <c r="AP1363" s="35" t="s">
        <v>14691</v>
      </c>
      <c r="AQ1363" s="35" t="s">
        <v>14691</v>
      </c>
      <c r="AR1363" s="35" t="s">
        <v>14691</v>
      </c>
      <c r="AS1363" s="35" t="s">
        <v>14691</v>
      </c>
      <c r="AT1363" s="35" t="s">
        <v>14691</v>
      </c>
      <c r="AU1363">
        <v>10.01</v>
      </c>
      <c r="AV1363">
        <v>10.093</v>
      </c>
      <c r="AW1363" t="b">
        <v>0</v>
      </c>
      <c r="AX1363">
        <v>15000000</v>
      </c>
      <c r="AY1363" s="20">
        <v>45102</v>
      </c>
      <c r="AZ1363" s="20"/>
      <c r="BA1363" s="20"/>
      <c r="BB1363">
        <v>1</v>
      </c>
      <c r="BC1363">
        <v>0.3333333432674408</v>
      </c>
      <c r="BD1363">
        <v>1</v>
      </c>
      <c r="BE1363">
        <v>11.5</v>
      </c>
      <c r="BF1363" s="35" t="s">
        <v>14691</v>
      </c>
      <c r="BG1363" s="35" t="s">
        <v>13845</v>
      </c>
      <c r="BH1363" s="35" t="s">
        <v>13846</v>
      </c>
      <c r="BI1363" s="35" t="s">
        <v>2589</v>
      </c>
      <c r="BJ1363" s="35" t="s">
        <v>13847</v>
      </c>
    </row>
    <row r="1364" spans="1:62" x14ac:dyDescent="0.2">
      <c r="A1364">
        <v>1362</v>
      </c>
      <c r="B1364" s="35" t="s">
        <v>4881</v>
      </c>
      <c r="C1364" s="35" t="s">
        <v>4882</v>
      </c>
      <c r="D1364" s="35" t="s">
        <v>4883</v>
      </c>
      <c r="E1364" s="35" t="s">
        <v>4884</v>
      </c>
      <c r="F1364" s="35" t="s">
        <v>4885</v>
      </c>
      <c r="G1364" s="20">
        <v>44008</v>
      </c>
      <c r="H1364" s="35" t="s">
        <v>721</v>
      </c>
      <c r="I1364" s="35" t="s">
        <v>54</v>
      </c>
      <c r="J1364" s="35" t="s">
        <v>69</v>
      </c>
      <c r="K1364">
        <v>18</v>
      </c>
      <c r="L1364">
        <v>9.1999999999999993</v>
      </c>
      <c r="M1364" s="35" t="s">
        <v>4886</v>
      </c>
      <c r="N1364" s="35" t="s">
        <v>4887</v>
      </c>
      <c r="O1364" s="35" t="s">
        <v>52</v>
      </c>
      <c r="P1364" s="35" t="s">
        <v>2656</v>
      </c>
      <c r="Q1364" s="35" t="s">
        <v>68</v>
      </c>
      <c r="R1364" s="35" t="s">
        <v>2577</v>
      </c>
      <c r="S1364" s="35" t="s">
        <v>4888</v>
      </c>
      <c r="T1364">
        <v>14375000</v>
      </c>
      <c r="U1364">
        <v>10</v>
      </c>
      <c r="V1364" s="35" t="s">
        <v>4889</v>
      </c>
      <c r="W1364" s="35" t="s">
        <v>720</v>
      </c>
      <c r="X1364" s="35" t="s">
        <v>79</v>
      </c>
      <c r="Y1364" s="35" t="s">
        <v>167</v>
      </c>
      <c r="Z1364" s="35" t="s">
        <v>14691</v>
      </c>
      <c r="AA1364" s="35" t="s">
        <v>14691</v>
      </c>
      <c r="AC1364" s="35" t="s">
        <v>14691</v>
      </c>
      <c r="AD1364" s="35" t="s">
        <v>14691</v>
      </c>
      <c r="AE1364">
        <v>47082681</v>
      </c>
      <c r="AF1364">
        <v>10.01</v>
      </c>
      <c r="AG1364" s="35" t="s">
        <v>14691</v>
      </c>
      <c r="AI1364">
        <v>7187500</v>
      </c>
      <c r="AJ1364" s="20">
        <v>44027</v>
      </c>
      <c r="AK1364" s="20"/>
      <c r="AL1364">
        <v>4375000</v>
      </c>
      <c r="AO1364">
        <v>4375000</v>
      </c>
      <c r="AP1364" s="35" t="s">
        <v>14691</v>
      </c>
      <c r="AQ1364" s="35" t="s">
        <v>14691</v>
      </c>
      <c r="AR1364" s="35" t="s">
        <v>14691</v>
      </c>
      <c r="AS1364" s="35" t="s">
        <v>14691</v>
      </c>
      <c r="AT1364" s="35" t="s">
        <v>14691</v>
      </c>
      <c r="AU1364">
        <v>10.01</v>
      </c>
      <c r="AV1364">
        <v>10.282</v>
      </c>
      <c r="AW1364" t="b">
        <v>0</v>
      </c>
      <c r="AX1364">
        <v>4705551</v>
      </c>
      <c r="AY1364" s="20">
        <v>44851</v>
      </c>
      <c r="AZ1364" s="20"/>
      <c r="BA1364" s="20"/>
      <c r="BB1364">
        <v>1</v>
      </c>
      <c r="BC1364">
        <v>0.5</v>
      </c>
      <c r="BD1364">
        <v>1</v>
      </c>
      <c r="BE1364">
        <v>11.5</v>
      </c>
      <c r="BF1364" s="35" t="s">
        <v>14691</v>
      </c>
      <c r="BG1364" s="35" t="s">
        <v>722</v>
      </c>
      <c r="BH1364" s="35" t="s">
        <v>4890</v>
      </c>
      <c r="BI1364" s="35" t="s">
        <v>2580</v>
      </c>
      <c r="BJ1364" s="35" t="s">
        <v>4891</v>
      </c>
    </row>
    <row r="1365" spans="1:62" x14ac:dyDescent="0.2">
      <c r="A1365">
        <v>1363</v>
      </c>
      <c r="B1365" s="35" t="s">
        <v>4881</v>
      </c>
      <c r="C1365" s="35" t="s">
        <v>4882</v>
      </c>
      <c r="D1365" s="35" t="s">
        <v>4883</v>
      </c>
      <c r="E1365" s="35" t="s">
        <v>4892</v>
      </c>
      <c r="F1365" s="35" t="s">
        <v>4885</v>
      </c>
      <c r="G1365" s="20">
        <v>44008</v>
      </c>
      <c r="H1365" s="35" t="s">
        <v>721</v>
      </c>
      <c r="I1365" s="35" t="s">
        <v>54</v>
      </c>
      <c r="J1365" s="35" t="s">
        <v>69</v>
      </c>
      <c r="K1365">
        <v>18</v>
      </c>
      <c r="L1365">
        <v>9.1999999999999993</v>
      </c>
      <c r="M1365" s="35" t="s">
        <v>4886</v>
      </c>
      <c r="N1365" s="35" t="s">
        <v>4887</v>
      </c>
      <c r="O1365" s="35" t="s">
        <v>52</v>
      </c>
      <c r="P1365" s="35" t="s">
        <v>2656</v>
      </c>
      <c r="Q1365" s="35" t="s">
        <v>68</v>
      </c>
      <c r="R1365" s="35" t="s">
        <v>2577</v>
      </c>
      <c r="S1365" s="35" t="s">
        <v>4888</v>
      </c>
      <c r="T1365">
        <v>14375000</v>
      </c>
      <c r="U1365">
        <v>10</v>
      </c>
      <c r="V1365" s="35" t="s">
        <v>4889</v>
      </c>
      <c r="W1365" s="35" t="s">
        <v>720</v>
      </c>
      <c r="X1365" s="35" t="s">
        <v>79</v>
      </c>
      <c r="Y1365" s="35" t="s">
        <v>167</v>
      </c>
      <c r="Z1365" s="35" t="s">
        <v>14691</v>
      </c>
      <c r="AA1365" s="35" t="s">
        <v>14691</v>
      </c>
      <c r="AC1365" s="35" t="s">
        <v>14691</v>
      </c>
      <c r="AD1365" s="35" t="s">
        <v>14691</v>
      </c>
      <c r="AE1365">
        <v>47082681</v>
      </c>
      <c r="AF1365">
        <v>10.01</v>
      </c>
      <c r="AG1365" s="35" t="s">
        <v>14691</v>
      </c>
      <c r="AI1365">
        <v>7187500</v>
      </c>
      <c r="AJ1365" s="20">
        <v>44027</v>
      </c>
      <c r="AK1365" s="20"/>
      <c r="AL1365">
        <v>4375000</v>
      </c>
      <c r="AO1365">
        <v>4375000</v>
      </c>
      <c r="AP1365" s="35" t="s">
        <v>14691</v>
      </c>
      <c r="AQ1365" s="35" t="s">
        <v>14691</v>
      </c>
      <c r="AR1365" s="35" t="s">
        <v>14691</v>
      </c>
      <c r="AS1365" s="35" t="s">
        <v>14691</v>
      </c>
      <c r="AT1365" s="35" t="s">
        <v>14691</v>
      </c>
      <c r="AU1365">
        <v>10.01</v>
      </c>
      <c r="AV1365">
        <v>10.282</v>
      </c>
      <c r="AW1365" t="b">
        <v>0</v>
      </c>
      <c r="AX1365">
        <v>4705551</v>
      </c>
      <c r="AY1365" s="20">
        <v>44851</v>
      </c>
      <c r="AZ1365" s="20"/>
      <c r="BA1365" s="20"/>
      <c r="BB1365">
        <v>1</v>
      </c>
      <c r="BC1365">
        <v>0.5</v>
      </c>
      <c r="BD1365">
        <v>1</v>
      </c>
      <c r="BE1365">
        <v>11.5</v>
      </c>
      <c r="BF1365" s="35" t="s">
        <v>14691</v>
      </c>
      <c r="BG1365" s="35" t="s">
        <v>4881</v>
      </c>
      <c r="BH1365" s="35" t="s">
        <v>4893</v>
      </c>
      <c r="BI1365" s="35" t="s">
        <v>2584</v>
      </c>
      <c r="BJ1365" s="35" t="s">
        <v>4894</v>
      </c>
    </row>
    <row r="1366" spans="1:62" x14ac:dyDescent="0.2">
      <c r="A1366">
        <v>1364</v>
      </c>
      <c r="B1366" s="35" t="s">
        <v>4881</v>
      </c>
      <c r="C1366" s="35" t="s">
        <v>4882</v>
      </c>
      <c r="D1366" s="35" t="s">
        <v>4883</v>
      </c>
      <c r="E1366" s="35" t="s">
        <v>4895</v>
      </c>
      <c r="F1366" s="35" t="s">
        <v>4885</v>
      </c>
      <c r="G1366" s="20">
        <v>44008</v>
      </c>
      <c r="H1366" s="35" t="s">
        <v>721</v>
      </c>
      <c r="I1366" s="35" t="s">
        <v>54</v>
      </c>
      <c r="J1366" s="35" t="s">
        <v>69</v>
      </c>
      <c r="K1366">
        <v>18</v>
      </c>
      <c r="L1366">
        <v>9.1999999999999993</v>
      </c>
      <c r="M1366" s="35" t="s">
        <v>4886</v>
      </c>
      <c r="N1366" s="35" t="s">
        <v>4887</v>
      </c>
      <c r="O1366" s="35" t="s">
        <v>52</v>
      </c>
      <c r="P1366" s="35" t="s">
        <v>2656</v>
      </c>
      <c r="Q1366" s="35" t="s">
        <v>68</v>
      </c>
      <c r="R1366" s="35" t="s">
        <v>2577</v>
      </c>
      <c r="S1366" s="35" t="s">
        <v>4888</v>
      </c>
      <c r="T1366">
        <v>14375000</v>
      </c>
      <c r="U1366">
        <v>10</v>
      </c>
      <c r="V1366" s="35" t="s">
        <v>4889</v>
      </c>
      <c r="W1366" s="35" t="s">
        <v>720</v>
      </c>
      <c r="X1366" s="35" t="s">
        <v>79</v>
      </c>
      <c r="Y1366" s="35" t="s">
        <v>167</v>
      </c>
      <c r="Z1366" s="35" t="s">
        <v>14691</v>
      </c>
      <c r="AA1366" s="35" t="s">
        <v>14691</v>
      </c>
      <c r="AC1366" s="35" t="s">
        <v>14691</v>
      </c>
      <c r="AD1366" s="35" t="s">
        <v>14691</v>
      </c>
      <c r="AE1366">
        <v>47082681</v>
      </c>
      <c r="AF1366">
        <v>10.01</v>
      </c>
      <c r="AG1366" s="35" t="s">
        <v>14691</v>
      </c>
      <c r="AI1366">
        <v>7187500</v>
      </c>
      <c r="AJ1366" s="20">
        <v>44027</v>
      </c>
      <c r="AK1366" s="20"/>
      <c r="AL1366">
        <v>4375000</v>
      </c>
      <c r="AO1366">
        <v>4375000</v>
      </c>
      <c r="AP1366" s="35" t="s">
        <v>14691</v>
      </c>
      <c r="AQ1366" s="35" t="s">
        <v>14691</v>
      </c>
      <c r="AR1366" s="35" t="s">
        <v>14691</v>
      </c>
      <c r="AS1366" s="35" t="s">
        <v>14691</v>
      </c>
      <c r="AT1366" s="35" t="s">
        <v>14691</v>
      </c>
      <c r="AU1366">
        <v>10.01</v>
      </c>
      <c r="AV1366">
        <v>10.282</v>
      </c>
      <c r="AW1366" t="b">
        <v>0</v>
      </c>
      <c r="AX1366">
        <v>4705551</v>
      </c>
      <c r="AY1366" s="20">
        <v>44851</v>
      </c>
      <c r="AZ1366" s="20"/>
      <c r="BA1366" s="20"/>
      <c r="BB1366">
        <v>1</v>
      </c>
      <c r="BC1366">
        <v>0.5</v>
      </c>
      <c r="BD1366">
        <v>1</v>
      </c>
      <c r="BE1366">
        <v>11.5</v>
      </c>
      <c r="BF1366" s="35" t="s">
        <v>14691</v>
      </c>
      <c r="BG1366" s="35" t="s">
        <v>4896</v>
      </c>
      <c r="BH1366" s="35" t="s">
        <v>4897</v>
      </c>
      <c r="BI1366" s="35" t="s">
        <v>2589</v>
      </c>
      <c r="BJ1366" s="35" t="s">
        <v>4898</v>
      </c>
    </row>
    <row r="1367" spans="1:62" x14ac:dyDescent="0.2">
      <c r="A1367">
        <v>1365</v>
      </c>
      <c r="B1367" s="35" t="s">
        <v>8151</v>
      </c>
      <c r="C1367" s="35" t="s">
        <v>8152</v>
      </c>
      <c r="D1367" s="35" t="s">
        <v>8153</v>
      </c>
      <c r="E1367" s="35" t="s">
        <v>8154</v>
      </c>
      <c r="F1367" s="35" t="s">
        <v>8155</v>
      </c>
      <c r="G1367" s="20">
        <v>44442</v>
      </c>
      <c r="H1367" s="35" t="s">
        <v>181</v>
      </c>
      <c r="I1367" s="35" t="s">
        <v>61</v>
      </c>
      <c r="J1367" s="35" t="s">
        <v>69</v>
      </c>
      <c r="K1367">
        <v>18</v>
      </c>
      <c r="L1367">
        <v>9.1999999999999993</v>
      </c>
      <c r="M1367" s="35" t="s">
        <v>8156</v>
      </c>
      <c r="N1367" s="35" t="s">
        <v>8157</v>
      </c>
      <c r="O1367" s="35" t="s">
        <v>52</v>
      </c>
      <c r="P1367" s="35" t="s">
        <v>2575</v>
      </c>
      <c r="Q1367" s="35" t="s">
        <v>87</v>
      </c>
      <c r="R1367" s="35" t="s">
        <v>2623</v>
      </c>
      <c r="S1367" s="35" t="s">
        <v>8158</v>
      </c>
      <c r="T1367">
        <v>20125000</v>
      </c>
      <c r="U1367">
        <v>10</v>
      </c>
      <c r="V1367" s="35" t="s">
        <v>8159</v>
      </c>
      <c r="W1367" s="35" t="s">
        <v>718</v>
      </c>
      <c r="X1367" s="35" t="s">
        <v>72</v>
      </c>
      <c r="Y1367" s="35" t="s">
        <v>48</v>
      </c>
      <c r="Z1367" s="35" t="s">
        <v>14691</v>
      </c>
      <c r="AA1367" s="35" t="s">
        <v>14691</v>
      </c>
      <c r="AC1367" s="35" t="s">
        <v>14691</v>
      </c>
      <c r="AD1367" s="35" t="s">
        <v>14691</v>
      </c>
      <c r="AE1367">
        <v>205275000</v>
      </c>
      <c r="AF1367">
        <v>10.199999999999999</v>
      </c>
      <c r="AG1367" s="35" t="s">
        <v>14691</v>
      </c>
      <c r="AI1367">
        <v>10062500</v>
      </c>
      <c r="AJ1367" s="20">
        <v>44503</v>
      </c>
      <c r="AK1367" s="20"/>
      <c r="AL1367">
        <v>9050000</v>
      </c>
      <c r="AO1367">
        <v>9050000</v>
      </c>
      <c r="AP1367" s="35" t="s">
        <v>14691</v>
      </c>
      <c r="AQ1367" s="35" t="s">
        <v>14691</v>
      </c>
      <c r="AR1367" s="35" t="s">
        <v>14691</v>
      </c>
      <c r="AS1367" s="35" t="s">
        <v>14691</v>
      </c>
      <c r="AT1367" s="35" t="s">
        <v>14691</v>
      </c>
      <c r="AU1367">
        <v>10.199999999999999</v>
      </c>
      <c r="AV1367">
        <v>10.243</v>
      </c>
      <c r="AW1367" t="b">
        <v>0</v>
      </c>
      <c r="AX1367">
        <v>20125000</v>
      </c>
      <c r="AY1367" s="20">
        <v>44962</v>
      </c>
      <c r="AZ1367" s="20"/>
      <c r="BA1367" s="20">
        <v>45235</v>
      </c>
      <c r="BB1367">
        <v>1</v>
      </c>
      <c r="BC1367">
        <v>0.5</v>
      </c>
      <c r="BD1367">
        <v>1</v>
      </c>
      <c r="BE1367">
        <v>11.5</v>
      </c>
      <c r="BF1367" s="35" t="s">
        <v>14691</v>
      </c>
      <c r="BG1367" s="35" t="s">
        <v>719</v>
      </c>
      <c r="BH1367" s="35" t="s">
        <v>8160</v>
      </c>
      <c r="BI1367" s="35" t="s">
        <v>2580</v>
      </c>
      <c r="BJ1367" s="35" t="s">
        <v>8161</v>
      </c>
    </row>
    <row r="1368" spans="1:62" x14ac:dyDescent="0.2">
      <c r="A1368">
        <v>1366</v>
      </c>
      <c r="B1368" s="35" t="s">
        <v>8151</v>
      </c>
      <c r="C1368" s="35" t="s">
        <v>8152</v>
      </c>
      <c r="D1368" s="35" t="s">
        <v>8153</v>
      </c>
      <c r="E1368" s="35" t="s">
        <v>8162</v>
      </c>
      <c r="F1368" s="35" t="s">
        <v>8155</v>
      </c>
      <c r="G1368" s="20">
        <v>44442</v>
      </c>
      <c r="H1368" s="35" t="s">
        <v>181</v>
      </c>
      <c r="I1368" s="35" t="s">
        <v>61</v>
      </c>
      <c r="J1368" s="35" t="s">
        <v>69</v>
      </c>
      <c r="K1368">
        <v>18</v>
      </c>
      <c r="L1368">
        <v>9.1999999999999993</v>
      </c>
      <c r="M1368" s="35" t="s">
        <v>8156</v>
      </c>
      <c r="N1368" s="35" t="s">
        <v>8157</v>
      </c>
      <c r="O1368" s="35" t="s">
        <v>52</v>
      </c>
      <c r="P1368" s="35" t="s">
        <v>2575</v>
      </c>
      <c r="Q1368" s="35" t="s">
        <v>87</v>
      </c>
      <c r="R1368" s="35" t="s">
        <v>2623</v>
      </c>
      <c r="S1368" s="35" t="s">
        <v>8158</v>
      </c>
      <c r="T1368">
        <v>20125000</v>
      </c>
      <c r="U1368">
        <v>10</v>
      </c>
      <c r="V1368" s="35" t="s">
        <v>8159</v>
      </c>
      <c r="W1368" s="35" t="s">
        <v>718</v>
      </c>
      <c r="X1368" s="35" t="s">
        <v>72</v>
      </c>
      <c r="Y1368" s="35" t="s">
        <v>48</v>
      </c>
      <c r="Z1368" s="35" t="s">
        <v>14691</v>
      </c>
      <c r="AA1368" s="35" t="s">
        <v>14691</v>
      </c>
      <c r="AC1368" s="35" t="s">
        <v>14691</v>
      </c>
      <c r="AD1368" s="35" t="s">
        <v>14691</v>
      </c>
      <c r="AE1368">
        <v>205275000</v>
      </c>
      <c r="AF1368">
        <v>10.199999999999999</v>
      </c>
      <c r="AG1368" s="35" t="s">
        <v>14691</v>
      </c>
      <c r="AI1368">
        <v>10062500</v>
      </c>
      <c r="AJ1368" s="20">
        <v>44503</v>
      </c>
      <c r="AK1368" s="20"/>
      <c r="AL1368">
        <v>9050000</v>
      </c>
      <c r="AO1368">
        <v>9050000</v>
      </c>
      <c r="AP1368" s="35" t="s">
        <v>14691</v>
      </c>
      <c r="AQ1368" s="35" t="s">
        <v>14691</v>
      </c>
      <c r="AR1368" s="35" t="s">
        <v>14691</v>
      </c>
      <c r="AS1368" s="35" t="s">
        <v>14691</v>
      </c>
      <c r="AT1368" s="35" t="s">
        <v>14691</v>
      </c>
      <c r="AU1368">
        <v>10.199999999999999</v>
      </c>
      <c r="AV1368">
        <v>10.243</v>
      </c>
      <c r="AW1368" t="b">
        <v>0</v>
      </c>
      <c r="AX1368">
        <v>20125000</v>
      </c>
      <c r="AY1368" s="20">
        <v>44962</v>
      </c>
      <c r="AZ1368" s="20"/>
      <c r="BA1368" s="20">
        <v>45235</v>
      </c>
      <c r="BB1368">
        <v>1</v>
      </c>
      <c r="BC1368">
        <v>0.5</v>
      </c>
      <c r="BD1368">
        <v>1</v>
      </c>
      <c r="BE1368">
        <v>11.5</v>
      </c>
      <c r="BF1368" s="35" t="s">
        <v>14691</v>
      </c>
      <c r="BG1368" s="35" t="s">
        <v>8151</v>
      </c>
      <c r="BH1368" s="35" t="s">
        <v>8163</v>
      </c>
      <c r="BI1368" s="35" t="s">
        <v>2584</v>
      </c>
      <c r="BJ1368" s="35" t="s">
        <v>8164</v>
      </c>
    </row>
    <row r="1369" spans="1:62" x14ac:dyDescent="0.2">
      <c r="A1369">
        <v>1367</v>
      </c>
      <c r="B1369" s="35" t="s">
        <v>8151</v>
      </c>
      <c r="C1369" s="35" t="s">
        <v>8152</v>
      </c>
      <c r="D1369" s="35" t="s">
        <v>8153</v>
      </c>
      <c r="E1369" s="35" t="s">
        <v>8165</v>
      </c>
      <c r="F1369" s="35" t="s">
        <v>8155</v>
      </c>
      <c r="G1369" s="20">
        <v>44442</v>
      </c>
      <c r="H1369" s="35" t="s">
        <v>181</v>
      </c>
      <c r="I1369" s="35" t="s">
        <v>61</v>
      </c>
      <c r="J1369" s="35" t="s">
        <v>69</v>
      </c>
      <c r="K1369">
        <v>18</v>
      </c>
      <c r="L1369">
        <v>9.1999999999999993</v>
      </c>
      <c r="M1369" s="35" t="s">
        <v>8156</v>
      </c>
      <c r="N1369" s="35" t="s">
        <v>8157</v>
      </c>
      <c r="O1369" s="35" t="s">
        <v>52</v>
      </c>
      <c r="P1369" s="35" t="s">
        <v>2575</v>
      </c>
      <c r="Q1369" s="35" t="s">
        <v>87</v>
      </c>
      <c r="R1369" s="35" t="s">
        <v>2623</v>
      </c>
      <c r="S1369" s="35" t="s">
        <v>8158</v>
      </c>
      <c r="T1369">
        <v>20125000</v>
      </c>
      <c r="U1369">
        <v>10</v>
      </c>
      <c r="V1369" s="35" t="s">
        <v>8159</v>
      </c>
      <c r="W1369" s="35" t="s">
        <v>718</v>
      </c>
      <c r="X1369" s="35" t="s">
        <v>72</v>
      </c>
      <c r="Y1369" s="35" t="s">
        <v>48</v>
      </c>
      <c r="Z1369" s="35" t="s">
        <v>14691</v>
      </c>
      <c r="AA1369" s="35" t="s">
        <v>14691</v>
      </c>
      <c r="AC1369" s="35" t="s">
        <v>14691</v>
      </c>
      <c r="AD1369" s="35" t="s">
        <v>14691</v>
      </c>
      <c r="AE1369">
        <v>205275000</v>
      </c>
      <c r="AF1369">
        <v>10.199999999999999</v>
      </c>
      <c r="AG1369" s="35" t="s">
        <v>14691</v>
      </c>
      <c r="AI1369">
        <v>10062500</v>
      </c>
      <c r="AJ1369" s="20">
        <v>44503</v>
      </c>
      <c r="AK1369" s="20"/>
      <c r="AL1369">
        <v>9050000</v>
      </c>
      <c r="AO1369">
        <v>9050000</v>
      </c>
      <c r="AP1369" s="35" t="s">
        <v>14691</v>
      </c>
      <c r="AQ1369" s="35" t="s">
        <v>14691</v>
      </c>
      <c r="AR1369" s="35" t="s">
        <v>14691</v>
      </c>
      <c r="AS1369" s="35" t="s">
        <v>14691</v>
      </c>
      <c r="AT1369" s="35" t="s">
        <v>14691</v>
      </c>
      <c r="AU1369">
        <v>10.199999999999999</v>
      </c>
      <c r="AV1369">
        <v>10.243</v>
      </c>
      <c r="AW1369" t="b">
        <v>0</v>
      </c>
      <c r="AX1369">
        <v>20125000</v>
      </c>
      <c r="AY1369" s="20">
        <v>44962</v>
      </c>
      <c r="AZ1369" s="20"/>
      <c r="BA1369" s="20">
        <v>45235</v>
      </c>
      <c r="BB1369">
        <v>1</v>
      </c>
      <c r="BC1369">
        <v>0.5</v>
      </c>
      <c r="BD1369">
        <v>1</v>
      </c>
      <c r="BE1369">
        <v>11.5</v>
      </c>
      <c r="BF1369" s="35" t="s">
        <v>14691</v>
      </c>
      <c r="BG1369" s="35" t="s">
        <v>8166</v>
      </c>
      <c r="BH1369" s="35" t="s">
        <v>8167</v>
      </c>
      <c r="BI1369" s="35" t="s">
        <v>2589</v>
      </c>
      <c r="BJ1369" s="35" t="s">
        <v>8168</v>
      </c>
    </row>
    <row r="1370" spans="1:62" x14ac:dyDescent="0.2">
      <c r="A1370">
        <v>1368</v>
      </c>
      <c r="B1370" s="35" t="s">
        <v>10190</v>
      </c>
      <c r="C1370" s="35" t="s">
        <v>10191</v>
      </c>
      <c r="D1370" s="35" t="s">
        <v>10192</v>
      </c>
      <c r="E1370" s="35" t="s">
        <v>10193</v>
      </c>
      <c r="F1370" s="35" t="s">
        <v>10194</v>
      </c>
      <c r="G1370" s="20">
        <v>44236</v>
      </c>
      <c r="H1370" s="35" t="s">
        <v>3225</v>
      </c>
      <c r="I1370" s="35" t="s">
        <v>54</v>
      </c>
      <c r="J1370" s="35" t="s">
        <v>53</v>
      </c>
      <c r="K1370">
        <v>18</v>
      </c>
      <c r="L1370">
        <v>9.1999999999999993</v>
      </c>
      <c r="M1370" s="35" t="s">
        <v>10195</v>
      </c>
      <c r="N1370" s="35" t="s">
        <v>10196</v>
      </c>
      <c r="O1370" s="35" t="s">
        <v>52</v>
      </c>
      <c r="P1370" s="35" t="s">
        <v>2575</v>
      </c>
      <c r="Q1370" s="35" t="s">
        <v>200</v>
      </c>
      <c r="R1370" s="35" t="s">
        <v>2623</v>
      </c>
      <c r="S1370" s="35" t="s">
        <v>10197</v>
      </c>
      <c r="T1370">
        <v>34500000</v>
      </c>
      <c r="U1370">
        <v>10</v>
      </c>
      <c r="V1370" s="35" t="s">
        <v>10198</v>
      </c>
      <c r="W1370" s="35" t="s">
        <v>147</v>
      </c>
      <c r="X1370" s="35" t="s">
        <v>147</v>
      </c>
      <c r="Y1370" s="35" t="s">
        <v>48</v>
      </c>
      <c r="Z1370" s="35" t="s">
        <v>14691</v>
      </c>
      <c r="AA1370" s="35" t="s">
        <v>14691</v>
      </c>
      <c r="AC1370" s="35" t="s">
        <v>14691</v>
      </c>
      <c r="AD1370" s="35" t="s">
        <v>14691</v>
      </c>
      <c r="AE1370">
        <v>345011666</v>
      </c>
      <c r="AF1370">
        <v>10</v>
      </c>
      <c r="AG1370" s="35" t="s">
        <v>14691</v>
      </c>
      <c r="AI1370">
        <v>11500000</v>
      </c>
      <c r="AJ1370" s="20">
        <v>44258</v>
      </c>
      <c r="AK1370" s="20"/>
      <c r="AL1370">
        <v>8000000</v>
      </c>
      <c r="AO1370">
        <v>5933333</v>
      </c>
      <c r="AP1370" s="35" t="s">
        <v>14691</v>
      </c>
      <c r="AQ1370" s="35" t="s">
        <v>14691</v>
      </c>
      <c r="AR1370" s="35" t="s">
        <v>14691</v>
      </c>
      <c r="AS1370" s="35" t="s">
        <v>14691</v>
      </c>
      <c r="AT1370" s="35" t="s">
        <v>14691</v>
      </c>
      <c r="AU1370">
        <v>10</v>
      </c>
      <c r="AV1370">
        <v>10.050000000000001</v>
      </c>
      <c r="AW1370" t="b">
        <v>0</v>
      </c>
      <c r="AX1370">
        <v>34500000</v>
      </c>
      <c r="AY1370" s="20">
        <v>44990</v>
      </c>
      <c r="AZ1370" s="20"/>
      <c r="BA1370" s="20"/>
      <c r="BB1370">
        <v>1</v>
      </c>
      <c r="BC1370">
        <v>0.3333333432674408</v>
      </c>
      <c r="BD1370">
        <v>1</v>
      </c>
      <c r="BE1370">
        <v>11.5</v>
      </c>
      <c r="BF1370" s="35" t="s">
        <v>14691</v>
      </c>
      <c r="BG1370" s="35" t="s">
        <v>717</v>
      </c>
      <c r="BH1370" s="35" t="s">
        <v>10199</v>
      </c>
      <c r="BI1370" s="35" t="s">
        <v>2580</v>
      </c>
      <c r="BJ1370" s="35" t="s">
        <v>10200</v>
      </c>
    </row>
    <row r="1371" spans="1:62" x14ac:dyDescent="0.2">
      <c r="A1371">
        <v>1369</v>
      </c>
      <c r="B1371" s="35" t="s">
        <v>10190</v>
      </c>
      <c r="C1371" s="35" t="s">
        <v>10191</v>
      </c>
      <c r="D1371" s="35" t="s">
        <v>10192</v>
      </c>
      <c r="E1371" s="35" t="s">
        <v>10201</v>
      </c>
      <c r="F1371" s="35" t="s">
        <v>10194</v>
      </c>
      <c r="G1371" s="20">
        <v>44236</v>
      </c>
      <c r="H1371" s="35" t="s">
        <v>3225</v>
      </c>
      <c r="I1371" s="35" t="s">
        <v>54</v>
      </c>
      <c r="J1371" s="35" t="s">
        <v>53</v>
      </c>
      <c r="K1371">
        <v>18</v>
      </c>
      <c r="L1371">
        <v>9.1999999999999993</v>
      </c>
      <c r="M1371" s="35" t="s">
        <v>10195</v>
      </c>
      <c r="N1371" s="35" t="s">
        <v>10196</v>
      </c>
      <c r="O1371" s="35" t="s">
        <v>52</v>
      </c>
      <c r="P1371" s="35" t="s">
        <v>2575</v>
      </c>
      <c r="Q1371" s="35" t="s">
        <v>200</v>
      </c>
      <c r="R1371" s="35" t="s">
        <v>2623</v>
      </c>
      <c r="S1371" s="35" t="s">
        <v>10197</v>
      </c>
      <c r="T1371">
        <v>34500000</v>
      </c>
      <c r="U1371">
        <v>10</v>
      </c>
      <c r="V1371" s="35" t="s">
        <v>10198</v>
      </c>
      <c r="W1371" s="35" t="s">
        <v>147</v>
      </c>
      <c r="X1371" s="35" t="s">
        <v>147</v>
      </c>
      <c r="Y1371" s="35" t="s">
        <v>48</v>
      </c>
      <c r="Z1371" s="35" t="s">
        <v>14691</v>
      </c>
      <c r="AA1371" s="35" t="s">
        <v>14691</v>
      </c>
      <c r="AC1371" s="35" t="s">
        <v>14691</v>
      </c>
      <c r="AD1371" s="35" t="s">
        <v>14691</v>
      </c>
      <c r="AE1371">
        <v>345011666</v>
      </c>
      <c r="AF1371">
        <v>10</v>
      </c>
      <c r="AG1371" s="35" t="s">
        <v>14691</v>
      </c>
      <c r="AI1371">
        <v>11500000</v>
      </c>
      <c r="AJ1371" s="20">
        <v>44258</v>
      </c>
      <c r="AK1371" s="20"/>
      <c r="AL1371">
        <v>8000000</v>
      </c>
      <c r="AO1371">
        <v>5933333</v>
      </c>
      <c r="AP1371" s="35" t="s">
        <v>14691</v>
      </c>
      <c r="AQ1371" s="35" t="s">
        <v>14691</v>
      </c>
      <c r="AR1371" s="35" t="s">
        <v>14691</v>
      </c>
      <c r="AS1371" s="35" t="s">
        <v>14691</v>
      </c>
      <c r="AT1371" s="35" t="s">
        <v>14691</v>
      </c>
      <c r="AU1371">
        <v>10</v>
      </c>
      <c r="AV1371">
        <v>10.050000000000001</v>
      </c>
      <c r="AW1371" t="b">
        <v>0</v>
      </c>
      <c r="AX1371">
        <v>34500000</v>
      </c>
      <c r="AY1371" s="20">
        <v>44990</v>
      </c>
      <c r="AZ1371" s="20"/>
      <c r="BA1371" s="20"/>
      <c r="BB1371">
        <v>1</v>
      </c>
      <c r="BC1371">
        <v>0.3333333432674408</v>
      </c>
      <c r="BD1371">
        <v>1</v>
      </c>
      <c r="BE1371">
        <v>11.5</v>
      </c>
      <c r="BF1371" s="35" t="s">
        <v>14691</v>
      </c>
      <c r="BG1371" s="35" t="s">
        <v>10202</v>
      </c>
      <c r="BH1371" s="35" t="s">
        <v>10203</v>
      </c>
      <c r="BI1371" s="35" t="s">
        <v>2584</v>
      </c>
      <c r="BJ1371" s="35" t="s">
        <v>10204</v>
      </c>
    </row>
    <row r="1372" spans="1:62" x14ac:dyDescent="0.2">
      <c r="A1372">
        <v>1370</v>
      </c>
      <c r="B1372" s="35" t="s">
        <v>10190</v>
      </c>
      <c r="C1372" s="35" t="s">
        <v>10191</v>
      </c>
      <c r="D1372" s="35" t="s">
        <v>10192</v>
      </c>
      <c r="E1372" s="35" t="s">
        <v>10205</v>
      </c>
      <c r="F1372" s="35" t="s">
        <v>10194</v>
      </c>
      <c r="G1372" s="20">
        <v>44236</v>
      </c>
      <c r="H1372" s="35" t="s">
        <v>3225</v>
      </c>
      <c r="I1372" s="35" t="s">
        <v>54</v>
      </c>
      <c r="J1372" s="35" t="s">
        <v>53</v>
      </c>
      <c r="K1372">
        <v>18</v>
      </c>
      <c r="L1372">
        <v>9.1999999999999993</v>
      </c>
      <c r="M1372" s="35" t="s">
        <v>10195</v>
      </c>
      <c r="N1372" s="35" t="s">
        <v>10196</v>
      </c>
      <c r="O1372" s="35" t="s">
        <v>52</v>
      </c>
      <c r="P1372" s="35" t="s">
        <v>2575</v>
      </c>
      <c r="Q1372" s="35" t="s">
        <v>200</v>
      </c>
      <c r="R1372" s="35" t="s">
        <v>2623</v>
      </c>
      <c r="S1372" s="35" t="s">
        <v>10197</v>
      </c>
      <c r="T1372">
        <v>34500000</v>
      </c>
      <c r="U1372">
        <v>10</v>
      </c>
      <c r="V1372" s="35" t="s">
        <v>10198</v>
      </c>
      <c r="W1372" s="35" t="s">
        <v>147</v>
      </c>
      <c r="X1372" s="35" t="s">
        <v>147</v>
      </c>
      <c r="Y1372" s="35" t="s">
        <v>48</v>
      </c>
      <c r="Z1372" s="35" t="s">
        <v>14691</v>
      </c>
      <c r="AA1372" s="35" t="s">
        <v>14691</v>
      </c>
      <c r="AC1372" s="35" t="s">
        <v>14691</v>
      </c>
      <c r="AD1372" s="35" t="s">
        <v>14691</v>
      </c>
      <c r="AE1372">
        <v>345011666</v>
      </c>
      <c r="AF1372">
        <v>10</v>
      </c>
      <c r="AG1372" s="35" t="s">
        <v>14691</v>
      </c>
      <c r="AI1372">
        <v>11500000</v>
      </c>
      <c r="AJ1372" s="20">
        <v>44258</v>
      </c>
      <c r="AK1372" s="20"/>
      <c r="AL1372">
        <v>8000000</v>
      </c>
      <c r="AO1372">
        <v>5933333</v>
      </c>
      <c r="AP1372" s="35" t="s">
        <v>14691</v>
      </c>
      <c r="AQ1372" s="35" t="s">
        <v>14691</v>
      </c>
      <c r="AR1372" s="35" t="s">
        <v>14691</v>
      </c>
      <c r="AS1372" s="35" t="s">
        <v>14691</v>
      </c>
      <c r="AT1372" s="35" t="s">
        <v>14691</v>
      </c>
      <c r="AU1372">
        <v>10</v>
      </c>
      <c r="AV1372">
        <v>10.050000000000001</v>
      </c>
      <c r="AW1372" t="b">
        <v>0</v>
      </c>
      <c r="AX1372">
        <v>34500000</v>
      </c>
      <c r="AY1372" s="20">
        <v>44990</v>
      </c>
      <c r="AZ1372" s="20"/>
      <c r="BA1372" s="20"/>
      <c r="BB1372">
        <v>1</v>
      </c>
      <c r="BC1372">
        <v>0.3333333432674408</v>
      </c>
      <c r="BD1372">
        <v>1</v>
      </c>
      <c r="BE1372">
        <v>11.5</v>
      </c>
      <c r="BF1372" s="35" t="s">
        <v>14691</v>
      </c>
      <c r="BG1372" s="35" t="s">
        <v>10206</v>
      </c>
      <c r="BH1372" s="35" t="s">
        <v>10207</v>
      </c>
      <c r="BI1372" s="35" t="s">
        <v>2589</v>
      </c>
      <c r="BJ1372" s="35" t="s">
        <v>10208</v>
      </c>
    </row>
    <row r="1373" spans="1:62" x14ac:dyDescent="0.2">
      <c r="A1373">
        <v>1371</v>
      </c>
      <c r="B1373" s="35" t="s">
        <v>9741</v>
      </c>
      <c r="C1373" s="35" t="s">
        <v>9742</v>
      </c>
      <c r="D1373" s="35" t="s">
        <v>9743</v>
      </c>
      <c r="E1373" s="35" t="s">
        <v>9744</v>
      </c>
      <c r="F1373" s="35" t="s">
        <v>9745</v>
      </c>
      <c r="G1373" s="20">
        <v>44488</v>
      </c>
      <c r="H1373" s="35" t="s">
        <v>386</v>
      </c>
      <c r="I1373" s="35" t="s">
        <v>61</v>
      </c>
      <c r="J1373" s="35" t="s">
        <v>69</v>
      </c>
      <c r="K1373">
        <v>18</v>
      </c>
      <c r="L1373">
        <v>9.1999999999999993</v>
      </c>
      <c r="M1373" s="35" t="s">
        <v>9746</v>
      </c>
      <c r="N1373" s="35" t="s">
        <v>9747</v>
      </c>
      <c r="O1373" s="35" t="s">
        <v>74</v>
      </c>
      <c r="P1373" s="35" t="s">
        <v>2575</v>
      </c>
      <c r="Q1373" s="35" t="s">
        <v>102</v>
      </c>
      <c r="R1373" s="35" t="s">
        <v>2623</v>
      </c>
      <c r="S1373" s="35" t="s">
        <v>9748</v>
      </c>
      <c r="T1373">
        <v>17250000</v>
      </c>
      <c r="U1373">
        <v>10</v>
      </c>
      <c r="V1373" s="35" t="s">
        <v>9749</v>
      </c>
      <c r="W1373" s="35" t="s">
        <v>715</v>
      </c>
      <c r="X1373" s="35" t="s">
        <v>72</v>
      </c>
      <c r="Y1373" s="35" t="s">
        <v>48</v>
      </c>
      <c r="Z1373" s="35" t="s">
        <v>14691</v>
      </c>
      <c r="AA1373" s="35" t="s">
        <v>14691</v>
      </c>
      <c r="AC1373" s="35" t="s">
        <v>14691</v>
      </c>
      <c r="AD1373" s="35" t="s">
        <v>14691</v>
      </c>
      <c r="AE1373">
        <v>175950000</v>
      </c>
      <c r="AF1373">
        <v>10.199999999999999</v>
      </c>
      <c r="AG1373" s="35" t="s">
        <v>14691</v>
      </c>
      <c r="AI1373">
        <v>8625000</v>
      </c>
      <c r="AJ1373" s="20">
        <v>44524</v>
      </c>
      <c r="AK1373" s="20"/>
      <c r="AL1373">
        <v>9500000</v>
      </c>
      <c r="AO1373">
        <v>6333333</v>
      </c>
      <c r="AP1373" s="35" t="s">
        <v>14691</v>
      </c>
      <c r="AQ1373" s="35" t="s">
        <v>14691</v>
      </c>
      <c r="AR1373" s="35" t="s">
        <v>14691</v>
      </c>
      <c r="AS1373" s="35" t="s">
        <v>14691</v>
      </c>
      <c r="AT1373" s="35" t="s">
        <v>14691</v>
      </c>
      <c r="AU1373">
        <v>10.199999999999999</v>
      </c>
      <c r="AV1373">
        <v>10.244</v>
      </c>
      <c r="AW1373" t="b">
        <v>0</v>
      </c>
      <c r="AX1373">
        <v>17250000</v>
      </c>
      <c r="AY1373" s="20">
        <v>44986</v>
      </c>
      <c r="AZ1373" s="20"/>
      <c r="BA1373" s="20">
        <v>45167</v>
      </c>
      <c r="BB1373">
        <v>1</v>
      </c>
      <c r="BC1373">
        <v>0.5</v>
      </c>
      <c r="BD1373">
        <v>1</v>
      </c>
      <c r="BE1373">
        <v>11.5</v>
      </c>
      <c r="BF1373" s="35" t="s">
        <v>14691</v>
      </c>
      <c r="BG1373" s="35" t="s">
        <v>716</v>
      </c>
      <c r="BH1373" s="35" t="s">
        <v>9750</v>
      </c>
      <c r="BI1373" s="35" t="s">
        <v>2580</v>
      </c>
      <c r="BJ1373" s="35" t="s">
        <v>9751</v>
      </c>
    </row>
    <row r="1374" spans="1:62" x14ac:dyDescent="0.2">
      <c r="A1374">
        <v>1372</v>
      </c>
      <c r="B1374" s="35" t="s">
        <v>9741</v>
      </c>
      <c r="C1374" s="35" t="s">
        <v>9742</v>
      </c>
      <c r="D1374" s="35" t="s">
        <v>9743</v>
      </c>
      <c r="E1374" s="35" t="s">
        <v>9752</v>
      </c>
      <c r="F1374" s="35" t="s">
        <v>9745</v>
      </c>
      <c r="G1374" s="20">
        <v>44488</v>
      </c>
      <c r="H1374" s="35" t="s">
        <v>386</v>
      </c>
      <c r="I1374" s="35" t="s">
        <v>61</v>
      </c>
      <c r="J1374" s="35" t="s">
        <v>69</v>
      </c>
      <c r="K1374">
        <v>18</v>
      </c>
      <c r="L1374">
        <v>9.1999999999999993</v>
      </c>
      <c r="M1374" s="35" t="s">
        <v>9746</v>
      </c>
      <c r="N1374" s="35" t="s">
        <v>9747</v>
      </c>
      <c r="O1374" s="35" t="s">
        <v>74</v>
      </c>
      <c r="P1374" s="35" t="s">
        <v>2575</v>
      </c>
      <c r="Q1374" s="35" t="s">
        <v>102</v>
      </c>
      <c r="R1374" s="35" t="s">
        <v>2623</v>
      </c>
      <c r="S1374" s="35" t="s">
        <v>9748</v>
      </c>
      <c r="T1374">
        <v>17250000</v>
      </c>
      <c r="U1374">
        <v>10</v>
      </c>
      <c r="V1374" s="35" t="s">
        <v>9749</v>
      </c>
      <c r="W1374" s="35" t="s">
        <v>715</v>
      </c>
      <c r="X1374" s="35" t="s">
        <v>72</v>
      </c>
      <c r="Y1374" s="35" t="s">
        <v>48</v>
      </c>
      <c r="Z1374" s="35" t="s">
        <v>14691</v>
      </c>
      <c r="AA1374" s="35" t="s">
        <v>14691</v>
      </c>
      <c r="AC1374" s="35" t="s">
        <v>14691</v>
      </c>
      <c r="AD1374" s="35" t="s">
        <v>14691</v>
      </c>
      <c r="AE1374">
        <v>175950000</v>
      </c>
      <c r="AF1374">
        <v>10.199999999999999</v>
      </c>
      <c r="AG1374" s="35" t="s">
        <v>14691</v>
      </c>
      <c r="AI1374">
        <v>8625000</v>
      </c>
      <c r="AJ1374" s="20">
        <v>44524</v>
      </c>
      <c r="AK1374" s="20"/>
      <c r="AL1374">
        <v>9500000</v>
      </c>
      <c r="AO1374">
        <v>6333333</v>
      </c>
      <c r="AP1374" s="35" t="s">
        <v>14691</v>
      </c>
      <c r="AQ1374" s="35" t="s">
        <v>14691</v>
      </c>
      <c r="AR1374" s="35" t="s">
        <v>14691</v>
      </c>
      <c r="AS1374" s="35" t="s">
        <v>14691</v>
      </c>
      <c r="AT1374" s="35" t="s">
        <v>14691</v>
      </c>
      <c r="AU1374">
        <v>10.199999999999999</v>
      </c>
      <c r="AV1374">
        <v>10.244</v>
      </c>
      <c r="AW1374" t="b">
        <v>0</v>
      </c>
      <c r="AX1374">
        <v>17250000</v>
      </c>
      <c r="AY1374" s="20">
        <v>44986</v>
      </c>
      <c r="AZ1374" s="20"/>
      <c r="BA1374" s="20">
        <v>45167</v>
      </c>
      <c r="BB1374">
        <v>1</v>
      </c>
      <c r="BC1374">
        <v>0.5</v>
      </c>
      <c r="BD1374">
        <v>1</v>
      </c>
      <c r="BE1374">
        <v>11.5</v>
      </c>
      <c r="BF1374" s="35" t="s">
        <v>14691</v>
      </c>
      <c r="BG1374" s="35" t="s">
        <v>9741</v>
      </c>
      <c r="BH1374" s="35" t="s">
        <v>9753</v>
      </c>
      <c r="BI1374" s="35" t="s">
        <v>2584</v>
      </c>
      <c r="BJ1374" s="35" t="s">
        <v>9754</v>
      </c>
    </row>
    <row r="1375" spans="1:62" x14ac:dyDescent="0.2">
      <c r="A1375">
        <v>1373</v>
      </c>
      <c r="B1375" s="35" t="s">
        <v>9741</v>
      </c>
      <c r="C1375" s="35" t="s">
        <v>9742</v>
      </c>
      <c r="D1375" s="35" t="s">
        <v>9743</v>
      </c>
      <c r="E1375" s="35" t="s">
        <v>9755</v>
      </c>
      <c r="F1375" s="35" t="s">
        <v>9745</v>
      </c>
      <c r="G1375" s="20">
        <v>44488</v>
      </c>
      <c r="H1375" s="35" t="s">
        <v>386</v>
      </c>
      <c r="I1375" s="35" t="s">
        <v>61</v>
      </c>
      <c r="J1375" s="35" t="s">
        <v>69</v>
      </c>
      <c r="K1375">
        <v>18</v>
      </c>
      <c r="L1375">
        <v>9.1999999999999993</v>
      </c>
      <c r="M1375" s="35" t="s">
        <v>9746</v>
      </c>
      <c r="N1375" s="35" t="s">
        <v>9747</v>
      </c>
      <c r="O1375" s="35" t="s">
        <v>74</v>
      </c>
      <c r="P1375" s="35" t="s">
        <v>2575</v>
      </c>
      <c r="Q1375" s="35" t="s">
        <v>102</v>
      </c>
      <c r="R1375" s="35" t="s">
        <v>2623</v>
      </c>
      <c r="S1375" s="35" t="s">
        <v>9748</v>
      </c>
      <c r="T1375">
        <v>17250000</v>
      </c>
      <c r="U1375">
        <v>10</v>
      </c>
      <c r="V1375" s="35" t="s">
        <v>9749</v>
      </c>
      <c r="W1375" s="35" t="s">
        <v>715</v>
      </c>
      <c r="X1375" s="35" t="s">
        <v>72</v>
      </c>
      <c r="Y1375" s="35" t="s">
        <v>48</v>
      </c>
      <c r="Z1375" s="35" t="s">
        <v>14691</v>
      </c>
      <c r="AA1375" s="35" t="s">
        <v>14691</v>
      </c>
      <c r="AC1375" s="35" t="s">
        <v>14691</v>
      </c>
      <c r="AD1375" s="35" t="s">
        <v>14691</v>
      </c>
      <c r="AE1375">
        <v>175950000</v>
      </c>
      <c r="AF1375">
        <v>10.199999999999999</v>
      </c>
      <c r="AG1375" s="35" t="s">
        <v>14691</v>
      </c>
      <c r="AI1375">
        <v>8625000</v>
      </c>
      <c r="AJ1375" s="20">
        <v>44524</v>
      </c>
      <c r="AK1375" s="20"/>
      <c r="AL1375">
        <v>9500000</v>
      </c>
      <c r="AO1375">
        <v>6333333</v>
      </c>
      <c r="AP1375" s="35" t="s">
        <v>14691</v>
      </c>
      <c r="AQ1375" s="35" t="s">
        <v>14691</v>
      </c>
      <c r="AR1375" s="35" t="s">
        <v>14691</v>
      </c>
      <c r="AS1375" s="35" t="s">
        <v>14691</v>
      </c>
      <c r="AT1375" s="35" t="s">
        <v>14691</v>
      </c>
      <c r="AU1375">
        <v>10.199999999999999</v>
      </c>
      <c r="AV1375">
        <v>10.244</v>
      </c>
      <c r="AW1375" t="b">
        <v>0</v>
      </c>
      <c r="AX1375">
        <v>17250000</v>
      </c>
      <c r="AY1375" s="20">
        <v>44986</v>
      </c>
      <c r="AZ1375" s="20"/>
      <c r="BA1375" s="20">
        <v>45167</v>
      </c>
      <c r="BB1375">
        <v>1</v>
      </c>
      <c r="BC1375">
        <v>0.5</v>
      </c>
      <c r="BD1375">
        <v>1</v>
      </c>
      <c r="BE1375">
        <v>11.5</v>
      </c>
      <c r="BF1375" s="35" t="s">
        <v>14691</v>
      </c>
      <c r="BG1375" s="35" t="s">
        <v>9756</v>
      </c>
      <c r="BH1375" s="35" t="s">
        <v>9757</v>
      </c>
      <c r="BI1375" s="35" t="s">
        <v>2589</v>
      </c>
      <c r="BJ1375" s="35" t="s">
        <v>9758</v>
      </c>
    </row>
    <row r="1376" spans="1:62" x14ac:dyDescent="0.2">
      <c r="A1376">
        <v>1374</v>
      </c>
      <c r="B1376" s="35" t="s">
        <v>7120</v>
      </c>
      <c r="C1376" s="35" t="s">
        <v>7121</v>
      </c>
      <c r="D1376" s="35" t="s">
        <v>7122</v>
      </c>
      <c r="E1376" s="35" t="s">
        <v>7123</v>
      </c>
      <c r="F1376" s="35" t="s">
        <v>7124</v>
      </c>
      <c r="G1376" s="20">
        <v>44188</v>
      </c>
      <c r="H1376" s="35" t="s">
        <v>3225</v>
      </c>
      <c r="I1376" s="35" t="s">
        <v>54</v>
      </c>
      <c r="J1376" s="35" t="s">
        <v>69</v>
      </c>
      <c r="K1376">
        <v>18</v>
      </c>
      <c r="L1376">
        <v>9.1999999999999993</v>
      </c>
      <c r="M1376" s="35" t="s">
        <v>7125</v>
      </c>
      <c r="N1376" s="35" t="s">
        <v>7126</v>
      </c>
      <c r="O1376" s="35" t="s">
        <v>122</v>
      </c>
      <c r="P1376" s="35" t="s">
        <v>2656</v>
      </c>
      <c r="Q1376" s="35" t="s">
        <v>52</v>
      </c>
      <c r="R1376" s="35" t="s">
        <v>2623</v>
      </c>
      <c r="S1376" s="35" t="s">
        <v>7127</v>
      </c>
      <c r="T1376">
        <v>25000000</v>
      </c>
      <c r="U1376">
        <v>10</v>
      </c>
      <c r="V1376" s="35" t="s">
        <v>7128</v>
      </c>
      <c r="W1376" s="35" t="s">
        <v>713</v>
      </c>
      <c r="X1376" s="35" t="s">
        <v>140</v>
      </c>
      <c r="Y1376" s="35" t="s">
        <v>48</v>
      </c>
      <c r="Z1376" s="35" t="s">
        <v>14691</v>
      </c>
      <c r="AA1376" s="35" t="s">
        <v>14691</v>
      </c>
      <c r="AC1376" s="35" t="s">
        <v>14691</v>
      </c>
      <c r="AD1376" s="35" t="s">
        <v>14691</v>
      </c>
      <c r="AE1376">
        <v>250017399</v>
      </c>
      <c r="AF1376">
        <v>10</v>
      </c>
      <c r="AG1376" s="35" t="s">
        <v>14691</v>
      </c>
      <c r="AI1376">
        <v>12500000</v>
      </c>
      <c r="AJ1376" s="20">
        <v>44210</v>
      </c>
      <c r="AK1376" s="20"/>
      <c r="AL1376">
        <v>7000000</v>
      </c>
      <c r="AO1376">
        <v>7000000</v>
      </c>
      <c r="AP1376" s="35" t="s">
        <v>14691</v>
      </c>
      <c r="AQ1376" s="35" t="s">
        <v>14691</v>
      </c>
      <c r="AR1376" s="35" t="s">
        <v>14691</v>
      </c>
      <c r="AS1376" s="35" t="s">
        <v>14691</v>
      </c>
      <c r="AT1376" s="35" t="s">
        <v>14691</v>
      </c>
      <c r="AU1376">
        <v>10</v>
      </c>
      <c r="AV1376">
        <v>10.042999999999999</v>
      </c>
      <c r="AW1376" t="b">
        <v>0</v>
      </c>
      <c r="AX1376">
        <v>25000000</v>
      </c>
      <c r="AY1376" s="20">
        <v>44945</v>
      </c>
      <c r="AZ1376" s="20"/>
      <c r="BA1376" s="20"/>
      <c r="BB1376">
        <v>1</v>
      </c>
      <c r="BC1376">
        <v>0.5</v>
      </c>
      <c r="BD1376">
        <v>1</v>
      </c>
      <c r="BE1376">
        <v>11.5</v>
      </c>
      <c r="BF1376" s="35" t="s">
        <v>14691</v>
      </c>
      <c r="BG1376" s="35" t="s">
        <v>714</v>
      </c>
      <c r="BH1376" s="35" t="s">
        <v>7129</v>
      </c>
      <c r="BI1376" s="35" t="s">
        <v>2580</v>
      </c>
      <c r="BJ1376" s="35" t="s">
        <v>7130</v>
      </c>
    </row>
    <row r="1377" spans="1:62" x14ac:dyDescent="0.2">
      <c r="A1377">
        <v>1375</v>
      </c>
      <c r="B1377" s="35" t="s">
        <v>7120</v>
      </c>
      <c r="C1377" s="35" t="s">
        <v>7121</v>
      </c>
      <c r="D1377" s="35" t="s">
        <v>7122</v>
      </c>
      <c r="E1377" s="35" t="s">
        <v>7131</v>
      </c>
      <c r="F1377" s="35" t="s">
        <v>7124</v>
      </c>
      <c r="G1377" s="20">
        <v>44188</v>
      </c>
      <c r="H1377" s="35" t="s">
        <v>3225</v>
      </c>
      <c r="I1377" s="35" t="s">
        <v>54</v>
      </c>
      <c r="J1377" s="35" t="s">
        <v>69</v>
      </c>
      <c r="K1377">
        <v>18</v>
      </c>
      <c r="L1377">
        <v>9.1999999999999993</v>
      </c>
      <c r="M1377" s="35" t="s">
        <v>7125</v>
      </c>
      <c r="N1377" s="35" t="s">
        <v>7126</v>
      </c>
      <c r="O1377" s="35" t="s">
        <v>122</v>
      </c>
      <c r="P1377" s="35" t="s">
        <v>2656</v>
      </c>
      <c r="Q1377" s="35" t="s">
        <v>52</v>
      </c>
      <c r="R1377" s="35" t="s">
        <v>2623</v>
      </c>
      <c r="S1377" s="35" t="s">
        <v>7127</v>
      </c>
      <c r="T1377">
        <v>25000000</v>
      </c>
      <c r="U1377">
        <v>10</v>
      </c>
      <c r="V1377" s="35" t="s">
        <v>7128</v>
      </c>
      <c r="W1377" s="35" t="s">
        <v>713</v>
      </c>
      <c r="X1377" s="35" t="s">
        <v>140</v>
      </c>
      <c r="Y1377" s="35" t="s">
        <v>48</v>
      </c>
      <c r="Z1377" s="35" t="s">
        <v>14691</v>
      </c>
      <c r="AA1377" s="35" t="s">
        <v>14691</v>
      </c>
      <c r="AC1377" s="35" t="s">
        <v>14691</v>
      </c>
      <c r="AD1377" s="35" t="s">
        <v>14691</v>
      </c>
      <c r="AE1377">
        <v>250017399</v>
      </c>
      <c r="AF1377">
        <v>10</v>
      </c>
      <c r="AG1377" s="35" t="s">
        <v>14691</v>
      </c>
      <c r="AI1377">
        <v>12500000</v>
      </c>
      <c r="AJ1377" s="20">
        <v>44210</v>
      </c>
      <c r="AK1377" s="20"/>
      <c r="AL1377">
        <v>7000000</v>
      </c>
      <c r="AO1377">
        <v>7000000</v>
      </c>
      <c r="AP1377" s="35" t="s">
        <v>14691</v>
      </c>
      <c r="AQ1377" s="35" t="s">
        <v>14691</v>
      </c>
      <c r="AR1377" s="35" t="s">
        <v>14691</v>
      </c>
      <c r="AS1377" s="35" t="s">
        <v>14691</v>
      </c>
      <c r="AT1377" s="35" t="s">
        <v>14691</v>
      </c>
      <c r="AU1377">
        <v>10</v>
      </c>
      <c r="AV1377">
        <v>10.042999999999999</v>
      </c>
      <c r="AW1377" t="b">
        <v>0</v>
      </c>
      <c r="AX1377">
        <v>25000000</v>
      </c>
      <c r="AY1377" s="20">
        <v>44945</v>
      </c>
      <c r="AZ1377" s="20"/>
      <c r="BA1377" s="20"/>
      <c r="BB1377">
        <v>1</v>
      </c>
      <c r="BC1377">
        <v>0.5</v>
      </c>
      <c r="BD1377">
        <v>1</v>
      </c>
      <c r="BE1377">
        <v>11.5</v>
      </c>
      <c r="BF1377" s="35" t="s">
        <v>14691</v>
      </c>
      <c r="BG1377" s="35" t="s">
        <v>7120</v>
      </c>
      <c r="BH1377" s="35" t="s">
        <v>7132</v>
      </c>
      <c r="BI1377" s="35" t="s">
        <v>2584</v>
      </c>
      <c r="BJ1377" s="35" t="s">
        <v>7133</v>
      </c>
    </row>
    <row r="1378" spans="1:62" x14ac:dyDescent="0.2">
      <c r="A1378">
        <v>1376</v>
      </c>
      <c r="B1378" s="35" t="s">
        <v>7120</v>
      </c>
      <c r="C1378" s="35" t="s">
        <v>7121</v>
      </c>
      <c r="D1378" s="35" t="s">
        <v>7122</v>
      </c>
      <c r="E1378" s="35" t="s">
        <v>7134</v>
      </c>
      <c r="F1378" s="35" t="s">
        <v>7124</v>
      </c>
      <c r="G1378" s="20">
        <v>44188</v>
      </c>
      <c r="H1378" s="35" t="s">
        <v>3225</v>
      </c>
      <c r="I1378" s="35" t="s">
        <v>54</v>
      </c>
      <c r="J1378" s="35" t="s">
        <v>69</v>
      </c>
      <c r="K1378">
        <v>18</v>
      </c>
      <c r="L1378">
        <v>9.1999999999999993</v>
      </c>
      <c r="M1378" s="35" t="s">
        <v>7125</v>
      </c>
      <c r="N1378" s="35" t="s">
        <v>7126</v>
      </c>
      <c r="O1378" s="35" t="s">
        <v>122</v>
      </c>
      <c r="P1378" s="35" t="s">
        <v>2656</v>
      </c>
      <c r="Q1378" s="35" t="s">
        <v>52</v>
      </c>
      <c r="R1378" s="35" t="s">
        <v>2623</v>
      </c>
      <c r="S1378" s="35" t="s">
        <v>7127</v>
      </c>
      <c r="T1378">
        <v>25000000</v>
      </c>
      <c r="U1378">
        <v>10</v>
      </c>
      <c r="V1378" s="35" t="s">
        <v>7128</v>
      </c>
      <c r="W1378" s="35" t="s">
        <v>713</v>
      </c>
      <c r="X1378" s="35" t="s">
        <v>140</v>
      </c>
      <c r="Y1378" s="35" t="s">
        <v>48</v>
      </c>
      <c r="Z1378" s="35" t="s">
        <v>14691</v>
      </c>
      <c r="AA1378" s="35" t="s">
        <v>14691</v>
      </c>
      <c r="AC1378" s="35" t="s">
        <v>14691</v>
      </c>
      <c r="AD1378" s="35" t="s">
        <v>14691</v>
      </c>
      <c r="AE1378">
        <v>250017399</v>
      </c>
      <c r="AF1378">
        <v>10</v>
      </c>
      <c r="AG1378" s="35" t="s">
        <v>14691</v>
      </c>
      <c r="AI1378">
        <v>12500000</v>
      </c>
      <c r="AJ1378" s="20">
        <v>44210</v>
      </c>
      <c r="AK1378" s="20"/>
      <c r="AL1378">
        <v>7000000</v>
      </c>
      <c r="AO1378">
        <v>7000000</v>
      </c>
      <c r="AP1378" s="35" t="s">
        <v>14691</v>
      </c>
      <c r="AQ1378" s="35" t="s">
        <v>14691</v>
      </c>
      <c r="AR1378" s="35" t="s">
        <v>14691</v>
      </c>
      <c r="AS1378" s="35" t="s">
        <v>14691</v>
      </c>
      <c r="AT1378" s="35" t="s">
        <v>14691</v>
      </c>
      <c r="AU1378">
        <v>10</v>
      </c>
      <c r="AV1378">
        <v>10.042999999999999</v>
      </c>
      <c r="AW1378" t="b">
        <v>0</v>
      </c>
      <c r="AX1378">
        <v>25000000</v>
      </c>
      <c r="AY1378" s="20">
        <v>44945</v>
      </c>
      <c r="AZ1378" s="20"/>
      <c r="BA1378" s="20"/>
      <c r="BB1378">
        <v>1</v>
      </c>
      <c r="BC1378">
        <v>0.5</v>
      </c>
      <c r="BD1378">
        <v>1</v>
      </c>
      <c r="BE1378">
        <v>11.5</v>
      </c>
      <c r="BF1378" s="35" t="s">
        <v>14691</v>
      </c>
      <c r="BG1378" s="35" t="s">
        <v>7135</v>
      </c>
      <c r="BH1378" s="35" t="s">
        <v>7136</v>
      </c>
      <c r="BI1378" s="35" t="s">
        <v>2589</v>
      </c>
      <c r="BJ1378" s="35" t="s">
        <v>7137</v>
      </c>
    </row>
    <row r="1379" spans="1:62" x14ac:dyDescent="0.2">
      <c r="A1379">
        <v>1377</v>
      </c>
      <c r="B1379" s="35" t="s">
        <v>6058</v>
      </c>
      <c r="C1379" s="35" t="s">
        <v>6059</v>
      </c>
      <c r="D1379" s="35" t="s">
        <v>711</v>
      </c>
      <c r="E1379" s="35" t="s">
        <v>6060</v>
      </c>
      <c r="F1379" s="35" t="s">
        <v>6061</v>
      </c>
      <c r="G1379" s="20">
        <v>44160</v>
      </c>
      <c r="H1379" s="35" t="s">
        <v>3225</v>
      </c>
      <c r="I1379" s="35" t="s">
        <v>54</v>
      </c>
      <c r="J1379" s="35" t="s">
        <v>53</v>
      </c>
      <c r="K1379">
        <v>18</v>
      </c>
      <c r="L1379">
        <v>9.1999999999999993</v>
      </c>
      <c r="M1379" s="35" t="s">
        <v>6062</v>
      </c>
      <c r="N1379" s="35" t="s">
        <v>6063</v>
      </c>
      <c r="O1379" s="35" t="s">
        <v>51</v>
      </c>
      <c r="P1379" s="35" t="s">
        <v>2656</v>
      </c>
      <c r="Q1379" s="35" t="s">
        <v>81</v>
      </c>
      <c r="R1379" s="35" t="s">
        <v>2577</v>
      </c>
      <c r="S1379" s="35" t="s">
        <v>6064</v>
      </c>
      <c r="T1379">
        <v>41400000</v>
      </c>
      <c r="U1379">
        <v>10</v>
      </c>
      <c r="V1379" s="35" t="s">
        <v>6065</v>
      </c>
      <c r="W1379" s="35" t="s">
        <v>693</v>
      </c>
      <c r="X1379" s="35" t="s">
        <v>72</v>
      </c>
      <c r="Y1379" s="35" t="s">
        <v>48</v>
      </c>
      <c r="Z1379" s="35" t="s">
        <v>72</v>
      </c>
      <c r="AA1379" s="35" t="s">
        <v>48</v>
      </c>
      <c r="AB1379">
        <v>140000000</v>
      </c>
      <c r="AC1379" s="35" t="s">
        <v>6066</v>
      </c>
      <c r="AD1379" s="35" t="s">
        <v>6067</v>
      </c>
      <c r="AE1379">
        <v>414100847</v>
      </c>
      <c r="AF1379">
        <v>10</v>
      </c>
      <c r="AG1379" s="35" t="s">
        <v>710</v>
      </c>
      <c r="AH1379">
        <v>1601000000</v>
      </c>
      <c r="AI1379">
        <v>13800000</v>
      </c>
      <c r="AJ1379" s="20">
        <v>44176</v>
      </c>
      <c r="AK1379" s="20">
        <v>44452</v>
      </c>
      <c r="AL1379">
        <v>11080000</v>
      </c>
      <c r="AO1379">
        <v>7386667</v>
      </c>
      <c r="AP1379" s="35" t="s">
        <v>14691</v>
      </c>
      <c r="AQ1379" s="35" t="s">
        <v>14691</v>
      </c>
      <c r="AR1379" s="35" t="s">
        <v>14691</v>
      </c>
      <c r="AS1379" s="35" t="s">
        <v>14691</v>
      </c>
      <c r="AT1379" s="35" t="s">
        <v>14691</v>
      </c>
      <c r="AU1379">
        <v>10.01</v>
      </c>
      <c r="AV1379">
        <v>10.06</v>
      </c>
      <c r="AW1379" t="b">
        <v>1</v>
      </c>
      <c r="AX1379">
        <v>41400000</v>
      </c>
      <c r="AY1379" s="20">
        <v>44910</v>
      </c>
      <c r="AZ1379" s="20">
        <v>44725</v>
      </c>
      <c r="BA1379" s="20"/>
      <c r="BB1379">
        <v>1</v>
      </c>
      <c r="BC1379">
        <v>0.3333333432674408</v>
      </c>
      <c r="BD1379">
        <v>1</v>
      </c>
      <c r="BE1379">
        <v>11.5</v>
      </c>
      <c r="BF1379" s="35" t="s">
        <v>14691</v>
      </c>
      <c r="BG1379" s="35" t="s">
        <v>712</v>
      </c>
      <c r="BH1379" s="35" t="s">
        <v>6068</v>
      </c>
      <c r="BI1379" s="35" t="s">
        <v>2580</v>
      </c>
      <c r="BJ1379" s="35" t="s">
        <v>6069</v>
      </c>
    </row>
    <row r="1380" spans="1:62" x14ac:dyDescent="0.2">
      <c r="A1380">
        <v>1378</v>
      </c>
      <c r="B1380" s="35" t="s">
        <v>6058</v>
      </c>
      <c r="C1380" s="35" t="s">
        <v>6059</v>
      </c>
      <c r="D1380" s="35" t="s">
        <v>711</v>
      </c>
      <c r="E1380" s="35" t="s">
        <v>6070</v>
      </c>
      <c r="F1380" s="35" t="s">
        <v>6061</v>
      </c>
      <c r="G1380" s="20">
        <v>44160</v>
      </c>
      <c r="H1380" s="35" t="s">
        <v>3225</v>
      </c>
      <c r="I1380" s="35" t="s">
        <v>54</v>
      </c>
      <c r="J1380" s="35" t="s">
        <v>53</v>
      </c>
      <c r="K1380">
        <v>18</v>
      </c>
      <c r="L1380">
        <v>9.1999999999999993</v>
      </c>
      <c r="M1380" s="35" t="s">
        <v>6062</v>
      </c>
      <c r="N1380" s="35" t="s">
        <v>6063</v>
      </c>
      <c r="O1380" s="35" t="s">
        <v>51</v>
      </c>
      <c r="P1380" s="35" t="s">
        <v>2656</v>
      </c>
      <c r="Q1380" s="35" t="s">
        <v>81</v>
      </c>
      <c r="R1380" s="35" t="s">
        <v>2577</v>
      </c>
      <c r="S1380" s="35" t="s">
        <v>6064</v>
      </c>
      <c r="T1380">
        <v>41400000</v>
      </c>
      <c r="U1380">
        <v>10</v>
      </c>
      <c r="V1380" s="35" t="s">
        <v>6065</v>
      </c>
      <c r="W1380" s="35" t="s">
        <v>693</v>
      </c>
      <c r="X1380" s="35" t="s">
        <v>72</v>
      </c>
      <c r="Y1380" s="35" t="s">
        <v>48</v>
      </c>
      <c r="Z1380" s="35" t="s">
        <v>72</v>
      </c>
      <c r="AA1380" s="35" t="s">
        <v>48</v>
      </c>
      <c r="AB1380">
        <v>140000000</v>
      </c>
      <c r="AC1380" s="35" t="s">
        <v>6066</v>
      </c>
      <c r="AD1380" s="35" t="s">
        <v>6067</v>
      </c>
      <c r="AE1380">
        <v>414100847</v>
      </c>
      <c r="AF1380">
        <v>10</v>
      </c>
      <c r="AG1380" s="35" t="s">
        <v>710</v>
      </c>
      <c r="AH1380">
        <v>1601000000</v>
      </c>
      <c r="AI1380">
        <v>13800000</v>
      </c>
      <c r="AJ1380" s="20">
        <v>44176</v>
      </c>
      <c r="AK1380" s="20">
        <v>44452</v>
      </c>
      <c r="AL1380">
        <v>11080000</v>
      </c>
      <c r="AO1380">
        <v>7386667</v>
      </c>
      <c r="AP1380" s="35" t="s">
        <v>14691</v>
      </c>
      <c r="AQ1380" s="35" t="s">
        <v>14691</v>
      </c>
      <c r="AR1380" s="35" t="s">
        <v>14691</v>
      </c>
      <c r="AS1380" s="35" t="s">
        <v>14691</v>
      </c>
      <c r="AT1380" s="35" t="s">
        <v>14691</v>
      </c>
      <c r="AU1380">
        <v>10.01</v>
      </c>
      <c r="AV1380">
        <v>10.06</v>
      </c>
      <c r="AW1380" t="b">
        <v>1</v>
      </c>
      <c r="AX1380">
        <v>41400000</v>
      </c>
      <c r="AY1380" s="20">
        <v>44910</v>
      </c>
      <c r="AZ1380" s="20">
        <v>44725</v>
      </c>
      <c r="BA1380" s="20"/>
      <c r="BB1380">
        <v>1</v>
      </c>
      <c r="BC1380">
        <v>0.3333333432674408</v>
      </c>
      <c r="BD1380">
        <v>1</v>
      </c>
      <c r="BE1380">
        <v>11.5</v>
      </c>
      <c r="BF1380" s="35" t="s">
        <v>14691</v>
      </c>
      <c r="BG1380" s="35" t="s">
        <v>6058</v>
      </c>
      <c r="BH1380" s="35" t="s">
        <v>6071</v>
      </c>
      <c r="BI1380" s="35" t="s">
        <v>2584</v>
      </c>
      <c r="BJ1380" s="35" t="s">
        <v>6072</v>
      </c>
    </row>
    <row r="1381" spans="1:62" x14ac:dyDescent="0.2">
      <c r="A1381">
        <v>1379</v>
      </c>
      <c r="B1381" s="35" t="s">
        <v>6058</v>
      </c>
      <c r="C1381" s="35" t="s">
        <v>6059</v>
      </c>
      <c r="D1381" s="35" t="s">
        <v>711</v>
      </c>
      <c r="E1381" s="35" t="s">
        <v>6073</v>
      </c>
      <c r="F1381" s="35" t="s">
        <v>6061</v>
      </c>
      <c r="G1381" s="20">
        <v>44160</v>
      </c>
      <c r="H1381" s="35" t="s">
        <v>3225</v>
      </c>
      <c r="I1381" s="35" t="s">
        <v>54</v>
      </c>
      <c r="J1381" s="35" t="s">
        <v>53</v>
      </c>
      <c r="K1381">
        <v>18</v>
      </c>
      <c r="L1381">
        <v>9.1999999999999993</v>
      </c>
      <c r="M1381" s="35" t="s">
        <v>6062</v>
      </c>
      <c r="N1381" s="35" t="s">
        <v>6063</v>
      </c>
      <c r="O1381" s="35" t="s">
        <v>51</v>
      </c>
      <c r="P1381" s="35" t="s">
        <v>2656</v>
      </c>
      <c r="Q1381" s="35" t="s">
        <v>81</v>
      </c>
      <c r="R1381" s="35" t="s">
        <v>2577</v>
      </c>
      <c r="S1381" s="35" t="s">
        <v>6064</v>
      </c>
      <c r="T1381">
        <v>41400000</v>
      </c>
      <c r="U1381">
        <v>10</v>
      </c>
      <c r="V1381" s="35" t="s">
        <v>6065</v>
      </c>
      <c r="W1381" s="35" t="s">
        <v>693</v>
      </c>
      <c r="X1381" s="35" t="s">
        <v>72</v>
      </c>
      <c r="Y1381" s="35" t="s">
        <v>48</v>
      </c>
      <c r="Z1381" s="35" t="s">
        <v>72</v>
      </c>
      <c r="AA1381" s="35" t="s">
        <v>48</v>
      </c>
      <c r="AB1381">
        <v>140000000</v>
      </c>
      <c r="AC1381" s="35" t="s">
        <v>6066</v>
      </c>
      <c r="AD1381" s="35" t="s">
        <v>6067</v>
      </c>
      <c r="AE1381">
        <v>414100847</v>
      </c>
      <c r="AF1381">
        <v>10</v>
      </c>
      <c r="AG1381" s="35" t="s">
        <v>710</v>
      </c>
      <c r="AH1381">
        <v>1601000000</v>
      </c>
      <c r="AI1381">
        <v>13800000</v>
      </c>
      <c r="AJ1381" s="20">
        <v>44176</v>
      </c>
      <c r="AK1381" s="20">
        <v>44452</v>
      </c>
      <c r="AL1381">
        <v>11080000</v>
      </c>
      <c r="AO1381">
        <v>7386667</v>
      </c>
      <c r="AP1381" s="35" t="s">
        <v>14691</v>
      </c>
      <c r="AQ1381" s="35" t="s">
        <v>14691</v>
      </c>
      <c r="AR1381" s="35" t="s">
        <v>14691</v>
      </c>
      <c r="AS1381" s="35" t="s">
        <v>14691</v>
      </c>
      <c r="AT1381" s="35" t="s">
        <v>14691</v>
      </c>
      <c r="AU1381">
        <v>10.01</v>
      </c>
      <c r="AV1381">
        <v>10.06</v>
      </c>
      <c r="AW1381" t="b">
        <v>1</v>
      </c>
      <c r="AX1381">
        <v>41400000</v>
      </c>
      <c r="AY1381" s="20">
        <v>44910</v>
      </c>
      <c r="AZ1381" s="20">
        <v>44725</v>
      </c>
      <c r="BA1381" s="20"/>
      <c r="BB1381">
        <v>1</v>
      </c>
      <c r="BC1381">
        <v>0.3333333432674408</v>
      </c>
      <c r="BD1381">
        <v>1</v>
      </c>
      <c r="BE1381">
        <v>11.5</v>
      </c>
      <c r="BF1381" s="35" t="s">
        <v>14691</v>
      </c>
      <c r="BG1381" s="35" t="s">
        <v>6074</v>
      </c>
      <c r="BH1381" s="35" t="s">
        <v>6075</v>
      </c>
      <c r="BI1381" s="35" t="s">
        <v>2589</v>
      </c>
      <c r="BJ1381" s="35" t="s">
        <v>6076</v>
      </c>
    </row>
    <row r="1382" spans="1:62" x14ac:dyDescent="0.2">
      <c r="A1382">
        <v>1380</v>
      </c>
      <c r="B1382" s="35" t="s">
        <v>2863</v>
      </c>
      <c r="C1382" s="35" t="s">
        <v>2864</v>
      </c>
      <c r="D1382" s="35" t="s">
        <v>2865</v>
      </c>
      <c r="E1382" s="35" t="s">
        <v>2866</v>
      </c>
      <c r="F1382" s="35" t="s">
        <v>2867</v>
      </c>
      <c r="G1382" s="20">
        <v>44259</v>
      </c>
      <c r="H1382" s="35" t="s">
        <v>163</v>
      </c>
      <c r="I1382" s="35" t="s">
        <v>61</v>
      </c>
      <c r="J1382" s="35" t="s">
        <v>525</v>
      </c>
      <c r="K1382">
        <v>18</v>
      </c>
      <c r="L1382">
        <v>9.1999999999999993</v>
      </c>
      <c r="M1382" s="35" t="s">
        <v>2868</v>
      </c>
      <c r="N1382" s="35" t="s">
        <v>2869</v>
      </c>
      <c r="O1382" s="35" t="s">
        <v>112</v>
      </c>
      <c r="P1382" s="35" t="s">
        <v>2575</v>
      </c>
      <c r="Q1382" s="35" t="s">
        <v>368</v>
      </c>
      <c r="R1382" s="35" t="s">
        <v>2733</v>
      </c>
      <c r="S1382" s="35" t="s">
        <v>2870</v>
      </c>
      <c r="T1382">
        <v>5750000</v>
      </c>
      <c r="U1382">
        <v>10</v>
      </c>
      <c r="V1382" s="35" t="s">
        <v>14691</v>
      </c>
      <c r="W1382" s="35" t="s">
        <v>167</v>
      </c>
      <c r="X1382" s="35" t="s">
        <v>79</v>
      </c>
      <c r="Y1382" s="35" t="s">
        <v>167</v>
      </c>
      <c r="Z1382" s="35" t="s">
        <v>140</v>
      </c>
      <c r="AA1382" s="35" t="s">
        <v>167</v>
      </c>
      <c r="AC1382" s="35" t="s">
        <v>14691</v>
      </c>
      <c r="AD1382" s="35" t="s">
        <v>14691</v>
      </c>
      <c r="AE1382">
        <v>58077132</v>
      </c>
      <c r="AF1382">
        <v>10.1</v>
      </c>
      <c r="AG1382" s="35" t="s">
        <v>708</v>
      </c>
      <c r="AH1382">
        <v>300000000</v>
      </c>
      <c r="AI1382">
        <v>2875000</v>
      </c>
      <c r="AJ1382" s="20">
        <v>44294</v>
      </c>
      <c r="AK1382" s="20">
        <v>44417</v>
      </c>
      <c r="AL1382">
        <v>2925000</v>
      </c>
      <c r="AM1382">
        <v>292500</v>
      </c>
      <c r="AP1382" s="35" t="s">
        <v>14691</v>
      </c>
      <c r="AQ1382" s="35" t="s">
        <v>14691</v>
      </c>
      <c r="AR1382" s="35" t="s">
        <v>14691</v>
      </c>
      <c r="AS1382" s="35" t="s">
        <v>14691</v>
      </c>
      <c r="AT1382" s="35" t="s">
        <v>14691</v>
      </c>
      <c r="AU1382">
        <v>10.11</v>
      </c>
      <c r="AV1382">
        <v>10.114000000000001</v>
      </c>
      <c r="AW1382" t="b">
        <v>1</v>
      </c>
      <c r="AX1382">
        <v>5750000</v>
      </c>
      <c r="AY1382" s="20">
        <v>44663</v>
      </c>
      <c r="AZ1382" s="20">
        <v>44834</v>
      </c>
      <c r="BA1382" s="20">
        <v>44846</v>
      </c>
      <c r="BB1382">
        <v>1</v>
      </c>
      <c r="BC1382">
        <v>0.5</v>
      </c>
      <c r="BD1382">
        <v>1</v>
      </c>
      <c r="BE1382">
        <v>11.5</v>
      </c>
      <c r="BF1382" s="35" t="s">
        <v>14691</v>
      </c>
      <c r="BG1382" s="35" t="s">
        <v>709</v>
      </c>
      <c r="BH1382" s="35" t="s">
        <v>2871</v>
      </c>
      <c r="BI1382" s="35" t="s">
        <v>2580</v>
      </c>
      <c r="BJ1382" s="35" t="s">
        <v>2872</v>
      </c>
    </row>
    <row r="1383" spans="1:62" x14ac:dyDescent="0.2">
      <c r="A1383">
        <v>1381</v>
      </c>
      <c r="B1383" s="35" t="s">
        <v>2863</v>
      </c>
      <c r="C1383" s="35" t="s">
        <v>2864</v>
      </c>
      <c r="D1383" s="35" t="s">
        <v>2865</v>
      </c>
      <c r="E1383" s="35" t="s">
        <v>2873</v>
      </c>
      <c r="F1383" s="35" t="s">
        <v>2867</v>
      </c>
      <c r="G1383" s="20">
        <v>44259</v>
      </c>
      <c r="H1383" s="35" t="s">
        <v>163</v>
      </c>
      <c r="I1383" s="35" t="s">
        <v>61</v>
      </c>
      <c r="J1383" s="35" t="s">
        <v>525</v>
      </c>
      <c r="K1383">
        <v>18</v>
      </c>
      <c r="L1383">
        <v>9.1999999999999993</v>
      </c>
      <c r="M1383" s="35" t="s">
        <v>2868</v>
      </c>
      <c r="N1383" s="35" t="s">
        <v>2869</v>
      </c>
      <c r="O1383" s="35" t="s">
        <v>112</v>
      </c>
      <c r="P1383" s="35" t="s">
        <v>2575</v>
      </c>
      <c r="Q1383" s="35" t="s">
        <v>368</v>
      </c>
      <c r="R1383" s="35" t="s">
        <v>2733</v>
      </c>
      <c r="S1383" s="35" t="s">
        <v>2870</v>
      </c>
      <c r="T1383">
        <v>5750000</v>
      </c>
      <c r="U1383">
        <v>10</v>
      </c>
      <c r="V1383" s="35" t="s">
        <v>14691</v>
      </c>
      <c r="W1383" s="35" t="s">
        <v>167</v>
      </c>
      <c r="X1383" s="35" t="s">
        <v>79</v>
      </c>
      <c r="Y1383" s="35" t="s">
        <v>167</v>
      </c>
      <c r="Z1383" s="35" t="s">
        <v>140</v>
      </c>
      <c r="AA1383" s="35" t="s">
        <v>167</v>
      </c>
      <c r="AC1383" s="35" t="s">
        <v>14691</v>
      </c>
      <c r="AD1383" s="35" t="s">
        <v>14691</v>
      </c>
      <c r="AE1383">
        <v>58077132</v>
      </c>
      <c r="AF1383">
        <v>10.1</v>
      </c>
      <c r="AG1383" s="35" t="s">
        <v>708</v>
      </c>
      <c r="AH1383">
        <v>300000000</v>
      </c>
      <c r="AI1383">
        <v>2875000</v>
      </c>
      <c r="AJ1383" s="20">
        <v>44294</v>
      </c>
      <c r="AK1383" s="20">
        <v>44417</v>
      </c>
      <c r="AL1383">
        <v>2925000</v>
      </c>
      <c r="AM1383">
        <v>292500</v>
      </c>
      <c r="AP1383" s="35" t="s">
        <v>14691</v>
      </c>
      <c r="AQ1383" s="35" t="s">
        <v>14691</v>
      </c>
      <c r="AR1383" s="35" t="s">
        <v>14691</v>
      </c>
      <c r="AS1383" s="35" t="s">
        <v>14691</v>
      </c>
      <c r="AT1383" s="35" t="s">
        <v>14691</v>
      </c>
      <c r="AU1383">
        <v>10.11</v>
      </c>
      <c r="AV1383">
        <v>10.114000000000001</v>
      </c>
      <c r="AW1383" t="b">
        <v>1</v>
      </c>
      <c r="AX1383">
        <v>5750000</v>
      </c>
      <c r="AY1383" s="20">
        <v>44663</v>
      </c>
      <c r="AZ1383" s="20">
        <v>44834</v>
      </c>
      <c r="BA1383" s="20">
        <v>44846</v>
      </c>
      <c r="BB1383">
        <v>1</v>
      </c>
      <c r="BC1383">
        <v>0.5</v>
      </c>
      <c r="BD1383">
        <v>1</v>
      </c>
      <c r="BE1383">
        <v>11.5</v>
      </c>
      <c r="BF1383" s="35" t="s">
        <v>14691</v>
      </c>
      <c r="BG1383" s="35" t="s">
        <v>2874</v>
      </c>
      <c r="BH1383" s="35" t="s">
        <v>2875</v>
      </c>
      <c r="BI1383" s="35" t="s">
        <v>2584</v>
      </c>
      <c r="BJ1383" s="35" t="s">
        <v>2876</v>
      </c>
    </row>
    <row r="1384" spans="1:62" x14ac:dyDescent="0.2">
      <c r="A1384">
        <v>1382</v>
      </c>
      <c r="B1384" s="35" t="s">
        <v>2863</v>
      </c>
      <c r="C1384" s="35" t="s">
        <v>2864</v>
      </c>
      <c r="D1384" s="35" t="s">
        <v>2865</v>
      </c>
      <c r="E1384" s="35" t="s">
        <v>2877</v>
      </c>
      <c r="F1384" s="35" t="s">
        <v>2867</v>
      </c>
      <c r="G1384" s="20">
        <v>44259</v>
      </c>
      <c r="H1384" s="35" t="s">
        <v>163</v>
      </c>
      <c r="I1384" s="35" t="s">
        <v>61</v>
      </c>
      <c r="J1384" s="35" t="s">
        <v>525</v>
      </c>
      <c r="K1384">
        <v>18</v>
      </c>
      <c r="L1384">
        <v>9.1999999999999993</v>
      </c>
      <c r="M1384" s="35" t="s">
        <v>2868</v>
      </c>
      <c r="N1384" s="35" t="s">
        <v>2869</v>
      </c>
      <c r="O1384" s="35" t="s">
        <v>112</v>
      </c>
      <c r="P1384" s="35" t="s">
        <v>2575</v>
      </c>
      <c r="Q1384" s="35" t="s">
        <v>368</v>
      </c>
      <c r="R1384" s="35" t="s">
        <v>2733</v>
      </c>
      <c r="S1384" s="35" t="s">
        <v>2870</v>
      </c>
      <c r="T1384">
        <v>5750000</v>
      </c>
      <c r="U1384">
        <v>10</v>
      </c>
      <c r="V1384" s="35" t="s">
        <v>14691</v>
      </c>
      <c r="W1384" s="35" t="s">
        <v>167</v>
      </c>
      <c r="X1384" s="35" t="s">
        <v>79</v>
      </c>
      <c r="Y1384" s="35" t="s">
        <v>167</v>
      </c>
      <c r="Z1384" s="35" t="s">
        <v>140</v>
      </c>
      <c r="AA1384" s="35" t="s">
        <v>167</v>
      </c>
      <c r="AC1384" s="35" t="s">
        <v>14691</v>
      </c>
      <c r="AD1384" s="35" t="s">
        <v>14691</v>
      </c>
      <c r="AE1384">
        <v>58077132</v>
      </c>
      <c r="AF1384">
        <v>10.1</v>
      </c>
      <c r="AG1384" s="35" t="s">
        <v>708</v>
      </c>
      <c r="AH1384">
        <v>300000000</v>
      </c>
      <c r="AI1384">
        <v>2875000</v>
      </c>
      <c r="AJ1384" s="20">
        <v>44294</v>
      </c>
      <c r="AK1384" s="20">
        <v>44417</v>
      </c>
      <c r="AL1384">
        <v>2925000</v>
      </c>
      <c r="AM1384">
        <v>292500</v>
      </c>
      <c r="AP1384" s="35" t="s">
        <v>14691</v>
      </c>
      <c r="AQ1384" s="35" t="s">
        <v>14691</v>
      </c>
      <c r="AR1384" s="35" t="s">
        <v>14691</v>
      </c>
      <c r="AS1384" s="35" t="s">
        <v>14691</v>
      </c>
      <c r="AT1384" s="35" t="s">
        <v>14691</v>
      </c>
      <c r="AU1384">
        <v>10.11</v>
      </c>
      <c r="AV1384">
        <v>10.114000000000001</v>
      </c>
      <c r="AW1384" t="b">
        <v>1</v>
      </c>
      <c r="AX1384">
        <v>5750000</v>
      </c>
      <c r="AY1384" s="20">
        <v>44663</v>
      </c>
      <c r="AZ1384" s="20">
        <v>44834</v>
      </c>
      <c r="BA1384" s="20">
        <v>44846</v>
      </c>
      <c r="BB1384">
        <v>1</v>
      </c>
      <c r="BC1384">
        <v>0.5</v>
      </c>
      <c r="BD1384">
        <v>1</v>
      </c>
      <c r="BE1384">
        <v>11.5</v>
      </c>
      <c r="BF1384" s="35" t="s">
        <v>14691</v>
      </c>
      <c r="BG1384" s="35" t="s">
        <v>2878</v>
      </c>
      <c r="BH1384" s="35" t="s">
        <v>2879</v>
      </c>
      <c r="BI1384" s="35" t="s">
        <v>2589</v>
      </c>
      <c r="BJ1384" s="35" t="s">
        <v>2880</v>
      </c>
    </row>
    <row r="1385" spans="1:62" x14ac:dyDescent="0.2">
      <c r="A1385">
        <v>1383</v>
      </c>
      <c r="B1385" s="35" t="s">
        <v>2863</v>
      </c>
      <c r="C1385" s="35" t="s">
        <v>2864</v>
      </c>
      <c r="D1385" s="35" t="s">
        <v>2865</v>
      </c>
      <c r="E1385" s="35" t="s">
        <v>2881</v>
      </c>
      <c r="F1385" s="35" t="s">
        <v>2867</v>
      </c>
      <c r="G1385" s="20">
        <v>44259</v>
      </c>
      <c r="H1385" s="35" t="s">
        <v>163</v>
      </c>
      <c r="I1385" s="35" t="s">
        <v>61</v>
      </c>
      <c r="J1385" s="35" t="s">
        <v>525</v>
      </c>
      <c r="K1385">
        <v>18</v>
      </c>
      <c r="L1385">
        <v>9.1999999999999993</v>
      </c>
      <c r="M1385" s="35" t="s">
        <v>2868</v>
      </c>
      <c r="N1385" s="35" t="s">
        <v>2869</v>
      </c>
      <c r="O1385" s="35" t="s">
        <v>112</v>
      </c>
      <c r="P1385" s="35" t="s">
        <v>2575</v>
      </c>
      <c r="Q1385" s="35" t="s">
        <v>368</v>
      </c>
      <c r="R1385" s="35" t="s">
        <v>2733</v>
      </c>
      <c r="S1385" s="35" t="s">
        <v>2870</v>
      </c>
      <c r="T1385">
        <v>5750000</v>
      </c>
      <c r="U1385">
        <v>10</v>
      </c>
      <c r="V1385" s="35" t="s">
        <v>14691</v>
      </c>
      <c r="W1385" s="35" t="s">
        <v>167</v>
      </c>
      <c r="X1385" s="35" t="s">
        <v>79</v>
      </c>
      <c r="Y1385" s="35" t="s">
        <v>167</v>
      </c>
      <c r="Z1385" s="35" t="s">
        <v>140</v>
      </c>
      <c r="AA1385" s="35" t="s">
        <v>167</v>
      </c>
      <c r="AC1385" s="35" t="s">
        <v>14691</v>
      </c>
      <c r="AD1385" s="35" t="s">
        <v>14691</v>
      </c>
      <c r="AE1385">
        <v>58077132</v>
      </c>
      <c r="AF1385">
        <v>10.1</v>
      </c>
      <c r="AG1385" s="35" t="s">
        <v>708</v>
      </c>
      <c r="AH1385">
        <v>300000000</v>
      </c>
      <c r="AI1385">
        <v>2875000</v>
      </c>
      <c r="AJ1385" s="20">
        <v>44294</v>
      </c>
      <c r="AK1385" s="20">
        <v>44417</v>
      </c>
      <c r="AL1385">
        <v>2925000</v>
      </c>
      <c r="AM1385">
        <v>292500</v>
      </c>
      <c r="AP1385" s="35" t="s">
        <v>14691</v>
      </c>
      <c r="AQ1385" s="35" t="s">
        <v>14691</v>
      </c>
      <c r="AR1385" s="35" t="s">
        <v>14691</v>
      </c>
      <c r="AS1385" s="35" t="s">
        <v>14691</v>
      </c>
      <c r="AT1385" s="35" t="s">
        <v>14691</v>
      </c>
      <c r="AU1385">
        <v>10.11</v>
      </c>
      <c r="AV1385">
        <v>10.114000000000001</v>
      </c>
      <c r="AW1385" t="b">
        <v>1</v>
      </c>
      <c r="AX1385">
        <v>5750000</v>
      </c>
      <c r="AY1385" s="20">
        <v>44663</v>
      </c>
      <c r="AZ1385" s="20">
        <v>44834</v>
      </c>
      <c r="BA1385" s="20">
        <v>44846</v>
      </c>
      <c r="BB1385">
        <v>1</v>
      </c>
      <c r="BC1385">
        <v>0.5</v>
      </c>
      <c r="BD1385">
        <v>1</v>
      </c>
      <c r="BE1385">
        <v>11.5</v>
      </c>
      <c r="BF1385" s="35" t="s">
        <v>14691</v>
      </c>
      <c r="BG1385" s="35" t="s">
        <v>2882</v>
      </c>
      <c r="BH1385" s="35" t="s">
        <v>2883</v>
      </c>
      <c r="BI1385" s="35" t="s">
        <v>2613</v>
      </c>
      <c r="BJ1385" s="35" t="s">
        <v>2884</v>
      </c>
    </row>
    <row r="1386" spans="1:62" x14ac:dyDescent="0.2">
      <c r="A1386">
        <v>1384</v>
      </c>
      <c r="B1386" s="35" t="s">
        <v>8298</v>
      </c>
      <c r="C1386" s="35" t="s">
        <v>8299</v>
      </c>
      <c r="D1386" s="35" t="s">
        <v>8300</v>
      </c>
      <c r="E1386" s="35" t="s">
        <v>8301</v>
      </c>
      <c r="F1386" s="35" t="s">
        <v>8302</v>
      </c>
      <c r="G1386" s="20">
        <v>44482</v>
      </c>
      <c r="H1386" s="35" t="s">
        <v>256</v>
      </c>
      <c r="I1386" s="35" t="s">
        <v>61</v>
      </c>
      <c r="J1386" s="35" t="s">
        <v>69</v>
      </c>
      <c r="K1386">
        <v>18</v>
      </c>
      <c r="L1386">
        <v>9.1999999999999993</v>
      </c>
      <c r="M1386" s="35" t="s">
        <v>8303</v>
      </c>
      <c r="N1386" s="35" t="s">
        <v>8304</v>
      </c>
      <c r="O1386" s="35" t="s">
        <v>74</v>
      </c>
      <c r="P1386" s="35" t="s">
        <v>2575</v>
      </c>
      <c r="Q1386" s="35" t="s">
        <v>102</v>
      </c>
      <c r="R1386" s="35" t="s">
        <v>2623</v>
      </c>
      <c r="S1386" s="35" t="s">
        <v>8305</v>
      </c>
      <c r="T1386">
        <v>23000000</v>
      </c>
      <c r="U1386">
        <v>10</v>
      </c>
      <c r="V1386" s="35" t="s">
        <v>8306</v>
      </c>
      <c r="W1386" s="35" t="s">
        <v>706</v>
      </c>
      <c r="X1386" s="35" t="s">
        <v>79</v>
      </c>
      <c r="Y1386" s="35" t="s">
        <v>56</v>
      </c>
      <c r="Z1386" s="35" t="s">
        <v>14691</v>
      </c>
      <c r="AA1386" s="35" t="s">
        <v>14691</v>
      </c>
      <c r="AC1386" s="35" t="s">
        <v>14691</v>
      </c>
      <c r="AD1386" s="35" t="s">
        <v>14691</v>
      </c>
      <c r="AE1386">
        <v>233450000</v>
      </c>
      <c r="AF1386">
        <v>10.15</v>
      </c>
      <c r="AG1386" s="35" t="s">
        <v>14691</v>
      </c>
      <c r="AI1386">
        <v>11500000</v>
      </c>
      <c r="AJ1386" s="20">
        <v>44504</v>
      </c>
      <c r="AK1386" s="20"/>
      <c r="AL1386">
        <v>10050000</v>
      </c>
      <c r="AO1386">
        <v>10050000</v>
      </c>
      <c r="AP1386" s="35" t="s">
        <v>14691</v>
      </c>
      <c r="AQ1386" s="35" t="s">
        <v>14691</v>
      </c>
      <c r="AR1386" s="35" t="s">
        <v>14691</v>
      </c>
      <c r="AS1386" s="35" t="s">
        <v>14691</v>
      </c>
      <c r="AT1386" s="35" t="s">
        <v>14691</v>
      </c>
      <c r="AU1386">
        <v>10.15</v>
      </c>
      <c r="AV1386">
        <v>10.194000000000001</v>
      </c>
      <c r="AW1386" t="b">
        <v>0</v>
      </c>
      <c r="AX1386">
        <v>23000000</v>
      </c>
      <c r="AY1386" s="20">
        <v>44965</v>
      </c>
      <c r="AZ1386" s="20"/>
      <c r="BA1386" s="20">
        <v>45054</v>
      </c>
      <c r="BB1386">
        <v>1</v>
      </c>
      <c r="BC1386">
        <v>0.5</v>
      </c>
      <c r="BD1386">
        <v>1</v>
      </c>
      <c r="BE1386">
        <v>11.5</v>
      </c>
      <c r="BF1386" s="35" t="s">
        <v>14691</v>
      </c>
      <c r="BG1386" s="35" t="s">
        <v>707</v>
      </c>
      <c r="BH1386" s="35" t="s">
        <v>8307</v>
      </c>
      <c r="BI1386" s="35" t="s">
        <v>2580</v>
      </c>
      <c r="BJ1386" s="35" t="s">
        <v>8308</v>
      </c>
    </row>
    <row r="1387" spans="1:62" x14ac:dyDescent="0.2">
      <c r="A1387">
        <v>1385</v>
      </c>
      <c r="B1387" s="35" t="s">
        <v>8298</v>
      </c>
      <c r="C1387" s="35" t="s">
        <v>8299</v>
      </c>
      <c r="D1387" s="35" t="s">
        <v>8300</v>
      </c>
      <c r="E1387" s="35" t="s">
        <v>8309</v>
      </c>
      <c r="F1387" s="35" t="s">
        <v>8302</v>
      </c>
      <c r="G1387" s="20">
        <v>44482</v>
      </c>
      <c r="H1387" s="35" t="s">
        <v>256</v>
      </c>
      <c r="I1387" s="35" t="s">
        <v>61</v>
      </c>
      <c r="J1387" s="35" t="s">
        <v>69</v>
      </c>
      <c r="K1387">
        <v>18</v>
      </c>
      <c r="L1387">
        <v>9.1999999999999993</v>
      </c>
      <c r="M1387" s="35" t="s">
        <v>8303</v>
      </c>
      <c r="N1387" s="35" t="s">
        <v>8304</v>
      </c>
      <c r="O1387" s="35" t="s">
        <v>74</v>
      </c>
      <c r="P1387" s="35" t="s">
        <v>2575</v>
      </c>
      <c r="Q1387" s="35" t="s">
        <v>102</v>
      </c>
      <c r="R1387" s="35" t="s">
        <v>2623</v>
      </c>
      <c r="S1387" s="35" t="s">
        <v>8305</v>
      </c>
      <c r="T1387">
        <v>23000000</v>
      </c>
      <c r="U1387">
        <v>10</v>
      </c>
      <c r="V1387" s="35" t="s">
        <v>8306</v>
      </c>
      <c r="W1387" s="35" t="s">
        <v>706</v>
      </c>
      <c r="X1387" s="35" t="s">
        <v>79</v>
      </c>
      <c r="Y1387" s="35" t="s">
        <v>56</v>
      </c>
      <c r="Z1387" s="35" t="s">
        <v>14691</v>
      </c>
      <c r="AA1387" s="35" t="s">
        <v>14691</v>
      </c>
      <c r="AC1387" s="35" t="s">
        <v>14691</v>
      </c>
      <c r="AD1387" s="35" t="s">
        <v>14691</v>
      </c>
      <c r="AE1387">
        <v>233450000</v>
      </c>
      <c r="AF1387">
        <v>10.15</v>
      </c>
      <c r="AG1387" s="35" t="s">
        <v>14691</v>
      </c>
      <c r="AI1387">
        <v>11500000</v>
      </c>
      <c r="AJ1387" s="20">
        <v>44504</v>
      </c>
      <c r="AK1387" s="20"/>
      <c r="AL1387">
        <v>10050000</v>
      </c>
      <c r="AO1387">
        <v>10050000</v>
      </c>
      <c r="AP1387" s="35" t="s">
        <v>14691</v>
      </c>
      <c r="AQ1387" s="35" t="s">
        <v>14691</v>
      </c>
      <c r="AR1387" s="35" t="s">
        <v>14691</v>
      </c>
      <c r="AS1387" s="35" t="s">
        <v>14691</v>
      </c>
      <c r="AT1387" s="35" t="s">
        <v>14691</v>
      </c>
      <c r="AU1387">
        <v>10.15</v>
      </c>
      <c r="AV1387">
        <v>10.194000000000001</v>
      </c>
      <c r="AW1387" t="b">
        <v>0</v>
      </c>
      <c r="AX1387">
        <v>23000000</v>
      </c>
      <c r="AY1387" s="20">
        <v>44965</v>
      </c>
      <c r="AZ1387" s="20"/>
      <c r="BA1387" s="20">
        <v>45054</v>
      </c>
      <c r="BB1387">
        <v>1</v>
      </c>
      <c r="BC1387">
        <v>0.5</v>
      </c>
      <c r="BD1387">
        <v>1</v>
      </c>
      <c r="BE1387">
        <v>11.5</v>
      </c>
      <c r="BF1387" s="35" t="s">
        <v>14691</v>
      </c>
      <c r="BG1387" s="35" t="s">
        <v>8298</v>
      </c>
      <c r="BH1387" s="35" t="s">
        <v>8310</v>
      </c>
      <c r="BI1387" s="35" t="s">
        <v>2584</v>
      </c>
      <c r="BJ1387" s="35" t="s">
        <v>8311</v>
      </c>
    </row>
    <row r="1388" spans="1:62" x14ac:dyDescent="0.2">
      <c r="A1388">
        <v>1386</v>
      </c>
      <c r="B1388" s="35" t="s">
        <v>8298</v>
      </c>
      <c r="C1388" s="35" t="s">
        <v>8299</v>
      </c>
      <c r="D1388" s="35" t="s">
        <v>8300</v>
      </c>
      <c r="E1388" s="35" t="s">
        <v>8312</v>
      </c>
      <c r="F1388" s="35" t="s">
        <v>8302</v>
      </c>
      <c r="G1388" s="20">
        <v>44482</v>
      </c>
      <c r="H1388" s="35" t="s">
        <v>256</v>
      </c>
      <c r="I1388" s="35" t="s">
        <v>61</v>
      </c>
      <c r="J1388" s="35" t="s">
        <v>69</v>
      </c>
      <c r="K1388">
        <v>18</v>
      </c>
      <c r="L1388">
        <v>9.1999999999999993</v>
      </c>
      <c r="M1388" s="35" t="s">
        <v>8303</v>
      </c>
      <c r="N1388" s="35" t="s">
        <v>8304</v>
      </c>
      <c r="O1388" s="35" t="s">
        <v>74</v>
      </c>
      <c r="P1388" s="35" t="s">
        <v>2575</v>
      </c>
      <c r="Q1388" s="35" t="s">
        <v>102</v>
      </c>
      <c r="R1388" s="35" t="s">
        <v>2623</v>
      </c>
      <c r="S1388" s="35" t="s">
        <v>8305</v>
      </c>
      <c r="T1388">
        <v>23000000</v>
      </c>
      <c r="U1388">
        <v>10</v>
      </c>
      <c r="V1388" s="35" t="s">
        <v>8306</v>
      </c>
      <c r="W1388" s="35" t="s">
        <v>706</v>
      </c>
      <c r="X1388" s="35" t="s">
        <v>79</v>
      </c>
      <c r="Y1388" s="35" t="s">
        <v>56</v>
      </c>
      <c r="Z1388" s="35" t="s">
        <v>14691</v>
      </c>
      <c r="AA1388" s="35" t="s">
        <v>14691</v>
      </c>
      <c r="AC1388" s="35" t="s">
        <v>14691</v>
      </c>
      <c r="AD1388" s="35" t="s">
        <v>14691</v>
      </c>
      <c r="AE1388">
        <v>233450000</v>
      </c>
      <c r="AF1388">
        <v>10.15</v>
      </c>
      <c r="AG1388" s="35" t="s">
        <v>14691</v>
      </c>
      <c r="AI1388">
        <v>11500000</v>
      </c>
      <c r="AJ1388" s="20">
        <v>44504</v>
      </c>
      <c r="AK1388" s="20"/>
      <c r="AL1388">
        <v>10050000</v>
      </c>
      <c r="AO1388">
        <v>10050000</v>
      </c>
      <c r="AP1388" s="35" t="s">
        <v>14691</v>
      </c>
      <c r="AQ1388" s="35" t="s">
        <v>14691</v>
      </c>
      <c r="AR1388" s="35" t="s">
        <v>14691</v>
      </c>
      <c r="AS1388" s="35" t="s">
        <v>14691</v>
      </c>
      <c r="AT1388" s="35" t="s">
        <v>14691</v>
      </c>
      <c r="AU1388">
        <v>10.15</v>
      </c>
      <c r="AV1388">
        <v>10.194000000000001</v>
      </c>
      <c r="AW1388" t="b">
        <v>0</v>
      </c>
      <c r="AX1388">
        <v>23000000</v>
      </c>
      <c r="AY1388" s="20">
        <v>44965</v>
      </c>
      <c r="AZ1388" s="20"/>
      <c r="BA1388" s="20">
        <v>45054</v>
      </c>
      <c r="BB1388">
        <v>1</v>
      </c>
      <c r="BC1388">
        <v>0.5</v>
      </c>
      <c r="BD1388">
        <v>1</v>
      </c>
      <c r="BE1388">
        <v>11.5</v>
      </c>
      <c r="BF1388" s="35" t="s">
        <v>14691</v>
      </c>
      <c r="BG1388" s="35" t="s">
        <v>8313</v>
      </c>
      <c r="BH1388" s="35" t="s">
        <v>8314</v>
      </c>
      <c r="BI1388" s="35" t="s">
        <v>2589</v>
      </c>
      <c r="BJ1388" s="35" t="s">
        <v>8315</v>
      </c>
    </row>
    <row r="1389" spans="1:62" x14ac:dyDescent="0.2">
      <c r="A1389">
        <v>1387</v>
      </c>
      <c r="B1389" s="35" t="s">
        <v>9166</v>
      </c>
      <c r="C1389" s="35" t="s">
        <v>9167</v>
      </c>
      <c r="D1389" s="35" t="s">
        <v>9168</v>
      </c>
      <c r="E1389" s="35" t="s">
        <v>9169</v>
      </c>
      <c r="F1389" s="35" t="s">
        <v>9170</v>
      </c>
      <c r="G1389" s="20">
        <v>44188</v>
      </c>
      <c r="H1389" s="35" t="s">
        <v>3225</v>
      </c>
      <c r="I1389" s="35" t="s">
        <v>54</v>
      </c>
      <c r="J1389" s="35" t="s">
        <v>53</v>
      </c>
      <c r="K1389">
        <v>18</v>
      </c>
      <c r="L1389">
        <v>9.1999999999999993</v>
      </c>
      <c r="M1389" s="35" t="s">
        <v>7935</v>
      </c>
      <c r="N1389" s="35" t="s">
        <v>9171</v>
      </c>
      <c r="O1389" s="35" t="s">
        <v>52</v>
      </c>
      <c r="P1389" s="35" t="s">
        <v>2656</v>
      </c>
      <c r="Q1389" s="35" t="s">
        <v>112</v>
      </c>
      <c r="R1389" s="35" t="s">
        <v>2577</v>
      </c>
      <c r="S1389" s="35" t="s">
        <v>9172</v>
      </c>
      <c r="T1389">
        <v>9200000</v>
      </c>
      <c r="U1389">
        <v>10</v>
      </c>
      <c r="V1389" s="35" t="s">
        <v>9173</v>
      </c>
      <c r="W1389" s="35" t="s">
        <v>546</v>
      </c>
      <c r="X1389" s="35" t="s">
        <v>130</v>
      </c>
      <c r="Y1389" s="35" t="s">
        <v>48</v>
      </c>
      <c r="Z1389" s="35" t="s">
        <v>14691</v>
      </c>
      <c r="AA1389" s="35" t="s">
        <v>14691</v>
      </c>
      <c r="AB1389">
        <v>16000000</v>
      </c>
      <c r="AC1389" s="35" t="s">
        <v>9173</v>
      </c>
      <c r="AD1389" s="35" t="s">
        <v>9174</v>
      </c>
      <c r="AE1389">
        <v>92007046</v>
      </c>
      <c r="AF1389">
        <v>10</v>
      </c>
      <c r="AG1389" s="35" t="s">
        <v>14691</v>
      </c>
      <c r="AI1389">
        <v>3066667</v>
      </c>
      <c r="AJ1389" s="20">
        <v>44243</v>
      </c>
      <c r="AK1389" s="20"/>
      <c r="AL1389">
        <v>4520000</v>
      </c>
      <c r="AO1389">
        <v>5022222</v>
      </c>
      <c r="AP1389" s="35" t="s">
        <v>14691</v>
      </c>
      <c r="AQ1389" s="35" t="s">
        <v>14691</v>
      </c>
      <c r="AR1389" s="35" t="s">
        <v>14691</v>
      </c>
      <c r="AS1389" s="35" t="s">
        <v>14691</v>
      </c>
      <c r="AT1389" s="35" t="s">
        <v>14691</v>
      </c>
      <c r="AU1389">
        <v>10.01</v>
      </c>
      <c r="AV1389">
        <v>10.07</v>
      </c>
      <c r="AW1389" t="b">
        <v>0</v>
      </c>
      <c r="AX1389">
        <v>9200000</v>
      </c>
      <c r="AY1389" s="20">
        <v>44975</v>
      </c>
      <c r="AZ1389" s="20"/>
      <c r="BA1389" s="20"/>
      <c r="BB1389">
        <v>1</v>
      </c>
      <c r="BC1389">
        <v>0.3333333432674408</v>
      </c>
      <c r="BD1389">
        <v>1</v>
      </c>
      <c r="BE1389">
        <v>11.5</v>
      </c>
      <c r="BF1389" s="35" t="s">
        <v>14691</v>
      </c>
      <c r="BG1389" s="35" t="s">
        <v>705</v>
      </c>
      <c r="BH1389" s="35" t="s">
        <v>9175</v>
      </c>
      <c r="BI1389" s="35" t="s">
        <v>2580</v>
      </c>
      <c r="BJ1389" s="35" t="s">
        <v>9176</v>
      </c>
    </row>
    <row r="1390" spans="1:62" x14ac:dyDescent="0.2">
      <c r="A1390">
        <v>1388</v>
      </c>
      <c r="B1390" s="35" t="s">
        <v>9166</v>
      </c>
      <c r="C1390" s="35" t="s">
        <v>9167</v>
      </c>
      <c r="D1390" s="35" t="s">
        <v>9168</v>
      </c>
      <c r="E1390" s="35" t="s">
        <v>9177</v>
      </c>
      <c r="F1390" s="35" t="s">
        <v>9170</v>
      </c>
      <c r="G1390" s="20">
        <v>44188</v>
      </c>
      <c r="H1390" s="35" t="s">
        <v>3225</v>
      </c>
      <c r="I1390" s="35" t="s">
        <v>54</v>
      </c>
      <c r="J1390" s="35" t="s">
        <v>53</v>
      </c>
      <c r="K1390">
        <v>18</v>
      </c>
      <c r="L1390">
        <v>9.1999999999999993</v>
      </c>
      <c r="M1390" s="35" t="s">
        <v>7935</v>
      </c>
      <c r="N1390" s="35" t="s">
        <v>9171</v>
      </c>
      <c r="O1390" s="35" t="s">
        <v>52</v>
      </c>
      <c r="P1390" s="35" t="s">
        <v>2656</v>
      </c>
      <c r="Q1390" s="35" t="s">
        <v>112</v>
      </c>
      <c r="R1390" s="35" t="s">
        <v>2577</v>
      </c>
      <c r="S1390" s="35" t="s">
        <v>9172</v>
      </c>
      <c r="T1390">
        <v>9200000</v>
      </c>
      <c r="U1390">
        <v>10</v>
      </c>
      <c r="V1390" s="35" t="s">
        <v>9173</v>
      </c>
      <c r="W1390" s="35" t="s">
        <v>546</v>
      </c>
      <c r="X1390" s="35" t="s">
        <v>130</v>
      </c>
      <c r="Y1390" s="35" t="s">
        <v>48</v>
      </c>
      <c r="Z1390" s="35" t="s">
        <v>14691</v>
      </c>
      <c r="AA1390" s="35" t="s">
        <v>14691</v>
      </c>
      <c r="AB1390">
        <v>16000000</v>
      </c>
      <c r="AC1390" s="35" t="s">
        <v>9173</v>
      </c>
      <c r="AD1390" s="35" t="s">
        <v>9174</v>
      </c>
      <c r="AE1390">
        <v>92007046</v>
      </c>
      <c r="AF1390">
        <v>10</v>
      </c>
      <c r="AG1390" s="35" t="s">
        <v>14691</v>
      </c>
      <c r="AI1390">
        <v>3066667</v>
      </c>
      <c r="AJ1390" s="20">
        <v>44243</v>
      </c>
      <c r="AK1390" s="20"/>
      <c r="AL1390">
        <v>4520000</v>
      </c>
      <c r="AO1390">
        <v>5022222</v>
      </c>
      <c r="AP1390" s="35" t="s">
        <v>14691</v>
      </c>
      <c r="AQ1390" s="35" t="s">
        <v>14691</v>
      </c>
      <c r="AR1390" s="35" t="s">
        <v>14691</v>
      </c>
      <c r="AS1390" s="35" t="s">
        <v>14691</v>
      </c>
      <c r="AT1390" s="35" t="s">
        <v>14691</v>
      </c>
      <c r="AU1390">
        <v>10.01</v>
      </c>
      <c r="AV1390">
        <v>10.07</v>
      </c>
      <c r="AW1390" t="b">
        <v>0</v>
      </c>
      <c r="AX1390">
        <v>9200000</v>
      </c>
      <c r="AY1390" s="20">
        <v>44975</v>
      </c>
      <c r="AZ1390" s="20"/>
      <c r="BA1390" s="20"/>
      <c r="BB1390">
        <v>1</v>
      </c>
      <c r="BC1390">
        <v>0.3333333432674408</v>
      </c>
      <c r="BD1390">
        <v>1</v>
      </c>
      <c r="BE1390">
        <v>11.5</v>
      </c>
      <c r="BF1390" s="35" t="s">
        <v>14691</v>
      </c>
      <c r="BG1390" s="35" t="s">
        <v>9166</v>
      </c>
      <c r="BH1390" s="35" t="s">
        <v>9178</v>
      </c>
      <c r="BI1390" s="35" t="s">
        <v>2584</v>
      </c>
      <c r="BJ1390" s="35" t="s">
        <v>9179</v>
      </c>
    </row>
    <row r="1391" spans="1:62" x14ac:dyDescent="0.2">
      <c r="A1391">
        <v>1389</v>
      </c>
      <c r="B1391" s="35" t="s">
        <v>9166</v>
      </c>
      <c r="C1391" s="35" t="s">
        <v>9167</v>
      </c>
      <c r="D1391" s="35" t="s">
        <v>9168</v>
      </c>
      <c r="E1391" s="35" t="s">
        <v>9180</v>
      </c>
      <c r="F1391" s="35" t="s">
        <v>9170</v>
      </c>
      <c r="G1391" s="20">
        <v>44188</v>
      </c>
      <c r="H1391" s="35" t="s">
        <v>3225</v>
      </c>
      <c r="I1391" s="35" t="s">
        <v>54</v>
      </c>
      <c r="J1391" s="35" t="s">
        <v>53</v>
      </c>
      <c r="K1391">
        <v>18</v>
      </c>
      <c r="L1391">
        <v>9.1999999999999993</v>
      </c>
      <c r="M1391" s="35" t="s">
        <v>7935</v>
      </c>
      <c r="N1391" s="35" t="s">
        <v>9171</v>
      </c>
      <c r="O1391" s="35" t="s">
        <v>52</v>
      </c>
      <c r="P1391" s="35" t="s">
        <v>2656</v>
      </c>
      <c r="Q1391" s="35" t="s">
        <v>112</v>
      </c>
      <c r="R1391" s="35" t="s">
        <v>2577</v>
      </c>
      <c r="S1391" s="35" t="s">
        <v>9172</v>
      </c>
      <c r="T1391">
        <v>9200000</v>
      </c>
      <c r="U1391">
        <v>10</v>
      </c>
      <c r="V1391" s="35" t="s">
        <v>9173</v>
      </c>
      <c r="W1391" s="35" t="s">
        <v>546</v>
      </c>
      <c r="X1391" s="35" t="s">
        <v>130</v>
      </c>
      <c r="Y1391" s="35" t="s">
        <v>48</v>
      </c>
      <c r="Z1391" s="35" t="s">
        <v>14691</v>
      </c>
      <c r="AA1391" s="35" t="s">
        <v>14691</v>
      </c>
      <c r="AB1391">
        <v>16000000</v>
      </c>
      <c r="AC1391" s="35" t="s">
        <v>9173</v>
      </c>
      <c r="AD1391" s="35" t="s">
        <v>9174</v>
      </c>
      <c r="AE1391">
        <v>92007046</v>
      </c>
      <c r="AF1391">
        <v>10</v>
      </c>
      <c r="AG1391" s="35" t="s">
        <v>14691</v>
      </c>
      <c r="AI1391">
        <v>3066667</v>
      </c>
      <c r="AJ1391" s="20">
        <v>44243</v>
      </c>
      <c r="AK1391" s="20"/>
      <c r="AL1391">
        <v>4520000</v>
      </c>
      <c r="AO1391">
        <v>5022222</v>
      </c>
      <c r="AP1391" s="35" t="s">
        <v>14691</v>
      </c>
      <c r="AQ1391" s="35" t="s">
        <v>14691</v>
      </c>
      <c r="AR1391" s="35" t="s">
        <v>14691</v>
      </c>
      <c r="AS1391" s="35" t="s">
        <v>14691</v>
      </c>
      <c r="AT1391" s="35" t="s">
        <v>14691</v>
      </c>
      <c r="AU1391">
        <v>10.01</v>
      </c>
      <c r="AV1391">
        <v>10.07</v>
      </c>
      <c r="AW1391" t="b">
        <v>0</v>
      </c>
      <c r="AX1391">
        <v>9200000</v>
      </c>
      <c r="AY1391" s="20">
        <v>44975</v>
      </c>
      <c r="AZ1391" s="20"/>
      <c r="BA1391" s="20"/>
      <c r="BB1391">
        <v>1</v>
      </c>
      <c r="BC1391">
        <v>0.3333333432674408</v>
      </c>
      <c r="BD1391">
        <v>1</v>
      </c>
      <c r="BE1391">
        <v>11.5</v>
      </c>
      <c r="BF1391" s="35" t="s">
        <v>14691</v>
      </c>
      <c r="BG1391" s="35" t="s">
        <v>9181</v>
      </c>
      <c r="BH1391" s="35" t="s">
        <v>9182</v>
      </c>
      <c r="BI1391" s="35" t="s">
        <v>2589</v>
      </c>
      <c r="BJ1391" s="35" t="s">
        <v>9183</v>
      </c>
    </row>
    <row r="1392" spans="1:62" x14ac:dyDescent="0.2">
      <c r="A1392">
        <v>1390</v>
      </c>
      <c r="B1392" s="35" t="s">
        <v>11752</v>
      </c>
      <c r="C1392" s="35" t="s">
        <v>11753</v>
      </c>
      <c r="D1392" s="35" t="s">
        <v>11754</v>
      </c>
      <c r="E1392" s="35" t="s">
        <v>11755</v>
      </c>
      <c r="F1392" s="35" t="s">
        <v>11756</v>
      </c>
      <c r="G1392" s="20">
        <v>44246</v>
      </c>
      <c r="H1392" s="35" t="s">
        <v>3225</v>
      </c>
      <c r="I1392" s="35" t="s">
        <v>54</v>
      </c>
      <c r="J1392" s="35" t="s">
        <v>119</v>
      </c>
      <c r="K1392">
        <v>18</v>
      </c>
      <c r="L1392">
        <v>9.1999999999999993</v>
      </c>
      <c r="M1392" s="35" t="s">
        <v>11757</v>
      </c>
      <c r="N1392" s="35" t="s">
        <v>11758</v>
      </c>
      <c r="O1392" s="35" t="s">
        <v>51</v>
      </c>
      <c r="P1392" s="35" t="s">
        <v>2656</v>
      </c>
      <c r="Q1392" s="35" t="s">
        <v>81</v>
      </c>
      <c r="R1392" s="35" t="s">
        <v>2577</v>
      </c>
      <c r="S1392" s="35" t="s">
        <v>11759</v>
      </c>
      <c r="T1392">
        <v>57500000</v>
      </c>
      <c r="U1392">
        <v>10</v>
      </c>
      <c r="V1392" s="35" t="s">
        <v>11760</v>
      </c>
      <c r="W1392" s="35" t="s">
        <v>703</v>
      </c>
      <c r="X1392" s="35" t="s">
        <v>49</v>
      </c>
      <c r="Y1392" s="35" t="s">
        <v>48</v>
      </c>
      <c r="Z1392" s="35" t="s">
        <v>14691</v>
      </c>
      <c r="AA1392" s="35" t="s">
        <v>14691</v>
      </c>
      <c r="AB1392">
        <v>50000000</v>
      </c>
      <c r="AC1392" s="35" t="s">
        <v>11761</v>
      </c>
      <c r="AD1392" s="35" t="s">
        <v>11762</v>
      </c>
      <c r="AE1392">
        <v>575028505</v>
      </c>
      <c r="AF1392">
        <v>10</v>
      </c>
      <c r="AG1392" s="35" t="s">
        <v>14691</v>
      </c>
      <c r="AI1392">
        <v>11500000</v>
      </c>
      <c r="AJ1392" s="20">
        <v>44280</v>
      </c>
      <c r="AK1392" s="20"/>
      <c r="AL1392">
        <v>14000000</v>
      </c>
      <c r="AO1392">
        <v>9333333</v>
      </c>
      <c r="AP1392" s="35" t="s">
        <v>14691</v>
      </c>
      <c r="AQ1392" s="35" t="s">
        <v>14691</v>
      </c>
      <c r="AR1392" s="35" t="s">
        <v>14691</v>
      </c>
      <c r="AS1392" s="35" t="s">
        <v>14691</v>
      </c>
      <c r="AT1392" s="35" t="s">
        <v>14691</v>
      </c>
      <c r="AU1392">
        <v>10.01</v>
      </c>
      <c r="AV1392">
        <v>10.077</v>
      </c>
      <c r="AW1392" t="b">
        <v>0</v>
      </c>
      <c r="AX1392">
        <v>57500000</v>
      </c>
      <c r="AY1392" s="20">
        <v>45014</v>
      </c>
      <c r="AZ1392" s="20"/>
      <c r="BA1392" s="20"/>
      <c r="BB1392">
        <v>1</v>
      </c>
      <c r="BC1392">
        <v>0.20000000298023224</v>
      </c>
      <c r="BD1392">
        <v>1</v>
      </c>
      <c r="BE1392">
        <v>11.5</v>
      </c>
      <c r="BF1392" s="35" t="s">
        <v>14691</v>
      </c>
      <c r="BG1392" s="35" t="s">
        <v>704</v>
      </c>
      <c r="BH1392" s="35" t="s">
        <v>11763</v>
      </c>
      <c r="BI1392" s="35" t="s">
        <v>2580</v>
      </c>
      <c r="BJ1392" s="35" t="s">
        <v>11764</v>
      </c>
    </row>
    <row r="1393" spans="1:62" x14ac:dyDescent="0.2">
      <c r="A1393">
        <v>1391</v>
      </c>
      <c r="B1393" s="35" t="s">
        <v>11752</v>
      </c>
      <c r="C1393" s="35" t="s">
        <v>11753</v>
      </c>
      <c r="D1393" s="35" t="s">
        <v>11754</v>
      </c>
      <c r="E1393" s="35" t="s">
        <v>11765</v>
      </c>
      <c r="F1393" s="35" t="s">
        <v>11756</v>
      </c>
      <c r="G1393" s="20">
        <v>44246</v>
      </c>
      <c r="H1393" s="35" t="s">
        <v>3225</v>
      </c>
      <c r="I1393" s="35" t="s">
        <v>54</v>
      </c>
      <c r="J1393" s="35" t="s">
        <v>119</v>
      </c>
      <c r="K1393">
        <v>18</v>
      </c>
      <c r="L1393">
        <v>9.1999999999999993</v>
      </c>
      <c r="M1393" s="35" t="s">
        <v>11757</v>
      </c>
      <c r="N1393" s="35" t="s">
        <v>11758</v>
      </c>
      <c r="O1393" s="35" t="s">
        <v>51</v>
      </c>
      <c r="P1393" s="35" t="s">
        <v>2656</v>
      </c>
      <c r="Q1393" s="35" t="s">
        <v>81</v>
      </c>
      <c r="R1393" s="35" t="s">
        <v>2577</v>
      </c>
      <c r="S1393" s="35" t="s">
        <v>11759</v>
      </c>
      <c r="T1393">
        <v>57500000</v>
      </c>
      <c r="U1393">
        <v>10</v>
      </c>
      <c r="V1393" s="35" t="s">
        <v>11760</v>
      </c>
      <c r="W1393" s="35" t="s">
        <v>703</v>
      </c>
      <c r="X1393" s="35" t="s">
        <v>49</v>
      </c>
      <c r="Y1393" s="35" t="s">
        <v>48</v>
      </c>
      <c r="Z1393" s="35" t="s">
        <v>14691</v>
      </c>
      <c r="AA1393" s="35" t="s">
        <v>14691</v>
      </c>
      <c r="AB1393">
        <v>50000000</v>
      </c>
      <c r="AC1393" s="35" t="s">
        <v>11761</v>
      </c>
      <c r="AD1393" s="35" t="s">
        <v>11762</v>
      </c>
      <c r="AE1393">
        <v>575028505</v>
      </c>
      <c r="AF1393">
        <v>10</v>
      </c>
      <c r="AG1393" s="35" t="s">
        <v>14691</v>
      </c>
      <c r="AI1393">
        <v>11500000</v>
      </c>
      <c r="AJ1393" s="20">
        <v>44280</v>
      </c>
      <c r="AK1393" s="20"/>
      <c r="AL1393">
        <v>14000000</v>
      </c>
      <c r="AO1393">
        <v>9333333</v>
      </c>
      <c r="AP1393" s="35" t="s">
        <v>14691</v>
      </c>
      <c r="AQ1393" s="35" t="s">
        <v>14691</v>
      </c>
      <c r="AR1393" s="35" t="s">
        <v>14691</v>
      </c>
      <c r="AS1393" s="35" t="s">
        <v>14691</v>
      </c>
      <c r="AT1393" s="35" t="s">
        <v>14691</v>
      </c>
      <c r="AU1393">
        <v>10.01</v>
      </c>
      <c r="AV1393">
        <v>10.077</v>
      </c>
      <c r="AW1393" t="b">
        <v>0</v>
      </c>
      <c r="AX1393">
        <v>57500000</v>
      </c>
      <c r="AY1393" s="20">
        <v>45014</v>
      </c>
      <c r="AZ1393" s="20"/>
      <c r="BA1393" s="20"/>
      <c r="BB1393">
        <v>1</v>
      </c>
      <c r="BC1393">
        <v>0.20000000298023224</v>
      </c>
      <c r="BD1393">
        <v>1</v>
      </c>
      <c r="BE1393">
        <v>11.5</v>
      </c>
      <c r="BF1393" s="35" t="s">
        <v>14691</v>
      </c>
      <c r="BG1393" s="35" t="s">
        <v>11752</v>
      </c>
      <c r="BH1393" s="35" t="s">
        <v>11766</v>
      </c>
      <c r="BI1393" s="35" t="s">
        <v>2584</v>
      </c>
      <c r="BJ1393" s="35" t="s">
        <v>11767</v>
      </c>
    </row>
    <row r="1394" spans="1:62" x14ac:dyDescent="0.2">
      <c r="A1394">
        <v>1392</v>
      </c>
      <c r="B1394" s="35" t="s">
        <v>11752</v>
      </c>
      <c r="C1394" s="35" t="s">
        <v>11753</v>
      </c>
      <c r="D1394" s="35" t="s">
        <v>11754</v>
      </c>
      <c r="E1394" s="35" t="s">
        <v>11768</v>
      </c>
      <c r="F1394" s="35" t="s">
        <v>11756</v>
      </c>
      <c r="G1394" s="20">
        <v>44246</v>
      </c>
      <c r="H1394" s="35" t="s">
        <v>3225</v>
      </c>
      <c r="I1394" s="35" t="s">
        <v>54</v>
      </c>
      <c r="J1394" s="35" t="s">
        <v>119</v>
      </c>
      <c r="K1394">
        <v>18</v>
      </c>
      <c r="L1394">
        <v>9.1999999999999993</v>
      </c>
      <c r="M1394" s="35" t="s">
        <v>11757</v>
      </c>
      <c r="N1394" s="35" t="s">
        <v>11758</v>
      </c>
      <c r="O1394" s="35" t="s">
        <v>51</v>
      </c>
      <c r="P1394" s="35" t="s">
        <v>2656</v>
      </c>
      <c r="Q1394" s="35" t="s">
        <v>81</v>
      </c>
      <c r="R1394" s="35" t="s">
        <v>2577</v>
      </c>
      <c r="S1394" s="35" t="s">
        <v>11759</v>
      </c>
      <c r="T1394">
        <v>57500000</v>
      </c>
      <c r="U1394">
        <v>10</v>
      </c>
      <c r="V1394" s="35" t="s">
        <v>11760</v>
      </c>
      <c r="W1394" s="35" t="s">
        <v>703</v>
      </c>
      <c r="X1394" s="35" t="s">
        <v>49</v>
      </c>
      <c r="Y1394" s="35" t="s">
        <v>48</v>
      </c>
      <c r="Z1394" s="35" t="s">
        <v>14691</v>
      </c>
      <c r="AA1394" s="35" t="s">
        <v>14691</v>
      </c>
      <c r="AB1394">
        <v>50000000</v>
      </c>
      <c r="AC1394" s="35" t="s">
        <v>11761</v>
      </c>
      <c r="AD1394" s="35" t="s">
        <v>11762</v>
      </c>
      <c r="AE1394">
        <v>575028505</v>
      </c>
      <c r="AF1394">
        <v>10</v>
      </c>
      <c r="AG1394" s="35" t="s">
        <v>14691</v>
      </c>
      <c r="AI1394">
        <v>11500000</v>
      </c>
      <c r="AJ1394" s="20">
        <v>44280</v>
      </c>
      <c r="AK1394" s="20"/>
      <c r="AL1394">
        <v>14000000</v>
      </c>
      <c r="AO1394">
        <v>9333333</v>
      </c>
      <c r="AP1394" s="35" t="s">
        <v>14691</v>
      </c>
      <c r="AQ1394" s="35" t="s">
        <v>14691</v>
      </c>
      <c r="AR1394" s="35" t="s">
        <v>14691</v>
      </c>
      <c r="AS1394" s="35" t="s">
        <v>14691</v>
      </c>
      <c r="AT1394" s="35" t="s">
        <v>14691</v>
      </c>
      <c r="AU1394">
        <v>10.01</v>
      </c>
      <c r="AV1394">
        <v>10.077</v>
      </c>
      <c r="AW1394" t="b">
        <v>0</v>
      </c>
      <c r="AX1394">
        <v>57500000</v>
      </c>
      <c r="AY1394" s="20">
        <v>45014</v>
      </c>
      <c r="AZ1394" s="20"/>
      <c r="BA1394" s="20"/>
      <c r="BB1394">
        <v>1</v>
      </c>
      <c r="BC1394">
        <v>0.20000000298023224</v>
      </c>
      <c r="BD1394">
        <v>1</v>
      </c>
      <c r="BE1394">
        <v>11.5</v>
      </c>
      <c r="BF1394" s="35" t="s">
        <v>14691</v>
      </c>
      <c r="BG1394" s="35" t="s">
        <v>11769</v>
      </c>
      <c r="BH1394" s="35" t="s">
        <v>11770</v>
      </c>
      <c r="BI1394" s="35" t="s">
        <v>2589</v>
      </c>
      <c r="BJ1394" s="35" t="s">
        <v>11771</v>
      </c>
    </row>
    <row r="1395" spans="1:62" x14ac:dyDescent="0.2">
      <c r="A1395">
        <v>1393</v>
      </c>
      <c r="B1395" s="35" t="s">
        <v>6282</v>
      </c>
      <c r="C1395" s="35" t="s">
        <v>6283</v>
      </c>
      <c r="D1395" s="35" t="s">
        <v>6284</v>
      </c>
      <c r="E1395" s="35" t="s">
        <v>6285</v>
      </c>
      <c r="F1395" s="35" t="s">
        <v>6286</v>
      </c>
      <c r="G1395" s="20">
        <v>44165</v>
      </c>
      <c r="H1395" s="35" t="s">
        <v>3225</v>
      </c>
      <c r="I1395" s="35" t="s">
        <v>54</v>
      </c>
      <c r="J1395" s="35" t="s">
        <v>53</v>
      </c>
      <c r="K1395">
        <v>18</v>
      </c>
      <c r="L1395">
        <v>9.1999999999999993</v>
      </c>
      <c r="M1395" s="35" t="s">
        <v>6287</v>
      </c>
      <c r="N1395" s="35" t="s">
        <v>6288</v>
      </c>
      <c r="O1395" s="35" t="s">
        <v>52</v>
      </c>
      <c r="P1395" s="35" t="s">
        <v>2656</v>
      </c>
      <c r="Q1395" s="35" t="s">
        <v>87</v>
      </c>
      <c r="R1395" s="35" t="s">
        <v>2623</v>
      </c>
      <c r="S1395" s="35" t="s">
        <v>6289</v>
      </c>
      <c r="T1395">
        <v>25000000</v>
      </c>
      <c r="U1395">
        <v>10</v>
      </c>
      <c r="V1395" s="35" t="s">
        <v>14691</v>
      </c>
      <c r="W1395" s="35" t="s">
        <v>701</v>
      </c>
      <c r="X1395" s="35" t="s">
        <v>130</v>
      </c>
      <c r="Y1395" s="35" t="s">
        <v>56</v>
      </c>
      <c r="Z1395" s="35" t="s">
        <v>130</v>
      </c>
      <c r="AA1395" s="35" t="s">
        <v>48</v>
      </c>
      <c r="AC1395" s="35" t="s">
        <v>14691</v>
      </c>
      <c r="AD1395" s="35" t="s">
        <v>14691</v>
      </c>
      <c r="AE1395">
        <v>250007295</v>
      </c>
      <c r="AF1395">
        <v>10</v>
      </c>
      <c r="AG1395" s="35" t="s">
        <v>700</v>
      </c>
      <c r="AH1395">
        <v>655000000</v>
      </c>
      <c r="AI1395">
        <v>8333333</v>
      </c>
      <c r="AJ1395" s="20">
        <v>44183</v>
      </c>
      <c r="AK1395" s="20">
        <v>44421</v>
      </c>
      <c r="AL1395">
        <v>7400000</v>
      </c>
      <c r="AO1395">
        <v>4933333</v>
      </c>
      <c r="AP1395" s="35" t="s">
        <v>14691</v>
      </c>
      <c r="AQ1395" s="35" t="s">
        <v>14691</v>
      </c>
      <c r="AR1395" s="35" t="s">
        <v>14691</v>
      </c>
      <c r="AS1395" s="35" t="s">
        <v>14691</v>
      </c>
      <c r="AT1395" s="35" t="s">
        <v>14691</v>
      </c>
      <c r="AU1395">
        <v>10</v>
      </c>
      <c r="AV1395">
        <v>10.041</v>
      </c>
      <c r="AW1395" t="b">
        <v>1</v>
      </c>
      <c r="AX1395">
        <v>25000000</v>
      </c>
      <c r="AY1395" s="20">
        <v>44917</v>
      </c>
      <c r="AZ1395" s="20">
        <v>44631</v>
      </c>
      <c r="BA1395" s="20"/>
      <c r="BB1395">
        <v>1</v>
      </c>
      <c r="BC1395">
        <v>0.3333333432674408</v>
      </c>
      <c r="BD1395">
        <v>1</v>
      </c>
      <c r="BE1395">
        <v>11.5</v>
      </c>
      <c r="BF1395" s="35" t="s">
        <v>14691</v>
      </c>
      <c r="BG1395" s="35" t="s">
        <v>702</v>
      </c>
      <c r="BH1395" s="35" t="s">
        <v>6290</v>
      </c>
      <c r="BI1395" s="35" t="s">
        <v>2580</v>
      </c>
      <c r="BJ1395" s="35" t="s">
        <v>6291</v>
      </c>
    </row>
    <row r="1396" spans="1:62" x14ac:dyDescent="0.2">
      <c r="A1396">
        <v>1394</v>
      </c>
      <c r="B1396" s="35" t="s">
        <v>6282</v>
      </c>
      <c r="C1396" s="35" t="s">
        <v>6283</v>
      </c>
      <c r="D1396" s="35" t="s">
        <v>6284</v>
      </c>
      <c r="E1396" s="35" t="s">
        <v>6292</v>
      </c>
      <c r="F1396" s="35" t="s">
        <v>6286</v>
      </c>
      <c r="G1396" s="20">
        <v>44165</v>
      </c>
      <c r="H1396" s="35" t="s">
        <v>3225</v>
      </c>
      <c r="I1396" s="35" t="s">
        <v>54</v>
      </c>
      <c r="J1396" s="35" t="s">
        <v>53</v>
      </c>
      <c r="K1396">
        <v>18</v>
      </c>
      <c r="L1396">
        <v>9.1999999999999993</v>
      </c>
      <c r="M1396" s="35" t="s">
        <v>6287</v>
      </c>
      <c r="N1396" s="35" t="s">
        <v>6288</v>
      </c>
      <c r="O1396" s="35" t="s">
        <v>52</v>
      </c>
      <c r="P1396" s="35" t="s">
        <v>2656</v>
      </c>
      <c r="Q1396" s="35" t="s">
        <v>87</v>
      </c>
      <c r="R1396" s="35" t="s">
        <v>2623</v>
      </c>
      <c r="S1396" s="35" t="s">
        <v>6289</v>
      </c>
      <c r="T1396">
        <v>25000000</v>
      </c>
      <c r="U1396">
        <v>10</v>
      </c>
      <c r="V1396" s="35" t="s">
        <v>14691</v>
      </c>
      <c r="W1396" s="35" t="s">
        <v>701</v>
      </c>
      <c r="X1396" s="35" t="s">
        <v>130</v>
      </c>
      <c r="Y1396" s="35" t="s">
        <v>56</v>
      </c>
      <c r="Z1396" s="35" t="s">
        <v>130</v>
      </c>
      <c r="AA1396" s="35" t="s">
        <v>48</v>
      </c>
      <c r="AC1396" s="35" t="s">
        <v>14691</v>
      </c>
      <c r="AD1396" s="35" t="s">
        <v>14691</v>
      </c>
      <c r="AE1396">
        <v>250007295</v>
      </c>
      <c r="AF1396">
        <v>10</v>
      </c>
      <c r="AG1396" s="35" t="s">
        <v>700</v>
      </c>
      <c r="AH1396">
        <v>655000000</v>
      </c>
      <c r="AI1396">
        <v>8333333</v>
      </c>
      <c r="AJ1396" s="20">
        <v>44183</v>
      </c>
      <c r="AK1396" s="20">
        <v>44421</v>
      </c>
      <c r="AL1396">
        <v>7400000</v>
      </c>
      <c r="AO1396">
        <v>4933333</v>
      </c>
      <c r="AP1396" s="35" t="s">
        <v>14691</v>
      </c>
      <c r="AQ1396" s="35" t="s">
        <v>14691</v>
      </c>
      <c r="AR1396" s="35" t="s">
        <v>14691</v>
      </c>
      <c r="AS1396" s="35" t="s">
        <v>14691</v>
      </c>
      <c r="AT1396" s="35" t="s">
        <v>14691</v>
      </c>
      <c r="AU1396">
        <v>10</v>
      </c>
      <c r="AV1396">
        <v>10.041</v>
      </c>
      <c r="AW1396" t="b">
        <v>1</v>
      </c>
      <c r="AX1396">
        <v>25000000</v>
      </c>
      <c r="AY1396" s="20">
        <v>44917</v>
      </c>
      <c r="AZ1396" s="20">
        <v>44631</v>
      </c>
      <c r="BA1396" s="20"/>
      <c r="BB1396">
        <v>1</v>
      </c>
      <c r="BC1396">
        <v>0.3333333432674408</v>
      </c>
      <c r="BD1396">
        <v>1</v>
      </c>
      <c r="BE1396">
        <v>11.5</v>
      </c>
      <c r="BF1396" s="35" t="s">
        <v>14691</v>
      </c>
      <c r="BG1396" s="35" t="s">
        <v>6282</v>
      </c>
      <c r="BH1396" s="35" t="s">
        <v>6293</v>
      </c>
      <c r="BI1396" s="35" t="s">
        <v>2584</v>
      </c>
      <c r="BJ1396" s="35" t="s">
        <v>6294</v>
      </c>
    </row>
    <row r="1397" spans="1:62" x14ac:dyDescent="0.2">
      <c r="A1397">
        <v>1395</v>
      </c>
      <c r="B1397" s="35" t="s">
        <v>6282</v>
      </c>
      <c r="C1397" s="35" t="s">
        <v>6283</v>
      </c>
      <c r="D1397" s="35" t="s">
        <v>6284</v>
      </c>
      <c r="E1397" s="35" t="s">
        <v>6295</v>
      </c>
      <c r="F1397" s="35" t="s">
        <v>6286</v>
      </c>
      <c r="G1397" s="20">
        <v>44165</v>
      </c>
      <c r="H1397" s="35" t="s">
        <v>3225</v>
      </c>
      <c r="I1397" s="35" t="s">
        <v>54</v>
      </c>
      <c r="J1397" s="35" t="s">
        <v>53</v>
      </c>
      <c r="K1397">
        <v>18</v>
      </c>
      <c r="L1397">
        <v>9.1999999999999993</v>
      </c>
      <c r="M1397" s="35" t="s">
        <v>6287</v>
      </c>
      <c r="N1397" s="35" t="s">
        <v>6288</v>
      </c>
      <c r="O1397" s="35" t="s">
        <v>52</v>
      </c>
      <c r="P1397" s="35" t="s">
        <v>2656</v>
      </c>
      <c r="Q1397" s="35" t="s">
        <v>87</v>
      </c>
      <c r="R1397" s="35" t="s">
        <v>2623</v>
      </c>
      <c r="S1397" s="35" t="s">
        <v>6289</v>
      </c>
      <c r="T1397">
        <v>25000000</v>
      </c>
      <c r="U1397">
        <v>10</v>
      </c>
      <c r="V1397" s="35" t="s">
        <v>14691</v>
      </c>
      <c r="W1397" s="35" t="s">
        <v>701</v>
      </c>
      <c r="X1397" s="35" t="s">
        <v>130</v>
      </c>
      <c r="Y1397" s="35" t="s">
        <v>56</v>
      </c>
      <c r="Z1397" s="35" t="s">
        <v>130</v>
      </c>
      <c r="AA1397" s="35" t="s">
        <v>48</v>
      </c>
      <c r="AC1397" s="35" t="s">
        <v>14691</v>
      </c>
      <c r="AD1397" s="35" t="s">
        <v>14691</v>
      </c>
      <c r="AE1397">
        <v>250007295</v>
      </c>
      <c r="AF1397">
        <v>10</v>
      </c>
      <c r="AG1397" s="35" t="s">
        <v>700</v>
      </c>
      <c r="AH1397">
        <v>655000000</v>
      </c>
      <c r="AI1397">
        <v>8333333</v>
      </c>
      <c r="AJ1397" s="20">
        <v>44183</v>
      </c>
      <c r="AK1397" s="20">
        <v>44421</v>
      </c>
      <c r="AL1397">
        <v>7400000</v>
      </c>
      <c r="AO1397">
        <v>4933333</v>
      </c>
      <c r="AP1397" s="35" t="s">
        <v>14691</v>
      </c>
      <c r="AQ1397" s="35" t="s">
        <v>14691</v>
      </c>
      <c r="AR1397" s="35" t="s">
        <v>14691</v>
      </c>
      <c r="AS1397" s="35" t="s">
        <v>14691</v>
      </c>
      <c r="AT1397" s="35" t="s">
        <v>14691</v>
      </c>
      <c r="AU1397">
        <v>10</v>
      </c>
      <c r="AV1397">
        <v>10.041</v>
      </c>
      <c r="AW1397" t="b">
        <v>1</v>
      </c>
      <c r="AX1397">
        <v>25000000</v>
      </c>
      <c r="AY1397" s="20">
        <v>44917</v>
      </c>
      <c r="AZ1397" s="20">
        <v>44631</v>
      </c>
      <c r="BA1397" s="20"/>
      <c r="BB1397">
        <v>1</v>
      </c>
      <c r="BC1397">
        <v>0.3333333432674408</v>
      </c>
      <c r="BD1397">
        <v>1</v>
      </c>
      <c r="BE1397">
        <v>11.5</v>
      </c>
      <c r="BF1397" s="35" t="s">
        <v>14691</v>
      </c>
      <c r="BG1397" s="35" t="s">
        <v>6296</v>
      </c>
      <c r="BH1397" s="35" t="s">
        <v>6297</v>
      </c>
      <c r="BI1397" s="35" t="s">
        <v>2589</v>
      </c>
      <c r="BJ1397" s="35" t="s">
        <v>6298</v>
      </c>
    </row>
    <row r="1398" spans="1:62" x14ac:dyDescent="0.2">
      <c r="A1398">
        <v>1396</v>
      </c>
      <c r="B1398" s="35" t="s">
        <v>14255</v>
      </c>
      <c r="C1398" s="35" t="s">
        <v>14256</v>
      </c>
      <c r="D1398" s="35" t="s">
        <v>14257</v>
      </c>
      <c r="E1398" s="35" t="s">
        <v>14258</v>
      </c>
      <c r="F1398" s="35" t="s">
        <v>14259</v>
      </c>
      <c r="G1398" s="20">
        <v>44389</v>
      </c>
      <c r="H1398" s="35" t="s">
        <v>3225</v>
      </c>
      <c r="I1398" s="35" t="s">
        <v>61</v>
      </c>
      <c r="J1398" s="35" t="s">
        <v>53</v>
      </c>
      <c r="K1398">
        <v>18</v>
      </c>
      <c r="L1398">
        <v>9.1999999999999993</v>
      </c>
      <c r="M1398" s="35" t="s">
        <v>5940</v>
      </c>
      <c r="N1398" s="35" t="s">
        <v>14260</v>
      </c>
      <c r="O1398" s="35" t="s">
        <v>209</v>
      </c>
      <c r="P1398" s="35" t="s">
        <v>2575</v>
      </c>
      <c r="Q1398" s="35" t="s">
        <v>59</v>
      </c>
      <c r="R1398" s="35" t="s">
        <v>2577</v>
      </c>
      <c r="S1398" s="35" t="s">
        <v>14261</v>
      </c>
      <c r="T1398">
        <v>26514780</v>
      </c>
      <c r="U1398">
        <v>10</v>
      </c>
      <c r="V1398" s="35" t="s">
        <v>14691</v>
      </c>
      <c r="W1398" s="35" t="s">
        <v>698</v>
      </c>
      <c r="X1398" s="35" t="s">
        <v>104</v>
      </c>
      <c r="Y1398" s="35" t="s">
        <v>48</v>
      </c>
      <c r="Z1398" s="35" t="s">
        <v>14691</v>
      </c>
      <c r="AA1398" s="35" t="s">
        <v>14691</v>
      </c>
      <c r="AC1398" s="35" t="s">
        <v>14691</v>
      </c>
      <c r="AD1398" s="35" t="s">
        <v>14691</v>
      </c>
      <c r="AE1398">
        <v>265150291</v>
      </c>
      <c r="AF1398">
        <v>10</v>
      </c>
      <c r="AG1398" s="35" t="s">
        <v>14691</v>
      </c>
      <c r="AI1398">
        <v>8838260</v>
      </c>
      <c r="AJ1398" s="20">
        <v>44406</v>
      </c>
      <c r="AK1398" s="20"/>
      <c r="AL1398">
        <v>8302956</v>
      </c>
      <c r="AO1398">
        <v>5535304</v>
      </c>
      <c r="AP1398" s="35" t="s">
        <v>14691</v>
      </c>
      <c r="AQ1398" s="35" t="s">
        <v>14691</v>
      </c>
      <c r="AR1398" s="35" t="s">
        <v>14691</v>
      </c>
      <c r="AS1398" s="35" t="s">
        <v>14691</v>
      </c>
      <c r="AT1398" s="35" t="s">
        <v>14691</v>
      </c>
      <c r="AU1398">
        <v>10.01</v>
      </c>
      <c r="AV1398">
        <v>10.099</v>
      </c>
      <c r="AW1398" t="b">
        <v>0</v>
      </c>
      <c r="AX1398">
        <v>26514780</v>
      </c>
      <c r="AY1398" s="20">
        <v>45140</v>
      </c>
      <c r="AZ1398" s="20"/>
      <c r="BA1398" s="20"/>
      <c r="BB1398">
        <v>1</v>
      </c>
      <c r="BC1398">
        <v>0.3333333432674408</v>
      </c>
      <c r="BD1398">
        <v>1</v>
      </c>
      <c r="BE1398">
        <v>11.5</v>
      </c>
      <c r="BF1398" s="35" t="s">
        <v>14691</v>
      </c>
      <c r="BG1398" s="35" t="s">
        <v>699</v>
      </c>
      <c r="BH1398" s="35" t="s">
        <v>14262</v>
      </c>
      <c r="BI1398" s="35" t="s">
        <v>2580</v>
      </c>
      <c r="BJ1398" s="35" t="s">
        <v>14263</v>
      </c>
    </row>
    <row r="1399" spans="1:62" x14ac:dyDescent="0.2">
      <c r="A1399">
        <v>1397</v>
      </c>
      <c r="B1399" s="35" t="s">
        <v>14255</v>
      </c>
      <c r="C1399" s="35" t="s">
        <v>14256</v>
      </c>
      <c r="D1399" s="35" t="s">
        <v>14257</v>
      </c>
      <c r="E1399" s="35" t="s">
        <v>14264</v>
      </c>
      <c r="F1399" s="35" t="s">
        <v>14259</v>
      </c>
      <c r="G1399" s="20">
        <v>44389</v>
      </c>
      <c r="H1399" s="35" t="s">
        <v>3225</v>
      </c>
      <c r="I1399" s="35" t="s">
        <v>61</v>
      </c>
      <c r="J1399" s="35" t="s">
        <v>53</v>
      </c>
      <c r="K1399">
        <v>18</v>
      </c>
      <c r="L1399">
        <v>9.1999999999999993</v>
      </c>
      <c r="M1399" s="35" t="s">
        <v>5940</v>
      </c>
      <c r="N1399" s="35" t="s">
        <v>14260</v>
      </c>
      <c r="O1399" s="35" t="s">
        <v>209</v>
      </c>
      <c r="P1399" s="35" t="s">
        <v>2575</v>
      </c>
      <c r="Q1399" s="35" t="s">
        <v>59</v>
      </c>
      <c r="R1399" s="35" t="s">
        <v>2577</v>
      </c>
      <c r="S1399" s="35" t="s">
        <v>14261</v>
      </c>
      <c r="T1399">
        <v>26514780</v>
      </c>
      <c r="U1399">
        <v>10</v>
      </c>
      <c r="V1399" s="35" t="s">
        <v>14691</v>
      </c>
      <c r="W1399" s="35" t="s">
        <v>698</v>
      </c>
      <c r="X1399" s="35" t="s">
        <v>104</v>
      </c>
      <c r="Y1399" s="35" t="s">
        <v>48</v>
      </c>
      <c r="Z1399" s="35" t="s">
        <v>14691</v>
      </c>
      <c r="AA1399" s="35" t="s">
        <v>14691</v>
      </c>
      <c r="AC1399" s="35" t="s">
        <v>14691</v>
      </c>
      <c r="AD1399" s="35" t="s">
        <v>14691</v>
      </c>
      <c r="AE1399">
        <v>265150291</v>
      </c>
      <c r="AF1399">
        <v>10</v>
      </c>
      <c r="AG1399" s="35" t="s">
        <v>14691</v>
      </c>
      <c r="AI1399">
        <v>8838260</v>
      </c>
      <c r="AJ1399" s="20">
        <v>44406</v>
      </c>
      <c r="AK1399" s="20"/>
      <c r="AL1399">
        <v>8302956</v>
      </c>
      <c r="AO1399">
        <v>5535304</v>
      </c>
      <c r="AP1399" s="35" t="s">
        <v>14691</v>
      </c>
      <c r="AQ1399" s="35" t="s">
        <v>14691</v>
      </c>
      <c r="AR1399" s="35" t="s">
        <v>14691</v>
      </c>
      <c r="AS1399" s="35" t="s">
        <v>14691</v>
      </c>
      <c r="AT1399" s="35" t="s">
        <v>14691</v>
      </c>
      <c r="AU1399">
        <v>10.01</v>
      </c>
      <c r="AV1399">
        <v>10.099</v>
      </c>
      <c r="AW1399" t="b">
        <v>0</v>
      </c>
      <c r="AX1399">
        <v>26514780</v>
      </c>
      <c r="AY1399" s="20">
        <v>45140</v>
      </c>
      <c r="AZ1399" s="20"/>
      <c r="BA1399" s="20"/>
      <c r="BB1399">
        <v>1</v>
      </c>
      <c r="BC1399">
        <v>0.3333333432674408</v>
      </c>
      <c r="BD1399">
        <v>1</v>
      </c>
      <c r="BE1399">
        <v>11.5</v>
      </c>
      <c r="BF1399" s="35" t="s">
        <v>14691</v>
      </c>
      <c r="BG1399" s="35" t="s">
        <v>14255</v>
      </c>
      <c r="BH1399" s="35" t="s">
        <v>14265</v>
      </c>
      <c r="BI1399" s="35" t="s">
        <v>2584</v>
      </c>
      <c r="BJ1399" s="35" t="s">
        <v>14266</v>
      </c>
    </row>
    <row r="1400" spans="1:62" x14ac:dyDescent="0.2">
      <c r="A1400">
        <v>1398</v>
      </c>
      <c r="B1400" s="35" t="s">
        <v>14255</v>
      </c>
      <c r="C1400" s="35" t="s">
        <v>14256</v>
      </c>
      <c r="D1400" s="35" t="s">
        <v>14257</v>
      </c>
      <c r="E1400" s="35" t="s">
        <v>14267</v>
      </c>
      <c r="F1400" s="35" t="s">
        <v>14259</v>
      </c>
      <c r="G1400" s="20">
        <v>44389</v>
      </c>
      <c r="H1400" s="35" t="s">
        <v>3225</v>
      </c>
      <c r="I1400" s="35" t="s">
        <v>61</v>
      </c>
      <c r="J1400" s="35" t="s">
        <v>53</v>
      </c>
      <c r="K1400">
        <v>18</v>
      </c>
      <c r="L1400">
        <v>9.1999999999999993</v>
      </c>
      <c r="M1400" s="35" t="s">
        <v>5940</v>
      </c>
      <c r="N1400" s="35" t="s">
        <v>14260</v>
      </c>
      <c r="O1400" s="35" t="s">
        <v>209</v>
      </c>
      <c r="P1400" s="35" t="s">
        <v>2575</v>
      </c>
      <c r="Q1400" s="35" t="s">
        <v>59</v>
      </c>
      <c r="R1400" s="35" t="s">
        <v>2577</v>
      </c>
      <c r="S1400" s="35" t="s">
        <v>14261</v>
      </c>
      <c r="T1400">
        <v>26514780</v>
      </c>
      <c r="U1400">
        <v>10</v>
      </c>
      <c r="V1400" s="35" t="s">
        <v>14691</v>
      </c>
      <c r="W1400" s="35" t="s">
        <v>698</v>
      </c>
      <c r="X1400" s="35" t="s">
        <v>104</v>
      </c>
      <c r="Y1400" s="35" t="s">
        <v>48</v>
      </c>
      <c r="Z1400" s="35" t="s">
        <v>14691</v>
      </c>
      <c r="AA1400" s="35" t="s">
        <v>14691</v>
      </c>
      <c r="AC1400" s="35" t="s">
        <v>14691</v>
      </c>
      <c r="AD1400" s="35" t="s">
        <v>14691</v>
      </c>
      <c r="AE1400">
        <v>265150291</v>
      </c>
      <c r="AF1400">
        <v>10</v>
      </c>
      <c r="AG1400" s="35" t="s">
        <v>14691</v>
      </c>
      <c r="AI1400">
        <v>8838260</v>
      </c>
      <c r="AJ1400" s="20">
        <v>44406</v>
      </c>
      <c r="AK1400" s="20"/>
      <c r="AL1400">
        <v>8302956</v>
      </c>
      <c r="AO1400">
        <v>5535304</v>
      </c>
      <c r="AP1400" s="35" t="s">
        <v>14691</v>
      </c>
      <c r="AQ1400" s="35" t="s">
        <v>14691</v>
      </c>
      <c r="AR1400" s="35" t="s">
        <v>14691</v>
      </c>
      <c r="AS1400" s="35" t="s">
        <v>14691</v>
      </c>
      <c r="AT1400" s="35" t="s">
        <v>14691</v>
      </c>
      <c r="AU1400">
        <v>10.01</v>
      </c>
      <c r="AV1400">
        <v>10.099</v>
      </c>
      <c r="AW1400" t="b">
        <v>0</v>
      </c>
      <c r="AX1400">
        <v>26514780</v>
      </c>
      <c r="AY1400" s="20">
        <v>45140</v>
      </c>
      <c r="AZ1400" s="20"/>
      <c r="BA1400" s="20"/>
      <c r="BB1400">
        <v>1</v>
      </c>
      <c r="BC1400">
        <v>0.3333333432674408</v>
      </c>
      <c r="BD1400">
        <v>1</v>
      </c>
      <c r="BE1400">
        <v>11.5</v>
      </c>
      <c r="BF1400" s="35" t="s">
        <v>14691</v>
      </c>
      <c r="BG1400" s="35" t="s">
        <v>14268</v>
      </c>
      <c r="BH1400" s="35" t="s">
        <v>14269</v>
      </c>
      <c r="BI1400" s="35" t="s">
        <v>2589</v>
      </c>
      <c r="BJ1400" s="35" t="s">
        <v>14270</v>
      </c>
    </row>
    <row r="1401" spans="1:62" x14ac:dyDescent="0.2">
      <c r="A1401">
        <v>1399</v>
      </c>
      <c r="B1401" s="35" t="s">
        <v>4621</v>
      </c>
      <c r="C1401" s="35" t="s">
        <v>4622</v>
      </c>
      <c r="D1401" s="35" t="s">
        <v>4623</v>
      </c>
      <c r="E1401" s="35" t="s">
        <v>4624</v>
      </c>
      <c r="F1401" s="35" t="s">
        <v>4625</v>
      </c>
      <c r="G1401" s="20">
        <v>44446</v>
      </c>
      <c r="H1401" s="35" t="s">
        <v>463</v>
      </c>
      <c r="I1401" s="35" t="s">
        <v>61</v>
      </c>
      <c r="J1401" s="35" t="s">
        <v>137</v>
      </c>
      <c r="K1401">
        <v>16.5</v>
      </c>
      <c r="L1401">
        <v>9.5</v>
      </c>
      <c r="M1401" s="35" t="s">
        <v>2638</v>
      </c>
      <c r="N1401" s="35" t="s">
        <v>4626</v>
      </c>
      <c r="O1401" s="35" t="s">
        <v>87</v>
      </c>
      <c r="P1401" s="35" t="s">
        <v>2575</v>
      </c>
      <c r="Q1401" s="35" t="s">
        <v>136</v>
      </c>
      <c r="R1401" s="35" t="s">
        <v>2623</v>
      </c>
      <c r="S1401" s="35" t="s">
        <v>3988</v>
      </c>
      <c r="T1401">
        <v>11500000</v>
      </c>
      <c r="U1401">
        <v>10</v>
      </c>
      <c r="V1401" s="35" t="s">
        <v>4627</v>
      </c>
      <c r="W1401" s="35" t="s">
        <v>696</v>
      </c>
      <c r="X1401" s="35" t="s">
        <v>130</v>
      </c>
      <c r="Y1401" s="35" t="s">
        <v>48</v>
      </c>
      <c r="Z1401" s="35" t="s">
        <v>14691</v>
      </c>
      <c r="AA1401" s="35" t="s">
        <v>14691</v>
      </c>
      <c r="AC1401" s="35" t="s">
        <v>14691</v>
      </c>
      <c r="AD1401" s="35" t="s">
        <v>14691</v>
      </c>
      <c r="AE1401">
        <v>116150000</v>
      </c>
      <c r="AF1401">
        <v>10.1</v>
      </c>
      <c r="AG1401" s="35" t="s">
        <v>14691</v>
      </c>
      <c r="AI1401">
        <v>11500000</v>
      </c>
      <c r="AJ1401" s="20">
        <v>44470</v>
      </c>
      <c r="AK1401" s="20"/>
      <c r="AL1401">
        <v>5450000</v>
      </c>
      <c r="AO1401">
        <v>5450000</v>
      </c>
      <c r="AP1401" s="35" t="s">
        <v>14691</v>
      </c>
      <c r="AQ1401" s="35" t="s">
        <v>14691</v>
      </c>
      <c r="AR1401" s="35" t="s">
        <v>14691</v>
      </c>
      <c r="AS1401" s="35" t="s">
        <v>14691</v>
      </c>
      <c r="AT1401" s="35" t="s">
        <v>14691</v>
      </c>
      <c r="AU1401">
        <v>10.1</v>
      </c>
      <c r="AV1401">
        <v>10.122</v>
      </c>
      <c r="AW1401" t="b">
        <v>0</v>
      </c>
      <c r="AX1401">
        <v>11500000</v>
      </c>
      <c r="AY1401" s="20">
        <v>44839</v>
      </c>
      <c r="AZ1401" s="20"/>
      <c r="BA1401" s="20">
        <v>45112</v>
      </c>
      <c r="BB1401">
        <v>1</v>
      </c>
      <c r="BC1401">
        <v>1</v>
      </c>
      <c r="BD1401">
        <v>1</v>
      </c>
      <c r="BE1401">
        <v>11.5</v>
      </c>
      <c r="BF1401" s="35" t="s">
        <v>14691</v>
      </c>
      <c r="BG1401" s="35" t="s">
        <v>697</v>
      </c>
      <c r="BH1401" s="35" t="s">
        <v>4628</v>
      </c>
      <c r="BI1401" s="35" t="s">
        <v>2580</v>
      </c>
      <c r="BJ1401" s="35" t="s">
        <v>4629</v>
      </c>
    </row>
    <row r="1402" spans="1:62" x14ac:dyDescent="0.2">
      <c r="A1402">
        <v>1400</v>
      </c>
      <c r="B1402" s="35" t="s">
        <v>4621</v>
      </c>
      <c r="C1402" s="35" t="s">
        <v>4622</v>
      </c>
      <c r="D1402" s="35" t="s">
        <v>4623</v>
      </c>
      <c r="E1402" s="35" t="s">
        <v>4630</v>
      </c>
      <c r="F1402" s="35" t="s">
        <v>4625</v>
      </c>
      <c r="G1402" s="20">
        <v>44446</v>
      </c>
      <c r="H1402" s="35" t="s">
        <v>463</v>
      </c>
      <c r="I1402" s="35" t="s">
        <v>61</v>
      </c>
      <c r="J1402" s="35" t="s">
        <v>137</v>
      </c>
      <c r="K1402">
        <v>16.5</v>
      </c>
      <c r="L1402">
        <v>9.5</v>
      </c>
      <c r="M1402" s="35" t="s">
        <v>2638</v>
      </c>
      <c r="N1402" s="35" t="s">
        <v>4626</v>
      </c>
      <c r="O1402" s="35" t="s">
        <v>87</v>
      </c>
      <c r="P1402" s="35" t="s">
        <v>2575</v>
      </c>
      <c r="Q1402" s="35" t="s">
        <v>136</v>
      </c>
      <c r="R1402" s="35" t="s">
        <v>2623</v>
      </c>
      <c r="S1402" s="35" t="s">
        <v>3988</v>
      </c>
      <c r="T1402">
        <v>11500000</v>
      </c>
      <c r="U1402">
        <v>10</v>
      </c>
      <c r="V1402" s="35" t="s">
        <v>4627</v>
      </c>
      <c r="W1402" s="35" t="s">
        <v>696</v>
      </c>
      <c r="X1402" s="35" t="s">
        <v>130</v>
      </c>
      <c r="Y1402" s="35" t="s">
        <v>48</v>
      </c>
      <c r="Z1402" s="35" t="s">
        <v>14691</v>
      </c>
      <c r="AA1402" s="35" t="s">
        <v>14691</v>
      </c>
      <c r="AC1402" s="35" t="s">
        <v>14691</v>
      </c>
      <c r="AD1402" s="35" t="s">
        <v>14691</v>
      </c>
      <c r="AE1402">
        <v>116150000</v>
      </c>
      <c r="AF1402">
        <v>10.1</v>
      </c>
      <c r="AG1402" s="35" t="s">
        <v>14691</v>
      </c>
      <c r="AI1402">
        <v>11500000</v>
      </c>
      <c r="AJ1402" s="20">
        <v>44470</v>
      </c>
      <c r="AK1402" s="20"/>
      <c r="AL1402">
        <v>5450000</v>
      </c>
      <c r="AO1402">
        <v>5450000</v>
      </c>
      <c r="AP1402" s="35" t="s">
        <v>14691</v>
      </c>
      <c r="AQ1402" s="35" t="s">
        <v>14691</v>
      </c>
      <c r="AR1402" s="35" t="s">
        <v>14691</v>
      </c>
      <c r="AS1402" s="35" t="s">
        <v>14691</v>
      </c>
      <c r="AT1402" s="35" t="s">
        <v>14691</v>
      </c>
      <c r="AU1402">
        <v>10.1</v>
      </c>
      <c r="AV1402">
        <v>10.122</v>
      </c>
      <c r="AW1402" t="b">
        <v>0</v>
      </c>
      <c r="AX1402">
        <v>11500000</v>
      </c>
      <c r="AY1402" s="20">
        <v>44839</v>
      </c>
      <c r="AZ1402" s="20"/>
      <c r="BA1402" s="20">
        <v>45112</v>
      </c>
      <c r="BB1402">
        <v>1</v>
      </c>
      <c r="BC1402">
        <v>1</v>
      </c>
      <c r="BD1402">
        <v>1</v>
      </c>
      <c r="BE1402">
        <v>11.5</v>
      </c>
      <c r="BF1402" s="35" t="s">
        <v>14691</v>
      </c>
      <c r="BG1402" s="35" t="s">
        <v>4621</v>
      </c>
      <c r="BH1402" s="35" t="s">
        <v>4631</v>
      </c>
      <c r="BI1402" s="35" t="s">
        <v>2584</v>
      </c>
      <c r="BJ1402" s="35" t="s">
        <v>4632</v>
      </c>
    </row>
    <row r="1403" spans="1:62" x14ac:dyDescent="0.2">
      <c r="A1403">
        <v>1401</v>
      </c>
      <c r="B1403" s="35" t="s">
        <v>4621</v>
      </c>
      <c r="C1403" s="35" t="s">
        <v>4622</v>
      </c>
      <c r="D1403" s="35" t="s">
        <v>4623</v>
      </c>
      <c r="E1403" s="35" t="s">
        <v>4633</v>
      </c>
      <c r="F1403" s="35" t="s">
        <v>4625</v>
      </c>
      <c r="G1403" s="20">
        <v>44446</v>
      </c>
      <c r="H1403" s="35" t="s">
        <v>463</v>
      </c>
      <c r="I1403" s="35" t="s">
        <v>61</v>
      </c>
      <c r="J1403" s="35" t="s">
        <v>137</v>
      </c>
      <c r="K1403">
        <v>16.5</v>
      </c>
      <c r="L1403">
        <v>9.5</v>
      </c>
      <c r="M1403" s="35" t="s">
        <v>2638</v>
      </c>
      <c r="N1403" s="35" t="s">
        <v>4626</v>
      </c>
      <c r="O1403" s="35" t="s">
        <v>87</v>
      </c>
      <c r="P1403" s="35" t="s">
        <v>2575</v>
      </c>
      <c r="Q1403" s="35" t="s">
        <v>136</v>
      </c>
      <c r="R1403" s="35" t="s">
        <v>2623</v>
      </c>
      <c r="S1403" s="35" t="s">
        <v>3988</v>
      </c>
      <c r="T1403">
        <v>11500000</v>
      </c>
      <c r="U1403">
        <v>10</v>
      </c>
      <c r="V1403" s="35" t="s">
        <v>4627</v>
      </c>
      <c r="W1403" s="35" t="s">
        <v>696</v>
      </c>
      <c r="X1403" s="35" t="s">
        <v>130</v>
      </c>
      <c r="Y1403" s="35" t="s">
        <v>48</v>
      </c>
      <c r="Z1403" s="35" t="s">
        <v>14691</v>
      </c>
      <c r="AA1403" s="35" t="s">
        <v>14691</v>
      </c>
      <c r="AC1403" s="35" t="s">
        <v>14691</v>
      </c>
      <c r="AD1403" s="35" t="s">
        <v>14691</v>
      </c>
      <c r="AE1403">
        <v>116150000</v>
      </c>
      <c r="AF1403">
        <v>10.1</v>
      </c>
      <c r="AG1403" s="35" t="s">
        <v>14691</v>
      </c>
      <c r="AI1403">
        <v>11500000</v>
      </c>
      <c r="AJ1403" s="20">
        <v>44470</v>
      </c>
      <c r="AK1403" s="20"/>
      <c r="AL1403">
        <v>5450000</v>
      </c>
      <c r="AO1403">
        <v>5450000</v>
      </c>
      <c r="AP1403" s="35" t="s">
        <v>14691</v>
      </c>
      <c r="AQ1403" s="35" t="s">
        <v>14691</v>
      </c>
      <c r="AR1403" s="35" t="s">
        <v>14691</v>
      </c>
      <c r="AS1403" s="35" t="s">
        <v>14691</v>
      </c>
      <c r="AT1403" s="35" t="s">
        <v>14691</v>
      </c>
      <c r="AU1403">
        <v>10.1</v>
      </c>
      <c r="AV1403">
        <v>10.122</v>
      </c>
      <c r="AW1403" t="b">
        <v>0</v>
      </c>
      <c r="AX1403">
        <v>11500000</v>
      </c>
      <c r="AY1403" s="20">
        <v>44839</v>
      </c>
      <c r="AZ1403" s="20"/>
      <c r="BA1403" s="20">
        <v>45112</v>
      </c>
      <c r="BB1403">
        <v>1</v>
      </c>
      <c r="BC1403">
        <v>1</v>
      </c>
      <c r="BD1403">
        <v>1</v>
      </c>
      <c r="BE1403">
        <v>11.5</v>
      </c>
      <c r="BF1403" s="35" t="s">
        <v>14691</v>
      </c>
      <c r="BG1403" s="35" t="s">
        <v>4634</v>
      </c>
      <c r="BH1403" s="35" t="s">
        <v>4635</v>
      </c>
      <c r="BI1403" s="35" t="s">
        <v>2589</v>
      </c>
      <c r="BJ1403" s="35" t="s">
        <v>4636</v>
      </c>
    </row>
    <row r="1404" spans="1:62" x14ac:dyDescent="0.2">
      <c r="A1404">
        <v>1402</v>
      </c>
      <c r="B1404" s="35" t="s">
        <v>13330</v>
      </c>
      <c r="C1404" s="35" t="s">
        <v>13331</v>
      </c>
      <c r="D1404" s="35" t="s">
        <v>13332</v>
      </c>
      <c r="E1404" s="35" t="s">
        <v>13333</v>
      </c>
      <c r="F1404" s="35" t="s">
        <v>13334</v>
      </c>
      <c r="G1404" s="20">
        <v>44515</v>
      </c>
      <c r="H1404" s="35" t="s">
        <v>694</v>
      </c>
      <c r="I1404" s="35" t="s">
        <v>61</v>
      </c>
      <c r="J1404" s="35" t="s">
        <v>53</v>
      </c>
      <c r="K1404">
        <v>18</v>
      </c>
      <c r="L1404">
        <v>9.1999999999999993</v>
      </c>
      <c r="M1404" s="35" t="s">
        <v>13335</v>
      </c>
      <c r="N1404" s="35" t="s">
        <v>13336</v>
      </c>
      <c r="O1404" s="35" t="s">
        <v>267</v>
      </c>
      <c r="P1404" s="35" t="s">
        <v>2656</v>
      </c>
      <c r="Q1404" s="35" t="s">
        <v>81</v>
      </c>
      <c r="R1404" s="35" t="s">
        <v>2577</v>
      </c>
      <c r="S1404" s="35" t="s">
        <v>6064</v>
      </c>
      <c r="T1404">
        <v>34137444</v>
      </c>
      <c r="U1404">
        <v>10</v>
      </c>
      <c r="V1404" s="35" t="s">
        <v>6065</v>
      </c>
      <c r="W1404" s="35" t="s">
        <v>693</v>
      </c>
      <c r="X1404" s="35" t="s">
        <v>72</v>
      </c>
      <c r="Y1404" s="35" t="s">
        <v>48</v>
      </c>
      <c r="Z1404" s="35" t="s">
        <v>14691</v>
      </c>
      <c r="AA1404" s="35" t="s">
        <v>14691</v>
      </c>
      <c r="AB1404">
        <v>100000000</v>
      </c>
      <c r="AC1404" s="35" t="s">
        <v>13337</v>
      </c>
      <c r="AD1404" s="35" t="s">
        <v>13338</v>
      </c>
      <c r="AE1404">
        <v>348201929</v>
      </c>
      <c r="AF1404">
        <v>10.199999999999999</v>
      </c>
      <c r="AG1404" s="35" t="s">
        <v>14691</v>
      </c>
      <c r="AI1404">
        <v>11379148</v>
      </c>
      <c r="AJ1404" s="20">
        <v>44537</v>
      </c>
      <c r="AK1404" s="20"/>
      <c r="AL1404">
        <v>17654978</v>
      </c>
      <c r="AO1404">
        <v>11769985</v>
      </c>
      <c r="AP1404" s="35" t="s">
        <v>14691</v>
      </c>
      <c r="AQ1404" s="35" t="s">
        <v>14691</v>
      </c>
      <c r="AR1404" s="35" t="s">
        <v>14691</v>
      </c>
      <c r="AS1404" s="35" t="s">
        <v>14691</v>
      </c>
      <c r="AT1404" s="35" t="s">
        <v>14691</v>
      </c>
      <c r="AU1404">
        <v>10.199999999999999</v>
      </c>
      <c r="AV1404">
        <v>10.289</v>
      </c>
      <c r="AW1404" t="b">
        <v>0</v>
      </c>
      <c r="AX1404">
        <v>34137444</v>
      </c>
      <c r="AY1404" s="20">
        <v>45086</v>
      </c>
      <c r="AZ1404" s="20"/>
      <c r="BA1404" s="20">
        <v>45269</v>
      </c>
      <c r="BB1404">
        <v>1</v>
      </c>
      <c r="BC1404">
        <v>0.3333333432674408</v>
      </c>
      <c r="BD1404">
        <v>1</v>
      </c>
      <c r="BE1404">
        <v>11.5</v>
      </c>
      <c r="BF1404" s="35" t="s">
        <v>14691</v>
      </c>
      <c r="BG1404" s="35" t="s">
        <v>695</v>
      </c>
      <c r="BH1404" s="35" t="s">
        <v>13339</v>
      </c>
      <c r="BI1404" s="35" t="s">
        <v>2580</v>
      </c>
      <c r="BJ1404" s="35" t="s">
        <v>13340</v>
      </c>
    </row>
    <row r="1405" spans="1:62" x14ac:dyDescent="0.2">
      <c r="A1405">
        <v>1403</v>
      </c>
      <c r="B1405" s="35" t="s">
        <v>13330</v>
      </c>
      <c r="C1405" s="35" t="s">
        <v>13331</v>
      </c>
      <c r="D1405" s="35" t="s">
        <v>13332</v>
      </c>
      <c r="E1405" s="35" t="s">
        <v>13341</v>
      </c>
      <c r="F1405" s="35" t="s">
        <v>13334</v>
      </c>
      <c r="G1405" s="20">
        <v>44515</v>
      </c>
      <c r="H1405" s="35" t="s">
        <v>694</v>
      </c>
      <c r="I1405" s="35" t="s">
        <v>61</v>
      </c>
      <c r="J1405" s="35" t="s">
        <v>53</v>
      </c>
      <c r="K1405">
        <v>18</v>
      </c>
      <c r="L1405">
        <v>9.1999999999999993</v>
      </c>
      <c r="M1405" s="35" t="s">
        <v>13335</v>
      </c>
      <c r="N1405" s="35" t="s">
        <v>13336</v>
      </c>
      <c r="O1405" s="35" t="s">
        <v>267</v>
      </c>
      <c r="P1405" s="35" t="s">
        <v>2656</v>
      </c>
      <c r="Q1405" s="35" t="s">
        <v>81</v>
      </c>
      <c r="R1405" s="35" t="s">
        <v>2577</v>
      </c>
      <c r="S1405" s="35" t="s">
        <v>6064</v>
      </c>
      <c r="T1405">
        <v>34137444</v>
      </c>
      <c r="U1405">
        <v>10</v>
      </c>
      <c r="V1405" s="35" t="s">
        <v>6065</v>
      </c>
      <c r="W1405" s="35" t="s">
        <v>693</v>
      </c>
      <c r="X1405" s="35" t="s">
        <v>72</v>
      </c>
      <c r="Y1405" s="35" t="s">
        <v>48</v>
      </c>
      <c r="Z1405" s="35" t="s">
        <v>14691</v>
      </c>
      <c r="AA1405" s="35" t="s">
        <v>14691</v>
      </c>
      <c r="AB1405">
        <v>100000000</v>
      </c>
      <c r="AC1405" s="35" t="s">
        <v>13337</v>
      </c>
      <c r="AD1405" s="35" t="s">
        <v>13338</v>
      </c>
      <c r="AE1405">
        <v>348201929</v>
      </c>
      <c r="AF1405">
        <v>10.199999999999999</v>
      </c>
      <c r="AG1405" s="35" t="s">
        <v>14691</v>
      </c>
      <c r="AI1405">
        <v>11379148</v>
      </c>
      <c r="AJ1405" s="20">
        <v>44537</v>
      </c>
      <c r="AK1405" s="20"/>
      <c r="AL1405">
        <v>17654978</v>
      </c>
      <c r="AO1405">
        <v>11769985</v>
      </c>
      <c r="AP1405" s="35" t="s">
        <v>14691</v>
      </c>
      <c r="AQ1405" s="35" t="s">
        <v>14691</v>
      </c>
      <c r="AR1405" s="35" t="s">
        <v>14691</v>
      </c>
      <c r="AS1405" s="35" t="s">
        <v>14691</v>
      </c>
      <c r="AT1405" s="35" t="s">
        <v>14691</v>
      </c>
      <c r="AU1405">
        <v>10.199999999999999</v>
      </c>
      <c r="AV1405">
        <v>10.289</v>
      </c>
      <c r="AW1405" t="b">
        <v>0</v>
      </c>
      <c r="AX1405">
        <v>34137444</v>
      </c>
      <c r="AY1405" s="20">
        <v>45086</v>
      </c>
      <c r="AZ1405" s="20"/>
      <c r="BA1405" s="20">
        <v>45269</v>
      </c>
      <c r="BB1405">
        <v>1</v>
      </c>
      <c r="BC1405">
        <v>0.3333333432674408</v>
      </c>
      <c r="BD1405">
        <v>1</v>
      </c>
      <c r="BE1405">
        <v>11.5</v>
      </c>
      <c r="BF1405" s="35" t="s">
        <v>14691</v>
      </c>
      <c r="BG1405" s="35" t="s">
        <v>13330</v>
      </c>
      <c r="BH1405" s="35" t="s">
        <v>13342</v>
      </c>
      <c r="BI1405" s="35" t="s">
        <v>2584</v>
      </c>
      <c r="BJ1405" s="35" t="s">
        <v>13343</v>
      </c>
    </row>
    <row r="1406" spans="1:62" x14ac:dyDescent="0.2">
      <c r="A1406">
        <v>1404</v>
      </c>
      <c r="B1406" s="35" t="s">
        <v>13330</v>
      </c>
      <c r="C1406" s="35" t="s">
        <v>13331</v>
      </c>
      <c r="D1406" s="35" t="s">
        <v>13332</v>
      </c>
      <c r="E1406" s="35" t="s">
        <v>13344</v>
      </c>
      <c r="F1406" s="35" t="s">
        <v>13334</v>
      </c>
      <c r="G1406" s="20">
        <v>44515</v>
      </c>
      <c r="H1406" s="35" t="s">
        <v>694</v>
      </c>
      <c r="I1406" s="35" t="s">
        <v>61</v>
      </c>
      <c r="J1406" s="35" t="s">
        <v>53</v>
      </c>
      <c r="K1406">
        <v>18</v>
      </c>
      <c r="L1406">
        <v>9.1999999999999993</v>
      </c>
      <c r="M1406" s="35" t="s">
        <v>13335</v>
      </c>
      <c r="N1406" s="35" t="s">
        <v>13336</v>
      </c>
      <c r="O1406" s="35" t="s">
        <v>267</v>
      </c>
      <c r="P1406" s="35" t="s">
        <v>2656</v>
      </c>
      <c r="Q1406" s="35" t="s">
        <v>81</v>
      </c>
      <c r="R1406" s="35" t="s">
        <v>2577</v>
      </c>
      <c r="S1406" s="35" t="s">
        <v>6064</v>
      </c>
      <c r="T1406">
        <v>34137444</v>
      </c>
      <c r="U1406">
        <v>10</v>
      </c>
      <c r="V1406" s="35" t="s">
        <v>6065</v>
      </c>
      <c r="W1406" s="35" t="s">
        <v>693</v>
      </c>
      <c r="X1406" s="35" t="s">
        <v>72</v>
      </c>
      <c r="Y1406" s="35" t="s">
        <v>48</v>
      </c>
      <c r="Z1406" s="35" t="s">
        <v>14691</v>
      </c>
      <c r="AA1406" s="35" t="s">
        <v>14691</v>
      </c>
      <c r="AB1406">
        <v>100000000</v>
      </c>
      <c r="AC1406" s="35" t="s">
        <v>13337</v>
      </c>
      <c r="AD1406" s="35" t="s">
        <v>13338</v>
      </c>
      <c r="AE1406">
        <v>348201929</v>
      </c>
      <c r="AF1406">
        <v>10.199999999999999</v>
      </c>
      <c r="AG1406" s="35" t="s">
        <v>14691</v>
      </c>
      <c r="AI1406">
        <v>11379148</v>
      </c>
      <c r="AJ1406" s="20">
        <v>44537</v>
      </c>
      <c r="AK1406" s="20"/>
      <c r="AL1406">
        <v>17654978</v>
      </c>
      <c r="AO1406">
        <v>11769985</v>
      </c>
      <c r="AP1406" s="35" t="s">
        <v>14691</v>
      </c>
      <c r="AQ1406" s="35" t="s">
        <v>14691</v>
      </c>
      <c r="AR1406" s="35" t="s">
        <v>14691</v>
      </c>
      <c r="AS1406" s="35" t="s">
        <v>14691</v>
      </c>
      <c r="AT1406" s="35" t="s">
        <v>14691</v>
      </c>
      <c r="AU1406">
        <v>10.199999999999999</v>
      </c>
      <c r="AV1406">
        <v>10.289</v>
      </c>
      <c r="AW1406" t="b">
        <v>0</v>
      </c>
      <c r="AX1406">
        <v>34137444</v>
      </c>
      <c r="AY1406" s="20">
        <v>45086</v>
      </c>
      <c r="AZ1406" s="20"/>
      <c r="BA1406" s="20">
        <v>45269</v>
      </c>
      <c r="BB1406">
        <v>1</v>
      </c>
      <c r="BC1406">
        <v>0.3333333432674408</v>
      </c>
      <c r="BD1406">
        <v>1</v>
      </c>
      <c r="BE1406">
        <v>11.5</v>
      </c>
      <c r="BF1406" s="35" t="s">
        <v>14691</v>
      </c>
      <c r="BG1406" s="35" t="s">
        <v>13345</v>
      </c>
      <c r="BH1406" s="35" t="s">
        <v>13346</v>
      </c>
      <c r="BI1406" s="35" t="s">
        <v>2589</v>
      </c>
      <c r="BJ1406" s="35" t="s">
        <v>13347</v>
      </c>
    </row>
    <row r="1407" spans="1:62" x14ac:dyDescent="0.2">
      <c r="A1407">
        <v>1405</v>
      </c>
      <c r="B1407" s="35" t="s">
        <v>4280</v>
      </c>
      <c r="C1407" s="35" t="s">
        <v>4281</v>
      </c>
      <c r="D1407" s="35" t="s">
        <v>4282</v>
      </c>
      <c r="E1407" s="35" t="s">
        <v>4283</v>
      </c>
      <c r="F1407" s="35" t="s">
        <v>4284</v>
      </c>
      <c r="G1407" s="20">
        <v>44113</v>
      </c>
      <c r="H1407" s="35" t="s">
        <v>4285</v>
      </c>
      <c r="I1407" s="35" t="s">
        <v>54</v>
      </c>
      <c r="J1407" s="35" t="s">
        <v>69</v>
      </c>
      <c r="K1407">
        <v>18</v>
      </c>
      <c r="L1407">
        <v>9.1999999999999993</v>
      </c>
      <c r="M1407" s="35" t="s">
        <v>4286</v>
      </c>
      <c r="N1407" s="35" t="s">
        <v>4287</v>
      </c>
      <c r="O1407" s="35" t="s">
        <v>52</v>
      </c>
      <c r="P1407" s="35" t="s">
        <v>2656</v>
      </c>
      <c r="Q1407" s="35" t="s">
        <v>68</v>
      </c>
      <c r="R1407" s="35" t="s">
        <v>2623</v>
      </c>
      <c r="S1407" s="35" t="s">
        <v>4288</v>
      </c>
      <c r="T1407">
        <v>31625000</v>
      </c>
      <c r="U1407">
        <v>10</v>
      </c>
      <c r="V1407" s="35" t="s">
        <v>4289</v>
      </c>
      <c r="W1407" s="35" t="s">
        <v>691</v>
      </c>
      <c r="X1407" s="35" t="s">
        <v>79</v>
      </c>
      <c r="Y1407" s="35" t="s">
        <v>48</v>
      </c>
      <c r="Z1407" s="35" t="s">
        <v>14691</v>
      </c>
      <c r="AA1407" s="35" t="s">
        <v>14691</v>
      </c>
      <c r="AC1407" s="35" t="s">
        <v>14691</v>
      </c>
      <c r="AD1407" s="35" t="s">
        <v>14691</v>
      </c>
      <c r="AE1407">
        <v>321019295</v>
      </c>
      <c r="AF1407">
        <v>10.15</v>
      </c>
      <c r="AG1407" s="35" t="s">
        <v>14691</v>
      </c>
      <c r="AI1407">
        <v>15812500</v>
      </c>
      <c r="AJ1407" s="20">
        <v>44173</v>
      </c>
      <c r="AK1407" s="20"/>
      <c r="AL1407">
        <v>12818750</v>
      </c>
      <c r="AO1407">
        <v>12818750</v>
      </c>
      <c r="AP1407" s="35" t="s">
        <v>14691</v>
      </c>
      <c r="AQ1407" s="35" t="s">
        <v>14691</v>
      </c>
      <c r="AR1407" s="35" t="s">
        <v>14691</v>
      </c>
      <c r="AS1407" s="35" t="s">
        <v>14691</v>
      </c>
      <c r="AT1407" s="35" t="s">
        <v>14691</v>
      </c>
      <c r="AU1407">
        <v>10.15</v>
      </c>
      <c r="AV1407">
        <v>10.178000000000001</v>
      </c>
      <c r="AW1407" t="b">
        <v>0</v>
      </c>
      <c r="AX1407">
        <v>31625000</v>
      </c>
      <c r="AY1407" s="20">
        <v>44814</v>
      </c>
      <c r="AZ1407" s="20"/>
      <c r="BA1407" s="20"/>
      <c r="BB1407">
        <v>1</v>
      </c>
      <c r="BC1407">
        <v>0.5</v>
      </c>
      <c r="BD1407">
        <v>1</v>
      </c>
      <c r="BE1407">
        <v>11.5</v>
      </c>
      <c r="BF1407" s="35" t="s">
        <v>14691</v>
      </c>
      <c r="BG1407" s="35" t="s">
        <v>692</v>
      </c>
      <c r="BH1407" s="35" t="s">
        <v>4290</v>
      </c>
      <c r="BI1407" s="35" t="s">
        <v>2580</v>
      </c>
      <c r="BJ1407" s="35" t="s">
        <v>4291</v>
      </c>
    </row>
    <row r="1408" spans="1:62" x14ac:dyDescent="0.2">
      <c r="A1408">
        <v>1406</v>
      </c>
      <c r="B1408" s="35" t="s">
        <v>4280</v>
      </c>
      <c r="C1408" s="35" t="s">
        <v>4281</v>
      </c>
      <c r="D1408" s="35" t="s">
        <v>4282</v>
      </c>
      <c r="E1408" s="35" t="s">
        <v>4292</v>
      </c>
      <c r="F1408" s="35" t="s">
        <v>4284</v>
      </c>
      <c r="G1408" s="20">
        <v>44113</v>
      </c>
      <c r="H1408" s="35" t="s">
        <v>4285</v>
      </c>
      <c r="I1408" s="35" t="s">
        <v>54</v>
      </c>
      <c r="J1408" s="35" t="s">
        <v>69</v>
      </c>
      <c r="K1408">
        <v>18</v>
      </c>
      <c r="L1408">
        <v>9.1999999999999993</v>
      </c>
      <c r="M1408" s="35" t="s">
        <v>4286</v>
      </c>
      <c r="N1408" s="35" t="s">
        <v>4287</v>
      </c>
      <c r="O1408" s="35" t="s">
        <v>52</v>
      </c>
      <c r="P1408" s="35" t="s">
        <v>2656</v>
      </c>
      <c r="Q1408" s="35" t="s">
        <v>68</v>
      </c>
      <c r="R1408" s="35" t="s">
        <v>2623</v>
      </c>
      <c r="S1408" s="35" t="s">
        <v>4288</v>
      </c>
      <c r="T1408">
        <v>31625000</v>
      </c>
      <c r="U1408">
        <v>10</v>
      </c>
      <c r="V1408" s="35" t="s">
        <v>4289</v>
      </c>
      <c r="W1408" s="35" t="s">
        <v>691</v>
      </c>
      <c r="X1408" s="35" t="s">
        <v>79</v>
      </c>
      <c r="Y1408" s="35" t="s">
        <v>48</v>
      </c>
      <c r="Z1408" s="35" t="s">
        <v>14691</v>
      </c>
      <c r="AA1408" s="35" t="s">
        <v>14691</v>
      </c>
      <c r="AC1408" s="35" t="s">
        <v>14691</v>
      </c>
      <c r="AD1408" s="35" t="s">
        <v>14691</v>
      </c>
      <c r="AE1408">
        <v>321019295</v>
      </c>
      <c r="AF1408">
        <v>10.15</v>
      </c>
      <c r="AG1408" s="35" t="s">
        <v>14691</v>
      </c>
      <c r="AI1408">
        <v>15812500</v>
      </c>
      <c r="AJ1408" s="20">
        <v>44173</v>
      </c>
      <c r="AK1408" s="20"/>
      <c r="AL1408">
        <v>12818750</v>
      </c>
      <c r="AO1408">
        <v>12818750</v>
      </c>
      <c r="AP1408" s="35" t="s">
        <v>14691</v>
      </c>
      <c r="AQ1408" s="35" t="s">
        <v>14691</v>
      </c>
      <c r="AR1408" s="35" t="s">
        <v>14691</v>
      </c>
      <c r="AS1408" s="35" t="s">
        <v>14691</v>
      </c>
      <c r="AT1408" s="35" t="s">
        <v>14691</v>
      </c>
      <c r="AU1408">
        <v>10.15</v>
      </c>
      <c r="AV1408">
        <v>10.178000000000001</v>
      </c>
      <c r="AW1408" t="b">
        <v>0</v>
      </c>
      <c r="AX1408">
        <v>31625000</v>
      </c>
      <c r="AY1408" s="20">
        <v>44814</v>
      </c>
      <c r="AZ1408" s="20"/>
      <c r="BA1408" s="20"/>
      <c r="BB1408">
        <v>1</v>
      </c>
      <c r="BC1408">
        <v>0.5</v>
      </c>
      <c r="BD1408">
        <v>1</v>
      </c>
      <c r="BE1408">
        <v>11.5</v>
      </c>
      <c r="BF1408" s="35" t="s">
        <v>14691</v>
      </c>
      <c r="BG1408" s="35" t="s">
        <v>4293</v>
      </c>
      <c r="BH1408" s="35" t="s">
        <v>4294</v>
      </c>
      <c r="BI1408" s="35" t="s">
        <v>2584</v>
      </c>
      <c r="BJ1408" s="35" t="s">
        <v>4295</v>
      </c>
    </row>
    <row r="1409" spans="1:62" x14ac:dyDescent="0.2">
      <c r="A1409">
        <v>1407</v>
      </c>
      <c r="B1409" s="35" t="s">
        <v>4280</v>
      </c>
      <c r="C1409" s="35" t="s">
        <v>4281</v>
      </c>
      <c r="D1409" s="35" t="s">
        <v>4282</v>
      </c>
      <c r="E1409" s="35" t="s">
        <v>4296</v>
      </c>
      <c r="F1409" s="35" t="s">
        <v>4284</v>
      </c>
      <c r="G1409" s="20">
        <v>44113</v>
      </c>
      <c r="H1409" s="35" t="s">
        <v>4285</v>
      </c>
      <c r="I1409" s="35" t="s">
        <v>54</v>
      </c>
      <c r="J1409" s="35" t="s">
        <v>69</v>
      </c>
      <c r="K1409">
        <v>18</v>
      </c>
      <c r="L1409">
        <v>9.1999999999999993</v>
      </c>
      <c r="M1409" s="35" t="s">
        <v>4286</v>
      </c>
      <c r="N1409" s="35" t="s">
        <v>4287</v>
      </c>
      <c r="O1409" s="35" t="s">
        <v>52</v>
      </c>
      <c r="P1409" s="35" t="s">
        <v>2656</v>
      </c>
      <c r="Q1409" s="35" t="s">
        <v>68</v>
      </c>
      <c r="R1409" s="35" t="s">
        <v>2623</v>
      </c>
      <c r="S1409" s="35" t="s">
        <v>4288</v>
      </c>
      <c r="T1409">
        <v>31625000</v>
      </c>
      <c r="U1409">
        <v>10</v>
      </c>
      <c r="V1409" s="35" t="s">
        <v>4289</v>
      </c>
      <c r="W1409" s="35" t="s">
        <v>691</v>
      </c>
      <c r="X1409" s="35" t="s">
        <v>79</v>
      </c>
      <c r="Y1409" s="35" t="s">
        <v>48</v>
      </c>
      <c r="Z1409" s="35" t="s">
        <v>14691</v>
      </c>
      <c r="AA1409" s="35" t="s">
        <v>14691</v>
      </c>
      <c r="AC1409" s="35" t="s">
        <v>14691</v>
      </c>
      <c r="AD1409" s="35" t="s">
        <v>14691</v>
      </c>
      <c r="AE1409">
        <v>321019295</v>
      </c>
      <c r="AF1409">
        <v>10.15</v>
      </c>
      <c r="AG1409" s="35" t="s">
        <v>14691</v>
      </c>
      <c r="AI1409">
        <v>15812500</v>
      </c>
      <c r="AJ1409" s="20">
        <v>44173</v>
      </c>
      <c r="AK1409" s="20"/>
      <c r="AL1409">
        <v>12818750</v>
      </c>
      <c r="AO1409">
        <v>12818750</v>
      </c>
      <c r="AP1409" s="35" t="s">
        <v>14691</v>
      </c>
      <c r="AQ1409" s="35" t="s">
        <v>14691</v>
      </c>
      <c r="AR1409" s="35" t="s">
        <v>14691</v>
      </c>
      <c r="AS1409" s="35" t="s">
        <v>14691</v>
      </c>
      <c r="AT1409" s="35" t="s">
        <v>14691</v>
      </c>
      <c r="AU1409">
        <v>10.15</v>
      </c>
      <c r="AV1409">
        <v>10.178000000000001</v>
      </c>
      <c r="AW1409" t="b">
        <v>0</v>
      </c>
      <c r="AX1409">
        <v>31625000</v>
      </c>
      <c r="AY1409" s="20">
        <v>44814</v>
      </c>
      <c r="AZ1409" s="20"/>
      <c r="BA1409" s="20"/>
      <c r="BB1409">
        <v>1</v>
      </c>
      <c r="BC1409">
        <v>0.5</v>
      </c>
      <c r="BD1409">
        <v>1</v>
      </c>
      <c r="BE1409">
        <v>11.5</v>
      </c>
      <c r="BF1409" s="35" t="s">
        <v>14691</v>
      </c>
      <c r="BG1409" s="35" t="s">
        <v>4297</v>
      </c>
      <c r="BH1409" s="35" t="s">
        <v>4298</v>
      </c>
      <c r="BI1409" s="35" t="s">
        <v>2589</v>
      </c>
      <c r="BJ1409" s="35" t="s">
        <v>4299</v>
      </c>
    </row>
    <row r="1410" spans="1:62" x14ac:dyDescent="0.2">
      <c r="A1410">
        <v>1408</v>
      </c>
      <c r="B1410" s="35" t="s">
        <v>8221</v>
      </c>
      <c r="C1410" s="35" t="s">
        <v>8222</v>
      </c>
      <c r="D1410" s="35" t="s">
        <v>8223</v>
      </c>
      <c r="E1410" s="35" t="s">
        <v>8224</v>
      </c>
      <c r="F1410" s="35" t="s">
        <v>8225</v>
      </c>
      <c r="G1410" s="20">
        <v>44567</v>
      </c>
      <c r="H1410" s="35" t="s">
        <v>138</v>
      </c>
      <c r="I1410" s="35" t="s">
        <v>61</v>
      </c>
      <c r="J1410" s="35" t="s">
        <v>137</v>
      </c>
      <c r="K1410">
        <v>18</v>
      </c>
      <c r="L1410">
        <v>9.1999999999999993</v>
      </c>
      <c r="M1410" s="35" t="s">
        <v>8226</v>
      </c>
      <c r="N1410" s="35" t="s">
        <v>8227</v>
      </c>
      <c r="O1410" s="35" t="s">
        <v>574</v>
      </c>
      <c r="P1410" s="35" t="s">
        <v>2575</v>
      </c>
      <c r="Q1410" s="35" t="s">
        <v>453</v>
      </c>
      <c r="R1410" s="35" t="s">
        <v>2623</v>
      </c>
      <c r="S1410" s="35" t="s">
        <v>8228</v>
      </c>
      <c r="T1410">
        <v>13225000</v>
      </c>
      <c r="U1410">
        <v>10</v>
      </c>
      <c r="V1410" s="35" t="s">
        <v>8229</v>
      </c>
      <c r="W1410" s="35" t="s">
        <v>689</v>
      </c>
      <c r="X1410" s="35" t="s">
        <v>235</v>
      </c>
      <c r="Y1410" s="35" t="s">
        <v>48</v>
      </c>
      <c r="Z1410" s="35" t="s">
        <v>14691</v>
      </c>
      <c r="AA1410" s="35" t="s">
        <v>14691</v>
      </c>
      <c r="AC1410" s="35" t="s">
        <v>14691</v>
      </c>
      <c r="AD1410" s="35" t="s">
        <v>14691</v>
      </c>
      <c r="AE1410">
        <v>134895000</v>
      </c>
      <c r="AF1410">
        <v>10.199999999999999</v>
      </c>
      <c r="AG1410" s="35" t="s">
        <v>14691</v>
      </c>
      <c r="AI1410">
        <v>13225000</v>
      </c>
      <c r="AJ1410" s="20">
        <v>44595</v>
      </c>
      <c r="AK1410" s="20"/>
      <c r="AL1410">
        <v>7540000</v>
      </c>
      <c r="AM1410">
        <v>754000</v>
      </c>
      <c r="AP1410" s="35" t="s">
        <v>14691</v>
      </c>
      <c r="AQ1410" s="35" t="s">
        <v>14691</v>
      </c>
      <c r="AR1410" s="35" t="s">
        <v>14691</v>
      </c>
      <c r="AS1410" s="35" t="s">
        <v>14691</v>
      </c>
      <c r="AT1410" s="35" t="s">
        <v>14691</v>
      </c>
      <c r="AW1410" t="b">
        <v>0</v>
      </c>
      <c r="AX1410">
        <v>13225000</v>
      </c>
      <c r="AY1410" s="20">
        <v>44964</v>
      </c>
      <c r="AZ1410" s="20"/>
      <c r="BA1410" s="20">
        <v>45145</v>
      </c>
      <c r="BB1410">
        <v>1</v>
      </c>
      <c r="BC1410">
        <v>1</v>
      </c>
      <c r="BD1410">
        <v>1</v>
      </c>
      <c r="BE1410">
        <v>11.5</v>
      </c>
      <c r="BF1410" s="35" t="s">
        <v>14691</v>
      </c>
      <c r="BG1410" s="35" t="s">
        <v>690</v>
      </c>
      <c r="BH1410" s="35" t="s">
        <v>6937</v>
      </c>
      <c r="BI1410" s="35" t="s">
        <v>2580</v>
      </c>
      <c r="BJ1410" s="35" t="s">
        <v>6938</v>
      </c>
    </row>
    <row r="1411" spans="1:62" x14ac:dyDescent="0.2">
      <c r="A1411">
        <v>1409</v>
      </c>
      <c r="B1411" s="35" t="s">
        <v>8221</v>
      </c>
      <c r="C1411" s="35" t="s">
        <v>8222</v>
      </c>
      <c r="D1411" s="35" t="s">
        <v>8223</v>
      </c>
      <c r="E1411" s="35" t="s">
        <v>8230</v>
      </c>
      <c r="F1411" s="35" t="s">
        <v>8225</v>
      </c>
      <c r="G1411" s="20">
        <v>44567</v>
      </c>
      <c r="H1411" s="35" t="s">
        <v>138</v>
      </c>
      <c r="I1411" s="35" t="s">
        <v>61</v>
      </c>
      <c r="J1411" s="35" t="s">
        <v>137</v>
      </c>
      <c r="K1411">
        <v>18</v>
      </c>
      <c r="L1411">
        <v>9.1999999999999993</v>
      </c>
      <c r="M1411" s="35" t="s">
        <v>8226</v>
      </c>
      <c r="N1411" s="35" t="s">
        <v>8227</v>
      </c>
      <c r="O1411" s="35" t="s">
        <v>574</v>
      </c>
      <c r="P1411" s="35" t="s">
        <v>2575</v>
      </c>
      <c r="Q1411" s="35" t="s">
        <v>453</v>
      </c>
      <c r="R1411" s="35" t="s">
        <v>2623</v>
      </c>
      <c r="S1411" s="35" t="s">
        <v>8228</v>
      </c>
      <c r="T1411">
        <v>13225000</v>
      </c>
      <c r="U1411">
        <v>10</v>
      </c>
      <c r="V1411" s="35" t="s">
        <v>8229</v>
      </c>
      <c r="W1411" s="35" t="s">
        <v>689</v>
      </c>
      <c r="X1411" s="35" t="s">
        <v>235</v>
      </c>
      <c r="Y1411" s="35" t="s">
        <v>48</v>
      </c>
      <c r="Z1411" s="35" t="s">
        <v>14691</v>
      </c>
      <c r="AA1411" s="35" t="s">
        <v>14691</v>
      </c>
      <c r="AC1411" s="35" t="s">
        <v>14691</v>
      </c>
      <c r="AD1411" s="35" t="s">
        <v>14691</v>
      </c>
      <c r="AE1411">
        <v>134895000</v>
      </c>
      <c r="AF1411">
        <v>10.199999999999999</v>
      </c>
      <c r="AG1411" s="35" t="s">
        <v>14691</v>
      </c>
      <c r="AI1411">
        <v>13225000</v>
      </c>
      <c r="AJ1411" s="20">
        <v>44595</v>
      </c>
      <c r="AK1411" s="20"/>
      <c r="AL1411">
        <v>7540000</v>
      </c>
      <c r="AM1411">
        <v>754000</v>
      </c>
      <c r="AP1411" s="35" t="s">
        <v>14691</v>
      </c>
      <c r="AQ1411" s="35" t="s">
        <v>14691</v>
      </c>
      <c r="AR1411" s="35" t="s">
        <v>14691</v>
      </c>
      <c r="AS1411" s="35" t="s">
        <v>14691</v>
      </c>
      <c r="AT1411" s="35" t="s">
        <v>14691</v>
      </c>
      <c r="AW1411" t="b">
        <v>0</v>
      </c>
      <c r="AX1411">
        <v>13225000</v>
      </c>
      <c r="AY1411" s="20">
        <v>44964</v>
      </c>
      <c r="AZ1411" s="20"/>
      <c r="BA1411" s="20">
        <v>45145</v>
      </c>
      <c r="BB1411">
        <v>1</v>
      </c>
      <c r="BC1411">
        <v>1</v>
      </c>
      <c r="BD1411">
        <v>1</v>
      </c>
      <c r="BE1411">
        <v>11.5</v>
      </c>
      <c r="BF1411" s="35" t="s">
        <v>14691</v>
      </c>
      <c r="BG1411" s="35" t="s">
        <v>8221</v>
      </c>
      <c r="BH1411" s="35" t="s">
        <v>14892</v>
      </c>
      <c r="BI1411" s="35" t="s">
        <v>2584</v>
      </c>
      <c r="BJ1411" s="35" t="s">
        <v>8231</v>
      </c>
    </row>
    <row r="1412" spans="1:62" x14ac:dyDescent="0.2">
      <c r="A1412">
        <v>1410</v>
      </c>
      <c r="B1412" s="35" t="s">
        <v>8221</v>
      </c>
      <c r="C1412" s="35" t="s">
        <v>8222</v>
      </c>
      <c r="D1412" s="35" t="s">
        <v>8223</v>
      </c>
      <c r="E1412" s="35" t="s">
        <v>8232</v>
      </c>
      <c r="F1412" s="35" t="s">
        <v>8225</v>
      </c>
      <c r="G1412" s="20">
        <v>44567</v>
      </c>
      <c r="H1412" s="35" t="s">
        <v>138</v>
      </c>
      <c r="I1412" s="35" t="s">
        <v>61</v>
      </c>
      <c r="J1412" s="35" t="s">
        <v>137</v>
      </c>
      <c r="K1412">
        <v>18</v>
      </c>
      <c r="L1412">
        <v>9.1999999999999993</v>
      </c>
      <c r="M1412" s="35" t="s">
        <v>8226</v>
      </c>
      <c r="N1412" s="35" t="s">
        <v>8227</v>
      </c>
      <c r="O1412" s="35" t="s">
        <v>574</v>
      </c>
      <c r="P1412" s="35" t="s">
        <v>2575</v>
      </c>
      <c r="Q1412" s="35" t="s">
        <v>453</v>
      </c>
      <c r="R1412" s="35" t="s">
        <v>2623</v>
      </c>
      <c r="S1412" s="35" t="s">
        <v>8228</v>
      </c>
      <c r="T1412">
        <v>13225000</v>
      </c>
      <c r="U1412">
        <v>10</v>
      </c>
      <c r="V1412" s="35" t="s">
        <v>8229</v>
      </c>
      <c r="W1412" s="35" t="s">
        <v>689</v>
      </c>
      <c r="X1412" s="35" t="s">
        <v>235</v>
      </c>
      <c r="Y1412" s="35" t="s">
        <v>48</v>
      </c>
      <c r="Z1412" s="35" t="s">
        <v>14691</v>
      </c>
      <c r="AA1412" s="35" t="s">
        <v>14691</v>
      </c>
      <c r="AC1412" s="35" t="s">
        <v>14691</v>
      </c>
      <c r="AD1412" s="35" t="s">
        <v>14691</v>
      </c>
      <c r="AE1412">
        <v>134895000</v>
      </c>
      <c r="AF1412">
        <v>10.199999999999999</v>
      </c>
      <c r="AG1412" s="35" t="s">
        <v>14691</v>
      </c>
      <c r="AI1412">
        <v>13225000</v>
      </c>
      <c r="AJ1412" s="20">
        <v>44595</v>
      </c>
      <c r="AK1412" s="20"/>
      <c r="AL1412">
        <v>7540000</v>
      </c>
      <c r="AM1412">
        <v>754000</v>
      </c>
      <c r="AP1412" s="35" t="s">
        <v>14691</v>
      </c>
      <c r="AQ1412" s="35" t="s">
        <v>14691</v>
      </c>
      <c r="AR1412" s="35" t="s">
        <v>14691</v>
      </c>
      <c r="AS1412" s="35" t="s">
        <v>14691</v>
      </c>
      <c r="AT1412" s="35" t="s">
        <v>14691</v>
      </c>
      <c r="AW1412" t="b">
        <v>0</v>
      </c>
      <c r="AX1412">
        <v>13225000</v>
      </c>
      <c r="AY1412" s="20">
        <v>44964</v>
      </c>
      <c r="AZ1412" s="20"/>
      <c r="BA1412" s="20">
        <v>45145</v>
      </c>
      <c r="BB1412">
        <v>1</v>
      </c>
      <c r="BC1412">
        <v>1</v>
      </c>
      <c r="BD1412">
        <v>1</v>
      </c>
      <c r="BE1412">
        <v>11.5</v>
      </c>
      <c r="BF1412" s="35" t="s">
        <v>14691</v>
      </c>
      <c r="BG1412" s="35" t="s">
        <v>8233</v>
      </c>
      <c r="BH1412" s="35" t="s">
        <v>6937</v>
      </c>
      <c r="BI1412" s="35" t="s">
        <v>2589</v>
      </c>
      <c r="BJ1412" s="35" t="s">
        <v>6938</v>
      </c>
    </row>
    <row r="1413" spans="1:62" x14ac:dyDescent="0.2">
      <c r="A1413">
        <v>1411</v>
      </c>
      <c r="B1413" s="35" t="s">
        <v>7509</v>
      </c>
      <c r="C1413" s="35" t="s">
        <v>7510</v>
      </c>
      <c r="D1413" s="35" t="s">
        <v>7511</v>
      </c>
      <c r="E1413" s="35" t="s">
        <v>7512</v>
      </c>
      <c r="F1413" s="35" t="s">
        <v>7513</v>
      </c>
      <c r="G1413" s="20">
        <v>44200</v>
      </c>
      <c r="H1413" s="35" t="s">
        <v>3225</v>
      </c>
      <c r="I1413" s="35" t="s">
        <v>54</v>
      </c>
      <c r="J1413" s="35" t="s">
        <v>53</v>
      </c>
      <c r="K1413">
        <v>18</v>
      </c>
      <c r="L1413">
        <v>9.1999999999999993</v>
      </c>
      <c r="M1413" s="35" t="s">
        <v>7514</v>
      </c>
      <c r="N1413" s="35" t="s">
        <v>7515</v>
      </c>
      <c r="O1413" s="35" t="s">
        <v>52</v>
      </c>
      <c r="P1413" s="35" t="s">
        <v>2575</v>
      </c>
      <c r="Q1413" s="35" t="s">
        <v>59</v>
      </c>
      <c r="R1413" s="35" t="s">
        <v>2577</v>
      </c>
      <c r="S1413" s="35" t="s">
        <v>7516</v>
      </c>
      <c r="T1413">
        <v>37950000</v>
      </c>
      <c r="U1413">
        <v>10</v>
      </c>
      <c r="V1413" s="35" t="s">
        <v>14691</v>
      </c>
      <c r="W1413" s="35" t="s">
        <v>687</v>
      </c>
      <c r="X1413" s="35" t="s">
        <v>79</v>
      </c>
      <c r="Y1413" s="35" t="s">
        <v>48</v>
      </c>
      <c r="Z1413" s="35" t="s">
        <v>49</v>
      </c>
      <c r="AA1413" s="35" t="s">
        <v>48</v>
      </c>
      <c r="AB1413">
        <v>100000000</v>
      </c>
      <c r="AC1413" s="35" t="s">
        <v>3266</v>
      </c>
      <c r="AD1413" s="35" t="s">
        <v>7517</v>
      </c>
      <c r="AE1413">
        <v>379578480</v>
      </c>
      <c r="AF1413">
        <v>10</v>
      </c>
      <c r="AG1413" s="35" t="s">
        <v>686</v>
      </c>
      <c r="AH1413">
        <v>1300000000</v>
      </c>
      <c r="AI1413">
        <v>12650000</v>
      </c>
      <c r="AJ1413" s="20">
        <v>44218</v>
      </c>
      <c r="AK1413" s="20">
        <v>44546</v>
      </c>
      <c r="AL1413">
        <v>10690000</v>
      </c>
      <c r="AO1413">
        <v>7126667</v>
      </c>
      <c r="AP1413" s="35" t="s">
        <v>14691</v>
      </c>
      <c r="AQ1413" s="35" t="s">
        <v>14691</v>
      </c>
      <c r="AR1413" s="35" t="s">
        <v>14691</v>
      </c>
      <c r="AS1413" s="35" t="s">
        <v>14691</v>
      </c>
      <c r="AT1413" s="35" t="s">
        <v>14691</v>
      </c>
      <c r="AU1413">
        <v>10.01</v>
      </c>
      <c r="AV1413">
        <v>10.067</v>
      </c>
      <c r="AW1413" t="b">
        <v>1</v>
      </c>
      <c r="AX1413">
        <v>37950000</v>
      </c>
      <c r="AY1413" s="20">
        <v>44952</v>
      </c>
      <c r="AZ1413" s="20">
        <v>44742</v>
      </c>
      <c r="BA1413" s="20"/>
      <c r="BB1413">
        <v>1</v>
      </c>
      <c r="BC1413">
        <v>0.3333333432674408</v>
      </c>
      <c r="BD1413">
        <v>1</v>
      </c>
      <c r="BE1413">
        <v>11.5</v>
      </c>
      <c r="BF1413" s="35" t="s">
        <v>14691</v>
      </c>
      <c r="BG1413" s="35" t="s">
        <v>688</v>
      </c>
      <c r="BH1413" s="35" t="s">
        <v>7518</v>
      </c>
      <c r="BI1413" s="35" t="s">
        <v>2580</v>
      </c>
      <c r="BJ1413" s="35" t="s">
        <v>7519</v>
      </c>
    </row>
    <row r="1414" spans="1:62" x14ac:dyDescent="0.2">
      <c r="A1414">
        <v>1412</v>
      </c>
      <c r="B1414" s="35" t="s">
        <v>7509</v>
      </c>
      <c r="C1414" s="35" t="s">
        <v>7510</v>
      </c>
      <c r="D1414" s="35" t="s">
        <v>7511</v>
      </c>
      <c r="E1414" s="35" t="s">
        <v>7520</v>
      </c>
      <c r="F1414" s="35" t="s">
        <v>7513</v>
      </c>
      <c r="G1414" s="20">
        <v>44200</v>
      </c>
      <c r="H1414" s="35" t="s">
        <v>3225</v>
      </c>
      <c r="I1414" s="35" t="s">
        <v>54</v>
      </c>
      <c r="J1414" s="35" t="s">
        <v>53</v>
      </c>
      <c r="K1414">
        <v>18</v>
      </c>
      <c r="L1414">
        <v>9.1999999999999993</v>
      </c>
      <c r="M1414" s="35" t="s">
        <v>7514</v>
      </c>
      <c r="N1414" s="35" t="s">
        <v>7515</v>
      </c>
      <c r="O1414" s="35" t="s">
        <v>52</v>
      </c>
      <c r="P1414" s="35" t="s">
        <v>2575</v>
      </c>
      <c r="Q1414" s="35" t="s">
        <v>59</v>
      </c>
      <c r="R1414" s="35" t="s">
        <v>2577</v>
      </c>
      <c r="S1414" s="35" t="s">
        <v>7516</v>
      </c>
      <c r="T1414">
        <v>37950000</v>
      </c>
      <c r="U1414">
        <v>10</v>
      </c>
      <c r="V1414" s="35" t="s">
        <v>14691</v>
      </c>
      <c r="W1414" s="35" t="s">
        <v>687</v>
      </c>
      <c r="X1414" s="35" t="s">
        <v>79</v>
      </c>
      <c r="Y1414" s="35" t="s">
        <v>48</v>
      </c>
      <c r="Z1414" s="35" t="s">
        <v>49</v>
      </c>
      <c r="AA1414" s="35" t="s">
        <v>48</v>
      </c>
      <c r="AB1414">
        <v>100000000</v>
      </c>
      <c r="AC1414" s="35" t="s">
        <v>3266</v>
      </c>
      <c r="AD1414" s="35" t="s">
        <v>7517</v>
      </c>
      <c r="AE1414">
        <v>379578480</v>
      </c>
      <c r="AF1414">
        <v>10</v>
      </c>
      <c r="AG1414" s="35" t="s">
        <v>686</v>
      </c>
      <c r="AH1414">
        <v>1300000000</v>
      </c>
      <c r="AI1414">
        <v>12650000</v>
      </c>
      <c r="AJ1414" s="20">
        <v>44218</v>
      </c>
      <c r="AK1414" s="20">
        <v>44546</v>
      </c>
      <c r="AL1414">
        <v>10690000</v>
      </c>
      <c r="AO1414">
        <v>7126667</v>
      </c>
      <c r="AP1414" s="35" t="s">
        <v>14691</v>
      </c>
      <c r="AQ1414" s="35" t="s">
        <v>14691</v>
      </c>
      <c r="AR1414" s="35" t="s">
        <v>14691</v>
      </c>
      <c r="AS1414" s="35" t="s">
        <v>14691</v>
      </c>
      <c r="AT1414" s="35" t="s">
        <v>14691</v>
      </c>
      <c r="AU1414">
        <v>10.01</v>
      </c>
      <c r="AV1414">
        <v>10.067</v>
      </c>
      <c r="AW1414" t="b">
        <v>1</v>
      </c>
      <c r="AX1414">
        <v>37950000</v>
      </c>
      <c r="AY1414" s="20">
        <v>44952</v>
      </c>
      <c r="AZ1414" s="20">
        <v>44742</v>
      </c>
      <c r="BA1414" s="20"/>
      <c r="BB1414">
        <v>1</v>
      </c>
      <c r="BC1414">
        <v>0.3333333432674408</v>
      </c>
      <c r="BD1414">
        <v>1</v>
      </c>
      <c r="BE1414">
        <v>11.5</v>
      </c>
      <c r="BF1414" s="35" t="s">
        <v>14691</v>
      </c>
      <c r="BG1414" s="35" t="s">
        <v>7509</v>
      </c>
      <c r="BH1414" s="35" t="s">
        <v>7521</v>
      </c>
      <c r="BI1414" s="35" t="s">
        <v>2584</v>
      </c>
      <c r="BJ1414" s="35" t="s">
        <v>7522</v>
      </c>
    </row>
    <row r="1415" spans="1:62" x14ac:dyDescent="0.2">
      <c r="A1415">
        <v>1413</v>
      </c>
      <c r="B1415" s="35" t="s">
        <v>7509</v>
      </c>
      <c r="C1415" s="35" t="s">
        <v>7510</v>
      </c>
      <c r="D1415" s="35" t="s">
        <v>7511</v>
      </c>
      <c r="E1415" s="35" t="s">
        <v>7523</v>
      </c>
      <c r="F1415" s="35" t="s">
        <v>7513</v>
      </c>
      <c r="G1415" s="20">
        <v>44200</v>
      </c>
      <c r="H1415" s="35" t="s">
        <v>3225</v>
      </c>
      <c r="I1415" s="35" t="s">
        <v>54</v>
      </c>
      <c r="J1415" s="35" t="s">
        <v>53</v>
      </c>
      <c r="K1415">
        <v>18</v>
      </c>
      <c r="L1415">
        <v>9.1999999999999993</v>
      </c>
      <c r="M1415" s="35" t="s">
        <v>7514</v>
      </c>
      <c r="N1415" s="35" t="s">
        <v>7515</v>
      </c>
      <c r="O1415" s="35" t="s">
        <v>52</v>
      </c>
      <c r="P1415" s="35" t="s">
        <v>2575</v>
      </c>
      <c r="Q1415" s="35" t="s">
        <v>59</v>
      </c>
      <c r="R1415" s="35" t="s">
        <v>2577</v>
      </c>
      <c r="S1415" s="35" t="s">
        <v>7516</v>
      </c>
      <c r="T1415">
        <v>37950000</v>
      </c>
      <c r="U1415">
        <v>10</v>
      </c>
      <c r="V1415" s="35" t="s">
        <v>14691</v>
      </c>
      <c r="W1415" s="35" t="s">
        <v>687</v>
      </c>
      <c r="X1415" s="35" t="s">
        <v>79</v>
      </c>
      <c r="Y1415" s="35" t="s">
        <v>48</v>
      </c>
      <c r="Z1415" s="35" t="s">
        <v>49</v>
      </c>
      <c r="AA1415" s="35" t="s">
        <v>48</v>
      </c>
      <c r="AB1415">
        <v>100000000</v>
      </c>
      <c r="AC1415" s="35" t="s">
        <v>3266</v>
      </c>
      <c r="AD1415" s="35" t="s">
        <v>7517</v>
      </c>
      <c r="AE1415">
        <v>379578480</v>
      </c>
      <c r="AF1415">
        <v>10</v>
      </c>
      <c r="AG1415" s="35" t="s">
        <v>686</v>
      </c>
      <c r="AH1415">
        <v>1300000000</v>
      </c>
      <c r="AI1415">
        <v>12650000</v>
      </c>
      <c r="AJ1415" s="20">
        <v>44218</v>
      </c>
      <c r="AK1415" s="20">
        <v>44546</v>
      </c>
      <c r="AL1415">
        <v>10690000</v>
      </c>
      <c r="AO1415">
        <v>7126667</v>
      </c>
      <c r="AP1415" s="35" t="s">
        <v>14691</v>
      </c>
      <c r="AQ1415" s="35" t="s">
        <v>14691</v>
      </c>
      <c r="AR1415" s="35" t="s">
        <v>14691</v>
      </c>
      <c r="AS1415" s="35" t="s">
        <v>14691</v>
      </c>
      <c r="AT1415" s="35" t="s">
        <v>14691</v>
      </c>
      <c r="AU1415">
        <v>10.01</v>
      </c>
      <c r="AV1415">
        <v>10.067</v>
      </c>
      <c r="AW1415" t="b">
        <v>1</v>
      </c>
      <c r="AX1415">
        <v>37950000</v>
      </c>
      <c r="AY1415" s="20">
        <v>44952</v>
      </c>
      <c r="AZ1415" s="20">
        <v>44742</v>
      </c>
      <c r="BA1415" s="20"/>
      <c r="BB1415">
        <v>1</v>
      </c>
      <c r="BC1415">
        <v>0.3333333432674408</v>
      </c>
      <c r="BD1415">
        <v>1</v>
      </c>
      <c r="BE1415">
        <v>11.5</v>
      </c>
      <c r="BF1415" s="35" t="s">
        <v>14691</v>
      </c>
      <c r="BG1415" s="35" t="s">
        <v>7524</v>
      </c>
      <c r="BH1415" s="35" t="s">
        <v>7525</v>
      </c>
      <c r="BI1415" s="35" t="s">
        <v>2589</v>
      </c>
      <c r="BJ1415" s="35" t="s">
        <v>7526</v>
      </c>
    </row>
    <row r="1416" spans="1:62" x14ac:dyDescent="0.2">
      <c r="A1416">
        <v>1414</v>
      </c>
      <c r="B1416" s="35" t="s">
        <v>10108</v>
      </c>
      <c r="C1416" s="35" t="s">
        <v>10109</v>
      </c>
      <c r="D1416" s="35" t="s">
        <v>10110</v>
      </c>
      <c r="E1416" s="35" t="s">
        <v>10111</v>
      </c>
      <c r="F1416" s="35" t="s">
        <v>10112</v>
      </c>
      <c r="G1416" s="20">
        <v>44232</v>
      </c>
      <c r="H1416" s="35" t="s">
        <v>150</v>
      </c>
      <c r="I1416" s="35" t="s">
        <v>54</v>
      </c>
      <c r="J1416" s="35" t="s">
        <v>53</v>
      </c>
      <c r="K1416">
        <v>18</v>
      </c>
      <c r="L1416">
        <v>9.1999999999999993</v>
      </c>
      <c r="M1416" s="35" t="s">
        <v>10113</v>
      </c>
      <c r="N1416" s="35" t="s">
        <v>10114</v>
      </c>
      <c r="O1416" s="35" t="s">
        <v>96</v>
      </c>
      <c r="P1416" s="35" t="s">
        <v>2575</v>
      </c>
      <c r="Q1416" s="35" t="s">
        <v>81</v>
      </c>
      <c r="R1416" s="35" t="s">
        <v>2623</v>
      </c>
      <c r="S1416" s="35" t="s">
        <v>10115</v>
      </c>
      <c r="T1416">
        <v>46393299</v>
      </c>
      <c r="U1416">
        <v>10</v>
      </c>
      <c r="V1416" s="35" t="s">
        <v>10116</v>
      </c>
      <c r="W1416" s="35" t="s">
        <v>684</v>
      </c>
      <c r="X1416" s="35" t="s">
        <v>79</v>
      </c>
      <c r="Y1416" s="35" t="s">
        <v>48</v>
      </c>
      <c r="Z1416" s="35" t="s">
        <v>14691</v>
      </c>
      <c r="AA1416" s="35" t="s">
        <v>14691</v>
      </c>
      <c r="AC1416" s="35" t="s">
        <v>14691</v>
      </c>
      <c r="AD1416" s="35" t="s">
        <v>14691</v>
      </c>
      <c r="AE1416">
        <v>463932990</v>
      </c>
      <c r="AF1416">
        <v>10</v>
      </c>
      <c r="AG1416" s="35" t="s">
        <v>14691</v>
      </c>
      <c r="AI1416">
        <v>15464433</v>
      </c>
      <c r="AJ1416" s="20">
        <v>44257</v>
      </c>
      <c r="AK1416" s="20"/>
      <c r="AL1416">
        <v>11278661</v>
      </c>
      <c r="AO1416">
        <v>7519107</v>
      </c>
      <c r="AP1416" s="35" t="s">
        <v>14691</v>
      </c>
      <c r="AQ1416" s="35" t="s">
        <v>14691</v>
      </c>
      <c r="AR1416" s="35" t="s">
        <v>14691</v>
      </c>
      <c r="AS1416" s="35" t="s">
        <v>14691</v>
      </c>
      <c r="AT1416" s="35" t="s">
        <v>14691</v>
      </c>
      <c r="AU1416">
        <v>10</v>
      </c>
      <c r="AV1416">
        <v>10.051</v>
      </c>
      <c r="AW1416" t="b">
        <v>0</v>
      </c>
      <c r="AX1416">
        <v>46393299</v>
      </c>
      <c r="AY1416" s="20">
        <v>44989</v>
      </c>
      <c r="AZ1416" s="20"/>
      <c r="BA1416" s="20">
        <v>45081</v>
      </c>
      <c r="BB1416">
        <v>1</v>
      </c>
      <c r="BC1416">
        <v>0.3333333432674408</v>
      </c>
      <c r="BD1416">
        <v>1</v>
      </c>
      <c r="BE1416">
        <v>11.5</v>
      </c>
      <c r="BF1416" s="35" t="s">
        <v>14691</v>
      </c>
      <c r="BG1416" s="35" t="s">
        <v>685</v>
      </c>
      <c r="BH1416" s="35" t="s">
        <v>10117</v>
      </c>
      <c r="BI1416" s="35" t="s">
        <v>2580</v>
      </c>
      <c r="BJ1416" s="35" t="s">
        <v>10118</v>
      </c>
    </row>
    <row r="1417" spans="1:62" x14ac:dyDescent="0.2">
      <c r="A1417">
        <v>1415</v>
      </c>
      <c r="B1417" s="35" t="s">
        <v>10108</v>
      </c>
      <c r="C1417" s="35" t="s">
        <v>10109</v>
      </c>
      <c r="D1417" s="35" t="s">
        <v>10110</v>
      </c>
      <c r="E1417" s="35" t="s">
        <v>10119</v>
      </c>
      <c r="F1417" s="35" t="s">
        <v>10112</v>
      </c>
      <c r="G1417" s="20">
        <v>44232</v>
      </c>
      <c r="H1417" s="35" t="s">
        <v>150</v>
      </c>
      <c r="I1417" s="35" t="s">
        <v>54</v>
      </c>
      <c r="J1417" s="35" t="s">
        <v>53</v>
      </c>
      <c r="K1417">
        <v>18</v>
      </c>
      <c r="L1417">
        <v>9.1999999999999993</v>
      </c>
      <c r="M1417" s="35" t="s">
        <v>10113</v>
      </c>
      <c r="N1417" s="35" t="s">
        <v>10114</v>
      </c>
      <c r="O1417" s="35" t="s">
        <v>96</v>
      </c>
      <c r="P1417" s="35" t="s">
        <v>2575</v>
      </c>
      <c r="Q1417" s="35" t="s">
        <v>81</v>
      </c>
      <c r="R1417" s="35" t="s">
        <v>2623</v>
      </c>
      <c r="S1417" s="35" t="s">
        <v>10115</v>
      </c>
      <c r="T1417">
        <v>46393299</v>
      </c>
      <c r="U1417">
        <v>10</v>
      </c>
      <c r="V1417" s="35" t="s">
        <v>10116</v>
      </c>
      <c r="W1417" s="35" t="s">
        <v>684</v>
      </c>
      <c r="X1417" s="35" t="s">
        <v>79</v>
      </c>
      <c r="Y1417" s="35" t="s">
        <v>48</v>
      </c>
      <c r="Z1417" s="35" t="s">
        <v>14691</v>
      </c>
      <c r="AA1417" s="35" t="s">
        <v>14691</v>
      </c>
      <c r="AC1417" s="35" t="s">
        <v>14691</v>
      </c>
      <c r="AD1417" s="35" t="s">
        <v>14691</v>
      </c>
      <c r="AE1417">
        <v>463932990</v>
      </c>
      <c r="AF1417">
        <v>10</v>
      </c>
      <c r="AG1417" s="35" t="s">
        <v>14691</v>
      </c>
      <c r="AI1417">
        <v>15464433</v>
      </c>
      <c r="AJ1417" s="20">
        <v>44257</v>
      </c>
      <c r="AK1417" s="20"/>
      <c r="AL1417">
        <v>11278661</v>
      </c>
      <c r="AO1417">
        <v>7519107</v>
      </c>
      <c r="AP1417" s="35" t="s">
        <v>14691</v>
      </c>
      <c r="AQ1417" s="35" t="s">
        <v>14691</v>
      </c>
      <c r="AR1417" s="35" t="s">
        <v>14691</v>
      </c>
      <c r="AS1417" s="35" t="s">
        <v>14691</v>
      </c>
      <c r="AT1417" s="35" t="s">
        <v>14691</v>
      </c>
      <c r="AU1417">
        <v>10</v>
      </c>
      <c r="AV1417">
        <v>10.051</v>
      </c>
      <c r="AW1417" t="b">
        <v>0</v>
      </c>
      <c r="AX1417">
        <v>46393299</v>
      </c>
      <c r="AY1417" s="20">
        <v>44989</v>
      </c>
      <c r="AZ1417" s="20"/>
      <c r="BA1417" s="20">
        <v>45081</v>
      </c>
      <c r="BB1417">
        <v>1</v>
      </c>
      <c r="BC1417">
        <v>0.3333333432674408</v>
      </c>
      <c r="BD1417">
        <v>1</v>
      </c>
      <c r="BE1417">
        <v>11.5</v>
      </c>
      <c r="BF1417" s="35" t="s">
        <v>14691</v>
      </c>
      <c r="BG1417" s="35" t="s">
        <v>10120</v>
      </c>
      <c r="BH1417" s="35" t="s">
        <v>10121</v>
      </c>
      <c r="BI1417" s="35" t="s">
        <v>2584</v>
      </c>
      <c r="BJ1417" s="35" t="s">
        <v>10122</v>
      </c>
    </row>
    <row r="1418" spans="1:62" x14ac:dyDescent="0.2">
      <c r="A1418">
        <v>1416</v>
      </c>
      <c r="B1418" s="35" t="s">
        <v>10108</v>
      </c>
      <c r="C1418" s="35" t="s">
        <v>10109</v>
      </c>
      <c r="D1418" s="35" t="s">
        <v>10110</v>
      </c>
      <c r="E1418" s="35" t="s">
        <v>10123</v>
      </c>
      <c r="F1418" s="35" t="s">
        <v>10112</v>
      </c>
      <c r="G1418" s="20">
        <v>44232</v>
      </c>
      <c r="H1418" s="35" t="s">
        <v>150</v>
      </c>
      <c r="I1418" s="35" t="s">
        <v>54</v>
      </c>
      <c r="J1418" s="35" t="s">
        <v>53</v>
      </c>
      <c r="K1418">
        <v>18</v>
      </c>
      <c r="L1418">
        <v>9.1999999999999993</v>
      </c>
      <c r="M1418" s="35" t="s">
        <v>10113</v>
      </c>
      <c r="N1418" s="35" t="s">
        <v>10114</v>
      </c>
      <c r="O1418" s="35" t="s">
        <v>96</v>
      </c>
      <c r="P1418" s="35" t="s">
        <v>2575</v>
      </c>
      <c r="Q1418" s="35" t="s">
        <v>81</v>
      </c>
      <c r="R1418" s="35" t="s">
        <v>2623</v>
      </c>
      <c r="S1418" s="35" t="s">
        <v>10115</v>
      </c>
      <c r="T1418">
        <v>46393299</v>
      </c>
      <c r="U1418">
        <v>10</v>
      </c>
      <c r="V1418" s="35" t="s">
        <v>10116</v>
      </c>
      <c r="W1418" s="35" t="s">
        <v>684</v>
      </c>
      <c r="X1418" s="35" t="s">
        <v>79</v>
      </c>
      <c r="Y1418" s="35" t="s">
        <v>48</v>
      </c>
      <c r="Z1418" s="35" t="s">
        <v>14691</v>
      </c>
      <c r="AA1418" s="35" t="s">
        <v>14691</v>
      </c>
      <c r="AC1418" s="35" t="s">
        <v>14691</v>
      </c>
      <c r="AD1418" s="35" t="s">
        <v>14691</v>
      </c>
      <c r="AE1418">
        <v>463932990</v>
      </c>
      <c r="AF1418">
        <v>10</v>
      </c>
      <c r="AG1418" s="35" t="s">
        <v>14691</v>
      </c>
      <c r="AI1418">
        <v>15464433</v>
      </c>
      <c r="AJ1418" s="20">
        <v>44257</v>
      </c>
      <c r="AK1418" s="20"/>
      <c r="AL1418">
        <v>11278661</v>
      </c>
      <c r="AO1418">
        <v>7519107</v>
      </c>
      <c r="AP1418" s="35" t="s">
        <v>14691</v>
      </c>
      <c r="AQ1418" s="35" t="s">
        <v>14691</v>
      </c>
      <c r="AR1418" s="35" t="s">
        <v>14691</v>
      </c>
      <c r="AS1418" s="35" t="s">
        <v>14691</v>
      </c>
      <c r="AT1418" s="35" t="s">
        <v>14691</v>
      </c>
      <c r="AU1418">
        <v>10</v>
      </c>
      <c r="AV1418">
        <v>10.051</v>
      </c>
      <c r="AW1418" t="b">
        <v>0</v>
      </c>
      <c r="AX1418">
        <v>46393299</v>
      </c>
      <c r="AY1418" s="20">
        <v>44989</v>
      </c>
      <c r="AZ1418" s="20"/>
      <c r="BA1418" s="20">
        <v>45081</v>
      </c>
      <c r="BB1418">
        <v>1</v>
      </c>
      <c r="BC1418">
        <v>0.3333333432674408</v>
      </c>
      <c r="BD1418">
        <v>1</v>
      </c>
      <c r="BE1418">
        <v>11.5</v>
      </c>
      <c r="BF1418" s="35" t="s">
        <v>14691</v>
      </c>
      <c r="BG1418" s="35" t="s">
        <v>10124</v>
      </c>
      <c r="BH1418" s="35" t="s">
        <v>10125</v>
      </c>
      <c r="BI1418" s="35" t="s">
        <v>2589</v>
      </c>
      <c r="BJ1418" s="35" t="s">
        <v>10126</v>
      </c>
    </row>
    <row r="1419" spans="1:62" x14ac:dyDescent="0.2">
      <c r="A1419">
        <v>1417</v>
      </c>
      <c r="B1419" s="35" t="s">
        <v>11563</v>
      </c>
      <c r="C1419" s="35" t="s">
        <v>11564</v>
      </c>
      <c r="D1419" s="35" t="s">
        <v>11565</v>
      </c>
      <c r="E1419" s="35" t="s">
        <v>11566</v>
      </c>
      <c r="F1419" s="35" t="s">
        <v>11567</v>
      </c>
      <c r="G1419" s="20">
        <v>44228</v>
      </c>
      <c r="H1419" s="35" t="s">
        <v>3225</v>
      </c>
      <c r="I1419" s="35" t="s">
        <v>54</v>
      </c>
      <c r="J1419" s="35" t="s">
        <v>69</v>
      </c>
      <c r="K1419">
        <v>18</v>
      </c>
      <c r="L1419">
        <v>9.1999999999999993</v>
      </c>
      <c r="M1419" s="35" t="s">
        <v>11568</v>
      </c>
      <c r="N1419" s="35" t="s">
        <v>11569</v>
      </c>
      <c r="O1419" s="35" t="s">
        <v>52</v>
      </c>
      <c r="P1419" s="35" t="s">
        <v>2575</v>
      </c>
      <c r="Q1419" s="35" t="s">
        <v>200</v>
      </c>
      <c r="R1419" s="35" t="s">
        <v>2623</v>
      </c>
      <c r="S1419" s="35" t="s">
        <v>11570</v>
      </c>
      <c r="T1419">
        <v>12843937</v>
      </c>
      <c r="U1419">
        <v>10</v>
      </c>
      <c r="V1419" s="35" t="s">
        <v>14691</v>
      </c>
      <c r="W1419" s="35" t="s">
        <v>682</v>
      </c>
      <c r="X1419" s="35" t="s">
        <v>140</v>
      </c>
      <c r="Y1419" s="35" t="s">
        <v>48</v>
      </c>
      <c r="Z1419" s="35" t="s">
        <v>14691</v>
      </c>
      <c r="AA1419" s="35" t="s">
        <v>14691</v>
      </c>
      <c r="AC1419" s="35" t="s">
        <v>14691</v>
      </c>
      <c r="AD1419" s="35" t="s">
        <v>14691</v>
      </c>
      <c r="AE1419">
        <v>128446115</v>
      </c>
      <c r="AF1419">
        <v>10</v>
      </c>
      <c r="AG1419" s="35" t="s">
        <v>14691</v>
      </c>
      <c r="AI1419">
        <v>6421969</v>
      </c>
      <c r="AJ1419" s="20">
        <v>44278</v>
      </c>
      <c r="AK1419" s="20"/>
      <c r="AL1419">
        <v>4068790</v>
      </c>
      <c r="AM1419">
        <v>406879</v>
      </c>
      <c r="AP1419" s="35" t="s">
        <v>14691</v>
      </c>
      <c r="AQ1419" s="35" t="s">
        <v>14691</v>
      </c>
      <c r="AR1419" s="35" t="s">
        <v>14691</v>
      </c>
      <c r="AS1419" s="35" t="s">
        <v>14691</v>
      </c>
      <c r="AT1419" s="35" t="s">
        <v>14691</v>
      </c>
      <c r="AU1419">
        <v>10</v>
      </c>
      <c r="AV1419">
        <v>10.041</v>
      </c>
      <c r="AW1419" t="b">
        <v>0</v>
      </c>
      <c r="AX1419">
        <v>12843937</v>
      </c>
      <c r="AY1419" s="20">
        <v>45010</v>
      </c>
      <c r="AZ1419" s="20"/>
      <c r="BA1419" s="20"/>
      <c r="BB1419">
        <v>1</v>
      </c>
      <c r="BC1419">
        <v>0.5</v>
      </c>
      <c r="BD1419">
        <v>1</v>
      </c>
      <c r="BE1419">
        <v>11.5</v>
      </c>
      <c r="BF1419" s="35" t="s">
        <v>14691</v>
      </c>
      <c r="BG1419" s="35" t="s">
        <v>683</v>
      </c>
      <c r="BH1419" s="35" t="s">
        <v>11571</v>
      </c>
      <c r="BI1419" s="35" t="s">
        <v>2580</v>
      </c>
      <c r="BJ1419" s="35" t="s">
        <v>11572</v>
      </c>
    </row>
    <row r="1420" spans="1:62" x14ac:dyDescent="0.2">
      <c r="A1420">
        <v>1418</v>
      </c>
      <c r="B1420" s="35" t="s">
        <v>11563</v>
      </c>
      <c r="C1420" s="35" t="s">
        <v>11564</v>
      </c>
      <c r="D1420" s="35" t="s">
        <v>11565</v>
      </c>
      <c r="E1420" s="35" t="s">
        <v>11573</v>
      </c>
      <c r="F1420" s="35" t="s">
        <v>11567</v>
      </c>
      <c r="G1420" s="20">
        <v>44228</v>
      </c>
      <c r="H1420" s="35" t="s">
        <v>3225</v>
      </c>
      <c r="I1420" s="35" t="s">
        <v>54</v>
      </c>
      <c r="J1420" s="35" t="s">
        <v>69</v>
      </c>
      <c r="K1420">
        <v>18</v>
      </c>
      <c r="L1420">
        <v>9.1999999999999993</v>
      </c>
      <c r="M1420" s="35" t="s">
        <v>11568</v>
      </c>
      <c r="N1420" s="35" t="s">
        <v>11569</v>
      </c>
      <c r="O1420" s="35" t="s">
        <v>52</v>
      </c>
      <c r="P1420" s="35" t="s">
        <v>2575</v>
      </c>
      <c r="Q1420" s="35" t="s">
        <v>200</v>
      </c>
      <c r="R1420" s="35" t="s">
        <v>2623</v>
      </c>
      <c r="S1420" s="35" t="s">
        <v>11570</v>
      </c>
      <c r="T1420">
        <v>12843937</v>
      </c>
      <c r="U1420">
        <v>10</v>
      </c>
      <c r="V1420" s="35" t="s">
        <v>14691</v>
      </c>
      <c r="W1420" s="35" t="s">
        <v>682</v>
      </c>
      <c r="X1420" s="35" t="s">
        <v>140</v>
      </c>
      <c r="Y1420" s="35" t="s">
        <v>48</v>
      </c>
      <c r="Z1420" s="35" t="s">
        <v>14691</v>
      </c>
      <c r="AA1420" s="35" t="s">
        <v>14691</v>
      </c>
      <c r="AC1420" s="35" t="s">
        <v>14691</v>
      </c>
      <c r="AD1420" s="35" t="s">
        <v>14691</v>
      </c>
      <c r="AE1420">
        <v>128446115</v>
      </c>
      <c r="AF1420">
        <v>10</v>
      </c>
      <c r="AG1420" s="35" t="s">
        <v>14691</v>
      </c>
      <c r="AI1420">
        <v>6421969</v>
      </c>
      <c r="AJ1420" s="20">
        <v>44278</v>
      </c>
      <c r="AK1420" s="20"/>
      <c r="AL1420">
        <v>4068790</v>
      </c>
      <c r="AM1420">
        <v>406879</v>
      </c>
      <c r="AP1420" s="35" t="s">
        <v>14691</v>
      </c>
      <c r="AQ1420" s="35" t="s">
        <v>14691</v>
      </c>
      <c r="AR1420" s="35" t="s">
        <v>14691</v>
      </c>
      <c r="AS1420" s="35" t="s">
        <v>14691</v>
      </c>
      <c r="AT1420" s="35" t="s">
        <v>14691</v>
      </c>
      <c r="AU1420">
        <v>10</v>
      </c>
      <c r="AV1420">
        <v>10.041</v>
      </c>
      <c r="AW1420" t="b">
        <v>0</v>
      </c>
      <c r="AX1420">
        <v>12843937</v>
      </c>
      <c r="AY1420" s="20">
        <v>45010</v>
      </c>
      <c r="AZ1420" s="20"/>
      <c r="BA1420" s="20"/>
      <c r="BB1420">
        <v>1</v>
      </c>
      <c r="BC1420">
        <v>0.5</v>
      </c>
      <c r="BD1420">
        <v>1</v>
      </c>
      <c r="BE1420">
        <v>11.5</v>
      </c>
      <c r="BF1420" s="35" t="s">
        <v>14691</v>
      </c>
      <c r="BG1420" s="35" t="s">
        <v>11563</v>
      </c>
      <c r="BH1420" s="35" t="s">
        <v>11574</v>
      </c>
      <c r="BI1420" s="35" t="s">
        <v>2584</v>
      </c>
      <c r="BJ1420" s="35" t="s">
        <v>11575</v>
      </c>
    </row>
    <row r="1421" spans="1:62" x14ac:dyDescent="0.2">
      <c r="A1421">
        <v>1419</v>
      </c>
      <c r="B1421" s="35" t="s">
        <v>11563</v>
      </c>
      <c r="C1421" s="35" t="s">
        <v>11564</v>
      </c>
      <c r="D1421" s="35" t="s">
        <v>11565</v>
      </c>
      <c r="E1421" s="35" t="s">
        <v>11576</v>
      </c>
      <c r="F1421" s="35" t="s">
        <v>11567</v>
      </c>
      <c r="G1421" s="20">
        <v>44228</v>
      </c>
      <c r="H1421" s="35" t="s">
        <v>3225</v>
      </c>
      <c r="I1421" s="35" t="s">
        <v>54</v>
      </c>
      <c r="J1421" s="35" t="s">
        <v>69</v>
      </c>
      <c r="K1421">
        <v>18</v>
      </c>
      <c r="L1421">
        <v>9.1999999999999993</v>
      </c>
      <c r="M1421" s="35" t="s">
        <v>11568</v>
      </c>
      <c r="N1421" s="35" t="s">
        <v>11569</v>
      </c>
      <c r="O1421" s="35" t="s">
        <v>52</v>
      </c>
      <c r="P1421" s="35" t="s">
        <v>2575</v>
      </c>
      <c r="Q1421" s="35" t="s">
        <v>200</v>
      </c>
      <c r="R1421" s="35" t="s">
        <v>2623</v>
      </c>
      <c r="S1421" s="35" t="s">
        <v>11570</v>
      </c>
      <c r="T1421">
        <v>12843937</v>
      </c>
      <c r="U1421">
        <v>10</v>
      </c>
      <c r="V1421" s="35" t="s">
        <v>14691</v>
      </c>
      <c r="W1421" s="35" t="s">
        <v>682</v>
      </c>
      <c r="X1421" s="35" t="s">
        <v>140</v>
      </c>
      <c r="Y1421" s="35" t="s">
        <v>48</v>
      </c>
      <c r="Z1421" s="35" t="s">
        <v>14691</v>
      </c>
      <c r="AA1421" s="35" t="s">
        <v>14691</v>
      </c>
      <c r="AC1421" s="35" t="s">
        <v>14691</v>
      </c>
      <c r="AD1421" s="35" t="s">
        <v>14691</v>
      </c>
      <c r="AE1421">
        <v>128446115</v>
      </c>
      <c r="AF1421">
        <v>10</v>
      </c>
      <c r="AG1421" s="35" t="s">
        <v>14691</v>
      </c>
      <c r="AI1421">
        <v>6421969</v>
      </c>
      <c r="AJ1421" s="20">
        <v>44278</v>
      </c>
      <c r="AK1421" s="20"/>
      <c r="AL1421">
        <v>4068790</v>
      </c>
      <c r="AM1421">
        <v>406879</v>
      </c>
      <c r="AP1421" s="35" t="s">
        <v>14691</v>
      </c>
      <c r="AQ1421" s="35" t="s">
        <v>14691</v>
      </c>
      <c r="AR1421" s="35" t="s">
        <v>14691</v>
      </c>
      <c r="AS1421" s="35" t="s">
        <v>14691</v>
      </c>
      <c r="AT1421" s="35" t="s">
        <v>14691</v>
      </c>
      <c r="AU1421">
        <v>10</v>
      </c>
      <c r="AV1421">
        <v>10.041</v>
      </c>
      <c r="AW1421" t="b">
        <v>0</v>
      </c>
      <c r="AX1421">
        <v>12843937</v>
      </c>
      <c r="AY1421" s="20">
        <v>45010</v>
      </c>
      <c r="AZ1421" s="20"/>
      <c r="BA1421" s="20"/>
      <c r="BB1421">
        <v>1</v>
      </c>
      <c r="BC1421">
        <v>0.5</v>
      </c>
      <c r="BD1421">
        <v>1</v>
      </c>
      <c r="BE1421">
        <v>11.5</v>
      </c>
      <c r="BF1421" s="35" t="s">
        <v>14691</v>
      </c>
      <c r="BG1421" s="35" t="s">
        <v>11577</v>
      </c>
      <c r="BH1421" s="35" t="s">
        <v>11578</v>
      </c>
      <c r="BI1421" s="35" t="s">
        <v>2589</v>
      </c>
      <c r="BJ1421" s="35" t="s">
        <v>11579</v>
      </c>
    </row>
    <row r="1422" spans="1:62" x14ac:dyDescent="0.2">
      <c r="A1422">
        <v>1420</v>
      </c>
      <c r="B1422" s="35" t="s">
        <v>7388</v>
      </c>
      <c r="C1422" s="35" t="s">
        <v>7389</v>
      </c>
      <c r="D1422" s="35" t="s">
        <v>7390</v>
      </c>
      <c r="E1422" s="35" t="s">
        <v>7391</v>
      </c>
      <c r="F1422" s="35" t="s">
        <v>7392</v>
      </c>
      <c r="G1422" s="20">
        <v>44271</v>
      </c>
      <c r="H1422" s="35" t="s">
        <v>2755</v>
      </c>
      <c r="I1422" s="35" t="s">
        <v>54</v>
      </c>
      <c r="J1422" s="35" t="s">
        <v>69</v>
      </c>
      <c r="L1422">
        <v>9.1999999999999993</v>
      </c>
      <c r="M1422" s="35" t="s">
        <v>2654</v>
      </c>
      <c r="N1422" s="35" t="s">
        <v>7393</v>
      </c>
      <c r="O1422" s="35" t="s">
        <v>136</v>
      </c>
      <c r="P1422" s="35" t="s">
        <v>5960</v>
      </c>
      <c r="Q1422" s="35" t="s">
        <v>52</v>
      </c>
      <c r="R1422" s="35" t="s">
        <v>2577</v>
      </c>
      <c r="S1422" s="35" t="s">
        <v>7394</v>
      </c>
      <c r="T1422">
        <v>25000000</v>
      </c>
      <c r="U1422">
        <v>10</v>
      </c>
      <c r="V1422" s="35" t="s">
        <v>14691</v>
      </c>
      <c r="W1422" s="35" t="s">
        <v>680</v>
      </c>
      <c r="X1422" s="35" t="s">
        <v>72</v>
      </c>
      <c r="Y1422" s="35" t="s">
        <v>216</v>
      </c>
      <c r="Z1422" s="35" t="s">
        <v>14691</v>
      </c>
      <c r="AA1422" s="35" t="s">
        <v>14691</v>
      </c>
      <c r="AC1422" s="35" t="s">
        <v>14691</v>
      </c>
      <c r="AD1422" s="35" t="s">
        <v>14691</v>
      </c>
      <c r="AE1422">
        <v>255000000</v>
      </c>
      <c r="AF1422">
        <v>10.199999999999999</v>
      </c>
      <c r="AG1422" s="35" t="s">
        <v>14691</v>
      </c>
      <c r="AI1422">
        <v>12500000</v>
      </c>
      <c r="AJ1422" s="20">
        <v>44489</v>
      </c>
      <c r="AK1422" s="20"/>
      <c r="AL1422">
        <v>11400000</v>
      </c>
      <c r="AM1422">
        <v>1140000</v>
      </c>
      <c r="AP1422" s="35" t="s">
        <v>14691</v>
      </c>
      <c r="AQ1422" s="35" t="s">
        <v>14691</v>
      </c>
      <c r="AR1422" s="35" t="s">
        <v>14691</v>
      </c>
      <c r="AS1422" s="35" t="s">
        <v>14691</v>
      </c>
      <c r="AT1422" s="35" t="s">
        <v>14691</v>
      </c>
      <c r="AU1422">
        <v>10.199999999999999</v>
      </c>
      <c r="AV1422">
        <v>10.265000000000001</v>
      </c>
      <c r="AW1422" t="b">
        <v>0</v>
      </c>
      <c r="AX1422">
        <v>25000000</v>
      </c>
      <c r="AY1422" s="20">
        <v>44948</v>
      </c>
      <c r="AZ1422" s="20"/>
      <c r="BA1422" s="20"/>
      <c r="BB1422">
        <v>1</v>
      </c>
      <c r="BC1422">
        <v>0.5</v>
      </c>
      <c r="BD1422">
        <v>1</v>
      </c>
      <c r="BE1422">
        <v>11.5</v>
      </c>
      <c r="BF1422" s="35" t="s">
        <v>14691</v>
      </c>
      <c r="BG1422" s="35" t="s">
        <v>681</v>
      </c>
      <c r="BH1422" s="35" t="s">
        <v>7395</v>
      </c>
      <c r="BI1422" s="35" t="s">
        <v>2580</v>
      </c>
      <c r="BJ1422" s="35" t="s">
        <v>7396</v>
      </c>
    </row>
    <row r="1423" spans="1:62" x14ac:dyDescent="0.2">
      <c r="A1423">
        <v>1421</v>
      </c>
      <c r="B1423" s="35" t="s">
        <v>7388</v>
      </c>
      <c r="C1423" s="35" t="s">
        <v>7389</v>
      </c>
      <c r="D1423" s="35" t="s">
        <v>7390</v>
      </c>
      <c r="E1423" s="35" t="s">
        <v>7397</v>
      </c>
      <c r="F1423" s="35" t="s">
        <v>7392</v>
      </c>
      <c r="G1423" s="20">
        <v>44271</v>
      </c>
      <c r="H1423" s="35" t="s">
        <v>2755</v>
      </c>
      <c r="I1423" s="35" t="s">
        <v>54</v>
      </c>
      <c r="J1423" s="35" t="s">
        <v>69</v>
      </c>
      <c r="L1423">
        <v>9.1999999999999993</v>
      </c>
      <c r="M1423" s="35" t="s">
        <v>2654</v>
      </c>
      <c r="N1423" s="35" t="s">
        <v>7393</v>
      </c>
      <c r="O1423" s="35" t="s">
        <v>136</v>
      </c>
      <c r="P1423" s="35" t="s">
        <v>5960</v>
      </c>
      <c r="Q1423" s="35" t="s">
        <v>52</v>
      </c>
      <c r="R1423" s="35" t="s">
        <v>2577</v>
      </c>
      <c r="S1423" s="35" t="s">
        <v>7394</v>
      </c>
      <c r="T1423">
        <v>25000000</v>
      </c>
      <c r="U1423">
        <v>10</v>
      </c>
      <c r="V1423" s="35" t="s">
        <v>14691</v>
      </c>
      <c r="W1423" s="35" t="s">
        <v>680</v>
      </c>
      <c r="X1423" s="35" t="s">
        <v>72</v>
      </c>
      <c r="Y1423" s="35" t="s">
        <v>216</v>
      </c>
      <c r="Z1423" s="35" t="s">
        <v>14691</v>
      </c>
      <c r="AA1423" s="35" t="s">
        <v>14691</v>
      </c>
      <c r="AC1423" s="35" t="s">
        <v>14691</v>
      </c>
      <c r="AD1423" s="35" t="s">
        <v>14691</v>
      </c>
      <c r="AE1423">
        <v>255000000</v>
      </c>
      <c r="AF1423">
        <v>10.199999999999999</v>
      </c>
      <c r="AG1423" s="35" t="s">
        <v>14691</v>
      </c>
      <c r="AI1423">
        <v>12500000</v>
      </c>
      <c r="AJ1423" s="20">
        <v>44489</v>
      </c>
      <c r="AK1423" s="20"/>
      <c r="AL1423">
        <v>11400000</v>
      </c>
      <c r="AM1423">
        <v>1140000</v>
      </c>
      <c r="AP1423" s="35" t="s">
        <v>14691</v>
      </c>
      <c r="AQ1423" s="35" t="s">
        <v>14691</v>
      </c>
      <c r="AR1423" s="35" t="s">
        <v>14691</v>
      </c>
      <c r="AS1423" s="35" t="s">
        <v>14691</v>
      </c>
      <c r="AT1423" s="35" t="s">
        <v>14691</v>
      </c>
      <c r="AU1423">
        <v>10.199999999999999</v>
      </c>
      <c r="AV1423">
        <v>10.265000000000001</v>
      </c>
      <c r="AW1423" t="b">
        <v>0</v>
      </c>
      <c r="AX1423">
        <v>25000000</v>
      </c>
      <c r="AY1423" s="20">
        <v>44948</v>
      </c>
      <c r="AZ1423" s="20"/>
      <c r="BA1423" s="20"/>
      <c r="BB1423">
        <v>1</v>
      </c>
      <c r="BC1423">
        <v>0.5</v>
      </c>
      <c r="BD1423">
        <v>1</v>
      </c>
      <c r="BE1423">
        <v>11.5</v>
      </c>
      <c r="BF1423" s="35" t="s">
        <v>14691</v>
      </c>
      <c r="BG1423" s="35" t="s">
        <v>7388</v>
      </c>
      <c r="BH1423" s="35" t="s">
        <v>7398</v>
      </c>
      <c r="BI1423" s="35" t="s">
        <v>2584</v>
      </c>
      <c r="BJ1423" s="35" t="s">
        <v>7399</v>
      </c>
    </row>
    <row r="1424" spans="1:62" x14ac:dyDescent="0.2">
      <c r="A1424">
        <v>1422</v>
      </c>
      <c r="B1424" s="35" t="s">
        <v>7388</v>
      </c>
      <c r="C1424" s="35" t="s">
        <v>7389</v>
      </c>
      <c r="D1424" s="35" t="s">
        <v>7390</v>
      </c>
      <c r="E1424" s="35" t="s">
        <v>7400</v>
      </c>
      <c r="F1424" s="35" t="s">
        <v>7392</v>
      </c>
      <c r="G1424" s="20">
        <v>44271</v>
      </c>
      <c r="H1424" s="35" t="s">
        <v>2755</v>
      </c>
      <c r="I1424" s="35" t="s">
        <v>54</v>
      </c>
      <c r="J1424" s="35" t="s">
        <v>69</v>
      </c>
      <c r="L1424">
        <v>9.1999999999999993</v>
      </c>
      <c r="M1424" s="35" t="s">
        <v>2654</v>
      </c>
      <c r="N1424" s="35" t="s">
        <v>7393</v>
      </c>
      <c r="O1424" s="35" t="s">
        <v>136</v>
      </c>
      <c r="P1424" s="35" t="s">
        <v>5960</v>
      </c>
      <c r="Q1424" s="35" t="s">
        <v>52</v>
      </c>
      <c r="R1424" s="35" t="s">
        <v>2577</v>
      </c>
      <c r="S1424" s="35" t="s">
        <v>7394</v>
      </c>
      <c r="T1424">
        <v>25000000</v>
      </c>
      <c r="U1424">
        <v>10</v>
      </c>
      <c r="V1424" s="35" t="s">
        <v>14691</v>
      </c>
      <c r="W1424" s="35" t="s">
        <v>680</v>
      </c>
      <c r="X1424" s="35" t="s">
        <v>72</v>
      </c>
      <c r="Y1424" s="35" t="s">
        <v>216</v>
      </c>
      <c r="Z1424" s="35" t="s">
        <v>14691</v>
      </c>
      <c r="AA1424" s="35" t="s">
        <v>14691</v>
      </c>
      <c r="AC1424" s="35" t="s">
        <v>14691</v>
      </c>
      <c r="AD1424" s="35" t="s">
        <v>14691</v>
      </c>
      <c r="AE1424">
        <v>255000000</v>
      </c>
      <c r="AF1424">
        <v>10.199999999999999</v>
      </c>
      <c r="AG1424" s="35" t="s">
        <v>14691</v>
      </c>
      <c r="AI1424">
        <v>12500000</v>
      </c>
      <c r="AJ1424" s="20">
        <v>44489</v>
      </c>
      <c r="AK1424" s="20"/>
      <c r="AL1424">
        <v>11400000</v>
      </c>
      <c r="AM1424">
        <v>1140000</v>
      </c>
      <c r="AP1424" s="35" t="s">
        <v>14691</v>
      </c>
      <c r="AQ1424" s="35" t="s">
        <v>14691</v>
      </c>
      <c r="AR1424" s="35" t="s">
        <v>14691</v>
      </c>
      <c r="AS1424" s="35" t="s">
        <v>14691</v>
      </c>
      <c r="AT1424" s="35" t="s">
        <v>14691</v>
      </c>
      <c r="AU1424">
        <v>10.199999999999999</v>
      </c>
      <c r="AV1424">
        <v>10.265000000000001</v>
      </c>
      <c r="AW1424" t="b">
        <v>0</v>
      </c>
      <c r="AX1424">
        <v>25000000</v>
      </c>
      <c r="AY1424" s="20">
        <v>44948</v>
      </c>
      <c r="AZ1424" s="20"/>
      <c r="BA1424" s="20"/>
      <c r="BB1424">
        <v>1</v>
      </c>
      <c r="BC1424">
        <v>0.5</v>
      </c>
      <c r="BD1424">
        <v>1</v>
      </c>
      <c r="BE1424">
        <v>11.5</v>
      </c>
      <c r="BF1424" s="35" t="s">
        <v>14691</v>
      </c>
      <c r="BG1424" s="35" t="s">
        <v>7401</v>
      </c>
      <c r="BH1424" s="35" t="s">
        <v>7402</v>
      </c>
      <c r="BI1424" s="35" t="s">
        <v>2589</v>
      </c>
      <c r="BJ1424" s="35" t="s">
        <v>7403</v>
      </c>
    </row>
    <row r="1425" spans="1:62" x14ac:dyDescent="0.2">
      <c r="A1425">
        <v>1423</v>
      </c>
      <c r="B1425" s="35" t="s">
        <v>10127</v>
      </c>
      <c r="C1425" s="35" t="s">
        <v>10128</v>
      </c>
      <c r="D1425" s="35" t="s">
        <v>10129</v>
      </c>
      <c r="E1425" s="35" t="s">
        <v>10130</v>
      </c>
      <c r="F1425" s="35" t="s">
        <v>10131</v>
      </c>
      <c r="G1425" s="20">
        <v>44236</v>
      </c>
      <c r="H1425" s="35" t="s">
        <v>150</v>
      </c>
      <c r="I1425" s="35" t="s">
        <v>54</v>
      </c>
      <c r="J1425" s="35" t="s">
        <v>119</v>
      </c>
      <c r="K1425">
        <v>18</v>
      </c>
      <c r="M1425" s="35" t="s">
        <v>10132</v>
      </c>
      <c r="N1425" s="35" t="s">
        <v>10133</v>
      </c>
      <c r="O1425" s="35" t="s">
        <v>678</v>
      </c>
      <c r="P1425" s="35" t="s">
        <v>2575</v>
      </c>
      <c r="Q1425" s="35" t="s">
        <v>59</v>
      </c>
      <c r="R1425" s="35" t="s">
        <v>2623</v>
      </c>
      <c r="S1425" s="35" t="s">
        <v>10134</v>
      </c>
      <c r="T1425">
        <v>34500000</v>
      </c>
      <c r="U1425">
        <v>10</v>
      </c>
      <c r="V1425" s="35" t="s">
        <v>14691</v>
      </c>
      <c r="W1425" s="35" t="s">
        <v>677</v>
      </c>
      <c r="X1425" s="35" t="s">
        <v>49</v>
      </c>
      <c r="Y1425" s="35" t="s">
        <v>48</v>
      </c>
      <c r="Z1425" s="35" t="s">
        <v>14691</v>
      </c>
      <c r="AA1425" s="35" t="s">
        <v>14691</v>
      </c>
      <c r="AC1425" s="35" t="s">
        <v>14691</v>
      </c>
      <c r="AD1425" s="35" t="s">
        <v>14691</v>
      </c>
      <c r="AE1425">
        <v>345023401</v>
      </c>
      <c r="AF1425">
        <v>10</v>
      </c>
      <c r="AG1425" s="35" t="s">
        <v>14691</v>
      </c>
      <c r="AI1425">
        <v>6900000</v>
      </c>
      <c r="AJ1425" s="20">
        <v>44257</v>
      </c>
      <c r="AK1425" s="20"/>
      <c r="AL1425">
        <v>10350000</v>
      </c>
      <c r="AM1425">
        <v>1035000</v>
      </c>
      <c r="AP1425" s="35" t="s">
        <v>14691</v>
      </c>
      <c r="AQ1425" s="35" t="s">
        <v>14691</v>
      </c>
      <c r="AR1425" s="35" t="s">
        <v>14691</v>
      </c>
      <c r="AS1425" s="35" t="s">
        <v>14691</v>
      </c>
      <c r="AT1425" s="35" t="s">
        <v>14691</v>
      </c>
      <c r="AU1425">
        <v>10</v>
      </c>
      <c r="AV1425">
        <v>10.051</v>
      </c>
      <c r="AW1425" t="b">
        <v>0</v>
      </c>
      <c r="AX1425">
        <v>34500000</v>
      </c>
      <c r="AY1425" s="20">
        <v>44989</v>
      </c>
      <c r="AZ1425" s="20"/>
      <c r="BA1425" s="20">
        <v>45081</v>
      </c>
      <c r="BB1425">
        <v>1</v>
      </c>
      <c r="BC1425">
        <v>0.20000000298023224</v>
      </c>
      <c r="BD1425">
        <v>1</v>
      </c>
      <c r="BE1425">
        <v>11.5</v>
      </c>
      <c r="BF1425" s="35" t="s">
        <v>14691</v>
      </c>
      <c r="BG1425" s="35" t="s">
        <v>679</v>
      </c>
      <c r="BH1425" s="35" t="s">
        <v>10135</v>
      </c>
      <c r="BI1425" s="35" t="s">
        <v>2580</v>
      </c>
      <c r="BJ1425" s="35" t="s">
        <v>10136</v>
      </c>
    </row>
    <row r="1426" spans="1:62" x14ac:dyDescent="0.2">
      <c r="A1426">
        <v>1424</v>
      </c>
      <c r="B1426" s="35" t="s">
        <v>10127</v>
      </c>
      <c r="C1426" s="35" t="s">
        <v>10128</v>
      </c>
      <c r="D1426" s="35" t="s">
        <v>10129</v>
      </c>
      <c r="E1426" s="35" t="s">
        <v>10137</v>
      </c>
      <c r="F1426" s="35" t="s">
        <v>10131</v>
      </c>
      <c r="G1426" s="20">
        <v>44236</v>
      </c>
      <c r="H1426" s="35" t="s">
        <v>150</v>
      </c>
      <c r="I1426" s="35" t="s">
        <v>54</v>
      </c>
      <c r="J1426" s="35" t="s">
        <v>119</v>
      </c>
      <c r="K1426">
        <v>18</v>
      </c>
      <c r="M1426" s="35" t="s">
        <v>10132</v>
      </c>
      <c r="N1426" s="35" t="s">
        <v>10133</v>
      </c>
      <c r="O1426" s="35" t="s">
        <v>678</v>
      </c>
      <c r="P1426" s="35" t="s">
        <v>2575</v>
      </c>
      <c r="Q1426" s="35" t="s">
        <v>59</v>
      </c>
      <c r="R1426" s="35" t="s">
        <v>2623</v>
      </c>
      <c r="S1426" s="35" t="s">
        <v>10134</v>
      </c>
      <c r="T1426">
        <v>34500000</v>
      </c>
      <c r="U1426">
        <v>10</v>
      </c>
      <c r="V1426" s="35" t="s">
        <v>14691</v>
      </c>
      <c r="W1426" s="35" t="s">
        <v>677</v>
      </c>
      <c r="X1426" s="35" t="s">
        <v>49</v>
      </c>
      <c r="Y1426" s="35" t="s">
        <v>48</v>
      </c>
      <c r="Z1426" s="35" t="s">
        <v>14691</v>
      </c>
      <c r="AA1426" s="35" t="s">
        <v>14691</v>
      </c>
      <c r="AC1426" s="35" t="s">
        <v>14691</v>
      </c>
      <c r="AD1426" s="35" t="s">
        <v>14691</v>
      </c>
      <c r="AE1426">
        <v>345023401</v>
      </c>
      <c r="AF1426">
        <v>10</v>
      </c>
      <c r="AG1426" s="35" t="s">
        <v>14691</v>
      </c>
      <c r="AI1426">
        <v>6900000</v>
      </c>
      <c r="AJ1426" s="20">
        <v>44257</v>
      </c>
      <c r="AK1426" s="20"/>
      <c r="AL1426">
        <v>10350000</v>
      </c>
      <c r="AM1426">
        <v>1035000</v>
      </c>
      <c r="AP1426" s="35" t="s">
        <v>14691</v>
      </c>
      <c r="AQ1426" s="35" t="s">
        <v>14691</v>
      </c>
      <c r="AR1426" s="35" t="s">
        <v>14691</v>
      </c>
      <c r="AS1426" s="35" t="s">
        <v>14691</v>
      </c>
      <c r="AT1426" s="35" t="s">
        <v>14691</v>
      </c>
      <c r="AU1426">
        <v>10</v>
      </c>
      <c r="AV1426">
        <v>10.051</v>
      </c>
      <c r="AW1426" t="b">
        <v>0</v>
      </c>
      <c r="AX1426">
        <v>34500000</v>
      </c>
      <c r="AY1426" s="20">
        <v>44989</v>
      </c>
      <c r="AZ1426" s="20"/>
      <c r="BA1426" s="20">
        <v>45081</v>
      </c>
      <c r="BB1426">
        <v>1</v>
      </c>
      <c r="BC1426">
        <v>0.20000000298023224</v>
      </c>
      <c r="BD1426">
        <v>1</v>
      </c>
      <c r="BE1426">
        <v>11.5</v>
      </c>
      <c r="BF1426" s="35" t="s">
        <v>14691</v>
      </c>
      <c r="BG1426" s="35" t="s">
        <v>10127</v>
      </c>
      <c r="BH1426" s="35" t="s">
        <v>10138</v>
      </c>
      <c r="BI1426" s="35" t="s">
        <v>2584</v>
      </c>
      <c r="BJ1426" s="35" t="s">
        <v>10139</v>
      </c>
    </row>
    <row r="1427" spans="1:62" x14ac:dyDescent="0.2">
      <c r="A1427">
        <v>1425</v>
      </c>
      <c r="B1427" s="35" t="s">
        <v>10127</v>
      </c>
      <c r="C1427" s="35" t="s">
        <v>10128</v>
      </c>
      <c r="D1427" s="35" t="s">
        <v>10129</v>
      </c>
      <c r="E1427" s="35" t="s">
        <v>10140</v>
      </c>
      <c r="F1427" s="35" t="s">
        <v>10131</v>
      </c>
      <c r="G1427" s="20">
        <v>44236</v>
      </c>
      <c r="H1427" s="35" t="s">
        <v>150</v>
      </c>
      <c r="I1427" s="35" t="s">
        <v>54</v>
      </c>
      <c r="J1427" s="35" t="s">
        <v>119</v>
      </c>
      <c r="K1427">
        <v>18</v>
      </c>
      <c r="M1427" s="35" t="s">
        <v>10132</v>
      </c>
      <c r="N1427" s="35" t="s">
        <v>10133</v>
      </c>
      <c r="O1427" s="35" t="s">
        <v>678</v>
      </c>
      <c r="P1427" s="35" t="s">
        <v>2575</v>
      </c>
      <c r="Q1427" s="35" t="s">
        <v>59</v>
      </c>
      <c r="R1427" s="35" t="s">
        <v>2623</v>
      </c>
      <c r="S1427" s="35" t="s">
        <v>10134</v>
      </c>
      <c r="T1427">
        <v>34500000</v>
      </c>
      <c r="U1427">
        <v>10</v>
      </c>
      <c r="V1427" s="35" t="s">
        <v>14691</v>
      </c>
      <c r="W1427" s="35" t="s">
        <v>677</v>
      </c>
      <c r="X1427" s="35" t="s">
        <v>49</v>
      </c>
      <c r="Y1427" s="35" t="s">
        <v>48</v>
      </c>
      <c r="Z1427" s="35" t="s">
        <v>14691</v>
      </c>
      <c r="AA1427" s="35" t="s">
        <v>14691</v>
      </c>
      <c r="AC1427" s="35" t="s">
        <v>14691</v>
      </c>
      <c r="AD1427" s="35" t="s">
        <v>14691</v>
      </c>
      <c r="AE1427">
        <v>345023401</v>
      </c>
      <c r="AF1427">
        <v>10</v>
      </c>
      <c r="AG1427" s="35" t="s">
        <v>14691</v>
      </c>
      <c r="AI1427">
        <v>6900000</v>
      </c>
      <c r="AJ1427" s="20">
        <v>44257</v>
      </c>
      <c r="AK1427" s="20"/>
      <c r="AL1427">
        <v>10350000</v>
      </c>
      <c r="AM1427">
        <v>1035000</v>
      </c>
      <c r="AP1427" s="35" t="s">
        <v>14691</v>
      </c>
      <c r="AQ1427" s="35" t="s">
        <v>14691</v>
      </c>
      <c r="AR1427" s="35" t="s">
        <v>14691</v>
      </c>
      <c r="AS1427" s="35" t="s">
        <v>14691</v>
      </c>
      <c r="AT1427" s="35" t="s">
        <v>14691</v>
      </c>
      <c r="AU1427">
        <v>10</v>
      </c>
      <c r="AV1427">
        <v>10.051</v>
      </c>
      <c r="AW1427" t="b">
        <v>0</v>
      </c>
      <c r="AX1427">
        <v>34500000</v>
      </c>
      <c r="AY1427" s="20">
        <v>44989</v>
      </c>
      <c r="AZ1427" s="20"/>
      <c r="BA1427" s="20">
        <v>45081</v>
      </c>
      <c r="BB1427">
        <v>1</v>
      </c>
      <c r="BC1427">
        <v>0.20000000298023224</v>
      </c>
      <c r="BD1427">
        <v>1</v>
      </c>
      <c r="BE1427">
        <v>11.5</v>
      </c>
      <c r="BF1427" s="35" t="s">
        <v>14691</v>
      </c>
      <c r="BG1427" s="35" t="s">
        <v>10141</v>
      </c>
      <c r="BH1427" s="35" t="s">
        <v>10142</v>
      </c>
      <c r="BI1427" s="35" t="s">
        <v>2589</v>
      </c>
      <c r="BJ1427" s="35" t="s">
        <v>10143</v>
      </c>
    </row>
    <row r="1428" spans="1:62" x14ac:dyDescent="0.2">
      <c r="A1428">
        <v>1426</v>
      </c>
      <c r="B1428" s="35" t="s">
        <v>676</v>
      </c>
      <c r="C1428" s="35" t="s">
        <v>9231</v>
      </c>
      <c r="D1428" s="35" t="s">
        <v>9232</v>
      </c>
      <c r="E1428" s="35" t="s">
        <v>9233</v>
      </c>
      <c r="F1428" s="35" t="s">
        <v>9234</v>
      </c>
      <c r="G1428" s="20">
        <v>44355</v>
      </c>
      <c r="H1428" s="35" t="s">
        <v>128</v>
      </c>
      <c r="I1428" s="35" t="s">
        <v>61</v>
      </c>
      <c r="J1428" s="35" t="s">
        <v>69</v>
      </c>
      <c r="K1428">
        <v>18</v>
      </c>
      <c r="L1428">
        <v>9.1999999999999993</v>
      </c>
      <c r="M1428" s="35" t="s">
        <v>9235</v>
      </c>
      <c r="N1428" s="35" t="s">
        <v>9236</v>
      </c>
      <c r="O1428" s="35" t="s">
        <v>90</v>
      </c>
      <c r="P1428" s="35" t="s">
        <v>4806</v>
      </c>
      <c r="Q1428" s="35" t="s">
        <v>115</v>
      </c>
      <c r="R1428" s="35" t="s">
        <v>2623</v>
      </c>
      <c r="S1428" s="35" t="s">
        <v>9237</v>
      </c>
      <c r="T1428">
        <v>27600000</v>
      </c>
      <c r="U1428">
        <v>10</v>
      </c>
      <c r="V1428" s="35" t="s">
        <v>9238</v>
      </c>
      <c r="W1428" s="35" t="s">
        <v>675</v>
      </c>
      <c r="X1428" s="35" t="s">
        <v>57</v>
      </c>
      <c r="Y1428" s="35" t="s">
        <v>48</v>
      </c>
      <c r="Z1428" s="35" t="s">
        <v>14691</v>
      </c>
      <c r="AA1428" s="35" t="s">
        <v>14691</v>
      </c>
      <c r="AC1428" s="35" t="s">
        <v>14691</v>
      </c>
      <c r="AD1428" s="35" t="s">
        <v>14691</v>
      </c>
      <c r="AE1428">
        <v>281520000</v>
      </c>
      <c r="AF1428">
        <v>10.199999999999999</v>
      </c>
      <c r="AG1428" s="35" t="s">
        <v>14691</v>
      </c>
      <c r="AI1428">
        <v>13800000</v>
      </c>
      <c r="AJ1428" s="20">
        <v>44517</v>
      </c>
      <c r="AK1428" s="20"/>
      <c r="AL1428">
        <v>13730000</v>
      </c>
      <c r="AO1428">
        <v>13730000</v>
      </c>
      <c r="AP1428" s="35" t="s">
        <v>14691</v>
      </c>
      <c r="AQ1428" s="35" t="s">
        <v>14691</v>
      </c>
      <c r="AR1428" s="35" t="s">
        <v>14691</v>
      </c>
      <c r="AS1428" s="35" t="s">
        <v>14691</v>
      </c>
      <c r="AT1428" s="35" t="s">
        <v>14691</v>
      </c>
      <c r="AU1428">
        <v>10.199999999999999</v>
      </c>
      <c r="AV1428">
        <v>10.247</v>
      </c>
      <c r="AW1428" t="b">
        <v>0</v>
      </c>
      <c r="AX1428">
        <v>27600000</v>
      </c>
      <c r="AY1428" s="20">
        <v>44976</v>
      </c>
      <c r="AZ1428" s="20"/>
      <c r="BA1428" s="20">
        <v>45157</v>
      </c>
      <c r="BB1428">
        <v>1</v>
      </c>
      <c r="BC1428">
        <v>0.5</v>
      </c>
      <c r="BD1428">
        <v>1</v>
      </c>
      <c r="BE1428">
        <v>11.5</v>
      </c>
      <c r="BF1428" s="35" t="s">
        <v>14691</v>
      </c>
      <c r="BG1428" s="35" t="s">
        <v>676</v>
      </c>
      <c r="BH1428" s="35" t="s">
        <v>14893</v>
      </c>
      <c r="BI1428" s="35" t="s">
        <v>2580</v>
      </c>
      <c r="BJ1428" s="35" t="s">
        <v>9239</v>
      </c>
    </row>
    <row r="1429" spans="1:62" x14ac:dyDescent="0.2">
      <c r="A1429">
        <v>1427</v>
      </c>
      <c r="B1429" s="35" t="s">
        <v>676</v>
      </c>
      <c r="C1429" s="35" t="s">
        <v>9231</v>
      </c>
      <c r="D1429" s="35" t="s">
        <v>9232</v>
      </c>
      <c r="E1429" s="35" t="s">
        <v>9240</v>
      </c>
      <c r="F1429" s="35" t="s">
        <v>9234</v>
      </c>
      <c r="G1429" s="20">
        <v>44355</v>
      </c>
      <c r="H1429" s="35" t="s">
        <v>128</v>
      </c>
      <c r="I1429" s="35" t="s">
        <v>61</v>
      </c>
      <c r="J1429" s="35" t="s">
        <v>69</v>
      </c>
      <c r="K1429">
        <v>18</v>
      </c>
      <c r="L1429">
        <v>9.1999999999999993</v>
      </c>
      <c r="M1429" s="35" t="s">
        <v>9235</v>
      </c>
      <c r="N1429" s="35" t="s">
        <v>9236</v>
      </c>
      <c r="O1429" s="35" t="s">
        <v>90</v>
      </c>
      <c r="P1429" s="35" t="s">
        <v>4806</v>
      </c>
      <c r="Q1429" s="35" t="s">
        <v>115</v>
      </c>
      <c r="R1429" s="35" t="s">
        <v>2623</v>
      </c>
      <c r="S1429" s="35" t="s">
        <v>9237</v>
      </c>
      <c r="T1429">
        <v>27600000</v>
      </c>
      <c r="U1429">
        <v>10</v>
      </c>
      <c r="V1429" s="35" t="s">
        <v>9238</v>
      </c>
      <c r="W1429" s="35" t="s">
        <v>675</v>
      </c>
      <c r="X1429" s="35" t="s">
        <v>57</v>
      </c>
      <c r="Y1429" s="35" t="s">
        <v>48</v>
      </c>
      <c r="Z1429" s="35" t="s">
        <v>14691</v>
      </c>
      <c r="AA1429" s="35" t="s">
        <v>14691</v>
      </c>
      <c r="AC1429" s="35" t="s">
        <v>14691</v>
      </c>
      <c r="AD1429" s="35" t="s">
        <v>14691</v>
      </c>
      <c r="AE1429">
        <v>281520000</v>
      </c>
      <c r="AF1429">
        <v>10.199999999999999</v>
      </c>
      <c r="AG1429" s="35" t="s">
        <v>14691</v>
      </c>
      <c r="AI1429">
        <v>13800000</v>
      </c>
      <c r="AJ1429" s="20">
        <v>44517</v>
      </c>
      <c r="AK1429" s="20"/>
      <c r="AL1429">
        <v>13730000</v>
      </c>
      <c r="AO1429">
        <v>13730000</v>
      </c>
      <c r="AP1429" s="35" t="s">
        <v>14691</v>
      </c>
      <c r="AQ1429" s="35" t="s">
        <v>14691</v>
      </c>
      <c r="AR1429" s="35" t="s">
        <v>14691</v>
      </c>
      <c r="AS1429" s="35" t="s">
        <v>14691</v>
      </c>
      <c r="AT1429" s="35" t="s">
        <v>14691</v>
      </c>
      <c r="AU1429">
        <v>10.199999999999999</v>
      </c>
      <c r="AV1429">
        <v>10.247</v>
      </c>
      <c r="AW1429" t="b">
        <v>0</v>
      </c>
      <c r="AX1429">
        <v>27600000</v>
      </c>
      <c r="AY1429" s="20">
        <v>44976</v>
      </c>
      <c r="AZ1429" s="20"/>
      <c r="BA1429" s="20">
        <v>45157</v>
      </c>
      <c r="BB1429">
        <v>1</v>
      </c>
      <c r="BC1429">
        <v>0.5</v>
      </c>
      <c r="BD1429">
        <v>1</v>
      </c>
      <c r="BE1429">
        <v>11.5</v>
      </c>
      <c r="BF1429" s="35" t="s">
        <v>14691</v>
      </c>
      <c r="BG1429" s="35" t="s">
        <v>9241</v>
      </c>
      <c r="BH1429" s="35" t="s">
        <v>14894</v>
      </c>
      <c r="BI1429" s="35" t="s">
        <v>2584</v>
      </c>
      <c r="BJ1429" s="35" t="s">
        <v>9242</v>
      </c>
    </row>
    <row r="1430" spans="1:62" x14ac:dyDescent="0.2">
      <c r="A1430">
        <v>1428</v>
      </c>
      <c r="B1430" s="35" t="s">
        <v>676</v>
      </c>
      <c r="C1430" s="35" t="s">
        <v>9231</v>
      </c>
      <c r="D1430" s="35" t="s">
        <v>9232</v>
      </c>
      <c r="E1430" s="35" t="s">
        <v>9243</v>
      </c>
      <c r="F1430" s="35" t="s">
        <v>9234</v>
      </c>
      <c r="G1430" s="20">
        <v>44355</v>
      </c>
      <c r="H1430" s="35" t="s">
        <v>128</v>
      </c>
      <c r="I1430" s="35" t="s">
        <v>61</v>
      </c>
      <c r="J1430" s="35" t="s">
        <v>69</v>
      </c>
      <c r="K1430">
        <v>18</v>
      </c>
      <c r="L1430">
        <v>9.1999999999999993</v>
      </c>
      <c r="M1430" s="35" t="s">
        <v>9235</v>
      </c>
      <c r="N1430" s="35" t="s">
        <v>9236</v>
      </c>
      <c r="O1430" s="35" t="s">
        <v>90</v>
      </c>
      <c r="P1430" s="35" t="s">
        <v>4806</v>
      </c>
      <c r="Q1430" s="35" t="s">
        <v>115</v>
      </c>
      <c r="R1430" s="35" t="s">
        <v>2623</v>
      </c>
      <c r="S1430" s="35" t="s">
        <v>9237</v>
      </c>
      <c r="T1430">
        <v>27600000</v>
      </c>
      <c r="U1430">
        <v>10</v>
      </c>
      <c r="V1430" s="35" t="s">
        <v>9238</v>
      </c>
      <c r="W1430" s="35" t="s">
        <v>675</v>
      </c>
      <c r="X1430" s="35" t="s">
        <v>57</v>
      </c>
      <c r="Y1430" s="35" t="s">
        <v>48</v>
      </c>
      <c r="Z1430" s="35" t="s">
        <v>14691</v>
      </c>
      <c r="AA1430" s="35" t="s">
        <v>14691</v>
      </c>
      <c r="AC1430" s="35" t="s">
        <v>14691</v>
      </c>
      <c r="AD1430" s="35" t="s">
        <v>14691</v>
      </c>
      <c r="AE1430">
        <v>281520000</v>
      </c>
      <c r="AF1430">
        <v>10.199999999999999</v>
      </c>
      <c r="AG1430" s="35" t="s">
        <v>14691</v>
      </c>
      <c r="AI1430">
        <v>13800000</v>
      </c>
      <c r="AJ1430" s="20">
        <v>44517</v>
      </c>
      <c r="AK1430" s="20"/>
      <c r="AL1430">
        <v>13730000</v>
      </c>
      <c r="AO1430">
        <v>13730000</v>
      </c>
      <c r="AP1430" s="35" t="s">
        <v>14691</v>
      </c>
      <c r="AQ1430" s="35" t="s">
        <v>14691</v>
      </c>
      <c r="AR1430" s="35" t="s">
        <v>14691</v>
      </c>
      <c r="AS1430" s="35" t="s">
        <v>14691</v>
      </c>
      <c r="AT1430" s="35" t="s">
        <v>14691</v>
      </c>
      <c r="AU1430">
        <v>10.199999999999999</v>
      </c>
      <c r="AV1430">
        <v>10.247</v>
      </c>
      <c r="AW1430" t="b">
        <v>0</v>
      </c>
      <c r="AX1430">
        <v>27600000</v>
      </c>
      <c r="AY1430" s="20">
        <v>44976</v>
      </c>
      <c r="AZ1430" s="20"/>
      <c r="BA1430" s="20">
        <v>45157</v>
      </c>
      <c r="BB1430">
        <v>1</v>
      </c>
      <c r="BC1430">
        <v>0.5</v>
      </c>
      <c r="BD1430">
        <v>1</v>
      </c>
      <c r="BE1430">
        <v>11.5</v>
      </c>
      <c r="BF1430" s="35" t="s">
        <v>14691</v>
      </c>
      <c r="BG1430" s="35" t="s">
        <v>9244</v>
      </c>
      <c r="BH1430" s="35" t="s">
        <v>14895</v>
      </c>
      <c r="BI1430" s="35" t="s">
        <v>2589</v>
      </c>
      <c r="BJ1430" s="35" t="s">
        <v>9245</v>
      </c>
    </row>
    <row r="1431" spans="1:62" x14ac:dyDescent="0.2">
      <c r="A1431">
        <v>1429</v>
      </c>
      <c r="B1431" s="35" t="s">
        <v>14446</v>
      </c>
      <c r="C1431" s="35" t="s">
        <v>14447</v>
      </c>
      <c r="D1431" s="35" t="s">
        <v>14448</v>
      </c>
      <c r="E1431" s="35" t="s">
        <v>14449</v>
      </c>
      <c r="F1431" s="35" t="s">
        <v>14450</v>
      </c>
      <c r="G1431" s="20">
        <v>44503</v>
      </c>
      <c r="H1431" s="35" t="s">
        <v>4285</v>
      </c>
      <c r="I1431" s="35" t="s">
        <v>61</v>
      </c>
      <c r="J1431" s="35" t="s">
        <v>69</v>
      </c>
      <c r="K1431">
        <v>18</v>
      </c>
      <c r="L1431">
        <v>9.1999999999999993</v>
      </c>
      <c r="M1431" s="35" t="s">
        <v>6799</v>
      </c>
      <c r="N1431" s="35" t="s">
        <v>14451</v>
      </c>
      <c r="O1431" s="35" t="s">
        <v>51</v>
      </c>
      <c r="P1431" s="35" t="s">
        <v>2575</v>
      </c>
      <c r="Q1431" s="35" t="s">
        <v>209</v>
      </c>
      <c r="R1431" s="35" t="s">
        <v>2577</v>
      </c>
      <c r="S1431" s="35" t="s">
        <v>6763</v>
      </c>
      <c r="T1431">
        <v>27600000</v>
      </c>
      <c r="U1431">
        <v>10</v>
      </c>
      <c r="V1431" s="35" t="s">
        <v>14452</v>
      </c>
      <c r="W1431" s="35" t="s">
        <v>673</v>
      </c>
      <c r="X1431" s="35" t="s">
        <v>79</v>
      </c>
      <c r="Y1431" s="35" t="s">
        <v>48</v>
      </c>
      <c r="Z1431" s="35" t="s">
        <v>14691</v>
      </c>
      <c r="AA1431" s="35" t="s">
        <v>14691</v>
      </c>
      <c r="AC1431" s="35" t="s">
        <v>14691</v>
      </c>
      <c r="AD1431" s="35" t="s">
        <v>14691</v>
      </c>
      <c r="AE1431">
        <v>281520000</v>
      </c>
      <c r="AF1431">
        <v>10.199999999999999</v>
      </c>
      <c r="AG1431" s="35" t="s">
        <v>14691</v>
      </c>
      <c r="AI1431">
        <v>13800000</v>
      </c>
      <c r="AJ1431" s="20">
        <v>44519</v>
      </c>
      <c r="AK1431" s="20"/>
      <c r="AL1431">
        <v>13540000</v>
      </c>
      <c r="AO1431">
        <v>13540000</v>
      </c>
      <c r="AP1431" s="35" t="s">
        <v>14691</v>
      </c>
      <c r="AQ1431" s="35" t="s">
        <v>14691</v>
      </c>
      <c r="AR1431" s="35" t="s">
        <v>14691</v>
      </c>
      <c r="AS1431" s="35" t="s">
        <v>14691</v>
      </c>
      <c r="AT1431" s="35" t="s">
        <v>14691</v>
      </c>
      <c r="AU1431">
        <v>10.199999999999999</v>
      </c>
      <c r="AV1431">
        <v>10.303000000000001</v>
      </c>
      <c r="AW1431" t="b">
        <v>0</v>
      </c>
      <c r="AX1431">
        <v>27600000</v>
      </c>
      <c r="AY1431" s="20">
        <v>45161</v>
      </c>
      <c r="AZ1431" s="20"/>
      <c r="BA1431" s="20"/>
      <c r="BB1431">
        <v>1</v>
      </c>
      <c r="BC1431">
        <v>0.5</v>
      </c>
      <c r="BD1431">
        <v>1</v>
      </c>
      <c r="BE1431">
        <v>11.5</v>
      </c>
      <c r="BF1431" s="35" t="s">
        <v>14691</v>
      </c>
      <c r="BG1431" s="35" t="s">
        <v>674</v>
      </c>
      <c r="BH1431" s="35" t="s">
        <v>14453</v>
      </c>
      <c r="BI1431" s="35" t="s">
        <v>2580</v>
      </c>
      <c r="BJ1431" s="35" t="s">
        <v>14454</v>
      </c>
    </row>
    <row r="1432" spans="1:62" x14ac:dyDescent="0.2">
      <c r="A1432">
        <v>1430</v>
      </c>
      <c r="B1432" s="35" t="s">
        <v>14446</v>
      </c>
      <c r="C1432" s="35" t="s">
        <v>14447</v>
      </c>
      <c r="D1432" s="35" t="s">
        <v>14448</v>
      </c>
      <c r="E1432" s="35" t="s">
        <v>14455</v>
      </c>
      <c r="F1432" s="35" t="s">
        <v>14450</v>
      </c>
      <c r="G1432" s="20">
        <v>44503</v>
      </c>
      <c r="H1432" s="35" t="s">
        <v>4285</v>
      </c>
      <c r="I1432" s="35" t="s">
        <v>61</v>
      </c>
      <c r="J1432" s="35" t="s">
        <v>69</v>
      </c>
      <c r="K1432">
        <v>18</v>
      </c>
      <c r="L1432">
        <v>9.1999999999999993</v>
      </c>
      <c r="M1432" s="35" t="s">
        <v>6799</v>
      </c>
      <c r="N1432" s="35" t="s">
        <v>14451</v>
      </c>
      <c r="O1432" s="35" t="s">
        <v>51</v>
      </c>
      <c r="P1432" s="35" t="s">
        <v>2575</v>
      </c>
      <c r="Q1432" s="35" t="s">
        <v>209</v>
      </c>
      <c r="R1432" s="35" t="s">
        <v>2577</v>
      </c>
      <c r="S1432" s="35" t="s">
        <v>6763</v>
      </c>
      <c r="T1432">
        <v>27600000</v>
      </c>
      <c r="U1432">
        <v>10</v>
      </c>
      <c r="V1432" s="35" t="s">
        <v>14452</v>
      </c>
      <c r="W1432" s="35" t="s">
        <v>673</v>
      </c>
      <c r="X1432" s="35" t="s">
        <v>79</v>
      </c>
      <c r="Y1432" s="35" t="s">
        <v>48</v>
      </c>
      <c r="Z1432" s="35" t="s">
        <v>14691</v>
      </c>
      <c r="AA1432" s="35" t="s">
        <v>14691</v>
      </c>
      <c r="AC1432" s="35" t="s">
        <v>14691</v>
      </c>
      <c r="AD1432" s="35" t="s">
        <v>14691</v>
      </c>
      <c r="AE1432">
        <v>281520000</v>
      </c>
      <c r="AF1432">
        <v>10.199999999999999</v>
      </c>
      <c r="AG1432" s="35" t="s">
        <v>14691</v>
      </c>
      <c r="AI1432">
        <v>13800000</v>
      </c>
      <c r="AJ1432" s="20">
        <v>44519</v>
      </c>
      <c r="AK1432" s="20"/>
      <c r="AL1432">
        <v>13540000</v>
      </c>
      <c r="AO1432">
        <v>13540000</v>
      </c>
      <c r="AP1432" s="35" t="s">
        <v>14691</v>
      </c>
      <c r="AQ1432" s="35" t="s">
        <v>14691</v>
      </c>
      <c r="AR1432" s="35" t="s">
        <v>14691</v>
      </c>
      <c r="AS1432" s="35" t="s">
        <v>14691</v>
      </c>
      <c r="AT1432" s="35" t="s">
        <v>14691</v>
      </c>
      <c r="AU1432">
        <v>10.199999999999999</v>
      </c>
      <c r="AV1432">
        <v>10.303000000000001</v>
      </c>
      <c r="AW1432" t="b">
        <v>0</v>
      </c>
      <c r="AX1432">
        <v>27600000</v>
      </c>
      <c r="AY1432" s="20">
        <v>45161</v>
      </c>
      <c r="AZ1432" s="20"/>
      <c r="BA1432" s="20"/>
      <c r="BB1432">
        <v>1</v>
      </c>
      <c r="BC1432">
        <v>0.5</v>
      </c>
      <c r="BD1432">
        <v>1</v>
      </c>
      <c r="BE1432">
        <v>11.5</v>
      </c>
      <c r="BF1432" s="35" t="s">
        <v>14691</v>
      </c>
      <c r="BG1432" s="35" t="s">
        <v>14446</v>
      </c>
      <c r="BH1432" s="35" t="s">
        <v>14456</v>
      </c>
      <c r="BI1432" s="35" t="s">
        <v>2584</v>
      </c>
      <c r="BJ1432" s="35" t="s">
        <v>14457</v>
      </c>
    </row>
    <row r="1433" spans="1:62" x14ac:dyDescent="0.2">
      <c r="A1433">
        <v>1431</v>
      </c>
      <c r="B1433" s="35" t="s">
        <v>14446</v>
      </c>
      <c r="C1433" s="35" t="s">
        <v>14447</v>
      </c>
      <c r="D1433" s="35" t="s">
        <v>14448</v>
      </c>
      <c r="E1433" s="35" t="s">
        <v>14458</v>
      </c>
      <c r="F1433" s="35" t="s">
        <v>14450</v>
      </c>
      <c r="G1433" s="20">
        <v>44503</v>
      </c>
      <c r="H1433" s="35" t="s">
        <v>4285</v>
      </c>
      <c r="I1433" s="35" t="s">
        <v>61</v>
      </c>
      <c r="J1433" s="35" t="s">
        <v>69</v>
      </c>
      <c r="K1433">
        <v>18</v>
      </c>
      <c r="L1433">
        <v>9.1999999999999993</v>
      </c>
      <c r="M1433" s="35" t="s">
        <v>6799</v>
      </c>
      <c r="N1433" s="35" t="s">
        <v>14451</v>
      </c>
      <c r="O1433" s="35" t="s">
        <v>51</v>
      </c>
      <c r="P1433" s="35" t="s">
        <v>2575</v>
      </c>
      <c r="Q1433" s="35" t="s">
        <v>209</v>
      </c>
      <c r="R1433" s="35" t="s">
        <v>2577</v>
      </c>
      <c r="S1433" s="35" t="s">
        <v>6763</v>
      </c>
      <c r="T1433">
        <v>27600000</v>
      </c>
      <c r="U1433">
        <v>10</v>
      </c>
      <c r="V1433" s="35" t="s">
        <v>14452</v>
      </c>
      <c r="W1433" s="35" t="s">
        <v>673</v>
      </c>
      <c r="X1433" s="35" t="s">
        <v>79</v>
      </c>
      <c r="Y1433" s="35" t="s">
        <v>48</v>
      </c>
      <c r="Z1433" s="35" t="s">
        <v>14691</v>
      </c>
      <c r="AA1433" s="35" t="s">
        <v>14691</v>
      </c>
      <c r="AC1433" s="35" t="s">
        <v>14691</v>
      </c>
      <c r="AD1433" s="35" t="s">
        <v>14691</v>
      </c>
      <c r="AE1433">
        <v>281520000</v>
      </c>
      <c r="AF1433">
        <v>10.199999999999999</v>
      </c>
      <c r="AG1433" s="35" t="s">
        <v>14691</v>
      </c>
      <c r="AI1433">
        <v>13800000</v>
      </c>
      <c r="AJ1433" s="20">
        <v>44519</v>
      </c>
      <c r="AK1433" s="20"/>
      <c r="AL1433">
        <v>13540000</v>
      </c>
      <c r="AO1433">
        <v>13540000</v>
      </c>
      <c r="AP1433" s="35" t="s">
        <v>14691</v>
      </c>
      <c r="AQ1433" s="35" t="s">
        <v>14691</v>
      </c>
      <c r="AR1433" s="35" t="s">
        <v>14691</v>
      </c>
      <c r="AS1433" s="35" t="s">
        <v>14691</v>
      </c>
      <c r="AT1433" s="35" t="s">
        <v>14691</v>
      </c>
      <c r="AU1433">
        <v>10.199999999999999</v>
      </c>
      <c r="AV1433">
        <v>10.303000000000001</v>
      </c>
      <c r="AW1433" t="b">
        <v>0</v>
      </c>
      <c r="AX1433">
        <v>27600000</v>
      </c>
      <c r="AY1433" s="20">
        <v>45161</v>
      </c>
      <c r="AZ1433" s="20"/>
      <c r="BA1433" s="20"/>
      <c r="BB1433">
        <v>1</v>
      </c>
      <c r="BC1433">
        <v>0.5</v>
      </c>
      <c r="BD1433">
        <v>1</v>
      </c>
      <c r="BE1433">
        <v>11.5</v>
      </c>
      <c r="BF1433" s="35" t="s">
        <v>14691</v>
      </c>
      <c r="BG1433" s="35" t="s">
        <v>14459</v>
      </c>
      <c r="BH1433" s="35" t="s">
        <v>14460</v>
      </c>
      <c r="BI1433" s="35" t="s">
        <v>2589</v>
      </c>
      <c r="BJ1433" s="35" t="s">
        <v>14461</v>
      </c>
    </row>
    <row r="1434" spans="1:62" x14ac:dyDescent="0.2">
      <c r="A1434">
        <v>1432</v>
      </c>
      <c r="B1434" s="35" t="s">
        <v>14593</v>
      </c>
      <c r="C1434" s="35" t="s">
        <v>14594</v>
      </c>
      <c r="D1434" s="35" t="s">
        <v>14595</v>
      </c>
      <c r="E1434" s="35" t="s">
        <v>14596</v>
      </c>
      <c r="F1434" s="35" t="s">
        <v>14597</v>
      </c>
      <c r="G1434" s="20">
        <v>44392</v>
      </c>
      <c r="H1434" s="35" t="s">
        <v>3225</v>
      </c>
      <c r="I1434" s="35" t="s">
        <v>61</v>
      </c>
      <c r="J1434" s="35" t="s">
        <v>69</v>
      </c>
      <c r="K1434">
        <v>18</v>
      </c>
      <c r="L1434">
        <v>9.1999999999999993</v>
      </c>
      <c r="M1434" s="35" t="s">
        <v>14598</v>
      </c>
      <c r="N1434" s="35" t="s">
        <v>14599</v>
      </c>
      <c r="O1434" s="35" t="s">
        <v>671</v>
      </c>
      <c r="P1434" s="35" t="s">
        <v>3730</v>
      </c>
      <c r="Q1434" s="35" t="s">
        <v>59</v>
      </c>
      <c r="R1434" s="35" t="s">
        <v>2577</v>
      </c>
      <c r="S1434" s="35" t="s">
        <v>14600</v>
      </c>
      <c r="T1434">
        <v>34500000</v>
      </c>
      <c r="U1434">
        <v>10</v>
      </c>
      <c r="V1434" s="35" t="s">
        <v>14691</v>
      </c>
      <c r="W1434" s="35" t="s">
        <v>670</v>
      </c>
      <c r="X1434" s="35" t="s">
        <v>57</v>
      </c>
      <c r="Y1434" s="35" t="s">
        <v>93</v>
      </c>
      <c r="Z1434" s="35" t="s">
        <v>14691</v>
      </c>
      <c r="AA1434" s="35" t="s">
        <v>14691</v>
      </c>
      <c r="AC1434" s="35" t="s">
        <v>14691</v>
      </c>
      <c r="AD1434" s="35" t="s">
        <v>14691</v>
      </c>
      <c r="AE1434">
        <v>345000000</v>
      </c>
      <c r="AF1434">
        <v>10</v>
      </c>
      <c r="AG1434" s="35" t="s">
        <v>14691</v>
      </c>
      <c r="AI1434">
        <v>17250000</v>
      </c>
      <c r="AJ1434" s="20">
        <v>44475</v>
      </c>
      <c r="AK1434" s="20"/>
      <c r="AL1434">
        <v>8900000</v>
      </c>
      <c r="AO1434">
        <v>8900000</v>
      </c>
      <c r="AP1434" s="35" t="s">
        <v>14691</v>
      </c>
      <c r="AQ1434" s="35" t="s">
        <v>14691</v>
      </c>
      <c r="AR1434" s="35" t="s">
        <v>14691</v>
      </c>
      <c r="AS1434" s="35" t="s">
        <v>14691</v>
      </c>
      <c r="AT1434" s="35" t="s">
        <v>14691</v>
      </c>
      <c r="AU1434">
        <v>10.01</v>
      </c>
      <c r="AV1434">
        <v>10.11</v>
      </c>
      <c r="AW1434" t="b">
        <v>0</v>
      </c>
      <c r="AX1434">
        <v>34500000</v>
      </c>
      <c r="AY1434" s="20">
        <v>45207</v>
      </c>
      <c r="AZ1434" s="20"/>
      <c r="BA1434" s="20"/>
      <c r="BB1434">
        <v>1</v>
      </c>
      <c r="BC1434">
        <v>0.5</v>
      </c>
      <c r="BD1434">
        <v>1</v>
      </c>
      <c r="BE1434">
        <v>11.5</v>
      </c>
      <c r="BF1434" s="35" t="s">
        <v>14691</v>
      </c>
      <c r="BG1434" s="35" t="s">
        <v>672</v>
      </c>
      <c r="BH1434" s="35" t="s">
        <v>14601</v>
      </c>
      <c r="BI1434" s="35" t="s">
        <v>2580</v>
      </c>
      <c r="BJ1434" s="35" t="s">
        <v>14602</v>
      </c>
    </row>
    <row r="1435" spans="1:62" x14ac:dyDescent="0.2">
      <c r="A1435">
        <v>1433</v>
      </c>
      <c r="B1435" s="35" t="s">
        <v>14593</v>
      </c>
      <c r="C1435" s="35" t="s">
        <v>14594</v>
      </c>
      <c r="D1435" s="35" t="s">
        <v>14595</v>
      </c>
      <c r="E1435" s="35" t="s">
        <v>14603</v>
      </c>
      <c r="F1435" s="35" t="s">
        <v>14597</v>
      </c>
      <c r="G1435" s="20">
        <v>44392</v>
      </c>
      <c r="H1435" s="35" t="s">
        <v>3225</v>
      </c>
      <c r="I1435" s="35" t="s">
        <v>61</v>
      </c>
      <c r="J1435" s="35" t="s">
        <v>69</v>
      </c>
      <c r="K1435">
        <v>18</v>
      </c>
      <c r="L1435">
        <v>9.1999999999999993</v>
      </c>
      <c r="M1435" s="35" t="s">
        <v>14598</v>
      </c>
      <c r="N1435" s="35" t="s">
        <v>14599</v>
      </c>
      <c r="O1435" s="35" t="s">
        <v>671</v>
      </c>
      <c r="P1435" s="35" t="s">
        <v>3730</v>
      </c>
      <c r="Q1435" s="35" t="s">
        <v>59</v>
      </c>
      <c r="R1435" s="35" t="s">
        <v>2577</v>
      </c>
      <c r="S1435" s="35" t="s">
        <v>14600</v>
      </c>
      <c r="T1435">
        <v>34500000</v>
      </c>
      <c r="U1435">
        <v>10</v>
      </c>
      <c r="V1435" s="35" t="s">
        <v>14691</v>
      </c>
      <c r="W1435" s="35" t="s">
        <v>670</v>
      </c>
      <c r="X1435" s="35" t="s">
        <v>57</v>
      </c>
      <c r="Y1435" s="35" t="s">
        <v>93</v>
      </c>
      <c r="Z1435" s="35" t="s">
        <v>14691</v>
      </c>
      <c r="AA1435" s="35" t="s">
        <v>14691</v>
      </c>
      <c r="AC1435" s="35" t="s">
        <v>14691</v>
      </c>
      <c r="AD1435" s="35" t="s">
        <v>14691</v>
      </c>
      <c r="AE1435">
        <v>345000000</v>
      </c>
      <c r="AF1435">
        <v>10</v>
      </c>
      <c r="AG1435" s="35" t="s">
        <v>14691</v>
      </c>
      <c r="AI1435">
        <v>17250000</v>
      </c>
      <c r="AJ1435" s="20">
        <v>44475</v>
      </c>
      <c r="AK1435" s="20"/>
      <c r="AL1435">
        <v>8900000</v>
      </c>
      <c r="AO1435">
        <v>8900000</v>
      </c>
      <c r="AP1435" s="35" t="s">
        <v>14691</v>
      </c>
      <c r="AQ1435" s="35" t="s">
        <v>14691</v>
      </c>
      <c r="AR1435" s="35" t="s">
        <v>14691</v>
      </c>
      <c r="AS1435" s="35" t="s">
        <v>14691</v>
      </c>
      <c r="AT1435" s="35" t="s">
        <v>14691</v>
      </c>
      <c r="AU1435">
        <v>10.01</v>
      </c>
      <c r="AV1435">
        <v>10.11</v>
      </c>
      <c r="AW1435" t="b">
        <v>0</v>
      </c>
      <c r="AX1435">
        <v>34500000</v>
      </c>
      <c r="AY1435" s="20">
        <v>45207</v>
      </c>
      <c r="AZ1435" s="20"/>
      <c r="BA1435" s="20"/>
      <c r="BB1435">
        <v>1</v>
      </c>
      <c r="BC1435">
        <v>0.5</v>
      </c>
      <c r="BD1435">
        <v>1</v>
      </c>
      <c r="BE1435">
        <v>11.5</v>
      </c>
      <c r="BF1435" s="35" t="s">
        <v>14691</v>
      </c>
      <c r="BG1435" s="35" t="s">
        <v>14593</v>
      </c>
      <c r="BH1435" s="35" t="s">
        <v>14604</v>
      </c>
      <c r="BI1435" s="35" t="s">
        <v>2584</v>
      </c>
      <c r="BJ1435" s="35" t="s">
        <v>14605</v>
      </c>
    </row>
    <row r="1436" spans="1:62" x14ac:dyDescent="0.2">
      <c r="A1436">
        <v>1434</v>
      </c>
      <c r="B1436" s="35" t="s">
        <v>14593</v>
      </c>
      <c r="C1436" s="35" t="s">
        <v>14594</v>
      </c>
      <c r="D1436" s="35" t="s">
        <v>14595</v>
      </c>
      <c r="E1436" s="35" t="s">
        <v>14606</v>
      </c>
      <c r="F1436" s="35" t="s">
        <v>14597</v>
      </c>
      <c r="G1436" s="20">
        <v>44392</v>
      </c>
      <c r="H1436" s="35" t="s">
        <v>3225</v>
      </c>
      <c r="I1436" s="35" t="s">
        <v>61</v>
      </c>
      <c r="J1436" s="35" t="s">
        <v>69</v>
      </c>
      <c r="K1436">
        <v>18</v>
      </c>
      <c r="L1436">
        <v>9.1999999999999993</v>
      </c>
      <c r="M1436" s="35" t="s">
        <v>14598</v>
      </c>
      <c r="N1436" s="35" t="s">
        <v>14599</v>
      </c>
      <c r="O1436" s="35" t="s">
        <v>671</v>
      </c>
      <c r="P1436" s="35" t="s">
        <v>3730</v>
      </c>
      <c r="Q1436" s="35" t="s">
        <v>59</v>
      </c>
      <c r="R1436" s="35" t="s">
        <v>2577</v>
      </c>
      <c r="S1436" s="35" t="s">
        <v>14600</v>
      </c>
      <c r="T1436">
        <v>34500000</v>
      </c>
      <c r="U1436">
        <v>10</v>
      </c>
      <c r="V1436" s="35" t="s">
        <v>14691</v>
      </c>
      <c r="W1436" s="35" t="s">
        <v>670</v>
      </c>
      <c r="X1436" s="35" t="s">
        <v>57</v>
      </c>
      <c r="Y1436" s="35" t="s">
        <v>93</v>
      </c>
      <c r="Z1436" s="35" t="s">
        <v>14691</v>
      </c>
      <c r="AA1436" s="35" t="s">
        <v>14691</v>
      </c>
      <c r="AC1436" s="35" t="s">
        <v>14691</v>
      </c>
      <c r="AD1436" s="35" t="s">
        <v>14691</v>
      </c>
      <c r="AE1436">
        <v>345000000</v>
      </c>
      <c r="AF1436">
        <v>10</v>
      </c>
      <c r="AG1436" s="35" t="s">
        <v>14691</v>
      </c>
      <c r="AI1436">
        <v>17250000</v>
      </c>
      <c r="AJ1436" s="20">
        <v>44475</v>
      </c>
      <c r="AK1436" s="20"/>
      <c r="AL1436">
        <v>8900000</v>
      </c>
      <c r="AO1436">
        <v>8900000</v>
      </c>
      <c r="AP1436" s="35" t="s">
        <v>14691</v>
      </c>
      <c r="AQ1436" s="35" t="s">
        <v>14691</v>
      </c>
      <c r="AR1436" s="35" t="s">
        <v>14691</v>
      </c>
      <c r="AS1436" s="35" t="s">
        <v>14691</v>
      </c>
      <c r="AT1436" s="35" t="s">
        <v>14691</v>
      </c>
      <c r="AU1436">
        <v>10.01</v>
      </c>
      <c r="AV1436">
        <v>10.11</v>
      </c>
      <c r="AW1436" t="b">
        <v>0</v>
      </c>
      <c r="AX1436">
        <v>34500000</v>
      </c>
      <c r="AY1436" s="20">
        <v>45207</v>
      </c>
      <c r="AZ1436" s="20"/>
      <c r="BA1436" s="20"/>
      <c r="BB1436">
        <v>1</v>
      </c>
      <c r="BC1436">
        <v>0.5</v>
      </c>
      <c r="BD1436">
        <v>1</v>
      </c>
      <c r="BE1436">
        <v>11.5</v>
      </c>
      <c r="BF1436" s="35" t="s">
        <v>14691</v>
      </c>
      <c r="BG1436" s="35" t="s">
        <v>14607</v>
      </c>
      <c r="BH1436" s="35" t="s">
        <v>14608</v>
      </c>
      <c r="BI1436" s="35" t="s">
        <v>2589</v>
      </c>
      <c r="BJ1436" s="35" t="s">
        <v>14609</v>
      </c>
    </row>
    <row r="1437" spans="1:62" x14ac:dyDescent="0.2">
      <c r="A1437">
        <v>1435</v>
      </c>
      <c r="B1437" s="35" t="s">
        <v>11714</v>
      </c>
      <c r="C1437" s="35" t="s">
        <v>11715</v>
      </c>
      <c r="D1437" s="35" t="s">
        <v>11716</v>
      </c>
      <c r="E1437" s="35" t="s">
        <v>11717</v>
      </c>
      <c r="F1437" s="35" t="s">
        <v>11718</v>
      </c>
      <c r="G1437" s="20">
        <v>44245</v>
      </c>
      <c r="H1437" s="35" t="s">
        <v>3225</v>
      </c>
      <c r="I1437" s="35" t="s">
        <v>54</v>
      </c>
      <c r="J1437" s="35" t="s">
        <v>176</v>
      </c>
      <c r="K1437">
        <v>18</v>
      </c>
      <c r="L1437">
        <v>9.1999999999999993</v>
      </c>
      <c r="M1437" s="35" t="s">
        <v>11719</v>
      </c>
      <c r="N1437" s="35" t="s">
        <v>11720</v>
      </c>
      <c r="O1437" s="35" t="s">
        <v>668</v>
      </c>
      <c r="P1437" s="35" t="s">
        <v>2575</v>
      </c>
      <c r="Q1437" s="35" t="s">
        <v>149</v>
      </c>
      <c r="R1437" s="35" t="s">
        <v>2623</v>
      </c>
      <c r="S1437" s="35" t="s">
        <v>11721</v>
      </c>
      <c r="T1437">
        <v>17245000</v>
      </c>
      <c r="U1437">
        <v>10</v>
      </c>
      <c r="V1437" s="35" t="s">
        <v>14691</v>
      </c>
      <c r="W1437" s="35" t="s">
        <v>118</v>
      </c>
      <c r="X1437" s="35" t="s">
        <v>79</v>
      </c>
      <c r="Y1437" s="35" t="s">
        <v>48</v>
      </c>
      <c r="Z1437" s="35" t="s">
        <v>14691</v>
      </c>
      <c r="AA1437" s="35" t="s">
        <v>14691</v>
      </c>
      <c r="AB1437">
        <v>75000000</v>
      </c>
      <c r="AC1437" s="35" t="s">
        <v>11722</v>
      </c>
      <c r="AD1437" s="35" t="s">
        <v>11723</v>
      </c>
      <c r="AE1437">
        <v>172458529</v>
      </c>
      <c r="AF1437">
        <v>10</v>
      </c>
      <c r="AG1437" s="35" t="s">
        <v>14691</v>
      </c>
      <c r="AI1437">
        <v>4311250</v>
      </c>
      <c r="AJ1437" s="20">
        <v>44279</v>
      </c>
      <c r="AK1437" s="20"/>
      <c r="AL1437">
        <v>5199001</v>
      </c>
      <c r="AO1437">
        <v>3466001</v>
      </c>
      <c r="AP1437" s="35" t="s">
        <v>14691</v>
      </c>
      <c r="AQ1437" s="35" t="s">
        <v>14691</v>
      </c>
      <c r="AR1437" s="35" t="s">
        <v>14691</v>
      </c>
      <c r="AS1437" s="35" t="s">
        <v>14691</v>
      </c>
      <c r="AT1437" s="35" t="s">
        <v>14691</v>
      </c>
      <c r="AU1437">
        <v>10</v>
      </c>
      <c r="AV1437">
        <v>10.045999999999999</v>
      </c>
      <c r="AW1437" t="b">
        <v>0</v>
      </c>
      <c r="AX1437">
        <v>17245000</v>
      </c>
      <c r="AY1437" s="20">
        <v>45011</v>
      </c>
      <c r="AZ1437" s="20"/>
      <c r="BA1437" s="20"/>
      <c r="BB1437">
        <v>1</v>
      </c>
      <c r="BC1437">
        <v>0.25</v>
      </c>
      <c r="BD1437">
        <v>1</v>
      </c>
      <c r="BE1437">
        <v>11.5</v>
      </c>
      <c r="BF1437" s="35" t="s">
        <v>14691</v>
      </c>
      <c r="BG1437" s="35" t="s">
        <v>669</v>
      </c>
      <c r="BH1437" s="35" t="s">
        <v>11724</v>
      </c>
      <c r="BI1437" s="35" t="s">
        <v>2580</v>
      </c>
      <c r="BJ1437" s="35" t="s">
        <v>11725</v>
      </c>
    </row>
    <row r="1438" spans="1:62" x14ac:dyDescent="0.2">
      <c r="A1438">
        <v>1436</v>
      </c>
      <c r="B1438" s="35" t="s">
        <v>11714</v>
      </c>
      <c r="C1438" s="35" t="s">
        <v>11715</v>
      </c>
      <c r="D1438" s="35" t="s">
        <v>11716</v>
      </c>
      <c r="E1438" s="35" t="s">
        <v>11726</v>
      </c>
      <c r="F1438" s="35" t="s">
        <v>11718</v>
      </c>
      <c r="G1438" s="20">
        <v>44245</v>
      </c>
      <c r="H1438" s="35" t="s">
        <v>3225</v>
      </c>
      <c r="I1438" s="35" t="s">
        <v>54</v>
      </c>
      <c r="J1438" s="35" t="s">
        <v>176</v>
      </c>
      <c r="K1438">
        <v>18</v>
      </c>
      <c r="L1438">
        <v>9.1999999999999993</v>
      </c>
      <c r="M1438" s="35" t="s">
        <v>11719</v>
      </c>
      <c r="N1438" s="35" t="s">
        <v>11720</v>
      </c>
      <c r="O1438" s="35" t="s">
        <v>668</v>
      </c>
      <c r="P1438" s="35" t="s">
        <v>2575</v>
      </c>
      <c r="Q1438" s="35" t="s">
        <v>149</v>
      </c>
      <c r="R1438" s="35" t="s">
        <v>2623</v>
      </c>
      <c r="S1438" s="35" t="s">
        <v>11721</v>
      </c>
      <c r="T1438">
        <v>17245000</v>
      </c>
      <c r="U1438">
        <v>10</v>
      </c>
      <c r="V1438" s="35" t="s">
        <v>14691</v>
      </c>
      <c r="W1438" s="35" t="s">
        <v>118</v>
      </c>
      <c r="X1438" s="35" t="s">
        <v>79</v>
      </c>
      <c r="Y1438" s="35" t="s">
        <v>48</v>
      </c>
      <c r="Z1438" s="35" t="s">
        <v>14691</v>
      </c>
      <c r="AA1438" s="35" t="s">
        <v>14691</v>
      </c>
      <c r="AB1438">
        <v>75000000</v>
      </c>
      <c r="AC1438" s="35" t="s">
        <v>11722</v>
      </c>
      <c r="AD1438" s="35" t="s">
        <v>11723</v>
      </c>
      <c r="AE1438">
        <v>172458529</v>
      </c>
      <c r="AF1438">
        <v>10</v>
      </c>
      <c r="AG1438" s="35" t="s">
        <v>14691</v>
      </c>
      <c r="AI1438">
        <v>4311250</v>
      </c>
      <c r="AJ1438" s="20">
        <v>44279</v>
      </c>
      <c r="AK1438" s="20"/>
      <c r="AL1438">
        <v>5199001</v>
      </c>
      <c r="AO1438">
        <v>3466001</v>
      </c>
      <c r="AP1438" s="35" t="s">
        <v>14691</v>
      </c>
      <c r="AQ1438" s="35" t="s">
        <v>14691</v>
      </c>
      <c r="AR1438" s="35" t="s">
        <v>14691</v>
      </c>
      <c r="AS1438" s="35" t="s">
        <v>14691</v>
      </c>
      <c r="AT1438" s="35" t="s">
        <v>14691</v>
      </c>
      <c r="AU1438">
        <v>10</v>
      </c>
      <c r="AV1438">
        <v>10.045999999999999</v>
      </c>
      <c r="AW1438" t="b">
        <v>0</v>
      </c>
      <c r="AX1438">
        <v>17245000</v>
      </c>
      <c r="AY1438" s="20">
        <v>45011</v>
      </c>
      <c r="AZ1438" s="20"/>
      <c r="BA1438" s="20"/>
      <c r="BB1438">
        <v>1</v>
      </c>
      <c r="BC1438">
        <v>0.25</v>
      </c>
      <c r="BD1438">
        <v>1</v>
      </c>
      <c r="BE1438">
        <v>11.5</v>
      </c>
      <c r="BF1438" s="35" t="s">
        <v>14691</v>
      </c>
      <c r="BG1438" s="35" t="s">
        <v>11714</v>
      </c>
      <c r="BH1438" s="35" t="s">
        <v>11727</v>
      </c>
      <c r="BI1438" s="35" t="s">
        <v>2584</v>
      </c>
      <c r="BJ1438" s="35" t="s">
        <v>11728</v>
      </c>
    </row>
    <row r="1439" spans="1:62" x14ac:dyDescent="0.2">
      <c r="A1439">
        <v>1437</v>
      </c>
      <c r="B1439" s="35" t="s">
        <v>11714</v>
      </c>
      <c r="C1439" s="35" t="s">
        <v>11715</v>
      </c>
      <c r="D1439" s="35" t="s">
        <v>11716</v>
      </c>
      <c r="E1439" s="35" t="s">
        <v>11729</v>
      </c>
      <c r="F1439" s="35" t="s">
        <v>11718</v>
      </c>
      <c r="G1439" s="20">
        <v>44245</v>
      </c>
      <c r="H1439" s="35" t="s">
        <v>3225</v>
      </c>
      <c r="I1439" s="35" t="s">
        <v>54</v>
      </c>
      <c r="J1439" s="35" t="s">
        <v>176</v>
      </c>
      <c r="K1439">
        <v>18</v>
      </c>
      <c r="L1439">
        <v>9.1999999999999993</v>
      </c>
      <c r="M1439" s="35" t="s">
        <v>11719</v>
      </c>
      <c r="N1439" s="35" t="s">
        <v>11720</v>
      </c>
      <c r="O1439" s="35" t="s">
        <v>668</v>
      </c>
      <c r="P1439" s="35" t="s">
        <v>2575</v>
      </c>
      <c r="Q1439" s="35" t="s">
        <v>149</v>
      </c>
      <c r="R1439" s="35" t="s">
        <v>2623</v>
      </c>
      <c r="S1439" s="35" t="s">
        <v>11721</v>
      </c>
      <c r="T1439">
        <v>17245000</v>
      </c>
      <c r="U1439">
        <v>10</v>
      </c>
      <c r="V1439" s="35" t="s">
        <v>14691</v>
      </c>
      <c r="W1439" s="35" t="s">
        <v>118</v>
      </c>
      <c r="X1439" s="35" t="s">
        <v>79</v>
      </c>
      <c r="Y1439" s="35" t="s">
        <v>48</v>
      </c>
      <c r="Z1439" s="35" t="s">
        <v>14691</v>
      </c>
      <c r="AA1439" s="35" t="s">
        <v>14691</v>
      </c>
      <c r="AB1439">
        <v>75000000</v>
      </c>
      <c r="AC1439" s="35" t="s">
        <v>11722</v>
      </c>
      <c r="AD1439" s="35" t="s">
        <v>11723</v>
      </c>
      <c r="AE1439">
        <v>172458529</v>
      </c>
      <c r="AF1439">
        <v>10</v>
      </c>
      <c r="AG1439" s="35" t="s">
        <v>14691</v>
      </c>
      <c r="AI1439">
        <v>4311250</v>
      </c>
      <c r="AJ1439" s="20">
        <v>44279</v>
      </c>
      <c r="AK1439" s="20"/>
      <c r="AL1439">
        <v>5199001</v>
      </c>
      <c r="AO1439">
        <v>3466001</v>
      </c>
      <c r="AP1439" s="35" t="s">
        <v>14691</v>
      </c>
      <c r="AQ1439" s="35" t="s">
        <v>14691</v>
      </c>
      <c r="AR1439" s="35" t="s">
        <v>14691</v>
      </c>
      <c r="AS1439" s="35" t="s">
        <v>14691</v>
      </c>
      <c r="AT1439" s="35" t="s">
        <v>14691</v>
      </c>
      <c r="AU1439">
        <v>10</v>
      </c>
      <c r="AV1439">
        <v>10.045999999999999</v>
      </c>
      <c r="AW1439" t="b">
        <v>0</v>
      </c>
      <c r="AX1439">
        <v>17245000</v>
      </c>
      <c r="AY1439" s="20">
        <v>45011</v>
      </c>
      <c r="AZ1439" s="20"/>
      <c r="BA1439" s="20"/>
      <c r="BB1439">
        <v>1</v>
      </c>
      <c r="BC1439">
        <v>0.25</v>
      </c>
      <c r="BD1439">
        <v>1</v>
      </c>
      <c r="BE1439">
        <v>11.5</v>
      </c>
      <c r="BF1439" s="35" t="s">
        <v>14691</v>
      </c>
      <c r="BG1439" s="35" t="s">
        <v>11730</v>
      </c>
      <c r="BH1439" s="35" t="s">
        <v>11731</v>
      </c>
      <c r="BI1439" s="35" t="s">
        <v>2589</v>
      </c>
      <c r="BJ1439" s="35" t="s">
        <v>11732</v>
      </c>
    </row>
    <row r="1440" spans="1:62" x14ac:dyDescent="0.2">
      <c r="A1440">
        <v>1438</v>
      </c>
      <c r="B1440" s="35" t="s">
        <v>12273</v>
      </c>
      <c r="C1440" s="35" t="s">
        <v>12274</v>
      </c>
      <c r="D1440" s="35" t="s">
        <v>12275</v>
      </c>
      <c r="E1440" s="35" t="s">
        <v>12276</v>
      </c>
      <c r="F1440" s="35" t="s">
        <v>12277</v>
      </c>
      <c r="G1440" s="20">
        <v>44279</v>
      </c>
      <c r="H1440" s="35" t="s">
        <v>116</v>
      </c>
      <c r="I1440" s="35" t="s">
        <v>54</v>
      </c>
      <c r="J1440" s="35" t="s">
        <v>69</v>
      </c>
      <c r="K1440">
        <v>18</v>
      </c>
      <c r="L1440">
        <v>9.1999999999999993</v>
      </c>
      <c r="M1440" s="35" t="s">
        <v>12278</v>
      </c>
      <c r="N1440" s="35" t="s">
        <v>12279</v>
      </c>
      <c r="O1440" s="35" t="s">
        <v>112</v>
      </c>
      <c r="P1440" s="35" t="s">
        <v>2656</v>
      </c>
      <c r="Q1440" s="35" t="s">
        <v>102</v>
      </c>
      <c r="R1440" s="35" t="s">
        <v>2623</v>
      </c>
      <c r="S1440" s="35" t="s">
        <v>12280</v>
      </c>
      <c r="T1440">
        <v>19490000</v>
      </c>
      <c r="U1440">
        <v>10</v>
      </c>
      <c r="V1440" s="35" t="s">
        <v>14691</v>
      </c>
      <c r="W1440" s="35" t="s">
        <v>666</v>
      </c>
      <c r="X1440" s="35" t="s">
        <v>66</v>
      </c>
      <c r="Y1440" s="35" t="s">
        <v>48</v>
      </c>
      <c r="Z1440" s="35" t="s">
        <v>14691</v>
      </c>
      <c r="AA1440" s="35" t="s">
        <v>14691</v>
      </c>
      <c r="AC1440" s="35" t="s">
        <v>14691</v>
      </c>
      <c r="AD1440" s="35" t="s">
        <v>14691</v>
      </c>
      <c r="AE1440">
        <v>196849000</v>
      </c>
      <c r="AF1440">
        <v>10.1</v>
      </c>
      <c r="AG1440" s="35" t="s">
        <v>14691</v>
      </c>
      <c r="AI1440">
        <v>9745000</v>
      </c>
      <c r="AJ1440" s="20">
        <v>44490</v>
      </c>
      <c r="AK1440" s="20"/>
      <c r="AL1440">
        <v>9254705</v>
      </c>
      <c r="AO1440">
        <v>9254705</v>
      </c>
      <c r="AP1440" s="35" t="s">
        <v>14691</v>
      </c>
      <c r="AQ1440" s="35" t="s">
        <v>14691</v>
      </c>
      <c r="AR1440" s="35" t="s">
        <v>14691</v>
      </c>
      <c r="AS1440" s="35" t="s">
        <v>14691</v>
      </c>
      <c r="AT1440" s="35" t="s">
        <v>14691</v>
      </c>
      <c r="AU1440">
        <v>10.1</v>
      </c>
      <c r="AV1440">
        <v>10.151999999999999</v>
      </c>
      <c r="AW1440" t="b">
        <v>0</v>
      </c>
      <c r="AX1440">
        <v>19490000</v>
      </c>
      <c r="AY1440" s="20">
        <v>45041</v>
      </c>
      <c r="AZ1440" s="20"/>
      <c r="BA1440" s="20">
        <v>45224</v>
      </c>
      <c r="BB1440">
        <v>1</v>
      </c>
      <c r="BC1440">
        <v>0.5</v>
      </c>
      <c r="BD1440">
        <v>1</v>
      </c>
      <c r="BE1440">
        <v>11.5</v>
      </c>
      <c r="BF1440" s="35" t="s">
        <v>14691</v>
      </c>
      <c r="BG1440" s="35" t="s">
        <v>667</v>
      </c>
      <c r="BH1440" s="35" t="s">
        <v>14896</v>
      </c>
      <c r="BI1440" s="35" t="s">
        <v>2580</v>
      </c>
      <c r="BJ1440" s="35" t="s">
        <v>12281</v>
      </c>
    </row>
    <row r="1441" spans="1:62" x14ac:dyDescent="0.2">
      <c r="A1441">
        <v>1439</v>
      </c>
      <c r="B1441" s="35" t="s">
        <v>12273</v>
      </c>
      <c r="C1441" s="35" t="s">
        <v>12274</v>
      </c>
      <c r="D1441" s="35" t="s">
        <v>12275</v>
      </c>
      <c r="E1441" s="35" t="s">
        <v>12282</v>
      </c>
      <c r="F1441" s="35" t="s">
        <v>12277</v>
      </c>
      <c r="G1441" s="20">
        <v>44279</v>
      </c>
      <c r="H1441" s="35" t="s">
        <v>116</v>
      </c>
      <c r="I1441" s="35" t="s">
        <v>54</v>
      </c>
      <c r="J1441" s="35" t="s">
        <v>69</v>
      </c>
      <c r="K1441">
        <v>18</v>
      </c>
      <c r="L1441">
        <v>9.1999999999999993</v>
      </c>
      <c r="M1441" s="35" t="s">
        <v>12278</v>
      </c>
      <c r="N1441" s="35" t="s">
        <v>12279</v>
      </c>
      <c r="O1441" s="35" t="s">
        <v>112</v>
      </c>
      <c r="P1441" s="35" t="s">
        <v>2656</v>
      </c>
      <c r="Q1441" s="35" t="s">
        <v>102</v>
      </c>
      <c r="R1441" s="35" t="s">
        <v>2623</v>
      </c>
      <c r="S1441" s="35" t="s">
        <v>12280</v>
      </c>
      <c r="T1441">
        <v>19490000</v>
      </c>
      <c r="U1441">
        <v>10</v>
      </c>
      <c r="V1441" s="35" t="s">
        <v>14691</v>
      </c>
      <c r="W1441" s="35" t="s">
        <v>666</v>
      </c>
      <c r="X1441" s="35" t="s">
        <v>66</v>
      </c>
      <c r="Y1441" s="35" t="s">
        <v>48</v>
      </c>
      <c r="Z1441" s="35" t="s">
        <v>14691</v>
      </c>
      <c r="AA1441" s="35" t="s">
        <v>14691</v>
      </c>
      <c r="AC1441" s="35" t="s">
        <v>14691</v>
      </c>
      <c r="AD1441" s="35" t="s">
        <v>14691</v>
      </c>
      <c r="AE1441">
        <v>196849000</v>
      </c>
      <c r="AF1441">
        <v>10.1</v>
      </c>
      <c r="AG1441" s="35" t="s">
        <v>14691</v>
      </c>
      <c r="AI1441">
        <v>9745000</v>
      </c>
      <c r="AJ1441" s="20">
        <v>44490</v>
      </c>
      <c r="AK1441" s="20"/>
      <c r="AL1441">
        <v>9254705</v>
      </c>
      <c r="AO1441">
        <v>9254705</v>
      </c>
      <c r="AP1441" s="35" t="s">
        <v>14691</v>
      </c>
      <c r="AQ1441" s="35" t="s">
        <v>14691</v>
      </c>
      <c r="AR1441" s="35" t="s">
        <v>14691</v>
      </c>
      <c r="AS1441" s="35" t="s">
        <v>14691</v>
      </c>
      <c r="AT1441" s="35" t="s">
        <v>14691</v>
      </c>
      <c r="AU1441">
        <v>10.1</v>
      </c>
      <c r="AV1441">
        <v>10.151999999999999</v>
      </c>
      <c r="AW1441" t="b">
        <v>0</v>
      </c>
      <c r="AX1441">
        <v>19490000</v>
      </c>
      <c r="AY1441" s="20">
        <v>45041</v>
      </c>
      <c r="AZ1441" s="20"/>
      <c r="BA1441" s="20">
        <v>45224</v>
      </c>
      <c r="BB1441">
        <v>1</v>
      </c>
      <c r="BC1441">
        <v>0.5</v>
      </c>
      <c r="BD1441">
        <v>1</v>
      </c>
      <c r="BE1441">
        <v>11.5</v>
      </c>
      <c r="BF1441" s="35" t="s">
        <v>14691</v>
      </c>
      <c r="BG1441" s="35" t="s">
        <v>12283</v>
      </c>
      <c r="BH1441" s="35" t="s">
        <v>14897</v>
      </c>
      <c r="BI1441" s="35" t="s">
        <v>2584</v>
      </c>
      <c r="BJ1441" s="35" t="s">
        <v>12284</v>
      </c>
    </row>
    <row r="1442" spans="1:62" x14ac:dyDescent="0.2">
      <c r="A1442">
        <v>1440</v>
      </c>
      <c r="B1442" s="35" t="s">
        <v>12273</v>
      </c>
      <c r="C1442" s="35" t="s">
        <v>12274</v>
      </c>
      <c r="D1442" s="35" t="s">
        <v>12275</v>
      </c>
      <c r="E1442" s="35" t="s">
        <v>12285</v>
      </c>
      <c r="F1442" s="35" t="s">
        <v>12277</v>
      </c>
      <c r="G1442" s="20">
        <v>44279</v>
      </c>
      <c r="H1442" s="35" t="s">
        <v>116</v>
      </c>
      <c r="I1442" s="35" t="s">
        <v>54</v>
      </c>
      <c r="J1442" s="35" t="s">
        <v>69</v>
      </c>
      <c r="K1442">
        <v>18</v>
      </c>
      <c r="L1442">
        <v>9.1999999999999993</v>
      </c>
      <c r="M1442" s="35" t="s">
        <v>12278</v>
      </c>
      <c r="N1442" s="35" t="s">
        <v>12279</v>
      </c>
      <c r="O1442" s="35" t="s">
        <v>112</v>
      </c>
      <c r="P1442" s="35" t="s">
        <v>2656</v>
      </c>
      <c r="Q1442" s="35" t="s">
        <v>102</v>
      </c>
      <c r="R1442" s="35" t="s">
        <v>2623</v>
      </c>
      <c r="S1442" s="35" t="s">
        <v>12280</v>
      </c>
      <c r="T1442">
        <v>19490000</v>
      </c>
      <c r="U1442">
        <v>10</v>
      </c>
      <c r="V1442" s="35" t="s">
        <v>14691</v>
      </c>
      <c r="W1442" s="35" t="s">
        <v>666</v>
      </c>
      <c r="X1442" s="35" t="s">
        <v>66</v>
      </c>
      <c r="Y1442" s="35" t="s">
        <v>48</v>
      </c>
      <c r="Z1442" s="35" t="s">
        <v>14691</v>
      </c>
      <c r="AA1442" s="35" t="s">
        <v>14691</v>
      </c>
      <c r="AC1442" s="35" t="s">
        <v>14691</v>
      </c>
      <c r="AD1442" s="35" t="s">
        <v>14691</v>
      </c>
      <c r="AE1442">
        <v>196849000</v>
      </c>
      <c r="AF1442">
        <v>10.1</v>
      </c>
      <c r="AG1442" s="35" t="s">
        <v>14691</v>
      </c>
      <c r="AI1442">
        <v>9745000</v>
      </c>
      <c r="AJ1442" s="20">
        <v>44490</v>
      </c>
      <c r="AK1442" s="20"/>
      <c r="AL1442">
        <v>9254705</v>
      </c>
      <c r="AO1442">
        <v>9254705</v>
      </c>
      <c r="AP1442" s="35" t="s">
        <v>14691</v>
      </c>
      <c r="AQ1442" s="35" t="s">
        <v>14691</v>
      </c>
      <c r="AR1442" s="35" t="s">
        <v>14691</v>
      </c>
      <c r="AS1442" s="35" t="s">
        <v>14691</v>
      </c>
      <c r="AT1442" s="35" t="s">
        <v>14691</v>
      </c>
      <c r="AU1442">
        <v>10.1</v>
      </c>
      <c r="AV1442">
        <v>10.151999999999999</v>
      </c>
      <c r="AW1442" t="b">
        <v>0</v>
      </c>
      <c r="AX1442">
        <v>19490000</v>
      </c>
      <c r="AY1442" s="20">
        <v>45041</v>
      </c>
      <c r="AZ1442" s="20"/>
      <c r="BA1442" s="20">
        <v>45224</v>
      </c>
      <c r="BB1442">
        <v>1</v>
      </c>
      <c r="BC1442">
        <v>0.5</v>
      </c>
      <c r="BD1442">
        <v>1</v>
      </c>
      <c r="BE1442">
        <v>11.5</v>
      </c>
      <c r="BF1442" s="35" t="s">
        <v>14691</v>
      </c>
      <c r="BG1442" s="35" t="s">
        <v>12286</v>
      </c>
      <c r="BH1442" s="35" t="s">
        <v>14898</v>
      </c>
      <c r="BI1442" s="35" t="s">
        <v>2589</v>
      </c>
      <c r="BJ1442" s="35" t="s">
        <v>12287</v>
      </c>
    </row>
    <row r="1443" spans="1:62" x14ac:dyDescent="0.2">
      <c r="A1443">
        <v>1441</v>
      </c>
      <c r="B1443" s="35" t="s">
        <v>3509</v>
      </c>
      <c r="C1443" s="35" t="s">
        <v>3510</v>
      </c>
      <c r="D1443" s="35" t="s">
        <v>3511</v>
      </c>
      <c r="E1443" s="35" t="s">
        <v>3512</v>
      </c>
      <c r="F1443" s="35" t="s">
        <v>3513</v>
      </c>
      <c r="G1443" s="20">
        <v>44349</v>
      </c>
      <c r="H1443" s="35" t="s">
        <v>138</v>
      </c>
      <c r="I1443" s="35" t="s">
        <v>54</v>
      </c>
      <c r="J1443" s="35" t="s">
        <v>69</v>
      </c>
      <c r="K1443">
        <v>18</v>
      </c>
      <c r="L1443">
        <v>9.1999999999999993</v>
      </c>
      <c r="M1443" s="35" t="s">
        <v>3514</v>
      </c>
      <c r="N1443" s="35" t="s">
        <v>3515</v>
      </c>
      <c r="O1443" s="35" t="s">
        <v>524</v>
      </c>
      <c r="P1443" s="35" t="s">
        <v>2575</v>
      </c>
      <c r="Q1443" s="35" t="s">
        <v>112</v>
      </c>
      <c r="R1443" s="35" t="s">
        <v>2623</v>
      </c>
      <c r="S1443" s="35" t="s">
        <v>3516</v>
      </c>
      <c r="T1443">
        <v>11500000</v>
      </c>
      <c r="U1443">
        <v>10</v>
      </c>
      <c r="V1443" s="35" t="s">
        <v>14691</v>
      </c>
      <c r="W1443" s="35" t="s">
        <v>276</v>
      </c>
      <c r="X1443" s="35" t="s">
        <v>276</v>
      </c>
      <c r="Y1443" s="35" t="s">
        <v>48</v>
      </c>
      <c r="Z1443" s="35" t="s">
        <v>72</v>
      </c>
      <c r="AA1443" s="35" t="s">
        <v>56</v>
      </c>
      <c r="AC1443" s="35" t="s">
        <v>14691</v>
      </c>
      <c r="AD1443" s="35" t="s">
        <v>14691</v>
      </c>
      <c r="AE1443">
        <v>117311591</v>
      </c>
      <c r="AF1443">
        <v>10.199999999999999</v>
      </c>
      <c r="AG1443" s="35" t="s">
        <v>664</v>
      </c>
      <c r="AH1443">
        <v>227100000</v>
      </c>
      <c r="AI1443">
        <v>5750000</v>
      </c>
      <c r="AJ1443" s="20">
        <v>44371</v>
      </c>
      <c r="AK1443" s="20">
        <v>44606</v>
      </c>
      <c r="AL1443">
        <v>5281750</v>
      </c>
      <c r="AM1443">
        <v>528175</v>
      </c>
      <c r="AP1443" s="35" t="s">
        <v>14691</v>
      </c>
      <c r="AQ1443" s="35" t="s">
        <v>14691</v>
      </c>
      <c r="AR1443" s="35" t="s">
        <v>14691</v>
      </c>
      <c r="AS1443" s="35" t="s">
        <v>14691</v>
      </c>
      <c r="AT1443" s="35" t="s">
        <v>14691</v>
      </c>
      <c r="AU1443">
        <v>10.199999999999999</v>
      </c>
      <c r="AV1443">
        <v>10.212</v>
      </c>
      <c r="AW1443" t="b">
        <v>1</v>
      </c>
      <c r="AX1443">
        <v>11500000</v>
      </c>
      <c r="AY1443" s="20">
        <v>44740</v>
      </c>
      <c r="AZ1443" s="20">
        <v>44742</v>
      </c>
      <c r="BA1443" s="20">
        <v>44923</v>
      </c>
      <c r="BB1443">
        <v>1</v>
      </c>
      <c r="BC1443">
        <v>0.5</v>
      </c>
      <c r="BD1443">
        <v>1</v>
      </c>
      <c r="BE1443">
        <v>11.5</v>
      </c>
      <c r="BF1443" s="35" t="s">
        <v>14691</v>
      </c>
      <c r="BG1443" s="35" t="s">
        <v>665</v>
      </c>
      <c r="BH1443" s="35" t="s">
        <v>3517</v>
      </c>
      <c r="BI1443" s="35" t="s">
        <v>2580</v>
      </c>
      <c r="BJ1443" s="35" t="s">
        <v>3518</v>
      </c>
    </row>
    <row r="1444" spans="1:62" x14ac:dyDescent="0.2">
      <c r="A1444">
        <v>1442</v>
      </c>
      <c r="B1444" s="35" t="s">
        <v>3509</v>
      </c>
      <c r="C1444" s="35" t="s">
        <v>3510</v>
      </c>
      <c r="D1444" s="35" t="s">
        <v>3511</v>
      </c>
      <c r="E1444" s="35" t="s">
        <v>3519</v>
      </c>
      <c r="F1444" s="35" t="s">
        <v>3513</v>
      </c>
      <c r="G1444" s="20">
        <v>44349</v>
      </c>
      <c r="H1444" s="35" t="s">
        <v>138</v>
      </c>
      <c r="I1444" s="35" t="s">
        <v>54</v>
      </c>
      <c r="J1444" s="35" t="s">
        <v>69</v>
      </c>
      <c r="K1444">
        <v>18</v>
      </c>
      <c r="L1444">
        <v>9.1999999999999993</v>
      </c>
      <c r="M1444" s="35" t="s">
        <v>3514</v>
      </c>
      <c r="N1444" s="35" t="s">
        <v>3515</v>
      </c>
      <c r="O1444" s="35" t="s">
        <v>524</v>
      </c>
      <c r="P1444" s="35" t="s">
        <v>2575</v>
      </c>
      <c r="Q1444" s="35" t="s">
        <v>112</v>
      </c>
      <c r="R1444" s="35" t="s">
        <v>2623</v>
      </c>
      <c r="S1444" s="35" t="s">
        <v>3516</v>
      </c>
      <c r="T1444">
        <v>11500000</v>
      </c>
      <c r="U1444">
        <v>10</v>
      </c>
      <c r="V1444" s="35" t="s">
        <v>14691</v>
      </c>
      <c r="W1444" s="35" t="s">
        <v>276</v>
      </c>
      <c r="X1444" s="35" t="s">
        <v>276</v>
      </c>
      <c r="Y1444" s="35" t="s">
        <v>48</v>
      </c>
      <c r="Z1444" s="35" t="s">
        <v>72</v>
      </c>
      <c r="AA1444" s="35" t="s">
        <v>56</v>
      </c>
      <c r="AC1444" s="35" t="s">
        <v>14691</v>
      </c>
      <c r="AD1444" s="35" t="s">
        <v>14691</v>
      </c>
      <c r="AE1444">
        <v>117311591</v>
      </c>
      <c r="AF1444">
        <v>10.199999999999999</v>
      </c>
      <c r="AG1444" s="35" t="s">
        <v>664</v>
      </c>
      <c r="AH1444">
        <v>227100000</v>
      </c>
      <c r="AI1444">
        <v>5750000</v>
      </c>
      <c r="AJ1444" s="20">
        <v>44371</v>
      </c>
      <c r="AK1444" s="20">
        <v>44606</v>
      </c>
      <c r="AL1444">
        <v>5281750</v>
      </c>
      <c r="AM1444">
        <v>528175</v>
      </c>
      <c r="AP1444" s="35" t="s">
        <v>14691</v>
      </c>
      <c r="AQ1444" s="35" t="s">
        <v>14691</v>
      </c>
      <c r="AR1444" s="35" t="s">
        <v>14691</v>
      </c>
      <c r="AS1444" s="35" t="s">
        <v>14691</v>
      </c>
      <c r="AT1444" s="35" t="s">
        <v>14691</v>
      </c>
      <c r="AU1444">
        <v>10.199999999999999</v>
      </c>
      <c r="AV1444">
        <v>10.212</v>
      </c>
      <c r="AW1444" t="b">
        <v>1</v>
      </c>
      <c r="AX1444">
        <v>11500000</v>
      </c>
      <c r="AY1444" s="20">
        <v>44740</v>
      </c>
      <c r="AZ1444" s="20">
        <v>44742</v>
      </c>
      <c r="BA1444" s="20">
        <v>44923</v>
      </c>
      <c r="BB1444">
        <v>1</v>
      </c>
      <c r="BC1444">
        <v>0.5</v>
      </c>
      <c r="BD1444">
        <v>1</v>
      </c>
      <c r="BE1444">
        <v>11.5</v>
      </c>
      <c r="BF1444" s="35" t="s">
        <v>14691</v>
      </c>
      <c r="BG1444" s="35" t="s">
        <v>3509</v>
      </c>
      <c r="BH1444" s="35" t="s">
        <v>3520</v>
      </c>
      <c r="BI1444" s="35" t="s">
        <v>2584</v>
      </c>
      <c r="BJ1444" s="35" t="s">
        <v>3521</v>
      </c>
    </row>
    <row r="1445" spans="1:62" x14ac:dyDescent="0.2">
      <c r="A1445">
        <v>1443</v>
      </c>
      <c r="B1445" s="35" t="s">
        <v>3509</v>
      </c>
      <c r="C1445" s="35" t="s">
        <v>3510</v>
      </c>
      <c r="D1445" s="35" t="s">
        <v>3511</v>
      </c>
      <c r="E1445" s="35" t="s">
        <v>3522</v>
      </c>
      <c r="F1445" s="35" t="s">
        <v>3513</v>
      </c>
      <c r="G1445" s="20">
        <v>44349</v>
      </c>
      <c r="H1445" s="35" t="s">
        <v>138</v>
      </c>
      <c r="I1445" s="35" t="s">
        <v>54</v>
      </c>
      <c r="J1445" s="35" t="s">
        <v>69</v>
      </c>
      <c r="K1445">
        <v>18</v>
      </c>
      <c r="L1445">
        <v>9.1999999999999993</v>
      </c>
      <c r="M1445" s="35" t="s">
        <v>3514</v>
      </c>
      <c r="N1445" s="35" t="s">
        <v>3515</v>
      </c>
      <c r="O1445" s="35" t="s">
        <v>524</v>
      </c>
      <c r="P1445" s="35" t="s">
        <v>2575</v>
      </c>
      <c r="Q1445" s="35" t="s">
        <v>112</v>
      </c>
      <c r="R1445" s="35" t="s">
        <v>2623</v>
      </c>
      <c r="S1445" s="35" t="s">
        <v>3516</v>
      </c>
      <c r="T1445">
        <v>11500000</v>
      </c>
      <c r="U1445">
        <v>10</v>
      </c>
      <c r="V1445" s="35" t="s">
        <v>14691</v>
      </c>
      <c r="W1445" s="35" t="s">
        <v>276</v>
      </c>
      <c r="X1445" s="35" t="s">
        <v>276</v>
      </c>
      <c r="Y1445" s="35" t="s">
        <v>48</v>
      </c>
      <c r="Z1445" s="35" t="s">
        <v>72</v>
      </c>
      <c r="AA1445" s="35" t="s">
        <v>56</v>
      </c>
      <c r="AC1445" s="35" t="s">
        <v>14691</v>
      </c>
      <c r="AD1445" s="35" t="s">
        <v>14691</v>
      </c>
      <c r="AE1445">
        <v>117311591</v>
      </c>
      <c r="AF1445">
        <v>10.199999999999999</v>
      </c>
      <c r="AG1445" s="35" t="s">
        <v>664</v>
      </c>
      <c r="AH1445">
        <v>227100000</v>
      </c>
      <c r="AI1445">
        <v>5750000</v>
      </c>
      <c r="AJ1445" s="20">
        <v>44371</v>
      </c>
      <c r="AK1445" s="20">
        <v>44606</v>
      </c>
      <c r="AL1445">
        <v>5281750</v>
      </c>
      <c r="AM1445">
        <v>528175</v>
      </c>
      <c r="AP1445" s="35" t="s">
        <v>14691</v>
      </c>
      <c r="AQ1445" s="35" t="s">
        <v>14691</v>
      </c>
      <c r="AR1445" s="35" t="s">
        <v>14691</v>
      </c>
      <c r="AS1445" s="35" t="s">
        <v>14691</v>
      </c>
      <c r="AT1445" s="35" t="s">
        <v>14691</v>
      </c>
      <c r="AU1445">
        <v>10.199999999999999</v>
      </c>
      <c r="AV1445">
        <v>10.212</v>
      </c>
      <c r="AW1445" t="b">
        <v>1</v>
      </c>
      <c r="AX1445">
        <v>11500000</v>
      </c>
      <c r="AY1445" s="20">
        <v>44740</v>
      </c>
      <c r="AZ1445" s="20">
        <v>44742</v>
      </c>
      <c r="BA1445" s="20">
        <v>44923</v>
      </c>
      <c r="BB1445">
        <v>1</v>
      </c>
      <c r="BC1445">
        <v>0.5</v>
      </c>
      <c r="BD1445">
        <v>1</v>
      </c>
      <c r="BE1445">
        <v>11.5</v>
      </c>
      <c r="BF1445" s="35" t="s">
        <v>14691</v>
      </c>
      <c r="BG1445" s="35" t="s">
        <v>3523</v>
      </c>
      <c r="BH1445" s="35" t="s">
        <v>3524</v>
      </c>
      <c r="BI1445" s="35" t="s">
        <v>2589</v>
      </c>
      <c r="BJ1445" s="35" t="s">
        <v>3525</v>
      </c>
    </row>
    <row r="1446" spans="1:62" x14ac:dyDescent="0.2">
      <c r="A1446">
        <v>1444</v>
      </c>
      <c r="B1446" s="35" t="s">
        <v>4508</v>
      </c>
      <c r="C1446" s="35" t="s">
        <v>4509</v>
      </c>
      <c r="D1446" s="35" t="s">
        <v>4510</v>
      </c>
      <c r="E1446" s="35" t="s">
        <v>4511</v>
      </c>
      <c r="F1446" s="35" t="s">
        <v>4512</v>
      </c>
      <c r="G1446" s="20">
        <v>44057</v>
      </c>
      <c r="H1446" s="35" t="s">
        <v>3225</v>
      </c>
      <c r="I1446" s="35" t="s">
        <v>54</v>
      </c>
      <c r="J1446" s="35" t="s">
        <v>69</v>
      </c>
      <c r="K1446">
        <v>18</v>
      </c>
      <c r="L1446">
        <v>9.1999999999999993</v>
      </c>
      <c r="M1446" s="35" t="s">
        <v>4513</v>
      </c>
      <c r="N1446" s="35" t="s">
        <v>4514</v>
      </c>
      <c r="O1446" s="35" t="s">
        <v>122</v>
      </c>
      <c r="P1446" s="35" t="s">
        <v>2575</v>
      </c>
      <c r="Q1446" s="35" t="s">
        <v>51</v>
      </c>
      <c r="R1446" s="35" t="s">
        <v>2623</v>
      </c>
      <c r="S1446" s="35" t="s">
        <v>4515</v>
      </c>
      <c r="T1446">
        <v>13225000</v>
      </c>
      <c r="U1446">
        <v>10</v>
      </c>
      <c r="V1446" s="35" t="s">
        <v>4516</v>
      </c>
      <c r="W1446" s="35" t="s">
        <v>662</v>
      </c>
      <c r="X1446" s="35" t="s">
        <v>72</v>
      </c>
      <c r="Y1446" s="35" t="s">
        <v>48</v>
      </c>
      <c r="Z1446" s="35" t="s">
        <v>72</v>
      </c>
      <c r="AA1446" s="35" t="s">
        <v>48</v>
      </c>
      <c r="AC1446" s="35" t="s">
        <v>14691</v>
      </c>
      <c r="AD1446" s="35" t="s">
        <v>14691</v>
      </c>
      <c r="AE1446">
        <v>132259019</v>
      </c>
      <c r="AF1446">
        <v>10</v>
      </c>
      <c r="AG1446" s="35" t="s">
        <v>661</v>
      </c>
      <c r="AH1446">
        <v>1200000000</v>
      </c>
      <c r="AI1446">
        <v>6612500</v>
      </c>
      <c r="AJ1446" s="20">
        <v>44092</v>
      </c>
      <c r="AK1446" s="20">
        <v>44540</v>
      </c>
      <c r="AL1446">
        <v>4145000</v>
      </c>
      <c r="AO1446">
        <v>4145000</v>
      </c>
      <c r="AP1446" s="35" t="s">
        <v>14691</v>
      </c>
      <c r="AQ1446" s="35" t="s">
        <v>14691</v>
      </c>
      <c r="AR1446" s="35" t="s">
        <v>14691</v>
      </c>
      <c r="AS1446" s="35" t="s">
        <v>14691</v>
      </c>
      <c r="AT1446" s="35" t="s">
        <v>14691</v>
      </c>
      <c r="AU1446">
        <v>10</v>
      </c>
      <c r="AV1446">
        <v>10.022</v>
      </c>
      <c r="AW1446" t="b">
        <v>1</v>
      </c>
      <c r="AX1446">
        <v>13225000</v>
      </c>
      <c r="AY1446" s="20">
        <v>44826</v>
      </c>
      <c r="AZ1446" s="20">
        <v>44782</v>
      </c>
      <c r="BA1446" s="20"/>
      <c r="BB1446">
        <v>1</v>
      </c>
      <c r="BC1446">
        <v>0.5</v>
      </c>
      <c r="BD1446">
        <v>1</v>
      </c>
      <c r="BE1446">
        <v>11.5</v>
      </c>
      <c r="BF1446" s="35" t="s">
        <v>14691</v>
      </c>
      <c r="BG1446" s="35" t="s">
        <v>663</v>
      </c>
      <c r="BH1446" s="35" t="s">
        <v>14899</v>
      </c>
      <c r="BI1446" s="35" t="s">
        <v>2580</v>
      </c>
      <c r="BJ1446" s="35" t="s">
        <v>4517</v>
      </c>
    </row>
    <row r="1447" spans="1:62" x14ac:dyDescent="0.2">
      <c r="A1447">
        <v>1445</v>
      </c>
      <c r="B1447" s="35" t="s">
        <v>4508</v>
      </c>
      <c r="C1447" s="35" t="s">
        <v>4509</v>
      </c>
      <c r="D1447" s="35" t="s">
        <v>4510</v>
      </c>
      <c r="E1447" s="35" t="s">
        <v>4518</v>
      </c>
      <c r="F1447" s="35" t="s">
        <v>4512</v>
      </c>
      <c r="G1447" s="20">
        <v>44057</v>
      </c>
      <c r="H1447" s="35" t="s">
        <v>3225</v>
      </c>
      <c r="I1447" s="35" t="s">
        <v>54</v>
      </c>
      <c r="J1447" s="35" t="s">
        <v>69</v>
      </c>
      <c r="K1447">
        <v>18</v>
      </c>
      <c r="L1447">
        <v>9.1999999999999993</v>
      </c>
      <c r="M1447" s="35" t="s">
        <v>4513</v>
      </c>
      <c r="N1447" s="35" t="s">
        <v>4514</v>
      </c>
      <c r="O1447" s="35" t="s">
        <v>122</v>
      </c>
      <c r="P1447" s="35" t="s">
        <v>2575</v>
      </c>
      <c r="Q1447" s="35" t="s">
        <v>51</v>
      </c>
      <c r="R1447" s="35" t="s">
        <v>2623</v>
      </c>
      <c r="S1447" s="35" t="s">
        <v>4515</v>
      </c>
      <c r="T1447">
        <v>13225000</v>
      </c>
      <c r="U1447">
        <v>10</v>
      </c>
      <c r="V1447" s="35" t="s">
        <v>4516</v>
      </c>
      <c r="W1447" s="35" t="s">
        <v>662</v>
      </c>
      <c r="X1447" s="35" t="s">
        <v>72</v>
      </c>
      <c r="Y1447" s="35" t="s">
        <v>48</v>
      </c>
      <c r="Z1447" s="35" t="s">
        <v>72</v>
      </c>
      <c r="AA1447" s="35" t="s">
        <v>48</v>
      </c>
      <c r="AC1447" s="35" t="s">
        <v>14691</v>
      </c>
      <c r="AD1447" s="35" t="s">
        <v>14691</v>
      </c>
      <c r="AE1447">
        <v>132259019</v>
      </c>
      <c r="AF1447">
        <v>10</v>
      </c>
      <c r="AG1447" s="35" t="s">
        <v>661</v>
      </c>
      <c r="AH1447">
        <v>1200000000</v>
      </c>
      <c r="AI1447">
        <v>6612500</v>
      </c>
      <c r="AJ1447" s="20">
        <v>44092</v>
      </c>
      <c r="AK1447" s="20">
        <v>44540</v>
      </c>
      <c r="AL1447">
        <v>4145000</v>
      </c>
      <c r="AO1447">
        <v>4145000</v>
      </c>
      <c r="AP1447" s="35" t="s">
        <v>14691</v>
      </c>
      <c r="AQ1447" s="35" t="s">
        <v>14691</v>
      </c>
      <c r="AR1447" s="35" t="s">
        <v>14691</v>
      </c>
      <c r="AS1447" s="35" t="s">
        <v>14691</v>
      </c>
      <c r="AT1447" s="35" t="s">
        <v>14691</v>
      </c>
      <c r="AU1447">
        <v>10</v>
      </c>
      <c r="AV1447">
        <v>10.022</v>
      </c>
      <c r="AW1447" t="b">
        <v>1</v>
      </c>
      <c r="AX1447">
        <v>13225000</v>
      </c>
      <c r="AY1447" s="20">
        <v>44826</v>
      </c>
      <c r="AZ1447" s="20">
        <v>44782</v>
      </c>
      <c r="BA1447" s="20"/>
      <c r="BB1447">
        <v>1</v>
      </c>
      <c r="BC1447">
        <v>0.5</v>
      </c>
      <c r="BD1447">
        <v>1</v>
      </c>
      <c r="BE1447">
        <v>11.5</v>
      </c>
      <c r="BF1447" s="35" t="s">
        <v>14691</v>
      </c>
      <c r="BG1447" s="35" t="s">
        <v>4508</v>
      </c>
      <c r="BH1447" s="35" t="s">
        <v>14900</v>
      </c>
      <c r="BI1447" s="35" t="s">
        <v>2584</v>
      </c>
      <c r="BJ1447" s="35" t="s">
        <v>4519</v>
      </c>
    </row>
    <row r="1448" spans="1:62" x14ac:dyDescent="0.2">
      <c r="A1448">
        <v>1446</v>
      </c>
      <c r="B1448" s="35" t="s">
        <v>4508</v>
      </c>
      <c r="C1448" s="35" t="s">
        <v>4509</v>
      </c>
      <c r="D1448" s="35" t="s">
        <v>4510</v>
      </c>
      <c r="E1448" s="35" t="s">
        <v>4520</v>
      </c>
      <c r="F1448" s="35" t="s">
        <v>4512</v>
      </c>
      <c r="G1448" s="20">
        <v>44057</v>
      </c>
      <c r="H1448" s="35" t="s">
        <v>3225</v>
      </c>
      <c r="I1448" s="35" t="s">
        <v>54</v>
      </c>
      <c r="J1448" s="35" t="s">
        <v>69</v>
      </c>
      <c r="K1448">
        <v>18</v>
      </c>
      <c r="L1448">
        <v>9.1999999999999993</v>
      </c>
      <c r="M1448" s="35" t="s">
        <v>4513</v>
      </c>
      <c r="N1448" s="35" t="s">
        <v>4514</v>
      </c>
      <c r="O1448" s="35" t="s">
        <v>122</v>
      </c>
      <c r="P1448" s="35" t="s">
        <v>2575</v>
      </c>
      <c r="Q1448" s="35" t="s">
        <v>51</v>
      </c>
      <c r="R1448" s="35" t="s">
        <v>2623</v>
      </c>
      <c r="S1448" s="35" t="s">
        <v>4515</v>
      </c>
      <c r="T1448">
        <v>13225000</v>
      </c>
      <c r="U1448">
        <v>10</v>
      </c>
      <c r="V1448" s="35" t="s">
        <v>4516</v>
      </c>
      <c r="W1448" s="35" t="s">
        <v>662</v>
      </c>
      <c r="X1448" s="35" t="s">
        <v>72</v>
      </c>
      <c r="Y1448" s="35" t="s">
        <v>48</v>
      </c>
      <c r="Z1448" s="35" t="s">
        <v>72</v>
      </c>
      <c r="AA1448" s="35" t="s">
        <v>48</v>
      </c>
      <c r="AC1448" s="35" t="s">
        <v>14691</v>
      </c>
      <c r="AD1448" s="35" t="s">
        <v>14691</v>
      </c>
      <c r="AE1448">
        <v>132259019</v>
      </c>
      <c r="AF1448">
        <v>10</v>
      </c>
      <c r="AG1448" s="35" t="s">
        <v>661</v>
      </c>
      <c r="AH1448">
        <v>1200000000</v>
      </c>
      <c r="AI1448">
        <v>6612500</v>
      </c>
      <c r="AJ1448" s="20">
        <v>44092</v>
      </c>
      <c r="AK1448" s="20">
        <v>44540</v>
      </c>
      <c r="AL1448">
        <v>4145000</v>
      </c>
      <c r="AO1448">
        <v>4145000</v>
      </c>
      <c r="AP1448" s="35" t="s">
        <v>14691</v>
      </c>
      <c r="AQ1448" s="35" t="s">
        <v>14691</v>
      </c>
      <c r="AR1448" s="35" t="s">
        <v>14691</v>
      </c>
      <c r="AS1448" s="35" t="s">
        <v>14691</v>
      </c>
      <c r="AT1448" s="35" t="s">
        <v>14691</v>
      </c>
      <c r="AU1448">
        <v>10</v>
      </c>
      <c r="AV1448">
        <v>10.022</v>
      </c>
      <c r="AW1448" t="b">
        <v>1</v>
      </c>
      <c r="AX1448">
        <v>13225000</v>
      </c>
      <c r="AY1448" s="20">
        <v>44826</v>
      </c>
      <c r="AZ1448" s="20">
        <v>44782</v>
      </c>
      <c r="BA1448" s="20"/>
      <c r="BB1448">
        <v>1</v>
      </c>
      <c r="BC1448">
        <v>0.5</v>
      </c>
      <c r="BD1448">
        <v>1</v>
      </c>
      <c r="BE1448">
        <v>11.5</v>
      </c>
      <c r="BF1448" s="35" t="s">
        <v>14691</v>
      </c>
      <c r="BG1448" s="35" t="s">
        <v>4521</v>
      </c>
      <c r="BH1448" s="35" t="s">
        <v>14901</v>
      </c>
      <c r="BI1448" s="35" t="s">
        <v>2589</v>
      </c>
      <c r="BJ1448" s="35" t="s">
        <v>4522</v>
      </c>
    </row>
    <row r="1449" spans="1:62" x14ac:dyDescent="0.2">
      <c r="A1449">
        <v>1447</v>
      </c>
      <c r="B1449" s="35" t="s">
        <v>5473</v>
      </c>
      <c r="C1449" s="35" t="s">
        <v>5474</v>
      </c>
      <c r="D1449" s="35" t="s">
        <v>5475</v>
      </c>
      <c r="E1449" s="35" t="s">
        <v>5476</v>
      </c>
      <c r="F1449" s="35" t="s">
        <v>5477</v>
      </c>
      <c r="G1449" s="20">
        <v>44117</v>
      </c>
      <c r="H1449" s="35" t="s">
        <v>3225</v>
      </c>
      <c r="I1449" s="35" t="s">
        <v>158</v>
      </c>
      <c r="J1449" s="35" t="s">
        <v>137</v>
      </c>
      <c r="K1449">
        <v>18</v>
      </c>
      <c r="L1449">
        <v>9.5</v>
      </c>
      <c r="M1449" s="35" t="s">
        <v>5478</v>
      </c>
      <c r="N1449" s="35" t="s">
        <v>5479</v>
      </c>
      <c r="O1449" s="35" t="s">
        <v>112</v>
      </c>
      <c r="P1449" s="35" t="s">
        <v>2656</v>
      </c>
      <c r="Q1449" s="35" t="s">
        <v>59</v>
      </c>
      <c r="R1449" s="35" t="s">
        <v>2623</v>
      </c>
      <c r="S1449" s="35" t="s">
        <v>5480</v>
      </c>
      <c r="T1449">
        <v>23000000</v>
      </c>
      <c r="U1449">
        <v>10</v>
      </c>
      <c r="V1449" s="35" t="s">
        <v>14691</v>
      </c>
      <c r="W1449" s="35" t="s">
        <v>659</v>
      </c>
      <c r="X1449" s="35" t="s">
        <v>310</v>
      </c>
      <c r="Y1449" s="35" t="s">
        <v>48</v>
      </c>
      <c r="Z1449" s="35" t="s">
        <v>14691</v>
      </c>
      <c r="AA1449" s="35" t="s">
        <v>14691</v>
      </c>
      <c r="AC1449" s="35" t="s">
        <v>14691</v>
      </c>
      <c r="AD1449" s="35" t="s">
        <v>14691</v>
      </c>
      <c r="AE1449">
        <v>230078467</v>
      </c>
      <c r="AF1449">
        <v>10</v>
      </c>
      <c r="AG1449" s="35" t="s">
        <v>14691</v>
      </c>
      <c r="AI1449">
        <v>23000000</v>
      </c>
      <c r="AJ1449" s="20">
        <v>44146</v>
      </c>
      <c r="AK1449" s="20"/>
      <c r="AL1449">
        <v>6800000</v>
      </c>
      <c r="AO1449">
        <v>6800000</v>
      </c>
      <c r="AP1449" s="35" t="s">
        <v>14691</v>
      </c>
      <c r="AQ1449" s="35" t="s">
        <v>14691</v>
      </c>
      <c r="AR1449" s="35" t="s">
        <v>14691</v>
      </c>
      <c r="AS1449" s="35" t="s">
        <v>14691</v>
      </c>
      <c r="AT1449" s="35" t="s">
        <v>14691</v>
      </c>
      <c r="AU1449">
        <v>10</v>
      </c>
      <c r="AV1449">
        <v>10.037000000000001</v>
      </c>
      <c r="AW1449" t="b">
        <v>0</v>
      </c>
      <c r="AX1449">
        <v>23000000</v>
      </c>
      <c r="AY1449" s="20">
        <v>44878</v>
      </c>
      <c r="AZ1449" s="20"/>
      <c r="BA1449" s="20"/>
      <c r="BB1449">
        <v>1</v>
      </c>
      <c r="BC1449">
        <v>1</v>
      </c>
      <c r="BD1449">
        <v>0.5</v>
      </c>
      <c r="BE1449">
        <v>11.5</v>
      </c>
      <c r="BF1449" s="35" t="s">
        <v>14691</v>
      </c>
      <c r="BG1449" s="35" t="s">
        <v>660</v>
      </c>
      <c r="BH1449" s="35" t="s">
        <v>5481</v>
      </c>
      <c r="BI1449" s="35" t="s">
        <v>2580</v>
      </c>
      <c r="BJ1449" s="35" t="s">
        <v>5482</v>
      </c>
    </row>
    <row r="1450" spans="1:62" x14ac:dyDescent="0.2">
      <c r="A1450">
        <v>1448</v>
      </c>
      <c r="B1450" s="35" t="s">
        <v>5473</v>
      </c>
      <c r="C1450" s="35" t="s">
        <v>5474</v>
      </c>
      <c r="D1450" s="35" t="s">
        <v>5475</v>
      </c>
      <c r="E1450" s="35" t="s">
        <v>5483</v>
      </c>
      <c r="F1450" s="35" t="s">
        <v>5477</v>
      </c>
      <c r="G1450" s="20">
        <v>44117</v>
      </c>
      <c r="H1450" s="35" t="s">
        <v>3225</v>
      </c>
      <c r="I1450" s="35" t="s">
        <v>158</v>
      </c>
      <c r="J1450" s="35" t="s">
        <v>137</v>
      </c>
      <c r="K1450">
        <v>18</v>
      </c>
      <c r="L1450">
        <v>9.5</v>
      </c>
      <c r="M1450" s="35" t="s">
        <v>5478</v>
      </c>
      <c r="N1450" s="35" t="s">
        <v>5479</v>
      </c>
      <c r="O1450" s="35" t="s">
        <v>112</v>
      </c>
      <c r="P1450" s="35" t="s">
        <v>2656</v>
      </c>
      <c r="Q1450" s="35" t="s">
        <v>59</v>
      </c>
      <c r="R1450" s="35" t="s">
        <v>2623</v>
      </c>
      <c r="S1450" s="35" t="s">
        <v>5480</v>
      </c>
      <c r="T1450">
        <v>23000000</v>
      </c>
      <c r="U1450">
        <v>10</v>
      </c>
      <c r="V1450" s="35" t="s">
        <v>14691</v>
      </c>
      <c r="W1450" s="35" t="s">
        <v>659</v>
      </c>
      <c r="X1450" s="35" t="s">
        <v>310</v>
      </c>
      <c r="Y1450" s="35" t="s">
        <v>48</v>
      </c>
      <c r="Z1450" s="35" t="s">
        <v>14691</v>
      </c>
      <c r="AA1450" s="35" t="s">
        <v>14691</v>
      </c>
      <c r="AC1450" s="35" t="s">
        <v>14691</v>
      </c>
      <c r="AD1450" s="35" t="s">
        <v>14691</v>
      </c>
      <c r="AE1450">
        <v>230078467</v>
      </c>
      <c r="AF1450">
        <v>10</v>
      </c>
      <c r="AG1450" s="35" t="s">
        <v>14691</v>
      </c>
      <c r="AI1450">
        <v>23000000</v>
      </c>
      <c r="AJ1450" s="20">
        <v>44146</v>
      </c>
      <c r="AK1450" s="20"/>
      <c r="AL1450">
        <v>6800000</v>
      </c>
      <c r="AO1450">
        <v>6800000</v>
      </c>
      <c r="AP1450" s="35" t="s">
        <v>14691</v>
      </c>
      <c r="AQ1450" s="35" t="s">
        <v>14691</v>
      </c>
      <c r="AR1450" s="35" t="s">
        <v>14691</v>
      </c>
      <c r="AS1450" s="35" t="s">
        <v>14691</v>
      </c>
      <c r="AT1450" s="35" t="s">
        <v>14691</v>
      </c>
      <c r="AU1450">
        <v>10</v>
      </c>
      <c r="AV1450">
        <v>10.037000000000001</v>
      </c>
      <c r="AW1450" t="b">
        <v>0</v>
      </c>
      <c r="AX1450">
        <v>23000000</v>
      </c>
      <c r="AY1450" s="20">
        <v>44878</v>
      </c>
      <c r="AZ1450" s="20"/>
      <c r="BA1450" s="20"/>
      <c r="BB1450">
        <v>1</v>
      </c>
      <c r="BC1450">
        <v>1</v>
      </c>
      <c r="BD1450">
        <v>0.5</v>
      </c>
      <c r="BE1450">
        <v>11.5</v>
      </c>
      <c r="BF1450" s="35" t="s">
        <v>14691</v>
      </c>
      <c r="BG1450" s="35" t="s">
        <v>5473</v>
      </c>
      <c r="BH1450" s="35" t="s">
        <v>5484</v>
      </c>
      <c r="BI1450" s="35" t="s">
        <v>2584</v>
      </c>
      <c r="BJ1450" s="35" t="s">
        <v>5485</v>
      </c>
    </row>
    <row r="1451" spans="1:62" x14ac:dyDescent="0.2">
      <c r="A1451">
        <v>1449</v>
      </c>
      <c r="B1451" s="35" t="s">
        <v>5473</v>
      </c>
      <c r="C1451" s="35" t="s">
        <v>5474</v>
      </c>
      <c r="D1451" s="35" t="s">
        <v>5475</v>
      </c>
      <c r="E1451" s="35" t="s">
        <v>5486</v>
      </c>
      <c r="F1451" s="35" t="s">
        <v>5477</v>
      </c>
      <c r="G1451" s="20">
        <v>44117</v>
      </c>
      <c r="H1451" s="35" t="s">
        <v>3225</v>
      </c>
      <c r="I1451" s="35" t="s">
        <v>158</v>
      </c>
      <c r="J1451" s="35" t="s">
        <v>137</v>
      </c>
      <c r="K1451">
        <v>18</v>
      </c>
      <c r="L1451">
        <v>9.5</v>
      </c>
      <c r="M1451" s="35" t="s">
        <v>5478</v>
      </c>
      <c r="N1451" s="35" t="s">
        <v>5479</v>
      </c>
      <c r="O1451" s="35" t="s">
        <v>112</v>
      </c>
      <c r="P1451" s="35" t="s">
        <v>2656</v>
      </c>
      <c r="Q1451" s="35" t="s">
        <v>59</v>
      </c>
      <c r="R1451" s="35" t="s">
        <v>2623</v>
      </c>
      <c r="S1451" s="35" t="s">
        <v>5480</v>
      </c>
      <c r="T1451">
        <v>23000000</v>
      </c>
      <c r="U1451">
        <v>10</v>
      </c>
      <c r="V1451" s="35" t="s">
        <v>14691</v>
      </c>
      <c r="W1451" s="35" t="s">
        <v>659</v>
      </c>
      <c r="X1451" s="35" t="s">
        <v>310</v>
      </c>
      <c r="Y1451" s="35" t="s">
        <v>48</v>
      </c>
      <c r="Z1451" s="35" t="s">
        <v>14691</v>
      </c>
      <c r="AA1451" s="35" t="s">
        <v>14691</v>
      </c>
      <c r="AC1451" s="35" t="s">
        <v>14691</v>
      </c>
      <c r="AD1451" s="35" t="s">
        <v>14691</v>
      </c>
      <c r="AE1451">
        <v>230078467</v>
      </c>
      <c r="AF1451">
        <v>10</v>
      </c>
      <c r="AG1451" s="35" t="s">
        <v>14691</v>
      </c>
      <c r="AI1451">
        <v>23000000</v>
      </c>
      <c r="AJ1451" s="20">
        <v>44146</v>
      </c>
      <c r="AK1451" s="20"/>
      <c r="AL1451">
        <v>6800000</v>
      </c>
      <c r="AO1451">
        <v>6800000</v>
      </c>
      <c r="AP1451" s="35" t="s">
        <v>14691</v>
      </c>
      <c r="AQ1451" s="35" t="s">
        <v>14691</v>
      </c>
      <c r="AR1451" s="35" t="s">
        <v>14691</v>
      </c>
      <c r="AS1451" s="35" t="s">
        <v>14691</v>
      </c>
      <c r="AT1451" s="35" t="s">
        <v>14691</v>
      </c>
      <c r="AU1451">
        <v>10</v>
      </c>
      <c r="AV1451">
        <v>10.037000000000001</v>
      </c>
      <c r="AW1451" t="b">
        <v>0</v>
      </c>
      <c r="AX1451">
        <v>23000000</v>
      </c>
      <c r="AY1451" s="20">
        <v>44878</v>
      </c>
      <c r="AZ1451" s="20"/>
      <c r="BA1451" s="20"/>
      <c r="BB1451">
        <v>1</v>
      </c>
      <c r="BC1451">
        <v>1</v>
      </c>
      <c r="BD1451">
        <v>0.5</v>
      </c>
      <c r="BE1451">
        <v>11.5</v>
      </c>
      <c r="BF1451" s="35" t="s">
        <v>14691</v>
      </c>
      <c r="BG1451" s="35" t="s">
        <v>5487</v>
      </c>
      <c r="BH1451" s="35" t="s">
        <v>5488</v>
      </c>
      <c r="BI1451" s="35" t="s">
        <v>2589</v>
      </c>
      <c r="BJ1451" s="35" t="s">
        <v>5489</v>
      </c>
    </row>
    <row r="1452" spans="1:62" x14ac:dyDescent="0.2">
      <c r="A1452">
        <v>1450</v>
      </c>
      <c r="B1452" s="35" t="s">
        <v>3922</v>
      </c>
      <c r="C1452" s="35" t="s">
        <v>3923</v>
      </c>
      <c r="D1452" s="35" t="s">
        <v>3924</v>
      </c>
      <c r="E1452" s="35" t="s">
        <v>3925</v>
      </c>
      <c r="F1452" s="35" t="s">
        <v>3926</v>
      </c>
      <c r="G1452" s="20">
        <v>44362</v>
      </c>
      <c r="H1452" s="35" t="s">
        <v>463</v>
      </c>
      <c r="I1452" s="35" t="s">
        <v>158</v>
      </c>
      <c r="J1452" s="35" t="s">
        <v>126</v>
      </c>
      <c r="K1452">
        <v>16.5</v>
      </c>
      <c r="L1452">
        <v>9.1999999999999993</v>
      </c>
      <c r="M1452" s="35" t="s">
        <v>3927</v>
      </c>
      <c r="N1452" s="35" t="s">
        <v>3928</v>
      </c>
      <c r="O1452" s="35" t="s">
        <v>112</v>
      </c>
      <c r="P1452" s="35" t="s">
        <v>2598</v>
      </c>
      <c r="Q1452" s="35" t="s">
        <v>52</v>
      </c>
      <c r="R1452" s="35" t="s">
        <v>2733</v>
      </c>
      <c r="S1452" s="35" t="s">
        <v>3929</v>
      </c>
      <c r="T1452">
        <v>5750000</v>
      </c>
      <c r="U1452">
        <v>10</v>
      </c>
      <c r="V1452" s="35" t="s">
        <v>14691</v>
      </c>
      <c r="W1452" s="35" t="s">
        <v>657</v>
      </c>
      <c r="X1452" s="35" t="s">
        <v>79</v>
      </c>
      <c r="Y1452" s="35" t="s">
        <v>167</v>
      </c>
      <c r="Z1452" s="35" t="s">
        <v>14691</v>
      </c>
      <c r="AA1452" s="35" t="s">
        <v>14691</v>
      </c>
      <c r="AC1452" s="35" t="s">
        <v>14691</v>
      </c>
      <c r="AD1452" s="35" t="s">
        <v>14691</v>
      </c>
      <c r="AE1452">
        <v>58075503</v>
      </c>
      <c r="AF1452">
        <v>10.1</v>
      </c>
      <c r="AG1452" s="35" t="s">
        <v>14691</v>
      </c>
      <c r="AI1452">
        <v>5750000</v>
      </c>
      <c r="AJ1452" s="20">
        <v>44414</v>
      </c>
      <c r="AK1452" s="20"/>
      <c r="AL1452">
        <v>3075000</v>
      </c>
      <c r="AM1452">
        <v>307500</v>
      </c>
      <c r="AP1452" s="35" t="s">
        <v>14691</v>
      </c>
      <c r="AQ1452" s="35" t="s">
        <v>14691</v>
      </c>
      <c r="AR1452" s="35" t="s">
        <v>14691</v>
      </c>
      <c r="AS1452" s="35" t="s">
        <v>14691</v>
      </c>
      <c r="AT1452" s="35" t="s">
        <v>14691</v>
      </c>
      <c r="AU1452">
        <v>10.11</v>
      </c>
      <c r="AV1452">
        <v>10.135</v>
      </c>
      <c r="AW1452" t="b">
        <v>0</v>
      </c>
      <c r="AX1452">
        <v>5750000</v>
      </c>
      <c r="AY1452" s="20">
        <v>44783</v>
      </c>
      <c r="AZ1452" s="20"/>
      <c r="BA1452" s="20">
        <v>44967</v>
      </c>
      <c r="BB1452">
        <v>1</v>
      </c>
      <c r="BC1452">
        <v>1</v>
      </c>
      <c r="BD1452">
        <v>0.5</v>
      </c>
      <c r="BE1452">
        <v>11.5</v>
      </c>
      <c r="BF1452" s="35" t="s">
        <v>14691</v>
      </c>
      <c r="BG1452" s="35" t="s">
        <v>658</v>
      </c>
      <c r="BH1452" s="35" t="s">
        <v>3930</v>
      </c>
      <c r="BI1452" s="35" t="s">
        <v>2580</v>
      </c>
      <c r="BJ1452" s="35" t="s">
        <v>3931</v>
      </c>
    </row>
    <row r="1453" spans="1:62" x14ac:dyDescent="0.2">
      <c r="A1453">
        <v>1451</v>
      </c>
      <c r="B1453" s="35" t="s">
        <v>3922</v>
      </c>
      <c r="C1453" s="35" t="s">
        <v>3923</v>
      </c>
      <c r="D1453" s="35" t="s">
        <v>3924</v>
      </c>
      <c r="E1453" s="35" t="s">
        <v>3932</v>
      </c>
      <c r="F1453" s="35" t="s">
        <v>3926</v>
      </c>
      <c r="G1453" s="20">
        <v>44362</v>
      </c>
      <c r="H1453" s="35" t="s">
        <v>463</v>
      </c>
      <c r="I1453" s="35" t="s">
        <v>158</v>
      </c>
      <c r="J1453" s="35" t="s">
        <v>126</v>
      </c>
      <c r="K1453">
        <v>16.5</v>
      </c>
      <c r="L1453">
        <v>9.1999999999999993</v>
      </c>
      <c r="M1453" s="35" t="s">
        <v>3927</v>
      </c>
      <c r="N1453" s="35" t="s">
        <v>3928</v>
      </c>
      <c r="O1453" s="35" t="s">
        <v>112</v>
      </c>
      <c r="P1453" s="35" t="s">
        <v>2598</v>
      </c>
      <c r="Q1453" s="35" t="s">
        <v>52</v>
      </c>
      <c r="R1453" s="35" t="s">
        <v>2733</v>
      </c>
      <c r="S1453" s="35" t="s">
        <v>3929</v>
      </c>
      <c r="T1453">
        <v>5750000</v>
      </c>
      <c r="U1453">
        <v>10</v>
      </c>
      <c r="V1453" s="35" t="s">
        <v>14691</v>
      </c>
      <c r="W1453" s="35" t="s">
        <v>657</v>
      </c>
      <c r="X1453" s="35" t="s">
        <v>79</v>
      </c>
      <c r="Y1453" s="35" t="s">
        <v>167</v>
      </c>
      <c r="Z1453" s="35" t="s">
        <v>14691</v>
      </c>
      <c r="AA1453" s="35" t="s">
        <v>14691</v>
      </c>
      <c r="AC1453" s="35" t="s">
        <v>14691</v>
      </c>
      <c r="AD1453" s="35" t="s">
        <v>14691</v>
      </c>
      <c r="AE1453">
        <v>58075503</v>
      </c>
      <c r="AF1453">
        <v>10.1</v>
      </c>
      <c r="AG1453" s="35" t="s">
        <v>14691</v>
      </c>
      <c r="AI1453">
        <v>5750000</v>
      </c>
      <c r="AJ1453" s="20">
        <v>44414</v>
      </c>
      <c r="AK1453" s="20"/>
      <c r="AL1453">
        <v>3075000</v>
      </c>
      <c r="AM1453">
        <v>307500</v>
      </c>
      <c r="AP1453" s="35" t="s">
        <v>14691</v>
      </c>
      <c r="AQ1453" s="35" t="s">
        <v>14691</v>
      </c>
      <c r="AR1453" s="35" t="s">
        <v>14691</v>
      </c>
      <c r="AS1453" s="35" t="s">
        <v>14691</v>
      </c>
      <c r="AT1453" s="35" t="s">
        <v>14691</v>
      </c>
      <c r="AU1453">
        <v>10.11</v>
      </c>
      <c r="AV1453">
        <v>10.135</v>
      </c>
      <c r="AW1453" t="b">
        <v>0</v>
      </c>
      <c r="AX1453">
        <v>5750000</v>
      </c>
      <c r="AY1453" s="20">
        <v>44783</v>
      </c>
      <c r="AZ1453" s="20"/>
      <c r="BA1453" s="20">
        <v>44967</v>
      </c>
      <c r="BB1453">
        <v>1</v>
      </c>
      <c r="BC1453">
        <v>1</v>
      </c>
      <c r="BD1453">
        <v>0.5</v>
      </c>
      <c r="BE1453">
        <v>11.5</v>
      </c>
      <c r="BF1453" s="35" t="s">
        <v>14691</v>
      </c>
      <c r="BG1453" s="35" t="s">
        <v>3922</v>
      </c>
      <c r="BH1453" s="35" t="s">
        <v>3933</v>
      </c>
      <c r="BI1453" s="35" t="s">
        <v>2584</v>
      </c>
      <c r="BJ1453" s="35" t="s">
        <v>3934</v>
      </c>
    </row>
    <row r="1454" spans="1:62" x14ac:dyDescent="0.2">
      <c r="A1454">
        <v>1452</v>
      </c>
      <c r="B1454" s="35" t="s">
        <v>3922</v>
      </c>
      <c r="C1454" s="35" t="s">
        <v>3923</v>
      </c>
      <c r="D1454" s="35" t="s">
        <v>3924</v>
      </c>
      <c r="E1454" s="35" t="s">
        <v>3935</v>
      </c>
      <c r="F1454" s="35" t="s">
        <v>3926</v>
      </c>
      <c r="G1454" s="20">
        <v>44362</v>
      </c>
      <c r="H1454" s="35" t="s">
        <v>463</v>
      </c>
      <c r="I1454" s="35" t="s">
        <v>158</v>
      </c>
      <c r="J1454" s="35" t="s">
        <v>126</v>
      </c>
      <c r="K1454">
        <v>16.5</v>
      </c>
      <c r="L1454">
        <v>9.1999999999999993</v>
      </c>
      <c r="M1454" s="35" t="s">
        <v>3927</v>
      </c>
      <c r="N1454" s="35" t="s">
        <v>3928</v>
      </c>
      <c r="O1454" s="35" t="s">
        <v>112</v>
      </c>
      <c r="P1454" s="35" t="s">
        <v>2598</v>
      </c>
      <c r="Q1454" s="35" t="s">
        <v>52</v>
      </c>
      <c r="R1454" s="35" t="s">
        <v>2733</v>
      </c>
      <c r="S1454" s="35" t="s">
        <v>3929</v>
      </c>
      <c r="T1454">
        <v>5750000</v>
      </c>
      <c r="U1454">
        <v>10</v>
      </c>
      <c r="V1454" s="35" t="s">
        <v>14691</v>
      </c>
      <c r="W1454" s="35" t="s">
        <v>657</v>
      </c>
      <c r="X1454" s="35" t="s">
        <v>79</v>
      </c>
      <c r="Y1454" s="35" t="s">
        <v>167</v>
      </c>
      <c r="Z1454" s="35" t="s">
        <v>14691</v>
      </c>
      <c r="AA1454" s="35" t="s">
        <v>14691</v>
      </c>
      <c r="AC1454" s="35" t="s">
        <v>14691</v>
      </c>
      <c r="AD1454" s="35" t="s">
        <v>14691</v>
      </c>
      <c r="AE1454">
        <v>58075503</v>
      </c>
      <c r="AF1454">
        <v>10.1</v>
      </c>
      <c r="AG1454" s="35" t="s">
        <v>14691</v>
      </c>
      <c r="AI1454">
        <v>5750000</v>
      </c>
      <c r="AJ1454" s="20">
        <v>44414</v>
      </c>
      <c r="AK1454" s="20"/>
      <c r="AL1454">
        <v>3075000</v>
      </c>
      <c r="AM1454">
        <v>307500</v>
      </c>
      <c r="AP1454" s="35" t="s">
        <v>14691</v>
      </c>
      <c r="AQ1454" s="35" t="s">
        <v>14691</v>
      </c>
      <c r="AR1454" s="35" t="s">
        <v>14691</v>
      </c>
      <c r="AS1454" s="35" t="s">
        <v>14691</v>
      </c>
      <c r="AT1454" s="35" t="s">
        <v>14691</v>
      </c>
      <c r="AU1454">
        <v>10.11</v>
      </c>
      <c r="AV1454">
        <v>10.135</v>
      </c>
      <c r="AW1454" t="b">
        <v>0</v>
      </c>
      <c r="AX1454">
        <v>5750000</v>
      </c>
      <c r="AY1454" s="20">
        <v>44783</v>
      </c>
      <c r="AZ1454" s="20"/>
      <c r="BA1454" s="20">
        <v>44967</v>
      </c>
      <c r="BB1454">
        <v>1</v>
      </c>
      <c r="BC1454">
        <v>1</v>
      </c>
      <c r="BD1454">
        <v>0.5</v>
      </c>
      <c r="BE1454">
        <v>11.5</v>
      </c>
      <c r="BF1454" s="35" t="s">
        <v>14691</v>
      </c>
      <c r="BG1454" s="35" t="s">
        <v>3936</v>
      </c>
      <c r="BH1454" s="35" t="s">
        <v>3937</v>
      </c>
      <c r="BI1454" s="35" t="s">
        <v>2589</v>
      </c>
      <c r="BJ1454" s="35" t="s">
        <v>3938</v>
      </c>
    </row>
    <row r="1455" spans="1:62" x14ac:dyDescent="0.2">
      <c r="A1455">
        <v>1453</v>
      </c>
      <c r="B1455" s="35" t="s">
        <v>3922</v>
      </c>
      <c r="C1455" s="35" t="s">
        <v>3923</v>
      </c>
      <c r="D1455" s="35" t="s">
        <v>3924</v>
      </c>
      <c r="E1455" s="35" t="s">
        <v>3939</v>
      </c>
      <c r="F1455" s="35" t="s">
        <v>3926</v>
      </c>
      <c r="G1455" s="20">
        <v>44362</v>
      </c>
      <c r="H1455" s="35" t="s">
        <v>463</v>
      </c>
      <c r="I1455" s="35" t="s">
        <v>158</v>
      </c>
      <c r="J1455" s="35" t="s">
        <v>126</v>
      </c>
      <c r="K1455">
        <v>16.5</v>
      </c>
      <c r="L1455">
        <v>9.1999999999999993</v>
      </c>
      <c r="M1455" s="35" t="s">
        <v>3927</v>
      </c>
      <c r="N1455" s="35" t="s">
        <v>3928</v>
      </c>
      <c r="O1455" s="35" t="s">
        <v>112</v>
      </c>
      <c r="P1455" s="35" t="s">
        <v>2598</v>
      </c>
      <c r="Q1455" s="35" t="s">
        <v>52</v>
      </c>
      <c r="R1455" s="35" t="s">
        <v>2733</v>
      </c>
      <c r="S1455" s="35" t="s">
        <v>3929</v>
      </c>
      <c r="T1455">
        <v>5750000</v>
      </c>
      <c r="U1455">
        <v>10</v>
      </c>
      <c r="V1455" s="35" t="s">
        <v>14691</v>
      </c>
      <c r="W1455" s="35" t="s">
        <v>657</v>
      </c>
      <c r="X1455" s="35" t="s">
        <v>79</v>
      </c>
      <c r="Y1455" s="35" t="s">
        <v>167</v>
      </c>
      <c r="Z1455" s="35" t="s">
        <v>14691</v>
      </c>
      <c r="AA1455" s="35" t="s">
        <v>14691</v>
      </c>
      <c r="AC1455" s="35" t="s">
        <v>14691</v>
      </c>
      <c r="AD1455" s="35" t="s">
        <v>14691</v>
      </c>
      <c r="AE1455">
        <v>58075503</v>
      </c>
      <c r="AF1455">
        <v>10.1</v>
      </c>
      <c r="AG1455" s="35" t="s">
        <v>14691</v>
      </c>
      <c r="AI1455">
        <v>5750000</v>
      </c>
      <c r="AJ1455" s="20">
        <v>44414</v>
      </c>
      <c r="AK1455" s="20"/>
      <c r="AL1455">
        <v>3075000</v>
      </c>
      <c r="AM1455">
        <v>307500</v>
      </c>
      <c r="AP1455" s="35" t="s">
        <v>14691</v>
      </c>
      <c r="AQ1455" s="35" t="s">
        <v>14691</v>
      </c>
      <c r="AR1455" s="35" t="s">
        <v>14691</v>
      </c>
      <c r="AS1455" s="35" t="s">
        <v>14691</v>
      </c>
      <c r="AT1455" s="35" t="s">
        <v>14691</v>
      </c>
      <c r="AU1455">
        <v>10.11</v>
      </c>
      <c r="AV1455">
        <v>10.135</v>
      </c>
      <c r="AW1455" t="b">
        <v>0</v>
      </c>
      <c r="AX1455">
        <v>5750000</v>
      </c>
      <c r="AY1455" s="20">
        <v>44783</v>
      </c>
      <c r="AZ1455" s="20"/>
      <c r="BA1455" s="20">
        <v>44967</v>
      </c>
      <c r="BB1455">
        <v>1</v>
      </c>
      <c r="BC1455">
        <v>1</v>
      </c>
      <c r="BD1455">
        <v>0.5</v>
      </c>
      <c r="BE1455">
        <v>11.5</v>
      </c>
      <c r="BF1455" s="35" t="s">
        <v>14691</v>
      </c>
      <c r="BG1455" s="35" t="s">
        <v>3940</v>
      </c>
      <c r="BH1455" s="35" t="s">
        <v>3941</v>
      </c>
      <c r="BI1455" s="35" t="s">
        <v>2613</v>
      </c>
      <c r="BJ1455" s="35" t="s">
        <v>3942</v>
      </c>
    </row>
    <row r="1456" spans="1:62" x14ac:dyDescent="0.2">
      <c r="A1456">
        <v>1454</v>
      </c>
      <c r="B1456" s="35" t="s">
        <v>12640</v>
      </c>
      <c r="C1456" s="35" t="s">
        <v>12641</v>
      </c>
      <c r="D1456" s="35" t="s">
        <v>12642</v>
      </c>
      <c r="E1456" s="35" t="s">
        <v>12643</v>
      </c>
      <c r="F1456" s="35" t="s">
        <v>12644</v>
      </c>
      <c r="G1456" s="20">
        <v>44249</v>
      </c>
      <c r="H1456" s="35" t="s">
        <v>2949</v>
      </c>
      <c r="I1456" s="35" t="s">
        <v>61</v>
      </c>
      <c r="J1456" s="35" t="s">
        <v>53</v>
      </c>
      <c r="K1456">
        <v>18</v>
      </c>
      <c r="L1456">
        <v>9.1999999999999993</v>
      </c>
      <c r="M1456" s="35" t="s">
        <v>12645</v>
      </c>
      <c r="N1456" s="35" t="s">
        <v>12646</v>
      </c>
      <c r="O1456" s="35" t="s">
        <v>51</v>
      </c>
      <c r="P1456" s="35" t="s">
        <v>2575</v>
      </c>
      <c r="Q1456" s="35" t="s">
        <v>102</v>
      </c>
      <c r="R1456" s="35" t="s">
        <v>2623</v>
      </c>
      <c r="S1456" s="35" t="s">
        <v>12647</v>
      </c>
      <c r="T1456">
        <v>25000000</v>
      </c>
      <c r="U1456">
        <v>10</v>
      </c>
      <c r="V1456" s="35" t="s">
        <v>14691</v>
      </c>
      <c r="W1456" s="35" t="s">
        <v>147</v>
      </c>
      <c r="X1456" s="35" t="s">
        <v>147</v>
      </c>
      <c r="Y1456" s="35" t="s">
        <v>48</v>
      </c>
      <c r="Z1456" s="35" t="s">
        <v>14691</v>
      </c>
      <c r="AA1456" s="35" t="s">
        <v>14691</v>
      </c>
      <c r="AC1456" s="35" t="s">
        <v>14691</v>
      </c>
      <c r="AD1456" s="35" t="s">
        <v>14691</v>
      </c>
      <c r="AE1456">
        <v>255000000</v>
      </c>
      <c r="AF1456">
        <v>10.199999999999999</v>
      </c>
      <c r="AG1456" s="35" t="s">
        <v>14691</v>
      </c>
      <c r="AI1456">
        <v>8333333</v>
      </c>
      <c r="AJ1456" s="20">
        <v>44505</v>
      </c>
      <c r="AK1456" s="20"/>
      <c r="AL1456">
        <v>12000000</v>
      </c>
      <c r="AO1456">
        <v>8000000</v>
      </c>
      <c r="AP1456" s="35" t="s">
        <v>14691</v>
      </c>
      <c r="AQ1456" s="35" t="s">
        <v>14691</v>
      </c>
      <c r="AR1456" s="35" t="s">
        <v>14691</v>
      </c>
      <c r="AS1456" s="35" t="s">
        <v>14691</v>
      </c>
      <c r="AT1456" s="35" t="s">
        <v>14691</v>
      </c>
      <c r="AU1456">
        <v>10.199999999999999</v>
      </c>
      <c r="AV1456">
        <v>10.256</v>
      </c>
      <c r="AW1456" t="b">
        <v>0</v>
      </c>
      <c r="AX1456">
        <v>25000000</v>
      </c>
      <c r="AY1456" s="20">
        <v>45055</v>
      </c>
      <c r="AZ1456" s="20"/>
      <c r="BA1456" s="20"/>
      <c r="BB1456">
        <v>1</v>
      </c>
      <c r="BC1456">
        <v>0.3333333432674408</v>
      </c>
      <c r="BD1456">
        <v>1</v>
      </c>
      <c r="BE1456">
        <v>11.5</v>
      </c>
      <c r="BF1456" s="35" t="s">
        <v>14691</v>
      </c>
      <c r="BG1456" s="35" t="s">
        <v>656</v>
      </c>
      <c r="BH1456" s="35" t="s">
        <v>12648</v>
      </c>
      <c r="BI1456" s="35" t="s">
        <v>2580</v>
      </c>
      <c r="BJ1456" s="35" t="s">
        <v>12649</v>
      </c>
    </row>
    <row r="1457" spans="1:62" x14ac:dyDescent="0.2">
      <c r="A1457">
        <v>1455</v>
      </c>
      <c r="B1457" s="35" t="s">
        <v>12640</v>
      </c>
      <c r="C1457" s="35" t="s">
        <v>12641</v>
      </c>
      <c r="D1457" s="35" t="s">
        <v>12642</v>
      </c>
      <c r="E1457" s="35" t="s">
        <v>12650</v>
      </c>
      <c r="F1457" s="35" t="s">
        <v>12644</v>
      </c>
      <c r="G1457" s="20">
        <v>44249</v>
      </c>
      <c r="H1457" s="35" t="s">
        <v>2949</v>
      </c>
      <c r="I1457" s="35" t="s">
        <v>61</v>
      </c>
      <c r="J1457" s="35" t="s">
        <v>53</v>
      </c>
      <c r="K1457">
        <v>18</v>
      </c>
      <c r="L1457">
        <v>9.1999999999999993</v>
      </c>
      <c r="M1457" s="35" t="s">
        <v>12645</v>
      </c>
      <c r="N1457" s="35" t="s">
        <v>12646</v>
      </c>
      <c r="O1457" s="35" t="s">
        <v>51</v>
      </c>
      <c r="P1457" s="35" t="s">
        <v>2575</v>
      </c>
      <c r="Q1457" s="35" t="s">
        <v>102</v>
      </c>
      <c r="R1457" s="35" t="s">
        <v>2623</v>
      </c>
      <c r="S1457" s="35" t="s">
        <v>12647</v>
      </c>
      <c r="T1457">
        <v>25000000</v>
      </c>
      <c r="U1457">
        <v>10</v>
      </c>
      <c r="V1457" s="35" t="s">
        <v>14691</v>
      </c>
      <c r="W1457" s="35" t="s">
        <v>147</v>
      </c>
      <c r="X1457" s="35" t="s">
        <v>147</v>
      </c>
      <c r="Y1457" s="35" t="s">
        <v>48</v>
      </c>
      <c r="Z1457" s="35" t="s">
        <v>14691</v>
      </c>
      <c r="AA1457" s="35" t="s">
        <v>14691</v>
      </c>
      <c r="AC1457" s="35" t="s">
        <v>14691</v>
      </c>
      <c r="AD1457" s="35" t="s">
        <v>14691</v>
      </c>
      <c r="AE1457">
        <v>255000000</v>
      </c>
      <c r="AF1457">
        <v>10.199999999999999</v>
      </c>
      <c r="AG1457" s="35" t="s">
        <v>14691</v>
      </c>
      <c r="AI1457">
        <v>8333333</v>
      </c>
      <c r="AJ1457" s="20">
        <v>44505</v>
      </c>
      <c r="AK1457" s="20"/>
      <c r="AL1457">
        <v>12000000</v>
      </c>
      <c r="AO1457">
        <v>8000000</v>
      </c>
      <c r="AP1457" s="35" t="s">
        <v>14691</v>
      </c>
      <c r="AQ1457" s="35" t="s">
        <v>14691</v>
      </c>
      <c r="AR1457" s="35" t="s">
        <v>14691</v>
      </c>
      <c r="AS1457" s="35" t="s">
        <v>14691</v>
      </c>
      <c r="AT1457" s="35" t="s">
        <v>14691</v>
      </c>
      <c r="AU1457">
        <v>10.199999999999999</v>
      </c>
      <c r="AV1457">
        <v>10.256</v>
      </c>
      <c r="AW1457" t="b">
        <v>0</v>
      </c>
      <c r="AX1457">
        <v>25000000</v>
      </c>
      <c r="AY1457" s="20">
        <v>45055</v>
      </c>
      <c r="AZ1457" s="20"/>
      <c r="BA1457" s="20"/>
      <c r="BB1457">
        <v>1</v>
      </c>
      <c r="BC1457">
        <v>0.3333333432674408</v>
      </c>
      <c r="BD1457">
        <v>1</v>
      </c>
      <c r="BE1457">
        <v>11.5</v>
      </c>
      <c r="BF1457" s="35" t="s">
        <v>14691</v>
      </c>
      <c r="BG1457" s="35" t="s">
        <v>12640</v>
      </c>
      <c r="BH1457" s="35" t="s">
        <v>12651</v>
      </c>
      <c r="BI1457" s="35" t="s">
        <v>2584</v>
      </c>
      <c r="BJ1457" s="35" t="s">
        <v>12652</v>
      </c>
    </row>
    <row r="1458" spans="1:62" x14ac:dyDescent="0.2">
      <c r="A1458">
        <v>1456</v>
      </c>
      <c r="B1458" s="35" t="s">
        <v>12640</v>
      </c>
      <c r="C1458" s="35" t="s">
        <v>12641</v>
      </c>
      <c r="D1458" s="35" t="s">
        <v>12642</v>
      </c>
      <c r="E1458" s="35" t="s">
        <v>12653</v>
      </c>
      <c r="F1458" s="35" t="s">
        <v>12644</v>
      </c>
      <c r="G1458" s="20">
        <v>44249</v>
      </c>
      <c r="H1458" s="35" t="s">
        <v>2949</v>
      </c>
      <c r="I1458" s="35" t="s">
        <v>61</v>
      </c>
      <c r="J1458" s="35" t="s">
        <v>53</v>
      </c>
      <c r="K1458">
        <v>18</v>
      </c>
      <c r="L1458">
        <v>9.1999999999999993</v>
      </c>
      <c r="M1458" s="35" t="s">
        <v>12645</v>
      </c>
      <c r="N1458" s="35" t="s">
        <v>12646</v>
      </c>
      <c r="O1458" s="35" t="s">
        <v>51</v>
      </c>
      <c r="P1458" s="35" t="s">
        <v>2575</v>
      </c>
      <c r="Q1458" s="35" t="s">
        <v>102</v>
      </c>
      <c r="R1458" s="35" t="s">
        <v>2623</v>
      </c>
      <c r="S1458" s="35" t="s">
        <v>12647</v>
      </c>
      <c r="T1458">
        <v>25000000</v>
      </c>
      <c r="U1458">
        <v>10</v>
      </c>
      <c r="V1458" s="35" t="s">
        <v>14691</v>
      </c>
      <c r="W1458" s="35" t="s">
        <v>147</v>
      </c>
      <c r="X1458" s="35" t="s">
        <v>147</v>
      </c>
      <c r="Y1458" s="35" t="s">
        <v>48</v>
      </c>
      <c r="Z1458" s="35" t="s">
        <v>14691</v>
      </c>
      <c r="AA1458" s="35" t="s">
        <v>14691</v>
      </c>
      <c r="AC1458" s="35" t="s">
        <v>14691</v>
      </c>
      <c r="AD1458" s="35" t="s">
        <v>14691</v>
      </c>
      <c r="AE1458">
        <v>255000000</v>
      </c>
      <c r="AF1458">
        <v>10.199999999999999</v>
      </c>
      <c r="AG1458" s="35" t="s">
        <v>14691</v>
      </c>
      <c r="AI1458">
        <v>8333333</v>
      </c>
      <c r="AJ1458" s="20">
        <v>44505</v>
      </c>
      <c r="AK1458" s="20"/>
      <c r="AL1458">
        <v>12000000</v>
      </c>
      <c r="AO1458">
        <v>8000000</v>
      </c>
      <c r="AP1458" s="35" t="s">
        <v>14691</v>
      </c>
      <c r="AQ1458" s="35" t="s">
        <v>14691</v>
      </c>
      <c r="AR1458" s="35" t="s">
        <v>14691</v>
      </c>
      <c r="AS1458" s="35" t="s">
        <v>14691</v>
      </c>
      <c r="AT1458" s="35" t="s">
        <v>14691</v>
      </c>
      <c r="AU1458">
        <v>10.199999999999999</v>
      </c>
      <c r="AV1458">
        <v>10.256</v>
      </c>
      <c r="AW1458" t="b">
        <v>0</v>
      </c>
      <c r="AX1458">
        <v>25000000</v>
      </c>
      <c r="AY1458" s="20">
        <v>45055</v>
      </c>
      <c r="AZ1458" s="20"/>
      <c r="BA1458" s="20"/>
      <c r="BB1458">
        <v>1</v>
      </c>
      <c r="BC1458">
        <v>0.3333333432674408</v>
      </c>
      <c r="BD1458">
        <v>1</v>
      </c>
      <c r="BE1458">
        <v>11.5</v>
      </c>
      <c r="BF1458" s="35" t="s">
        <v>14691</v>
      </c>
      <c r="BG1458" s="35" t="s">
        <v>12654</v>
      </c>
      <c r="BH1458" s="35" t="s">
        <v>12655</v>
      </c>
      <c r="BI1458" s="35" t="s">
        <v>2589</v>
      </c>
      <c r="BJ1458" s="35" t="s">
        <v>12656</v>
      </c>
    </row>
    <row r="1459" spans="1:62" x14ac:dyDescent="0.2">
      <c r="A1459">
        <v>1457</v>
      </c>
      <c r="B1459" s="35" t="s">
        <v>8101</v>
      </c>
      <c r="C1459" s="35" t="s">
        <v>8102</v>
      </c>
      <c r="D1459" s="35" t="s">
        <v>8103</v>
      </c>
      <c r="E1459" s="35" t="s">
        <v>8104</v>
      </c>
      <c r="F1459" s="35" t="s">
        <v>8105</v>
      </c>
      <c r="G1459" s="20">
        <v>44208</v>
      </c>
      <c r="H1459" s="35" t="s">
        <v>3225</v>
      </c>
      <c r="I1459" s="35" t="s">
        <v>54</v>
      </c>
      <c r="J1459" s="35" t="s">
        <v>53</v>
      </c>
      <c r="K1459">
        <v>18</v>
      </c>
      <c r="L1459">
        <v>9.1999999999999993</v>
      </c>
      <c r="M1459" s="35" t="s">
        <v>8106</v>
      </c>
      <c r="N1459" s="35" t="s">
        <v>8107</v>
      </c>
      <c r="O1459" s="35" t="s">
        <v>96</v>
      </c>
      <c r="P1459" s="35" t="s">
        <v>2575</v>
      </c>
      <c r="Q1459" s="35" t="s">
        <v>52</v>
      </c>
      <c r="R1459" s="35" t="s">
        <v>2577</v>
      </c>
      <c r="S1459" s="35" t="s">
        <v>8108</v>
      </c>
      <c r="T1459">
        <v>24150000</v>
      </c>
      <c r="U1459">
        <v>10</v>
      </c>
      <c r="V1459" s="35" t="s">
        <v>8109</v>
      </c>
      <c r="W1459" s="35" t="s">
        <v>654</v>
      </c>
      <c r="X1459" s="35" t="s">
        <v>49</v>
      </c>
      <c r="Y1459" s="35" t="s">
        <v>48</v>
      </c>
      <c r="Z1459" s="35" t="s">
        <v>14691</v>
      </c>
      <c r="AA1459" s="35" t="s">
        <v>14691</v>
      </c>
      <c r="AC1459" s="35" t="s">
        <v>14691</v>
      </c>
      <c r="AD1459" s="35" t="s">
        <v>14691</v>
      </c>
      <c r="AE1459">
        <v>241520900</v>
      </c>
      <c r="AF1459">
        <v>10</v>
      </c>
      <c r="AG1459" s="35" t="s">
        <v>14691</v>
      </c>
      <c r="AI1459">
        <v>8050000</v>
      </c>
      <c r="AJ1459" s="20">
        <v>44229</v>
      </c>
      <c r="AK1459" s="20"/>
      <c r="AL1459">
        <v>6830000</v>
      </c>
      <c r="AO1459">
        <v>4553334</v>
      </c>
      <c r="AP1459" s="35" t="s">
        <v>14691</v>
      </c>
      <c r="AQ1459" s="35" t="s">
        <v>14691</v>
      </c>
      <c r="AR1459" s="35" t="s">
        <v>14691</v>
      </c>
      <c r="AS1459" s="35" t="s">
        <v>14691</v>
      </c>
      <c r="AT1459" s="35" t="s">
        <v>14691</v>
      </c>
      <c r="AU1459">
        <v>10.01</v>
      </c>
      <c r="AV1459">
        <v>10.067</v>
      </c>
      <c r="AW1459" t="b">
        <v>0</v>
      </c>
      <c r="AX1459">
        <v>24150000</v>
      </c>
      <c r="AY1459" s="20">
        <v>44961</v>
      </c>
      <c r="AZ1459" s="20"/>
      <c r="BA1459" s="20"/>
      <c r="BB1459">
        <v>1</v>
      </c>
      <c r="BC1459">
        <v>0.3333333432674408</v>
      </c>
      <c r="BD1459">
        <v>1</v>
      </c>
      <c r="BE1459">
        <v>11.5</v>
      </c>
      <c r="BF1459" s="35" t="s">
        <v>14691</v>
      </c>
      <c r="BG1459" s="35" t="s">
        <v>655</v>
      </c>
      <c r="BH1459" s="35" t="s">
        <v>8110</v>
      </c>
      <c r="BI1459" s="35" t="s">
        <v>2580</v>
      </c>
      <c r="BJ1459" s="35" t="s">
        <v>8111</v>
      </c>
    </row>
    <row r="1460" spans="1:62" x14ac:dyDescent="0.2">
      <c r="A1460">
        <v>1458</v>
      </c>
      <c r="B1460" s="35" t="s">
        <v>8101</v>
      </c>
      <c r="C1460" s="35" t="s">
        <v>8102</v>
      </c>
      <c r="D1460" s="35" t="s">
        <v>8103</v>
      </c>
      <c r="E1460" s="35" t="s">
        <v>8112</v>
      </c>
      <c r="F1460" s="35" t="s">
        <v>8105</v>
      </c>
      <c r="G1460" s="20">
        <v>44208</v>
      </c>
      <c r="H1460" s="35" t="s">
        <v>3225</v>
      </c>
      <c r="I1460" s="35" t="s">
        <v>54</v>
      </c>
      <c r="J1460" s="35" t="s">
        <v>53</v>
      </c>
      <c r="K1460">
        <v>18</v>
      </c>
      <c r="L1460">
        <v>9.1999999999999993</v>
      </c>
      <c r="M1460" s="35" t="s">
        <v>8106</v>
      </c>
      <c r="N1460" s="35" t="s">
        <v>8107</v>
      </c>
      <c r="O1460" s="35" t="s">
        <v>96</v>
      </c>
      <c r="P1460" s="35" t="s">
        <v>2575</v>
      </c>
      <c r="Q1460" s="35" t="s">
        <v>52</v>
      </c>
      <c r="R1460" s="35" t="s">
        <v>2577</v>
      </c>
      <c r="S1460" s="35" t="s">
        <v>8108</v>
      </c>
      <c r="T1460">
        <v>24150000</v>
      </c>
      <c r="U1460">
        <v>10</v>
      </c>
      <c r="V1460" s="35" t="s">
        <v>8109</v>
      </c>
      <c r="W1460" s="35" t="s">
        <v>654</v>
      </c>
      <c r="X1460" s="35" t="s">
        <v>49</v>
      </c>
      <c r="Y1460" s="35" t="s">
        <v>48</v>
      </c>
      <c r="Z1460" s="35" t="s">
        <v>14691</v>
      </c>
      <c r="AA1460" s="35" t="s">
        <v>14691</v>
      </c>
      <c r="AC1460" s="35" t="s">
        <v>14691</v>
      </c>
      <c r="AD1460" s="35" t="s">
        <v>14691</v>
      </c>
      <c r="AE1460">
        <v>241520900</v>
      </c>
      <c r="AF1460">
        <v>10</v>
      </c>
      <c r="AG1460" s="35" t="s">
        <v>14691</v>
      </c>
      <c r="AI1460">
        <v>8050000</v>
      </c>
      <c r="AJ1460" s="20">
        <v>44229</v>
      </c>
      <c r="AK1460" s="20"/>
      <c r="AL1460">
        <v>6830000</v>
      </c>
      <c r="AO1460">
        <v>4553334</v>
      </c>
      <c r="AP1460" s="35" t="s">
        <v>14691</v>
      </c>
      <c r="AQ1460" s="35" t="s">
        <v>14691</v>
      </c>
      <c r="AR1460" s="35" t="s">
        <v>14691</v>
      </c>
      <c r="AS1460" s="35" t="s">
        <v>14691</v>
      </c>
      <c r="AT1460" s="35" t="s">
        <v>14691</v>
      </c>
      <c r="AU1460">
        <v>10.01</v>
      </c>
      <c r="AV1460">
        <v>10.067</v>
      </c>
      <c r="AW1460" t="b">
        <v>0</v>
      </c>
      <c r="AX1460">
        <v>24150000</v>
      </c>
      <c r="AY1460" s="20">
        <v>44961</v>
      </c>
      <c r="AZ1460" s="20"/>
      <c r="BA1460" s="20"/>
      <c r="BB1460">
        <v>1</v>
      </c>
      <c r="BC1460">
        <v>0.3333333432674408</v>
      </c>
      <c r="BD1460">
        <v>1</v>
      </c>
      <c r="BE1460">
        <v>11.5</v>
      </c>
      <c r="BF1460" s="35" t="s">
        <v>14691</v>
      </c>
      <c r="BG1460" s="35" t="s">
        <v>8101</v>
      </c>
      <c r="BH1460" s="35" t="s">
        <v>8113</v>
      </c>
      <c r="BI1460" s="35" t="s">
        <v>2584</v>
      </c>
      <c r="BJ1460" s="35" t="s">
        <v>8114</v>
      </c>
    </row>
    <row r="1461" spans="1:62" x14ac:dyDescent="0.2">
      <c r="A1461">
        <v>1459</v>
      </c>
      <c r="B1461" s="35" t="s">
        <v>8101</v>
      </c>
      <c r="C1461" s="35" t="s">
        <v>8102</v>
      </c>
      <c r="D1461" s="35" t="s">
        <v>8103</v>
      </c>
      <c r="E1461" s="35" t="s">
        <v>8115</v>
      </c>
      <c r="F1461" s="35" t="s">
        <v>8105</v>
      </c>
      <c r="G1461" s="20">
        <v>44208</v>
      </c>
      <c r="H1461" s="35" t="s">
        <v>3225</v>
      </c>
      <c r="I1461" s="35" t="s">
        <v>54</v>
      </c>
      <c r="J1461" s="35" t="s">
        <v>53</v>
      </c>
      <c r="K1461">
        <v>18</v>
      </c>
      <c r="L1461">
        <v>9.1999999999999993</v>
      </c>
      <c r="M1461" s="35" t="s">
        <v>8106</v>
      </c>
      <c r="N1461" s="35" t="s">
        <v>8107</v>
      </c>
      <c r="O1461" s="35" t="s">
        <v>96</v>
      </c>
      <c r="P1461" s="35" t="s">
        <v>2575</v>
      </c>
      <c r="Q1461" s="35" t="s">
        <v>52</v>
      </c>
      <c r="R1461" s="35" t="s">
        <v>2577</v>
      </c>
      <c r="S1461" s="35" t="s">
        <v>8108</v>
      </c>
      <c r="T1461">
        <v>24150000</v>
      </c>
      <c r="U1461">
        <v>10</v>
      </c>
      <c r="V1461" s="35" t="s">
        <v>8109</v>
      </c>
      <c r="W1461" s="35" t="s">
        <v>654</v>
      </c>
      <c r="X1461" s="35" t="s">
        <v>49</v>
      </c>
      <c r="Y1461" s="35" t="s">
        <v>48</v>
      </c>
      <c r="Z1461" s="35" t="s">
        <v>14691</v>
      </c>
      <c r="AA1461" s="35" t="s">
        <v>14691</v>
      </c>
      <c r="AC1461" s="35" t="s">
        <v>14691</v>
      </c>
      <c r="AD1461" s="35" t="s">
        <v>14691</v>
      </c>
      <c r="AE1461">
        <v>241520900</v>
      </c>
      <c r="AF1461">
        <v>10</v>
      </c>
      <c r="AG1461" s="35" t="s">
        <v>14691</v>
      </c>
      <c r="AI1461">
        <v>8050000</v>
      </c>
      <c r="AJ1461" s="20">
        <v>44229</v>
      </c>
      <c r="AK1461" s="20"/>
      <c r="AL1461">
        <v>6830000</v>
      </c>
      <c r="AO1461">
        <v>4553334</v>
      </c>
      <c r="AP1461" s="35" t="s">
        <v>14691</v>
      </c>
      <c r="AQ1461" s="35" t="s">
        <v>14691</v>
      </c>
      <c r="AR1461" s="35" t="s">
        <v>14691</v>
      </c>
      <c r="AS1461" s="35" t="s">
        <v>14691</v>
      </c>
      <c r="AT1461" s="35" t="s">
        <v>14691</v>
      </c>
      <c r="AU1461">
        <v>10.01</v>
      </c>
      <c r="AV1461">
        <v>10.067</v>
      </c>
      <c r="AW1461" t="b">
        <v>0</v>
      </c>
      <c r="AX1461">
        <v>24150000</v>
      </c>
      <c r="AY1461" s="20">
        <v>44961</v>
      </c>
      <c r="AZ1461" s="20"/>
      <c r="BA1461" s="20"/>
      <c r="BB1461">
        <v>1</v>
      </c>
      <c r="BC1461">
        <v>0.3333333432674408</v>
      </c>
      <c r="BD1461">
        <v>1</v>
      </c>
      <c r="BE1461">
        <v>11.5</v>
      </c>
      <c r="BF1461" s="35" t="s">
        <v>14691</v>
      </c>
      <c r="BG1461" s="35" t="s">
        <v>8116</v>
      </c>
      <c r="BH1461" s="35" t="s">
        <v>8117</v>
      </c>
      <c r="BI1461" s="35" t="s">
        <v>2589</v>
      </c>
      <c r="BJ1461" s="35" t="s">
        <v>8118</v>
      </c>
    </row>
    <row r="1462" spans="1:62" x14ac:dyDescent="0.2">
      <c r="A1462">
        <v>1460</v>
      </c>
      <c r="B1462" s="35" t="s">
        <v>7693</v>
      </c>
      <c r="C1462" s="35" t="s">
        <v>7694</v>
      </c>
      <c r="D1462" s="35" t="s">
        <v>7695</v>
      </c>
      <c r="E1462" s="35" t="s">
        <v>7696</v>
      </c>
      <c r="F1462" s="35" t="s">
        <v>7697</v>
      </c>
      <c r="G1462" s="20">
        <v>44202</v>
      </c>
      <c r="H1462" s="35" t="s">
        <v>3225</v>
      </c>
      <c r="I1462" s="35" t="s">
        <v>54</v>
      </c>
      <c r="J1462" s="35" t="s">
        <v>119</v>
      </c>
      <c r="K1462">
        <v>18</v>
      </c>
      <c r="L1462">
        <v>9.1999999999999993</v>
      </c>
      <c r="M1462" s="35" t="s">
        <v>6761</v>
      </c>
      <c r="N1462" s="35" t="s">
        <v>7698</v>
      </c>
      <c r="O1462" s="35" t="s">
        <v>200</v>
      </c>
      <c r="P1462" s="35" t="s">
        <v>2575</v>
      </c>
      <c r="Q1462" s="35" t="s">
        <v>51</v>
      </c>
      <c r="R1462" s="35" t="s">
        <v>2623</v>
      </c>
      <c r="S1462" s="35" t="s">
        <v>7699</v>
      </c>
      <c r="T1462">
        <v>40000000</v>
      </c>
      <c r="U1462">
        <v>10</v>
      </c>
      <c r="V1462" s="35" t="s">
        <v>14691</v>
      </c>
      <c r="W1462" s="35" t="s">
        <v>652</v>
      </c>
      <c r="X1462" s="35" t="s">
        <v>147</v>
      </c>
      <c r="Y1462" s="35" t="s">
        <v>48</v>
      </c>
      <c r="Z1462" s="35" t="s">
        <v>14691</v>
      </c>
      <c r="AA1462" s="35" t="s">
        <v>14691</v>
      </c>
      <c r="AC1462" s="35" t="s">
        <v>14691</v>
      </c>
      <c r="AD1462" s="35" t="s">
        <v>14691</v>
      </c>
      <c r="AE1462">
        <v>400023975</v>
      </c>
      <c r="AF1462">
        <v>10</v>
      </c>
      <c r="AG1462" s="35" t="s">
        <v>14691</v>
      </c>
      <c r="AI1462">
        <v>8000000</v>
      </c>
      <c r="AJ1462" s="20">
        <v>44222</v>
      </c>
      <c r="AK1462" s="20"/>
      <c r="AL1462">
        <v>9750000</v>
      </c>
      <c r="AO1462">
        <v>9750000</v>
      </c>
      <c r="AP1462" s="35" t="s">
        <v>14691</v>
      </c>
      <c r="AQ1462" s="35" t="s">
        <v>14691</v>
      </c>
      <c r="AR1462" s="35" t="s">
        <v>14691</v>
      </c>
      <c r="AS1462" s="35" t="s">
        <v>14691</v>
      </c>
      <c r="AT1462" s="35" t="s">
        <v>14691</v>
      </c>
      <c r="AU1462">
        <v>10</v>
      </c>
      <c r="AV1462">
        <v>10.047000000000001</v>
      </c>
      <c r="AW1462" t="b">
        <v>0</v>
      </c>
      <c r="AX1462">
        <v>40000000</v>
      </c>
      <c r="AY1462" s="20">
        <v>44954</v>
      </c>
      <c r="AZ1462" s="20"/>
      <c r="BA1462" s="20"/>
      <c r="BB1462">
        <v>1</v>
      </c>
      <c r="BC1462">
        <v>0.20000000298023224</v>
      </c>
      <c r="BD1462">
        <v>1</v>
      </c>
      <c r="BE1462">
        <v>11.5</v>
      </c>
      <c r="BF1462" s="35" t="s">
        <v>14691</v>
      </c>
      <c r="BG1462" s="35" t="s">
        <v>653</v>
      </c>
      <c r="BH1462" s="35" t="s">
        <v>7700</v>
      </c>
      <c r="BI1462" s="35" t="s">
        <v>2580</v>
      </c>
      <c r="BJ1462" s="35" t="s">
        <v>7701</v>
      </c>
    </row>
    <row r="1463" spans="1:62" x14ac:dyDescent="0.2">
      <c r="A1463">
        <v>1461</v>
      </c>
      <c r="B1463" s="35" t="s">
        <v>7693</v>
      </c>
      <c r="C1463" s="35" t="s">
        <v>7694</v>
      </c>
      <c r="D1463" s="35" t="s">
        <v>7695</v>
      </c>
      <c r="E1463" s="35" t="s">
        <v>7702</v>
      </c>
      <c r="F1463" s="35" t="s">
        <v>7697</v>
      </c>
      <c r="G1463" s="20">
        <v>44202</v>
      </c>
      <c r="H1463" s="35" t="s">
        <v>3225</v>
      </c>
      <c r="I1463" s="35" t="s">
        <v>54</v>
      </c>
      <c r="J1463" s="35" t="s">
        <v>119</v>
      </c>
      <c r="K1463">
        <v>18</v>
      </c>
      <c r="L1463">
        <v>9.1999999999999993</v>
      </c>
      <c r="M1463" s="35" t="s">
        <v>6761</v>
      </c>
      <c r="N1463" s="35" t="s">
        <v>7698</v>
      </c>
      <c r="O1463" s="35" t="s">
        <v>200</v>
      </c>
      <c r="P1463" s="35" t="s">
        <v>2575</v>
      </c>
      <c r="Q1463" s="35" t="s">
        <v>51</v>
      </c>
      <c r="R1463" s="35" t="s">
        <v>2623</v>
      </c>
      <c r="S1463" s="35" t="s">
        <v>7699</v>
      </c>
      <c r="T1463">
        <v>40000000</v>
      </c>
      <c r="U1463">
        <v>10</v>
      </c>
      <c r="V1463" s="35" t="s">
        <v>14691</v>
      </c>
      <c r="W1463" s="35" t="s">
        <v>652</v>
      </c>
      <c r="X1463" s="35" t="s">
        <v>147</v>
      </c>
      <c r="Y1463" s="35" t="s">
        <v>48</v>
      </c>
      <c r="Z1463" s="35" t="s">
        <v>14691</v>
      </c>
      <c r="AA1463" s="35" t="s">
        <v>14691</v>
      </c>
      <c r="AC1463" s="35" t="s">
        <v>14691</v>
      </c>
      <c r="AD1463" s="35" t="s">
        <v>14691</v>
      </c>
      <c r="AE1463">
        <v>400023975</v>
      </c>
      <c r="AF1463">
        <v>10</v>
      </c>
      <c r="AG1463" s="35" t="s">
        <v>14691</v>
      </c>
      <c r="AI1463">
        <v>8000000</v>
      </c>
      <c r="AJ1463" s="20">
        <v>44222</v>
      </c>
      <c r="AK1463" s="20"/>
      <c r="AL1463">
        <v>9750000</v>
      </c>
      <c r="AO1463">
        <v>9750000</v>
      </c>
      <c r="AP1463" s="35" t="s">
        <v>14691</v>
      </c>
      <c r="AQ1463" s="35" t="s">
        <v>14691</v>
      </c>
      <c r="AR1463" s="35" t="s">
        <v>14691</v>
      </c>
      <c r="AS1463" s="35" t="s">
        <v>14691</v>
      </c>
      <c r="AT1463" s="35" t="s">
        <v>14691</v>
      </c>
      <c r="AU1463">
        <v>10</v>
      </c>
      <c r="AV1463">
        <v>10.047000000000001</v>
      </c>
      <c r="AW1463" t="b">
        <v>0</v>
      </c>
      <c r="AX1463">
        <v>40000000</v>
      </c>
      <c r="AY1463" s="20">
        <v>44954</v>
      </c>
      <c r="AZ1463" s="20"/>
      <c r="BA1463" s="20"/>
      <c r="BB1463">
        <v>1</v>
      </c>
      <c r="BC1463">
        <v>0.20000000298023224</v>
      </c>
      <c r="BD1463">
        <v>1</v>
      </c>
      <c r="BE1463">
        <v>11.5</v>
      </c>
      <c r="BF1463" s="35" t="s">
        <v>14691</v>
      </c>
      <c r="BG1463" s="35" t="s">
        <v>7703</v>
      </c>
      <c r="BH1463" s="35" t="s">
        <v>7704</v>
      </c>
      <c r="BI1463" s="35" t="s">
        <v>2584</v>
      </c>
      <c r="BJ1463" s="35" t="s">
        <v>7705</v>
      </c>
    </row>
    <row r="1464" spans="1:62" x14ac:dyDescent="0.2">
      <c r="A1464">
        <v>1462</v>
      </c>
      <c r="B1464" s="35" t="s">
        <v>7693</v>
      </c>
      <c r="C1464" s="35" t="s">
        <v>7694</v>
      </c>
      <c r="D1464" s="35" t="s">
        <v>7695</v>
      </c>
      <c r="E1464" s="35" t="s">
        <v>7706</v>
      </c>
      <c r="F1464" s="35" t="s">
        <v>7697</v>
      </c>
      <c r="G1464" s="20">
        <v>44202</v>
      </c>
      <c r="H1464" s="35" t="s">
        <v>3225</v>
      </c>
      <c r="I1464" s="35" t="s">
        <v>54</v>
      </c>
      <c r="J1464" s="35" t="s">
        <v>119</v>
      </c>
      <c r="K1464">
        <v>18</v>
      </c>
      <c r="L1464">
        <v>9.1999999999999993</v>
      </c>
      <c r="M1464" s="35" t="s">
        <v>6761</v>
      </c>
      <c r="N1464" s="35" t="s">
        <v>7698</v>
      </c>
      <c r="O1464" s="35" t="s">
        <v>200</v>
      </c>
      <c r="P1464" s="35" t="s">
        <v>2575</v>
      </c>
      <c r="Q1464" s="35" t="s">
        <v>51</v>
      </c>
      <c r="R1464" s="35" t="s">
        <v>2623</v>
      </c>
      <c r="S1464" s="35" t="s">
        <v>7699</v>
      </c>
      <c r="T1464">
        <v>40000000</v>
      </c>
      <c r="U1464">
        <v>10</v>
      </c>
      <c r="V1464" s="35" t="s">
        <v>14691</v>
      </c>
      <c r="W1464" s="35" t="s">
        <v>652</v>
      </c>
      <c r="X1464" s="35" t="s">
        <v>147</v>
      </c>
      <c r="Y1464" s="35" t="s">
        <v>48</v>
      </c>
      <c r="Z1464" s="35" t="s">
        <v>14691</v>
      </c>
      <c r="AA1464" s="35" t="s">
        <v>14691</v>
      </c>
      <c r="AC1464" s="35" t="s">
        <v>14691</v>
      </c>
      <c r="AD1464" s="35" t="s">
        <v>14691</v>
      </c>
      <c r="AE1464">
        <v>400023975</v>
      </c>
      <c r="AF1464">
        <v>10</v>
      </c>
      <c r="AG1464" s="35" t="s">
        <v>14691</v>
      </c>
      <c r="AI1464">
        <v>8000000</v>
      </c>
      <c r="AJ1464" s="20">
        <v>44222</v>
      </c>
      <c r="AK1464" s="20"/>
      <c r="AL1464">
        <v>9750000</v>
      </c>
      <c r="AO1464">
        <v>9750000</v>
      </c>
      <c r="AP1464" s="35" t="s">
        <v>14691</v>
      </c>
      <c r="AQ1464" s="35" t="s">
        <v>14691</v>
      </c>
      <c r="AR1464" s="35" t="s">
        <v>14691</v>
      </c>
      <c r="AS1464" s="35" t="s">
        <v>14691</v>
      </c>
      <c r="AT1464" s="35" t="s">
        <v>14691</v>
      </c>
      <c r="AU1464">
        <v>10</v>
      </c>
      <c r="AV1464">
        <v>10.047000000000001</v>
      </c>
      <c r="AW1464" t="b">
        <v>0</v>
      </c>
      <c r="AX1464">
        <v>40000000</v>
      </c>
      <c r="AY1464" s="20">
        <v>44954</v>
      </c>
      <c r="AZ1464" s="20"/>
      <c r="BA1464" s="20"/>
      <c r="BB1464">
        <v>1</v>
      </c>
      <c r="BC1464">
        <v>0.20000000298023224</v>
      </c>
      <c r="BD1464">
        <v>1</v>
      </c>
      <c r="BE1464">
        <v>11.5</v>
      </c>
      <c r="BF1464" s="35" t="s">
        <v>14691</v>
      </c>
      <c r="BG1464" s="35" t="s">
        <v>7707</v>
      </c>
      <c r="BH1464" s="35" t="s">
        <v>7708</v>
      </c>
      <c r="BI1464" s="35" t="s">
        <v>2589</v>
      </c>
      <c r="BJ1464" s="35" t="s">
        <v>7709</v>
      </c>
    </row>
    <row r="1465" spans="1:62" x14ac:dyDescent="0.2">
      <c r="A1465">
        <v>1463</v>
      </c>
      <c r="B1465" s="35" t="s">
        <v>10144</v>
      </c>
      <c r="C1465" s="35" t="s">
        <v>10145</v>
      </c>
      <c r="D1465" s="35" t="s">
        <v>10146</v>
      </c>
      <c r="E1465" s="35" t="s">
        <v>10147</v>
      </c>
      <c r="F1465" s="35" t="s">
        <v>10148</v>
      </c>
      <c r="G1465" s="20">
        <v>44231</v>
      </c>
      <c r="H1465" s="35" t="s">
        <v>3225</v>
      </c>
      <c r="I1465" s="35" t="s">
        <v>54</v>
      </c>
      <c r="J1465" s="35" t="s">
        <v>649</v>
      </c>
      <c r="K1465">
        <v>18</v>
      </c>
      <c r="L1465">
        <v>9.1999999999999993</v>
      </c>
      <c r="M1465" s="35" t="s">
        <v>6761</v>
      </c>
      <c r="N1465" s="35" t="s">
        <v>10149</v>
      </c>
      <c r="O1465" s="35" t="s">
        <v>200</v>
      </c>
      <c r="P1465" s="35" t="s">
        <v>2575</v>
      </c>
      <c r="Q1465" s="35" t="s">
        <v>51</v>
      </c>
      <c r="R1465" s="35" t="s">
        <v>2623</v>
      </c>
      <c r="S1465" s="35" t="s">
        <v>8669</v>
      </c>
      <c r="T1465">
        <v>40000000</v>
      </c>
      <c r="U1465">
        <v>10</v>
      </c>
      <c r="V1465" s="35" t="s">
        <v>14691</v>
      </c>
      <c r="W1465" s="35" t="s">
        <v>648</v>
      </c>
      <c r="X1465" s="35" t="s">
        <v>147</v>
      </c>
      <c r="Y1465" s="35" t="s">
        <v>56</v>
      </c>
      <c r="Z1465" s="35" t="s">
        <v>14691</v>
      </c>
      <c r="AA1465" s="35" t="s">
        <v>14691</v>
      </c>
      <c r="AC1465" s="35" t="s">
        <v>14691</v>
      </c>
      <c r="AD1465" s="35" t="s">
        <v>14691</v>
      </c>
      <c r="AE1465">
        <v>400028849</v>
      </c>
      <c r="AF1465">
        <v>10</v>
      </c>
      <c r="AG1465" s="35" t="s">
        <v>14691</v>
      </c>
      <c r="AI1465">
        <v>6666666</v>
      </c>
      <c r="AJ1465" s="20">
        <v>44257</v>
      </c>
      <c r="AK1465" s="20"/>
      <c r="AL1465">
        <v>9750000</v>
      </c>
      <c r="AO1465">
        <v>9750000</v>
      </c>
      <c r="AP1465" s="35" t="s">
        <v>14691</v>
      </c>
      <c r="AQ1465" s="35" t="s">
        <v>14691</v>
      </c>
      <c r="AR1465" s="35" t="s">
        <v>14691</v>
      </c>
      <c r="AS1465" s="35" t="s">
        <v>14691</v>
      </c>
      <c r="AT1465" s="35" t="s">
        <v>14691</v>
      </c>
      <c r="AU1465">
        <v>10</v>
      </c>
      <c r="AV1465">
        <v>10.051</v>
      </c>
      <c r="AW1465" t="b">
        <v>0</v>
      </c>
      <c r="AX1465">
        <v>40000000</v>
      </c>
      <c r="AY1465" s="20">
        <v>44989</v>
      </c>
      <c r="AZ1465" s="20"/>
      <c r="BA1465" s="20"/>
      <c r="BB1465">
        <v>1</v>
      </c>
      <c r="BC1465">
        <v>0.1666666716337204</v>
      </c>
      <c r="BD1465">
        <v>1</v>
      </c>
      <c r="BE1465">
        <v>11.5</v>
      </c>
      <c r="BF1465" s="35" t="s">
        <v>14691</v>
      </c>
      <c r="BG1465" s="35" t="s">
        <v>651</v>
      </c>
      <c r="BH1465" s="35" t="s">
        <v>10150</v>
      </c>
      <c r="BI1465" s="35" t="s">
        <v>2580</v>
      </c>
      <c r="BJ1465" s="35" t="s">
        <v>10151</v>
      </c>
    </row>
    <row r="1466" spans="1:62" x14ac:dyDescent="0.2">
      <c r="A1466">
        <v>1464</v>
      </c>
      <c r="B1466" s="35" t="s">
        <v>10144</v>
      </c>
      <c r="C1466" s="35" t="s">
        <v>10145</v>
      </c>
      <c r="D1466" s="35" t="s">
        <v>10146</v>
      </c>
      <c r="E1466" s="35" t="s">
        <v>10152</v>
      </c>
      <c r="F1466" s="35" t="s">
        <v>10148</v>
      </c>
      <c r="G1466" s="20">
        <v>44231</v>
      </c>
      <c r="H1466" s="35" t="s">
        <v>3225</v>
      </c>
      <c r="I1466" s="35" t="s">
        <v>54</v>
      </c>
      <c r="J1466" s="35" t="s">
        <v>649</v>
      </c>
      <c r="K1466">
        <v>18</v>
      </c>
      <c r="L1466">
        <v>9.1999999999999993</v>
      </c>
      <c r="M1466" s="35" t="s">
        <v>6761</v>
      </c>
      <c r="N1466" s="35" t="s">
        <v>10149</v>
      </c>
      <c r="O1466" s="35" t="s">
        <v>200</v>
      </c>
      <c r="P1466" s="35" t="s">
        <v>2575</v>
      </c>
      <c r="Q1466" s="35" t="s">
        <v>51</v>
      </c>
      <c r="R1466" s="35" t="s">
        <v>2623</v>
      </c>
      <c r="S1466" s="35" t="s">
        <v>8669</v>
      </c>
      <c r="T1466">
        <v>40000000</v>
      </c>
      <c r="U1466">
        <v>10</v>
      </c>
      <c r="V1466" s="35" t="s">
        <v>14691</v>
      </c>
      <c r="W1466" s="35" t="s">
        <v>648</v>
      </c>
      <c r="X1466" s="35" t="s">
        <v>147</v>
      </c>
      <c r="Y1466" s="35" t="s">
        <v>56</v>
      </c>
      <c r="Z1466" s="35" t="s">
        <v>14691</v>
      </c>
      <c r="AA1466" s="35" t="s">
        <v>14691</v>
      </c>
      <c r="AC1466" s="35" t="s">
        <v>14691</v>
      </c>
      <c r="AD1466" s="35" t="s">
        <v>14691</v>
      </c>
      <c r="AE1466">
        <v>400028849</v>
      </c>
      <c r="AF1466">
        <v>10</v>
      </c>
      <c r="AG1466" s="35" t="s">
        <v>14691</v>
      </c>
      <c r="AI1466">
        <v>6666666</v>
      </c>
      <c r="AJ1466" s="20">
        <v>44257</v>
      </c>
      <c r="AK1466" s="20"/>
      <c r="AL1466">
        <v>9750000</v>
      </c>
      <c r="AO1466">
        <v>9750000</v>
      </c>
      <c r="AP1466" s="35" t="s">
        <v>14691</v>
      </c>
      <c r="AQ1466" s="35" t="s">
        <v>14691</v>
      </c>
      <c r="AR1466" s="35" t="s">
        <v>14691</v>
      </c>
      <c r="AS1466" s="35" t="s">
        <v>14691</v>
      </c>
      <c r="AT1466" s="35" t="s">
        <v>14691</v>
      </c>
      <c r="AU1466">
        <v>10</v>
      </c>
      <c r="AV1466">
        <v>10.051</v>
      </c>
      <c r="AW1466" t="b">
        <v>0</v>
      </c>
      <c r="AX1466">
        <v>40000000</v>
      </c>
      <c r="AY1466" s="20">
        <v>44989</v>
      </c>
      <c r="AZ1466" s="20"/>
      <c r="BA1466" s="20"/>
      <c r="BB1466">
        <v>1</v>
      </c>
      <c r="BC1466">
        <v>0.1666666716337204</v>
      </c>
      <c r="BD1466">
        <v>1</v>
      </c>
      <c r="BE1466">
        <v>11.5</v>
      </c>
      <c r="BF1466" s="35" t="s">
        <v>14691</v>
      </c>
      <c r="BG1466" s="35" t="s">
        <v>10144</v>
      </c>
      <c r="BH1466" s="35" t="s">
        <v>10153</v>
      </c>
      <c r="BI1466" s="35" t="s">
        <v>2584</v>
      </c>
      <c r="BJ1466" s="35" t="s">
        <v>10154</v>
      </c>
    </row>
    <row r="1467" spans="1:62" x14ac:dyDescent="0.2">
      <c r="A1467">
        <v>1465</v>
      </c>
      <c r="B1467" s="35" t="s">
        <v>10144</v>
      </c>
      <c r="C1467" s="35" t="s">
        <v>10145</v>
      </c>
      <c r="D1467" s="35" t="s">
        <v>10146</v>
      </c>
      <c r="E1467" s="35" t="s">
        <v>10155</v>
      </c>
      <c r="F1467" s="35" t="s">
        <v>10148</v>
      </c>
      <c r="G1467" s="20">
        <v>44231</v>
      </c>
      <c r="H1467" s="35" t="s">
        <v>3225</v>
      </c>
      <c r="I1467" s="35" t="s">
        <v>54</v>
      </c>
      <c r="J1467" s="35" t="s">
        <v>649</v>
      </c>
      <c r="K1467">
        <v>18</v>
      </c>
      <c r="L1467">
        <v>9.1999999999999993</v>
      </c>
      <c r="M1467" s="35" t="s">
        <v>6761</v>
      </c>
      <c r="N1467" s="35" t="s">
        <v>10149</v>
      </c>
      <c r="O1467" s="35" t="s">
        <v>200</v>
      </c>
      <c r="P1467" s="35" t="s">
        <v>2575</v>
      </c>
      <c r="Q1467" s="35" t="s">
        <v>51</v>
      </c>
      <c r="R1467" s="35" t="s">
        <v>2623</v>
      </c>
      <c r="S1467" s="35" t="s">
        <v>8669</v>
      </c>
      <c r="T1467">
        <v>40000000</v>
      </c>
      <c r="U1467">
        <v>10</v>
      </c>
      <c r="V1467" s="35" t="s">
        <v>14691</v>
      </c>
      <c r="W1467" s="35" t="s">
        <v>648</v>
      </c>
      <c r="X1467" s="35" t="s">
        <v>147</v>
      </c>
      <c r="Y1467" s="35" t="s">
        <v>56</v>
      </c>
      <c r="Z1467" s="35" t="s">
        <v>14691</v>
      </c>
      <c r="AA1467" s="35" t="s">
        <v>14691</v>
      </c>
      <c r="AC1467" s="35" t="s">
        <v>14691</v>
      </c>
      <c r="AD1467" s="35" t="s">
        <v>14691</v>
      </c>
      <c r="AE1467">
        <v>400028849</v>
      </c>
      <c r="AF1467">
        <v>10</v>
      </c>
      <c r="AG1467" s="35" t="s">
        <v>14691</v>
      </c>
      <c r="AI1467">
        <v>6666666</v>
      </c>
      <c r="AJ1467" s="20">
        <v>44257</v>
      </c>
      <c r="AK1467" s="20"/>
      <c r="AL1467">
        <v>9750000</v>
      </c>
      <c r="AO1467">
        <v>9750000</v>
      </c>
      <c r="AP1467" s="35" t="s">
        <v>14691</v>
      </c>
      <c r="AQ1467" s="35" t="s">
        <v>14691</v>
      </c>
      <c r="AR1467" s="35" t="s">
        <v>14691</v>
      </c>
      <c r="AS1467" s="35" t="s">
        <v>14691</v>
      </c>
      <c r="AT1467" s="35" t="s">
        <v>14691</v>
      </c>
      <c r="AU1467">
        <v>10</v>
      </c>
      <c r="AV1467">
        <v>10.051</v>
      </c>
      <c r="AW1467" t="b">
        <v>0</v>
      </c>
      <c r="AX1467">
        <v>40000000</v>
      </c>
      <c r="AY1467" s="20">
        <v>44989</v>
      </c>
      <c r="AZ1467" s="20"/>
      <c r="BA1467" s="20"/>
      <c r="BB1467">
        <v>1</v>
      </c>
      <c r="BC1467">
        <v>0.1666666716337204</v>
      </c>
      <c r="BD1467">
        <v>1</v>
      </c>
      <c r="BE1467">
        <v>11.5</v>
      </c>
      <c r="BF1467" s="35" t="s">
        <v>14691</v>
      </c>
      <c r="BG1467" s="35" t="s">
        <v>10156</v>
      </c>
      <c r="BH1467" s="35" t="s">
        <v>10157</v>
      </c>
      <c r="BI1467" s="35" t="s">
        <v>2589</v>
      </c>
      <c r="BJ1467" s="35" t="s">
        <v>10158</v>
      </c>
    </row>
    <row r="1468" spans="1:62" x14ac:dyDescent="0.2">
      <c r="A1468">
        <v>1466</v>
      </c>
      <c r="B1468" s="35" t="s">
        <v>10159</v>
      </c>
      <c r="C1468" s="35" t="s">
        <v>10160</v>
      </c>
      <c r="D1468" s="35" t="s">
        <v>10161</v>
      </c>
      <c r="E1468" s="35" t="s">
        <v>10162</v>
      </c>
      <c r="F1468" s="35" t="s">
        <v>10163</v>
      </c>
      <c r="G1468" s="20">
        <v>44231</v>
      </c>
      <c r="H1468" s="35" t="s">
        <v>3225</v>
      </c>
      <c r="I1468" s="35" t="s">
        <v>54</v>
      </c>
      <c r="J1468" s="35" t="s">
        <v>649</v>
      </c>
      <c r="K1468">
        <v>18</v>
      </c>
      <c r="L1468">
        <v>9.1999999999999993</v>
      </c>
      <c r="M1468" s="35" t="s">
        <v>6761</v>
      </c>
      <c r="N1468" s="35" t="s">
        <v>10164</v>
      </c>
      <c r="O1468" s="35" t="s">
        <v>200</v>
      </c>
      <c r="P1468" s="35" t="s">
        <v>2575</v>
      </c>
      <c r="Q1468" s="35" t="s">
        <v>51</v>
      </c>
      <c r="R1468" s="35" t="s">
        <v>2623</v>
      </c>
      <c r="S1468" s="35" t="s">
        <v>8669</v>
      </c>
      <c r="T1468">
        <v>40000000</v>
      </c>
      <c r="U1468">
        <v>10</v>
      </c>
      <c r="V1468" s="35" t="s">
        <v>14691</v>
      </c>
      <c r="W1468" s="35" t="s">
        <v>648</v>
      </c>
      <c r="X1468" s="35" t="s">
        <v>147</v>
      </c>
      <c r="Y1468" s="35" t="s">
        <v>56</v>
      </c>
      <c r="Z1468" s="35" t="s">
        <v>14691</v>
      </c>
      <c r="AA1468" s="35" t="s">
        <v>14691</v>
      </c>
      <c r="AC1468" s="35" t="s">
        <v>14691</v>
      </c>
      <c r="AD1468" s="35" t="s">
        <v>14691</v>
      </c>
      <c r="AE1468">
        <v>400035143</v>
      </c>
      <c r="AF1468">
        <v>10</v>
      </c>
      <c r="AG1468" s="35" t="s">
        <v>14691</v>
      </c>
      <c r="AI1468">
        <v>6666666</v>
      </c>
      <c r="AJ1468" s="20">
        <v>44257</v>
      </c>
      <c r="AK1468" s="20"/>
      <c r="AL1468">
        <v>9750000</v>
      </c>
      <c r="AO1468">
        <v>9750000</v>
      </c>
      <c r="AP1468" s="35" t="s">
        <v>14691</v>
      </c>
      <c r="AQ1468" s="35" t="s">
        <v>14691</v>
      </c>
      <c r="AR1468" s="35" t="s">
        <v>14691</v>
      </c>
      <c r="AS1468" s="35" t="s">
        <v>14691</v>
      </c>
      <c r="AT1468" s="35" t="s">
        <v>14691</v>
      </c>
      <c r="AU1468">
        <v>10</v>
      </c>
      <c r="AV1468">
        <v>10.038</v>
      </c>
      <c r="AW1468" t="b">
        <v>0</v>
      </c>
      <c r="AX1468">
        <v>40000000</v>
      </c>
      <c r="AY1468" s="20">
        <v>44989</v>
      </c>
      <c r="AZ1468" s="20"/>
      <c r="BA1468" s="20"/>
      <c r="BB1468">
        <v>1</v>
      </c>
      <c r="BC1468">
        <v>0.1666666716337204</v>
      </c>
      <c r="BD1468">
        <v>1</v>
      </c>
      <c r="BE1468">
        <v>11.5</v>
      </c>
      <c r="BF1468" s="35" t="s">
        <v>14691</v>
      </c>
      <c r="BG1468" s="35" t="s">
        <v>650</v>
      </c>
      <c r="BH1468" s="35" t="s">
        <v>10165</v>
      </c>
      <c r="BI1468" s="35" t="s">
        <v>2580</v>
      </c>
      <c r="BJ1468" s="35" t="s">
        <v>10166</v>
      </c>
    </row>
    <row r="1469" spans="1:62" x14ac:dyDescent="0.2">
      <c r="A1469">
        <v>1467</v>
      </c>
      <c r="B1469" s="35" t="s">
        <v>10159</v>
      </c>
      <c r="C1469" s="35" t="s">
        <v>10160</v>
      </c>
      <c r="D1469" s="35" t="s">
        <v>10161</v>
      </c>
      <c r="E1469" s="35" t="s">
        <v>10167</v>
      </c>
      <c r="F1469" s="35" t="s">
        <v>10163</v>
      </c>
      <c r="G1469" s="20">
        <v>44231</v>
      </c>
      <c r="H1469" s="35" t="s">
        <v>3225</v>
      </c>
      <c r="I1469" s="35" t="s">
        <v>54</v>
      </c>
      <c r="J1469" s="35" t="s">
        <v>649</v>
      </c>
      <c r="K1469">
        <v>18</v>
      </c>
      <c r="L1469">
        <v>9.1999999999999993</v>
      </c>
      <c r="M1469" s="35" t="s">
        <v>6761</v>
      </c>
      <c r="N1469" s="35" t="s">
        <v>10164</v>
      </c>
      <c r="O1469" s="35" t="s">
        <v>200</v>
      </c>
      <c r="P1469" s="35" t="s">
        <v>2575</v>
      </c>
      <c r="Q1469" s="35" t="s">
        <v>51</v>
      </c>
      <c r="R1469" s="35" t="s">
        <v>2623</v>
      </c>
      <c r="S1469" s="35" t="s">
        <v>8669</v>
      </c>
      <c r="T1469">
        <v>40000000</v>
      </c>
      <c r="U1469">
        <v>10</v>
      </c>
      <c r="V1469" s="35" t="s">
        <v>14691</v>
      </c>
      <c r="W1469" s="35" t="s">
        <v>648</v>
      </c>
      <c r="X1469" s="35" t="s">
        <v>147</v>
      </c>
      <c r="Y1469" s="35" t="s">
        <v>56</v>
      </c>
      <c r="Z1469" s="35" t="s">
        <v>14691</v>
      </c>
      <c r="AA1469" s="35" t="s">
        <v>14691</v>
      </c>
      <c r="AC1469" s="35" t="s">
        <v>14691</v>
      </c>
      <c r="AD1469" s="35" t="s">
        <v>14691</v>
      </c>
      <c r="AE1469">
        <v>400035143</v>
      </c>
      <c r="AF1469">
        <v>10</v>
      </c>
      <c r="AG1469" s="35" t="s">
        <v>14691</v>
      </c>
      <c r="AI1469">
        <v>6666666</v>
      </c>
      <c r="AJ1469" s="20">
        <v>44257</v>
      </c>
      <c r="AK1469" s="20"/>
      <c r="AL1469">
        <v>9750000</v>
      </c>
      <c r="AO1469">
        <v>9750000</v>
      </c>
      <c r="AP1469" s="35" t="s">
        <v>14691</v>
      </c>
      <c r="AQ1469" s="35" t="s">
        <v>14691</v>
      </c>
      <c r="AR1469" s="35" t="s">
        <v>14691</v>
      </c>
      <c r="AS1469" s="35" t="s">
        <v>14691</v>
      </c>
      <c r="AT1469" s="35" t="s">
        <v>14691</v>
      </c>
      <c r="AU1469">
        <v>10</v>
      </c>
      <c r="AV1469">
        <v>10.038</v>
      </c>
      <c r="AW1469" t="b">
        <v>0</v>
      </c>
      <c r="AX1469">
        <v>40000000</v>
      </c>
      <c r="AY1469" s="20">
        <v>44989</v>
      </c>
      <c r="AZ1469" s="20"/>
      <c r="BA1469" s="20"/>
      <c r="BB1469">
        <v>1</v>
      </c>
      <c r="BC1469">
        <v>0.1666666716337204</v>
      </c>
      <c r="BD1469">
        <v>1</v>
      </c>
      <c r="BE1469">
        <v>11.5</v>
      </c>
      <c r="BF1469" s="35" t="s">
        <v>14691</v>
      </c>
      <c r="BG1469" s="35" t="s">
        <v>10159</v>
      </c>
      <c r="BH1469" s="35" t="s">
        <v>10168</v>
      </c>
      <c r="BI1469" s="35" t="s">
        <v>2584</v>
      </c>
      <c r="BJ1469" s="35" t="s">
        <v>10169</v>
      </c>
    </row>
    <row r="1470" spans="1:62" x14ac:dyDescent="0.2">
      <c r="A1470">
        <v>1468</v>
      </c>
      <c r="B1470" s="35" t="s">
        <v>10159</v>
      </c>
      <c r="C1470" s="35" t="s">
        <v>10160</v>
      </c>
      <c r="D1470" s="35" t="s">
        <v>10161</v>
      </c>
      <c r="E1470" s="35" t="s">
        <v>10170</v>
      </c>
      <c r="F1470" s="35" t="s">
        <v>10163</v>
      </c>
      <c r="G1470" s="20">
        <v>44231</v>
      </c>
      <c r="H1470" s="35" t="s">
        <v>3225</v>
      </c>
      <c r="I1470" s="35" t="s">
        <v>54</v>
      </c>
      <c r="J1470" s="35" t="s">
        <v>649</v>
      </c>
      <c r="K1470">
        <v>18</v>
      </c>
      <c r="L1470">
        <v>9.1999999999999993</v>
      </c>
      <c r="M1470" s="35" t="s">
        <v>6761</v>
      </c>
      <c r="N1470" s="35" t="s">
        <v>10164</v>
      </c>
      <c r="O1470" s="35" t="s">
        <v>200</v>
      </c>
      <c r="P1470" s="35" t="s">
        <v>2575</v>
      </c>
      <c r="Q1470" s="35" t="s">
        <v>51</v>
      </c>
      <c r="R1470" s="35" t="s">
        <v>2623</v>
      </c>
      <c r="S1470" s="35" t="s">
        <v>8669</v>
      </c>
      <c r="T1470">
        <v>40000000</v>
      </c>
      <c r="U1470">
        <v>10</v>
      </c>
      <c r="V1470" s="35" t="s">
        <v>14691</v>
      </c>
      <c r="W1470" s="35" t="s">
        <v>648</v>
      </c>
      <c r="X1470" s="35" t="s">
        <v>147</v>
      </c>
      <c r="Y1470" s="35" t="s">
        <v>56</v>
      </c>
      <c r="Z1470" s="35" t="s">
        <v>14691</v>
      </c>
      <c r="AA1470" s="35" t="s">
        <v>14691</v>
      </c>
      <c r="AC1470" s="35" t="s">
        <v>14691</v>
      </c>
      <c r="AD1470" s="35" t="s">
        <v>14691</v>
      </c>
      <c r="AE1470">
        <v>400035143</v>
      </c>
      <c r="AF1470">
        <v>10</v>
      </c>
      <c r="AG1470" s="35" t="s">
        <v>14691</v>
      </c>
      <c r="AI1470">
        <v>6666666</v>
      </c>
      <c r="AJ1470" s="20">
        <v>44257</v>
      </c>
      <c r="AK1470" s="20"/>
      <c r="AL1470">
        <v>9750000</v>
      </c>
      <c r="AO1470">
        <v>9750000</v>
      </c>
      <c r="AP1470" s="35" t="s">
        <v>14691</v>
      </c>
      <c r="AQ1470" s="35" t="s">
        <v>14691</v>
      </c>
      <c r="AR1470" s="35" t="s">
        <v>14691</v>
      </c>
      <c r="AS1470" s="35" t="s">
        <v>14691</v>
      </c>
      <c r="AT1470" s="35" t="s">
        <v>14691</v>
      </c>
      <c r="AU1470">
        <v>10</v>
      </c>
      <c r="AV1470">
        <v>10.038</v>
      </c>
      <c r="AW1470" t="b">
        <v>0</v>
      </c>
      <c r="AX1470">
        <v>40000000</v>
      </c>
      <c r="AY1470" s="20">
        <v>44989</v>
      </c>
      <c r="AZ1470" s="20"/>
      <c r="BA1470" s="20"/>
      <c r="BB1470">
        <v>1</v>
      </c>
      <c r="BC1470">
        <v>0.1666666716337204</v>
      </c>
      <c r="BD1470">
        <v>1</v>
      </c>
      <c r="BE1470">
        <v>11.5</v>
      </c>
      <c r="BF1470" s="35" t="s">
        <v>14691</v>
      </c>
      <c r="BG1470" s="35" t="s">
        <v>10171</v>
      </c>
      <c r="BH1470" s="35" t="s">
        <v>10172</v>
      </c>
      <c r="BI1470" s="35" t="s">
        <v>2589</v>
      </c>
      <c r="BJ1470" s="35" t="s">
        <v>10173</v>
      </c>
    </row>
    <row r="1471" spans="1:62" x14ac:dyDescent="0.2">
      <c r="A1471">
        <v>1469</v>
      </c>
      <c r="B1471" s="35" t="s">
        <v>11315</v>
      </c>
      <c r="C1471" s="35" t="s">
        <v>11316</v>
      </c>
      <c r="D1471" s="35" t="s">
        <v>11317</v>
      </c>
      <c r="E1471" s="35" t="s">
        <v>11318</v>
      </c>
      <c r="F1471" s="35" t="s">
        <v>11319</v>
      </c>
      <c r="G1471" s="20">
        <v>44364</v>
      </c>
      <c r="H1471" s="35" t="s">
        <v>128</v>
      </c>
      <c r="I1471" s="35" t="s">
        <v>61</v>
      </c>
      <c r="J1471" s="35" t="s">
        <v>525</v>
      </c>
      <c r="K1471">
        <v>18</v>
      </c>
      <c r="L1471">
        <v>9.1999999999999993</v>
      </c>
      <c r="M1471" s="35" t="s">
        <v>11320</v>
      </c>
      <c r="N1471" s="35" t="s">
        <v>11321</v>
      </c>
      <c r="O1471" s="35" t="s">
        <v>368</v>
      </c>
      <c r="P1471" s="35" t="s">
        <v>2575</v>
      </c>
      <c r="Q1471" s="35" t="s">
        <v>52</v>
      </c>
      <c r="R1471" s="35" t="s">
        <v>2623</v>
      </c>
      <c r="S1471" s="35" t="s">
        <v>11322</v>
      </c>
      <c r="T1471">
        <v>18975000</v>
      </c>
      <c r="U1471">
        <v>10</v>
      </c>
      <c r="V1471" s="35" t="s">
        <v>14691</v>
      </c>
      <c r="W1471" s="35" t="s">
        <v>646</v>
      </c>
      <c r="X1471" s="35" t="s">
        <v>130</v>
      </c>
      <c r="Y1471" s="35" t="s">
        <v>48</v>
      </c>
      <c r="Z1471" s="35" t="s">
        <v>14691</v>
      </c>
      <c r="AA1471" s="35" t="s">
        <v>14691</v>
      </c>
      <c r="AC1471" s="35" t="s">
        <v>14691</v>
      </c>
      <c r="AD1471" s="35" t="s">
        <v>14691</v>
      </c>
      <c r="AE1471">
        <v>191647500</v>
      </c>
      <c r="AF1471">
        <v>10.1</v>
      </c>
      <c r="AG1471" s="35" t="s">
        <v>14691</v>
      </c>
      <c r="AI1471">
        <v>9487500</v>
      </c>
      <c r="AJ1471" s="20">
        <v>44550</v>
      </c>
      <c r="AK1471" s="20"/>
      <c r="AL1471">
        <v>7347500</v>
      </c>
      <c r="AO1471">
        <v>7347500</v>
      </c>
      <c r="AP1471" s="35" t="s">
        <v>14691</v>
      </c>
      <c r="AQ1471" s="35" t="s">
        <v>14691</v>
      </c>
      <c r="AR1471" s="35" t="s">
        <v>14691</v>
      </c>
      <c r="AS1471" s="35" t="s">
        <v>14691</v>
      </c>
      <c r="AT1471" s="35" t="s">
        <v>14691</v>
      </c>
      <c r="AU1471">
        <v>10.1</v>
      </c>
      <c r="AV1471">
        <v>10.148</v>
      </c>
      <c r="AW1471" t="b">
        <v>0</v>
      </c>
      <c r="AX1471">
        <v>18975000</v>
      </c>
      <c r="AY1471" s="20">
        <v>45007</v>
      </c>
      <c r="AZ1471" s="20"/>
      <c r="BA1471" s="20">
        <v>45191</v>
      </c>
      <c r="BB1471">
        <v>1</v>
      </c>
      <c r="BC1471">
        <v>0.5</v>
      </c>
      <c r="BD1471">
        <v>1</v>
      </c>
      <c r="BE1471">
        <v>11.5</v>
      </c>
      <c r="BF1471" s="35" t="s">
        <v>14691</v>
      </c>
      <c r="BG1471" s="35" t="s">
        <v>647</v>
      </c>
      <c r="BH1471" s="35" t="s">
        <v>11323</v>
      </c>
      <c r="BI1471" s="35" t="s">
        <v>2580</v>
      </c>
      <c r="BJ1471" s="35" t="s">
        <v>11324</v>
      </c>
    </row>
    <row r="1472" spans="1:62" x14ac:dyDescent="0.2">
      <c r="A1472">
        <v>1470</v>
      </c>
      <c r="B1472" s="35" t="s">
        <v>11315</v>
      </c>
      <c r="C1472" s="35" t="s">
        <v>11316</v>
      </c>
      <c r="D1472" s="35" t="s">
        <v>11317</v>
      </c>
      <c r="E1472" s="35" t="s">
        <v>11325</v>
      </c>
      <c r="F1472" s="35" t="s">
        <v>11319</v>
      </c>
      <c r="G1472" s="20">
        <v>44364</v>
      </c>
      <c r="H1472" s="35" t="s">
        <v>128</v>
      </c>
      <c r="I1472" s="35" t="s">
        <v>61</v>
      </c>
      <c r="J1472" s="35" t="s">
        <v>525</v>
      </c>
      <c r="K1472">
        <v>18</v>
      </c>
      <c r="L1472">
        <v>9.1999999999999993</v>
      </c>
      <c r="M1472" s="35" t="s">
        <v>11320</v>
      </c>
      <c r="N1472" s="35" t="s">
        <v>11321</v>
      </c>
      <c r="O1472" s="35" t="s">
        <v>368</v>
      </c>
      <c r="P1472" s="35" t="s">
        <v>2575</v>
      </c>
      <c r="Q1472" s="35" t="s">
        <v>52</v>
      </c>
      <c r="R1472" s="35" t="s">
        <v>2623</v>
      </c>
      <c r="S1472" s="35" t="s">
        <v>11322</v>
      </c>
      <c r="T1472">
        <v>18975000</v>
      </c>
      <c r="U1472">
        <v>10</v>
      </c>
      <c r="V1472" s="35" t="s">
        <v>14691</v>
      </c>
      <c r="W1472" s="35" t="s">
        <v>646</v>
      </c>
      <c r="X1472" s="35" t="s">
        <v>130</v>
      </c>
      <c r="Y1472" s="35" t="s">
        <v>48</v>
      </c>
      <c r="Z1472" s="35" t="s">
        <v>14691</v>
      </c>
      <c r="AA1472" s="35" t="s">
        <v>14691</v>
      </c>
      <c r="AC1472" s="35" t="s">
        <v>14691</v>
      </c>
      <c r="AD1472" s="35" t="s">
        <v>14691</v>
      </c>
      <c r="AE1472">
        <v>191647500</v>
      </c>
      <c r="AF1472">
        <v>10.1</v>
      </c>
      <c r="AG1472" s="35" t="s">
        <v>14691</v>
      </c>
      <c r="AI1472">
        <v>9487500</v>
      </c>
      <c r="AJ1472" s="20">
        <v>44550</v>
      </c>
      <c r="AK1472" s="20"/>
      <c r="AL1472">
        <v>7347500</v>
      </c>
      <c r="AO1472">
        <v>7347500</v>
      </c>
      <c r="AP1472" s="35" t="s">
        <v>14691</v>
      </c>
      <c r="AQ1472" s="35" t="s">
        <v>14691</v>
      </c>
      <c r="AR1472" s="35" t="s">
        <v>14691</v>
      </c>
      <c r="AS1472" s="35" t="s">
        <v>14691</v>
      </c>
      <c r="AT1472" s="35" t="s">
        <v>14691</v>
      </c>
      <c r="AU1472">
        <v>10.1</v>
      </c>
      <c r="AV1472">
        <v>10.148</v>
      </c>
      <c r="AW1472" t="b">
        <v>0</v>
      </c>
      <c r="AX1472">
        <v>18975000</v>
      </c>
      <c r="AY1472" s="20">
        <v>45007</v>
      </c>
      <c r="AZ1472" s="20"/>
      <c r="BA1472" s="20">
        <v>45191</v>
      </c>
      <c r="BB1472">
        <v>1</v>
      </c>
      <c r="BC1472">
        <v>0.5</v>
      </c>
      <c r="BD1472">
        <v>1</v>
      </c>
      <c r="BE1472">
        <v>11.5</v>
      </c>
      <c r="BF1472" s="35" t="s">
        <v>14691</v>
      </c>
      <c r="BG1472" s="35" t="s">
        <v>11315</v>
      </c>
      <c r="BH1472" s="35" t="s">
        <v>11326</v>
      </c>
      <c r="BI1472" s="35" t="s">
        <v>2584</v>
      </c>
      <c r="BJ1472" s="35" t="s">
        <v>11327</v>
      </c>
    </row>
    <row r="1473" spans="1:62" x14ac:dyDescent="0.2">
      <c r="A1473">
        <v>1471</v>
      </c>
      <c r="B1473" s="35" t="s">
        <v>11315</v>
      </c>
      <c r="C1473" s="35" t="s">
        <v>11316</v>
      </c>
      <c r="D1473" s="35" t="s">
        <v>11317</v>
      </c>
      <c r="E1473" s="35" t="s">
        <v>11328</v>
      </c>
      <c r="F1473" s="35" t="s">
        <v>11319</v>
      </c>
      <c r="G1473" s="20">
        <v>44364</v>
      </c>
      <c r="H1473" s="35" t="s">
        <v>128</v>
      </c>
      <c r="I1473" s="35" t="s">
        <v>61</v>
      </c>
      <c r="J1473" s="35" t="s">
        <v>525</v>
      </c>
      <c r="K1473">
        <v>18</v>
      </c>
      <c r="L1473">
        <v>9.1999999999999993</v>
      </c>
      <c r="M1473" s="35" t="s">
        <v>11320</v>
      </c>
      <c r="N1473" s="35" t="s">
        <v>11321</v>
      </c>
      <c r="O1473" s="35" t="s">
        <v>368</v>
      </c>
      <c r="P1473" s="35" t="s">
        <v>2575</v>
      </c>
      <c r="Q1473" s="35" t="s">
        <v>52</v>
      </c>
      <c r="R1473" s="35" t="s">
        <v>2623</v>
      </c>
      <c r="S1473" s="35" t="s">
        <v>11322</v>
      </c>
      <c r="T1473">
        <v>18975000</v>
      </c>
      <c r="U1473">
        <v>10</v>
      </c>
      <c r="V1473" s="35" t="s">
        <v>14691</v>
      </c>
      <c r="W1473" s="35" t="s">
        <v>646</v>
      </c>
      <c r="X1473" s="35" t="s">
        <v>130</v>
      </c>
      <c r="Y1473" s="35" t="s">
        <v>48</v>
      </c>
      <c r="Z1473" s="35" t="s">
        <v>14691</v>
      </c>
      <c r="AA1473" s="35" t="s">
        <v>14691</v>
      </c>
      <c r="AC1473" s="35" t="s">
        <v>14691</v>
      </c>
      <c r="AD1473" s="35" t="s">
        <v>14691</v>
      </c>
      <c r="AE1473">
        <v>191647500</v>
      </c>
      <c r="AF1473">
        <v>10.1</v>
      </c>
      <c r="AG1473" s="35" t="s">
        <v>14691</v>
      </c>
      <c r="AI1473">
        <v>9487500</v>
      </c>
      <c r="AJ1473" s="20">
        <v>44550</v>
      </c>
      <c r="AK1473" s="20"/>
      <c r="AL1473">
        <v>7347500</v>
      </c>
      <c r="AO1473">
        <v>7347500</v>
      </c>
      <c r="AP1473" s="35" t="s">
        <v>14691</v>
      </c>
      <c r="AQ1473" s="35" t="s">
        <v>14691</v>
      </c>
      <c r="AR1473" s="35" t="s">
        <v>14691</v>
      </c>
      <c r="AS1473" s="35" t="s">
        <v>14691</v>
      </c>
      <c r="AT1473" s="35" t="s">
        <v>14691</v>
      </c>
      <c r="AU1473">
        <v>10.1</v>
      </c>
      <c r="AV1473">
        <v>10.148</v>
      </c>
      <c r="AW1473" t="b">
        <v>0</v>
      </c>
      <c r="AX1473">
        <v>18975000</v>
      </c>
      <c r="AY1473" s="20">
        <v>45007</v>
      </c>
      <c r="AZ1473" s="20"/>
      <c r="BA1473" s="20">
        <v>45191</v>
      </c>
      <c r="BB1473">
        <v>1</v>
      </c>
      <c r="BC1473">
        <v>0.5</v>
      </c>
      <c r="BD1473">
        <v>1</v>
      </c>
      <c r="BE1473">
        <v>11.5</v>
      </c>
      <c r="BF1473" s="35" t="s">
        <v>14691</v>
      </c>
      <c r="BG1473" s="35" t="s">
        <v>11329</v>
      </c>
      <c r="BH1473" s="35" t="s">
        <v>11330</v>
      </c>
      <c r="BI1473" s="35" t="s">
        <v>2589</v>
      </c>
      <c r="BJ1473" s="35" t="s">
        <v>11331</v>
      </c>
    </row>
    <row r="1474" spans="1:62" x14ac:dyDescent="0.2">
      <c r="A1474">
        <v>1472</v>
      </c>
      <c r="B1474" s="35" t="s">
        <v>11315</v>
      </c>
      <c r="C1474" s="35" t="s">
        <v>11316</v>
      </c>
      <c r="D1474" s="35" t="s">
        <v>11317</v>
      </c>
      <c r="E1474" s="35" t="s">
        <v>11332</v>
      </c>
      <c r="F1474" s="35" t="s">
        <v>11319</v>
      </c>
      <c r="G1474" s="20">
        <v>44364</v>
      </c>
      <c r="H1474" s="35" t="s">
        <v>128</v>
      </c>
      <c r="I1474" s="35" t="s">
        <v>61</v>
      </c>
      <c r="J1474" s="35" t="s">
        <v>525</v>
      </c>
      <c r="K1474">
        <v>18</v>
      </c>
      <c r="L1474">
        <v>9.1999999999999993</v>
      </c>
      <c r="M1474" s="35" t="s">
        <v>11320</v>
      </c>
      <c r="N1474" s="35" t="s">
        <v>11321</v>
      </c>
      <c r="O1474" s="35" t="s">
        <v>368</v>
      </c>
      <c r="P1474" s="35" t="s">
        <v>2575</v>
      </c>
      <c r="Q1474" s="35" t="s">
        <v>52</v>
      </c>
      <c r="R1474" s="35" t="s">
        <v>2623</v>
      </c>
      <c r="S1474" s="35" t="s">
        <v>11322</v>
      </c>
      <c r="T1474">
        <v>18975000</v>
      </c>
      <c r="U1474">
        <v>10</v>
      </c>
      <c r="V1474" s="35" t="s">
        <v>14691</v>
      </c>
      <c r="W1474" s="35" t="s">
        <v>646</v>
      </c>
      <c r="X1474" s="35" t="s">
        <v>130</v>
      </c>
      <c r="Y1474" s="35" t="s">
        <v>48</v>
      </c>
      <c r="Z1474" s="35" t="s">
        <v>14691</v>
      </c>
      <c r="AA1474" s="35" t="s">
        <v>14691</v>
      </c>
      <c r="AC1474" s="35" t="s">
        <v>14691</v>
      </c>
      <c r="AD1474" s="35" t="s">
        <v>14691</v>
      </c>
      <c r="AE1474">
        <v>191647500</v>
      </c>
      <c r="AF1474">
        <v>10.1</v>
      </c>
      <c r="AG1474" s="35" t="s">
        <v>14691</v>
      </c>
      <c r="AI1474">
        <v>9487500</v>
      </c>
      <c r="AJ1474" s="20">
        <v>44550</v>
      </c>
      <c r="AK1474" s="20"/>
      <c r="AL1474">
        <v>7347500</v>
      </c>
      <c r="AO1474">
        <v>7347500</v>
      </c>
      <c r="AP1474" s="35" t="s">
        <v>14691</v>
      </c>
      <c r="AQ1474" s="35" t="s">
        <v>14691</v>
      </c>
      <c r="AR1474" s="35" t="s">
        <v>14691</v>
      </c>
      <c r="AS1474" s="35" t="s">
        <v>14691</v>
      </c>
      <c r="AT1474" s="35" t="s">
        <v>14691</v>
      </c>
      <c r="AU1474">
        <v>10.1</v>
      </c>
      <c r="AV1474">
        <v>10.148</v>
      </c>
      <c r="AW1474" t="b">
        <v>0</v>
      </c>
      <c r="AX1474">
        <v>18975000</v>
      </c>
      <c r="AY1474" s="20">
        <v>45007</v>
      </c>
      <c r="AZ1474" s="20"/>
      <c r="BA1474" s="20">
        <v>45191</v>
      </c>
      <c r="BB1474">
        <v>1</v>
      </c>
      <c r="BC1474">
        <v>0.5</v>
      </c>
      <c r="BD1474">
        <v>1</v>
      </c>
      <c r="BE1474">
        <v>11.5</v>
      </c>
      <c r="BF1474" s="35" t="s">
        <v>14691</v>
      </c>
      <c r="BG1474" s="35" t="s">
        <v>11333</v>
      </c>
      <c r="BH1474" s="35" t="s">
        <v>11334</v>
      </c>
      <c r="BI1474" s="35" t="s">
        <v>2613</v>
      </c>
      <c r="BJ1474" s="35" t="s">
        <v>11335</v>
      </c>
    </row>
    <row r="1475" spans="1:62" x14ac:dyDescent="0.2">
      <c r="A1475">
        <v>1473</v>
      </c>
      <c r="B1475" s="35" t="s">
        <v>9246</v>
      </c>
      <c r="C1475" s="35" t="s">
        <v>9247</v>
      </c>
      <c r="D1475" s="35" t="s">
        <v>9248</v>
      </c>
      <c r="E1475" s="35" t="s">
        <v>9249</v>
      </c>
      <c r="F1475" s="35" t="s">
        <v>9250</v>
      </c>
      <c r="G1475" s="20">
        <v>44228</v>
      </c>
      <c r="H1475" s="35" t="s">
        <v>3225</v>
      </c>
      <c r="I1475" s="35" t="s">
        <v>54</v>
      </c>
      <c r="J1475" s="35" t="s">
        <v>53</v>
      </c>
      <c r="K1475">
        <v>18</v>
      </c>
      <c r="L1475">
        <v>9.1999999999999993</v>
      </c>
      <c r="M1475" s="35" t="s">
        <v>9251</v>
      </c>
      <c r="N1475" s="35" t="s">
        <v>9252</v>
      </c>
      <c r="O1475" s="35" t="s">
        <v>96</v>
      </c>
      <c r="P1475" s="35" t="s">
        <v>2575</v>
      </c>
      <c r="Q1475" s="35" t="s">
        <v>95</v>
      </c>
      <c r="R1475" s="35" t="s">
        <v>2577</v>
      </c>
      <c r="S1475" s="35" t="s">
        <v>9253</v>
      </c>
      <c r="T1475">
        <v>27600000</v>
      </c>
      <c r="U1475">
        <v>10</v>
      </c>
      <c r="V1475" s="35" t="s">
        <v>14691</v>
      </c>
      <c r="W1475" s="35" t="s">
        <v>644</v>
      </c>
      <c r="X1475" s="35" t="s">
        <v>66</v>
      </c>
      <c r="Y1475" s="35" t="s">
        <v>48</v>
      </c>
      <c r="Z1475" s="35" t="s">
        <v>14691</v>
      </c>
      <c r="AA1475" s="35" t="s">
        <v>14691</v>
      </c>
      <c r="AC1475" s="35" t="s">
        <v>14691</v>
      </c>
      <c r="AD1475" s="35" t="s">
        <v>14691</v>
      </c>
      <c r="AE1475">
        <v>276027679</v>
      </c>
      <c r="AF1475">
        <v>10</v>
      </c>
      <c r="AG1475" s="35" t="s">
        <v>14691</v>
      </c>
      <c r="AI1475">
        <v>9200000</v>
      </c>
      <c r="AJ1475" s="20">
        <v>44244</v>
      </c>
      <c r="AK1475" s="20"/>
      <c r="AL1475">
        <v>8520000</v>
      </c>
      <c r="AO1475">
        <v>5680000</v>
      </c>
      <c r="AP1475" s="35" t="s">
        <v>14691</v>
      </c>
      <c r="AQ1475" s="35" t="s">
        <v>14691</v>
      </c>
      <c r="AR1475" s="35" t="s">
        <v>14691</v>
      </c>
      <c r="AS1475" s="35" t="s">
        <v>14691</v>
      </c>
      <c r="AT1475" s="35" t="s">
        <v>14691</v>
      </c>
      <c r="AU1475">
        <v>10.01</v>
      </c>
      <c r="AV1475">
        <v>10.07</v>
      </c>
      <c r="AW1475" t="b">
        <v>0</v>
      </c>
      <c r="AX1475">
        <v>27600000</v>
      </c>
      <c r="AY1475" s="20">
        <v>44976</v>
      </c>
      <c r="AZ1475" s="20"/>
      <c r="BA1475" s="20"/>
      <c r="BB1475">
        <v>1</v>
      </c>
      <c r="BC1475">
        <v>0.3333333432674408</v>
      </c>
      <c r="BD1475">
        <v>1</v>
      </c>
      <c r="BE1475">
        <v>11.5</v>
      </c>
      <c r="BF1475" s="35" t="s">
        <v>14691</v>
      </c>
      <c r="BG1475" s="35" t="s">
        <v>645</v>
      </c>
      <c r="BH1475" s="35" t="s">
        <v>9254</v>
      </c>
      <c r="BI1475" s="35" t="s">
        <v>2580</v>
      </c>
      <c r="BJ1475" s="35" t="s">
        <v>9255</v>
      </c>
    </row>
    <row r="1476" spans="1:62" x14ac:dyDescent="0.2">
      <c r="A1476">
        <v>1474</v>
      </c>
      <c r="B1476" s="35" t="s">
        <v>9246</v>
      </c>
      <c r="C1476" s="35" t="s">
        <v>9247</v>
      </c>
      <c r="D1476" s="35" t="s">
        <v>9248</v>
      </c>
      <c r="E1476" s="35" t="s">
        <v>9256</v>
      </c>
      <c r="F1476" s="35" t="s">
        <v>9250</v>
      </c>
      <c r="G1476" s="20">
        <v>44228</v>
      </c>
      <c r="H1476" s="35" t="s">
        <v>3225</v>
      </c>
      <c r="I1476" s="35" t="s">
        <v>54</v>
      </c>
      <c r="J1476" s="35" t="s">
        <v>53</v>
      </c>
      <c r="K1476">
        <v>18</v>
      </c>
      <c r="L1476">
        <v>9.1999999999999993</v>
      </c>
      <c r="M1476" s="35" t="s">
        <v>9251</v>
      </c>
      <c r="N1476" s="35" t="s">
        <v>9252</v>
      </c>
      <c r="O1476" s="35" t="s">
        <v>96</v>
      </c>
      <c r="P1476" s="35" t="s">
        <v>2575</v>
      </c>
      <c r="Q1476" s="35" t="s">
        <v>95</v>
      </c>
      <c r="R1476" s="35" t="s">
        <v>2577</v>
      </c>
      <c r="S1476" s="35" t="s">
        <v>9253</v>
      </c>
      <c r="T1476">
        <v>27600000</v>
      </c>
      <c r="U1476">
        <v>10</v>
      </c>
      <c r="V1476" s="35" t="s">
        <v>14691</v>
      </c>
      <c r="W1476" s="35" t="s">
        <v>644</v>
      </c>
      <c r="X1476" s="35" t="s">
        <v>66</v>
      </c>
      <c r="Y1476" s="35" t="s">
        <v>48</v>
      </c>
      <c r="Z1476" s="35" t="s">
        <v>14691</v>
      </c>
      <c r="AA1476" s="35" t="s">
        <v>14691</v>
      </c>
      <c r="AC1476" s="35" t="s">
        <v>14691</v>
      </c>
      <c r="AD1476" s="35" t="s">
        <v>14691</v>
      </c>
      <c r="AE1476">
        <v>276027679</v>
      </c>
      <c r="AF1476">
        <v>10</v>
      </c>
      <c r="AG1476" s="35" t="s">
        <v>14691</v>
      </c>
      <c r="AI1476">
        <v>9200000</v>
      </c>
      <c r="AJ1476" s="20">
        <v>44244</v>
      </c>
      <c r="AK1476" s="20"/>
      <c r="AL1476">
        <v>8520000</v>
      </c>
      <c r="AO1476">
        <v>5680000</v>
      </c>
      <c r="AP1476" s="35" t="s">
        <v>14691</v>
      </c>
      <c r="AQ1476" s="35" t="s">
        <v>14691</v>
      </c>
      <c r="AR1476" s="35" t="s">
        <v>14691</v>
      </c>
      <c r="AS1476" s="35" t="s">
        <v>14691</v>
      </c>
      <c r="AT1476" s="35" t="s">
        <v>14691</v>
      </c>
      <c r="AU1476">
        <v>10.01</v>
      </c>
      <c r="AV1476">
        <v>10.07</v>
      </c>
      <c r="AW1476" t="b">
        <v>0</v>
      </c>
      <c r="AX1476">
        <v>27600000</v>
      </c>
      <c r="AY1476" s="20">
        <v>44976</v>
      </c>
      <c r="AZ1476" s="20"/>
      <c r="BA1476" s="20"/>
      <c r="BB1476">
        <v>1</v>
      </c>
      <c r="BC1476">
        <v>0.3333333432674408</v>
      </c>
      <c r="BD1476">
        <v>1</v>
      </c>
      <c r="BE1476">
        <v>11.5</v>
      </c>
      <c r="BF1476" s="35" t="s">
        <v>14691</v>
      </c>
      <c r="BG1476" s="35" t="s">
        <v>9246</v>
      </c>
      <c r="BH1476" s="35" t="s">
        <v>9257</v>
      </c>
      <c r="BI1476" s="35" t="s">
        <v>2584</v>
      </c>
      <c r="BJ1476" s="35" t="s">
        <v>9258</v>
      </c>
    </row>
    <row r="1477" spans="1:62" x14ac:dyDescent="0.2">
      <c r="A1477">
        <v>1475</v>
      </c>
      <c r="B1477" s="35" t="s">
        <v>9246</v>
      </c>
      <c r="C1477" s="35" t="s">
        <v>9247</v>
      </c>
      <c r="D1477" s="35" t="s">
        <v>9248</v>
      </c>
      <c r="E1477" s="35" t="s">
        <v>9259</v>
      </c>
      <c r="F1477" s="35" t="s">
        <v>9250</v>
      </c>
      <c r="G1477" s="20">
        <v>44228</v>
      </c>
      <c r="H1477" s="35" t="s">
        <v>3225</v>
      </c>
      <c r="I1477" s="35" t="s">
        <v>54</v>
      </c>
      <c r="J1477" s="35" t="s">
        <v>53</v>
      </c>
      <c r="K1477">
        <v>18</v>
      </c>
      <c r="L1477">
        <v>9.1999999999999993</v>
      </c>
      <c r="M1477" s="35" t="s">
        <v>9251</v>
      </c>
      <c r="N1477" s="35" t="s">
        <v>9252</v>
      </c>
      <c r="O1477" s="35" t="s">
        <v>96</v>
      </c>
      <c r="P1477" s="35" t="s">
        <v>2575</v>
      </c>
      <c r="Q1477" s="35" t="s">
        <v>95</v>
      </c>
      <c r="R1477" s="35" t="s">
        <v>2577</v>
      </c>
      <c r="S1477" s="35" t="s">
        <v>9253</v>
      </c>
      <c r="T1477">
        <v>27600000</v>
      </c>
      <c r="U1477">
        <v>10</v>
      </c>
      <c r="V1477" s="35" t="s">
        <v>14691</v>
      </c>
      <c r="W1477" s="35" t="s">
        <v>644</v>
      </c>
      <c r="X1477" s="35" t="s">
        <v>66</v>
      </c>
      <c r="Y1477" s="35" t="s">
        <v>48</v>
      </c>
      <c r="Z1477" s="35" t="s">
        <v>14691</v>
      </c>
      <c r="AA1477" s="35" t="s">
        <v>14691</v>
      </c>
      <c r="AC1477" s="35" t="s">
        <v>14691</v>
      </c>
      <c r="AD1477" s="35" t="s">
        <v>14691</v>
      </c>
      <c r="AE1477">
        <v>276027679</v>
      </c>
      <c r="AF1477">
        <v>10</v>
      </c>
      <c r="AG1477" s="35" t="s">
        <v>14691</v>
      </c>
      <c r="AI1477">
        <v>9200000</v>
      </c>
      <c r="AJ1477" s="20">
        <v>44244</v>
      </c>
      <c r="AK1477" s="20"/>
      <c r="AL1477">
        <v>8520000</v>
      </c>
      <c r="AO1477">
        <v>5680000</v>
      </c>
      <c r="AP1477" s="35" t="s">
        <v>14691</v>
      </c>
      <c r="AQ1477" s="35" t="s">
        <v>14691</v>
      </c>
      <c r="AR1477" s="35" t="s">
        <v>14691</v>
      </c>
      <c r="AS1477" s="35" t="s">
        <v>14691</v>
      </c>
      <c r="AT1477" s="35" t="s">
        <v>14691</v>
      </c>
      <c r="AU1477">
        <v>10.01</v>
      </c>
      <c r="AV1477">
        <v>10.07</v>
      </c>
      <c r="AW1477" t="b">
        <v>0</v>
      </c>
      <c r="AX1477">
        <v>27600000</v>
      </c>
      <c r="AY1477" s="20">
        <v>44976</v>
      </c>
      <c r="AZ1477" s="20"/>
      <c r="BA1477" s="20"/>
      <c r="BB1477">
        <v>1</v>
      </c>
      <c r="BC1477">
        <v>0.3333333432674408</v>
      </c>
      <c r="BD1477">
        <v>1</v>
      </c>
      <c r="BE1477">
        <v>11.5</v>
      </c>
      <c r="BF1477" s="35" t="s">
        <v>14691</v>
      </c>
      <c r="BG1477" s="35" t="s">
        <v>9260</v>
      </c>
      <c r="BH1477" s="35" t="s">
        <v>9261</v>
      </c>
      <c r="BI1477" s="35" t="s">
        <v>2589</v>
      </c>
      <c r="BJ1477" s="35" t="s">
        <v>9262</v>
      </c>
    </row>
    <row r="1478" spans="1:62" x14ac:dyDescent="0.2">
      <c r="A1478">
        <v>1476</v>
      </c>
      <c r="B1478" s="35" t="s">
        <v>4489</v>
      </c>
      <c r="C1478" s="35" t="s">
        <v>4490</v>
      </c>
      <c r="D1478" s="35" t="s">
        <v>4491</v>
      </c>
      <c r="E1478" s="35" t="s">
        <v>4492</v>
      </c>
      <c r="F1478" s="35" t="s">
        <v>4493</v>
      </c>
      <c r="G1478" s="20">
        <v>44074</v>
      </c>
      <c r="H1478" s="35" t="s">
        <v>3225</v>
      </c>
      <c r="I1478" s="35" t="s">
        <v>54</v>
      </c>
      <c r="J1478" s="35" t="s">
        <v>176</v>
      </c>
      <c r="K1478">
        <v>18</v>
      </c>
      <c r="L1478">
        <v>9.1999999999999993</v>
      </c>
      <c r="M1478" s="35" t="s">
        <v>4494</v>
      </c>
      <c r="N1478" s="35" t="s">
        <v>4495</v>
      </c>
      <c r="O1478" s="35" t="s">
        <v>51</v>
      </c>
      <c r="P1478" s="35" t="s">
        <v>2656</v>
      </c>
      <c r="Q1478" s="35" t="s">
        <v>81</v>
      </c>
      <c r="R1478" s="35" t="s">
        <v>2577</v>
      </c>
      <c r="S1478" s="35" t="s">
        <v>4496</v>
      </c>
      <c r="T1478">
        <v>25000000</v>
      </c>
      <c r="U1478">
        <v>10</v>
      </c>
      <c r="V1478" s="35" t="s">
        <v>4497</v>
      </c>
      <c r="W1478" s="35" t="s">
        <v>642</v>
      </c>
      <c r="X1478" s="35" t="s">
        <v>66</v>
      </c>
      <c r="Y1478" s="35" t="s">
        <v>48</v>
      </c>
      <c r="Z1478" s="35" t="s">
        <v>130</v>
      </c>
      <c r="AA1478" s="35" t="s">
        <v>48</v>
      </c>
      <c r="AC1478" s="35" t="s">
        <v>14691</v>
      </c>
      <c r="AD1478" s="35" t="s">
        <v>14691</v>
      </c>
      <c r="AE1478">
        <v>250001168</v>
      </c>
      <c r="AF1478">
        <v>10</v>
      </c>
      <c r="AG1478" s="35" t="s">
        <v>641</v>
      </c>
      <c r="AH1478">
        <v>2250000000</v>
      </c>
      <c r="AI1478">
        <v>6250000</v>
      </c>
      <c r="AJ1478" s="20">
        <v>44091</v>
      </c>
      <c r="AK1478" s="20">
        <v>44537</v>
      </c>
      <c r="AL1478">
        <v>7000000</v>
      </c>
      <c r="AO1478">
        <v>4666666</v>
      </c>
      <c r="AP1478" s="35" t="s">
        <v>14691</v>
      </c>
      <c r="AQ1478" s="35" t="s">
        <v>14691</v>
      </c>
      <c r="AR1478" s="35" t="s">
        <v>640</v>
      </c>
      <c r="AS1478" s="35" t="s">
        <v>4498</v>
      </c>
      <c r="AT1478" s="35" t="s">
        <v>14691</v>
      </c>
      <c r="AU1478">
        <v>10.01</v>
      </c>
      <c r="AV1478">
        <v>10.042</v>
      </c>
      <c r="AW1478" t="b">
        <v>1</v>
      </c>
      <c r="AX1478">
        <v>25000000</v>
      </c>
      <c r="AY1478" s="20">
        <v>44825</v>
      </c>
      <c r="AZ1478" s="20">
        <v>44719</v>
      </c>
      <c r="BA1478" s="20"/>
      <c r="BB1478">
        <v>1</v>
      </c>
      <c r="BC1478">
        <v>0.25</v>
      </c>
      <c r="BD1478">
        <v>1</v>
      </c>
      <c r="BE1478">
        <v>11.5</v>
      </c>
      <c r="BF1478" s="35" t="s">
        <v>14691</v>
      </c>
      <c r="BG1478" s="35" t="s">
        <v>643</v>
      </c>
      <c r="BH1478" s="35" t="s">
        <v>4499</v>
      </c>
      <c r="BI1478" s="35" t="s">
        <v>2580</v>
      </c>
      <c r="BJ1478" s="35" t="s">
        <v>4500</v>
      </c>
    </row>
    <row r="1479" spans="1:62" x14ac:dyDescent="0.2">
      <c r="A1479">
        <v>1477</v>
      </c>
      <c r="B1479" s="35" t="s">
        <v>4489</v>
      </c>
      <c r="C1479" s="35" t="s">
        <v>4490</v>
      </c>
      <c r="D1479" s="35" t="s">
        <v>4491</v>
      </c>
      <c r="E1479" s="35" t="s">
        <v>4501</v>
      </c>
      <c r="F1479" s="35" t="s">
        <v>4493</v>
      </c>
      <c r="G1479" s="20">
        <v>44074</v>
      </c>
      <c r="H1479" s="35" t="s">
        <v>3225</v>
      </c>
      <c r="I1479" s="35" t="s">
        <v>54</v>
      </c>
      <c r="J1479" s="35" t="s">
        <v>176</v>
      </c>
      <c r="K1479">
        <v>18</v>
      </c>
      <c r="L1479">
        <v>9.1999999999999993</v>
      </c>
      <c r="M1479" s="35" t="s">
        <v>4494</v>
      </c>
      <c r="N1479" s="35" t="s">
        <v>4495</v>
      </c>
      <c r="O1479" s="35" t="s">
        <v>51</v>
      </c>
      <c r="P1479" s="35" t="s">
        <v>2656</v>
      </c>
      <c r="Q1479" s="35" t="s">
        <v>81</v>
      </c>
      <c r="R1479" s="35" t="s">
        <v>2577</v>
      </c>
      <c r="S1479" s="35" t="s">
        <v>4496</v>
      </c>
      <c r="T1479">
        <v>25000000</v>
      </c>
      <c r="U1479">
        <v>10</v>
      </c>
      <c r="V1479" s="35" t="s">
        <v>4497</v>
      </c>
      <c r="W1479" s="35" t="s">
        <v>642</v>
      </c>
      <c r="X1479" s="35" t="s">
        <v>66</v>
      </c>
      <c r="Y1479" s="35" t="s">
        <v>48</v>
      </c>
      <c r="Z1479" s="35" t="s">
        <v>130</v>
      </c>
      <c r="AA1479" s="35" t="s">
        <v>48</v>
      </c>
      <c r="AC1479" s="35" t="s">
        <v>14691</v>
      </c>
      <c r="AD1479" s="35" t="s">
        <v>14691</v>
      </c>
      <c r="AE1479">
        <v>250001168</v>
      </c>
      <c r="AF1479">
        <v>10</v>
      </c>
      <c r="AG1479" s="35" t="s">
        <v>641</v>
      </c>
      <c r="AH1479">
        <v>2250000000</v>
      </c>
      <c r="AI1479">
        <v>6250000</v>
      </c>
      <c r="AJ1479" s="20">
        <v>44091</v>
      </c>
      <c r="AK1479" s="20">
        <v>44537</v>
      </c>
      <c r="AL1479">
        <v>7000000</v>
      </c>
      <c r="AO1479">
        <v>4666666</v>
      </c>
      <c r="AP1479" s="35" t="s">
        <v>14691</v>
      </c>
      <c r="AQ1479" s="35" t="s">
        <v>14691</v>
      </c>
      <c r="AR1479" s="35" t="s">
        <v>640</v>
      </c>
      <c r="AS1479" s="35" t="s">
        <v>4498</v>
      </c>
      <c r="AT1479" s="35" t="s">
        <v>14691</v>
      </c>
      <c r="AU1479">
        <v>10.01</v>
      </c>
      <c r="AV1479">
        <v>10.042</v>
      </c>
      <c r="AW1479" t="b">
        <v>1</v>
      </c>
      <c r="AX1479">
        <v>25000000</v>
      </c>
      <c r="AY1479" s="20">
        <v>44825</v>
      </c>
      <c r="AZ1479" s="20">
        <v>44719</v>
      </c>
      <c r="BA1479" s="20"/>
      <c r="BB1479">
        <v>1</v>
      </c>
      <c r="BC1479">
        <v>0.25</v>
      </c>
      <c r="BD1479">
        <v>1</v>
      </c>
      <c r="BE1479">
        <v>11.5</v>
      </c>
      <c r="BF1479" s="35" t="s">
        <v>14691</v>
      </c>
      <c r="BG1479" s="35" t="s">
        <v>4489</v>
      </c>
      <c r="BH1479" s="35" t="s">
        <v>4502</v>
      </c>
      <c r="BI1479" s="35" t="s">
        <v>2584</v>
      </c>
      <c r="BJ1479" s="35" t="s">
        <v>4503</v>
      </c>
    </row>
    <row r="1480" spans="1:62" x14ac:dyDescent="0.2">
      <c r="A1480">
        <v>1478</v>
      </c>
      <c r="B1480" s="35" t="s">
        <v>4489</v>
      </c>
      <c r="C1480" s="35" t="s">
        <v>4490</v>
      </c>
      <c r="D1480" s="35" t="s">
        <v>4491</v>
      </c>
      <c r="E1480" s="35" t="s">
        <v>4504</v>
      </c>
      <c r="F1480" s="35" t="s">
        <v>4493</v>
      </c>
      <c r="G1480" s="20">
        <v>44074</v>
      </c>
      <c r="H1480" s="35" t="s">
        <v>3225</v>
      </c>
      <c r="I1480" s="35" t="s">
        <v>54</v>
      </c>
      <c r="J1480" s="35" t="s">
        <v>176</v>
      </c>
      <c r="K1480">
        <v>18</v>
      </c>
      <c r="L1480">
        <v>9.1999999999999993</v>
      </c>
      <c r="M1480" s="35" t="s">
        <v>4494</v>
      </c>
      <c r="N1480" s="35" t="s">
        <v>4495</v>
      </c>
      <c r="O1480" s="35" t="s">
        <v>51</v>
      </c>
      <c r="P1480" s="35" t="s">
        <v>2656</v>
      </c>
      <c r="Q1480" s="35" t="s">
        <v>81</v>
      </c>
      <c r="R1480" s="35" t="s">
        <v>2577</v>
      </c>
      <c r="S1480" s="35" t="s">
        <v>4496</v>
      </c>
      <c r="T1480">
        <v>25000000</v>
      </c>
      <c r="U1480">
        <v>10</v>
      </c>
      <c r="V1480" s="35" t="s">
        <v>4497</v>
      </c>
      <c r="W1480" s="35" t="s">
        <v>642</v>
      </c>
      <c r="X1480" s="35" t="s">
        <v>66</v>
      </c>
      <c r="Y1480" s="35" t="s">
        <v>48</v>
      </c>
      <c r="Z1480" s="35" t="s">
        <v>130</v>
      </c>
      <c r="AA1480" s="35" t="s">
        <v>48</v>
      </c>
      <c r="AC1480" s="35" t="s">
        <v>14691</v>
      </c>
      <c r="AD1480" s="35" t="s">
        <v>14691</v>
      </c>
      <c r="AE1480">
        <v>250001168</v>
      </c>
      <c r="AF1480">
        <v>10</v>
      </c>
      <c r="AG1480" s="35" t="s">
        <v>641</v>
      </c>
      <c r="AH1480">
        <v>2250000000</v>
      </c>
      <c r="AI1480">
        <v>6250000</v>
      </c>
      <c r="AJ1480" s="20">
        <v>44091</v>
      </c>
      <c r="AK1480" s="20">
        <v>44537</v>
      </c>
      <c r="AL1480">
        <v>7000000</v>
      </c>
      <c r="AO1480">
        <v>4666666</v>
      </c>
      <c r="AP1480" s="35" t="s">
        <v>14691</v>
      </c>
      <c r="AQ1480" s="35" t="s">
        <v>14691</v>
      </c>
      <c r="AR1480" s="35" t="s">
        <v>640</v>
      </c>
      <c r="AS1480" s="35" t="s">
        <v>4498</v>
      </c>
      <c r="AT1480" s="35" t="s">
        <v>14691</v>
      </c>
      <c r="AU1480">
        <v>10.01</v>
      </c>
      <c r="AV1480">
        <v>10.042</v>
      </c>
      <c r="AW1480" t="b">
        <v>1</v>
      </c>
      <c r="AX1480">
        <v>25000000</v>
      </c>
      <c r="AY1480" s="20">
        <v>44825</v>
      </c>
      <c r="AZ1480" s="20">
        <v>44719</v>
      </c>
      <c r="BA1480" s="20"/>
      <c r="BB1480">
        <v>1</v>
      </c>
      <c r="BC1480">
        <v>0.25</v>
      </c>
      <c r="BD1480">
        <v>1</v>
      </c>
      <c r="BE1480">
        <v>11.5</v>
      </c>
      <c r="BF1480" s="35" t="s">
        <v>14691</v>
      </c>
      <c r="BG1480" s="35" t="s">
        <v>4505</v>
      </c>
      <c r="BH1480" s="35" t="s">
        <v>4506</v>
      </c>
      <c r="BI1480" s="35" t="s">
        <v>2589</v>
      </c>
      <c r="BJ1480" s="35" t="s">
        <v>4507</v>
      </c>
    </row>
    <row r="1481" spans="1:62" x14ac:dyDescent="0.2">
      <c r="A1481">
        <v>1479</v>
      </c>
      <c r="B1481" s="35" t="s">
        <v>3186</v>
      </c>
      <c r="C1481" s="35" t="s">
        <v>3187</v>
      </c>
      <c r="D1481" s="35" t="s">
        <v>3188</v>
      </c>
      <c r="E1481" s="35" t="s">
        <v>3189</v>
      </c>
      <c r="F1481" s="35" t="s">
        <v>3190</v>
      </c>
      <c r="G1481" s="20">
        <v>44131</v>
      </c>
      <c r="H1481" s="35" t="s">
        <v>2949</v>
      </c>
      <c r="I1481" s="35" t="s">
        <v>54</v>
      </c>
      <c r="J1481" s="35" t="s">
        <v>69</v>
      </c>
      <c r="K1481">
        <v>18</v>
      </c>
      <c r="L1481">
        <v>9.1999999999999993</v>
      </c>
      <c r="M1481" s="35" t="s">
        <v>3191</v>
      </c>
      <c r="N1481" s="35" t="s">
        <v>3192</v>
      </c>
      <c r="O1481" s="35" t="s">
        <v>111</v>
      </c>
      <c r="P1481" s="35" t="s">
        <v>2656</v>
      </c>
      <c r="Q1481" s="35" t="s">
        <v>68</v>
      </c>
      <c r="R1481" s="35" t="s">
        <v>2623</v>
      </c>
      <c r="S1481" s="35" t="s">
        <v>3193</v>
      </c>
      <c r="T1481">
        <v>20650000</v>
      </c>
      <c r="U1481">
        <v>10</v>
      </c>
      <c r="V1481" s="35" t="s">
        <v>14691</v>
      </c>
      <c r="W1481" s="35" t="s">
        <v>638</v>
      </c>
      <c r="X1481" s="35" t="s">
        <v>147</v>
      </c>
      <c r="Y1481" s="35" t="s">
        <v>56</v>
      </c>
      <c r="Z1481" s="35" t="s">
        <v>14691</v>
      </c>
      <c r="AA1481" s="35" t="s">
        <v>14691</v>
      </c>
      <c r="AC1481" s="35" t="s">
        <v>14691</v>
      </c>
      <c r="AD1481" s="35" t="s">
        <v>14691</v>
      </c>
      <c r="AE1481">
        <v>206500000</v>
      </c>
      <c r="AF1481">
        <v>10</v>
      </c>
      <c r="AG1481" s="35" t="s">
        <v>14691</v>
      </c>
      <c r="AI1481">
        <v>10325000</v>
      </c>
      <c r="AJ1481" s="20">
        <v>44155</v>
      </c>
      <c r="AK1481" s="20"/>
      <c r="AL1481">
        <v>6130000</v>
      </c>
      <c r="AO1481">
        <v>6130000</v>
      </c>
      <c r="AP1481" s="35" t="s">
        <v>14691</v>
      </c>
      <c r="AQ1481" s="35" t="s">
        <v>14691</v>
      </c>
      <c r="AR1481" s="35" t="s">
        <v>14691</v>
      </c>
      <c r="AS1481" s="35" t="s">
        <v>14691</v>
      </c>
      <c r="AT1481" s="35" t="s">
        <v>14691</v>
      </c>
      <c r="AU1481">
        <v>10</v>
      </c>
      <c r="AV1481">
        <v>10.009</v>
      </c>
      <c r="AW1481" t="b">
        <v>0</v>
      </c>
      <c r="AX1481">
        <v>20650000</v>
      </c>
      <c r="AY1481" s="20">
        <v>44705</v>
      </c>
      <c r="AZ1481" s="20"/>
      <c r="BA1481" s="20"/>
      <c r="BB1481">
        <v>1</v>
      </c>
      <c r="BC1481">
        <v>0.5</v>
      </c>
      <c r="BD1481">
        <v>1</v>
      </c>
      <c r="BE1481">
        <v>11.5</v>
      </c>
      <c r="BF1481" s="35" t="s">
        <v>14691</v>
      </c>
      <c r="BG1481" s="35" t="s">
        <v>639</v>
      </c>
      <c r="BH1481" s="35" t="s">
        <v>3194</v>
      </c>
      <c r="BI1481" s="35" t="s">
        <v>2580</v>
      </c>
      <c r="BJ1481" s="35" t="s">
        <v>3195</v>
      </c>
    </row>
    <row r="1482" spans="1:62" x14ac:dyDescent="0.2">
      <c r="A1482">
        <v>1480</v>
      </c>
      <c r="B1482" s="35" t="s">
        <v>3186</v>
      </c>
      <c r="C1482" s="35" t="s">
        <v>3187</v>
      </c>
      <c r="D1482" s="35" t="s">
        <v>3188</v>
      </c>
      <c r="E1482" s="35" t="s">
        <v>3196</v>
      </c>
      <c r="F1482" s="35" t="s">
        <v>3190</v>
      </c>
      <c r="G1482" s="20">
        <v>44131</v>
      </c>
      <c r="H1482" s="35" t="s">
        <v>2949</v>
      </c>
      <c r="I1482" s="35" t="s">
        <v>54</v>
      </c>
      <c r="J1482" s="35" t="s">
        <v>69</v>
      </c>
      <c r="K1482">
        <v>18</v>
      </c>
      <c r="L1482">
        <v>9.1999999999999993</v>
      </c>
      <c r="M1482" s="35" t="s">
        <v>3191</v>
      </c>
      <c r="N1482" s="35" t="s">
        <v>3192</v>
      </c>
      <c r="O1482" s="35" t="s">
        <v>111</v>
      </c>
      <c r="P1482" s="35" t="s">
        <v>2656</v>
      </c>
      <c r="Q1482" s="35" t="s">
        <v>68</v>
      </c>
      <c r="R1482" s="35" t="s">
        <v>2623</v>
      </c>
      <c r="S1482" s="35" t="s">
        <v>3193</v>
      </c>
      <c r="T1482">
        <v>20650000</v>
      </c>
      <c r="U1482">
        <v>10</v>
      </c>
      <c r="V1482" s="35" t="s">
        <v>14691</v>
      </c>
      <c r="W1482" s="35" t="s">
        <v>638</v>
      </c>
      <c r="X1482" s="35" t="s">
        <v>147</v>
      </c>
      <c r="Y1482" s="35" t="s">
        <v>56</v>
      </c>
      <c r="Z1482" s="35" t="s">
        <v>14691</v>
      </c>
      <c r="AA1482" s="35" t="s">
        <v>14691</v>
      </c>
      <c r="AC1482" s="35" t="s">
        <v>14691</v>
      </c>
      <c r="AD1482" s="35" t="s">
        <v>14691</v>
      </c>
      <c r="AE1482">
        <v>206500000</v>
      </c>
      <c r="AF1482">
        <v>10</v>
      </c>
      <c r="AG1482" s="35" t="s">
        <v>14691</v>
      </c>
      <c r="AI1482">
        <v>10325000</v>
      </c>
      <c r="AJ1482" s="20">
        <v>44155</v>
      </c>
      <c r="AK1482" s="20"/>
      <c r="AL1482">
        <v>6130000</v>
      </c>
      <c r="AO1482">
        <v>6130000</v>
      </c>
      <c r="AP1482" s="35" t="s">
        <v>14691</v>
      </c>
      <c r="AQ1482" s="35" t="s">
        <v>14691</v>
      </c>
      <c r="AR1482" s="35" t="s">
        <v>14691</v>
      </c>
      <c r="AS1482" s="35" t="s">
        <v>14691</v>
      </c>
      <c r="AT1482" s="35" t="s">
        <v>14691</v>
      </c>
      <c r="AU1482">
        <v>10</v>
      </c>
      <c r="AV1482">
        <v>10.009</v>
      </c>
      <c r="AW1482" t="b">
        <v>0</v>
      </c>
      <c r="AX1482">
        <v>20650000</v>
      </c>
      <c r="AY1482" s="20">
        <v>44705</v>
      </c>
      <c r="AZ1482" s="20"/>
      <c r="BA1482" s="20"/>
      <c r="BB1482">
        <v>1</v>
      </c>
      <c r="BC1482">
        <v>0.5</v>
      </c>
      <c r="BD1482">
        <v>1</v>
      </c>
      <c r="BE1482">
        <v>11.5</v>
      </c>
      <c r="BF1482" s="35" t="s">
        <v>14691</v>
      </c>
      <c r="BG1482" s="35" t="s">
        <v>3186</v>
      </c>
      <c r="BH1482" s="35" t="s">
        <v>3197</v>
      </c>
      <c r="BI1482" s="35" t="s">
        <v>2584</v>
      </c>
      <c r="BJ1482" s="35" t="s">
        <v>3198</v>
      </c>
    </row>
    <row r="1483" spans="1:62" x14ac:dyDescent="0.2">
      <c r="A1483">
        <v>1481</v>
      </c>
      <c r="B1483" s="35" t="s">
        <v>3186</v>
      </c>
      <c r="C1483" s="35" t="s">
        <v>3187</v>
      </c>
      <c r="D1483" s="35" t="s">
        <v>3188</v>
      </c>
      <c r="E1483" s="35" t="s">
        <v>3199</v>
      </c>
      <c r="F1483" s="35" t="s">
        <v>3190</v>
      </c>
      <c r="G1483" s="20">
        <v>44131</v>
      </c>
      <c r="H1483" s="35" t="s">
        <v>2949</v>
      </c>
      <c r="I1483" s="35" t="s">
        <v>54</v>
      </c>
      <c r="J1483" s="35" t="s">
        <v>69</v>
      </c>
      <c r="K1483">
        <v>18</v>
      </c>
      <c r="L1483">
        <v>9.1999999999999993</v>
      </c>
      <c r="M1483" s="35" t="s">
        <v>3191</v>
      </c>
      <c r="N1483" s="35" t="s">
        <v>3192</v>
      </c>
      <c r="O1483" s="35" t="s">
        <v>111</v>
      </c>
      <c r="P1483" s="35" t="s">
        <v>2656</v>
      </c>
      <c r="Q1483" s="35" t="s">
        <v>68</v>
      </c>
      <c r="R1483" s="35" t="s">
        <v>2623</v>
      </c>
      <c r="S1483" s="35" t="s">
        <v>3193</v>
      </c>
      <c r="T1483">
        <v>20650000</v>
      </c>
      <c r="U1483">
        <v>10</v>
      </c>
      <c r="V1483" s="35" t="s">
        <v>14691</v>
      </c>
      <c r="W1483" s="35" t="s">
        <v>638</v>
      </c>
      <c r="X1483" s="35" t="s">
        <v>147</v>
      </c>
      <c r="Y1483" s="35" t="s">
        <v>56</v>
      </c>
      <c r="Z1483" s="35" t="s">
        <v>14691</v>
      </c>
      <c r="AA1483" s="35" t="s">
        <v>14691</v>
      </c>
      <c r="AC1483" s="35" t="s">
        <v>14691</v>
      </c>
      <c r="AD1483" s="35" t="s">
        <v>14691</v>
      </c>
      <c r="AE1483">
        <v>206500000</v>
      </c>
      <c r="AF1483">
        <v>10</v>
      </c>
      <c r="AG1483" s="35" t="s">
        <v>14691</v>
      </c>
      <c r="AI1483">
        <v>10325000</v>
      </c>
      <c r="AJ1483" s="20">
        <v>44155</v>
      </c>
      <c r="AK1483" s="20"/>
      <c r="AL1483">
        <v>6130000</v>
      </c>
      <c r="AO1483">
        <v>6130000</v>
      </c>
      <c r="AP1483" s="35" t="s">
        <v>14691</v>
      </c>
      <c r="AQ1483" s="35" t="s">
        <v>14691</v>
      </c>
      <c r="AR1483" s="35" t="s">
        <v>14691</v>
      </c>
      <c r="AS1483" s="35" t="s">
        <v>14691</v>
      </c>
      <c r="AT1483" s="35" t="s">
        <v>14691</v>
      </c>
      <c r="AU1483">
        <v>10</v>
      </c>
      <c r="AV1483">
        <v>10.009</v>
      </c>
      <c r="AW1483" t="b">
        <v>0</v>
      </c>
      <c r="AX1483">
        <v>20650000</v>
      </c>
      <c r="AY1483" s="20">
        <v>44705</v>
      </c>
      <c r="AZ1483" s="20"/>
      <c r="BA1483" s="20"/>
      <c r="BB1483">
        <v>1</v>
      </c>
      <c r="BC1483">
        <v>0.5</v>
      </c>
      <c r="BD1483">
        <v>1</v>
      </c>
      <c r="BE1483">
        <v>11.5</v>
      </c>
      <c r="BF1483" s="35" t="s">
        <v>14691</v>
      </c>
      <c r="BG1483" s="35" t="s">
        <v>3200</v>
      </c>
      <c r="BH1483" s="35" t="s">
        <v>3201</v>
      </c>
      <c r="BI1483" s="35" t="s">
        <v>2589</v>
      </c>
      <c r="BJ1483" s="35" t="s">
        <v>3202</v>
      </c>
    </row>
    <row r="1484" spans="1:62" x14ac:dyDescent="0.2">
      <c r="A1484">
        <v>1482</v>
      </c>
      <c r="B1484" s="35" t="s">
        <v>3708</v>
      </c>
      <c r="C1484" s="35" t="s">
        <v>3709</v>
      </c>
      <c r="D1484" s="35" t="s">
        <v>3710</v>
      </c>
      <c r="E1484" s="35" t="s">
        <v>3711</v>
      </c>
      <c r="F1484" s="35" t="s">
        <v>3712</v>
      </c>
      <c r="G1484" s="20">
        <v>44188</v>
      </c>
      <c r="H1484" s="35" t="s">
        <v>116</v>
      </c>
      <c r="I1484" s="35" t="s">
        <v>54</v>
      </c>
      <c r="J1484" s="35" t="s">
        <v>69</v>
      </c>
      <c r="K1484">
        <v>18</v>
      </c>
      <c r="L1484">
        <v>9.1999999999999993</v>
      </c>
      <c r="M1484" s="35" t="s">
        <v>3713</v>
      </c>
      <c r="N1484" s="35" t="s">
        <v>3714</v>
      </c>
      <c r="O1484" s="35" t="s">
        <v>52</v>
      </c>
      <c r="P1484" s="35" t="s">
        <v>2656</v>
      </c>
      <c r="Q1484" s="35" t="s">
        <v>242</v>
      </c>
      <c r="R1484" s="35" t="s">
        <v>2623</v>
      </c>
      <c r="S1484" s="35" t="s">
        <v>3715</v>
      </c>
      <c r="T1484">
        <v>14950000</v>
      </c>
      <c r="U1484">
        <v>10</v>
      </c>
      <c r="V1484" s="35" t="s">
        <v>3716</v>
      </c>
      <c r="W1484" s="35" t="s">
        <v>636</v>
      </c>
      <c r="X1484" s="35" t="s">
        <v>79</v>
      </c>
      <c r="Y1484" s="35" t="s">
        <v>56</v>
      </c>
      <c r="Z1484" s="35" t="s">
        <v>14691</v>
      </c>
      <c r="AA1484" s="35" t="s">
        <v>14691</v>
      </c>
      <c r="AC1484" s="35" t="s">
        <v>14691</v>
      </c>
      <c r="AD1484" s="35" t="s">
        <v>14691</v>
      </c>
      <c r="AE1484">
        <v>151771925</v>
      </c>
      <c r="AF1484">
        <v>10.15</v>
      </c>
      <c r="AG1484" s="35" t="s">
        <v>14691</v>
      </c>
      <c r="AI1484">
        <v>7475000</v>
      </c>
      <c r="AJ1484" s="20">
        <v>44211</v>
      </c>
      <c r="AK1484" s="20"/>
      <c r="AL1484">
        <v>7057500</v>
      </c>
      <c r="AO1484">
        <v>7057500</v>
      </c>
      <c r="AP1484" s="35" t="s">
        <v>14691</v>
      </c>
      <c r="AQ1484" s="35" t="s">
        <v>14691</v>
      </c>
      <c r="AR1484" s="35" t="s">
        <v>14691</v>
      </c>
      <c r="AS1484" s="35" t="s">
        <v>14691</v>
      </c>
      <c r="AT1484" s="35" t="s">
        <v>14691</v>
      </c>
      <c r="AU1484">
        <v>10.15</v>
      </c>
      <c r="AV1484">
        <v>10.167999999999999</v>
      </c>
      <c r="AW1484" t="b">
        <v>0</v>
      </c>
      <c r="AX1484">
        <v>14950000</v>
      </c>
      <c r="AY1484" s="20">
        <v>44762</v>
      </c>
      <c r="AZ1484" s="20"/>
      <c r="BA1484" s="20">
        <v>44946</v>
      </c>
      <c r="BB1484">
        <v>1</v>
      </c>
      <c r="BC1484">
        <v>0.5</v>
      </c>
      <c r="BD1484">
        <v>1</v>
      </c>
      <c r="BE1484">
        <v>11.5</v>
      </c>
      <c r="BF1484" s="35" t="s">
        <v>14691</v>
      </c>
      <c r="BG1484" s="35" t="s">
        <v>637</v>
      </c>
      <c r="BH1484" s="35" t="s">
        <v>14902</v>
      </c>
      <c r="BI1484" s="35" t="s">
        <v>2580</v>
      </c>
      <c r="BJ1484" s="35" t="s">
        <v>3717</v>
      </c>
    </row>
    <row r="1485" spans="1:62" x14ac:dyDescent="0.2">
      <c r="A1485">
        <v>1483</v>
      </c>
      <c r="B1485" s="35" t="s">
        <v>3708</v>
      </c>
      <c r="C1485" s="35" t="s">
        <v>3709</v>
      </c>
      <c r="D1485" s="35" t="s">
        <v>3710</v>
      </c>
      <c r="E1485" s="35" t="s">
        <v>3718</v>
      </c>
      <c r="F1485" s="35" t="s">
        <v>3712</v>
      </c>
      <c r="G1485" s="20">
        <v>44188</v>
      </c>
      <c r="H1485" s="35" t="s">
        <v>116</v>
      </c>
      <c r="I1485" s="35" t="s">
        <v>54</v>
      </c>
      <c r="J1485" s="35" t="s">
        <v>69</v>
      </c>
      <c r="K1485">
        <v>18</v>
      </c>
      <c r="L1485">
        <v>9.1999999999999993</v>
      </c>
      <c r="M1485" s="35" t="s">
        <v>3713</v>
      </c>
      <c r="N1485" s="35" t="s">
        <v>3714</v>
      </c>
      <c r="O1485" s="35" t="s">
        <v>52</v>
      </c>
      <c r="P1485" s="35" t="s">
        <v>2656</v>
      </c>
      <c r="Q1485" s="35" t="s">
        <v>242</v>
      </c>
      <c r="R1485" s="35" t="s">
        <v>2623</v>
      </c>
      <c r="S1485" s="35" t="s">
        <v>3715</v>
      </c>
      <c r="T1485">
        <v>14950000</v>
      </c>
      <c r="U1485">
        <v>10</v>
      </c>
      <c r="V1485" s="35" t="s">
        <v>3716</v>
      </c>
      <c r="W1485" s="35" t="s">
        <v>636</v>
      </c>
      <c r="X1485" s="35" t="s">
        <v>79</v>
      </c>
      <c r="Y1485" s="35" t="s">
        <v>56</v>
      </c>
      <c r="Z1485" s="35" t="s">
        <v>14691</v>
      </c>
      <c r="AA1485" s="35" t="s">
        <v>14691</v>
      </c>
      <c r="AC1485" s="35" t="s">
        <v>14691</v>
      </c>
      <c r="AD1485" s="35" t="s">
        <v>14691</v>
      </c>
      <c r="AE1485">
        <v>151771925</v>
      </c>
      <c r="AF1485">
        <v>10.15</v>
      </c>
      <c r="AG1485" s="35" t="s">
        <v>14691</v>
      </c>
      <c r="AI1485">
        <v>7475000</v>
      </c>
      <c r="AJ1485" s="20">
        <v>44211</v>
      </c>
      <c r="AK1485" s="20"/>
      <c r="AL1485">
        <v>7057500</v>
      </c>
      <c r="AO1485">
        <v>7057500</v>
      </c>
      <c r="AP1485" s="35" t="s">
        <v>14691</v>
      </c>
      <c r="AQ1485" s="35" t="s">
        <v>14691</v>
      </c>
      <c r="AR1485" s="35" t="s">
        <v>14691</v>
      </c>
      <c r="AS1485" s="35" t="s">
        <v>14691</v>
      </c>
      <c r="AT1485" s="35" t="s">
        <v>14691</v>
      </c>
      <c r="AU1485">
        <v>10.15</v>
      </c>
      <c r="AV1485">
        <v>10.167999999999999</v>
      </c>
      <c r="AW1485" t="b">
        <v>0</v>
      </c>
      <c r="AX1485">
        <v>14950000</v>
      </c>
      <c r="AY1485" s="20">
        <v>44762</v>
      </c>
      <c r="AZ1485" s="20"/>
      <c r="BA1485" s="20">
        <v>44946</v>
      </c>
      <c r="BB1485">
        <v>1</v>
      </c>
      <c r="BC1485">
        <v>0.5</v>
      </c>
      <c r="BD1485">
        <v>1</v>
      </c>
      <c r="BE1485">
        <v>11.5</v>
      </c>
      <c r="BF1485" s="35" t="s">
        <v>14691</v>
      </c>
      <c r="BG1485" s="35" t="s">
        <v>3708</v>
      </c>
      <c r="BH1485" s="35" t="s">
        <v>14903</v>
      </c>
      <c r="BI1485" s="35" t="s">
        <v>2584</v>
      </c>
      <c r="BJ1485" s="35" t="s">
        <v>3719</v>
      </c>
    </row>
    <row r="1486" spans="1:62" x14ac:dyDescent="0.2">
      <c r="A1486">
        <v>1484</v>
      </c>
      <c r="B1486" s="35" t="s">
        <v>3708</v>
      </c>
      <c r="C1486" s="35" t="s">
        <v>3709</v>
      </c>
      <c r="D1486" s="35" t="s">
        <v>3710</v>
      </c>
      <c r="E1486" s="35" t="s">
        <v>3720</v>
      </c>
      <c r="F1486" s="35" t="s">
        <v>3712</v>
      </c>
      <c r="G1486" s="20">
        <v>44188</v>
      </c>
      <c r="H1486" s="35" t="s">
        <v>116</v>
      </c>
      <c r="I1486" s="35" t="s">
        <v>54</v>
      </c>
      <c r="J1486" s="35" t="s">
        <v>69</v>
      </c>
      <c r="K1486">
        <v>18</v>
      </c>
      <c r="L1486">
        <v>9.1999999999999993</v>
      </c>
      <c r="M1486" s="35" t="s">
        <v>3713</v>
      </c>
      <c r="N1486" s="35" t="s">
        <v>3714</v>
      </c>
      <c r="O1486" s="35" t="s">
        <v>52</v>
      </c>
      <c r="P1486" s="35" t="s">
        <v>2656</v>
      </c>
      <c r="Q1486" s="35" t="s">
        <v>242</v>
      </c>
      <c r="R1486" s="35" t="s">
        <v>2623</v>
      </c>
      <c r="S1486" s="35" t="s">
        <v>3715</v>
      </c>
      <c r="T1486">
        <v>14950000</v>
      </c>
      <c r="U1486">
        <v>10</v>
      </c>
      <c r="V1486" s="35" t="s">
        <v>3716</v>
      </c>
      <c r="W1486" s="35" t="s">
        <v>636</v>
      </c>
      <c r="X1486" s="35" t="s">
        <v>79</v>
      </c>
      <c r="Y1486" s="35" t="s">
        <v>56</v>
      </c>
      <c r="Z1486" s="35" t="s">
        <v>14691</v>
      </c>
      <c r="AA1486" s="35" t="s">
        <v>14691</v>
      </c>
      <c r="AC1486" s="35" t="s">
        <v>14691</v>
      </c>
      <c r="AD1486" s="35" t="s">
        <v>14691</v>
      </c>
      <c r="AE1486">
        <v>151771925</v>
      </c>
      <c r="AF1486">
        <v>10.15</v>
      </c>
      <c r="AG1486" s="35" t="s">
        <v>14691</v>
      </c>
      <c r="AI1486">
        <v>7475000</v>
      </c>
      <c r="AJ1486" s="20">
        <v>44211</v>
      </c>
      <c r="AK1486" s="20"/>
      <c r="AL1486">
        <v>7057500</v>
      </c>
      <c r="AO1486">
        <v>7057500</v>
      </c>
      <c r="AP1486" s="35" t="s">
        <v>14691</v>
      </c>
      <c r="AQ1486" s="35" t="s">
        <v>14691</v>
      </c>
      <c r="AR1486" s="35" t="s">
        <v>14691</v>
      </c>
      <c r="AS1486" s="35" t="s">
        <v>14691</v>
      </c>
      <c r="AT1486" s="35" t="s">
        <v>14691</v>
      </c>
      <c r="AU1486">
        <v>10.15</v>
      </c>
      <c r="AV1486">
        <v>10.167999999999999</v>
      </c>
      <c r="AW1486" t="b">
        <v>0</v>
      </c>
      <c r="AX1486">
        <v>14950000</v>
      </c>
      <c r="AY1486" s="20">
        <v>44762</v>
      </c>
      <c r="AZ1486" s="20"/>
      <c r="BA1486" s="20">
        <v>44946</v>
      </c>
      <c r="BB1486">
        <v>1</v>
      </c>
      <c r="BC1486">
        <v>0.5</v>
      </c>
      <c r="BD1486">
        <v>1</v>
      </c>
      <c r="BE1486">
        <v>11.5</v>
      </c>
      <c r="BF1486" s="35" t="s">
        <v>14691</v>
      </c>
      <c r="BG1486" s="35" t="s">
        <v>3721</v>
      </c>
      <c r="BH1486" s="35" t="s">
        <v>14904</v>
      </c>
      <c r="BI1486" s="35" t="s">
        <v>2589</v>
      </c>
      <c r="BJ1486" s="35" t="s">
        <v>3722</v>
      </c>
    </row>
    <row r="1487" spans="1:62" x14ac:dyDescent="0.2">
      <c r="A1487">
        <v>1485</v>
      </c>
      <c r="B1487" s="35" t="s">
        <v>10174</v>
      </c>
      <c r="C1487" s="35" t="s">
        <v>10175</v>
      </c>
      <c r="D1487" s="35" t="s">
        <v>10176</v>
      </c>
      <c r="E1487" s="35" t="s">
        <v>10177</v>
      </c>
      <c r="F1487" s="35" t="s">
        <v>10178</v>
      </c>
      <c r="G1487" s="20">
        <v>44239</v>
      </c>
      <c r="H1487" s="35" t="s">
        <v>3225</v>
      </c>
      <c r="I1487" s="35" t="s">
        <v>54</v>
      </c>
      <c r="J1487" s="35" t="s">
        <v>176</v>
      </c>
      <c r="K1487">
        <v>18</v>
      </c>
      <c r="L1487">
        <v>9.1999999999999993</v>
      </c>
      <c r="M1487" s="35" t="s">
        <v>4479</v>
      </c>
      <c r="N1487" s="35" t="s">
        <v>10179</v>
      </c>
      <c r="O1487" s="35" t="s">
        <v>51</v>
      </c>
      <c r="P1487" s="35" t="s">
        <v>2656</v>
      </c>
      <c r="Q1487" s="35" t="s">
        <v>122</v>
      </c>
      <c r="R1487" s="35" t="s">
        <v>2623</v>
      </c>
      <c r="S1487" s="35" t="s">
        <v>10180</v>
      </c>
      <c r="T1487">
        <v>41400000</v>
      </c>
      <c r="U1487">
        <v>10</v>
      </c>
      <c r="V1487" s="35" t="s">
        <v>14691</v>
      </c>
      <c r="W1487" s="35" t="s">
        <v>634</v>
      </c>
      <c r="X1487" s="35" t="s">
        <v>130</v>
      </c>
      <c r="Y1487" s="35" t="s">
        <v>56</v>
      </c>
      <c r="Z1487" s="35" t="s">
        <v>14691</v>
      </c>
      <c r="AA1487" s="35" t="s">
        <v>14691</v>
      </c>
      <c r="AC1487" s="35" t="s">
        <v>14691</v>
      </c>
      <c r="AD1487" s="35" t="s">
        <v>14691</v>
      </c>
      <c r="AE1487">
        <v>414013916</v>
      </c>
      <c r="AF1487">
        <v>10</v>
      </c>
      <c r="AG1487" s="35" t="s">
        <v>14691</v>
      </c>
      <c r="AI1487">
        <v>10350000</v>
      </c>
      <c r="AJ1487" s="20">
        <v>44257</v>
      </c>
      <c r="AK1487" s="20"/>
      <c r="AL1487">
        <v>11280000</v>
      </c>
      <c r="AO1487">
        <v>7520000</v>
      </c>
      <c r="AP1487" s="35" t="s">
        <v>14691</v>
      </c>
      <c r="AQ1487" s="35" t="s">
        <v>14691</v>
      </c>
      <c r="AR1487" s="35" t="s">
        <v>14691</v>
      </c>
      <c r="AS1487" s="35" t="s">
        <v>14691</v>
      </c>
      <c r="AT1487" s="35" t="s">
        <v>14691</v>
      </c>
      <c r="AU1487">
        <v>10</v>
      </c>
      <c r="AV1487">
        <v>10.051</v>
      </c>
      <c r="AW1487" t="b">
        <v>0</v>
      </c>
      <c r="AX1487">
        <v>41400000</v>
      </c>
      <c r="AY1487" s="20">
        <v>44989</v>
      </c>
      <c r="AZ1487" s="20"/>
      <c r="BA1487" s="20"/>
      <c r="BB1487">
        <v>1</v>
      </c>
      <c r="BC1487">
        <v>0.25</v>
      </c>
      <c r="BD1487">
        <v>1</v>
      </c>
      <c r="BE1487">
        <v>11.5</v>
      </c>
      <c r="BF1487" s="35" t="s">
        <v>14691</v>
      </c>
      <c r="BG1487" s="35" t="s">
        <v>635</v>
      </c>
      <c r="BH1487" s="35" t="s">
        <v>10181</v>
      </c>
      <c r="BI1487" s="35" t="s">
        <v>2580</v>
      </c>
      <c r="BJ1487" s="35" t="s">
        <v>10182</v>
      </c>
    </row>
    <row r="1488" spans="1:62" x14ac:dyDescent="0.2">
      <c r="A1488">
        <v>1486</v>
      </c>
      <c r="B1488" s="35" t="s">
        <v>10174</v>
      </c>
      <c r="C1488" s="35" t="s">
        <v>10175</v>
      </c>
      <c r="D1488" s="35" t="s">
        <v>10176</v>
      </c>
      <c r="E1488" s="35" t="s">
        <v>10183</v>
      </c>
      <c r="F1488" s="35" t="s">
        <v>10178</v>
      </c>
      <c r="G1488" s="20">
        <v>44239</v>
      </c>
      <c r="H1488" s="35" t="s">
        <v>3225</v>
      </c>
      <c r="I1488" s="35" t="s">
        <v>54</v>
      </c>
      <c r="J1488" s="35" t="s">
        <v>176</v>
      </c>
      <c r="K1488">
        <v>18</v>
      </c>
      <c r="L1488">
        <v>9.1999999999999993</v>
      </c>
      <c r="M1488" s="35" t="s">
        <v>4479</v>
      </c>
      <c r="N1488" s="35" t="s">
        <v>10179</v>
      </c>
      <c r="O1488" s="35" t="s">
        <v>51</v>
      </c>
      <c r="P1488" s="35" t="s">
        <v>2656</v>
      </c>
      <c r="Q1488" s="35" t="s">
        <v>122</v>
      </c>
      <c r="R1488" s="35" t="s">
        <v>2623</v>
      </c>
      <c r="S1488" s="35" t="s">
        <v>10180</v>
      </c>
      <c r="T1488">
        <v>41400000</v>
      </c>
      <c r="U1488">
        <v>10</v>
      </c>
      <c r="V1488" s="35" t="s">
        <v>14691</v>
      </c>
      <c r="W1488" s="35" t="s">
        <v>634</v>
      </c>
      <c r="X1488" s="35" t="s">
        <v>130</v>
      </c>
      <c r="Y1488" s="35" t="s">
        <v>56</v>
      </c>
      <c r="Z1488" s="35" t="s">
        <v>14691</v>
      </c>
      <c r="AA1488" s="35" t="s">
        <v>14691</v>
      </c>
      <c r="AC1488" s="35" t="s">
        <v>14691</v>
      </c>
      <c r="AD1488" s="35" t="s">
        <v>14691</v>
      </c>
      <c r="AE1488">
        <v>414013916</v>
      </c>
      <c r="AF1488">
        <v>10</v>
      </c>
      <c r="AG1488" s="35" t="s">
        <v>14691</v>
      </c>
      <c r="AI1488">
        <v>10350000</v>
      </c>
      <c r="AJ1488" s="20">
        <v>44257</v>
      </c>
      <c r="AK1488" s="20"/>
      <c r="AL1488">
        <v>11280000</v>
      </c>
      <c r="AO1488">
        <v>7520000</v>
      </c>
      <c r="AP1488" s="35" t="s">
        <v>14691</v>
      </c>
      <c r="AQ1488" s="35" t="s">
        <v>14691</v>
      </c>
      <c r="AR1488" s="35" t="s">
        <v>14691</v>
      </c>
      <c r="AS1488" s="35" t="s">
        <v>14691</v>
      </c>
      <c r="AT1488" s="35" t="s">
        <v>14691</v>
      </c>
      <c r="AU1488">
        <v>10</v>
      </c>
      <c r="AV1488">
        <v>10.051</v>
      </c>
      <c r="AW1488" t="b">
        <v>0</v>
      </c>
      <c r="AX1488">
        <v>41400000</v>
      </c>
      <c r="AY1488" s="20">
        <v>44989</v>
      </c>
      <c r="AZ1488" s="20"/>
      <c r="BA1488" s="20"/>
      <c r="BB1488">
        <v>1</v>
      </c>
      <c r="BC1488">
        <v>0.25</v>
      </c>
      <c r="BD1488">
        <v>1</v>
      </c>
      <c r="BE1488">
        <v>11.5</v>
      </c>
      <c r="BF1488" s="35" t="s">
        <v>14691</v>
      </c>
      <c r="BG1488" s="35" t="s">
        <v>10174</v>
      </c>
      <c r="BH1488" s="35" t="s">
        <v>10184</v>
      </c>
      <c r="BI1488" s="35" t="s">
        <v>2584</v>
      </c>
      <c r="BJ1488" s="35" t="s">
        <v>10185</v>
      </c>
    </row>
    <row r="1489" spans="1:62" x14ac:dyDescent="0.2">
      <c r="A1489">
        <v>1487</v>
      </c>
      <c r="B1489" s="35" t="s">
        <v>10174</v>
      </c>
      <c r="C1489" s="35" t="s">
        <v>10175</v>
      </c>
      <c r="D1489" s="35" t="s">
        <v>10176</v>
      </c>
      <c r="E1489" s="35" t="s">
        <v>10186</v>
      </c>
      <c r="F1489" s="35" t="s">
        <v>10178</v>
      </c>
      <c r="G1489" s="20">
        <v>44239</v>
      </c>
      <c r="H1489" s="35" t="s">
        <v>3225</v>
      </c>
      <c r="I1489" s="35" t="s">
        <v>54</v>
      </c>
      <c r="J1489" s="35" t="s">
        <v>176</v>
      </c>
      <c r="K1489">
        <v>18</v>
      </c>
      <c r="L1489">
        <v>9.1999999999999993</v>
      </c>
      <c r="M1489" s="35" t="s">
        <v>4479</v>
      </c>
      <c r="N1489" s="35" t="s">
        <v>10179</v>
      </c>
      <c r="O1489" s="35" t="s">
        <v>51</v>
      </c>
      <c r="P1489" s="35" t="s">
        <v>2656</v>
      </c>
      <c r="Q1489" s="35" t="s">
        <v>122</v>
      </c>
      <c r="R1489" s="35" t="s">
        <v>2623</v>
      </c>
      <c r="S1489" s="35" t="s">
        <v>10180</v>
      </c>
      <c r="T1489">
        <v>41400000</v>
      </c>
      <c r="U1489">
        <v>10</v>
      </c>
      <c r="V1489" s="35" t="s">
        <v>14691</v>
      </c>
      <c r="W1489" s="35" t="s">
        <v>634</v>
      </c>
      <c r="X1489" s="35" t="s">
        <v>130</v>
      </c>
      <c r="Y1489" s="35" t="s">
        <v>56</v>
      </c>
      <c r="Z1489" s="35" t="s">
        <v>14691</v>
      </c>
      <c r="AA1489" s="35" t="s">
        <v>14691</v>
      </c>
      <c r="AC1489" s="35" t="s">
        <v>14691</v>
      </c>
      <c r="AD1489" s="35" t="s">
        <v>14691</v>
      </c>
      <c r="AE1489">
        <v>414013916</v>
      </c>
      <c r="AF1489">
        <v>10</v>
      </c>
      <c r="AG1489" s="35" t="s">
        <v>14691</v>
      </c>
      <c r="AI1489">
        <v>10350000</v>
      </c>
      <c r="AJ1489" s="20">
        <v>44257</v>
      </c>
      <c r="AK1489" s="20"/>
      <c r="AL1489">
        <v>11280000</v>
      </c>
      <c r="AO1489">
        <v>7520000</v>
      </c>
      <c r="AP1489" s="35" t="s">
        <v>14691</v>
      </c>
      <c r="AQ1489" s="35" t="s">
        <v>14691</v>
      </c>
      <c r="AR1489" s="35" t="s">
        <v>14691</v>
      </c>
      <c r="AS1489" s="35" t="s">
        <v>14691</v>
      </c>
      <c r="AT1489" s="35" t="s">
        <v>14691</v>
      </c>
      <c r="AU1489">
        <v>10</v>
      </c>
      <c r="AV1489">
        <v>10.051</v>
      </c>
      <c r="AW1489" t="b">
        <v>0</v>
      </c>
      <c r="AX1489">
        <v>41400000</v>
      </c>
      <c r="AY1489" s="20">
        <v>44989</v>
      </c>
      <c r="AZ1489" s="20"/>
      <c r="BA1489" s="20"/>
      <c r="BB1489">
        <v>1</v>
      </c>
      <c r="BC1489">
        <v>0.25</v>
      </c>
      <c r="BD1489">
        <v>1</v>
      </c>
      <c r="BE1489">
        <v>11.5</v>
      </c>
      <c r="BF1489" s="35" t="s">
        <v>14691</v>
      </c>
      <c r="BG1489" s="35" t="s">
        <v>10187</v>
      </c>
      <c r="BH1489" s="35" t="s">
        <v>10188</v>
      </c>
      <c r="BI1489" s="35" t="s">
        <v>2589</v>
      </c>
      <c r="BJ1489" s="35" t="s">
        <v>10189</v>
      </c>
    </row>
    <row r="1490" spans="1:62" x14ac:dyDescent="0.2">
      <c r="A1490">
        <v>1488</v>
      </c>
      <c r="B1490" s="35" t="s">
        <v>8804</v>
      </c>
      <c r="C1490" s="35" t="s">
        <v>8805</v>
      </c>
      <c r="D1490" s="35" t="s">
        <v>8806</v>
      </c>
      <c r="E1490" s="35" t="s">
        <v>8807</v>
      </c>
      <c r="F1490" s="35" t="s">
        <v>8808</v>
      </c>
      <c r="G1490" s="20">
        <v>44475</v>
      </c>
      <c r="H1490" s="35" t="s">
        <v>386</v>
      </c>
      <c r="I1490" s="35" t="s">
        <v>54</v>
      </c>
      <c r="J1490" s="35" t="s">
        <v>69</v>
      </c>
      <c r="K1490">
        <v>18</v>
      </c>
      <c r="L1490">
        <v>9.1999999999999993</v>
      </c>
      <c r="M1490" s="35" t="s">
        <v>8809</v>
      </c>
      <c r="N1490" s="35" t="s">
        <v>8810</v>
      </c>
      <c r="O1490" s="35" t="s">
        <v>430</v>
      </c>
      <c r="P1490" s="35" t="s">
        <v>2575</v>
      </c>
      <c r="Q1490" s="35" t="s">
        <v>209</v>
      </c>
      <c r="R1490" s="35" t="s">
        <v>2623</v>
      </c>
      <c r="S1490" s="35" t="s">
        <v>8811</v>
      </c>
      <c r="T1490">
        <v>14375000</v>
      </c>
      <c r="U1490">
        <v>10</v>
      </c>
      <c r="V1490" s="35" t="s">
        <v>14691</v>
      </c>
      <c r="W1490" s="35" t="s">
        <v>632</v>
      </c>
      <c r="X1490" s="35" t="s">
        <v>66</v>
      </c>
      <c r="Y1490" s="35" t="s">
        <v>48</v>
      </c>
      <c r="Z1490" s="35" t="s">
        <v>14691</v>
      </c>
      <c r="AA1490" s="35" t="s">
        <v>14691</v>
      </c>
      <c r="AC1490" s="35" t="s">
        <v>14691</v>
      </c>
      <c r="AD1490" s="35" t="s">
        <v>14691</v>
      </c>
      <c r="AE1490">
        <v>146625000</v>
      </c>
      <c r="AF1490">
        <v>10.199999999999999</v>
      </c>
      <c r="AG1490" s="35" t="s">
        <v>14691</v>
      </c>
      <c r="AI1490">
        <v>7187500</v>
      </c>
      <c r="AJ1490" s="20">
        <v>44509</v>
      </c>
      <c r="AK1490" s="20"/>
      <c r="AL1490">
        <v>6920500</v>
      </c>
      <c r="AO1490">
        <v>6920500</v>
      </c>
      <c r="AP1490" s="35" t="s">
        <v>14691</v>
      </c>
      <c r="AQ1490" s="35" t="s">
        <v>14691</v>
      </c>
      <c r="AR1490" s="35" t="s">
        <v>14691</v>
      </c>
      <c r="AS1490" s="35" t="s">
        <v>14691</v>
      </c>
      <c r="AT1490" s="35" t="s">
        <v>14691</v>
      </c>
      <c r="AU1490">
        <v>10.199999999999999</v>
      </c>
      <c r="AV1490">
        <v>10.24</v>
      </c>
      <c r="AW1490" t="b">
        <v>0</v>
      </c>
      <c r="AX1490">
        <v>14375000</v>
      </c>
      <c r="AY1490" s="20">
        <v>44969</v>
      </c>
      <c r="AZ1490" s="20"/>
      <c r="BA1490" s="20">
        <v>45150</v>
      </c>
      <c r="BB1490">
        <v>1</v>
      </c>
      <c r="BC1490">
        <v>0.5</v>
      </c>
      <c r="BD1490">
        <v>1</v>
      </c>
      <c r="BE1490">
        <v>11.5</v>
      </c>
      <c r="BF1490" s="35" t="s">
        <v>14691</v>
      </c>
      <c r="BG1490" s="35" t="s">
        <v>633</v>
      </c>
      <c r="BH1490" s="35" t="s">
        <v>8812</v>
      </c>
      <c r="BI1490" s="35" t="s">
        <v>2580</v>
      </c>
      <c r="BJ1490" s="35" t="s">
        <v>8813</v>
      </c>
    </row>
    <row r="1491" spans="1:62" x14ac:dyDescent="0.2">
      <c r="A1491">
        <v>1489</v>
      </c>
      <c r="B1491" s="35" t="s">
        <v>8804</v>
      </c>
      <c r="C1491" s="35" t="s">
        <v>8805</v>
      </c>
      <c r="D1491" s="35" t="s">
        <v>8806</v>
      </c>
      <c r="E1491" s="35" t="s">
        <v>8814</v>
      </c>
      <c r="F1491" s="35" t="s">
        <v>8808</v>
      </c>
      <c r="G1491" s="20">
        <v>44475</v>
      </c>
      <c r="H1491" s="35" t="s">
        <v>386</v>
      </c>
      <c r="I1491" s="35" t="s">
        <v>54</v>
      </c>
      <c r="J1491" s="35" t="s">
        <v>69</v>
      </c>
      <c r="K1491">
        <v>18</v>
      </c>
      <c r="L1491">
        <v>9.1999999999999993</v>
      </c>
      <c r="M1491" s="35" t="s">
        <v>8809</v>
      </c>
      <c r="N1491" s="35" t="s">
        <v>8810</v>
      </c>
      <c r="O1491" s="35" t="s">
        <v>430</v>
      </c>
      <c r="P1491" s="35" t="s">
        <v>2575</v>
      </c>
      <c r="Q1491" s="35" t="s">
        <v>209</v>
      </c>
      <c r="R1491" s="35" t="s">
        <v>2623</v>
      </c>
      <c r="S1491" s="35" t="s">
        <v>8811</v>
      </c>
      <c r="T1491">
        <v>14375000</v>
      </c>
      <c r="U1491">
        <v>10</v>
      </c>
      <c r="V1491" s="35" t="s">
        <v>14691</v>
      </c>
      <c r="W1491" s="35" t="s">
        <v>632</v>
      </c>
      <c r="X1491" s="35" t="s">
        <v>66</v>
      </c>
      <c r="Y1491" s="35" t="s">
        <v>48</v>
      </c>
      <c r="Z1491" s="35" t="s">
        <v>14691</v>
      </c>
      <c r="AA1491" s="35" t="s">
        <v>14691</v>
      </c>
      <c r="AC1491" s="35" t="s">
        <v>14691</v>
      </c>
      <c r="AD1491" s="35" t="s">
        <v>14691</v>
      </c>
      <c r="AE1491">
        <v>146625000</v>
      </c>
      <c r="AF1491">
        <v>10.199999999999999</v>
      </c>
      <c r="AG1491" s="35" t="s">
        <v>14691</v>
      </c>
      <c r="AI1491">
        <v>7187500</v>
      </c>
      <c r="AJ1491" s="20">
        <v>44509</v>
      </c>
      <c r="AK1491" s="20"/>
      <c r="AL1491">
        <v>6920500</v>
      </c>
      <c r="AO1491">
        <v>6920500</v>
      </c>
      <c r="AP1491" s="35" t="s">
        <v>14691</v>
      </c>
      <c r="AQ1491" s="35" t="s">
        <v>14691</v>
      </c>
      <c r="AR1491" s="35" t="s">
        <v>14691</v>
      </c>
      <c r="AS1491" s="35" t="s">
        <v>14691</v>
      </c>
      <c r="AT1491" s="35" t="s">
        <v>14691</v>
      </c>
      <c r="AU1491">
        <v>10.199999999999999</v>
      </c>
      <c r="AV1491">
        <v>10.24</v>
      </c>
      <c r="AW1491" t="b">
        <v>0</v>
      </c>
      <c r="AX1491">
        <v>14375000</v>
      </c>
      <c r="AY1491" s="20">
        <v>44969</v>
      </c>
      <c r="AZ1491" s="20"/>
      <c r="BA1491" s="20">
        <v>45150</v>
      </c>
      <c r="BB1491">
        <v>1</v>
      </c>
      <c r="BC1491">
        <v>0.5</v>
      </c>
      <c r="BD1491">
        <v>1</v>
      </c>
      <c r="BE1491">
        <v>11.5</v>
      </c>
      <c r="BF1491" s="35" t="s">
        <v>14691</v>
      </c>
      <c r="BG1491" s="35" t="s">
        <v>8804</v>
      </c>
      <c r="BH1491" s="35" t="s">
        <v>8815</v>
      </c>
      <c r="BI1491" s="35" t="s">
        <v>2584</v>
      </c>
      <c r="BJ1491" s="35" t="s">
        <v>8816</v>
      </c>
    </row>
    <row r="1492" spans="1:62" x14ac:dyDescent="0.2">
      <c r="A1492">
        <v>1490</v>
      </c>
      <c r="B1492" s="35" t="s">
        <v>8804</v>
      </c>
      <c r="C1492" s="35" t="s">
        <v>8805</v>
      </c>
      <c r="D1492" s="35" t="s">
        <v>8806</v>
      </c>
      <c r="E1492" s="35" t="s">
        <v>8817</v>
      </c>
      <c r="F1492" s="35" t="s">
        <v>8808</v>
      </c>
      <c r="G1492" s="20">
        <v>44475</v>
      </c>
      <c r="H1492" s="35" t="s">
        <v>386</v>
      </c>
      <c r="I1492" s="35" t="s">
        <v>54</v>
      </c>
      <c r="J1492" s="35" t="s">
        <v>69</v>
      </c>
      <c r="K1492">
        <v>18</v>
      </c>
      <c r="L1492">
        <v>9.1999999999999993</v>
      </c>
      <c r="M1492" s="35" t="s">
        <v>8809</v>
      </c>
      <c r="N1492" s="35" t="s">
        <v>8810</v>
      </c>
      <c r="O1492" s="35" t="s">
        <v>430</v>
      </c>
      <c r="P1492" s="35" t="s">
        <v>2575</v>
      </c>
      <c r="Q1492" s="35" t="s">
        <v>209</v>
      </c>
      <c r="R1492" s="35" t="s">
        <v>2623</v>
      </c>
      <c r="S1492" s="35" t="s">
        <v>8811</v>
      </c>
      <c r="T1492">
        <v>14375000</v>
      </c>
      <c r="U1492">
        <v>10</v>
      </c>
      <c r="V1492" s="35" t="s">
        <v>14691</v>
      </c>
      <c r="W1492" s="35" t="s">
        <v>632</v>
      </c>
      <c r="X1492" s="35" t="s">
        <v>66</v>
      </c>
      <c r="Y1492" s="35" t="s">
        <v>48</v>
      </c>
      <c r="Z1492" s="35" t="s">
        <v>14691</v>
      </c>
      <c r="AA1492" s="35" t="s">
        <v>14691</v>
      </c>
      <c r="AC1492" s="35" t="s">
        <v>14691</v>
      </c>
      <c r="AD1492" s="35" t="s">
        <v>14691</v>
      </c>
      <c r="AE1492">
        <v>146625000</v>
      </c>
      <c r="AF1492">
        <v>10.199999999999999</v>
      </c>
      <c r="AG1492" s="35" t="s">
        <v>14691</v>
      </c>
      <c r="AI1492">
        <v>7187500</v>
      </c>
      <c r="AJ1492" s="20">
        <v>44509</v>
      </c>
      <c r="AK1492" s="20"/>
      <c r="AL1492">
        <v>6920500</v>
      </c>
      <c r="AO1492">
        <v>6920500</v>
      </c>
      <c r="AP1492" s="35" t="s">
        <v>14691</v>
      </c>
      <c r="AQ1492" s="35" t="s">
        <v>14691</v>
      </c>
      <c r="AR1492" s="35" t="s">
        <v>14691</v>
      </c>
      <c r="AS1492" s="35" t="s">
        <v>14691</v>
      </c>
      <c r="AT1492" s="35" t="s">
        <v>14691</v>
      </c>
      <c r="AU1492">
        <v>10.199999999999999</v>
      </c>
      <c r="AV1492">
        <v>10.24</v>
      </c>
      <c r="AW1492" t="b">
        <v>0</v>
      </c>
      <c r="AX1492">
        <v>14375000</v>
      </c>
      <c r="AY1492" s="20">
        <v>44969</v>
      </c>
      <c r="AZ1492" s="20"/>
      <c r="BA1492" s="20">
        <v>45150</v>
      </c>
      <c r="BB1492">
        <v>1</v>
      </c>
      <c r="BC1492">
        <v>0.5</v>
      </c>
      <c r="BD1492">
        <v>1</v>
      </c>
      <c r="BE1492">
        <v>11.5</v>
      </c>
      <c r="BF1492" s="35" t="s">
        <v>14691</v>
      </c>
      <c r="BG1492" s="35" t="s">
        <v>8818</v>
      </c>
      <c r="BH1492" s="35" t="s">
        <v>8819</v>
      </c>
      <c r="BI1492" s="35" t="s">
        <v>2589</v>
      </c>
      <c r="BJ1492" s="35" t="s">
        <v>8820</v>
      </c>
    </row>
    <row r="1493" spans="1:62" x14ac:dyDescent="0.2">
      <c r="A1493">
        <v>1491</v>
      </c>
      <c r="B1493" s="35" t="s">
        <v>629</v>
      </c>
      <c r="C1493" s="35" t="s">
        <v>6658</v>
      </c>
      <c r="D1493" s="35" t="s">
        <v>631</v>
      </c>
      <c r="E1493" s="35" t="s">
        <v>6659</v>
      </c>
      <c r="F1493" s="35" t="s">
        <v>6660</v>
      </c>
      <c r="G1493" s="20">
        <v>44186</v>
      </c>
      <c r="H1493" s="35" t="s">
        <v>3225</v>
      </c>
      <c r="I1493" s="35" t="s">
        <v>14691</v>
      </c>
      <c r="J1493" s="35" t="s">
        <v>83</v>
      </c>
      <c r="M1493" s="35" t="s">
        <v>6661</v>
      </c>
      <c r="N1493" s="35" t="s">
        <v>6662</v>
      </c>
      <c r="O1493" s="35" t="s">
        <v>149</v>
      </c>
      <c r="P1493" s="35" t="s">
        <v>2656</v>
      </c>
      <c r="Q1493" s="35" t="s">
        <v>68</v>
      </c>
      <c r="R1493" s="35" t="s">
        <v>2577</v>
      </c>
      <c r="S1493" s="35" t="s">
        <v>6663</v>
      </c>
      <c r="T1493">
        <v>13800000</v>
      </c>
      <c r="U1493">
        <v>10</v>
      </c>
      <c r="V1493" s="35" t="s">
        <v>6664</v>
      </c>
      <c r="W1493" s="35" t="s">
        <v>630</v>
      </c>
      <c r="X1493" s="35" t="s">
        <v>130</v>
      </c>
      <c r="Y1493" s="35" t="s">
        <v>48</v>
      </c>
      <c r="Z1493" s="35" t="s">
        <v>14691</v>
      </c>
      <c r="AA1493" s="35" t="s">
        <v>14691</v>
      </c>
      <c r="AC1493" s="35" t="s">
        <v>14691</v>
      </c>
      <c r="AD1493" s="35" t="s">
        <v>14691</v>
      </c>
      <c r="AE1493">
        <v>138009907</v>
      </c>
      <c r="AF1493">
        <v>10</v>
      </c>
      <c r="AG1493" s="35" t="s">
        <v>14691</v>
      </c>
      <c r="AJ1493" s="20">
        <v>44203</v>
      </c>
      <c r="AK1493" s="20"/>
      <c r="AL1493">
        <v>5010000</v>
      </c>
      <c r="AN1493">
        <v>501000</v>
      </c>
      <c r="AP1493" s="35" t="s">
        <v>14691</v>
      </c>
      <c r="AQ1493" s="35" t="s">
        <v>14691</v>
      </c>
      <c r="AR1493" s="35" t="s">
        <v>14691</v>
      </c>
      <c r="AS1493" s="35" t="s">
        <v>14691</v>
      </c>
      <c r="AT1493" s="35" t="s">
        <v>14691</v>
      </c>
      <c r="AU1493">
        <v>10.01</v>
      </c>
      <c r="AV1493">
        <v>10.063000000000001</v>
      </c>
      <c r="AW1493" t="b">
        <v>0</v>
      </c>
      <c r="AX1493">
        <v>13800000</v>
      </c>
      <c r="AY1493" s="20">
        <v>44937</v>
      </c>
      <c r="AZ1493" s="20"/>
      <c r="BA1493" s="20"/>
      <c r="BB1493">
        <v>1</v>
      </c>
      <c r="BF1493" s="35" t="s">
        <v>14691</v>
      </c>
      <c r="BG1493" s="35" t="s">
        <v>629</v>
      </c>
      <c r="BH1493" s="35" t="s">
        <v>6665</v>
      </c>
      <c r="BI1493" s="35" t="s">
        <v>2580</v>
      </c>
      <c r="BJ1493" s="35" t="s">
        <v>6666</v>
      </c>
    </row>
    <row r="1494" spans="1:62" x14ac:dyDescent="0.2">
      <c r="A1494">
        <v>1492</v>
      </c>
      <c r="B1494" s="35" t="s">
        <v>8169</v>
      </c>
      <c r="C1494" s="35" t="s">
        <v>8170</v>
      </c>
      <c r="D1494" s="35" t="s">
        <v>8171</v>
      </c>
      <c r="E1494" s="35" t="s">
        <v>8172</v>
      </c>
      <c r="F1494" s="35" t="s">
        <v>8173</v>
      </c>
      <c r="G1494" s="20">
        <v>44476</v>
      </c>
      <c r="H1494" s="35" t="s">
        <v>2755</v>
      </c>
      <c r="I1494" s="35" t="s">
        <v>61</v>
      </c>
      <c r="J1494" s="35" t="s">
        <v>69</v>
      </c>
      <c r="K1494">
        <v>18</v>
      </c>
      <c r="L1494">
        <v>9.1999999999999993</v>
      </c>
      <c r="M1494" s="35" t="s">
        <v>8174</v>
      </c>
      <c r="N1494" s="35" t="s">
        <v>8175</v>
      </c>
      <c r="O1494" s="35" t="s">
        <v>51</v>
      </c>
      <c r="P1494" s="35" t="s">
        <v>2575</v>
      </c>
      <c r="Q1494" s="35" t="s">
        <v>52</v>
      </c>
      <c r="R1494" s="35" t="s">
        <v>2577</v>
      </c>
      <c r="S1494" s="35" t="s">
        <v>8176</v>
      </c>
      <c r="T1494">
        <v>26450000</v>
      </c>
      <c r="U1494">
        <v>10</v>
      </c>
      <c r="V1494" s="35" t="s">
        <v>8177</v>
      </c>
      <c r="W1494" s="35" t="s">
        <v>627</v>
      </c>
      <c r="X1494" s="35" t="s">
        <v>66</v>
      </c>
      <c r="Y1494" s="35" t="s">
        <v>48</v>
      </c>
      <c r="Z1494" s="35" t="s">
        <v>14691</v>
      </c>
      <c r="AA1494" s="35" t="s">
        <v>14691</v>
      </c>
      <c r="AC1494" s="35" t="s">
        <v>14691</v>
      </c>
      <c r="AD1494" s="35" t="s">
        <v>14691</v>
      </c>
      <c r="AE1494">
        <v>269790000</v>
      </c>
      <c r="AF1494">
        <v>10.199999999999999</v>
      </c>
      <c r="AG1494" s="35" t="s">
        <v>14691</v>
      </c>
      <c r="AI1494">
        <v>13225000</v>
      </c>
      <c r="AJ1494" s="20">
        <v>44503</v>
      </c>
      <c r="AK1494" s="20"/>
      <c r="AL1494">
        <v>12190000</v>
      </c>
      <c r="AO1494">
        <v>12190000</v>
      </c>
      <c r="AP1494" s="35" t="s">
        <v>14691</v>
      </c>
      <c r="AQ1494" s="35" t="s">
        <v>14691</v>
      </c>
      <c r="AR1494" s="35" t="s">
        <v>14691</v>
      </c>
      <c r="AS1494" s="35" t="s">
        <v>14691</v>
      </c>
      <c r="AT1494" s="35" t="s">
        <v>14691</v>
      </c>
      <c r="AU1494">
        <v>10.199999999999999</v>
      </c>
      <c r="AV1494">
        <v>10.266999999999999</v>
      </c>
      <c r="AW1494" t="b">
        <v>0</v>
      </c>
      <c r="AX1494">
        <v>26450000</v>
      </c>
      <c r="AY1494" s="20">
        <v>44962</v>
      </c>
      <c r="AZ1494" s="20"/>
      <c r="BA1494" s="20"/>
      <c r="BB1494">
        <v>1</v>
      </c>
      <c r="BC1494">
        <v>0.5</v>
      </c>
      <c r="BD1494">
        <v>1</v>
      </c>
      <c r="BE1494">
        <v>11.5</v>
      </c>
      <c r="BF1494" s="35" t="s">
        <v>14691</v>
      </c>
      <c r="BG1494" s="35" t="s">
        <v>628</v>
      </c>
      <c r="BH1494" s="35" t="s">
        <v>8178</v>
      </c>
      <c r="BI1494" s="35" t="s">
        <v>2580</v>
      </c>
      <c r="BJ1494" s="35" t="s">
        <v>8179</v>
      </c>
    </row>
    <row r="1495" spans="1:62" x14ac:dyDescent="0.2">
      <c r="A1495">
        <v>1493</v>
      </c>
      <c r="B1495" s="35" t="s">
        <v>8169</v>
      </c>
      <c r="C1495" s="35" t="s">
        <v>8170</v>
      </c>
      <c r="D1495" s="35" t="s">
        <v>8171</v>
      </c>
      <c r="E1495" s="35" t="s">
        <v>8180</v>
      </c>
      <c r="F1495" s="35" t="s">
        <v>8173</v>
      </c>
      <c r="G1495" s="20">
        <v>44476</v>
      </c>
      <c r="H1495" s="35" t="s">
        <v>2755</v>
      </c>
      <c r="I1495" s="35" t="s">
        <v>61</v>
      </c>
      <c r="J1495" s="35" t="s">
        <v>69</v>
      </c>
      <c r="K1495">
        <v>18</v>
      </c>
      <c r="L1495">
        <v>9.1999999999999993</v>
      </c>
      <c r="M1495" s="35" t="s">
        <v>8174</v>
      </c>
      <c r="N1495" s="35" t="s">
        <v>8175</v>
      </c>
      <c r="O1495" s="35" t="s">
        <v>51</v>
      </c>
      <c r="P1495" s="35" t="s">
        <v>2575</v>
      </c>
      <c r="Q1495" s="35" t="s">
        <v>52</v>
      </c>
      <c r="R1495" s="35" t="s">
        <v>2577</v>
      </c>
      <c r="S1495" s="35" t="s">
        <v>8176</v>
      </c>
      <c r="T1495">
        <v>26450000</v>
      </c>
      <c r="U1495">
        <v>10</v>
      </c>
      <c r="V1495" s="35" t="s">
        <v>8177</v>
      </c>
      <c r="W1495" s="35" t="s">
        <v>627</v>
      </c>
      <c r="X1495" s="35" t="s">
        <v>66</v>
      </c>
      <c r="Y1495" s="35" t="s">
        <v>48</v>
      </c>
      <c r="Z1495" s="35" t="s">
        <v>14691</v>
      </c>
      <c r="AA1495" s="35" t="s">
        <v>14691</v>
      </c>
      <c r="AC1495" s="35" t="s">
        <v>14691</v>
      </c>
      <c r="AD1495" s="35" t="s">
        <v>14691</v>
      </c>
      <c r="AE1495">
        <v>269790000</v>
      </c>
      <c r="AF1495">
        <v>10.199999999999999</v>
      </c>
      <c r="AG1495" s="35" t="s">
        <v>14691</v>
      </c>
      <c r="AI1495">
        <v>13225000</v>
      </c>
      <c r="AJ1495" s="20">
        <v>44503</v>
      </c>
      <c r="AK1495" s="20"/>
      <c r="AL1495">
        <v>12190000</v>
      </c>
      <c r="AO1495">
        <v>12190000</v>
      </c>
      <c r="AP1495" s="35" t="s">
        <v>14691</v>
      </c>
      <c r="AQ1495" s="35" t="s">
        <v>14691</v>
      </c>
      <c r="AR1495" s="35" t="s">
        <v>14691</v>
      </c>
      <c r="AS1495" s="35" t="s">
        <v>14691</v>
      </c>
      <c r="AT1495" s="35" t="s">
        <v>14691</v>
      </c>
      <c r="AU1495">
        <v>10.199999999999999</v>
      </c>
      <c r="AV1495">
        <v>10.266999999999999</v>
      </c>
      <c r="AW1495" t="b">
        <v>0</v>
      </c>
      <c r="AX1495">
        <v>26450000</v>
      </c>
      <c r="AY1495" s="20">
        <v>44962</v>
      </c>
      <c r="AZ1495" s="20"/>
      <c r="BA1495" s="20"/>
      <c r="BB1495">
        <v>1</v>
      </c>
      <c r="BC1495">
        <v>0.5</v>
      </c>
      <c r="BD1495">
        <v>1</v>
      </c>
      <c r="BE1495">
        <v>11.5</v>
      </c>
      <c r="BF1495" s="35" t="s">
        <v>14691</v>
      </c>
      <c r="BG1495" s="35" t="s">
        <v>8169</v>
      </c>
      <c r="BH1495" s="35" t="s">
        <v>8181</v>
      </c>
      <c r="BI1495" s="35" t="s">
        <v>2584</v>
      </c>
      <c r="BJ1495" s="35" t="s">
        <v>8182</v>
      </c>
    </row>
    <row r="1496" spans="1:62" x14ac:dyDescent="0.2">
      <c r="A1496">
        <v>1494</v>
      </c>
      <c r="B1496" s="35" t="s">
        <v>8169</v>
      </c>
      <c r="C1496" s="35" t="s">
        <v>8170</v>
      </c>
      <c r="D1496" s="35" t="s">
        <v>8171</v>
      </c>
      <c r="E1496" s="35" t="s">
        <v>8183</v>
      </c>
      <c r="F1496" s="35" t="s">
        <v>8173</v>
      </c>
      <c r="G1496" s="20">
        <v>44476</v>
      </c>
      <c r="H1496" s="35" t="s">
        <v>2755</v>
      </c>
      <c r="I1496" s="35" t="s">
        <v>61</v>
      </c>
      <c r="J1496" s="35" t="s">
        <v>69</v>
      </c>
      <c r="K1496">
        <v>18</v>
      </c>
      <c r="L1496">
        <v>9.1999999999999993</v>
      </c>
      <c r="M1496" s="35" t="s">
        <v>8174</v>
      </c>
      <c r="N1496" s="35" t="s">
        <v>8175</v>
      </c>
      <c r="O1496" s="35" t="s">
        <v>51</v>
      </c>
      <c r="P1496" s="35" t="s">
        <v>2575</v>
      </c>
      <c r="Q1496" s="35" t="s">
        <v>52</v>
      </c>
      <c r="R1496" s="35" t="s">
        <v>2577</v>
      </c>
      <c r="S1496" s="35" t="s">
        <v>8176</v>
      </c>
      <c r="T1496">
        <v>26450000</v>
      </c>
      <c r="U1496">
        <v>10</v>
      </c>
      <c r="V1496" s="35" t="s">
        <v>8177</v>
      </c>
      <c r="W1496" s="35" t="s">
        <v>627</v>
      </c>
      <c r="X1496" s="35" t="s">
        <v>66</v>
      </c>
      <c r="Y1496" s="35" t="s">
        <v>48</v>
      </c>
      <c r="Z1496" s="35" t="s">
        <v>14691</v>
      </c>
      <c r="AA1496" s="35" t="s">
        <v>14691</v>
      </c>
      <c r="AC1496" s="35" t="s">
        <v>14691</v>
      </c>
      <c r="AD1496" s="35" t="s">
        <v>14691</v>
      </c>
      <c r="AE1496">
        <v>269790000</v>
      </c>
      <c r="AF1496">
        <v>10.199999999999999</v>
      </c>
      <c r="AG1496" s="35" t="s">
        <v>14691</v>
      </c>
      <c r="AI1496">
        <v>13225000</v>
      </c>
      <c r="AJ1496" s="20">
        <v>44503</v>
      </c>
      <c r="AK1496" s="20"/>
      <c r="AL1496">
        <v>12190000</v>
      </c>
      <c r="AO1496">
        <v>12190000</v>
      </c>
      <c r="AP1496" s="35" t="s">
        <v>14691</v>
      </c>
      <c r="AQ1496" s="35" t="s">
        <v>14691</v>
      </c>
      <c r="AR1496" s="35" t="s">
        <v>14691</v>
      </c>
      <c r="AS1496" s="35" t="s">
        <v>14691</v>
      </c>
      <c r="AT1496" s="35" t="s">
        <v>14691</v>
      </c>
      <c r="AU1496">
        <v>10.199999999999999</v>
      </c>
      <c r="AV1496">
        <v>10.266999999999999</v>
      </c>
      <c r="AW1496" t="b">
        <v>0</v>
      </c>
      <c r="AX1496">
        <v>26450000</v>
      </c>
      <c r="AY1496" s="20">
        <v>44962</v>
      </c>
      <c r="AZ1496" s="20"/>
      <c r="BA1496" s="20"/>
      <c r="BB1496">
        <v>1</v>
      </c>
      <c r="BC1496">
        <v>0.5</v>
      </c>
      <c r="BD1496">
        <v>1</v>
      </c>
      <c r="BE1496">
        <v>11.5</v>
      </c>
      <c r="BF1496" s="35" t="s">
        <v>14691</v>
      </c>
      <c r="BG1496" s="35" t="s">
        <v>8184</v>
      </c>
      <c r="BH1496" s="35" t="s">
        <v>8185</v>
      </c>
      <c r="BI1496" s="35" t="s">
        <v>2589</v>
      </c>
      <c r="BJ1496" s="35" t="s">
        <v>8186</v>
      </c>
    </row>
    <row r="1497" spans="1:62" x14ac:dyDescent="0.2">
      <c r="A1497">
        <v>1495</v>
      </c>
      <c r="B1497" s="35" t="s">
        <v>11580</v>
      </c>
      <c r="C1497" s="35" t="s">
        <v>11581</v>
      </c>
      <c r="D1497" s="35" t="s">
        <v>11582</v>
      </c>
      <c r="E1497" s="35" t="s">
        <v>11583</v>
      </c>
      <c r="F1497" s="35" t="s">
        <v>11584</v>
      </c>
      <c r="G1497" s="20">
        <v>44256</v>
      </c>
      <c r="H1497" s="35" t="s">
        <v>3225</v>
      </c>
      <c r="I1497" s="35" t="s">
        <v>61</v>
      </c>
      <c r="J1497" s="35" t="s">
        <v>69</v>
      </c>
      <c r="K1497">
        <v>18</v>
      </c>
      <c r="L1497">
        <v>9.1999999999999993</v>
      </c>
      <c r="M1497" s="35" t="s">
        <v>11585</v>
      </c>
      <c r="N1497" s="35" t="s">
        <v>11586</v>
      </c>
      <c r="O1497" s="35" t="s">
        <v>68</v>
      </c>
      <c r="P1497" s="35" t="s">
        <v>2575</v>
      </c>
      <c r="Q1497" s="35" t="s">
        <v>59</v>
      </c>
      <c r="R1497" s="35" t="s">
        <v>2577</v>
      </c>
      <c r="S1497" s="35" t="s">
        <v>11587</v>
      </c>
      <c r="T1497">
        <v>20000000</v>
      </c>
      <c r="U1497">
        <v>10</v>
      </c>
      <c r="V1497" s="35" t="s">
        <v>11588</v>
      </c>
      <c r="W1497" s="35" t="s">
        <v>625</v>
      </c>
      <c r="X1497" s="35" t="s">
        <v>79</v>
      </c>
      <c r="Y1497" s="35" t="s">
        <v>48</v>
      </c>
      <c r="Z1497" s="35" t="s">
        <v>140</v>
      </c>
      <c r="AA1497" s="35" t="s">
        <v>48</v>
      </c>
      <c r="AC1497" s="35" t="s">
        <v>14691</v>
      </c>
      <c r="AD1497" s="35" t="s">
        <v>14691</v>
      </c>
      <c r="AE1497">
        <v>200006205</v>
      </c>
      <c r="AF1497">
        <v>10</v>
      </c>
      <c r="AG1497" s="35" t="s">
        <v>624</v>
      </c>
      <c r="AH1497">
        <v>630000000</v>
      </c>
      <c r="AI1497">
        <v>10000000</v>
      </c>
      <c r="AJ1497" s="20">
        <v>44278</v>
      </c>
      <c r="AK1497" s="20">
        <v>44434</v>
      </c>
      <c r="AL1497">
        <v>6000000</v>
      </c>
      <c r="AO1497">
        <v>6000000</v>
      </c>
      <c r="AP1497" s="35" t="s">
        <v>14691</v>
      </c>
      <c r="AQ1497" s="35" t="s">
        <v>14691</v>
      </c>
      <c r="AR1497" s="35" t="s">
        <v>623</v>
      </c>
      <c r="AS1497" s="35" t="s">
        <v>11589</v>
      </c>
      <c r="AT1497" s="35" t="s">
        <v>14691</v>
      </c>
      <c r="AU1497">
        <v>10.01</v>
      </c>
      <c r="AV1497">
        <v>10.076000000000001</v>
      </c>
      <c r="AW1497" t="b">
        <v>1</v>
      </c>
      <c r="AX1497">
        <v>20000000</v>
      </c>
      <c r="AY1497" s="20">
        <v>45010</v>
      </c>
      <c r="AZ1497" s="20">
        <v>44618</v>
      </c>
      <c r="BA1497" s="20"/>
      <c r="BB1497">
        <v>1</v>
      </c>
      <c r="BC1497">
        <v>0.5</v>
      </c>
      <c r="BD1497">
        <v>1</v>
      </c>
      <c r="BE1497">
        <v>11.5</v>
      </c>
      <c r="BF1497" s="35" t="s">
        <v>14691</v>
      </c>
      <c r="BG1497" s="35" t="s">
        <v>626</v>
      </c>
      <c r="BH1497" s="35" t="s">
        <v>11590</v>
      </c>
      <c r="BI1497" s="35" t="s">
        <v>2580</v>
      </c>
      <c r="BJ1497" s="35" t="s">
        <v>11591</v>
      </c>
    </row>
    <row r="1498" spans="1:62" x14ac:dyDescent="0.2">
      <c r="A1498">
        <v>1496</v>
      </c>
      <c r="B1498" s="35" t="s">
        <v>11580</v>
      </c>
      <c r="C1498" s="35" t="s">
        <v>11581</v>
      </c>
      <c r="D1498" s="35" t="s">
        <v>11582</v>
      </c>
      <c r="E1498" s="35" t="s">
        <v>11592</v>
      </c>
      <c r="F1498" s="35" t="s">
        <v>11584</v>
      </c>
      <c r="G1498" s="20">
        <v>44256</v>
      </c>
      <c r="H1498" s="35" t="s">
        <v>3225</v>
      </c>
      <c r="I1498" s="35" t="s">
        <v>61</v>
      </c>
      <c r="J1498" s="35" t="s">
        <v>69</v>
      </c>
      <c r="K1498">
        <v>18</v>
      </c>
      <c r="L1498">
        <v>9.1999999999999993</v>
      </c>
      <c r="M1498" s="35" t="s">
        <v>11585</v>
      </c>
      <c r="N1498" s="35" t="s">
        <v>11586</v>
      </c>
      <c r="O1498" s="35" t="s">
        <v>68</v>
      </c>
      <c r="P1498" s="35" t="s">
        <v>2575</v>
      </c>
      <c r="Q1498" s="35" t="s">
        <v>59</v>
      </c>
      <c r="R1498" s="35" t="s">
        <v>2577</v>
      </c>
      <c r="S1498" s="35" t="s">
        <v>11587</v>
      </c>
      <c r="T1498">
        <v>20000000</v>
      </c>
      <c r="U1498">
        <v>10</v>
      </c>
      <c r="V1498" s="35" t="s">
        <v>11588</v>
      </c>
      <c r="W1498" s="35" t="s">
        <v>625</v>
      </c>
      <c r="X1498" s="35" t="s">
        <v>79</v>
      </c>
      <c r="Y1498" s="35" t="s">
        <v>48</v>
      </c>
      <c r="Z1498" s="35" t="s">
        <v>140</v>
      </c>
      <c r="AA1498" s="35" t="s">
        <v>48</v>
      </c>
      <c r="AC1498" s="35" t="s">
        <v>14691</v>
      </c>
      <c r="AD1498" s="35" t="s">
        <v>14691</v>
      </c>
      <c r="AE1498">
        <v>200006205</v>
      </c>
      <c r="AF1498">
        <v>10</v>
      </c>
      <c r="AG1498" s="35" t="s">
        <v>624</v>
      </c>
      <c r="AH1498">
        <v>630000000</v>
      </c>
      <c r="AI1498">
        <v>10000000</v>
      </c>
      <c r="AJ1498" s="20">
        <v>44278</v>
      </c>
      <c r="AK1498" s="20">
        <v>44434</v>
      </c>
      <c r="AL1498">
        <v>6000000</v>
      </c>
      <c r="AO1498">
        <v>6000000</v>
      </c>
      <c r="AP1498" s="35" t="s">
        <v>14691</v>
      </c>
      <c r="AQ1498" s="35" t="s">
        <v>14691</v>
      </c>
      <c r="AR1498" s="35" t="s">
        <v>623</v>
      </c>
      <c r="AS1498" s="35" t="s">
        <v>11589</v>
      </c>
      <c r="AT1498" s="35" t="s">
        <v>14691</v>
      </c>
      <c r="AU1498">
        <v>10.01</v>
      </c>
      <c r="AV1498">
        <v>10.076000000000001</v>
      </c>
      <c r="AW1498" t="b">
        <v>1</v>
      </c>
      <c r="AX1498">
        <v>20000000</v>
      </c>
      <c r="AY1498" s="20">
        <v>45010</v>
      </c>
      <c r="AZ1498" s="20">
        <v>44618</v>
      </c>
      <c r="BA1498" s="20"/>
      <c r="BB1498">
        <v>1</v>
      </c>
      <c r="BC1498">
        <v>0.5</v>
      </c>
      <c r="BD1498">
        <v>1</v>
      </c>
      <c r="BE1498">
        <v>11.5</v>
      </c>
      <c r="BF1498" s="35" t="s">
        <v>14691</v>
      </c>
      <c r="BG1498" s="35" t="s">
        <v>11580</v>
      </c>
      <c r="BH1498" s="35" t="s">
        <v>11593</v>
      </c>
      <c r="BI1498" s="35" t="s">
        <v>2584</v>
      </c>
      <c r="BJ1498" s="35" t="s">
        <v>11594</v>
      </c>
    </row>
    <row r="1499" spans="1:62" x14ac:dyDescent="0.2">
      <c r="A1499">
        <v>1497</v>
      </c>
      <c r="B1499" s="35" t="s">
        <v>11580</v>
      </c>
      <c r="C1499" s="35" t="s">
        <v>11581</v>
      </c>
      <c r="D1499" s="35" t="s">
        <v>11582</v>
      </c>
      <c r="E1499" s="35" t="s">
        <v>11595</v>
      </c>
      <c r="F1499" s="35" t="s">
        <v>11584</v>
      </c>
      <c r="G1499" s="20">
        <v>44256</v>
      </c>
      <c r="H1499" s="35" t="s">
        <v>3225</v>
      </c>
      <c r="I1499" s="35" t="s">
        <v>61</v>
      </c>
      <c r="J1499" s="35" t="s">
        <v>69</v>
      </c>
      <c r="K1499">
        <v>18</v>
      </c>
      <c r="L1499">
        <v>9.1999999999999993</v>
      </c>
      <c r="M1499" s="35" t="s">
        <v>11585</v>
      </c>
      <c r="N1499" s="35" t="s">
        <v>11586</v>
      </c>
      <c r="O1499" s="35" t="s">
        <v>68</v>
      </c>
      <c r="P1499" s="35" t="s">
        <v>2575</v>
      </c>
      <c r="Q1499" s="35" t="s">
        <v>59</v>
      </c>
      <c r="R1499" s="35" t="s">
        <v>2577</v>
      </c>
      <c r="S1499" s="35" t="s">
        <v>11587</v>
      </c>
      <c r="T1499">
        <v>20000000</v>
      </c>
      <c r="U1499">
        <v>10</v>
      </c>
      <c r="V1499" s="35" t="s">
        <v>11588</v>
      </c>
      <c r="W1499" s="35" t="s">
        <v>625</v>
      </c>
      <c r="X1499" s="35" t="s">
        <v>79</v>
      </c>
      <c r="Y1499" s="35" t="s">
        <v>48</v>
      </c>
      <c r="Z1499" s="35" t="s">
        <v>140</v>
      </c>
      <c r="AA1499" s="35" t="s">
        <v>48</v>
      </c>
      <c r="AC1499" s="35" t="s">
        <v>14691</v>
      </c>
      <c r="AD1499" s="35" t="s">
        <v>14691</v>
      </c>
      <c r="AE1499">
        <v>200006205</v>
      </c>
      <c r="AF1499">
        <v>10</v>
      </c>
      <c r="AG1499" s="35" t="s">
        <v>624</v>
      </c>
      <c r="AH1499">
        <v>630000000</v>
      </c>
      <c r="AI1499">
        <v>10000000</v>
      </c>
      <c r="AJ1499" s="20">
        <v>44278</v>
      </c>
      <c r="AK1499" s="20">
        <v>44434</v>
      </c>
      <c r="AL1499">
        <v>6000000</v>
      </c>
      <c r="AO1499">
        <v>6000000</v>
      </c>
      <c r="AP1499" s="35" t="s">
        <v>14691</v>
      </c>
      <c r="AQ1499" s="35" t="s">
        <v>14691</v>
      </c>
      <c r="AR1499" s="35" t="s">
        <v>623</v>
      </c>
      <c r="AS1499" s="35" t="s">
        <v>11589</v>
      </c>
      <c r="AT1499" s="35" t="s">
        <v>14691</v>
      </c>
      <c r="AU1499">
        <v>10.01</v>
      </c>
      <c r="AV1499">
        <v>10.076000000000001</v>
      </c>
      <c r="AW1499" t="b">
        <v>1</v>
      </c>
      <c r="AX1499">
        <v>20000000</v>
      </c>
      <c r="AY1499" s="20">
        <v>45010</v>
      </c>
      <c r="AZ1499" s="20">
        <v>44618</v>
      </c>
      <c r="BA1499" s="20"/>
      <c r="BB1499">
        <v>1</v>
      </c>
      <c r="BC1499">
        <v>0.5</v>
      </c>
      <c r="BD1499">
        <v>1</v>
      </c>
      <c r="BE1499">
        <v>11.5</v>
      </c>
      <c r="BF1499" s="35" t="s">
        <v>14691</v>
      </c>
      <c r="BG1499" s="35" t="s">
        <v>11596</v>
      </c>
      <c r="BH1499" s="35" t="s">
        <v>11597</v>
      </c>
      <c r="BI1499" s="35" t="s">
        <v>2589</v>
      </c>
      <c r="BJ1499" s="35" t="s">
        <v>11598</v>
      </c>
    </row>
    <row r="1500" spans="1:62" x14ac:dyDescent="0.2">
      <c r="A1500">
        <v>1498</v>
      </c>
      <c r="B1500" s="35" t="s">
        <v>7527</v>
      </c>
      <c r="C1500" s="35" t="s">
        <v>7528</v>
      </c>
      <c r="D1500" s="35" t="s">
        <v>7529</v>
      </c>
      <c r="E1500" s="35" t="s">
        <v>7530</v>
      </c>
      <c r="F1500" s="35" t="s">
        <v>7531</v>
      </c>
      <c r="G1500" s="20">
        <v>44202</v>
      </c>
      <c r="H1500" s="35" t="s">
        <v>3225</v>
      </c>
      <c r="I1500" s="35" t="s">
        <v>54</v>
      </c>
      <c r="J1500" s="35" t="s">
        <v>53</v>
      </c>
      <c r="K1500">
        <v>18</v>
      </c>
      <c r="L1500">
        <v>9.1999999999999993</v>
      </c>
      <c r="M1500" s="35" t="s">
        <v>7532</v>
      </c>
      <c r="N1500" s="35" t="s">
        <v>7533</v>
      </c>
      <c r="O1500" s="35" t="s">
        <v>51</v>
      </c>
      <c r="P1500" s="35" t="s">
        <v>2656</v>
      </c>
      <c r="Q1500" s="35" t="s">
        <v>81</v>
      </c>
      <c r="R1500" s="35" t="s">
        <v>2623</v>
      </c>
      <c r="S1500" s="35" t="s">
        <v>7534</v>
      </c>
      <c r="T1500">
        <v>34500000</v>
      </c>
      <c r="U1500">
        <v>10</v>
      </c>
      <c r="V1500" s="35" t="s">
        <v>7535</v>
      </c>
      <c r="W1500" s="35" t="s">
        <v>621</v>
      </c>
      <c r="X1500" s="35" t="s">
        <v>79</v>
      </c>
      <c r="Y1500" s="35" t="s">
        <v>48</v>
      </c>
      <c r="Z1500" s="35" t="s">
        <v>14691</v>
      </c>
      <c r="AA1500" s="35" t="s">
        <v>14691</v>
      </c>
      <c r="AC1500" s="35" t="s">
        <v>14691</v>
      </c>
      <c r="AD1500" s="35" t="s">
        <v>14691</v>
      </c>
      <c r="AE1500">
        <v>345000000</v>
      </c>
      <c r="AF1500">
        <v>10</v>
      </c>
      <c r="AG1500" s="35" t="s">
        <v>14691</v>
      </c>
      <c r="AI1500">
        <v>11500000</v>
      </c>
      <c r="AJ1500" s="20">
        <v>44218</v>
      </c>
      <c r="AK1500" s="20"/>
      <c r="AL1500">
        <v>9436751</v>
      </c>
      <c r="AO1500">
        <v>6291167</v>
      </c>
      <c r="AP1500" s="35" t="s">
        <v>14691</v>
      </c>
      <c r="AQ1500" s="35" t="s">
        <v>14691</v>
      </c>
      <c r="AR1500" s="35" t="s">
        <v>14691</v>
      </c>
      <c r="AS1500" s="35" t="s">
        <v>14691</v>
      </c>
      <c r="AT1500" s="35" t="s">
        <v>14691</v>
      </c>
      <c r="AU1500">
        <v>10</v>
      </c>
      <c r="AV1500">
        <v>10.042</v>
      </c>
      <c r="AW1500" t="b">
        <v>0</v>
      </c>
      <c r="AX1500">
        <v>34500000</v>
      </c>
      <c r="AY1500" s="20">
        <v>44952</v>
      </c>
      <c r="AZ1500" s="20"/>
      <c r="BA1500" s="20"/>
      <c r="BB1500">
        <v>1</v>
      </c>
      <c r="BC1500">
        <v>0.3333333432674408</v>
      </c>
      <c r="BD1500">
        <v>1</v>
      </c>
      <c r="BE1500">
        <v>11.5</v>
      </c>
      <c r="BF1500" s="35" t="s">
        <v>14691</v>
      </c>
      <c r="BG1500" s="35" t="s">
        <v>622</v>
      </c>
      <c r="BH1500" s="35" t="s">
        <v>7536</v>
      </c>
      <c r="BI1500" s="35" t="s">
        <v>2580</v>
      </c>
      <c r="BJ1500" s="35" t="s">
        <v>7537</v>
      </c>
    </row>
    <row r="1501" spans="1:62" x14ac:dyDescent="0.2">
      <c r="A1501">
        <v>1499</v>
      </c>
      <c r="B1501" s="35" t="s">
        <v>7527</v>
      </c>
      <c r="C1501" s="35" t="s">
        <v>7528</v>
      </c>
      <c r="D1501" s="35" t="s">
        <v>7529</v>
      </c>
      <c r="E1501" s="35" t="s">
        <v>7538</v>
      </c>
      <c r="F1501" s="35" t="s">
        <v>7531</v>
      </c>
      <c r="G1501" s="20">
        <v>44202</v>
      </c>
      <c r="H1501" s="35" t="s">
        <v>3225</v>
      </c>
      <c r="I1501" s="35" t="s">
        <v>54</v>
      </c>
      <c r="J1501" s="35" t="s">
        <v>53</v>
      </c>
      <c r="K1501">
        <v>18</v>
      </c>
      <c r="L1501">
        <v>9.1999999999999993</v>
      </c>
      <c r="M1501" s="35" t="s">
        <v>7532</v>
      </c>
      <c r="N1501" s="35" t="s">
        <v>7533</v>
      </c>
      <c r="O1501" s="35" t="s">
        <v>51</v>
      </c>
      <c r="P1501" s="35" t="s">
        <v>2656</v>
      </c>
      <c r="Q1501" s="35" t="s">
        <v>81</v>
      </c>
      <c r="R1501" s="35" t="s">
        <v>2623</v>
      </c>
      <c r="S1501" s="35" t="s">
        <v>7534</v>
      </c>
      <c r="T1501">
        <v>34500000</v>
      </c>
      <c r="U1501">
        <v>10</v>
      </c>
      <c r="V1501" s="35" t="s">
        <v>7535</v>
      </c>
      <c r="W1501" s="35" t="s">
        <v>621</v>
      </c>
      <c r="X1501" s="35" t="s">
        <v>79</v>
      </c>
      <c r="Y1501" s="35" t="s">
        <v>48</v>
      </c>
      <c r="Z1501" s="35" t="s">
        <v>14691</v>
      </c>
      <c r="AA1501" s="35" t="s">
        <v>14691</v>
      </c>
      <c r="AC1501" s="35" t="s">
        <v>14691</v>
      </c>
      <c r="AD1501" s="35" t="s">
        <v>14691</v>
      </c>
      <c r="AE1501">
        <v>345000000</v>
      </c>
      <c r="AF1501">
        <v>10</v>
      </c>
      <c r="AG1501" s="35" t="s">
        <v>14691</v>
      </c>
      <c r="AI1501">
        <v>11500000</v>
      </c>
      <c r="AJ1501" s="20">
        <v>44218</v>
      </c>
      <c r="AK1501" s="20"/>
      <c r="AL1501">
        <v>9436751</v>
      </c>
      <c r="AO1501">
        <v>6291167</v>
      </c>
      <c r="AP1501" s="35" t="s">
        <v>14691</v>
      </c>
      <c r="AQ1501" s="35" t="s">
        <v>14691</v>
      </c>
      <c r="AR1501" s="35" t="s">
        <v>14691</v>
      </c>
      <c r="AS1501" s="35" t="s">
        <v>14691</v>
      </c>
      <c r="AT1501" s="35" t="s">
        <v>14691</v>
      </c>
      <c r="AU1501">
        <v>10</v>
      </c>
      <c r="AV1501">
        <v>10.042</v>
      </c>
      <c r="AW1501" t="b">
        <v>0</v>
      </c>
      <c r="AX1501">
        <v>34500000</v>
      </c>
      <c r="AY1501" s="20">
        <v>44952</v>
      </c>
      <c r="AZ1501" s="20"/>
      <c r="BA1501" s="20"/>
      <c r="BB1501">
        <v>1</v>
      </c>
      <c r="BC1501">
        <v>0.3333333432674408</v>
      </c>
      <c r="BD1501">
        <v>1</v>
      </c>
      <c r="BE1501">
        <v>11.5</v>
      </c>
      <c r="BF1501" s="35" t="s">
        <v>14691</v>
      </c>
      <c r="BG1501" s="35" t="s">
        <v>7539</v>
      </c>
      <c r="BH1501" s="35" t="s">
        <v>7540</v>
      </c>
      <c r="BI1501" s="35" t="s">
        <v>2584</v>
      </c>
      <c r="BJ1501" s="35" t="s">
        <v>7541</v>
      </c>
    </row>
    <row r="1502" spans="1:62" x14ac:dyDescent="0.2">
      <c r="A1502">
        <v>1500</v>
      </c>
      <c r="B1502" s="35" t="s">
        <v>7527</v>
      </c>
      <c r="C1502" s="35" t="s">
        <v>7528</v>
      </c>
      <c r="D1502" s="35" t="s">
        <v>7529</v>
      </c>
      <c r="E1502" s="35" t="s">
        <v>7542</v>
      </c>
      <c r="F1502" s="35" t="s">
        <v>7531</v>
      </c>
      <c r="G1502" s="20">
        <v>44202</v>
      </c>
      <c r="H1502" s="35" t="s">
        <v>3225</v>
      </c>
      <c r="I1502" s="35" t="s">
        <v>54</v>
      </c>
      <c r="J1502" s="35" t="s">
        <v>53</v>
      </c>
      <c r="K1502">
        <v>18</v>
      </c>
      <c r="L1502">
        <v>9.1999999999999993</v>
      </c>
      <c r="M1502" s="35" t="s">
        <v>7532</v>
      </c>
      <c r="N1502" s="35" t="s">
        <v>7533</v>
      </c>
      <c r="O1502" s="35" t="s">
        <v>51</v>
      </c>
      <c r="P1502" s="35" t="s">
        <v>2656</v>
      </c>
      <c r="Q1502" s="35" t="s">
        <v>81</v>
      </c>
      <c r="R1502" s="35" t="s">
        <v>2623</v>
      </c>
      <c r="S1502" s="35" t="s">
        <v>7534</v>
      </c>
      <c r="T1502">
        <v>34500000</v>
      </c>
      <c r="U1502">
        <v>10</v>
      </c>
      <c r="V1502" s="35" t="s">
        <v>7535</v>
      </c>
      <c r="W1502" s="35" t="s">
        <v>621</v>
      </c>
      <c r="X1502" s="35" t="s">
        <v>79</v>
      </c>
      <c r="Y1502" s="35" t="s">
        <v>48</v>
      </c>
      <c r="Z1502" s="35" t="s">
        <v>14691</v>
      </c>
      <c r="AA1502" s="35" t="s">
        <v>14691</v>
      </c>
      <c r="AC1502" s="35" t="s">
        <v>14691</v>
      </c>
      <c r="AD1502" s="35" t="s">
        <v>14691</v>
      </c>
      <c r="AE1502">
        <v>345000000</v>
      </c>
      <c r="AF1502">
        <v>10</v>
      </c>
      <c r="AG1502" s="35" t="s">
        <v>14691</v>
      </c>
      <c r="AI1502">
        <v>11500000</v>
      </c>
      <c r="AJ1502" s="20">
        <v>44218</v>
      </c>
      <c r="AK1502" s="20"/>
      <c r="AL1502">
        <v>9436751</v>
      </c>
      <c r="AO1502">
        <v>6291167</v>
      </c>
      <c r="AP1502" s="35" t="s">
        <v>14691</v>
      </c>
      <c r="AQ1502" s="35" t="s">
        <v>14691</v>
      </c>
      <c r="AR1502" s="35" t="s">
        <v>14691</v>
      </c>
      <c r="AS1502" s="35" t="s">
        <v>14691</v>
      </c>
      <c r="AT1502" s="35" t="s">
        <v>14691</v>
      </c>
      <c r="AU1502">
        <v>10</v>
      </c>
      <c r="AV1502">
        <v>10.042</v>
      </c>
      <c r="AW1502" t="b">
        <v>0</v>
      </c>
      <c r="AX1502">
        <v>34500000</v>
      </c>
      <c r="AY1502" s="20">
        <v>44952</v>
      </c>
      <c r="AZ1502" s="20"/>
      <c r="BA1502" s="20"/>
      <c r="BB1502">
        <v>1</v>
      </c>
      <c r="BC1502">
        <v>0.3333333432674408</v>
      </c>
      <c r="BD1502">
        <v>1</v>
      </c>
      <c r="BE1502">
        <v>11.5</v>
      </c>
      <c r="BF1502" s="35" t="s">
        <v>14691</v>
      </c>
      <c r="BG1502" s="35" t="s">
        <v>7543</v>
      </c>
      <c r="BH1502" s="35" t="s">
        <v>7544</v>
      </c>
      <c r="BI1502" s="35" t="s">
        <v>2589</v>
      </c>
      <c r="BJ1502" s="35" t="s">
        <v>7545</v>
      </c>
    </row>
    <row r="1503" spans="1:62" x14ac:dyDescent="0.2">
      <c r="A1503">
        <v>1501</v>
      </c>
      <c r="B1503" s="35" t="s">
        <v>12354</v>
      </c>
      <c r="C1503" s="35" t="s">
        <v>12355</v>
      </c>
      <c r="D1503" s="35" t="s">
        <v>12356</v>
      </c>
      <c r="E1503" s="35" t="s">
        <v>12357</v>
      </c>
      <c r="F1503" s="35" t="s">
        <v>12358</v>
      </c>
      <c r="G1503" s="20">
        <v>44477</v>
      </c>
      <c r="H1503" s="35" t="s">
        <v>2949</v>
      </c>
      <c r="I1503" s="35" t="s">
        <v>54</v>
      </c>
      <c r="J1503" s="35" t="s">
        <v>69</v>
      </c>
      <c r="K1503">
        <v>18</v>
      </c>
      <c r="L1503">
        <v>9.1999999999999993</v>
      </c>
      <c r="M1503" s="35" t="s">
        <v>12359</v>
      </c>
      <c r="N1503" s="35" t="s">
        <v>12360</v>
      </c>
      <c r="O1503" s="35" t="s">
        <v>112</v>
      </c>
      <c r="P1503" s="35" t="s">
        <v>2656</v>
      </c>
      <c r="Q1503" s="35" t="s">
        <v>68</v>
      </c>
      <c r="R1503" s="35" t="s">
        <v>2623</v>
      </c>
      <c r="S1503" s="35" t="s">
        <v>12361</v>
      </c>
      <c r="T1503">
        <v>12650000</v>
      </c>
      <c r="U1503">
        <v>10</v>
      </c>
      <c r="V1503" s="35" t="s">
        <v>12362</v>
      </c>
      <c r="W1503" s="35" t="s">
        <v>619</v>
      </c>
      <c r="X1503" s="35" t="s">
        <v>130</v>
      </c>
      <c r="Y1503" s="35" t="s">
        <v>48</v>
      </c>
      <c r="Z1503" s="35" t="s">
        <v>14691</v>
      </c>
      <c r="AA1503" s="35" t="s">
        <v>14691</v>
      </c>
      <c r="AC1503" s="35" t="s">
        <v>14691</v>
      </c>
      <c r="AD1503" s="35" t="s">
        <v>14691</v>
      </c>
      <c r="AE1503">
        <v>127765000</v>
      </c>
      <c r="AF1503">
        <v>10.1</v>
      </c>
      <c r="AG1503" s="35" t="s">
        <v>14691</v>
      </c>
      <c r="AI1503">
        <v>6325000</v>
      </c>
      <c r="AJ1503" s="20">
        <v>44496</v>
      </c>
      <c r="AK1503" s="20"/>
      <c r="AL1503">
        <v>3316000</v>
      </c>
      <c r="AO1503">
        <v>2210667</v>
      </c>
      <c r="AP1503" s="35" t="s">
        <v>14691</v>
      </c>
      <c r="AQ1503" s="35" t="s">
        <v>14691</v>
      </c>
      <c r="AR1503" s="35" t="s">
        <v>14691</v>
      </c>
      <c r="AS1503" s="35" t="s">
        <v>14691</v>
      </c>
      <c r="AT1503" s="35" t="s">
        <v>14691</v>
      </c>
      <c r="AU1503">
        <v>10.1</v>
      </c>
      <c r="AV1503">
        <v>10.141999999999999</v>
      </c>
      <c r="AW1503" t="b">
        <v>0</v>
      </c>
      <c r="AX1503">
        <v>12650000</v>
      </c>
      <c r="AY1503" s="20">
        <v>45045</v>
      </c>
      <c r="AZ1503" s="20"/>
      <c r="BA1503" s="20"/>
      <c r="BB1503">
        <v>1</v>
      </c>
      <c r="BC1503">
        <v>0.5</v>
      </c>
      <c r="BD1503">
        <v>1</v>
      </c>
      <c r="BE1503">
        <v>11.5</v>
      </c>
      <c r="BF1503" s="35" t="s">
        <v>14691</v>
      </c>
      <c r="BG1503" s="35" t="s">
        <v>620</v>
      </c>
      <c r="BH1503" s="35" t="s">
        <v>14905</v>
      </c>
      <c r="BI1503" s="35" t="s">
        <v>2580</v>
      </c>
      <c r="BJ1503" s="35" t="s">
        <v>12363</v>
      </c>
    </row>
    <row r="1504" spans="1:62" x14ac:dyDescent="0.2">
      <c r="A1504">
        <v>1502</v>
      </c>
      <c r="B1504" s="35" t="s">
        <v>12354</v>
      </c>
      <c r="C1504" s="35" t="s">
        <v>12355</v>
      </c>
      <c r="D1504" s="35" t="s">
        <v>12356</v>
      </c>
      <c r="E1504" s="35" t="s">
        <v>12364</v>
      </c>
      <c r="F1504" s="35" t="s">
        <v>12358</v>
      </c>
      <c r="G1504" s="20">
        <v>44477</v>
      </c>
      <c r="H1504" s="35" t="s">
        <v>2949</v>
      </c>
      <c r="I1504" s="35" t="s">
        <v>54</v>
      </c>
      <c r="J1504" s="35" t="s">
        <v>69</v>
      </c>
      <c r="K1504">
        <v>18</v>
      </c>
      <c r="L1504">
        <v>9.1999999999999993</v>
      </c>
      <c r="M1504" s="35" t="s">
        <v>12359</v>
      </c>
      <c r="N1504" s="35" t="s">
        <v>12360</v>
      </c>
      <c r="O1504" s="35" t="s">
        <v>112</v>
      </c>
      <c r="P1504" s="35" t="s">
        <v>2656</v>
      </c>
      <c r="Q1504" s="35" t="s">
        <v>68</v>
      </c>
      <c r="R1504" s="35" t="s">
        <v>2623</v>
      </c>
      <c r="S1504" s="35" t="s">
        <v>12361</v>
      </c>
      <c r="T1504">
        <v>12650000</v>
      </c>
      <c r="U1504">
        <v>10</v>
      </c>
      <c r="V1504" s="35" t="s">
        <v>12362</v>
      </c>
      <c r="W1504" s="35" t="s">
        <v>619</v>
      </c>
      <c r="X1504" s="35" t="s">
        <v>130</v>
      </c>
      <c r="Y1504" s="35" t="s">
        <v>48</v>
      </c>
      <c r="Z1504" s="35" t="s">
        <v>14691</v>
      </c>
      <c r="AA1504" s="35" t="s">
        <v>14691</v>
      </c>
      <c r="AC1504" s="35" t="s">
        <v>14691</v>
      </c>
      <c r="AD1504" s="35" t="s">
        <v>14691</v>
      </c>
      <c r="AE1504">
        <v>127765000</v>
      </c>
      <c r="AF1504">
        <v>10.1</v>
      </c>
      <c r="AG1504" s="35" t="s">
        <v>14691</v>
      </c>
      <c r="AI1504">
        <v>6325000</v>
      </c>
      <c r="AJ1504" s="20">
        <v>44496</v>
      </c>
      <c r="AK1504" s="20"/>
      <c r="AL1504">
        <v>3316000</v>
      </c>
      <c r="AO1504">
        <v>2210667</v>
      </c>
      <c r="AP1504" s="35" t="s">
        <v>14691</v>
      </c>
      <c r="AQ1504" s="35" t="s">
        <v>14691</v>
      </c>
      <c r="AR1504" s="35" t="s">
        <v>14691</v>
      </c>
      <c r="AS1504" s="35" t="s">
        <v>14691</v>
      </c>
      <c r="AT1504" s="35" t="s">
        <v>14691</v>
      </c>
      <c r="AU1504">
        <v>10.1</v>
      </c>
      <c r="AV1504">
        <v>10.141999999999999</v>
      </c>
      <c r="AW1504" t="b">
        <v>0</v>
      </c>
      <c r="AX1504">
        <v>12650000</v>
      </c>
      <c r="AY1504" s="20">
        <v>45045</v>
      </c>
      <c r="AZ1504" s="20"/>
      <c r="BA1504" s="20"/>
      <c r="BB1504">
        <v>1</v>
      </c>
      <c r="BC1504">
        <v>0.5</v>
      </c>
      <c r="BD1504">
        <v>1</v>
      </c>
      <c r="BE1504">
        <v>11.5</v>
      </c>
      <c r="BF1504" s="35" t="s">
        <v>14691</v>
      </c>
      <c r="BG1504" s="35" t="s">
        <v>12365</v>
      </c>
      <c r="BH1504" s="35" t="s">
        <v>14906</v>
      </c>
      <c r="BI1504" s="35" t="s">
        <v>2584</v>
      </c>
      <c r="BJ1504" s="35" t="s">
        <v>12366</v>
      </c>
    </row>
    <row r="1505" spans="1:62" x14ac:dyDescent="0.2">
      <c r="A1505">
        <v>1503</v>
      </c>
      <c r="B1505" s="35" t="s">
        <v>12354</v>
      </c>
      <c r="C1505" s="35" t="s">
        <v>12355</v>
      </c>
      <c r="D1505" s="35" t="s">
        <v>12356</v>
      </c>
      <c r="E1505" s="35" t="s">
        <v>12367</v>
      </c>
      <c r="F1505" s="35" t="s">
        <v>12358</v>
      </c>
      <c r="G1505" s="20">
        <v>44477</v>
      </c>
      <c r="H1505" s="35" t="s">
        <v>2949</v>
      </c>
      <c r="I1505" s="35" t="s">
        <v>54</v>
      </c>
      <c r="J1505" s="35" t="s">
        <v>69</v>
      </c>
      <c r="K1505">
        <v>18</v>
      </c>
      <c r="L1505">
        <v>9.1999999999999993</v>
      </c>
      <c r="M1505" s="35" t="s">
        <v>12359</v>
      </c>
      <c r="N1505" s="35" t="s">
        <v>12360</v>
      </c>
      <c r="O1505" s="35" t="s">
        <v>112</v>
      </c>
      <c r="P1505" s="35" t="s">
        <v>2656</v>
      </c>
      <c r="Q1505" s="35" t="s">
        <v>68</v>
      </c>
      <c r="R1505" s="35" t="s">
        <v>2623</v>
      </c>
      <c r="S1505" s="35" t="s">
        <v>12361</v>
      </c>
      <c r="T1505">
        <v>12650000</v>
      </c>
      <c r="U1505">
        <v>10</v>
      </c>
      <c r="V1505" s="35" t="s">
        <v>12362</v>
      </c>
      <c r="W1505" s="35" t="s">
        <v>619</v>
      </c>
      <c r="X1505" s="35" t="s">
        <v>130</v>
      </c>
      <c r="Y1505" s="35" t="s">
        <v>48</v>
      </c>
      <c r="Z1505" s="35" t="s">
        <v>14691</v>
      </c>
      <c r="AA1505" s="35" t="s">
        <v>14691</v>
      </c>
      <c r="AC1505" s="35" t="s">
        <v>14691</v>
      </c>
      <c r="AD1505" s="35" t="s">
        <v>14691</v>
      </c>
      <c r="AE1505">
        <v>127765000</v>
      </c>
      <c r="AF1505">
        <v>10.1</v>
      </c>
      <c r="AG1505" s="35" t="s">
        <v>14691</v>
      </c>
      <c r="AI1505">
        <v>6325000</v>
      </c>
      <c r="AJ1505" s="20">
        <v>44496</v>
      </c>
      <c r="AK1505" s="20"/>
      <c r="AL1505">
        <v>3316000</v>
      </c>
      <c r="AO1505">
        <v>2210667</v>
      </c>
      <c r="AP1505" s="35" t="s">
        <v>14691</v>
      </c>
      <c r="AQ1505" s="35" t="s">
        <v>14691</v>
      </c>
      <c r="AR1505" s="35" t="s">
        <v>14691</v>
      </c>
      <c r="AS1505" s="35" t="s">
        <v>14691</v>
      </c>
      <c r="AT1505" s="35" t="s">
        <v>14691</v>
      </c>
      <c r="AU1505">
        <v>10.1</v>
      </c>
      <c r="AV1505">
        <v>10.141999999999999</v>
      </c>
      <c r="AW1505" t="b">
        <v>0</v>
      </c>
      <c r="AX1505">
        <v>12650000</v>
      </c>
      <c r="AY1505" s="20">
        <v>45045</v>
      </c>
      <c r="AZ1505" s="20"/>
      <c r="BA1505" s="20"/>
      <c r="BB1505">
        <v>1</v>
      </c>
      <c r="BC1505">
        <v>0.5</v>
      </c>
      <c r="BD1505">
        <v>1</v>
      </c>
      <c r="BE1505">
        <v>11.5</v>
      </c>
      <c r="BF1505" s="35" t="s">
        <v>14691</v>
      </c>
      <c r="BG1505" s="35" t="s">
        <v>12368</v>
      </c>
      <c r="BH1505" s="35" t="s">
        <v>14907</v>
      </c>
      <c r="BI1505" s="35" t="s">
        <v>2589</v>
      </c>
      <c r="BJ1505" s="35" t="s">
        <v>12369</v>
      </c>
    </row>
    <row r="1506" spans="1:62" x14ac:dyDescent="0.2">
      <c r="A1506">
        <v>1504</v>
      </c>
      <c r="B1506" s="35" t="s">
        <v>12858</v>
      </c>
      <c r="C1506" s="35" t="s">
        <v>12859</v>
      </c>
      <c r="D1506" s="35" t="s">
        <v>617</v>
      </c>
      <c r="E1506" s="35" t="s">
        <v>12860</v>
      </c>
      <c r="F1506" s="35" t="s">
        <v>12861</v>
      </c>
      <c r="G1506" s="20">
        <v>44252</v>
      </c>
      <c r="H1506" s="35" t="s">
        <v>3225</v>
      </c>
      <c r="I1506" s="35" t="s">
        <v>61</v>
      </c>
      <c r="J1506" s="35" t="s">
        <v>119</v>
      </c>
      <c r="K1506">
        <v>18</v>
      </c>
      <c r="L1506">
        <v>9.1999999999999993</v>
      </c>
      <c r="M1506" s="35" t="s">
        <v>5495</v>
      </c>
      <c r="N1506" s="35" t="s">
        <v>12862</v>
      </c>
      <c r="O1506" s="35" t="s">
        <v>51</v>
      </c>
      <c r="P1506" s="35" t="s">
        <v>2656</v>
      </c>
      <c r="Q1506" s="35" t="s">
        <v>52</v>
      </c>
      <c r="R1506" s="35" t="s">
        <v>2577</v>
      </c>
      <c r="S1506" s="35" t="s">
        <v>12863</v>
      </c>
      <c r="T1506">
        <v>20000000</v>
      </c>
      <c r="U1506">
        <v>10</v>
      </c>
      <c r="V1506" s="35" t="s">
        <v>12864</v>
      </c>
      <c r="W1506" s="35" t="s">
        <v>616</v>
      </c>
      <c r="X1506" s="35" t="s">
        <v>130</v>
      </c>
      <c r="Y1506" s="35" t="s">
        <v>48</v>
      </c>
      <c r="Z1506" s="35" t="s">
        <v>14691</v>
      </c>
      <c r="AA1506" s="35" t="s">
        <v>14691</v>
      </c>
      <c r="AB1506">
        <v>20000000</v>
      </c>
      <c r="AC1506" s="35" t="s">
        <v>11760</v>
      </c>
      <c r="AD1506" s="35" t="s">
        <v>12865</v>
      </c>
      <c r="AE1506">
        <v>200004352</v>
      </c>
      <c r="AF1506">
        <v>10</v>
      </c>
      <c r="AG1506" s="35" t="s">
        <v>14691</v>
      </c>
      <c r="AI1506">
        <v>4000000</v>
      </c>
      <c r="AJ1506" s="20">
        <v>44329</v>
      </c>
      <c r="AK1506" s="20"/>
      <c r="AL1506">
        <v>6500000</v>
      </c>
      <c r="AO1506">
        <v>4333333</v>
      </c>
      <c r="AP1506" s="35" t="s">
        <v>14691</v>
      </c>
      <c r="AQ1506" s="35" t="s">
        <v>14691</v>
      </c>
      <c r="AR1506" s="35" t="s">
        <v>14691</v>
      </c>
      <c r="AS1506" s="35" t="s">
        <v>14691</v>
      </c>
      <c r="AT1506" s="35" t="s">
        <v>14691</v>
      </c>
      <c r="AU1506">
        <v>10.01</v>
      </c>
      <c r="AV1506">
        <v>10.085000000000001</v>
      </c>
      <c r="AW1506" t="b">
        <v>0</v>
      </c>
      <c r="AX1506">
        <v>20000000</v>
      </c>
      <c r="AY1506" s="20">
        <v>45063</v>
      </c>
      <c r="AZ1506" s="20"/>
      <c r="BA1506" s="20"/>
      <c r="BB1506">
        <v>1</v>
      </c>
      <c r="BC1506">
        <v>0.20000000298023224</v>
      </c>
      <c r="BD1506">
        <v>1</v>
      </c>
      <c r="BE1506">
        <v>11.5</v>
      </c>
      <c r="BF1506" s="35" t="s">
        <v>14691</v>
      </c>
      <c r="BG1506" s="35" t="s">
        <v>618</v>
      </c>
      <c r="BH1506" s="35" t="s">
        <v>12866</v>
      </c>
      <c r="BI1506" s="35" t="s">
        <v>2580</v>
      </c>
      <c r="BJ1506" s="35" t="s">
        <v>12867</v>
      </c>
    </row>
    <row r="1507" spans="1:62" x14ac:dyDescent="0.2">
      <c r="A1507">
        <v>1505</v>
      </c>
      <c r="B1507" s="35" t="s">
        <v>12858</v>
      </c>
      <c r="C1507" s="35" t="s">
        <v>12859</v>
      </c>
      <c r="D1507" s="35" t="s">
        <v>617</v>
      </c>
      <c r="E1507" s="35" t="s">
        <v>12868</v>
      </c>
      <c r="F1507" s="35" t="s">
        <v>12861</v>
      </c>
      <c r="G1507" s="20">
        <v>44252</v>
      </c>
      <c r="H1507" s="35" t="s">
        <v>3225</v>
      </c>
      <c r="I1507" s="35" t="s">
        <v>61</v>
      </c>
      <c r="J1507" s="35" t="s">
        <v>119</v>
      </c>
      <c r="K1507">
        <v>18</v>
      </c>
      <c r="L1507">
        <v>9.1999999999999993</v>
      </c>
      <c r="M1507" s="35" t="s">
        <v>5495</v>
      </c>
      <c r="N1507" s="35" t="s">
        <v>12862</v>
      </c>
      <c r="O1507" s="35" t="s">
        <v>51</v>
      </c>
      <c r="P1507" s="35" t="s">
        <v>2656</v>
      </c>
      <c r="Q1507" s="35" t="s">
        <v>52</v>
      </c>
      <c r="R1507" s="35" t="s">
        <v>2577</v>
      </c>
      <c r="S1507" s="35" t="s">
        <v>12863</v>
      </c>
      <c r="T1507">
        <v>20000000</v>
      </c>
      <c r="U1507">
        <v>10</v>
      </c>
      <c r="V1507" s="35" t="s">
        <v>12864</v>
      </c>
      <c r="W1507" s="35" t="s">
        <v>616</v>
      </c>
      <c r="X1507" s="35" t="s">
        <v>130</v>
      </c>
      <c r="Y1507" s="35" t="s">
        <v>48</v>
      </c>
      <c r="Z1507" s="35" t="s">
        <v>14691</v>
      </c>
      <c r="AA1507" s="35" t="s">
        <v>14691</v>
      </c>
      <c r="AB1507">
        <v>20000000</v>
      </c>
      <c r="AC1507" s="35" t="s">
        <v>11760</v>
      </c>
      <c r="AD1507" s="35" t="s">
        <v>12865</v>
      </c>
      <c r="AE1507">
        <v>200004352</v>
      </c>
      <c r="AF1507">
        <v>10</v>
      </c>
      <c r="AG1507" s="35" t="s">
        <v>14691</v>
      </c>
      <c r="AI1507">
        <v>4000000</v>
      </c>
      <c r="AJ1507" s="20">
        <v>44329</v>
      </c>
      <c r="AK1507" s="20"/>
      <c r="AL1507">
        <v>6500000</v>
      </c>
      <c r="AO1507">
        <v>4333333</v>
      </c>
      <c r="AP1507" s="35" t="s">
        <v>14691</v>
      </c>
      <c r="AQ1507" s="35" t="s">
        <v>14691</v>
      </c>
      <c r="AR1507" s="35" t="s">
        <v>14691</v>
      </c>
      <c r="AS1507" s="35" t="s">
        <v>14691</v>
      </c>
      <c r="AT1507" s="35" t="s">
        <v>14691</v>
      </c>
      <c r="AU1507">
        <v>10.01</v>
      </c>
      <c r="AV1507">
        <v>10.085000000000001</v>
      </c>
      <c r="AW1507" t="b">
        <v>0</v>
      </c>
      <c r="AX1507">
        <v>20000000</v>
      </c>
      <c r="AY1507" s="20">
        <v>45063</v>
      </c>
      <c r="AZ1507" s="20"/>
      <c r="BA1507" s="20"/>
      <c r="BB1507">
        <v>1</v>
      </c>
      <c r="BC1507">
        <v>0.20000000298023224</v>
      </c>
      <c r="BD1507">
        <v>1</v>
      </c>
      <c r="BE1507">
        <v>11.5</v>
      </c>
      <c r="BF1507" s="35" t="s">
        <v>14691</v>
      </c>
      <c r="BG1507" s="35" t="s">
        <v>12858</v>
      </c>
      <c r="BH1507" s="35" t="s">
        <v>12869</v>
      </c>
      <c r="BI1507" s="35" t="s">
        <v>2584</v>
      </c>
      <c r="BJ1507" s="35" t="s">
        <v>12870</v>
      </c>
    </row>
    <row r="1508" spans="1:62" x14ac:dyDescent="0.2">
      <c r="A1508">
        <v>1506</v>
      </c>
      <c r="B1508" s="35" t="s">
        <v>12858</v>
      </c>
      <c r="C1508" s="35" t="s">
        <v>12859</v>
      </c>
      <c r="D1508" s="35" t="s">
        <v>617</v>
      </c>
      <c r="E1508" s="35" t="s">
        <v>12871</v>
      </c>
      <c r="F1508" s="35" t="s">
        <v>12861</v>
      </c>
      <c r="G1508" s="20">
        <v>44252</v>
      </c>
      <c r="H1508" s="35" t="s">
        <v>3225</v>
      </c>
      <c r="I1508" s="35" t="s">
        <v>61</v>
      </c>
      <c r="J1508" s="35" t="s">
        <v>119</v>
      </c>
      <c r="K1508">
        <v>18</v>
      </c>
      <c r="L1508">
        <v>9.1999999999999993</v>
      </c>
      <c r="M1508" s="35" t="s">
        <v>5495</v>
      </c>
      <c r="N1508" s="35" t="s">
        <v>12862</v>
      </c>
      <c r="O1508" s="35" t="s">
        <v>51</v>
      </c>
      <c r="P1508" s="35" t="s">
        <v>2656</v>
      </c>
      <c r="Q1508" s="35" t="s">
        <v>52</v>
      </c>
      <c r="R1508" s="35" t="s">
        <v>2577</v>
      </c>
      <c r="S1508" s="35" t="s">
        <v>12863</v>
      </c>
      <c r="T1508">
        <v>20000000</v>
      </c>
      <c r="U1508">
        <v>10</v>
      </c>
      <c r="V1508" s="35" t="s">
        <v>12864</v>
      </c>
      <c r="W1508" s="35" t="s">
        <v>616</v>
      </c>
      <c r="X1508" s="35" t="s">
        <v>130</v>
      </c>
      <c r="Y1508" s="35" t="s">
        <v>48</v>
      </c>
      <c r="Z1508" s="35" t="s">
        <v>14691</v>
      </c>
      <c r="AA1508" s="35" t="s">
        <v>14691</v>
      </c>
      <c r="AB1508">
        <v>20000000</v>
      </c>
      <c r="AC1508" s="35" t="s">
        <v>11760</v>
      </c>
      <c r="AD1508" s="35" t="s">
        <v>12865</v>
      </c>
      <c r="AE1508">
        <v>200004352</v>
      </c>
      <c r="AF1508">
        <v>10</v>
      </c>
      <c r="AG1508" s="35" t="s">
        <v>14691</v>
      </c>
      <c r="AI1508">
        <v>4000000</v>
      </c>
      <c r="AJ1508" s="20">
        <v>44329</v>
      </c>
      <c r="AK1508" s="20"/>
      <c r="AL1508">
        <v>6500000</v>
      </c>
      <c r="AO1508">
        <v>4333333</v>
      </c>
      <c r="AP1508" s="35" t="s">
        <v>14691</v>
      </c>
      <c r="AQ1508" s="35" t="s">
        <v>14691</v>
      </c>
      <c r="AR1508" s="35" t="s">
        <v>14691</v>
      </c>
      <c r="AS1508" s="35" t="s">
        <v>14691</v>
      </c>
      <c r="AT1508" s="35" t="s">
        <v>14691</v>
      </c>
      <c r="AU1508">
        <v>10.01</v>
      </c>
      <c r="AV1508">
        <v>10.085000000000001</v>
      </c>
      <c r="AW1508" t="b">
        <v>0</v>
      </c>
      <c r="AX1508">
        <v>20000000</v>
      </c>
      <c r="AY1508" s="20">
        <v>45063</v>
      </c>
      <c r="AZ1508" s="20"/>
      <c r="BA1508" s="20"/>
      <c r="BB1508">
        <v>1</v>
      </c>
      <c r="BC1508">
        <v>0.20000000298023224</v>
      </c>
      <c r="BD1508">
        <v>1</v>
      </c>
      <c r="BE1508">
        <v>11.5</v>
      </c>
      <c r="BF1508" s="35" t="s">
        <v>14691</v>
      </c>
      <c r="BG1508" s="35" t="s">
        <v>12872</v>
      </c>
      <c r="BH1508" s="35" t="s">
        <v>12873</v>
      </c>
      <c r="BI1508" s="35" t="s">
        <v>2589</v>
      </c>
      <c r="BJ1508" s="35" t="s">
        <v>12874</v>
      </c>
    </row>
    <row r="1509" spans="1:62" x14ac:dyDescent="0.2">
      <c r="A1509">
        <v>1507</v>
      </c>
      <c r="B1509" s="35" t="s">
        <v>12894</v>
      </c>
      <c r="C1509" s="35" t="s">
        <v>12895</v>
      </c>
      <c r="D1509" s="35" t="s">
        <v>12896</v>
      </c>
      <c r="E1509" s="35" t="s">
        <v>12897</v>
      </c>
      <c r="F1509" s="35" t="s">
        <v>12898</v>
      </c>
      <c r="G1509" s="20">
        <v>44288</v>
      </c>
      <c r="H1509" s="35" t="s">
        <v>3225</v>
      </c>
      <c r="I1509" s="35" t="s">
        <v>54</v>
      </c>
      <c r="J1509" s="35" t="s">
        <v>69</v>
      </c>
      <c r="K1509">
        <v>18</v>
      </c>
      <c r="L1509">
        <v>9.1999999999999993</v>
      </c>
      <c r="M1509" s="35" t="s">
        <v>12899</v>
      </c>
      <c r="N1509" s="35" t="s">
        <v>12900</v>
      </c>
      <c r="O1509" s="35" t="s">
        <v>122</v>
      </c>
      <c r="P1509" s="35" t="s">
        <v>2656</v>
      </c>
      <c r="Q1509" s="35" t="s">
        <v>68</v>
      </c>
      <c r="R1509" s="35" t="s">
        <v>2623</v>
      </c>
      <c r="S1509" s="35" t="s">
        <v>12901</v>
      </c>
      <c r="T1509">
        <v>23000000</v>
      </c>
      <c r="U1509">
        <v>10</v>
      </c>
      <c r="V1509" s="35" t="s">
        <v>12902</v>
      </c>
      <c r="W1509" s="35" t="s">
        <v>614</v>
      </c>
      <c r="X1509" s="35" t="s">
        <v>147</v>
      </c>
      <c r="Y1509" s="35" t="s">
        <v>48</v>
      </c>
      <c r="Z1509" s="35" t="s">
        <v>14691</v>
      </c>
      <c r="AA1509" s="35" t="s">
        <v>14691</v>
      </c>
      <c r="AB1509">
        <v>50000000</v>
      </c>
      <c r="AC1509" s="35" t="s">
        <v>12903</v>
      </c>
      <c r="AD1509" s="35" t="s">
        <v>12904</v>
      </c>
      <c r="AE1509">
        <v>230007326</v>
      </c>
      <c r="AF1509">
        <v>10</v>
      </c>
      <c r="AG1509" s="35" t="s">
        <v>14691</v>
      </c>
      <c r="AI1509">
        <v>11500000</v>
      </c>
      <c r="AJ1509" s="20">
        <v>44330</v>
      </c>
      <c r="AK1509" s="20"/>
      <c r="AL1509">
        <v>6600000</v>
      </c>
      <c r="AO1509">
        <v>6600000</v>
      </c>
      <c r="AP1509" s="35" t="s">
        <v>14691</v>
      </c>
      <c r="AQ1509" s="35" t="s">
        <v>14691</v>
      </c>
      <c r="AR1509" s="35" t="s">
        <v>14691</v>
      </c>
      <c r="AS1509" s="35" t="s">
        <v>14691</v>
      </c>
      <c r="AT1509" s="35" t="s">
        <v>14691</v>
      </c>
      <c r="AU1509">
        <v>10</v>
      </c>
      <c r="AV1509">
        <v>10.055999999999999</v>
      </c>
      <c r="AW1509" t="b">
        <v>0</v>
      </c>
      <c r="AX1509">
        <v>23000000</v>
      </c>
      <c r="AY1509" s="20">
        <v>45064</v>
      </c>
      <c r="AZ1509" s="20"/>
      <c r="BA1509" s="20"/>
      <c r="BB1509">
        <v>1</v>
      </c>
      <c r="BC1509">
        <v>0.5</v>
      </c>
      <c r="BD1509">
        <v>1</v>
      </c>
      <c r="BE1509">
        <v>11.5</v>
      </c>
      <c r="BF1509" s="35" t="s">
        <v>14691</v>
      </c>
      <c r="BG1509" s="35" t="s">
        <v>615</v>
      </c>
      <c r="BH1509" s="35" t="s">
        <v>12905</v>
      </c>
      <c r="BI1509" s="35" t="s">
        <v>2580</v>
      </c>
      <c r="BJ1509" s="35" t="s">
        <v>12906</v>
      </c>
    </row>
    <row r="1510" spans="1:62" x14ac:dyDescent="0.2">
      <c r="A1510">
        <v>1508</v>
      </c>
      <c r="B1510" s="35" t="s">
        <v>12894</v>
      </c>
      <c r="C1510" s="35" t="s">
        <v>12895</v>
      </c>
      <c r="D1510" s="35" t="s">
        <v>12896</v>
      </c>
      <c r="E1510" s="35" t="s">
        <v>12907</v>
      </c>
      <c r="F1510" s="35" t="s">
        <v>12898</v>
      </c>
      <c r="G1510" s="20">
        <v>44288</v>
      </c>
      <c r="H1510" s="35" t="s">
        <v>3225</v>
      </c>
      <c r="I1510" s="35" t="s">
        <v>54</v>
      </c>
      <c r="J1510" s="35" t="s">
        <v>69</v>
      </c>
      <c r="K1510">
        <v>18</v>
      </c>
      <c r="L1510">
        <v>9.1999999999999993</v>
      </c>
      <c r="M1510" s="35" t="s">
        <v>12899</v>
      </c>
      <c r="N1510" s="35" t="s">
        <v>12900</v>
      </c>
      <c r="O1510" s="35" t="s">
        <v>122</v>
      </c>
      <c r="P1510" s="35" t="s">
        <v>2656</v>
      </c>
      <c r="Q1510" s="35" t="s">
        <v>68</v>
      </c>
      <c r="R1510" s="35" t="s">
        <v>2623</v>
      </c>
      <c r="S1510" s="35" t="s">
        <v>12901</v>
      </c>
      <c r="T1510">
        <v>23000000</v>
      </c>
      <c r="U1510">
        <v>10</v>
      </c>
      <c r="V1510" s="35" t="s">
        <v>12902</v>
      </c>
      <c r="W1510" s="35" t="s">
        <v>614</v>
      </c>
      <c r="X1510" s="35" t="s">
        <v>147</v>
      </c>
      <c r="Y1510" s="35" t="s">
        <v>48</v>
      </c>
      <c r="Z1510" s="35" t="s">
        <v>14691</v>
      </c>
      <c r="AA1510" s="35" t="s">
        <v>14691</v>
      </c>
      <c r="AB1510">
        <v>50000000</v>
      </c>
      <c r="AC1510" s="35" t="s">
        <v>12903</v>
      </c>
      <c r="AD1510" s="35" t="s">
        <v>12904</v>
      </c>
      <c r="AE1510">
        <v>230007326</v>
      </c>
      <c r="AF1510">
        <v>10</v>
      </c>
      <c r="AG1510" s="35" t="s">
        <v>14691</v>
      </c>
      <c r="AI1510">
        <v>11500000</v>
      </c>
      <c r="AJ1510" s="20">
        <v>44330</v>
      </c>
      <c r="AK1510" s="20"/>
      <c r="AL1510">
        <v>6600000</v>
      </c>
      <c r="AO1510">
        <v>6600000</v>
      </c>
      <c r="AP1510" s="35" t="s">
        <v>14691</v>
      </c>
      <c r="AQ1510" s="35" t="s">
        <v>14691</v>
      </c>
      <c r="AR1510" s="35" t="s">
        <v>14691</v>
      </c>
      <c r="AS1510" s="35" t="s">
        <v>14691</v>
      </c>
      <c r="AT1510" s="35" t="s">
        <v>14691</v>
      </c>
      <c r="AU1510">
        <v>10</v>
      </c>
      <c r="AV1510">
        <v>10.055999999999999</v>
      </c>
      <c r="AW1510" t="b">
        <v>0</v>
      </c>
      <c r="AX1510">
        <v>23000000</v>
      </c>
      <c r="AY1510" s="20">
        <v>45064</v>
      </c>
      <c r="AZ1510" s="20"/>
      <c r="BA1510" s="20"/>
      <c r="BB1510">
        <v>1</v>
      </c>
      <c r="BC1510">
        <v>0.5</v>
      </c>
      <c r="BD1510">
        <v>1</v>
      </c>
      <c r="BE1510">
        <v>11.5</v>
      </c>
      <c r="BF1510" s="35" t="s">
        <v>14691</v>
      </c>
      <c r="BG1510" s="35" t="s">
        <v>12894</v>
      </c>
      <c r="BH1510" s="35" t="s">
        <v>12908</v>
      </c>
      <c r="BI1510" s="35" t="s">
        <v>2584</v>
      </c>
      <c r="BJ1510" s="35" t="s">
        <v>12909</v>
      </c>
    </row>
    <row r="1511" spans="1:62" x14ac:dyDescent="0.2">
      <c r="A1511">
        <v>1509</v>
      </c>
      <c r="B1511" s="35" t="s">
        <v>12894</v>
      </c>
      <c r="C1511" s="35" t="s">
        <v>12895</v>
      </c>
      <c r="D1511" s="35" t="s">
        <v>12896</v>
      </c>
      <c r="E1511" s="35" t="s">
        <v>12910</v>
      </c>
      <c r="F1511" s="35" t="s">
        <v>12898</v>
      </c>
      <c r="G1511" s="20">
        <v>44288</v>
      </c>
      <c r="H1511" s="35" t="s">
        <v>3225</v>
      </c>
      <c r="I1511" s="35" t="s">
        <v>54</v>
      </c>
      <c r="J1511" s="35" t="s">
        <v>69</v>
      </c>
      <c r="K1511">
        <v>18</v>
      </c>
      <c r="L1511">
        <v>9.1999999999999993</v>
      </c>
      <c r="M1511" s="35" t="s">
        <v>12899</v>
      </c>
      <c r="N1511" s="35" t="s">
        <v>12900</v>
      </c>
      <c r="O1511" s="35" t="s">
        <v>122</v>
      </c>
      <c r="P1511" s="35" t="s">
        <v>2656</v>
      </c>
      <c r="Q1511" s="35" t="s">
        <v>68</v>
      </c>
      <c r="R1511" s="35" t="s">
        <v>2623</v>
      </c>
      <c r="S1511" s="35" t="s">
        <v>12901</v>
      </c>
      <c r="T1511">
        <v>23000000</v>
      </c>
      <c r="U1511">
        <v>10</v>
      </c>
      <c r="V1511" s="35" t="s">
        <v>12902</v>
      </c>
      <c r="W1511" s="35" t="s">
        <v>614</v>
      </c>
      <c r="X1511" s="35" t="s">
        <v>147</v>
      </c>
      <c r="Y1511" s="35" t="s">
        <v>48</v>
      </c>
      <c r="Z1511" s="35" t="s">
        <v>14691</v>
      </c>
      <c r="AA1511" s="35" t="s">
        <v>14691</v>
      </c>
      <c r="AB1511">
        <v>50000000</v>
      </c>
      <c r="AC1511" s="35" t="s">
        <v>12903</v>
      </c>
      <c r="AD1511" s="35" t="s">
        <v>12904</v>
      </c>
      <c r="AE1511">
        <v>230007326</v>
      </c>
      <c r="AF1511">
        <v>10</v>
      </c>
      <c r="AG1511" s="35" t="s">
        <v>14691</v>
      </c>
      <c r="AI1511">
        <v>11500000</v>
      </c>
      <c r="AJ1511" s="20">
        <v>44330</v>
      </c>
      <c r="AK1511" s="20"/>
      <c r="AL1511">
        <v>6600000</v>
      </c>
      <c r="AO1511">
        <v>6600000</v>
      </c>
      <c r="AP1511" s="35" t="s">
        <v>14691</v>
      </c>
      <c r="AQ1511" s="35" t="s">
        <v>14691</v>
      </c>
      <c r="AR1511" s="35" t="s">
        <v>14691</v>
      </c>
      <c r="AS1511" s="35" t="s">
        <v>14691</v>
      </c>
      <c r="AT1511" s="35" t="s">
        <v>14691</v>
      </c>
      <c r="AU1511">
        <v>10</v>
      </c>
      <c r="AV1511">
        <v>10.055999999999999</v>
      </c>
      <c r="AW1511" t="b">
        <v>0</v>
      </c>
      <c r="AX1511">
        <v>23000000</v>
      </c>
      <c r="AY1511" s="20">
        <v>45064</v>
      </c>
      <c r="AZ1511" s="20"/>
      <c r="BA1511" s="20"/>
      <c r="BB1511">
        <v>1</v>
      </c>
      <c r="BC1511">
        <v>0.5</v>
      </c>
      <c r="BD1511">
        <v>1</v>
      </c>
      <c r="BE1511">
        <v>11.5</v>
      </c>
      <c r="BF1511" s="35" t="s">
        <v>14691</v>
      </c>
      <c r="BG1511" s="35" t="s">
        <v>12911</v>
      </c>
      <c r="BH1511" s="35" t="s">
        <v>12912</v>
      </c>
      <c r="BI1511" s="35" t="s">
        <v>2589</v>
      </c>
      <c r="BJ1511" s="35" t="s">
        <v>12913</v>
      </c>
    </row>
    <row r="1512" spans="1:62" x14ac:dyDescent="0.2">
      <c r="A1512">
        <v>1510</v>
      </c>
      <c r="B1512" s="35" t="s">
        <v>7404</v>
      </c>
      <c r="C1512" s="35" t="s">
        <v>7405</v>
      </c>
      <c r="D1512" s="35" t="s">
        <v>7406</v>
      </c>
      <c r="E1512" s="35" t="s">
        <v>7407</v>
      </c>
      <c r="F1512" s="35" t="s">
        <v>7408</v>
      </c>
      <c r="G1512" s="20">
        <v>44195</v>
      </c>
      <c r="H1512" s="35" t="s">
        <v>3225</v>
      </c>
      <c r="I1512" s="35" t="s">
        <v>54</v>
      </c>
      <c r="J1512" s="35" t="s">
        <v>69</v>
      </c>
      <c r="K1512">
        <v>18</v>
      </c>
      <c r="L1512">
        <v>9.1999999999999993</v>
      </c>
      <c r="M1512" s="35" t="s">
        <v>7409</v>
      </c>
      <c r="N1512" s="35" t="s">
        <v>7410</v>
      </c>
      <c r="O1512" s="35" t="s">
        <v>102</v>
      </c>
      <c r="P1512" s="35" t="s">
        <v>2656</v>
      </c>
      <c r="Q1512" s="35" t="s">
        <v>209</v>
      </c>
      <c r="R1512" s="35" t="s">
        <v>2623</v>
      </c>
      <c r="S1512" s="35" t="s">
        <v>7411</v>
      </c>
      <c r="T1512">
        <v>23000000</v>
      </c>
      <c r="U1512">
        <v>10</v>
      </c>
      <c r="V1512" s="35" t="s">
        <v>7412</v>
      </c>
      <c r="W1512" s="35" t="s">
        <v>612</v>
      </c>
      <c r="X1512" s="35" t="s">
        <v>79</v>
      </c>
      <c r="Y1512" s="35" t="s">
        <v>48</v>
      </c>
      <c r="Z1512" s="35" t="s">
        <v>14691</v>
      </c>
      <c r="AA1512" s="35" t="s">
        <v>14691</v>
      </c>
      <c r="AC1512" s="35" t="s">
        <v>14691</v>
      </c>
      <c r="AD1512" s="35" t="s">
        <v>14691</v>
      </c>
      <c r="AE1512">
        <v>230009544</v>
      </c>
      <c r="AF1512">
        <v>10</v>
      </c>
      <c r="AG1512" s="35" t="s">
        <v>14691</v>
      </c>
      <c r="AI1512">
        <v>11500000</v>
      </c>
      <c r="AJ1512" s="20">
        <v>44216</v>
      </c>
      <c r="AK1512" s="20"/>
      <c r="AL1512">
        <v>6550000</v>
      </c>
      <c r="AO1512">
        <v>6550000</v>
      </c>
      <c r="AP1512" s="35" t="s">
        <v>14691</v>
      </c>
      <c r="AQ1512" s="35" t="s">
        <v>14691</v>
      </c>
      <c r="AR1512" s="35" t="s">
        <v>14691</v>
      </c>
      <c r="AS1512" s="35" t="s">
        <v>14691</v>
      </c>
      <c r="AT1512" s="35" t="s">
        <v>14691</v>
      </c>
      <c r="AU1512">
        <v>10</v>
      </c>
      <c r="AV1512">
        <v>10.042</v>
      </c>
      <c r="AW1512" t="b">
        <v>0</v>
      </c>
      <c r="AX1512">
        <v>23000000</v>
      </c>
      <c r="AY1512" s="20">
        <v>44948</v>
      </c>
      <c r="AZ1512" s="20"/>
      <c r="BA1512" s="20"/>
      <c r="BB1512">
        <v>1</v>
      </c>
      <c r="BC1512">
        <v>0.5</v>
      </c>
      <c r="BD1512">
        <v>1</v>
      </c>
      <c r="BE1512">
        <v>11.5</v>
      </c>
      <c r="BF1512" s="35" t="s">
        <v>14691</v>
      </c>
      <c r="BG1512" s="35" t="s">
        <v>613</v>
      </c>
      <c r="BH1512" s="35" t="s">
        <v>7413</v>
      </c>
      <c r="BI1512" s="35" t="s">
        <v>2580</v>
      </c>
      <c r="BJ1512" s="35" t="s">
        <v>7414</v>
      </c>
    </row>
    <row r="1513" spans="1:62" x14ac:dyDescent="0.2">
      <c r="A1513">
        <v>1511</v>
      </c>
      <c r="B1513" s="35" t="s">
        <v>7404</v>
      </c>
      <c r="C1513" s="35" t="s">
        <v>7405</v>
      </c>
      <c r="D1513" s="35" t="s">
        <v>7406</v>
      </c>
      <c r="E1513" s="35" t="s">
        <v>7415</v>
      </c>
      <c r="F1513" s="35" t="s">
        <v>7408</v>
      </c>
      <c r="G1513" s="20">
        <v>44195</v>
      </c>
      <c r="H1513" s="35" t="s">
        <v>3225</v>
      </c>
      <c r="I1513" s="35" t="s">
        <v>54</v>
      </c>
      <c r="J1513" s="35" t="s">
        <v>69</v>
      </c>
      <c r="K1513">
        <v>18</v>
      </c>
      <c r="L1513">
        <v>9.1999999999999993</v>
      </c>
      <c r="M1513" s="35" t="s">
        <v>7409</v>
      </c>
      <c r="N1513" s="35" t="s">
        <v>7410</v>
      </c>
      <c r="O1513" s="35" t="s">
        <v>102</v>
      </c>
      <c r="P1513" s="35" t="s">
        <v>2656</v>
      </c>
      <c r="Q1513" s="35" t="s">
        <v>209</v>
      </c>
      <c r="R1513" s="35" t="s">
        <v>2623</v>
      </c>
      <c r="S1513" s="35" t="s">
        <v>7411</v>
      </c>
      <c r="T1513">
        <v>23000000</v>
      </c>
      <c r="U1513">
        <v>10</v>
      </c>
      <c r="V1513" s="35" t="s">
        <v>7412</v>
      </c>
      <c r="W1513" s="35" t="s">
        <v>612</v>
      </c>
      <c r="X1513" s="35" t="s">
        <v>79</v>
      </c>
      <c r="Y1513" s="35" t="s">
        <v>48</v>
      </c>
      <c r="Z1513" s="35" t="s">
        <v>14691</v>
      </c>
      <c r="AA1513" s="35" t="s">
        <v>14691</v>
      </c>
      <c r="AC1513" s="35" t="s">
        <v>14691</v>
      </c>
      <c r="AD1513" s="35" t="s">
        <v>14691</v>
      </c>
      <c r="AE1513">
        <v>230009544</v>
      </c>
      <c r="AF1513">
        <v>10</v>
      </c>
      <c r="AG1513" s="35" t="s">
        <v>14691</v>
      </c>
      <c r="AI1513">
        <v>11500000</v>
      </c>
      <c r="AJ1513" s="20">
        <v>44216</v>
      </c>
      <c r="AK1513" s="20"/>
      <c r="AL1513">
        <v>6550000</v>
      </c>
      <c r="AO1513">
        <v>6550000</v>
      </c>
      <c r="AP1513" s="35" t="s">
        <v>14691</v>
      </c>
      <c r="AQ1513" s="35" t="s">
        <v>14691</v>
      </c>
      <c r="AR1513" s="35" t="s">
        <v>14691</v>
      </c>
      <c r="AS1513" s="35" t="s">
        <v>14691</v>
      </c>
      <c r="AT1513" s="35" t="s">
        <v>14691</v>
      </c>
      <c r="AU1513">
        <v>10</v>
      </c>
      <c r="AV1513">
        <v>10.042</v>
      </c>
      <c r="AW1513" t="b">
        <v>0</v>
      </c>
      <c r="AX1513">
        <v>23000000</v>
      </c>
      <c r="AY1513" s="20">
        <v>44948</v>
      </c>
      <c r="AZ1513" s="20"/>
      <c r="BA1513" s="20"/>
      <c r="BB1513">
        <v>1</v>
      </c>
      <c r="BC1513">
        <v>0.5</v>
      </c>
      <c r="BD1513">
        <v>1</v>
      </c>
      <c r="BE1513">
        <v>11.5</v>
      </c>
      <c r="BF1513" s="35" t="s">
        <v>14691</v>
      </c>
      <c r="BG1513" s="35" t="s">
        <v>7404</v>
      </c>
      <c r="BH1513" s="35" t="s">
        <v>7416</v>
      </c>
      <c r="BI1513" s="35" t="s">
        <v>2584</v>
      </c>
      <c r="BJ1513" s="35" t="s">
        <v>7417</v>
      </c>
    </row>
    <row r="1514" spans="1:62" x14ac:dyDescent="0.2">
      <c r="A1514">
        <v>1512</v>
      </c>
      <c r="B1514" s="35" t="s">
        <v>7404</v>
      </c>
      <c r="C1514" s="35" t="s">
        <v>7405</v>
      </c>
      <c r="D1514" s="35" t="s">
        <v>7406</v>
      </c>
      <c r="E1514" s="35" t="s">
        <v>7418</v>
      </c>
      <c r="F1514" s="35" t="s">
        <v>7408</v>
      </c>
      <c r="G1514" s="20">
        <v>44195</v>
      </c>
      <c r="H1514" s="35" t="s">
        <v>3225</v>
      </c>
      <c r="I1514" s="35" t="s">
        <v>54</v>
      </c>
      <c r="J1514" s="35" t="s">
        <v>69</v>
      </c>
      <c r="K1514">
        <v>18</v>
      </c>
      <c r="L1514">
        <v>9.1999999999999993</v>
      </c>
      <c r="M1514" s="35" t="s">
        <v>7409</v>
      </c>
      <c r="N1514" s="35" t="s">
        <v>7410</v>
      </c>
      <c r="O1514" s="35" t="s">
        <v>102</v>
      </c>
      <c r="P1514" s="35" t="s">
        <v>2656</v>
      </c>
      <c r="Q1514" s="35" t="s">
        <v>209</v>
      </c>
      <c r="R1514" s="35" t="s">
        <v>2623</v>
      </c>
      <c r="S1514" s="35" t="s">
        <v>7411</v>
      </c>
      <c r="T1514">
        <v>23000000</v>
      </c>
      <c r="U1514">
        <v>10</v>
      </c>
      <c r="V1514" s="35" t="s">
        <v>7412</v>
      </c>
      <c r="W1514" s="35" t="s">
        <v>612</v>
      </c>
      <c r="X1514" s="35" t="s">
        <v>79</v>
      </c>
      <c r="Y1514" s="35" t="s">
        <v>48</v>
      </c>
      <c r="Z1514" s="35" t="s">
        <v>14691</v>
      </c>
      <c r="AA1514" s="35" t="s">
        <v>14691</v>
      </c>
      <c r="AC1514" s="35" t="s">
        <v>14691</v>
      </c>
      <c r="AD1514" s="35" t="s">
        <v>14691</v>
      </c>
      <c r="AE1514">
        <v>230009544</v>
      </c>
      <c r="AF1514">
        <v>10</v>
      </c>
      <c r="AG1514" s="35" t="s">
        <v>14691</v>
      </c>
      <c r="AI1514">
        <v>11500000</v>
      </c>
      <c r="AJ1514" s="20">
        <v>44216</v>
      </c>
      <c r="AK1514" s="20"/>
      <c r="AL1514">
        <v>6550000</v>
      </c>
      <c r="AO1514">
        <v>6550000</v>
      </c>
      <c r="AP1514" s="35" t="s">
        <v>14691</v>
      </c>
      <c r="AQ1514" s="35" t="s">
        <v>14691</v>
      </c>
      <c r="AR1514" s="35" t="s">
        <v>14691</v>
      </c>
      <c r="AS1514" s="35" t="s">
        <v>14691</v>
      </c>
      <c r="AT1514" s="35" t="s">
        <v>14691</v>
      </c>
      <c r="AU1514">
        <v>10</v>
      </c>
      <c r="AV1514">
        <v>10.042</v>
      </c>
      <c r="AW1514" t="b">
        <v>0</v>
      </c>
      <c r="AX1514">
        <v>23000000</v>
      </c>
      <c r="AY1514" s="20">
        <v>44948</v>
      </c>
      <c r="AZ1514" s="20"/>
      <c r="BA1514" s="20"/>
      <c r="BB1514">
        <v>1</v>
      </c>
      <c r="BC1514">
        <v>0.5</v>
      </c>
      <c r="BD1514">
        <v>1</v>
      </c>
      <c r="BE1514">
        <v>11.5</v>
      </c>
      <c r="BF1514" s="35" t="s">
        <v>14691</v>
      </c>
      <c r="BG1514" s="35" t="s">
        <v>7419</v>
      </c>
      <c r="BH1514" s="35" t="s">
        <v>7420</v>
      </c>
      <c r="BI1514" s="35" t="s">
        <v>2589</v>
      </c>
      <c r="BJ1514" s="35" t="s">
        <v>7421</v>
      </c>
    </row>
    <row r="1515" spans="1:62" x14ac:dyDescent="0.2">
      <c r="A1515">
        <v>1513</v>
      </c>
      <c r="B1515" s="35" t="s">
        <v>3278</v>
      </c>
      <c r="C1515" s="35" t="s">
        <v>3279</v>
      </c>
      <c r="D1515" s="35" t="s">
        <v>3280</v>
      </c>
      <c r="E1515" s="35" t="s">
        <v>3281</v>
      </c>
      <c r="F1515" s="35" t="s">
        <v>3282</v>
      </c>
      <c r="G1515" s="20">
        <v>44295</v>
      </c>
      <c r="H1515" s="35" t="s">
        <v>610</v>
      </c>
      <c r="I1515" s="35" t="s">
        <v>54</v>
      </c>
      <c r="J1515" s="35" t="s">
        <v>137</v>
      </c>
      <c r="K1515">
        <v>18</v>
      </c>
      <c r="L1515">
        <v>9.1999999999999993</v>
      </c>
      <c r="M1515" s="35" t="s">
        <v>3283</v>
      </c>
      <c r="N1515" s="35" t="s">
        <v>3284</v>
      </c>
      <c r="O1515" s="35" t="s">
        <v>609</v>
      </c>
      <c r="P1515" s="35" t="s">
        <v>2575</v>
      </c>
      <c r="Q1515" s="35" t="s">
        <v>52</v>
      </c>
      <c r="R1515" s="35" t="s">
        <v>2623</v>
      </c>
      <c r="S1515" s="35" t="s">
        <v>3285</v>
      </c>
      <c r="T1515">
        <v>10326000</v>
      </c>
      <c r="U1515">
        <v>10</v>
      </c>
      <c r="V1515" s="35" t="s">
        <v>14691</v>
      </c>
      <c r="W1515" s="35" t="s">
        <v>608</v>
      </c>
      <c r="X1515" s="35" t="s">
        <v>147</v>
      </c>
      <c r="Y1515" s="35" t="s">
        <v>48</v>
      </c>
      <c r="Z1515" s="35" t="s">
        <v>14691</v>
      </c>
      <c r="AA1515" s="35" t="s">
        <v>14691</v>
      </c>
      <c r="AC1515" s="35" t="s">
        <v>14691</v>
      </c>
      <c r="AD1515" s="35" t="s">
        <v>14691</v>
      </c>
      <c r="AE1515">
        <v>104293903</v>
      </c>
      <c r="AF1515">
        <v>10.1</v>
      </c>
      <c r="AG1515" s="35" t="s">
        <v>14691</v>
      </c>
      <c r="AI1515">
        <v>5163000</v>
      </c>
      <c r="AJ1515" s="20">
        <v>44344</v>
      </c>
      <c r="AK1515" s="20"/>
      <c r="AL1515">
        <v>4668800</v>
      </c>
      <c r="AO1515">
        <v>4668800</v>
      </c>
      <c r="AP1515" s="35" t="s">
        <v>14691</v>
      </c>
      <c r="AQ1515" s="35" t="s">
        <v>14691</v>
      </c>
      <c r="AR1515" s="35" t="s">
        <v>14691</v>
      </c>
      <c r="AS1515" s="35" t="s">
        <v>14691</v>
      </c>
      <c r="AT1515" s="35" t="s">
        <v>14691</v>
      </c>
      <c r="AU1515">
        <v>10.1</v>
      </c>
      <c r="AV1515">
        <v>10.102</v>
      </c>
      <c r="AW1515" t="b">
        <v>0</v>
      </c>
      <c r="AX1515">
        <v>10326000</v>
      </c>
      <c r="AY1515" s="20">
        <v>44714</v>
      </c>
      <c r="AZ1515" s="20"/>
      <c r="BA1515" s="20">
        <v>44897</v>
      </c>
      <c r="BB1515">
        <v>1</v>
      </c>
      <c r="BC1515">
        <v>1</v>
      </c>
      <c r="BD1515">
        <v>1</v>
      </c>
      <c r="BE1515">
        <v>11.5</v>
      </c>
      <c r="BF1515" s="35" t="s">
        <v>14691</v>
      </c>
      <c r="BG1515" s="35" t="s">
        <v>611</v>
      </c>
      <c r="BH1515" s="35" t="s">
        <v>14908</v>
      </c>
      <c r="BI1515" s="35" t="s">
        <v>2580</v>
      </c>
      <c r="BJ1515" s="35" t="s">
        <v>3286</v>
      </c>
    </row>
    <row r="1516" spans="1:62" x14ac:dyDescent="0.2">
      <c r="A1516">
        <v>1514</v>
      </c>
      <c r="B1516" s="35" t="s">
        <v>3278</v>
      </c>
      <c r="C1516" s="35" t="s">
        <v>3279</v>
      </c>
      <c r="D1516" s="35" t="s">
        <v>3280</v>
      </c>
      <c r="E1516" s="35" t="s">
        <v>3287</v>
      </c>
      <c r="F1516" s="35" t="s">
        <v>3282</v>
      </c>
      <c r="G1516" s="20">
        <v>44295</v>
      </c>
      <c r="H1516" s="35" t="s">
        <v>610</v>
      </c>
      <c r="I1516" s="35" t="s">
        <v>54</v>
      </c>
      <c r="J1516" s="35" t="s">
        <v>137</v>
      </c>
      <c r="K1516">
        <v>18</v>
      </c>
      <c r="L1516">
        <v>9.1999999999999993</v>
      </c>
      <c r="M1516" s="35" t="s">
        <v>3283</v>
      </c>
      <c r="N1516" s="35" t="s">
        <v>3284</v>
      </c>
      <c r="O1516" s="35" t="s">
        <v>609</v>
      </c>
      <c r="P1516" s="35" t="s">
        <v>2575</v>
      </c>
      <c r="Q1516" s="35" t="s">
        <v>52</v>
      </c>
      <c r="R1516" s="35" t="s">
        <v>2623</v>
      </c>
      <c r="S1516" s="35" t="s">
        <v>3285</v>
      </c>
      <c r="T1516">
        <v>10326000</v>
      </c>
      <c r="U1516">
        <v>10</v>
      </c>
      <c r="V1516" s="35" t="s">
        <v>14691</v>
      </c>
      <c r="W1516" s="35" t="s">
        <v>608</v>
      </c>
      <c r="X1516" s="35" t="s">
        <v>147</v>
      </c>
      <c r="Y1516" s="35" t="s">
        <v>48</v>
      </c>
      <c r="Z1516" s="35" t="s">
        <v>14691</v>
      </c>
      <c r="AA1516" s="35" t="s">
        <v>14691</v>
      </c>
      <c r="AC1516" s="35" t="s">
        <v>14691</v>
      </c>
      <c r="AD1516" s="35" t="s">
        <v>14691</v>
      </c>
      <c r="AE1516">
        <v>104293903</v>
      </c>
      <c r="AF1516">
        <v>10.1</v>
      </c>
      <c r="AG1516" s="35" t="s">
        <v>14691</v>
      </c>
      <c r="AI1516">
        <v>5163000</v>
      </c>
      <c r="AJ1516" s="20">
        <v>44344</v>
      </c>
      <c r="AK1516" s="20"/>
      <c r="AL1516">
        <v>4668800</v>
      </c>
      <c r="AO1516">
        <v>4668800</v>
      </c>
      <c r="AP1516" s="35" t="s">
        <v>14691</v>
      </c>
      <c r="AQ1516" s="35" t="s">
        <v>14691</v>
      </c>
      <c r="AR1516" s="35" t="s">
        <v>14691</v>
      </c>
      <c r="AS1516" s="35" t="s">
        <v>14691</v>
      </c>
      <c r="AT1516" s="35" t="s">
        <v>14691</v>
      </c>
      <c r="AU1516">
        <v>10.1</v>
      </c>
      <c r="AV1516">
        <v>10.102</v>
      </c>
      <c r="AW1516" t="b">
        <v>0</v>
      </c>
      <c r="AX1516">
        <v>10326000</v>
      </c>
      <c r="AY1516" s="20">
        <v>44714</v>
      </c>
      <c r="AZ1516" s="20"/>
      <c r="BA1516" s="20">
        <v>44897</v>
      </c>
      <c r="BB1516">
        <v>1</v>
      </c>
      <c r="BC1516">
        <v>1</v>
      </c>
      <c r="BD1516">
        <v>1</v>
      </c>
      <c r="BE1516">
        <v>11.5</v>
      </c>
      <c r="BF1516" s="35" t="s">
        <v>14691</v>
      </c>
      <c r="BG1516" s="35" t="s">
        <v>3278</v>
      </c>
      <c r="BH1516" s="35" t="s">
        <v>14909</v>
      </c>
      <c r="BI1516" s="35" t="s">
        <v>2584</v>
      </c>
      <c r="BJ1516" s="35" t="s">
        <v>3288</v>
      </c>
    </row>
    <row r="1517" spans="1:62" x14ac:dyDescent="0.2">
      <c r="A1517">
        <v>1515</v>
      </c>
      <c r="B1517" s="35" t="s">
        <v>3278</v>
      </c>
      <c r="C1517" s="35" t="s">
        <v>3279</v>
      </c>
      <c r="D1517" s="35" t="s">
        <v>3280</v>
      </c>
      <c r="E1517" s="35" t="s">
        <v>3289</v>
      </c>
      <c r="F1517" s="35" t="s">
        <v>3282</v>
      </c>
      <c r="G1517" s="20">
        <v>44295</v>
      </c>
      <c r="H1517" s="35" t="s">
        <v>610</v>
      </c>
      <c r="I1517" s="35" t="s">
        <v>54</v>
      </c>
      <c r="J1517" s="35" t="s">
        <v>137</v>
      </c>
      <c r="K1517">
        <v>18</v>
      </c>
      <c r="L1517">
        <v>9.1999999999999993</v>
      </c>
      <c r="M1517" s="35" t="s">
        <v>3283</v>
      </c>
      <c r="N1517" s="35" t="s">
        <v>3284</v>
      </c>
      <c r="O1517" s="35" t="s">
        <v>609</v>
      </c>
      <c r="P1517" s="35" t="s">
        <v>2575</v>
      </c>
      <c r="Q1517" s="35" t="s">
        <v>52</v>
      </c>
      <c r="R1517" s="35" t="s">
        <v>2623</v>
      </c>
      <c r="S1517" s="35" t="s">
        <v>3285</v>
      </c>
      <c r="T1517">
        <v>10326000</v>
      </c>
      <c r="U1517">
        <v>10</v>
      </c>
      <c r="V1517" s="35" t="s">
        <v>14691</v>
      </c>
      <c r="W1517" s="35" t="s">
        <v>608</v>
      </c>
      <c r="X1517" s="35" t="s">
        <v>147</v>
      </c>
      <c r="Y1517" s="35" t="s">
        <v>48</v>
      </c>
      <c r="Z1517" s="35" t="s">
        <v>14691</v>
      </c>
      <c r="AA1517" s="35" t="s">
        <v>14691</v>
      </c>
      <c r="AC1517" s="35" t="s">
        <v>14691</v>
      </c>
      <c r="AD1517" s="35" t="s">
        <v>14691</v>
      </c>
      <c r="AE1517">
        <v>104293903</v>
      </c>
      <c r="AF1517">
        <v>10.1</v>
      </c>
      <c r="AG1517" s="35" t="s">
        <v>14691</v>
      </c>
      <c r="AI1517">
        <v>5163000</v>
      </c>
      <c r="AJ1517" s="20">
        <v>44344</v>
      </c>
      <c r="AK1517" s="20"/>
      <c r="AL1517">
        <v>4668800</v>
      </c>
      <c r="AO1517">
        <v>4668800</v>
      </c>
      <c r="AP1517" s="35" t="s">
        <v>14691</v>
      </c>
      <c r="AQ1517" s="35" t="s">
        <v>14691</v>
      </c>
      <c r="AR1517" s="35" t="s">
        <v>14691</v>
      </c>
      <c r="AS1517" s="35" t="s">
        <v>14691</v>
      </c>
      <c r="AT1517" s="35" t="s">
        <v>14691</v>
      </c>
      <c r="AU1517">
        <v>10.1</v>
      </c>
      <c r="AV1517">
        <v>10.102</v>
      </c>
      <c r="AW1517" t="b">
        <v>0</v>
      </c>
      <c r="AX1517">
        <v>10326000</v>
      </c>
      <c r="AY1517" s="20">
        <v>44714</v>
      </c>
      <c r="AZ1517" s="20"/>
      <c r="BA1517" s="20">
        <v>44897</v>
      </c>
      <c r="BB1517">
        <v>1</v>
      </c>
      <c r="BC1517">
        <v>1</v>
      </c>
      <c r="BD1517">
        <v>1</v>
      </c>
      <c r="BE1517">
        <v>11.5</v>
      </c>
      <c r="BF1517" s="35" t="s">
        <v>14691</v>
      </c>
      <c r="BG1517" s="35" t="s">
        <v>3290</v>
      </c>
      <c r="BH1517" s="35" t="s">
        <v>14910</v>
      </c>
      <c r="BI1517" s="35" t="s">
        <v>2589</v>
      </c>
      <c r="BJ1517" s="35" t="s">
        <v>3291</v>
      </c>
    </row>
    <row r="1518" spans="1:62" x14ac:dyDescent="0.2">
      <c r="A1518">
        <v>1516</v>
      </c>
      <c r="B1518" s="35" t="s">
        <v>3062</v>
      </c>
      <c r="C1518" s="35" t="s">
        <v>3063</v>
      </c>
      <c r="D1518" s="35" t="s">
        <v>3064</v>
      </c>
      <c r="E1518" s="35" t="s">
        <v>3065</v>
      </c>
      <c r="F1518" s="35" t="s">
        <v>3066</v>
      </c>
      <c r="G1518" s="20">
        <v>44061</v>
      </c>
      <c r="H1518" s="35" t="s">
        <v>2949</v>
      </c>
      <c r="I1518" s="35" t="s">
        <v>54</v>
      </c>
      <c r="J1518" s="35" t="s">
        <v>69</v>
      </c>
      <c r="K1518">
        <v>18</v>
      </c>
      <c r="L1518">
        <v>9.1999999999999993</v>
      </c>
      <c r="M1518" s="35" t="s">
        <v>3067</v>
      </c>
      <c r="N1518" s="35" t="s">
        <v>3068</v>
      </c>
      <c r="O1518" s="35" t="s">
        <v>52</v>
      </c>
      <c r="P1518" s="35" t="s">
        <v>2656</v>
      </c>
      <c r="Q1518" s="35" t="s">
        <v>112</v>
      </c>
      <c r="R1518" s="35" t="s">
        <v>2623</v>
      </c>
      <c r="S1518" s="35" t="s">
        <v>3069</v>
      </c>
      <c r="T1518">
        <v>10477350</v>
      </c>
      <c r="U1518">
        <v>10</v>
      </c>
      <c r="V1518" s="35" t="s">
        <v>3070</v>
      </c>
      <c r="W1518" s="35" t="s">
        <v>118</v>
      </c>
      <c r="X1518" s="35" t="s">
        <v>79</v>
      </c>
      <c r="Y1518" s="35" t="s">
        <v>48</v>
      </c>
      <c r="Z1518" s="35" t="s">
        <v>130</v>
      </c>
      <c r="AA1518" s="35" t="s">
        <v>56</v>
      </c>
      <c r="AC1518" s="35" t="s">
        <v>14691</v>
      </c>
      <c r="AD1518" s="35" t="s">
        <v>14691</v>
      </c>
      <c r="AE1518">
        <v>107086751</v>
      </c>
      <c r="AF1518">
        <v>10.220000000000001</v>
      </c>
      <c r="AG1518" s="35" t="s">
        <v>606</v>
      </c>
      <c r="AH1518">
        <v>151300000</v>
      </c>
      <c r="AI1518">
        <v>5238675</v>
      </c>
      <c r="AJ1518" s="20">
        <v>44152</v>
      </c>
      <c r="AK1518" s="20">
        <v>44592</v>
      </c>
      <c r="AL1518">
        <v>5829006</v>
      </c>
      <c r="AO1518">
        <v>5829006</v>
      </c>
      <c r="AP1518" s="35" t="s">
        <v>14691</v>
      </c>
      <c r="AQ1518" s="35" t="s">
        <v>14691</v>
      </c>
      <c r="AR1518" s="35" t="s">
        <v>14691</v>
      </c>
      <c r="AS1518" s="35" t="s">
        <v>14691</v>
      </c>
      <c r="AT1518" s="35" t="s">
        <v>14691</v>
      </c>
      <c r="AU1518">
        <v>10.220000000000001</v>
      </c>
      <c r="AV1518">
        <v>10.227</v>
      </c>
      <c r="AW1518" t="b">
        <v>1</v>
      </c>
      <c r="AX1518">
        <v>10477350</v>
      </c>
      <c r="AY1518" s="20">
        <v>44700</v>
      </c>
      <c r="AZ1518" s="20">
        <v>44700</v>
      </c>
      <c r="BA1518" s="20"/>
      <c r="BB1518">
        <v>1</v>
      </c>
      <c r="BC1518">
        <v>0.5</v>
      </c>
      <c r="BD1518">
        <v>1</v>
      </c>
      <c r="BE1518">
        <v>11.5</v>
      </c>
      <c r="BF1518" s="35" t="s">
        <v>14691</v>
      </c>
      <c r="BG1518" s="35" t="s">
        <v>607</v>
      </c>
      <c r="BH1518" s="35" t="s">
        <v>3071</v>
      </c>
      <c r="BI1518" s="35" t="s">
        <v>2580</v>
      </c>
      <c r="BJ1518" s="35" t="s">
        <v>3072</v>
      </c>
    </row>
    <row r="1519" spans="1:62" x14ac:dyDescent="0.2">
      <c r="A1519">
        <v>1517</v>
      </c>
      <c r="B1519" s="35" t="s">
        <v>3062</v>
      </c>
      <c r="C1519" s="35" t="s">
        <v>3063</v>
      </c>
      <c r="D1519" s="35" t="s">
        <v>3064</v>
      </c>
      <c r="E1519" s="35" t="s">
        <v>3073</v>
      </c>
      <c r="F1519" s="35" t="s">
        <v>3066</v>
      </c>
      <c r="G1519" s="20">
        <v>44061</v>
      </c>
      <c r="H1519" s="35" t="s">
        <v>2949</v>
      </c>
      <c r="I1519" s="35" t="s">
        <v>54</v>
      </c>
      <c r="J1519" s="35" t="s">
        <v>69</v>
      </c>
      <c r="K1519">
        <v>18</v>
      </c>
      <c r="L1519">
        <v>9.1999999999999993</v>
      </c>
      <c r="M1519" s="35" t="s">
        <v>3067</v>
      </c>
      <c r="N1519" s="35" t="s">
        <v>3068</v>
      </c>
      <c r="O1519" s="35" t="s">
        <v>52</v>
      </c>
      <c r="P1519" s="35" t="s">
        <v>2656</v>
      </c>
      <c r="Q1519" s="35" t="s">
        <v>112</v>
      </c>
      <c r="R1519" s="35" t="s">
        <v>2623</v>
      </c>
      <c r="S1519" s="35" t="s">
        <v>3069</v>
      </c>
      <c r="T1519">
        <v>10477350</v>
      </c>
      <c r="U1519">
        <v>10</v>
      </c>
      <c r="V1519" s="35" t="s">
        <v>3070</v>
      </c>
      <c r="W1519" s="35" t="s">
        <v>118</v>
      </c>
      <c r="X1519" s="35" t="s">
        <v>79</v>
      </c>
      <c r="Y1519" s="35" t="s">
        <v>48</v>
      </c>
      <c r="Z1519" s="35" t="s">
        <v>130</v>
      </c>
      <c r="AA1519" s="35" t="s">
        <v>56</v>
      </c>
      <c r="AC1519" s="35" t="s">
        <v>14691</v>
      </c>
      <c r="AD1519" s="35" t="s">
        <v>14691</v>
      </c>
      <c r="AE1519">
        <v>107086751</v>
      </c>
      <c r="AF1519">
        <v>10.220000000000001</v>
      </c>
      <c r="AG1519" s="35" t="s">
        <v>606</v>
      </c>
      <c r="AH1519">
        <v>151300000</v>
      </c>
      <c r="AI1519">
        <v>5238675</v>
      </c>
      <c r="AJ1519" s="20">
        <v>44152</v>
      </c>
      <c r="AK1519" s="20">
        <v>44592</v>
      </c>
      <c r="AL1519">
        <v>5829006</v>
      </c>
      <c r="AO1519">
        <v>5829006</v>
      </c>
      <c r="AP1519" s="35" t="s">
        <v>14691</v>
      </c>
      <c r="AQ1519" s="35" t="s">
        <v>14691</v>
      </c>
      <c r="AR1519" s="35" t="s">
        <v>14691</v>
      </c>
      <c r="AS1519" s="35" t="s">
        <v>14691</v>
      </c>
      <c r="AT1519" s="35" t="s">
        <v>14691</v>
      </c>
      <c r="AU1519">
        <v>10.220000000000001</v>
      </c>
      <c r="AV1519">
        <v>10.227</v>
      </c>
      <c r="AW1519" t="b">
        <v>1</v>
      </c>
      <c r="AX1519">
        <v>10477350</v>
      </c>
      <c r="AY1519" s="20">
        <v>44700</v>
      </c>
      <c r="AZ1519" s="20">
        <v>44700</v>
      </c>
      <c r="BA1519" s="20"/>
      <c r="BB1519">
        <v>1</v>
      </c>
      <c r="BC1519">
        <v>0.5</v>
      </c>
      <c r="BD1519">
        <v>1</v>
      </c>
      <c r="BE1519">
        <v>11.5</v>
      </c>
      <c r="BF1519" s="35" t="s">
        <v>14691</v>
      </c>
      <c r="BG1519" s="35" t="s">
        <v>3062</v>
      </c>
      <c r="BH1519" s="35" t="s">
        <v>3074</v>
      </c>
      <c r="BI1519" s="35" t="s">
        <v>2584</v>
      </c>
      <c r="BJ1519" s="35" t="s">
        <v>3075</v>
      </c>
    </row>
    <row r="1520" spans="1:62" x14ac:dyDescent="0.2">
      <c r="A1520">
        <v>1518</v>
      </c>
      <c r="B1520" s="35" t="s">
        <v>3062</v>
      </c>
      <c r="C1520" s="35" t="s">
        <v>3063</v>
      </c>
      <c r="D1520" s="35" t="s">
        <v>3064</v>
      </c>
      <c r="E1520" s="35" t="s">
        <v>3076</v>
      </c>
      <c r="F1520" s="35" t="s">
        <v>3066</v>
      </c>
      <c r="G1520" s="20">
        <v>44061</v>
      </c>
      <c r="H1520" s="35" t="s">
        <v>2949</v>
      </c>
      <c r="I1520" s="35" t="s">
        <v>54</v>
      </c>
      <c r="J1520" s="35" t="s">
        <v>69</v>
      </c>
      <c r="K1520">
        <v>18</v>
      </c>
      <c r="L1520">
        <v>9.1999999999999993</v>
      </c>
      <c r="M1520" s="35" t="s">
        <v>3067</v>
      </c>
      <c r="N1520" s="35" t="s">
        <v>3068</v>
      </c>
      <c r="O1520" s="35" t="s">
        <v>52</v>
      </c>
      <c r="P1520" s="35" t="s">
        <v>2656</v>
      </c>
      <c r="Q1520" s="35" t="s">
        <v>112</v>
      </c>
      <c r="R1520" s="35" t="s">
        <v>2623</v>
      </c>
      <c r="S1520" s="35" t="s">
        <v>3069</v>
      </c>
      <c r="T1520">
        <v>10477350</v>
      </c>
      <c r="U1520">
        <v>10</v>
      </c>
      <c r="V1520" s="35" t="s">
        <v>3070</v>
      </c>
      <c r="W1520" s="35" t="s">
        <v>118</v>
      </c>
      <c r="X1520" s="35" t="s">
        <v>79</v>
      </c>
      <c r="Y1520" s="35" t="s">
        <v>48</v>
      </c>
      <c r="Z1520" s="35" t="s">
        <v>130</v>
      </c>
      <c r="AA1520" s="35" t="s">
        <v>56</v>
      </c>
      <c r="AC1520" s="35" t="s">
        <v>14691</v>
      </c>
      <c r="AD1520" s="35" t="s">
        <v>14691</v>
      </c>
      <c r="AE1520">
        <v>107086751</v>
      </c>
      <c r="AF1520">
        <v>10.220000000000001</v>
      </c>
      <c r="AG1520" s="35" t="s">
        <v>606</v>
      </c>
      <c r="AH1520">
        <v>151300000</v>
      </c>
      <c r="AI1520">
        <v>5238675</v>
      </c>
      <c r="AJ1520" s="20">
        <v>44152</v>
      </c>
      <c r="AK1520" s="20">
        <v>44592</v>
      </c>
      <c r="AL1520">
        <v>5829006</v>
      </c>
      <c r="AO1520">
        <v>5829006</v>
      </c>
      <c r="AP1520" s="35" t="s">
        <v>14691</v>
      </c>
      <c r="AQ1520" s="35" t="s">
        <v>14691</v>
      </c>
      <c r="AR1520" s="35" t="s">
        <v>14691</v>
      </c>
      <c r="AS1520" s="35" t="s">
        <v>14691</v>
      </c>
      <c r="AT1520" s="35" t="s">
        <v>14691</v>
      </c>
      <c r="AU1520">
        <v>10.220000000000001</v>
      </c>
      <c r="AV1520">
        <v>10.227</v>
      </c>
      <c r="AW1520" t="b">
        <v>1</v>
      </c>
      <c r="AX1520">
        <v>10477350</v>
      </c>
      <c r="AY1520" s="20">
        <v>44700</v>
      </c>
      <c r="AZ1520" s="20">
        <v>44700</v>
      </c>
      <c r="BA1520" s="20"/>
      <c r="BB1520">
        <v>1</v>
      </c>
      <c r="BC1520">
        <v>0.5</v>
      </c>
      <c r="BD1520">
        <v>1</v>
      </c>
      <c r="BE1520">
        <v>11.5</v>
      </c>
      <c r="BF1520" s="35" t="s">
        <v>14691</v>
      </c>
      <c r="BG1520" s="35" t="s">
        <v>3077</v>
      </c>
      <c r="BH1520" s="35" t="s">
        <v>3078</v>
      </c>
      <c r="BI1520" s="35" t="s">
        <v>2589</v>
      </c>
      <c r="BJ1520" s="35" t="s">
        <v>3079</v>
      </c>
    </row>
    <row r="1521" spans="1:62" x14ac:dyDescent="0.2">
      <c r="A1521">
        <v>1519</v>
      </c>
      <c r="B1521" s="35" t="s">
        <v>5559</v>
      </c>
      <c r="C1521" s="35" t="s">
        <v>5560</v>
      </c>
      <c r="D1521" s="35" t="s">
        <v>5561</v>
      </c>
      <c r="E1521" s="35" t="s">
        <v>5562</v>
      </c>
      <c r="F1521" s="35" t="s">
        <v>5563</v>
      </c>
      <c r="G1521" s="20">
        <v>44396</v>
      </c>
      <c r="H1521" s="35" t="s">
        <v>128</v>
      </c>
      <c r="I1521" s="35" t="s">
        <v>61</v>
      </c>
      <c r="J1521" s="35" t="s">
        <v>137</v>
      </c>
      <c r="K1521">
        <v>18</v>
      </c>
      <c r="L1521">
        <v>9.1999999999999993</v>
      </c>
      <c r="M1521" s="35" t="s">
        <v>3283</v>
      </c>
      <c r="N1521" s="35" t="s">
        <v>5564</v>
      </c>
      <c r="O1521" s="35" t="s">
        <v>604</v>
      </c>
      <c r="P1521" s="35" t="s">
        <v>5565</v>
      </c>
      <c r="Q1521" s="35" t="s">
        <v>169</v>
      </c>
      <c r="R1521" s="35" t="s">
        <v>2577</v>
      </c>
      <c r="S1521" s="35" t="s">
        <v>5566</v>
      </c>
      <c r="T1521">
        <v>11500000</v>
      </c>
      <c r="U1521">
        <v>10</v>
      </c>
      <c r="V1521" s="35" t="s">
        <v>5567</v>
      </c>
      <c r="W1521" s="35" t="s">
        <v>603</v>
      </c>
      <c r="X1521" s="35" t="s">
        <v>49</v>
      </c>
      <c r="Y1521" s="35" t="s">
        <v>48</v>
      </c>
      <c r="Z1521" s="35" t="s">
        <v>14691</v>
      </c>
      <c r="AA1521" s="35" t="s">
        <v>14691</v>
      </c>
      <c r="AC1521" s="35" t="s">
        <v>14691</v>
      </c>
      <c r="AD1521" s="35" t="s">
        <v>14691</v>
      </c>
      <c r="AE1521">
        <v>116725000</v>
      </c>
      <c r="AF1521">
        <v>10.15</v>
      </c>
      <c r="AG1521" s="35" t="s">
        <v>14691</v>
      </c>
      <c r="AI1521">
        <v>11500000</v>
      </c>
      <c r="AJ1521" s="20">
        <v>44420</v>
      </c>
      <c r="AK1521" s="20"/>
      <c r="AL1521">
        <v>4897500</v>
      </c>
      <c r="AO1521">
        <v>4897500</v>
      </c>
      <c r="AP1521" s="35" t="s">
        <v>14691</v>
      </c>
      <c r="AQ1521" s="35" t="s">
        <v>14691</v>
      </c>
      <c r="AR1521" s="35" t="s">
        <v>14691</v>
      </c>
      <c r="AS1521" s="35" t="s">
        <v>14691</v>
      </c>
      <c r="AT1521" s="35" t="s">
        <v>14691</v>
      </c>
      <c r="AU1521">
        <v>10.16</v>
      </c>
      <c r="AV1521">
        <v>10.202999999999999</v>
      </c>
      <c r="AW1521" t="b">
        <v>0</v>
      </c>
      <c r="AX1521">
        <v>11500000</v>
      </c>
      <c r="AY1521" s="20">
        <v>44881</v>
      </c>
      <c r="AZ1521" s="20"/>
      <c r="BA1521" s="20">
        <v>45062</v>
      </c>
      <c r="BB1521">
        <v>1</v>
      </c>
      <c r="BC1521">
        <v>1</v>
      </c>
      <c r="BD1521">
        <v>1</v>
      </c>
      <c r="BE1521">
        <v>11.5</v>
      </c>
      <c r="BF1521" s="35" t="s">
        <v>14691</v>
      </c>
      <c r="BG1521" s="35" t="s">
        <v>605</v>
      </c>
      <c r="BH1521" s="35" t="s">
        <v>5568</v>
      </c>
      <c r="BI1521" s="35" t="s">
        <v>2580</v>
      </c>
      <c r="BJ1521" s="35" t="s">
        <v>5569</v>
      </c>
    </row>
    <row r="1522" spans="1:62" x14ac:dyDescent="0.2">
      <c r="A1522">
        <v>1520</v>
      </c>
      <c r="B1522" s="35" t="s">
        <v>5559</v>
      </c>
      <c r="C1522" s="35" t="s">
        <v>5560</v>
      </c>
      <c r="D1522" s="35" t="s">
        <v>5561</v>
      </c>
      <c r="E1522" s="35" t="s">
        <v>5570</v>
      </c>
      <c r="F1522" s="35" t="s">
        <v>5563</v>
      </c>
      <c r="G1522" s="20">
        <v>44396</v>
      </c>
      <c r="H1522" s="35" t="s">
        <v>128</v>
      </c>
      <c r="I1522" s="35" t="s">
        <v>61</v>
      </c>
      <c r="J1522" s="35" t="s">
        <v>137</v>
      </c>
      <c r="K1522">
        <v>18</v>
      </c>
      <c r="L1522">
        <v>9.1999999999999993</v>
      </c>
      <c r="M1522" s="35" t="s">
        <v>3283</v>
      </c>
      <c r="N1522" s="35" t="s">
        <v>5564</v>
      </c>
      <c r="O1522" s="35" t="s">
        <v>604</v>
      </c>
      <c r="P1522" s="35" t="s">
        <v>5565</v>
      </c>
      <c r="Q1522" s="35" t="s">
        <v>169</v>
      </c>
      <c r="R1522" s="35" t="s">
        <v>2577</v>
      </c>
      <c r="S1522" s="35" t="s">
        <v>5566</v>
      </c>
      <c r="T1522">
        <v>11500000</v>
      </c>
      <c r="U1522">
        <v>10</v>
      </c>
      <c r="V1522" s="35" t="s">
        <v>5567</v>
      </c>
      <c r="W1522" s="35" t="s">
        <v>603</v>
      </c>
      <c r="X1522" s="35" t="s">
        <v>49</v>
      </c>
      <c r="Y1522" s="35" t="s">
        <v>48</v>
      </c>
      <c r="Z1522" s="35" t="s">
        <v>14691</v>
      </c>
      <c r="AA1522" s="35" t="s">
        <v>14691</v>
      </c>
      <c r="AC1522" s="35" t="s">
        <v>14691</v>
      </c>
      <c r="AD1522" s="35" t="s">
        <v>14691</v>
      </c>
      <c r="AE1522">
        <v>116725000</v>
      </c>
      <c r="AF1522">
        <v>10.15</v>
      </c>
      <c r="AG1522" s="35" t="s">
        <v>14691</v>
      </c>
      <c r="AI1522">
        <v>11500000</v>
      </c>
      <c r="AJ1522" s="20">
        <v>44420</v>
      </c>
      <c r="AK1522" s="20"/>
      <c r="AL1522">
        <v>4897500</v>
      </c>
      <c r="AO1522">
        <v>4897500</v>
      </c>
      <c r="AP1522" s="35" t="s">
        <v>14691</v>
      </c>
      <c r="AQ1522" s="35" t="s">
        <v>14691</v>
      </c>
      <c r="AR1522" s="35" t="s">
        <v>14691</v>
      </c>
      <c r="AS1522" s="35" t="s">
        <v>14691</v>
      </c>
      <c r="AT1522" s="35" t="s">
        <v>14691</v>
      </c>
      <c r="AU1522">
        <v>10.16</v>
      </c>
      <c r="AV1522">
        <v>10.202999999999999</v>
      </c>
      <c r="AW1522" t="b">
        <v>0</v>
      </c>
      <c r="AX1522">
        <v>11500000</v>
      </c>
      <c r="AY1522" s="20">
        <v>44881</v>
      </c>
      <c r="AZ1522" s="20"/>
      <c r="BA1522" s="20">
        <v>45062</v>
      </c>
      <c r="BB1522">
        <v>1</v>
      </c>
      <c r="BC1522">
        <v>1</v>
      </c>
      <c r="BD1522">
        <v>1</v>
      </c>
      <c r="BE1522">
        <v>11.5</v>
      </c>
      <c r="BF1522" s="35" t="s">
        <v>14691</v>
      </c>
      <c r="BG1522" s="35" t="s">
        <v>5559</v>
      </c>
      <c r="BH1522" s="35" t="s">
        <v>5571</v>
      </c>
      <c r="BI1522" s="35" t="s">
        <v>2584</v>
      </c>
      <c r="BJ1522" s="35" t="s">
        <v>5572</v>
      </c>
    </row>
    <row r="1523" spans="1:62" x14ac:dyDescent="0.2">
      <c r="A1523">
        <v>1521</v>
      </c>
      <c r="B1523" s="35" t="s">
        <v>5559</v>
      </c>
      <c r="C1523" s="35" t="s">
        <v>5560</v>
      </c>
      <c r="D1523" s="35" t="s">
        <v>5561</v>
      </c>
      <c r="E1523" s="35" t="s">
        <v>5573</v>
      </c>
      <c r="F1523" s="35" t="s">
        <v>5563</v>
      </c>
      <c r="G1523" s="20">
        <v>44396</v>
      </c>
      <c r="H1523" s="35" t="s">
        <v>128</v>
      </c>
      <c r="I1523" s="35" t="s">
        <v>61</v>
      </c>
      <c r="J1523" s="35" t="s">
        <v>137</v>
      </c>
      <c r="K1523">
        <v>18</v>
      </c>
      <c r="L1523">
        <v>9.1999999999999993</v>
      </c>
      <c r="M1523" s="35" t="s">
        <v>3283</v>
      </c>
      <c r="N1523" s="35" t="s">
        <v>5564</v>
      </c>
      <c r="O1523" s="35" t="s">
        <v>604</v>
      </c>
      <c r="P1523" s="35" t="s">
        <v>5565</v>
      </c>
      <c r="Q1523" s="35" t="s">
        <v>169</v>
      </c>
      <c r="R1523" s="35" t="s">
        <v>2577</v>
      </c>
      <c r="S1523" s="35" t="s">
        <v>5566</v>
      </c>
      <c r="T1523">
        <v>11500000</v>
      </c>
      <c r="U1523">
        <v>10</v>
      </c>
      <c r="V1523" s="35" t="s">
        <v>5567</v>
      </c>
      <c r="W1523" s="35" t="s">
        <v>603</v>
      </c>
      <c r="X1523" s="35" t="s">
        <v>49</v>
      </c>
      <c r="Y1523" s="35" t="s">
        <v>48</v>
      </c>
      <c r="Z1523" s="35" t="s">
        <v>14691</v>
      </c>
      <c r="AA1523" s="35" t="s">
        <v>14691</v>
      </c>
      <c r="AC1523" s="35" t="s">
        <v>14691</v>
      </c>
      <c r="AD1523" s="35" t="s">
        <v>14691</v>
      </c>
      <c r="AE1523">
        <v>116725000</v>
      </c>
      <c r="AF1523">
        <v>10.15</v>
      </c>
      <c r="AG1523" s="35" t="s">
        <v>14691</v>
      </c>
      <c r="AI1523">
        <v>11500000</v>
      </c>
      <c r="AJ1523" s="20">
        <v>44420</v>
      </c>
      <c r="AK1523" s="20"/>
      <c r="AL1523">
        <v>4897500</v>
      </c>
      <c r="AO1523">
        <v>4897500</v>
      </c>
      <c r="AP1523" s="35" t="s">
        <v>14691</v>
      </c>
      <c r="AQ1523" s="35" t="s">
        <v>14691</v>
      </c>
      <c r="AR1523" s="35" t="s">
        <v>14691</v>
      </c>
      <c r="AS1523" s="35" t="s">
        <v>14691</v>
      </c>
      <c r="AT1523" s="35" t="s">
        <v>14691</v>
      </c>
      <c r="AU1523">
        <v>10.16</v>
      </c>
      <c r="AV1523">
        <v>10.202999999999999</v>
      </c>
      <c r="AW1523" t="b">
        <v>0</v>
      </c>
      <c r="AX1523">
        <v>11500000</v>
      </c>
      <c r="AY1523" s="20">
        <v>44881</v>
      </c>
      <c r="AZ1523" s="20"/>
      <c r="BA1523" s="20">
        <v>45062</v>
      </c>
      <c r="BB1523">
        <v>1</v>
      </c>
      <c r="BC1523">
        <v>1</v>
      </c>
      <c r="BD1523">
        <v>1</v>
      </c>
      <c r="BE1523">
        <v>11.5</v>
      </c>
      <c r="BF1523" s="35" t="s">
        <v>14691</v>
      </c>
      <c r="BG1523" s="35" t="s">
        <v>5574</v>
      </c>
      <c r="BH1523" s="35" t="s">
        <v>5575</v>
      </c>
      <c r="BI1523" s="35" t="s">
        <v>2589</v>
      </c>
      <c r="BJ1523" s="35" t="s">
        <v>5576</v>
      </c>
    </row>
    <row r="1524" spans="1:62" x14ac:dyDescent="0.2">
      <c r="A1524">
        <v>1522</v>
      </c>
      <c r="B1524" s="35" t="s">
        <v>10333</v>
      </c>
      <c r="C1524" s="35" t="s">
        <v>10334</v>
      </c>
      <c r="D1524" s="35" t="s">
        <v>10335</v>
      </c>
      <c r="E1524" s="35" t="s">
        <v>10336</v>
      </c>
      <c r="F1524" s="35" t="s">
        <v>10337</v>
      </c>
      <c r="G1524" s="20">
        <v>44404</v>
      </c>
      <c r="H1524" s="35" t="s">
        <v>2949</v>
      </c>
      <c r="I1524" s="35" t="s">
        <v>54</v>
      </c>
      <c r="J1524" s="35" t="s">
        <v>137</v>
      </c>
      <c r="K1524">
        <v>18</v>
      </c>
      <c r="L1524">
        <v>9.1999999999999993</v>
      </c>
      <c r="M1524" s="35" t="s">
        <v>10338</v>
      </c>
      <c r="N1524" s="35" t="s">
        <v>10339</v>
      </c>
      <c r="O1524" s="35" t="s">
        <v>87</v>
      </c>
      <c r="P1524" s="35" t="s">
        <v>2575</v>
      </c>
      <c r="Q1524" s="35" t="s">
        <v>200</v>
      </c>
      <c r="R1524" s="35" t="s">
        <v>2577</v>
      </c>
      <c r="S1524" s="35" t="s">
        <v>10340</v>
      </c>
      <c r="T1524">
        <v>17250000</v>
      </c>
      <c r="U1524">
        <v>10</v>
      </c>
      <c r="V1524" s="35" t="s">
        <v>14691</v>
      </c>
      <c r="W1524" s="35" t="s">
        <v>601</v>
      </c>
      <c r="X1524" s="35" t="s">
        <v>57</v>
      </c>
      <c r="Y1524" s="35" t="s">
        <v>48</v>
      </c>
      <c r="Z1524" s="35" t="s">
        <v>14691</v>
      </c>
      <c r="AA1524" s="35" t="s">
        <v>14691</v>
      </c>
      <c r="AC1524" s="35" t="s">
        <v>14691</v>
      </c>
      <c r="AD1524" s="35" t="s">
        <v>14691</v>
      </c>
      <c r="AE1524">
        <v>175950628</v>
      </c>
      <c r="AF1524">
        <v>10.199999999999999</v>
      </c>
      <c r="AG1524" s="35" t="s">
        <v>14691</v>
      </c>
      <c r="AI1524">
        <v>17250000</v>
      </c>
      <c r="AJ1524" s="20">
        <v>44442</v>
      </c>
      <c r="AK1524" s="20"/>
      <c r="AL1524">
        <v>9300000</v>
      </c>
      <c r="AO1524">
        <v>9300000</v>
      </c>
      <c r="AP1524" s="35" t="s">
        <v>14691</v>
      </c>
      <c r="AQ1524" s="35" t="s">
        <v>14691</v>
      </c>
      <c r="AR1524" s="35" t="s">
        <v>14691</v>
      </c>
      <c r="AS1524" s="35" t="s">
        <v>14691</v>
      </c>
      <c r="AT1524" s="35" t="s">
        <v>14691</v>
      </c>
      <c r="AU1524">
        <v>10.210000000000001</v>
      </c>
      <c r="AV1524">
        <v>10.273999999999999</v>
      </c>
      <c r="AW1524" t="b">
        <v>0</v>
      </c>
      <c r="AX1524">
        <v>17250000</v>
      </c>
      <c r="AY1524" s="20">
        <v>44993</v>
      </c>
      <c r="AZ1524" s="20"/>
      <c r="BA1524" s="20"/>
      <c r="BB1524">
        <v>1</v>
      </c>
      <c r="BC1524">
        <v>1</v>
      </c>
      <c r="BD1524">
        <v>1</v>
      </c>
      <c r="BE1524">
        <v>11.5</v>
      </c>
      <c r="BF1524" s="35" t="s">
        <v>14691</v>
      </c>
      <c r="BG1524" s="35" t="s">
        <v>602</v>
      </c>
      <c r="BH1524" s="35" t="s">
        <v>10341</v>
      </c>
      <c r="BI1524" s="35" t="s">
        <v>2580</v>
      </c>
      <c r="BJ1524" s="35" t="s">
        <v>10342</v>
      </c>
    </row>
    <row r="1525" spans="1:62" x14ac:dyDescent="0.2">
      <c r="A1525">
        <v>1523</v>
      </c>
      <c r="B1525" s="35" t="s">
        <v>10333</v>
      </c>
      <c r="C1525" s="35" t="s">
        <v>10334</v>
      </c>
      <c r="D1525" s="35" t="s">
        <v>10335</v>
      </c>
      <c r="E1525" s="35" t="s">
        <v>10343</v>
      </c>
      <c r="F1525" s="35" t="s">
        <v>10337</v>
      </c>
      <c r="G1525" s="20">
        <v>44404</v>
      </c>
      <c r="H1525" s="35" t="s">
        <v>2949</v>
      </c>
      <c r="I1525" s="35" t="s">
        <v>54</v>
      </c>
      <c r="J1525" s="35" t="s">
        <v>137</v>
      </c>
      <c r="K1525">
        <v>18</v>
      </c>
      <c r="L1525">
        <v>9.1999999999999993</v>
      </c>
      <c r="M1525" s="35" t="s">
        <v>10338</v>
      </c>
      <c r="N1525" s="35" t="s">
        <v>10339</v>
      </c>
      <c r="O1525" s="35" t="s">
        <v>87</v>
      </c>
      <c r="P1525" s="35" t="s">
        <v>2575</v>
      </c>
      <c r="Q1525" s="35" t="s">
        <v>200</v>
      </c>
      <c r="R1525" s="35" t="s">
        <v>2577</v>
      </c>
      <c r="S1525" s="35" t="s">
        <v>10340</v>
      </c>
      <c r="T1525">
        <v>17250000</v>
      </c>
      <c r="U1525">
        <v>10</v>
      </c>
      <c r="V1525" s="35" t="s">
        <v>14691</v>
      </c>
      <c r="W1525" s="35" t="s">
        <v>601</v>
      </c>
      <c r="X1525" s="35" t="s">
        <v>57</v>
      </c>
      <c r="Y1525" s="35" t="s">
        <v>48</v>
      </c>
      <c r="Z1525" s="35" t="s">
        <v>14691</v>
      </c>
      <c r="AA1525" s="35" t="s">
        <v>14691</v>
      </c>
      <c r="AC1525" s="35" t="s">
        <v>14691</v>
      </c>
      <c r="AD1525" s="35" t="s">
        <v>14691</v>
      </c>
      <c r="AE1525">
        <v>175950628</v>
      </c>
      <c r="AF1525">
        <v>10.199999999999999</v>
      </c>
      <c r="AG1525" s="35" t="s">
        <v>14691</v>
      </c>
      <c r="AI1525">
        <v>17250000</v>
      </c>
      <c r="AJ1525" s="20">
        <v>44442</v>
      </c>
      <c r="AK1525" s="20"/>
      <c r="AL1525">
        <v>9300000</v>
      </c>
      <c r="AO1525">
        <v>9300000</v>
      </c>
      <c r="AP1525" s="35" t="s">
        <v>14691</v>
      </c>
      <c r="AQ1525" s="35" t="s">
        <v>14691</v>
      </c>
      <c r="AR1525" s="35" t="s">
        <v>14691</v>
      </c>
      <c r="AS1525" s="35" t="s">
        <v>14691</v>
      </c>
      <c r="AT1525" s="35" t="s">
        <v>14691</v>
      </c>
      <c r="AU1525">
        <v>10.210000000000001</v>
      </c>
      <c r="AV1525">
        <v>10.273999999999999</v>
      </c>
      <c r="AW1525" t="b">
        <v>0</v>
      </c>
      <c r="AX1525">
        <v>17250000</v>
      </c>
      <c r="AY1525" s="20">
        <v>44993</v>
      </c>
      <c r="AZ1525" s="20"/>
      <c r="BA1525" s="20"/>
      <c r="BB1525">
        <v>1</v>
      </c>
      <c r="BC1525">
        <v>1</v>
      </c>
      <c r="BD1525">
        <v>1</v>
      </c>
      <c r="BE1525">
        <v>11.5</v>
      </c>
      <c r="BF1525" s="35" t="s">
        <v>14691</v>
      </c>
      <c r="BG1525" s="35" t="s">
        <v>10333</v>
      </c>
      <c r="BH1525" s="35" t="s">
        <v>10344</v>
      </c>
      <c r="BI1525" s="35" t="s">
        <v>2584</v>
      </c>
      <c r="BJ1525" s="35" t="s">
        <v>10345</v>
      </c>
    </row>
    <row r="1526" spans="1:62" x14ac:dyDescent="0.2">
      <c r="A1526">
        <v>1524</v>
      </c>
      <c r="B1526" s="35" t="s">
        <v>10333</v>
      </c>
      <c r="C1526" s="35" t="s">
        <v>10334</v>
      </c>
      <c r="D1526" s="35" t="s">
        <v>10335</v>
      </c>
      <c r="E1526" s="35" t="s">
        <v>10346</v>
      </c>
      <c r="F1526" s="35" t="s">
        <v>10337</v>
      </c>
      <c r="G1526" s="20">
        <v>44404</v>
      </c>
      <c r="H1526" s="35" t="s">
        <v>2949</v>
      </c>
      <c r="I1526" s="35" t="s">
        <v>54</v>
      </c>
      <c r="J1526" s="35" t="s">
        <v>137</v>
      </c>
      <c r="K1526">
        <v>18</v>
      </c>
      <c r="L1526">
        <v>9.1999999999999993</v>
      </c>
      <c r="M1526" s="35" t="s">
        <v>10338</v>
      </c>
      <c r="N1526" s="35" t="s">
        <v>10339</v>
      </c>
      <c r="O1526" s="35" t="s">
        <v>87</v>
      </c>
      <c r="P1526" s="35" t="s">
        <v>2575</v>
      </c>
      <c r="Q1526" s="35" t="s">
        <v>200</v>
      </c>
      <c r="R1526" s="35" t="s">
        <v>2577</v>
      </c>
      <c r="S1526" s="35" t="s">
        <v>10340</v>
      </c>
      <c r="T1526">
        <v>17250000</v>
      </c>
      <c r="U1526">
        <v>10</v>
      </c>
      <c r="V1526" s="35" t="s">
        <v>14691</v>
      </c>
      <c r="W1526" s="35" t="s">
        <v>601</v>
      </c>
      <c r="X1526" s="35" t="s">
        <v>57</v>
      </c>
      <c r="Y1526" s="35" t="s">
        <v>48</v>
      </c>
      <c r="Z1526" s="35" t="s">
        <v>14691</v>
      </c>
      <c r="AA1526" s="35" t="s">
        <v>14691</v>
      </c>
      <c r="AC1526" s="35" t="s">
        <v>14691</v>
      </c>
      <c r="AD1526" s="35" t="s">
        <v>14691</v>
      </c>
      <c r="AE1526">
        <v>175950628</v>
      </c>
      <c r="AF1526">
        <v>10.199999999999999</v>
      </c>
      <c r="AG1526" s="35" t="s">
        <v>14691</v>
      </c>
      <c r="AI1526">
        <v>17250000</v>
      </c>
      <c r="AJ1526" s="20">
        <v>44442</v>
      </c>
      <c r="AK1526" s="20"/>
      <c r="AL1526">
        <v>9300000</v>
      </c>
      <c r="AO1526">
        <v>9300000</v>
      </c>
      <c r="AP1526" s="35" t="s">
        <v>14691</v>
      </c>
      <c r="AQ1526" s="35" t="s">
        <v>14691</v>
      </c>
      <c r="AR1526" s="35" t="s">
        <v>14691</v>
      </c>
      <c r="AS1526" s="35" t="s">
        <v>14691</v>
      </c>
      <c r="AT1526" s="35" t="s">
        <v>14691</v>
      </c>
      <c r="AU1526">
        <v>10.210000000000001</v>
      </c>
      <c r="AV1526">
        <v>10.273999999999999</v>
      </c>
      <c r="AW1526" t="b">
        <v>0</v>
      </c>
      <c r="AX1526">
        <v>17250000</v>
      </c>
      <c r="AY1526" s="20">
        <v>44993</v>
      </c>
      <c r="AZ1526" s="20"/>
      <c r="BA1526" s="20"/>
      <c r="BB1526">
        <v>1</v>
      </c>
      <c r="BC1526">
        <v>1</v>
      </c>
      <c r="BD1526">
        <v>1</v>
      </c>
      <c r="BE1526">
        <v>11.5</v>
      </c>
      <c r="BF1526" s="35" t="s">
        <v>14691</v>
      </c>
      <c r="BG1526" s="35" t="s">
        <v>10347</v>
      </c>
      <c r="BH1526" s="35" t="s">
        <v>10348</v>
      </c>
      <c r="BI1526" s="35" t="s">
        <v>2589</v>
      </c>
      <c r="BJ1526" s="35" t="s">
        <v>10349</v>
      </c>
    </row>
    <row r="1527" spans="1:62" x14ac:dyDescent="0.2">
      <c r="A1527">
        <v>1525</v>
      </c>
      <c r="B1527" s="35" t="s">
        <v>13183</v>
      </c>
      <c r="C1527" s="35" t="s">
        <v>13184</v>
      </c>
      <c r="D1527" s="35" t="s">
        <v>13185</v>
      </c>
      <c r="E1527" s="35" t="s">
        <v>13186</v>
      </c>
      <c r="F1527" s="35" t="s">
        <v>13187</v>
      </c>
      <c r="G1527" s="20">
        <v>44512</v>
      </c>
      <c r="H1527" s="35" t="s">
        <v>91</v>
      </c>
      <c r="I1527" s="35" t="s">
        <v>54</v>
      </c>
      <c r="J1527" s="35" t="s">
        <v>69</v>
      </c>
      <c r="K1527">
        <v>18</v>
      </c>
      <c r="L1527">
        <v>9.1999999999999993</v>
      </c>
      <c r="M1527" s="35" t="s">
        <v>13188</v>
      </c>
      <c r="N1527" s="35" t="s">
        <v>13189</v>
      </c>
      <c r="O1527" s="35" t="s">
        <v>599</v>
      </c>
      <c r="P1527" s="35" t="s">
        <v>2575</v>
      </c>
      <c r="Q1527" s="35" t="s">
        <v>536</v>
      </c>
      <c r="R1527" s="35" t="s">
        <v>2623</v>
      </c>
      <c r="S1527" s="35" t="s">
        <v>13190</v>
      </c>
      <c r="T1527">
        <v>27600000</v>
      </c>
      <c r="U1527">
        <v>10</v>
      </c>
      <c r="V1527" s="35" t="s">
        <v>13191</v>
      </c>
      <c r="W1527" s="35" t="s">
        <v>598</v>
      </c>
      <c r="X1527" s="35" t="s">
        <v>79</v>
      </c>
      <c r="Y1527" s="35" t="s">
        <v>48</v>
      </c>
      <c r="Z1527" s="35" t="s">
        <v>14691</v>
      </c>
      <c r="AA1527" s="35" t="s">
        <v>14691</v>
      </c>
      <c r="AC1527" s="35" t="s">
        <v>14691</v>
      </c>
      <c r="AD1527" s="35" t="s">
        <v>14691</v>
      </c>
      <c r="AE1527">
        <v>281520000</v>
      </c>
      <c r="AF1527">
        <v>10.199999999999999</v>
      </c>
      <c r="AG1527" s="35" t="s">
        <v>14691</v>
      </c>
      <c r="AI1527">
        <v>13800000</v>
      </c>
      <c r="AJ1527" s="20">
        <v>44531</v>
      </c>
      <c r="AK1527" s="20"/>
      <c r="AL1527">
        <v>15226000</v>
      </c>
      <c r="AO1527">
        <v>15226000</v>
      </c>
      <c r="AP1527" s="35" t="s">
        <v>14691</v>
      </c>
      <c r="AQ1527" s="35" t="s">
        <v>14691</v>
      </c>
      <c r="AR1527" s="35" t="s">
        <v>14691</v>
      </c>
      <c r="AS1527" s="35" t="s">
        <v>14691</v>
      </c>
      <c r="AT1527" s="35" t="s">
        <v>14691</v>
      </c>
      <c r="AU1527">
        <v>10.199999999999999</v>
      </c>
      <c r="AV1527">
        <v>10.259</v>
      </c>
      <c r="AW1527" t="b">
        <v>0</v>
      </c>
      <c r="AX1527">
        <v>27600000</v>
      </c>
      <c r="AY1527" s="20">
        <v>45080</v>
      </c>
      <c r="AZ1527" s="20"/>
      <c r="BA1527" s="20">
        <v>45263</v>
      </c>
      <c r="BB1527">
        <v>1</v>
      </c>
      <c r="BC1527">
        <v>0.5</v>
      </c>
      <c r="BD1527">
        <v>1</v>
      </c>
      <c r="BE1527">
        <v>11.5</v>
      </c>
      <c r="BF1527" s="35" t="s">
        <v>14691</v>
      </c>
      <c r="BG1527" s="35" t="s">
        <v>600</v>
      </c>
      <c r="BH1527" s="35" t="s">
        <v>13192</v>
      </c>
      <c r="BI1527" s="35" t="s">
        <v>2580</v>
      </c>
      <c r="BJ1527" s="35" t="s">
        <v>13193</v>
      </c>
    </row>
    <row r="1528" spans="1:62" x14ac:dyDescent="0.2">
      <c r="A1528">
        <v>1526</v>
      </c>
      <c r="B1528" s="35" t="s">
        <v>13183</v>
      </c>
      <c r="C1528" s="35" t="s">
        <v>13184</v>
      </c>
      <c r="D1528" s="35" t="s">
        <v>13185</v>
      </c>
      <c r="E1528" s="35" t="s">
        <v>13194</v>
      </c>
      <c r="F1528" s="35" t="s">
        <v>13187</v>
      </c>
      <c r="G1528" s="20">
        <v>44512</v>
      </c>
      <c r="H1528" s="35" t="s">
        <v>91</v>
      </c>
      <c r="I1528" s="35" t="s">
        <v>54</v>
      </c>
      <c r="J1528" s="35" t="s">
        <v>69</v>
      </c>
      <c r="K1528">
        <v>18</v>
      </c>
      <c r="L1528">
        <v>9.1999999999999993</v>
      </c>
      <c r="M1528" s="35" t="s">
        <v>13188</v>
      </c>
      <c r="N1528" s="35" t="s">
        <v>13189</v>
      </c>
      <c r="O1528" s="35" t="s">
        <v>599</v>
      </c>
      <c r="P1528" s="35" t="s">
        <v>2575</v>
      </c>
      <c r="Q1528" s="35" t="s">
        <v>536</v>
      </c>
      <c r="R1528" s="35" t="s">
        <v>2623</v>
      </c>
      <c r="S1528" s="35" t="s">
        <v>13190</v>
      </c>
      <c r="T1528">
        <v>27600000</v>
      </c>
      <c r="U1528">
        <v>10</v>
      </c>
      <c r="V1528" s="35" t="s">
        <v>13191</v>
      </c>
      <c r="W1528" s="35" t="s">
        <v>598</v>
      </c>
      <c r="X1528" s="35" t="s">
        <v>79</v>
      </c>
      <c r="Y1528" s="35" t="s">
        <v>48</v>
      </c>
      <c r="Z1528" s="35" t="s">
        <v>14691</v>
      </c>
      <c r="AA1528" s="35" t="s">
        <v>14691</v>
      </c>
      <c r="AC1528" s="35" t="s">
        <v>14691</v>
      </c>
      <c r="AD1528" s="35" t="s">
        <v>14691</v>
      </c>
      <c r="AE1528">
        <v>281520000</v>
      </c>
      <c r="AF1528">
        <v>10.199999999999999</v>
      </c>
      <c r="AG1528" s="35" t="s">
        <v>14691</v>
      </c>
      <c r="AI1528">
        <v>13800000</v>
      </c>
      <c r="AJ1528" s="20">
        <v>44531</v>
      </c>
      <c r="AK1528" s="20"/>
      <c r="AL1528">
        <v>15226000</v>
      </c>
      <c r="AO1528">
        <v>15226000</v>
      </c>
      <c r="AP1528" s="35" t="s">
        <v>14691</v>
      </c>
      <c r="AQ1528" s="35" t="s">
        <v>14691</v>
      </c>
      <c r="AR1528" s="35" t="s">
        <v>14691</v>
      </c>
      <c r="AS1528" s="35" t="s">
        <v>14691</v>
      </c>
      <c r="AT1528" s="35" t="s">
        <v>14691</v>
      </c>
      <c r="AU1528">
        <v>10.199999999999999</v>
      </c>
      <c r="AV1528">
        <v>10.259</v>
      </c>
      <c r="AW1528" t="b">
        <v>0</v>
      </c>
      <c r="AX1528">
        <v>27600000</v>
      </c>
      <c r="AY1528" s="20">
        <v>45080</v>
      </c>
      <c r="AZ1528" s="20"/>
      <c r="BA1528" s="20">
        <v>45263</v>
      </c>
      <c r="BB1528">
        <v>1</v>
      </c>
      <c r="BC1528">
        <v>0.5</v>
      </c>
      <c r="BD1528">
        <v>1</v>
      </c>
      <c r="BE1528">
        <v>11.5</v>
      </c>
      <c r="BF1528" s="35" t="s">
        <v>14691</v>
      </c>
      <c r="BG1528" s="35" t="s">
        <v>13183</v>
      </c>
      <c r="BH1528" s="35" t="s">
        <v>13195</v>
      </c>
      <c r="BI1528" s="35" t="s">
        <v>2584</v>
      </c>
      <c r="BJ1528" s="35" t="s">
        <v>13196</v>
      </c>
    </row>
    <row r="1529" spans="1:62" x14ac:dyDescent="0.2">
      <c r="A1529">
        <v>1527</v>
      </c>
      <c r="B1529" s="35" t="s">
        <v>13183</v>
      </c>
      <c r="C1529" s="35" t="s">
        <v>13184</v>
      </c>
      <c r="D1529" s="35" t="s">
        <v>13185</v>
      </c>
      <c r="E1529" s="35" t="s">
        <v>13197</v>
      </c>
      <c r="F1529" s="35" t="s">
        <v>13187</v>
      </c>
      <c r="G1529" s="20">
        <v>44512</v>
      </c>
      <c r="H1529" s="35" t="s">
        <v>91</v>
      </c>
      <c r="I1529" s="35" t="s">
        <v>54</v>
      </c>
      <c r="J1529" s="35" t="s">
        <v>69</v>
      </c>
      <c r="K1529">
        <v>18</v>
      </c>
      <c r="L1529">
        <v>9.1999999999999993</v>
      </c>
      <c r="M1529" s="35" t="s">
        <v>13188</v>
      </c>
      <c r="N1529" s="35" t="s">
        <v>13189</v>
      </c>
      <c r="O1529" s="35" t="s">
        <v>599</v>
      </c>
      <c r="P1529" s="35" t="s">
        <v>2575</v>
      </c>
      <c r="Q1529" s="35" t="s">
        <v>536</v>
      </c>
      <c r="R1529" s="35" t="s">
        <v>2623</v>
      </c>
      <c r="S1529" s="35" t="s">
        <v>13190</v>
      </c>
      <c r="T1529">
        <v>27600000</v>
      </c>
      <c r="U1529">
        <v>10</v>
      </c>
      <c r="V1529" s="35" t="s">
        <v>13191</v>
      </c>
      <c r="W1529" s="35" t="s">
        <v>598</v>
      </c>
      <c r="X1529" s="35" t="s">
        <v>79</v>
      </c>
      <c r="Y1529" s="35" t="s">
        <v>48</v>
      </c>
      <c r="Z1529" s="35" t="s">
        <v>14691</v>
      </c>
      <c r="AA1529" s="35" t="s">
        <v>14691</v>
      </c>
      <c r="AC1529" s="35" t="s">
        <v>14691</v>
      </c>
      <c r="AD1529" s="35" t="s">
        <v>14691</v>
      </c>
      <c r="AE1529">
        <v>281520000</v>
      </c>
      <c r="AF1529">
        <v>10.199999999999999</v>
      </c>
      <c r="AG1529" s="35" t="s">
        <v>14691</v>
      </c>
      <c r="AI1529">
        <v>13800000</v>
      </c>
      <c r="AJ1529" s="20">
        <v>44531</v>
      </c>
      <c r="AK1529" s="20"/>
      <c r="AL1529">
        <v>15226000</v>
      </c>
      <c r="AO1529">
        <v>15226000</v>
      </c>
      <c r="AP1529" s="35" t="s">
        <v>14691</v>
      </c>
      <c r="AQ1529" s="35" t="s">
        <v>14691</v>
      </c>
      <c r="AR1529" s="35" t="s">
        <v>14691</v>
      </c>
      <c r="AS1529" s="35" t="s">
        <v>14691</v>
      </c>
      <c r="AT1529" s="35" t="s">
        <v>14691</v>
      </c>
      <c r="AU1529">
        <v>10.199999999999999</v>
      </c>
      <c r="AV1529">
        <v>10.259</v>
      </c>
      <c r="AW1529" t="b">
        <v>0</v>
      </c>
      <c r="AX1529">
        <v>27600000</v>
      </c>
      <c r="AY1529" s="20">
        <v>45080</v>
      </c>
      <c r="AZ1529" s="20"/>
      <c r="BA1529" s="20">
        <v>45263</v>
      </c>
      <c r="BB1529">
        <v>1</v>
      </c>
      <c r="BC1529">
        <v>0.5</v>
      </c>
      <c r="BD1529">
        <v>1</v>
      </c>
      <c r="BE1529">
        <v>11.5</v>
      </c>
      <c r="BF1529" s="35" t="s">
        <v>14691</v>
      </c>
      <c r="BG1529" s="35" t="s">
        <v>13198</v>
      </c>
      <c r="BH1529" s="35" t="s">
        <v>13199</v>
      </c>
      <c r="BI1529" s="35" t="s">
        <v>2589</v>
      </c>
      <c r="BJ1529" s="35" t="s">
        <v>13200</v>
      </c>
    </row>
    <row r="1530" spans="1:62" x14ac:dyDescent="0.2">
      <c r="A1530">
        <v>1528</v>
      </c>
      <c r="B1530" s="35" t="s">
        <v>6756</v>
      </c>
      <c r="C1530" s="35" t="s">
        <v>6757</v>
      </c>
      <c r="D1530" s="35" t="s">
        <v>6758</v>
      </c>
      <c r="E1530" s="35" t="s">
        <v>6759</v>
      </c>
      <c r="F1530" s="35" t="s">
        <v>6760</v>
      </c>
      <c r="G1530" s="20">
        <v>44186</v>
      </c>
      <c r="H1530" s="35" t="s">
        <v>3225</v>
      </c>
      <c r="I1530" s="35" t="s">
        <v>54</v>
      </c>
      <c r="J1530" s="35" t="s">
        <v>53</v>
      </c>
      <c r="K1530">
        <v>18</v>
      </c>
      <c r="L1530">
        <v>9.1999999999999993</v>
      </c>
      <c r="M1530" s="35" t="s">
        <v>6761</v>
      </c>
      <c r="N1530" s="35" t="s">
        <v>6762</v>
      </c>
      <c r="O1530" s="35" t="s">
        <v>51</v>
      </c>
      <c r="P1530" s="35" t="s">
        <v>2656</v>
      </c>
      <c r="Q1530" s="35" t="s">
        <v>82</v>
      </c>
      <c r="R1530" s="35" t="s">
        <v>2577</v>
      </c>
      <c r="S1530" s="35" t="s">
        <v>6763</v>
      </c>
      <c r="T1530">
        <v>40250000</v>
      </c>
      <c r="U1530">
        <v>10</v>
      </c>
      <c r="V1530" s="35" t="s">
        <v>6764</v>
      </c>
      <c r="W1530" s="35" t="s">
        <v>118</v>
      </c>
      <c r="X1530" s="35" t="s">
        <v>79</v>
      </c>
      <c r="Y1530" s="35" t="s">
        <v>48</v>
      </c>
      <c r="Z1530" s="35" t="s">
        <v>14691</v>
      </c>
      <c r="AA1530" s="35" t="s">
        <v>14691</v>
      </c>
      <c r="AC1530" s="35" t="s">
        <v>14691</v>
      </c>
      <c r="AD1530" s="35" t="s">
        <v>14691</v>
      </c>
      <c r="AE1530">
        <v>402528786</v>
      </c>
      <c r="AF1530">
        <v>10</v>
      </c>
      <c r="AG1530" s="35" t="s">
        <v>14691</v>
      </c>
      <c r="AI1530">
        <v>13416667</v>
      </c>
      <c r="AJ1530" s="20">
        <v>44204</v>
      </c>
      <c r="AK1530" s="20"/>
      <c r="AL1530">
        <v>10050000</v>
      </c>
      <c r="AO1530">
        <v>6700000</v>
      </c>
      <c r="AP1530" s="35" t="s">
        <v>14691</v>
      </c>
      <c r="AQ1530" s="35" t="s">
        <v>14691</v>
      </c>
      <c r="AR1530" s="35" t="s">
        <v>14691</v>
      </c>
      <c r="AS1530" s="35" t="s">
        <v>14691</v>
      </c>
      <c r="AT1530" s="35" t="s">
        <v>14691</v>
      </c>
      <c r="AU1530">
        <v>10.01</v>
      </c>
      <c r="AV1530">
        <v>10.063000000000001</v>
      </c>
      <c r="AW1530" t="b">
        <v>0</v>
      </c>
      <c r="AX1530">
        <v>40250000</v>
      </c>
      <c r="AY1530" s="20">
        <v>44938</v>
      </c>
      <c r="AZ1530" s="20"/>
      <c r="BA1530" s="20"/>
      <c r="BB1530">
        <v>1</v>
      </c>
      <c r="BC1530">
        <v>0.3333333432674408</v>
      </c>
      <c r="BD1530">
        <v>1</v>
      </c>
      <c r="BE1530">
        <v>11.5</v>
      </c>
      <c r="BF1530" s="35" t="s">
        <v>14691</v>
      </c>
      <c r="BG1530" s="35" t="s">
        <v>597</v>
      </c>
      <c r="BH1530" s="35" t="s">
        <v>6765</v>
      </c>
      <c r="BI1530" s="35" t="s">
        <v>2580</v>
      </c>
      <c r="BJ1530" s="35" t="s">
        <v>6766</v>
      </c>
    </row>
    <row r="1531" spans="1:62" x14ac:dyDescent="0.2">
      <c r="A1531">
        <v>1529</v>
      </c>
      <c r="B1531" s="35" t="s">
        <v>6756</v>
      </c>
      <c r="C1531" s="35" t="s">
        <v>6757</v>
      </c>
      <c r="D1531" s="35" t="s">
        <v>6758</v>
      </c>
      <c r="E1531" s="35" t="s">
        <v>6767</v>
      </c>
      <c r="F1531" s="35" t="s">
        <v>6760</v>
      </c>
      <c r="G1531" s="20">
        <v>44186</v>
      </c>
      <c r="H1531" s="35" t="s">
        <v>3225</v>
      </c>
      <c r="I1531" s="35" t="s">
        <v>54</v>
      </c>
      <c r="J1531" s="35" t="s">
        <v>53</v>
      </c>
      <c r="K1531">
        <v>18</v>
      </c>
      <c r="L1531">
        <v>9.1999999999999993</v>
      </c>
      <c r="M1531" s="35" t="s">
        <v>6761</v>
      </c>
      <c r="N1531" s="35" t="s">
        <v>6762</v>
      </c>
      <c r="O1531" s="35" t="s">
        <v>51</v>
      </c>
      <c r="P1531" s="35" t="s">
        <v>2656</v>
      </c>
      <c r="Q1531" s="35" t="s">
        <v>82</v>
      </c>
      <c r="R1531" s="35" t="s">
        <v>2577</v>
      </c>
      <c r="S1531" s="35" t="s">
        <v>6763</v>
      </c>
      <c r="T1531">
        <v>40250000</v>
      </c>
      <c r="U1531">
        <v>10</v>
      </c>
      <c r="V1531" s="35" t="s">
        <v>6764</v>
      </c>
      <c r="W1531" s="35" t="s">
        <v>118</v>
      </c>
      <c r="X1531" s="35" t="s">
        <v>79</v>
      </c>
      <c r="Y1531" s="35" t="s">
        <v>48</v>
      </c>
      <c r="Z1531" s="35" t="s">
        <v>14691</v>
      </c>
      <c r="AA1531" s="35" t="s">
        <v>14691</v>
      </c>
      <c r="AC1531" s="35" t="s">
        <v>14691</v>
      </c>
      <c r="AD1531" s="35" t="s">
        <v>14691</v>
      </c>
      <c r="AE1531">
        <v>402528786</v>
      </c>
      <c r="AF1531">
        <v>10</v>
      </c>
      <c r="AG1531" s="35" t="s">
        <v>14691</v>
      </c>
      <c r="AI1531">
        <v>13416667</v>
      </c>
      <c r="AJ1531" s="20">
        <v>44204</v>
      </c>
      <c r="AK1531" s="20"/>
      <c r="AL1531">
        <v>10050000</v>
      </c>
      <c r="AO1531">
        <v>6700000</v>
      </c>
      <c r="AP1531" s="35" t="s">
        <v>14691</v>
      </c>
      <c r="AQ1531" s="35" t="s">
        <v>14691</v>
      </c>
      <c r="AR1531" s="35" t="s">
        <v>14691</v>
      </c>
      <c r="AS1531" s="35" t="s">
        <v>14691</v>
      </c>
      <c r="AT1531" s="35" t="s">
        <v>14691</v>
      </c>
      <c r="AU1531">
        <v>10.01</v>
      </c>
      <c r="AV1531">
        <v>10.063000000000001</v>
      </c>
      <c r="AW1531" t="b">
        <v>0</v>
      </c>
      <c r="AX1531">
        <v>40250000</v>
      </c>
      <c r="AY1531" s="20">
        <v>44938</v>
      </c>
      <c r="AZ1531" s="20"/>
      <c r="BA1531" s="20"/>
      <c r="BB1531">
        <v>1</v>
      </c>
      <c r="BC1531">
        <v>0.3333333432674408</v>
      </c>
      <c r="BD1531">
        <v>1</v>
      </c>
      <c r="BE1531">
        <v>11.5</v>
      </c>
      <c r="BF1531" s="35" t="s">
        <v>14691</v>
      </c>
      <c r="BG1531" s="35" t="s">
        <v>6756</v>
      </c>
      <c r="BH1531" s="35" t="s">
        <v>6768</v>
      </c>
      <c r="BI1531" s="35" t="s">
        <v>2584</v>
      </c>
      <c r="BJ1531" s="35" t="s">
        <v>6769</v>
      </c>
    </row>
    <row r="1532" spans="1:62" x14ac:dyDescent="0.2">
      <c r="A1532">
        <v>1530</v>
      </c>
      <c r="B1532" s="35" t="s">
        <v>6756</v>
      </c>
      <c r="C1532" s="35" t="s">
        <v>6757</v>
      </c>
      <c r="D1532" s="35" t="s">
        <v>6758</v>
      </c>
      <c r="E1532" s="35" t="s">
        <v>6770</v>
      </c>
      <c r="F1532" s="35" t="s">
        <v>6760</v>
      </c>
      <c r="G1532" s="20">
        <v>44186</v>
      </c>
      <c r="H1532" s="35" t="s">
        <v>3225</v>
      </c>
      <c r="I1532" s="35" t="s">
        <v>54</v>
      </c>
      <c r="J1532" s="35" t="s">
        <v>53</v>
      </c>
      <c r="K1532">
        <v>18</v>
      </c>
      <c r="L1532">
        <v>9.1999999999999993</v>
      </c>
      <c r="M1532" s="35" t="s">
        <v>6761</v>
      </c>
      <c r="N1532" s="35" t="s">
        <v>6762</v>
      </c>
      <c r="O1532" s="35" t="s">
        <v>51</v>
      </c>
      <c r="P1532" s="35" t="s">
        <v>2656</v>
      </c>
      <c r="Q1532" s="35" t="s">
        <v>82</v>
      </c>
      <c r="R1532" s="35" t="s">
        <v>2577</v>
      </c>
      <c r="S1532" s="35" t="s">
        <v>6763</v>
      </c>
      <c r="T1532">
        <v>40250000</v>
      </c>
      <c r="U1532">
        <v>10</v>
      </c>
      <c r="V1532" s="35" t="s">
        <v>6764</v>
      </c>
      <c r="W1532" s="35" t="s">
        <v>118</v>
      </c>
      <c r="X1532" s="35" t="s">
        <v>79</v>
      </c>
      <c r="Y1532" s="35" t="s">
        <v>48</v>
      </c>
      <c r="Z1532" s="35" t="s">
        <v>14691</v>
      </c>
      <c r="AA1532" s="35" t="s">
        <v>14691</v>
      </c>
      <c r="AC1532" s="35" t="s">
        <v>14691</v>
      </c>
      <c r="AD1532" s="35" t="s">
        <v>14691</v>
      </c>
      <c r="AE1532">
        <v>402528786</v>
      </c>
      <c r="AF1532">
        <v>10</v>
      </c>
      <c r="AG1532" s="35" t="s">
        <v>14691</v>
      </c>
      <c r="AI1532">
        <v>13416667</v>
      </c>
      <c r="AJ1532" s="20">
        <v>44204</v>
      </c>
      <c r="AK1532" s="20"/>
      <c r="AL1532">
        <v>10050000</v>
      </c>
      <c r="AO1532">
        <v>6700000</v>
      </c>
      <c r="AP1532" s="35" t="s">
        <v>14691</v>
      </c>
      <c r="AQ1532" s="35" t="s">
        <v>14691</v>
      </c>
      <c r="AR1532" s="35" t="s">
        <v>14691</v>
      </c>
      <c r="AS1532" s="35" t="s">
        <v>14691</v>
      </c>
      <c r="AT1532" s="35" t="s">
        <v>14691</v>
      </c>
      <c r="AU1532">
        <v>10.01</v>
      </c>
      <c r="AV1532">
        <v>10.063000000000001</v>
      </c>
      <c r="AW1532" t="b">
        <v>0</v>
      </c>
      <c r="AX1532">
        <v>40250000</v>
      </c>
      <c r="AY1532" s="20">
        <v>44938</v>
      </c>
      <c r="AZ1532" s="20"/>
      <c r="BA1532" s="20"/>
      <c r="BB1532">
        <v>1</v>
      </c>
      <c r="BC1532">
        <v>0.3333333432674408</v>
      </c>
      <c r="BD1532">
        <v>1</v>
      </c>
      <c r="BE1532">
        <v>11.5</v>
      </c>
      <c r="BF1532" s="35" t="s">
        <v>14691</v>
      </c>
      <c r="BG1532" s="35" t="s">
        <v>6771</v>
      </c>
      <c r="BH1532" s="35" t="s">
        <v>6772</v>
      </c>
      <c r="BI1532" s="35" t="s">
        <v>2589</v>
      </c>
      <c r="BJ1532" s="35" t="s">
        <v>6773</v>
      </c>
    </row>
    <row r="1533" spans="1:62" x14ac:dyDescent="0.2">
      <c r="A1533">
        <v>1531</v>
      </c>
      <c r="B1533" s="35" t="s">
        <v>4423</v>
      </c>
      <c r="C1533" s="35" t="s">
        <v>4424</v>
      </c>
      <c r="D1533" s="35" t="s">
        <v>4425</v>
      </c>
      <c r="E1533" s="35" t="s">
        <v>4426</v>
      </c>
      <c r="F1533" s="35" t="s">
        <v>4427</v>
      </c>
      <c r="G1533" s="20">
        <v>44397</v>
      </c>
      <c r="H1533" s="35" t="s">
        <v>163</v>
      </c>
      <c r="I1533" s="35" t="s">
        <v>14691</v>
      </c>
      <c r="J1533" s="35" t="s">
        <v>107</v>
      </c>
      <c r="M1533" s="35" t="s">
        <v>3969</v>
      </c>
      <c r="N1533" s="35" t="s">
        <v>4428</v>
      </c>
      <c r="O1533" s="35" t="s">
        <v>112</v>
      </c>
      <c r="P1533" s="35" t="s">
        <v>2622</v>
      </c>
      <c r="Q1533" s="35" t="s">
        <v>136</v>
      </c>
      <c r="R1533" s="35" t="s">
        <v>2623</v>
      </c>
      <c r="S1533" s="35" t="s">
        <v>4429</v>
      </c>
      <c r="T1533">
        <v>5750000</v>
      </c>
      <c r="U1533">
        <v>10</v>
      </c>
      <c r="V1533" s="35" t="s">
        <v>14691</v>
      </c>
      <c r="W1533" s="35" t="s">
        <v>595</v>
      </c>
      <c r="X1533" s="35" t="s">
        <v>79</v>
      </c>
      <c r="Y1533" s="35" t="s">
        <v>167</v>
      </c>
      <c r="Z1533" s="35" t="s">
        <v>14691</v>
      </c>
      <c r="AA1533" s="35" t="s">
        <v>14691</v>
      </c>
      <c r="AC1533" s="35" t="s">
        <v>14691</v>
      </c>
      <c r="AD1533" s="35" t="s">
        <v>14691</v>
      </c>
      <c r="AE1533">
        <v>58056126</v>
      </c>
      <c r="AF1533">
        <v>10.1</v>
      </c>
      <c r="AG1533" s="35" t="s">
        <v>14691</v>
      </c>
      <c r="AJ1533" s="20">
        <v>44453</v>
      </c>
      <c r="AK1533" s="20"/>
      <c r="AL1533">
        <v>3075000</v>
      </c>
      <c r="AM1533">
        <v>307500</v>
      </c>
      <c r="AP1533" s="35" t="s">
        <v>14691</v>
      </c>
      <c r="AQ1533" s="35" t="s">
        <v>14691</v>
      </c>
      <c r="AR1533" s="35" t="s">
        <v>14691</v>
      </c>
      <c r="AS1533" s="35" t="s">
        <v>14691</v>
      </c>
      <c r="AT1533" s="35" t="s">
        <v>14691</v>
      </c>
      <c r="AU1533">
        <v>10.09</v>
      </c>
      <c r="AV1533">
        <v>10.101000000000001</v>
      </c>
      <c r="AW1533" t="b">
        <v>0</v>
      </c>
      <c r="AX1533">
        <v>5750000</v>
      </c>
      <c r="AY1533" s="20">
        <v>44820</v>
      </c>
      <c r="AZ1533" s="20"/>
      <c r="BA1533" s="20">
        <v>45001</v>
      </c>
      <c r="BB1533">
        <v>1</v>
      </c>
      <c r="BF1533" s="35" t="s">
        <v>14691</v>
      </c>
      <c r="BG1533" s="35" t="s">
        <v>596</v>
      </c>
      <c r="BH1533" s="35" t="s">
        <v>4430</v>
      </c>
      <c r="BI1533" s="35" t="s">
        <v>2580</v>
      </c>
      <c r="BJ1533" s="35" t="s">
        <v>4431</v>
      </c>
    </row>
    <row r="1534" spans="1:62" x14ac:dyDescent="0.2">
      <c r="A1534">
        <v>1532</v>
      </c>
      <c r="B1534" s="35" t="s">
        <v>4423</v>
      </c>
      <c r="C1534" s="35" t="s">
        <v>4424</v>
      </c>
      <c r="D1534" s="35" t="s">
        <v>4425</v>
      </c>
      <c r="E1534" s="35" t="s">
        <v>4432</v>
      </c>
      <c r="F1534" s="35" t="s">
        <v>4427</v>
      </c>
      <c r="G1534" s="20">
        <v>44397</v>
      </c>
      <c r="H1534" s="35" t="s">
        <v>163</v>
      </c>
      <c r="I1534" s="35" t="s">
        <v>14691</v>
      </c>
      <c r="J1534" s="35" t="s">
        <v>107</v>
      </c>
      <c r="M1534" s="35" t="s">
        <v>3969</v>
      </c>
      <c r="N1534" s="35" t="s">
        <v>4428</v>
      </c>
      <c r="O1534" s="35" t="s">
        <v>112</v>
      </c>
      <c r="P1534" s="35" t="s">
        <v>2622</v>
      </c>
      <c r="Q1534" s="35" t="s">
        <v>136</v>
      </c>
      <c r="R1534" s="35" t="s">
        <v>2623</v>
      </c>
      <c r="S1534" s="35" t="s">
        <v>4429</v>
      </c>
      <c r="T1534">
        <v>5750000</v>
      </c>
      <c r="U1534">
        <v>10</v>
      </c>
      <c r="V1534" s="35" t="s">
        <v>14691</v>
      </c>
      <c r="W1534" s="35" t="s">
        <v>595</v>
      </c>
      <c r="X1534" s="35" t="s">
        <v>79</v>
      </c>
      <c r="Y1534" s="35" t="s">
        <v>167</v>
      </c>
      <c r="Z1534" s="35" t="s">
        <v>14691</v>
      </c>
      <c r="AA1534" s="35" t="s">
        <v>14691</v>
      </c>
      <c r="AC1534" s="35" t="s">
        <v>14691</v>
      </c>
      <c r="AD1534" s="35" t="s">
        <v>14691</v>
      </c>
      <c r="AE1534">
        <v>58056126</v>
      </c>
      <c r="AF1534">
        <v>10.1</v>
      </c>
      <c r="AG1534" s="35" t="s">
        <v>14691</v>
      </c>
      <c r="AJ1534" s="20">
        <v>44453</v>
      </c>
      <c r="AK1534" s="20"/>
      <c r="AL1534">
        <v>3075000</v>
      </c>
      <c r="AM1534">
        <v>307500</v>
      </c>
      <c r="AP1534" s="35" t="s">
        <v>14691</v>
      </c>
      <c r="AQ1534" s="35" t="s">
        <v>14691</v>
      </c>
      <c r="AR1534" s="35" t="s">
        <v>14691</v>
      </c>
      <c r="AS1534" s="35" t="s">
        <v>14691</v>
      </c>
      <c r="AT1534" s="35" t="s">
        <v>14691</v>
      </c>
      <c r="AU1534">
        <v>10.09</v>
      </c>
      <c r="AV1534">
        <v>10.101000000000001</v>
      </c>
      <c r="AW1534" t="b">
        <v>0</v>
      </c>
      <c r="AX1534">
        <v>5750000</v>
      </c>
      <c r="AY1534" s="20">
        <v>44820</v>
      </c>
      <c r="AZ1534" s="20"/>
      <c r="BA1534" s="20">
        <v>45001</v>
      </c>
      <c r="BB1534">
        <v>1</v>
      </c>
      <c r="BF1534" s="35" t="s">
        <v>14691</v>
      </c>
      <c r="BG1534" s="35" t="s">
        <v>4423</v>
      </c>
      <c r="BH1534" s="35" t="s">
        <v>4433</v>
      </c>
      <c r="BI1534" s="35" t="s">
        <v>2584</v>
      </c>
      <c r="BJ1534" s="35" t="s">
        <v>4434</v>
      </c>
    </row>
    <row r="1535" spans="1:62" x14ac:dyDescent="0.2">
      <c r="A1535">
        <v>1533</v>
      </c>
      <c r="B1535" s="35" t="s">
        <v>4423</v>
      </c>
      <c r="C1535" s="35" t="s">
        <v>4424</v>
      </c>
      <c r="D1535" s="35" t="s">
        <v>4425</v>
      </c>
      <c r="E1535" s="35" t="s">
        <v>4435</v>
      </c>
      <c r="F1535" s="35" t="s">
        <v>4427</v>
      </c>
      <c r="G1535" s="20">
        <v>44397</v>
      </c>
      <c r="H1535" s="35" t="s">
        <v>163</v>
      </c>
      <c r="I1535" s="35" t="s">
        <v>14691</v>
      </c>
      <c r="J1535" s="35" t="s">
        <v>107</v>
      </c>
      <c r="M1535" s="35" t="s">
        <v>3969</v>
      </c>
      <c r="N1535" s="35" t="s">
        <v>4428</v>
      </c>
      <c r="O1535" s="35" t="s">
        <v>112</v>
      </c>
      <c r="P1535" s="35" t="s">
        <v>2622</v>
      </c>
      <c r="Q1535" s="35" t="s">
        <v>136</v>
      </c>
      <c r="R1535" s="35" t="s">
        <v>2623</v>
      </c>
      <c r="S1535" s="35" t="s">
        <v>4429</v>
      </c>
      <c r="T1535">
        <v>5750000</v>
      </c>
      <c r="U1535">
        <v>10</v>
      </c>
      <c r="V1535" s="35" t="s">
        <v>14691</v>
      </c>
      <c r="W1535" s="35" t="s">
        <v>595</v>
      </c>
      <c r="X1535" s="35" t="s">
        <v>79</v>
      </c>
      <c r="Y1535" s="35" t="s">
        <v>167</v>
      </c>
      <c r="Z1535" s="35" t="s">
        <v>14691</v>
      </c>
      <c r="AA1535" s="35" t="s">
        <v>14691</v>
      </c>
      <c r="AC1535" s="35" t="s">
        <v>14691</v>
      </c>
      <c r="AD1535" s="35" t="s">
        <v>14691</v>
      </c>
      <c r="AE1535">
        <v>58056126</v>
      </c>
      <c r="AF1535">
        <v>10.1</v>
      </c>
      <c r="AG1535" s="35" t="s">
        <v>14691</v>
      </c>
      <c r="AJ1535" s="20">
        <v>44453</v>
      </c>
      <c r="AK1535" s="20"/>
      <c r="AL1535">
        <v>3075000</v>
      </c>
      <c r="AM1535">
        <v>307500</v>
      </c>
      <c r="AP1535" s="35" t="s">
        <v>14691</v>
      </c>
      <c r="AQ1535" s="35" t="s">
        <v>14691</v>
      </c>
      <c r="AR1535" s="35" t="s">
        <v>14691</v>
      </c>
      <c r="AS1535" s="35" t="s">
        <v>14691</v>
      </c>
      <c r="AT1535" s="35" t="s">
        <v>14691</v>
      </c>
      <c r="AU1535">
        <v>10.09</v>
      </c>
      <c r="AV1535">
        <v>10.101000000000001</v>
      </c>
      <c r="AW1535" t="b">
        <v>0</v>
      </c>
      <c r="AX1535">
        <v>5750000</v>
      </c>
      <c r="AY1535" s="20">
        <v>44820</v>
      </c>
      <c r="AZ1535" s="20"/>
      <c r="BA1535" s="20">
        <v>45001</v>
      </c>
      <c r="BB1535">
        <v>1</v>
      </c>
      <c r="BF1535" s="35" t="s">
        <v>14691</v>
      </c>
      <c r="BG1535" s="35" t="s">
        <v>4436</v>
      </c>
      <c r="BH1535" s="35" t="s">
        <v>4437</v>
      </c>
      <c r="BI1535" s="35" t="s">
        <v>2613</v>
      </c>
      <c r="BJ1535" s="35" t="s">
        <v>4438</v>
      </c>
    </row>
    <row r="1536" spans="1:62" x14ac:dyDescent="0.2">
      <c r="A1536">
        <v>1534</v>
      </c>
      <c r="B1536" s="35" t="s">
        <v>592</v>
      </c>
      <c r="C1536" s="35" t="s">
        <v>11900</v>
      </c>
      <c r="D1536" s="35" t="s">
        <v>11901</v>
      </c>
      <c r="E1536" s="35" t="s">
        <v>11902</v>
      </c>
      <c r="F1536" s="35" t="s">
        <v>11903</v>
      </c>
      <c r="G1536" s="20">
        <v>44264</v>
      </c>
      <c r="H1536" s="35" t="s">
        <v>594</v>
      </c>
      <c r="I1536" s="35" t="s">
        <v>14691</v>
      </c>
      <c r="J1536" s="35" t="s">
        <v>83</v>
      </c>
      <c r="M1536" s="35" t="s">
        <v>11904</v>
      </c>
      <c r="N1536" s="35" t="s">
        <v>11905</v>
      </c>
      <c r="O1536" s="35" t="s">
        <v>96</v>
      </c>
      <c r="P1536" s="35" t="s">
        <v>2656</v>
      </c>
      <c r="Q1536" s="35" t="s">
        <v>87</v>
      </c>
      <c r="R1536" s="35" t="s">
        <v>2577</v>
      </c>
      <c r="S1536" s="35" t="s">
        <v>11906</v>
      </c>
      <c r="T1536">
        <v>17250000</v>
      </c>
      <c r="U1536">
        <v>10</v>
      </c>
      <c r="V1536" s="35" t="s">
        <v>11907</v>
      </c>
      <c r="W1536" s="35" t="s">
        <v>593</v>
      </c>
      <c r="X1536" s="35" t="s">
        <v>130</v>
      </c>
      <c r="Y1536" s="35" t="s">
        <v>48</v>
      </c>
      <c r="Z1536" s="35" t="s">
        <v>14691</v>
      </c>
      <c r="AA1536" s="35" t="s">
        <v>14691</v>
      </c>
      <c r="AB1536">
        <v>25000000</v>
      </c>
      <c r="AC1536" s="35" t="s">
        <v>11908</v>
      </c>
      <c r="AD1536" s="35" t="s">
        <v>11909</v>
      </c>
      <c r="AE1536">
        <v>172505294</v>
      </c>
      <c r="AF1536">
        <v>10</v>
      </c>
      <c r="AG1536" s="35" t="s">
        <v>14691</v>
      </c>
      <c r="AI1536">
        <v>0</v>
      </c>
      <c r="AJ1536" s="20">
        <v>44293</v>
      </c>
      <c r="AK1536" s="20"/>
      <c r="AL1536">
        <v>5450000</v>
      </c>
      <c r="AN1536">
        <v>545000</v>
      </c>
      <c r="AP1536" s="35" t="s">
        <v>14691</v>
      </c>
      <c r="AQ1536" s="35" t="s">
        <v>14691</v>
      </c>
      <c r="AR1536" s="35" t="s">
        <v>14691</v>
      </c>
      <c r="AS1536" s="35" t="s">
        <v>14691</v>
      </c>
      <c r="AT1536" s="35" t="s">
        <v>14691</v>
      </c>
      <c r="AU1536">
        <v>10.01</v>
      </c>
      <c r="AV1536">
        <v>10.007999999999999</v>
      </c>
      <c r="AW1536" t="b">
        <v>0</v>
      </c>
      <c r="AX1536">
        <v>17250000</v>
      </c>
      <c r="AY1536" s="20">
        <v>45025</v>
      </c>
      <c r="AZ1536" s="20"/>
      <c r="BA1536" s="20">
        <v>45116</v>
      </c>
      <c r="BB1536">
        <v>1</v>
      </c>
      <c r="BF1536" s="35" t="s">
        <v>14691</v>
      </c>
      <c r="BG1536" s="35" t="s">
        <v>592</v>
      </c>
      <c r="BH1536" s="35" t="s">
        <v>11910</v>
      </c>
      <c r="BI1536" s="35" t="s">
        <v>2580</v>
      </c>
      <c r="BJ1536" s="35" t="s">
        <v>11911</v>
      </c>
    </row>
    <row r="1537" spans="1:62" x14ac:dyDescent="0.2">
      <c r="A1537">
        <v>1535</v>
      </c>
      <c r="B1537" s="35" t="s">
        <v>6774</v>
      </c>
      <c r="C1537" s="35" t="s">
        <v>6775</v>
      </c>
      <c r="D1537" s="35" t="s">
        <v>6776</v>
      </c>
      <c r="E1537" s="35" t="s">
        <v>6777</v>
      </c>
      <c r="F1537" s="35" t="s">
        <v>6778</v>
      </c>
      <c r="G1537" s="20">
        <v>44187</v>
      </c>
      <c r="H1537" s="35" t="s">
        <v>3225</v>
      </c>
      <c r="I1537" s="35" t="s">
        <v>54</v>
      </c>
      <c r="J1537" s="35" t="s">
        <v>69</v>
      </c>
      <c r="K1537">
        <v>18</v>
      </c>
      <c r="L1537">
        <v>9.1999999999999993</v>
      </c>
      <c r="M1537" s="35" t="s">
        <v>5634</v>
      </c>
      <c r="N1537" s="35" t="s">
        <v>6779</v>
      </c>
      <c r="O1537" s="35" t="s">
        <v>59</v>
      </c>
      <c r="P1537" s="35" t="s">
        <v>2575</v>
      </c>
      <c r="Q1537" s="35" t="s">
        <v>68</v>
      </c>
      <c r="R1537" s="35" t="s">
        <v>2577</v>
      </c>
      <c r="S1537" s="35" t="s">
        <v>6780</v>
      </c>
      <c r="T1537">
        <v>23000000</v>
      </c>
      <c r="U1537">
        <v>10</v>
      </c>
      <c r="V1537" s="35" t="s">
        <v>6781</v>
      </c>
      <c r="W1537" s="35" t="s">
        <v>590</v>
      </c>
      <c r="X1537" s="35" t="s">
        <v>49</v>
      </c>
      <c r="Y1537" s="35" t="s">
        <v>167</v>
      </c>
      <c r="Z1537" s="35" t="s">
        <v>147</v>
      </c>
      <c r="AA1537" s="35" t="s">
        <v>48</v>
      </c>
      <c r="AB1537">
        <v>55000000</v>
      </c>
      <c r="AC1537" s="35" t="s">
        <v>6782</v>
      </c>
      <c r="AD1537" s="35" t="s">
        <v>6783</v>
      </c>
      <c r="AE1537">
        <v>230009816</v>
      </c>
      <c r="AF1537">
        <v>10</v>
      </c>
      <c r="AG1537" s="35" t="s">
        <v>589</v>
      </c>
      <c r="AH1537">
        <v>1019000000</v>
      </c>
      <c r="AI1537">
        <v>11500000</v>
      </c>
      <c r="AJ1537" s="20">
        <v>44204</v>
      </c>
      <c r="AK1537" s="20">
        <v>44623</v>
      </c>
      <c r="AL1537">
        <v>6600000</v>
      </c>
      <c r="AO1537">
        <v>6600000</v>
      </c>
      <c r="AP1537" s="35" t="s">
        <v>14691</v>
      </c>
      <c r="AQ1537" s="35" t="s">
        <v>14691</v>
      </c>
      <c r="AR1537" s="35" t="s">
        <v>588</v>
      </c>
      <c r="AS1537" s="35" t="s">
        <v>6784</v>
      </c>
      <c r="AT1537" s="35" t="s">
        <v>14691</v>
      </c>
      <c r="AU1537">
        <v>10.01</v>
      </c>
      <c r="AV1537">
        <v>10.063000000000001</v>
      </c>
      <c r="AW1537" t="b">
        <v>1</v>
      </c>
      <c r="AX1537">
        <v>23000000</v>
      </c>
      <c r="AY1537" s="20">
        <v>44938</v>
      </c>
      <c r="AZ1537" s="20">
        <v>44926</v>
      </c>
      <c r="BA1537" s="20"/>
      <c r="BB1537">
        <v>1</v>
      </c>
      <c r="BC1537">
        <v>0.5</v>
      </c>
      <c r="BD1537">
        <v>1</v>
      </c>
      <c r="BE1537">
        <v>11.5</v>
      </c>
      <c r="BF1537" s="35" t="s">
        <v>14691</v>
      </c>
      <c r="BG1537" s="35" t="s">
        <v>591</v>
      </c>
      <c r="BH1537" s="35" t="s">
        <v>6785</v>
      </c>
      <c r="BI1537" s="35" t="s">
        <v>2580</v>
      </c>
      <c r="BJ1537" s="35" t="s">
        <v>6786</v>
      </c>
    </row>
    <row r="1538" spans="1:62" x14ac:dyDescent="0.2">
      <c r="A1538">
        <v>1536</v>
      </c>
      <c r="B1538" s="35" t="s">
        <v>6774</v>
      </c>
      <c r="C1538" s="35" t="s">
        <v>6775</v>
      </c>
      <c r="D1538" s="35" t="s">
        <v>6776</v>
      </c>
      <c r="E1538" s="35" t="s">
        <v>6787</v>
      </c>
      <c r="F1538" s="35" t="s">
        <v>6778</v>
      </c>
      <c r="G1538" s="20">
        <v>44187</v>
      </c>
      <c r="H1538" s="35" t="s">
        <v>3225</v>
      </c>
      <c r="I1538" s="35" t="s">
        <v>54</v>
      </c>
      <c r="J1538" s="35" t="s">
        <v>69</v>
      </c>
      <c r="K1538">
        <v>18</v>
      </c>
      <c r="L1538">
        <v>9.1999999999999993</v>
      </c>
      <c r="M1538" s="35" t="s">
        <v>5634</v>
      </c>
      <c r="N1538" s="35" t="s">
        <v>6779</v>
      </c>
      <c r="O1538" s="35" t="s">
        <v>59</v>
      </c>
      <c r="P1538" s="35" t="s">
        <v>2575</v>
      </c>
      <c r="Q1538" s="35" t="s">
        <v>68</v>
      </c>
      <c r="R1538" s="35" t="s">
        <v>2577</v>
      </c>
      <c r="S1538" s="35" t="s">
        <v>6780</v>
      </c>
      <c r="T1538">
        <v>23000000</v>
      </c>
      <c r="U1538">
        <v>10</v>
      </c>
      <c r="V1538" s="35" t="s">
        <v>6781</v>
      </c>
      <c r="W1538" s="35" t="s">
        <v>590</v>
      </c>
      <c r="X1538" s="35" t="s">
        <v>49</v>
      </c>
      <c r="Y1538" s="35" t="s">
        <v>167</v>
      </c>
      <c r="Z1538" s="35" t="s">
        <v>147</v>
      </c>
      <c r="AA1538" s="35" t="s">
        <v>48</v>
      </c>
      <c r="AB1538">
        <v>55000000</v>
      </c>
      <c r="AC1538" s="35" t="s">
        <v>6782</v>
      </c>
      <c r="AD1538" s="35" t="s">
        <v>6783</v>
      </c>
      <c r="AE1538">
        <v>230009816</v>
      </c>
      <c r="AF1538">
        <v>10</v>
      </c>
      <c r="AG1538" s="35" t="s">
        <v>589</v>
      </c>
      <c r="AH1538">
        <v>1019000000</v>
      </c>
      <c r="AI1538">
        <v>11500000</v>
      </c>
      <c r="AJ1538" s="20">
        <v>44204</v>
      </c>
      <c r="AK1538" s="20">
        <v>44623</v>
      </c>
      <c r="AL1538">
        <v>6600000</v>
      </c>
      <c r="AO1538">
        <v>6600000</v>
      </c>
      <c r="AP1538" s="35" t="s">
        <v>14691</v>
      </c>
      <c r="AQ1538" s="35" t="s">
        <v>14691</v>
      </c>
      <c r="AR1538" s="35" t="s">
        <v>588</v>
      </c>
      <c r="AS1538" s="35" t="s">
        <v>6784</v>
      </c>
      <c r="AT1538" s="35" t="s">
        <v>14691</v>
      </c>
      <c r="AU1538">
        <v>10.01</v>
      </c>
      <c r="AV1538">
        <v>10.063000000000001</v>
      </c>
      <c r="AW1538" t="b">
        <v>1</v>
      </c>
      <c r="AX1538">
        <v>23000000</v>
      </c>
      <c r="AY1538" s="20">
        <v>44938</v>
      </c>
      <c r="AZ1538" s="20">
        <v>44926</v>
      </c>
      <c r="BA1538" s="20"/>
      <c r="BB1538">
        <v>1</v>
      </c>
      <c r="BC1538">
        <v>0.5</v>
      </c>
      <c r="BD1538">
        <v>1</v>
      </c>
      <c r="BE1538">
        <v>11.5</v>
      </c>
      <c r="BF1538" s="35" t="s">
        <v>14691</v>
      </c>
      <c r="BG1538" s="35" t="s">
        <v>6788</v>
      </c>
      <c r="BH1538" s="35" t="s">
        <v>6789</v>
      </c>
      <c r="BI1538" s="35" t="s">
        <v>2584</v>
      </c>
      <c r="BJ1538" s="35" t="s">
        <v>6790</v>
      </c>
    </row>
    <row r="1539" spans="1:62" x14ac:dyDescent="0.2">
      <c r="A1539">
        <v>1537</v>
      </c>
      <c r="B1539" s="35" t="s">
        <v>6774</v>
      </c>
      <c r="C1539" s="35" t="s">
        <v>6775</v>
      </c>
      <c r="D1539" s="35" t="s">
        <v>6776</v>
      </c>
      <c r="E1539" s="35" t="s">
        <v>6791</v>
      </c>
      <c r="F1539" s="35" t="s">
        <v>6778</v>
      </c>
      <c r="G1539" s="20">
        <v>44187</v>
      </c>
      <c r="H1539" s="35" t="s">
        <v>3225</v>
      </c>
      <c r="I1539" s="35" t="s">
        <v>54</v>
      </c>
      <c r="J1539" s="35" t="s">
        <v>69</v>
      </c>
      <c r="K1539">
        <v>18</v>
      </c>
      <c r="L1539">
        <v>9.1999999999999993</v>
      </c>
      <c r="M1539" s="35" t="s">
        <v>5634</v>
      </c>
      <c r="N1539" s="35" t="s">
        <v>6779</v>
      </c>
      <c r="O1539" s="35" t="s">
        <v>59</v>
      </c>
      <c r="P1539" s="35" t="s">
        <v>2575</v>
      </c>
      <c r="Q1539" s="35" t="s">
        <v>68</v>
      </c>
      <c r="R1539" s="35" t="s">
        <v>2577</v>
      </c>
      <c r="S1539" s="35" t="s">
        <v>6780</v>
      </c>
      <c r="T1539">
        <v>23000000</v>
      </c>
      <c r="U1539">
        <v>10</v>
      </c>
      <c r="V1539" s="35" t="s">
        <v>6781</v>
      </c>
      <c r="W1539" s="35" t="s">
        <v>590</v>
      </c>
      <c r="X1539" s="35" t="s">
        <v>49</v>
      </c>
      <c r="Y1539" s="35" t="s">
        <v>167</v>
      </c>
      <c r="Z1539" s="35" t="s">
        <v>147</v>
      </c>
      <c r="AA1539" s="35" t="s">
        <v>48</v>
      </c>
      <c r="AB1539">
        <v>55000000</v>
      </c>
      <c r="AC1539" s="35" t="s">
        <v>6782</v>
      </c>
      <c r="AD1539" s="35" t="s">
        <v>6783</v>
      </c>
      <c r="AE1539">
        <v>230009816</v>
      </c>
      <c r="AF1539">
        <v>10</v>
      </c>
      <c r="AG1539" s="35" t="s">
        <v>589</v>
      </c>
      <c r="AH1539">
        <v>1019000000</v>
      </c>
      <c r="AI1539">
        <v>11500000</v>
      </c>
      <c r="AJ1539" s="20">
        <v>44204</v>
      </c>
      <c r="AK1539" s="20">
        <v>44623</v>
      </c>
      <c r="AL1539">
        <v>6600000</v>
      </c>
      <c r="AO1539">
        <v>6600000</v>
      </c>
      <c r="AP1539" s="35" t="s">
        <v>14691</v>
      </c>
      <c r="AQ1539" s="35" t="s">
        <v>14691</v>
      </c>
      <c r="AR1539" s="35" t="s">
        <v>588</v>
      </c>
      <c r="AS1539" s="35" t="s">
        <v>6784</v>
      </c>
      <c r="AT1539" s="35" t="s">
        <v>14691</v>
      </c>
      <c r="AU1539">
        <v>10.01</v>
      </c>
      <c r="AV1539">
        <v>10.063000000000001</v>
      </c>
      <c r="AW1539" t="b">
        <v>1</v>
      </c>
      <c r="AX1539">
        <v>23000000</v>
      </c>
      <c r="AY1539" s="20">
        <v>44938</v>
      </c>
      <c r="AZ1539" s="20">
        <v>44926</v>
      </c>
      <c r="BA1539" s="20"/>
      <c r="BB1539">
        <v>1</v>
      </c>
      <c r="BC1539">
        <v>0.5</v>
      </c>
      <c r="BD1539">
        <v>1</v>
      </c>
      <c r="BE1539">
        <v>11.5</v>
      </c>
      <c r="BF1539" s="35" t="s">
        <v>14691</v>
      </c>
      <c r="BG1539" s="35" t="s">
        <v>6792</v>
      </c>
      <c r="BH1539" s="35" t="s">
        <v>6793</v>
      </c>
      <c r="BI1539" s="35" t="s">
        <v>2589</v>
      </c>
      <c r="BJ1539" s="35" t="s">
        <v>6794</v>
      </c>
    </row>
    <row r="1540" spans="1:62" x14ac:dyDescent="0.2">
      <c r="A1540">
        <v>1538</v>
      </c>
      <c r="B1540" s="35" t="s">
        <v>6591</v>
      </c>
      <c r="C1540" s="35" t="s">
        <v>6592</v>
      </c>
      <c r="D1540" s="35" t="s">
        <v>6593</v>
      </c>
      <c r="E1540" s="35" t="s">
        <v>6594</v>
      </c>
      <c r="F1540" s="35" t="s">
        <v>6595</v>
      </c>
      <c r="G1540" s="20">
        <v>44452</v>
      </c>
      <c r="H1540" s="35" t="s">
        <v>2755</v>
      </c>
      <c r="I1540" s="35" t="s">
        <v>61</v>
      </c>
      <c r="J1540" s="35" t="s">
        <v>69</v>
      </c>
      <c r="K1540">
        <v>18</v>
      </c>
      <c r="L1540">
        <v>9.1999999999999993</v>
      </c>
      <c r="M1540" s="35" t="s">
        <v>6596</v>
      </c>
      <c r="N1540" s="35" t="s">
        <v>6597</v>
      </c>
      <c r="O1540" s="35" t="s">
        <v>586</v>
      </c>
      <c r="P1540" s="35" t="s">
        <v>5960</v>
      </c>
      <c r="Q1540" s="35" t="s">
        <v>52</v>
      </c>
      <c r="R1540" s="35" t="s">
        <v>2623</v>
      </c>
      <c r="S1540" s="35" t="s">
        <v>6598</v>
      </c>
      <c r="T1540">
        <v>17500000</v>
      </c>
      <c r="U1540">
        <v>10</v>
      </c>
      <c r="V1540" s="35" t="s">
        <v>6599</v>
      </c>
      <c r="W1540" s="35" t="s">
        <v>585</v>
      </c>
      <c r="X1540" s="35" t="s">
        <v>130</v>
      </c>
      <c r="Y1540" s="35" t="s">
        <v>48</v>
      </c>
      <c r="Z1540" s="35" t="s">
        <v>14691</v>
      </c>
      <c r="AA1540" s="35" t="s">
        <v>14691</v>
      </c>
      <c r="AC1540" s="35" t="s">
        <v>14691</v>
      </c>
      <c r="AD1540" s="35" t="s">
        <v>14691</v>
      </c>
      <c r="AE1540">
        <v>178500000</v>
      </c>
      <c r="AF1540">
        <v>10.199999999999999</v>
      </c>
      <c r="AG1540" s="35" t="s">
        <v>14691</v>
      </c>
      <c r="AI1540">
        <v>8750000</v>
      </c>
      <c r="AJ1540" s="20">
        <v>44475</v>
      </c>
      <c r="AK1540" s="20"/>
      <c r="AL1540">
        <v>8850000</v>
      </c>
      <c r="AM1540">
        <v>885000</v>
      </c>
      <c r="AP1540" s="35" t="s">
        <v>14691</v>
      </c>
      <c r="AQ1540" s="35" t="s">
        <v>14691</v>
      </c>
      <c r="AR1540" s="35" t="s">
        <v>14691</v>
      </c>
      <c r="AS1540" s="35" t="s">
        <v>14691</v>
      </c>
      <c r="AT1540" s="35" t="s">
        <v>14691</v>
      </c>
      <c r="AU1540">
        <v>10.199999999999999</v>
      </c>
      <c r="AV1540">
        <v>10.237</v>
      </c>
      <c r="AW1540" t="b">
        <v>0</v>
      </c>
      <c r="AX1540">
        <v>17500000</v>
      </c>
      <c r="AY1540" s="20">
        <v>44934</v>
      </c>
      <c r="AZ1540" s="20"/>
      <c r="BA1540" s="20"/>
      <c r="BB1540">
        <v>1</v>
      </c>
      <c r="BC1540">
        <v>0.5</v>
      </c>
      <c r="BD1540">
        <v>1</v>
      </c>
      <c r="BE1540">
        <v>11.5</v>
      </c>
      <c r="BF1540" s="35" t="s">
        <v>14691</v>
      </c>
      <c r="BG1540" s="35" t="s">
        <v>587</v>
      </c>
      <c r="BH1540" s="35" t="s">
        <v>6600</v>
      </c>
      <c r="BI1540" s="35" t="s">
        <v>2580</v>
      </c>
      <c r="BJ1540" s="35" t="s">
        <v>6601</v>
      </c>
    </row>
    <row r="1541" spans="1:62" x14ac:dyDescent="0.2">
      <c r="A1541">
        <v>1539</v>
      </c>
      <c r="B1541" s="35" t="s">
        <v>6591</v>
      </c>
      <c r="C1541" s="35" t="s">
        <v>6592</v>
      </c>
      <c r="D1541" s="35" t="s">
        <v>6593</v>
      </c>
      <c r="E1541" s="35" t="s">
        <v>6602</v>
      </c>
      <c r="F1541" s="35" t="s">
        <v>6595</v>
      </c>
      <c r="G1541" s="20">
        <v>44452</v>
      </c>
      <c r="H1541" s="35" t="s">
        <v>2755</v>
      </c>
      <c r="I1541" s="35" t="s">
        <v>61</v>
      </c>
      <c r="J1541" s="35" t="s">
        <v>69</v>
      </c>
      <c r="K1541">
        <v>18</v>
      </c>
      <c r="L1541">
        <v>9.1999999999999993</v>
      </c>
      <c r="M1541" s="35" t="s">
        <v>6596</v>
      </c>
      <c r="N1541" s="35" t="s">
        <v>6597</v>
      </c>
      <c r="O1541" s="35" t="s">
        <v>586</v>
      </c>
      <c r="P1541" s="35" t="s">
        <v>5960</v>
      </c>
      <c r="Q1541" s="35" t="s">
        <v>52</v>
      </c>
      <c r="R1541" s="35" t="s">
        <v>2623</v>
      </c>
      <c r="S1541" s="35" t="s">
        <v>6598</v>
      </c>
      <c r="T1541">
        <v>17500000</v>
      </c>
      <c r="U1541">
        <v>10</v>
      </c>
      <c r="V1541" s="35" t="s">
        <v>6599</v>
      </c>
      <c r="W1541" s="35" t="s">
        <v>585</v>
      </c>
      <c r="X1541" s="35" t="s">
        <v>130</v>
      </c>
      <c r="Y1541" s="35" t="s">
        <v>48</v>
      </c>
      <c r="Z1541" s="35" t="s">
        <v>14691</v>
      </c>
      <c r="AA1541" s="35" t="s">
        <v>14691</v>
      </c>
      <c r="AC1541" s="35" t="s">
        <v>14691</v>
      </c>
      <c r="AD1541" s="35" t="s">
        <v>14691</v>
      </c>
      <c r="AE1541">
        <v>178500000</v>
      </c>
      <c r="AF1541">
        <v>10.199999999999999</v>
      </c>
      <c r="AG1541" s="35" t="s">
        <v>14691</v>
      </c>
      <c r="AI1541">
        <v>8750000</v>
      </c>
      <c r="AJ1541" s="20">
        <v>44475</v>
      </c>
      <c r="AK1541" s="20"/>
      <c r="AL1541">
        <v>8850000</v>
      </c>
      <c r="AM1541">
        <v>885000</v>
      </c>
      <c r="AP1541" s="35" t="s">
        <v>14691</v>
      </c>
      <c r="AQ1541" s="35" t="s">
        <v>14691</v>
      </c>
      <c r="AR1541" s="35" t="s">
        <v>14691</v>
      </c>
      <c r="AS1541" s="35" t="s">
        <v>14691</v>
      </c>
      <c r="AT1541" s="35" t="s">
        <v>14691</v>
      </c>
      <c r="AU1541">
        <v>10.199999999999999</v>
      </c>
      <c r="AV1541">
        <v>10.237</v>
      </c>
      <c r="AW1541" t="b">
        <v>0</v>
      </c>
      <c r="AX1541">
        <v>17500000</v>
      </c>
      <c r="AY1541" s="20">
        <v>44934</v>
      </c>
      <c r="AZ1541" s="20"/>
      <c r="BA1541" s="20"/>
      <c r="BB1541">
        <v>1</v>
      </c>
      <c r="BC1541">
        <v>0.5</v>
      </c>
      <c r="BD1541">
        <v>1</v>
      </c>
      <c r="BE1541">
        <v>11.5</v>
      </c>
      <c r="BF1541" s="35" t="s">
        <v>14691</v>
      </c>
      <c r="BG1541" s="35" t="s">
        <v>6591</v>
      </c>
      <c r="BH1541" s="35" t="s">
        <v>6603</v>
      </c>
      <c r="BI1541" s="35" t="s">
        <v>2584</v>
      </c>
      <c r="BJ1541" s="35" t="s">
        <v>6604</v>
      </c>
    </row>
    <row r="1542" spans="1:62" x14ac:dyDescent="0.2">
      <c r="A1542">
        <v>1540</v>
      </c>
      <c r="B1542" s="35" t="s">
        <v>6591</v>
      </c>
      <c r="C1542" s="35" t="s">
        <v>6592</v>
      </c>
      <c r="D1542" s="35" t="s">
        <v>6593</v>
      </c>
      <c r="E1542" s="35" t="s">
        <v>6605</v>
      </c>
      <c r="F1542" s="35" t="s">
        <v>6595</v>
      </c>
      <c r="G1542" s="20">
        <v>44452</v>
      </c>
      <c r="H1542" s="35" t="s">
        <v>2755</v>
      </c>
      <c r="I1542" s="35" t="s">
        <v>61</v>
      </c>
      <c r="J1542" s="35" t="s">
        <v>69</v>
      </c>
      <c r="K1542">
        <v>18</v>
      </c>
      <c r="L1542">
        <v>9.1999999999999993</v>
      </c>
      <c r="M1542" s="35" t="s">
        <v>6596</v>
      </c>
      <c r="N1542" s="35" t="s">
        <v>6597</v>
      </c>
      <c r="O1542" s="35" t="s">
        <v>586</v>
      </c>
      <c r="P1542" s="35" t="s">
        <v>5960</v>
      </c>
      <c r="Q1542" s="35" t="s">
        <v>52</v>
      </c>
      <c r="R1542" s="35" t="s">
        <v>2623</v>
      </c>
      <c r="S1542" s="35" t="s">
        <v>6598</v>
      </c>
      <c r="T1542">
        <v>17500000</v>
      </c>
      <c r="U1542">
        <v>10</v>
      </c>
      <c r="V1542" s="35" t="s">
        <v>6599</v>
      </c>
      <c r="W1542" s="35" t="s">
        <v>585</v>
      </c>
      <c r="X1542" s="35" t="s">
        <v>130</v>
      </c>
      <c r="Y1542" s="35" t="s">
        <v>48</v>
      </c>
      <c r="Z1542" s="35" t="s">
        <v>14691</v>
      </c>
      <c r="AA1542" s="35" t="s">
        <v>14691</v>
      </c>
      <c r="AC1542" s="35" t="s">
        <v>14691</v>
      </c>
      <c r="AD1542" s="35" t="s">
        <v>14691</v>
      </c>
      <c r="AE1542">
        <v>178500000</v>
      </c>
      <c r="AF1542">
        <v>10.199999999999999</v>
      </c>
      <c r="AG1542" s="35" t="s">
        <v>14691</v>
      </c>
      <c r="AI1542">
        <v>8750000</v>
      </c>
      <c r="AJ1542" s="20">
        <v>44475</v>
      </c>
      <c r="AK1542" s="20"/>
      <c r="AL1542">
        <v>8850000</v>
      </c>
      <c r="AM1542">
        <v>885000</v>
      </c>
      <c r="AP1542" s="35" t="s">
        <v>14691</v>
      </c>
      <c r="AQ1542" s="35" t="s">
        <v>14691</v>
      </c>
      <c r="AR1542" s="35" t="s">
        <v>14691</v>
      </c>
      <c r="AS1542" s="35" t="s">
        <v>14691</v>
      </c>
      <c r="AT1542" s="35" t="s">
        <v>14691</v>
      </c>
      <c r="AU1542">
        <v>10.199999999999999</v>
      </c>
      <c r="AV1542">
        <v>10.237</v>
      </c>
      <c r="AW1542" t="b">
        <v>0</v>
      </c>
      <c r="AX1542">
        <v>17500000</v>
      </c>
      <c r="AY1542" s="20">
        <v>44934</v>
      </c>
      <c r="AZ1542" s="20"/>
      <c r="BA1542" s="20"/>
      <c r="BB1542">
        <v>1</v>
      </c>
      <c r="BC1542">
        <v>0.5</v>
      </c>
      <c r="BD1542">
        <v>1</v>
      </c>
      <c r="BE1542">
        <v>11.5</v>
      </c>
      <c r="BF1542" s="35" t="s">
        <v>14691</v>
      </c>
      <c r="BG1542" s="35" t="s">
        <v>6606</v>
      </c>
      <c r="BH1542" s="35" t="s">
        <v>6607</v>
      </c>
      <c r="BI1542" s="35" t="s">
        <v>2589</v>
      </c>
      <c r="BJ1542" s="35" t="s">
        <v>6608</v>
      </c>
    </row>
    <row r="1543" spans="1:62" x14ac:dyDescent="0.2">
      <c r="A1543">
        <v>1541</v>
      </c>
      <c r="B1543" s="35" t="s">
        <v>11788</v>
      </c>
      <c r="C1543" s="35" t="s">
        <v>11789</v>
      </c>
      <c r="D1543" s="35" t="s">
        <v>11790</v>
      </c>
      <c r="E1543" s="35" t="s">
        <v>11791</v>
      </c>
      <c r="F1543" s="35" t="s">
        <v>11792</v>
      </c>
      <c r="G1543" s="20">
        <v>44281</v>
      </c>
      <c r="H1543" s="35" t="s">
        <v>2949</v>
      </c>
      <c r="I1543" s="35" t="s">
        <v>54</v>
      </c>
      <c r="J1543" s="35" t="s">
        <v>162</v>
      </c>
      <c r="K1543">
        <v>18</v>
      </c>
      <c r="L1543">
        <v>9.1999999999999993</v>
      </c>
      <c r="M1543" s="35" t="s">
        <v>9286</v>
      </c>
      <c r="N1543" s="35" t="s">
        <v>11793</v>
      </c>
      <c r="O1543" s="35" t="s">
        <v>242</v>
      </c>
      <c r="P1543" s="35" t="s">
        <v>2575</v>
      </c>
      <c r="Q1543" s="35" t="s">
        <v>136</v>
      </c>
      <c r="R1543" s="35" t="s">
        <v>2623</v>
      </c>
      <c r="S1543" s="35" t="s">
        <v>11794</v>
      </c>
      <c r="T1543">
        <v>14375000</v>
      </c>
      <c r="U1543">
        <v>10</v>
      </c>
      <c r="V1543" s="35" t="s">
        <v>14691</v>
      </c>
      <c r="W1543" s="35" t="s">
        <v>583</v>
      </c>
      <c r="X1543" s="35" t="s">
        <v>49</v>
      </c>
      <c r="Y1543" s="35" t="s">
        <v>48</v>
      </c>
      <c r="Z1543" s="35" t="s">
        <v>14691</v>
      </c>
      <c r="AA1543" s="35" t="s">
        <v>14691</v>
      </c>
      <c r="AC1543" s="35" t="s">
        <v>14691</v>
      </c>
      <c r="AD1543" s="35" t="s">
        <v>14691</v>
      </c>
      <c r="AE1543">
        <v>145187500</v>
      </c>
      <c r="AF1543">
        <v>10.1</v>
      </c>
      <c r="AG1543" s="35" t="s">
        <v>14691</v>
      </c>
      <c r="AI1543">
        <v>10781250</v>
      </c>
      <c r="AJ1543" s="20">
        <v>44467</v>
      </c>
      <c r="AK1543" s="20"/>
      <c r="AL1543">
        <v>6600000</v>
      </c>
      <c r="AO1543">
        <v>6600000</v>
      </c>
      <c r="AP1543" s="35" t="s">
        <v>14691</v>
      </c>
      <c r="AQ1543" s="35" t="s">
        <v>14691</v>
      </c>
      <c r="AR1543" s="35" t="s">
        <v>14691</v>
      </c>
      <c r="AS1543" s="35" t="s">
        <v>14691</v>
      </c>
      <c r="AT1543" s="35" t="s">
        <v>14691</v>
      </c>
      <c r="AU1543">
        <v>10.1</v>
      </c>
      <c r="AV1543">
        <v>10.144</v>
      </c>
      <c r="AW1543" t="b">
        <v>0</v>
      </c>
      <c r="AX1543">
        <v>14375000</v>
      </c>
      <c r="AY1543" s="20">
        <v>45015</v>
      </c>
      <c r="AZ1543" s="20"/>
      <c r="BA1543" s="20"/>
      <c r="BB1543">
        <v>1</v>
      </c>
      <c r="BC1543">
        <v>0.75</v>
      </c>
      <c r="BD1543">
        <v>1</v>
      </c>
      <c r="BE1543">
        <v>11.5</v>
      </c>
      <c r="BF1543" s="35" t="s">
        <v>14691</v>
      </c>
      <c r="BG1543" s="35" t="s">
        <v>584</v>
      </c>
      <c r="BH1543" s="35" t="s">
        <v>11795</v>
      </c>
      <c r="BI1543" s="35" t="s">
        <v>2580</v>
      </c>
      <c r="BJ1543" s="35" t="s">
        <v>11796</v>
      </c>
    </row>
    <row r="1544" spans="1:62" x14ac:dyDescent="0.2">
      <c r="A1544">
        <v>1542</v>
      </c>
      <c r="B1544" s="35" t="s">
        <v>11788</v>
      </c>
      <c r="C1544" s="35" t="s">
        <v>11789</v>
      </c>
      <c r="D1544" s="35" t="s">
        <v>11790</v>
      </c>
      <c r="E1544" s="35" t="s">
        <v>11797</v>
      </c>
      <c r="F1544" s="35" t="s">
        <v>11792</v>
      </c>
      <c r="G1544" s="20">
        <v>44281</v>
      </c>
      <c r="H1544" s="35" t="s">
        <v>2949</v>
      </c>
      <c r="I1544" s="35" t="s">
        <v>54</v>
      </c>
      <c r="J1544" s="35" t="s">
        <v>162</v>
      </c>
      <c r="K1544">
        <v>18</v>
      </c>
      <c r="L1544">
        <v>9.1999999999999993</v>
      </c>
      <c r="M1544" s="35" t="s">
        <v>9286</v>
      </c>
      <c r="N1544" s="35" t="s">
        <v>11793</v>
      </c>
      <c r="O1544" s="35" t="s">
        <v>242</v>
      </c>
      <c r="P1544" s="35" t="s">
        <v>2575</v>
      </c>
      <c r="Q1544" s="35" t="s">
        <v>136</v>
      </c>
      <c r="R1544" s="35" t="s">
        <v>2623</v>
      </c>
      <c r="S1544" s="35" t="s">
        <v>11794</v>
      </c>
      <c r="T1544">
        <v>14375000</v>
      </c>
      <c r="U1544">
        <v>10</v>
      </c>
      <c r="V1544" s="35" t="s">
        <v>14691</v>
      </c>
      <c r="W1544" s="35" t="s">
        <v>583</v>
      </c>
      <c r="X1544" s="35" t="s">
        <v>49</v>
      </c>
      <c r="Y1544" s="35" t="s">
        <v>48</v>
      </c>
      <c r="Z1544" s="35" t="s">
        <v>14691</v>
      </c>
      <c r="AA1544" s="35" t="s">
        <v>14691</v>
      </c>
      <c r="AC1544" s="35" t="s">
        <v>14691</v>
      </c>
      <c r="AD1544" s="35" t="s">
        <v>14691</v>
      </c>
      <c r="AE1544">
        <v>145187500</v>
      </c>
      <c r="AF1544">
        <v>10.1</v>
      </c>
      <c r="AG1544" s="35" t="s">
        <v>14691</v>
      </c>
      <c r="AI1544">
        <v>10781250</v>
      </c>
      <c r="AJ1544" s="20">
        <v>44467</v>
      </c>
      <c r="AK1544" s="20"/>
      <c r="AL1544">
        <v>6600000</v>
      </c>
      <c r="AO1544">
        <v>6600000</v>
      </c>
      <c r="AP1544" s="35" t="s">
        <v>14691</v>
      </c>
      <c r="AQ1544" s="35" t="s">
        <v>14691</v>
      </c>
      <c r="AR1544" s="35" t="s">
        <v>14691</v>
      </c>
      <c r="AS1544" s="35" t="s">
        <v>14691</v>
      </c>
      <c r="AT1544" s="35" t="s">
        <v>14691</v>
      </c>
      <c r="AU1544">
        <v>10.1</v>
      </c>
      <c r="AV1544">
        <v>10.144</v>
      </c>
      <c r="AW1544" t="b">
        <v>0</v>
      </c>
      <c r="AX1544">
        <v>14375000</v>
      </c>
      <c r="AY1544" s="20">
        <v>45015</v>
      </c>
      <c r="AZ1544" s="20"/>
      <c r="BA1544" s="20"/>
      <c r="BB1544">
        <v>1</v>
      </c>
      <c r="BC1544">
        <v>0.75</v>
      </c>
      <c r="BD1544">
        <v>1</v>
      </c>
      <c r="BE1544">
        <v>11.5</v>
      </c>
      <c r="BF1544" s="35" t="s">
        <v>14691</v>
      </c>
      <c r="BG1544" s="35" t="s">
        <v>11798</v>
      </c>
      <c r="BH1544" s="35" t="s">
        <v>11799</v>
      </c>
      <c r="BI1544" s="35" t="s">
        <v>2584</v>
      </c>
      <c r="BJ1544" s="35" t="s">
        <v>11800</v>
      </c>
    </row>
    <row r="1545" spans="1:62" x14ac:dyDescent="0.2">
      <c r="A1545">
        <v>1543</v>
      </c>
      <c r="B1545" s="35" t="s">
        <v>11788</v>
      </c>
      <c r="C1545" s="35" t="s">
        <v>11789</v>
      </c>
      <c r="D1545" s="35" t="s">
        <v>11790</v>
      </c>
      <c r="E1545" s="35" t="s">
        <v>11801</v>
      </c>
      <c r="F1545" s="35" t="s">
        <v>11792</v>
      </c>
      <c r="G1545" s="20">
        <v>44281</v>
      </c>
      <c r="H1545" s="35" t="s">
        <v>2949</v>
      </c>
      <c r="I1545" s="35" t="s">
        <v>54</v>
      </c>
      <c r="J1545" s="35" t="s">
        <v>162</v>
      </c>
      <c r="K1545">
        <v>18</v>
      </c>
      <c r="L1545">
        <v>9.1999999999999993</v>
      </c>
      <c r="M1545" s="35" t="s">
        <v>9286</v>
      </c>
      <c r="N1545" s="35" t="s">
        <v>11793</v>
      </c>
      <c r="O1545" s="35" t="s">
        <v>242</v>
      </c>
      <c r="P1545" s="35" t="s">
        <v>2575</v>
      </c>
      <c r="Q1545" s="35" t="s">
        <v>136</v>
      </c>
      <c r="R1545" s="35" t="s">
        <v>2623</v>
      </c>
      <c r="S1545" s="35" t="s">
        <v>11794</v>
      </c>
      <c r="T1545">
        <v>14375000</v>
      </c>
      <c r="U1545">
        <v>10</v>
      </c>
      <c r="V1545" s="35" t="s">
        <v>14691</v>
      </c>
      <c r="W1545" s="35" t="s">
        <v>583</v>
      </c>
      <c r="X1545" s="35" t="s">
        <v>49</v>
      </c>
      <c r="Y1545" s="35" t="s">
        <v>48</v>
      </c>
      <c r="Z1545" s="35" t="s">
        <v>14691</v>
      </c>
      <c r="AA1545" s="35" t="s">
        <v>14691</v>
      </c>
      <c r="AC1545" s="35" t="s">
        <v>14691</v>
      </c>
      <c r="AD1545" s="35" t="s">
        <v>14691</v>
      </c>
      <c r="AE1545">
        <v>145187500</v>
      </c>
      <c r="AF1545">
        <v>10.1</v>
      </c>
      <c r="AG1545" s="35" t="s">
        <v>14691</v>
      </c>
      <c r="AI1545">
        <v>10781250</v>
      </c>
      <c r="AJ1545" s="20">
        <v>44467</v>
      </c>
      <c r="AK1545" s="20"/>
      <c r="AL1545">
        <v>6600000</v>
      </c>
      <c r="AO1545">
        <v>6600000</v>
      </c>
      <c r="AP1545" s="35" t="s">
        <v>14691</v>
      </c>
      <c r="AQ1545" s="35" t="s">
        <v>14691</v>
      </c>
      <c r="AR1545" s="35" t="s">
        <v>14691</v>
      </c>
      <c r="AS1545" s="35" t="s">
        <v>14691</v>
      </c>
      <c r="AT1545" s="35" t="s">
        <v>14691</v>
      </c>
      <c r="AU1545">
        <v>10.1</v>
      </c>
      <c r="AV1545">
        <v>10.144</v>
      </c>
      <c r="AW1545" t="b">
        <v>0</v>
      </c>
      <c r="AX1545">
        <v>14375000</v>
      </c>
      <c r="AY1545" s="20">
        <v>45015</v>
      </c>
      <c r="AZ1545" s="20"/>
      <c r="BA1545" s="20"/>
      <c r="BB1545">
        <v>1</v>
      </c>
      <c r="BC1545">
        <v>0.75</v>
      </c>
      <c r="BD1545">
        <v>1</v>
      </c>
      <c r="BE1545">
        <v>11.5</v>
      </c>
      <c r="BF1545" s="35" t="s">
        <v>14691</v>
      </c>
      <c r="BG1545" s="35" t="s">
        <v>11802</v>
      </c>
      <c r="BH1545" s="35" t="s">
        <v>11803</v>
      </c>
      <c r="BI1545" s="35" t="s">
        <v>2589</v>
      </c>
      <c r="BJ1545" s="35" t="s">
        <v>11804</v>
      </c>
    </row>
    <row r="1546" spans="1:62" x14ac:dyDescent="0.2">
      <c r="A1546">
        <v>1544</v>
      </c>
      <c r="B1546" s="35" t="s">
        <v>5269</v>
      </c>
      <c r="C1546" s="35" t="s">
        <v>5270</v>
      </c>
      <c r="D1546" s="35" t="s">
        <v>581</v>
      </c>
      <c r="E1546" s="35" t="s">
        <v>5271</v>
      </c>
      <c r="F1546" s="35" t="s">
        <v>5272</v>
      </c>
      <c r="G1546" s="20">
        <v>44293</v>
      </c>
      <c r="H1546" s="35" t="s">
        <v>138</v>
      </c>
      <c r="I1546" s="35" t="s">
        <v>61</v>
      </c>
      <c r="J1546" s="35" t="s">
        <v>69</v>
      </c>
      <c r="K1546">
        <v>18</v>
      </c>
      <c r="L1546">
        <v>9.1999999999999993</v>
      </c>
      <c r="M1546" s="35" t="s">
        <v>5273</v>
      </c>
      <c r="N1546" s="35" t="s">
        <v>5274</v>
      </c>
      <c r="O1546" s="35" t="s">
        <v>96</v>
      </c>
      <c r="P1546" s="35" t="s">
        <v>2575</v>
      </c>
      <c r="Q1546" s="35" t="s">
        <v>209</v>
      </c>
      <c r="R1546" s="35" t="s">
        <v>2577</v>
      </c>
      <c r="S1546" s="35" t="s">
        <v>5275</v>
      </c>
      <c r="T1546">
        <v>23000000</v>
      </c>
      <c r="U1546">
        <v>10</v>
      </c>
      <c r="V1546" s="35" t="s">
        <v>5276</v>
      </c>
      <c r="W1546" s="35" t="s">
        <v>580</v>
      </c>
      <c r="X1546" s="35" t="s">
        <v>49</v>
      </c>
      <c r="Y1546" s="35" t="s">
        <v>48</v>
      </c>
      <c r="Z1546" s="35" t="s">
        <v>14691</v>
      </c>
      <c r="AA1546" s="35" t="s">
        <v>14691</v>
      </c>
      <c r="AC1546" s="35" t="s">
        <v>14691</v>
      </c>
      <c r="AD1546" s="35" t="s">
        <v>14691</v>
      </c>
      <c r="AE1546">
        <v>233450000</v>
      </c>
      <c r="AF1546">
        <v>10.15</v>
      </c>
      <c r="AG1546" s="35" t="s">
        <v>14691</v>
      </c>
      <c r="AI1546">
        <v>11500000</v>
      </c>
      <c r="AJ1546" s="20">
        <v>44497</v>
      </c>
      <c r="AK1546" s="20"/>
      <c r="AL1546">
        <v>10050000</v>
      </c>
      <c r="AO1546">
        <v>10050000</v>
      </c>
      <c r="AP1546" s="35" t="s">
        <v>14691</v>
      </c>
      <c r="AQ1546" s="35" t="s">
        <v>14691</v>
      </c>
      <c r="AR1546" s="35" t="s">
        <v>14691</v>
      </c>
      <c r="AS1546" s="35" t="s">
        <v>14691</v>
      </c>
      <c r="AT1546" s="35" t="s">
        <v>14691</v>
      </c>
      <c r="AU1546">
        <v>10.15</v>
      </c>
      <c r="AV1546">
        <v>10.199</v>
      </c>
      <c r="AW1546" t="b">
        <v>0</v>
      </c>
      <c r="AX1546">
        <v>23000000</v>
      </c>
      <c r="AY1546" s="20">
        <v>44866</v>
      </c>
      <c r="AZ1546" s="20"/>
      <c r="BA1546" s="20">
        <v>45047</v>
      </c>
      <c r="BB1546">
        <v>1</v>
      </c>
      <c r="BC1546">
        <v>0.5</v>
      </c>
      <c r="BD1546">
        <v>1</v>
      </c>
      <c r="BE1546">
        <v>11.5</v>
      </c>
      <c r="BF1546" s="35" t="s">
        <v>14691</v>
      </c>
      <c r="BG1546" s="35" t="s">
        <v>582</v>
      </c>
      <c r="BH1546" s="35" t="s">
        <v>5277</v>
      </c>
      <c r="BI1546" s="35" t="s">
        <v>2580</v>
      </c>
      <c r="BJ1546" s="35" t="s">
        <v>5278</v>
      </c>
    </row>
    <row r="1547" spans="1:62" x14ac:dyDescent="0.2">
      <c r="A1547">
        <v>1545</v>
      </c>
      <c r="B1547" s="35" t="s">
        <v>5269</v>
      </c>
      <c r="C1547" s="35" t="s">
        <v>5270</v>
      </c>
      <c r="D1547" s="35" t="s">
        <v>581</v>
      </c>
      <c r="E1547" s="35" t="s">
        <v>5279</v>
      </c>
      <c r="F1547" s="35" t="s">
        <v>5272</v>
      </c>
      <c r="G1547" s="20">
        <v>44293</v>
      </c>
      <c r="H1547" s="35" t="s">
        <v>138</v>
      </c>
      <c r="I1547" s="35" t="s">
        <v>61</v>
      </c>
      <c r="J1547" s="35" t="s">
        <v>69</v>
      </c>
      <c r="K1547">
        <v>18</v>
      </c>
      <c r="L1547">
        <v>9.1999999999999993</v>
      </c>
      <c r="M1547" s="35" t="s">
        <v>5273</v>
      </c>
      <c r="N1547" s="35" t="s">
        <v>5274</v>
      </c>
      <c r="O1547" s="35" t="s">
        <v>96</v>
      </c>
      <c r="P1547" s="35" t="s">
        <v>2575</v>
      </c>
      <c r="Q1547" s="35" t="s">
        <v>209</v>
      </c>
      <c r="R1547" s="35" t="s">
        <v>2577</v>
      </c>
      <c r="S1547" s="35" t="s">
        <v>5275</v>
      </c>
      <c r="T1547">
        <v>23000000</v>
      </c>
      <c r="U1547">
        <v>10</v>
      </c>
      <c r="V1547" s="35" t="s">
        <v>5276</v>
      </c>
      <c r="W1547" s="35" t="s">
        <v>580</v>
      </c>
      <c r="X1547" s="35" t="s">
        <v>49</v>
      </c>
      <c r="Y1547" s="35" t="s">
        <v>48</v>
      </c>
      <c r="Z1547" s="35" t="s">
        <v>14691</v>
      </c>
      <c r="AA1547" s="35" t="s">
        <v>14691</v>
      </c>
      <c r="AC1547" s="35" t="s">
        <v>14691</v>
      </c>
      <c r="AD1547" s="35" t="s">
        <v>14691</v>
      </c>
      <c r="AE1547">
        <v>233450000</v>
      </c>
      <c r="AF1547">
        <v>10.15</v>
      </c>
      <c r="AG1547" s="35" t="s">
        <v>14691</v>
      </c>
      <c r="AI1547">
        <v>11500000</v>
      </c>
      <c r="AJ1547" s="20">
        <v>44497</v>
      </c>
      <c r="AK1547" s="20"/>
      <c r="AL1547">
        <v>10050000</v>
      </c>
      <c r="AO1547">
        <v>10050000</v>
      </c>
      <c r="AP1547" s="35" t="s">
        <v>14691</v>
      </c>
      <c r="AQ1547" s="35" t="s">
        <v>14691</v>
      </c>
      <c r="AR1547" s="35" t="s">
        <v>14691</v>
      </c>
      <c r="AS1547" s="35" t="s">
        <v>14691</v>
      </c>
      <c r="AT1547" s="35" t="s">
        <v>14691</v>
      </c>
      <c r="AU1547">
        <v>10.15</v>
      </c>
      <c r="AV1547">
        <v>10.199</v>
      </c>
      <c r="AW1547" t="b">
        <v>0</v>
      </c>
      <c r="AX1547">
        <v>23000000</v>
      </c>
      <c r="AY1547" s="20">
        <v>44866</v>
      </c>
      <c r="AZ1547" s="20"/>
      <c r="BA1547" s="20">
        <v>45047</v>
      </c>
      <c r="BB1547">
        <v>1</v>
      </c>
      <c r="BC1547">
        <v>0.5</v>
      </c>
      <c r="BD1547">
        <v>1</v>
      </c>
      <c r="BE1547">
        <v>11.5</v>
      </c>
      <c r="BF1547" s="35" t="s">
        <v>14691</v>
      </c>
      <c r="BG1547" s="35" t="s">
        <v>5269</v>
      </c>
      <c r="BH1547" s="35" t="s">
        <v>5280</v>
      </c>
      <c r="BI1547" s="35" t="s">
        <v>2584</v>
      </c>
      <c r="BJ1547" s="35" t="s">
        <v>5281</v>
      </c>
    </row>
    <row r="1548" spans="1:62" x14ac:dyDescent="0.2">
      <c r="A1548">
        <v>1546</v>
      </c>
      <c r="B1548" s="35" t="s">
        <v>5269</v>
      </c>
      <c r="C1548" s="35" t="s">
        <v>5270</v>
      </c>
      <c r="D1548" s="35" t="s">
        <v>581</v>
      </c>
      <c r="E1548" s="35" t="s">
        <v>5282</v>
      </c>
      <c r="F1548" s="35" t="s">
        <v>5272</v>
      </c>
      <c r="G1548" s="20">
        <v>44293</v>
      </c>
      <c r="H1548" s="35" t="s">
        <v>138</v>
      </c>
      <c r="I1548" s="35" t="s">
        <v>61</v>
      </c>
      <c r="J1548" s="35" t="s">
        <v>69</v>
      </c>
      <c r="K1548">
        <v>18</v>
      </c>
      <c r="L1548">
        <v>9.1999999999999993</v>
      </c>
      <c r="M1548" s="35" t="s">
        <v>5273</v>
      </c>
      <c r="N1548" s="35" t="s">
        <v>5274</v>
      </c>
      <c r="O1548" s="35" t="s">
        <v>96</v>
      </c>
      <c r="P1548" s="35" t="s">
        <v>2575</v>
      </c>
      <c r="Q1548" s="35" t="s">
        <v>209</v>
      </c>
      <c r="R1548" s="35" t="s">
        <v>2577</v>
      </c>
      <c r="S1548" s="35" t="s">
        <v>5275</v>
      </c>
      <c r="T1548">
        <v>23000000</v>
      </c>
      <c r="U1548">
        <v>10</v>
      </c>
      <c r="V1548" s="35" t="s">
        <v>5276</v>
      </c>
      <c r="W1548" s="35" t="s">
        <v>580</v>
      </c>
      <c r="X1548" s="35" t="s">
        <v>49</v>
      </c>
      <c r="Y1548" s="35" t="s">
        <v>48</v>
      </c>
      <c r="Z1548" s="35" t="s">
        <v>14691</v>
      </c>
      <c r="AA1548" s="35" t="s">
        <v>14691</v>
      </c>
      <c r="AC1548" s="35" t="s">
        <v>14691</v>
      </c>
      <c r="AD1548" s="35" t="s">
        <v>14691</v>
      </c>
      <c r="AE1548">
        <v>233450000</v>
      </c>
      <c r="AF1548">
        <v>10.15</v>
      </c>
      <c r="AG1548" s="35" t="s">
        <v>14691</v>
      </c>
      <c r="AI1548">
        <v>11500000</v>
      </c>
      <c r="AJ1548" s="20">
        <v>44497</v>
      </c>
      <c r="AK1548" s="20"/>
      <c r="AL1548">
        <v>10050000</v>
      </c>
      <c r="AO1548">
        <v>10050000</v>
      </c>
      <c r="AP1548" s="35" t="s">
        <v>14691</v>
      </c>
      <c r="AQ1548" s="35" t="s">
        <v>14691</v>
      </c>
      <c r="AR1548" s="35" t="s">
        <v>14691</v>
      </c>
      <c r="AS1548" s="35" t="s">
        <v>14691</v>
      </c>
      <c r="AT1548" s="35" t="s">
        <v>14691</v>
      </c>
      <c r="AU1548">
        <v>10.15</v>
      </c>
      <c r="AV1548">
        <v>10.199</v>
      </c>
      <c r="AW1548" t="b">
        <v>0</v>
      </c>
      <c r="AX1548">
        <v>23000000</v>
      </c>
      <c r="AY1548" s="20">
        <v>44866</v>
      </c>
      <c r="AZ1548" s="20"/>
      <c r="BA1548" s="20">
        <v>45047</v>
      </c>
      <c r="BB1548">
        <v>1</v>
      </c>
      <c r="BC1548">
        <v>0.5</v>
      </c>
      <c r="BD1548">
        <v>1</v>
      </c>
      <c r="BE1548">
        <v>11.5</v>
      </c>
      <c r="BF1548" s="35" t="s">
        <v>14691</v>
      </c>
      <c r="BG1548" s="35" t="s">
        <v>5283</v>
      </c>
      <c r="BH1548" s="35" t="s">
        <v>5284</v>
      </c>
      <c r="BI1548" s="35" t="s">
        <v>2589</v>
      </c>
      <c r="BJ1548" s="35" t="s">
        <v>5285</v>
      </c>
    </row>
    <row r="1549" spans="1:62" x14ac:dyDescent="0.2">
      <c r="A1549">
        <v>1547</v>
      </c>
      <c r="B1549" s="35" t="s">
        <v>6041</v>
      </c>
      <c r="C1549" s="35" t="s">
        <v>6042</v>
      </c>
      <c r="D1549" s="35" t="s">
        <v>6043</v>
      </c>
      <c r="E1549" s="35" t="s">
        <v>6044</v>
      </c>
      <c r="F1549" s="35" t="s">
        <v>6045</v>
      </c>
      <c r="G1549" s="20">
        <v>44133</v>
      </c>
      <c r="H1549" s="35" t="s">
        <v>150</v>
      </c>
      <c r="I1549" s="35" t="s">
        <v>578</v>
      </c>
      <c r="J1549" s="35" t="s">
        <v>176</v>
      </c>
      <c r="K1549">
        <v>45</v>
      </c>
      <c r="L1549">
        <v>23</v>
      </c>
      <c r="M1549" s="35" t="s">
        <v>6046</v>
      </c>
      <c r="N1549" s="35" t="s">
        <v>6047</v>
      </c>
      <c r="O1549" s="35" t="s">
        <v>51</v>
      </c>
      <c r="P1549" s="35" t="s">
        <v>2656</v>
      </c>
      <c r="Q1549" s="35" t="s">
        <v>59</v>
      </c>
      <c r="R1549" s="35" t="s">
        <v>2623</v>
      </c>
      <c r="S1549" s="35" t="s">
        <v>6048</v>
      </c>
      <c r="T1549">
        <v>16560000</v>
      </c>
      <c r="U1549">
        <v>25</v>
      </c>
      <c r="V1549" s="35" t="s">
        <v>6049</v>
      </c>
      <c r="W1549" s="35" t="s">
        <v>577</v>
      </c>
      <c r="X1549" s="35" t="s">
        <v>79</v>
      </c>
      <c r="Y1549" s="35" t="s">
        <v>48</v>
      </c>
      <c r="Z1549" s="35" t="s">
        <v>14691</v>
      </c>
      <c r="AA1549" s="35" t="s">
        <v>14691</v>
      </c>
      <c r="AB1549">
        <v>75000000</v>
      </c>
      <c r="AC1549" s="35" t="s">
        <v>6050</v>
      </c>
      <c r="AD1549" s="35" t="s">
        <v>6051</v>
      </c>
      <c r="AE1549">
        <v>414029696</v>
      </c>
      <c r="AF1549">
        <v>25</v>
      </c>
      <c r="AG1549" s="35" t="s">
        <v>14691</v>
      </c>
      <c r="AI1549">
        <v>4140000</v>
      </c>
      <c r="AJ1549" s="20">
        <v>44175</v>
      </c>
      <c r="AK1549" s="20"/>
      <c r="AL1549">
        <v>5600000</v>
      </c>
      <c r="AM1549">
        <v>224000</v>
      </c>
      <c r="AP1549" s="35" t="s">
        <v>14691</v>
      </c>
      <c r="AQ1549" s="35" t="s">
        <v>14691</v>
      </c>
      <c r="AR1549" s="35" t="s">
        <v>14691</v>
      </c>
      <c r="AS1549" s="35" t="s">
        <v>14691</v>
      </c>
      <c r="AT1549" s="35" t="s">
        <v>14691</v>
      </c>
      <c r="AU1549">
        <v>25.01</v>
      </c>
      <c r="AV1549">
        <v>25.103000000000002</v>
      </c>
      <c r="AW1549" t="b">
        <v>0</v>
      </c>
      <c r="AX1549">
        <v>16560000</v>
      </c>
      <c r="AY1549" s="20">
        <v>44909</v>
      </c>
      <c r="AZ1549" s="20"/>
      <c r="BA1549" s="20">
        <v>44999</v>
      </c>
      <c r="BB1549">
        <v>1</v>
      </c>
      <c r="BC1549">
        <v>0.25</v>
      </c>
      <c r="BD1549">
        <v>1</v>
      </c>
      <c r="BE1549">
        <v>28.75</v>
      </c>
      <c r="BF1549" s="35" t="s">
        <v>14691</v>
      </c>
      <c r="BG1549" s="35" t="s">
        <v>579</v>
      </c>
      <c r="BH1549" s="35" t="s">
        <v>14911</v>
      </c>
      <c r="BI1549" s="35" t="s">
        <v>2580</v>
      </c>
      <c r="BJ1549" s="35" t="s">
        <v>6052</v>
      </c>
    </row>
    <row r="1550" spans="1:62" x14ac:dyDescent="0.2">
      <c r="A1550">
        <v>1548</v>
      </c>
      <c r="B1550" s="35" t="s">
        <v>6041</v>
      </c>
      <c r="C1550" s="35" t="s">
        <v>6042</v>
      </c>
      <c r="D1550" s="35" t="s">
        <v>6043</v>
      </c>
      <c r="E1550" s="35" t="s">
        <v>6053</v>
      </c>
      <c r="F1550" s="35" t="s">
        <v>6045</v>
      </c>
      <c r="G1550" s="20">
        <v>44133</v>
      </c>
      <c r="H1550" s="35" t="s">
        <v>150</v>
      </c>
      <c r="I1550" s="35" t="s">
        <v>578</v>
      </c>
      <c r="J1550" s="35" t="s">
        <v>176</v>
      </c>
      <c r="K1550">
        <v>45</v>
      </c>
      <c r="L1550">
        <v>23</v>
      </c>
      <c r="M1550" s="35" t="s">
        <v>6046</v>
      </c>
      <c r="N1550" s="35" t="s">
        <v>6047</v>
      </c>
      <c r="O1550" s="35" t="s">
        <v>51</v>
      </c>
      <c r="P1550" s="35" t="s">
        <v>2656</v>
      </c>
      <c r="Q1550" s="35" t="s">
        <v>59</v>
      </c>
      <c r="R1550" s="35" t="s">
        <v>2623</v>
      </c>
      <c r="S1550" s="35" t="s">
        <v>6048</v>
      </c>
      <c r="T1550">
        <v>16560000</v>
      </c>
      <c r="U1550">
        <v>25</v>
      </c>
      <c r="V1550" s="35" t="s">
        <v>6049</v>
      </c>
      <c r="W1550" s="35" t="s">
        <v>577</v>
      </c>
      <c r="X1550" s="35" t="s">
        <v>79</v>
      </c>
      <c r="Y1550" s="35" t="s">
        <v>48</v>
      </c>
      <c r="Z1550" s="35" t="s">
        <v>14691</v>
      </c>
      <c r="AA1550" s="35" t="s">
        <v>14691</v>
      </c>
      <c r="AB1550">
        <v>75000000</v>
      </c>
      <c r="AC1550" s="35" t="s">
        <v>6050</v>
      </c>
      <c r="AD1550" s="35" t="s">
        <v>6051</v>
      </c>
      <c r="AE1550">
        <v>414029696</v>
      </c>
      <c r="AF1550">
        <v>25</v>
      </c>
      <c r="AG1550" s="35" t="s">
        <v>14691</v>
      </c>
      <c r="AI1550">
        <v>4140000</v>
      </c>
      <c r="AJ1550" s="20">
        <v>44175</v>
      </c>
      <c r="AK1550" s="20"/>
      <c r="AL1550">
        <v>5600000</v>
      </c>
      <c r="AM1550">
        <v>224000</v>
      </c>
      <c r="AP1550" s="35" t="s">
        <v>14691</v>
      </c>
      <c r="AQ1550" s="35" t="s">
        <v>14691</v>
      </c>
      <c r="AR1550" s="35" t="s">
        <v>14691</v>
      </c>
      <c r="AS1550" s="35" t="s">
        <v>14691</v>
      </c>
      <c r="AT1550" s="35" t="s">
        <v>14691</v>
      </c>
      <c r="AU1550">
        <v>25.01</v>
      </c>
      <c r="AV1550">
        <v>25.103000000000002</v>
      </c>
      <c r="AW1550" t="b">
        <v>0</v>
      </c>
      <c r="AX1550">
        <v>16560000</v>
      </c>
      <c r="AY1550" s="20">
        <v>44909</v>
      </c>
      <c r="AZ1550" s="20"/>
      <c r="BA1550" s="20">
        <v>44999</v>
      </c>
      <c r="BB1550">
        <v>1</v>
      </c>
      <c r="BC1550">
        <v>0.25</v>
      </c>
      <c r="BD1550">
        <v>1</v>
      </c>
      <c r="BE1550">
        <v>28.75</v>
      </c>
      <c r="BF1550" s="35" t="s">
        <v>14691</v>
      </c>
      <c r="BG1550" s="35" t="s">
        <v>6041</v>
      </c>
      <c r="BH1550" s="35" t="s">
        <v>14912</v>
      </c>
      <c r="BI1550" s="35" t="s">
        <v>2584</v>
      </c>
      <c r="BJ1550" s="35" t="s">
        <v>6054</v>
      </c>
    </row>
    <row r="1551" spans="1:62" x14ac:dyDescent="0.2">
      <c r="A1551">
        <v>1549</v>
      </c>
      <c r="B1551" s="35" t="s">
        <v>6041</v>
      </c>
      <c r="C1551" s="35" t="s">
        <v>6042</v>
      </c>
      <c r="D1551" s="35" t="s">
        <v>6043</v>
      </c>
      <c r="E1551" s="35" t="s">
        <v>6055</v>
      </c>
      <c r="F1551" s="35" t="s">
        <v>6045</v>
      </c>
      <c r="G1551" s="20">
        <v>44133</v>
      </c>
      <c r="H1551" s="35" t="s">
        <v>150</v>
      </c>
      <c r="I1551" s="35" t="s">
        <v>578</v>
      </c>
      <c r="J1551" s="35" t="s">
        <v>176</v>
      </c>
      <c r="K1551">
        <v>45</v>
      </c>
      <c r="L1551">
        <v>23</v>
      </c>
      <c r="M1551" s="35" t="s">
        <v>6046</v>
      </c>
      <c r="N1551" s="35" t="s">
        <v>6047</v>
      </c>
      <c r="O1551" s="35" t="s">
        <v>51</v>
      </c>
      <c r="P1551" s="35" t="s">
        <v>2656</v>
      </c>
      <c r="Q1551" s="35" t="s">
        <v>59</v>
      </c>
      <c r="R1551" s="35" t="s">
        <v>2623</v>
      </c>
      <c r="S1551" s="35" t="s">
        <v>6048</v>
      </c>
      <c r="T1551">
        <v>16560000</v>
      </c>
      <c r="U1551">
        <v>25</v>
      </c>
      <c r="V1551" s="35" t="s">
        <v>6049</v>
      </c>
      <c r="W1551" s="35" t="s">
        <v>577</v>
      </c>
      <c r="X1551" s="35" t="s">
        <v>79</v>
      </c>
      <c r="Y1551" s="35" t="s">
        <v>48</v>
      </c>
      <c r="Z1551" s="35" t="s">
        <v>14691</v>
      </c>
      <c r="AA1551" s="35" t="s">
        <v>14691</v>
      </c>
      <c r="AB1551">
        <v>75000000</v>
      </c>
      <c r="AC1551" s="35" t="s">
        <v>6050</v>
      </c>
      <c r="AD1551" s="35" t="s">
        <v>6051</v>
      </c>
      <c r="AE1551">
        <v>414029696</v>
      </c>
      <c r="AF1551">
        <v>25</v>
      </c>
      <c r="AG1551" s="35" t="s">
        <v>14691</v>
      </c>
      <c r="AI1551">
        <v>4140000</v>
      </c>
      <c r="AJ1551" s="20">
        <v>44175</v>
      </c>
      <c r="AK1551" s="20"/>
      <c r="AL1551">
        <v>5600000</v>
      </c>
      <c r="AM1551">
        <v>224000</v>
      </c>
      <c r="AP1551" s="35" t="s">
        <v>14691</v>
      </c>
      <c r="AQ1551" s="35" t="s">
        <v>14691</v>
      </c>
      <c r="AR1551" s="35" t="s">
        <v>14691</v>
      </c>
      <c r="AS1551" s="35" t="s">
        <v>14691</v>
      </c>
      <c r="AT1551" s="35" t="s">
        <v>14691</v>
      </c>
      <c r="AU1551">
        <v>25.01</v>
      </c>
      <c r="AV1551">
        <v>25.103000000000002</v>
      </c>
      <c r="AW1551" t="b">
        <v>0</v>
      </c>
      <c r="AX1551">
        <v>16560000</v>
      </c>
      <c r="AY1551" s="20">
        <v>44909</v>
      </c>
      <c r="AZ1551" s="20"/>
      <c r="BA1551" s="20">
        <v>44999</v>
      </c>
      <c r="BB1551">
        <v>1</v>
      </c>
      <c r="BC1551">
        <v>0.25</v>
      </c>
      <c r="BD1551">
        <v>1</v>
      </c>
      <c r="BE1551">
        <v>28.75</v>
      </c>
      <c r="BF1551" s="35" t="s">
        <v>14691</v>
      </c>
      <c r="BG1551" s="35" t="s">
        <v>6056</v>
      </c>
      <c r="BH1551" s="35" t="s">
        <v>14913</v>
      </c>
      <c r="BI1551" s="35" t="s">
        <v>2589</v>
      </c>
      <c r="BJ1551" s="35" t="s">
        <v>6057</v>
      </c>
    </row>
    <row r="1552" spans="1:62" x14ac:dyDescent="0.2">
      <c r="A1552">
        <v>1550</v>
      </c>
      <c r="B1552" s="35" t="s">
        <v>4743</v>
      </c>
      <c r="C1552" s="35" t="s">
        <v>4744</v>
      </c>
      <c r="D1552" s="35" t="s">
        <v>4745</v>
      </c>
      <c r="E1552" s="35" t="s">
        <v>4746</v>
      </c>
      <c r="F1552" s="35" t="s">
        <v>4747</v>
      </c>
      <c r="G1552" s="20">
        <v>44385</v>
      </c>
      <c r="H1552" s="35" t="s">
        <v>163</v>
      </c>
      <c r="I1552" s="35" t="s">
        <v>61</v>
      </c>
      <c r="J1552" s="35" t="s">
        <v>575</v>
      </c>
      <c r="K1552">
        <v>18</v>
      </c>
      <c r="L1552">
        <v>9.1999999999999993</v>
      </c>
      <c r="M1552" s="35" t="s">
        <v>4748</v>
      </c>
      <c r="N1552" s="35" t="s">
        <v>4749</v>
      </c>
      <c r="O1552" s="35" t="s">
        <v>574</v>
      </c>
      <c r="P1552" s="35" t="s">
        <v>2575</v>
      </c>
      <c r="Q1552" s="35" t="s">
        <v>524</v>
      </c>
      <c r="R1552" s="35" t="s">
        <v>2623</v>
      </c>
      <c r="S1552" s="35" t="s">
        <v>4750</v>
      </c>
      <c r="T1552">
        <v>8625000</v>
      </c>
      <c r="U1552">
        <v>10</v>
      </c>
      <c r="V1552" s="35" t="s">
        <v>14691</v>
      </c>
      <c r="W1552" s="35" t="s">
        <v>573</v>
      </c>
      <c r="X1552" s="35" t="s">
        <v>49</v>
      </c>
      <c r="Y1552" s="35" t="s">
        <v>48</v>
      </c>
      <c r="Z1552" s="35" t="s">
        <v>14691</v>
      </c>
      <c r="AA1552" s="35" t="s">
        <v>14691</v>
      </c>
      <c r="AC1552" s="35" t="s">
        <v>14691</v>
      </c>
      <c r="AD1552" s="35" t="s">
        <v>14691</v>
      </c>
      <c r="AE1552">
        <v>87543750</v>
      </c>
      <c r="AF1552">
        <v>10.15</v>
      </c>
      <c r="AG1552" s="35" t="s">
        <v>14691</v>
      </c>
      <c r="AI1552">
        <v>8625000</v>
      </c>
      <c r="AJ1552" s="20">
        <v>44475</v>
      </c>
      <c r="AK1552" s="20"/>
      <c r="AL1552">
        <v>4518750</v>
      </c>
      <c r="AO1552">
        <v>4518750</v>
      </c>
      <c r="AP1552" s="35" t="s">
        <v>14691</v>
      </c>
      <c r="AQ1552" s="35" t="s">
        <v>14691</v>
      </c>
      <c r="AR1552" s="35" t="s">
        <v>14691</v>
      </c>
      <c r="AS1552" s="35" t="s">
        <v>14691</v>
      </c>
      <c r="AT1552" s="35" t="s">
        <v>14691</v>
      </c>
      <c r="AU1552">
        <v>10.15</v>
      </c>
      <c r="AV1552">
        <v>10.164</v>
      </c>
      <c r="AW1552" t="b">
        <v>0</v>
      </c>
      <c r="AX1552">
        <v>8625000</v>
      </c>
      <c r="AY1552" s="20">
        <v>44842</v>
      </c>
      <c r="AZ1552" s="20"/>
      <c r="BA1552" s="20">
        <v>45024</v>
      </c>
      <c r="BB1552">
        <v>1</v>
      </c>
      <c r="BC1552">
        <v>1</v>
      </c>
      <c r="BD1552">
        <v>1</v>
      </c>
      <c r="BE1552">
        <v>11.5</v>
      </c>
      <c r="BF1552" s="35" t="s">
        <v>14691</v>
      </c>
      <c r="BG1552" s="35" t="s">
        <v>576</v>
      </c>
      <c r="BH1552" s="35" t="s">
        <v>4751</v>
      </c>
      <c r="BI1552" s="35" t="s">
        <v>2580</v>
      </c>
      <c r="BJ1552" s="35" t="s">
        <v>4752</v>
      </c>
    </row>
    <row r="1553" spans="1:62" x14ac:dyDescent="0.2">
      <c r="A1553">
        <v>1551</v>
      </c>
      <c r="B1553" s="35" t="s">
        <v>4743</v>
      </c>
      <c r="C1553" s="35" t="s">
        <v>4744</v>
      </c>
      <c r="D1553" s="35" t="s">
        <v>4745</v>
      </c>
      <c r="E1553" s="35" t="s">
        <v>4753</v>
      </c>
      <c r="F1553" s="35" t="s">
        <v>4747</v>
      </c>
      <c r="G1553" s="20">
        <v>44385</v>
      </c>
      <c r="H1553" s="35" t="s">
        <v>163</v>
      </c>
      <c r="I1553" s="35" t="s">
        <v>61</v>
      </c>
      <c r="J1553" s="35" t="s">
        <v>575</v>
      </c>
      <c r="K1553">
        <v>18</v>
      </c>
      <c r="L1553">
        <v>9.1999999999999993</v>
      </c>
      <c r="M1553" s="35" t="s">
        <v>4748</v>
      </c>
      <c r="N1553" s="35" t="s">
        <v>4749</v>
      </c>
      <c r="O1553" s="35" t="s">
        <v>574</v>
      </c>
      <c r="P1553" s="35" t="s">
        <v>2575</v>
      </c>
      <c r="Q1553" s="35" t="s">
        <v>524</v>
      </c>
      <c r="R1553" s="35" t="s">
        <v>2623</v>
      </c>
      <c r="S1553" s="35" t="s">
        <v>4750</v>
      </c>
      <c r="T1553">
        <v>8625000</v>
      </c>
      <c r="U1553">
        <v>10</v>
      </c>
      <c r="V1553" s="35" t="s">
        <v>14691</v>
      </c>
      <c r="W1553" s="35" t="s">
        <v>573</v>
      </c>
      <c r="X1553" s="35" t="s">
        <v>49</v>
      </c>
      <c r="Y1553" s="35" t="s">
        <v>48</v>
      </c>
      <c r="Z1553" s="35" t="s">
        <v>14691</v>
      </c>
      <c r="AA1553" s="35" t="s">
        <v>14691</v>
      </c>
      <c r="AC1553" s="35" t="s">
        <v>14691</v>
      </c>
      <c r="AD1553" s="35" t="s">
        <v>14691</v>
      </c>
      <c r="AE1553">
        <v>87543750</v>
      </c>
      <c r="AF1553">
        <v>10.15</v>
      </c>
      <c r="AG1553" s="35" t="s">
        <v>14691</v>
      </c>
      <c r="AI1553">
        <v>8625000</v>
      </c>
      <c r="AJ1553" s="20">
        <v>44475</v>
      </c>
      <c r="AK1553" s="20"/>
      <c r="AL1553">
        <v>4518750</v>
      </c>
      <c r="AO1553">
        <v>4518750</v>
      </c>
      <c r="AP1553" s="35" t="s">
        <v>14691</v>
      </c>
      <c r="AQ1553" s="35" t="s">
        <v>14691</v>
      </c>
      <c r="AR1553" s="35" t="s">
        <v>14691</v>
      </c>
      <c r="AS1553" s="35" t="s">
        <v>14691</v>
      </c>
      <c r="AT1553" s="35" t="s">
        <v>14691</v>
      </c>
      <c r="AU1553">
        <v>10.15</v>
      </c>
      <c r="AV1553">
        <v>10.164</v>
      </c>
      <c r="AW1553" t="b">
        <v>0</v>
      </c>
      <c r="AX1553">
        <v>8625000</v>
      </c>
      <c r="AY1553" s="20">
        <v>44842</v>
      </c>
      <c r="AZ1553" s="20"/>
      <c r="BA1553" s="20">
        <v>45024</v>
      </c>
      <c r="BB1553">
        <v>1</v>
      </c>
      <c r="BC1553">
        <v>1</v>
      </c>
      <c r="BD1553">
        <v>1</v>
      </c>
      <c r="BE1553">
        <v>11.5</v>
      </c>
      <c r="BF1553" s="35" t="s">
        <v>14691</v>
      </c>
      <c r="BG1553" s="35" t="s">
        <v>4754</v>
      </c>
      <c r="BH1553" s="35" t="s">
        <v>4755</v>
      </c>
      <c r="BI1553" s="35" t="s">
        <v>2584</v>
      </c>
      <c r="BJ1553" s="35" t="s">
        <v>4756</v>
      </c>
    </row>
    <row r="1554" spans="1:62" x14ac:dyDescent="0.2">
      <c r="A1554">
        <v>1552</v>
      </c>
      <c r="B1554" s="35" t="s">
        <v>4743</v>
      </c>
      <c r="C1554" s="35" t="s">
        <v>4744</v>
      </c>
      <c r="D1554" s="35" t="s">
        <v>4745</v>
      </c>
      <c r="E1554" s="35" t="s">
        <v>4757</v>
      </c>
      <c r="F1554" s="35" t="s">
        <v>4747</v>
      </c>
      <c r="G1554" s="20">
        <v>44385</v>
      </c>
      <c r="H1554" s="35" t="s">
        <v>163</v>
      </c>
      <c r="I1554" s="35" t="s">
        <v>61</v>
      </c>
      <c r="J1554" s="35" t="s">
        <v>575</v>
      </c>
      <c r="K1554">
        <v>18</v>
      </c>
      <c r="L1554">
        <v>9.1999999999999993</v>
      </c>
      <c r="M1554" s="35" t="s">
        <v>4748</v>
      </c>
      <c r="N1554" s="35" t="s">
        <v>4749</v>
      </c>
      <c r="O1554" s="35" t="s">
        <v>574</v>
      </c>
      <c r="P1554" s="35" t="s">
        <v>2575</v>
      </c>
      <c r="Q1554" s="35" t="s">
        <v>524</v>
      </c>
      <c r="R1554" s="35" t="s">
        <v>2623</v>
      </c>
      <c r="S1554" s="35" t="s">
        <v>4750</v>
      </c>
      <c r="T1554">
        <v>8625000</v>
      </c>
      <c r="U1554">
        <v>10</v>
      </c>
      <c r="V1554" s="35" t="s">
        <v>14691</v>
      </c>
      <c r="W1554" s="35" t="s">
        <v>573</v>
      </c>
      <c r="X1554" s="35" t="s">
        <v>49</v>
      </c>
      <c r="Y1554" s="35" t="s">
        <v>48</v>
      </c>
      <c r="Z1554" s="35" t="s">
        <v>14691</v>
      </c>
      <c r="AA1554" s="35" t="s">
        <v>14691</v>
      </c>
      <c r="AC1554" s="35" t="s">
        <v>14691</v>
      </c>
      <c r="AD1554" s="35" t="s">
        <v>14691</v>
      </c>
      <c r="AE1554">
        <v>87543750</v>
      </c>
      <c r="AF1554">
        <v>10.15</v>
      </c>
      <c r="AG1554" s="35" t="s">
        <v>14691</v>
      </c>
      <c r="AI1554">
        <v>8625000</v>
      </c>
      <c r="AJ1554" s="20">
        <v>44475</v>
      </c>
      <c r="AK1554" s="20"/>
      <c r="AL1554">
        <v>4518750</v>
      </c>
      <c r="AO1554">
        <v>4518750</v>
      </c>
      <c r="AP1554" s="35" t="s">
        <v>14691</v>
      </c>
      <c r="AQ1554" s="35" t="s">
        <v>14691</v>
      </c>
      <c r="AR1554" s="35" t="s">
        <v>14691</v>
      </c>
      <c r="AS1554" s="35" t="s">
        <v>14691</v>
      </c>
      <c r="AT1554" s="35" t="s">
        <v>14691</v>
      </c>
      <c r="AU1554">
        <v>10.15</v>
      </c>
      <c r="AV1554">
        <v>10.164</v>
      </c>
      <c r="AW1554" t="b">
        <v>0</v>
      </c>
      <c r="AX1554">
        <v>8625000</v>
      </c>
      <c r="AY1554" s="20">
        <v>44842</v>
      </c>
      <c r="AZ1554" s="20"/>
      <c r="BA1554" s="20">
        <v>45024</v>
      </c>
      <c r="BB1554">
        <v>1</v>
      </c>
      <c r="BC1554">
        <v>1</v>
      </c>
      <c r="BD1554">
        <v>1</v>
      </c>
      <c r="BE1554">
        <v>11.5</v>
      </c>
      <c r="BF1554" s="35" t="s">
        <v>14691</v>
      </c>
      <c r="BG1554" s="35" t="s">
        <v>4758</v>
      </c>
      <c r="BH1554" s="35" t="s">
        <v>4759</v>
      </c>
      <c r="BI1554" s="35" t="s">
        <v>2589</v>
      </c>
      <c r="BJ1554" s="35" t="s">
        <v>4760</v>
      </c>
    </row>
    <row r="1555" spans="1:62" x14ac:dyDescent="0.2">
      <c r="A1555">
        <v>1553</v>
      </c>
      <c r="B1555" s="35" t="s">
        <v>10635</v>
      </c>
      <c r="C1555" s="35" t="s">
        <v>10636</v>
      </c>
      <c r="D1555" s="35" t="s">
        <v>10637</v>
      </c>
      <c r="E1555" s="35" t="s">
        <v>10638</v>
      </c>
      <c r="F1555" s="35" t="s">
        <v>10639</v>
      </c>
      <c r="G1555" s="20">
        <v>44225</v>
      </c>
      <c r="H1555" s="35" t="s">
        <v>3225</v>
      </c>
      <c r="I1555" s="35" t="s">
        <v>54</v>
      </c>
      <c r="J1555" s="35" t="s">
        <v>119</v>
      </c>
      <c r="K1555">
        <v>18</v>
      </c>
      <c r="L1555">
        <v>9.1999999999999993</v>
      </c>
      <c r="M1555" s="35" t="s">
        <v>10640</v>
      </c>
      <c r="N1555" s="35" t="s">
        <v>10641</v>
      </c>
      <c r="O1555" s="35" t="s">
        <v>51</v>
      </c>
      <c r="P1555" s="35" t="s">
        <v>2656</v>
      </c>
      <c r="Q1555" s="35" t="s">
        <v>52</v>
      </c>
      <c r="R1555" s="35" t="s">
        <v>2577</v>
      </c>
      <c r="S1555" s="35" t="s">
        <v>10642</v>
      </c>
      <c r="T1555">
        <v>40845476</v>
      </c>
      <c r="U1555">
        <v>10</v>
      </c>
      <c r="V1555" s="35" t="s">
        <v>10643</v>
      </c>
      <c r="W1555" s="35" t="s">
        <v>571</v>
      </c>
      <c r="X1555" s="35" t="s">
        <v>79</v>
      </c>
      <c r="Y1555" s="35" t="s">
        <v>48</v>
      </c>
      <c r="Z1555" s="35" t="s">
        <v>14691</v>
      </c>
      <c r="AA1555" s="35" t="s">
        <v>14691</v>
      </c>
      <c r="AC1555" s="35" t="s">
        <v>14691</v>
      </c>
      <c r="AD1555" s="35" t="s">
        <v>14691</v>
      </c>
      <c r="AE1555">
        <v>408546971</v>
      </c>
      <c r="AF1555">
        <v>10</v>
      </c>
      <c r="AG1555" s="35" t="s">
        <v>14691</v>
      </c>
      <c r="AI1555">
        <v>8169095</v>
      </c>
      <c r="AJ1555" s="20">
        <v>44264</v>
      </c>
      <c r="AK1555" s="20"/>
      <c r="AL1555">
        <v>10169095</v>
      </c>
      <c r="AO1555">
        <v>10169095</v>
      </c>
      <c r="AP1555" s="35" t="s">
        <v>14691</v>
      </c>
      <c r="AQ1555" s="35" t="s">
        <v>14691</v>
      </c>
      <c r="AR1555" s="35" t="s">
        <v>14691</v>
      </c>
      <c r="AS1555" s="35" t="s">
        <v>14691</v>
      </c>
      <c r="AT1555" s="35" t="s">
        <v>14691</v>
      </c>
      <c r="AU1555">
        <v>10.01</v>
      </c>
      <c r="AV1555">
        <v>10.074999999999999</v>
      </c>
      <c r="AW1555" t="b">
        <v>0</v>
      </c>
      <c r="AX1555">
        <v>40845476</v>
      </c>
      <c r="AY1555" s="20">
        <v>44996</v>
      </c>
      <c r="AZ1555" s="20"/>
      <c r="BA1555" s="20"/>
      <c r="BB1555">
        <v>1</v>
      </c>
      <c r="BC1555">
        <v>0.20000000298023224</v>
      </c>
      <c r="BD1555">
        <v>1</v>
      </c>
      <c r="BE1555">
        <v>11.5</v>
      </c>
      <c r="BF1555" s="35" t="s">
        <v>14691</v>
      </c>
      <c r="BG1555" s="35" t="s">
        <v>572</v>
      </c>
      <c r="BH1555" s="35" t="s">
        <v>10644</v>
      </c>
      <c r="BI1555" s="35" t="s">
        <v>2580</v>
      </c>
      <c r="BJ1555" s="35" t="s">
        <v>10645</v>
      </c>
    </row>
    <row r="1556" spans="1:62" x14ac:dyDescent="0.2">
      <c r="A1556">
        <v>1554</v>
      </c>
      <c r="B1556" s="35" t="s">
        <v>10635</v>
      </c>
      <c r="C1556" s="35" t="s">
        <v>10636</v>
      </c>
      <c r="D1556" s="35" t="s">
        <v>10637</v>
      </c>
      <c r="E1556" s="35" t="s">
        <v>10646</v>
      </c>
      <c r="F1556" s="35" t="s">
        <v>10639</v>
      </c>
      <c r="G1556" s="20">
        <v>44225</v>
      </c>
      <c r="H1556" s="35" t="s">
        <v>3225</v>
      </c>
      <c r="I1556" s="35" t="s">
        <v>54</v>
      </c>
      <c r="J1556" s="35" t="s">
        <v>119</v>
      </c>
      <c r="K1556">
        <v>18</v>
      </c>
      <c r="L1556">
        <v>9.1999999999999993</v>
      </c>
      <c r="M1556" s="35" t="s">
        <v>10640</v>
      </c>
      <c r="N1556" s="35" t="s">
        <v>10641</v>
      </c>
      <c r="O1556" s="35" t="s">
        <v>51</v>
      </c>
      <c r="P1556" s="35" t="s">
        <v>2656</v>
      </c>
      <c r="Q1556" s="35" t="s">
        <v>52</v>
      </c>
      <c r="R1556" s="35" t="s">
        <v>2577</v>
      </c>
      <c r="S1556" s="35" t="s">
        <v>10642</v>
      </c>
      <c r="T1556">
        <v>40845476</v>
      </c>
      <c r="U1556">
        <v>10</v>
      </c>
      <c r="V1556" s="35" t="s">
        <v>10643</v>
      </c>
      <c r="W1556" s="35" t="s">
        <v>571</v>
      </c>
      <c r="X1556" s="35" t="s">
        <v>79</v>
      </c>
      <c r="Y1556" s="35" t="s">
        <v>48</v>
      </c>
      <c r="Z1556" s="35" t="s">
        <v>14691</v>
      </c>
      <c r="AA1556" s="35" t="s">
        <v>14691</v>
      </c>
      <c r="AC1556" s="35" t="s">
        <v>14691</v>
      </c>
      <c r="AD1556" s="35" t="s">
        <v>14691</v>
      </c>
      <c r="AE1556">
        <v>408546971</v>
      </c>
      <c r="AF1556">
        <v>10</v>
      </c>
      <c r="AG1556" s="35" t="s">
        <v>14691</v>
      </c>
      <c r="AI1556">
        <v>8169095</v>
      </c>
      <c r="AJ1556" s="20">
        <v>44264</v>
      </c>
      <c r="AK1556" s="20"/>
      <c r="AL1556">
        <v>10169095</v>
      </c>
      <c r="AO1556">
        <v>10169095</v>
      </c>
      <c r="AP1556" s="35" t="s">
        <v>14691</v>
      </c>
      <c r="AQ1556" s="35" t="s">
        <v>14691</v>
      </c>
      <c r="AR1556" s="35" t="s">
        <v>14691</v>
      </c>
      <c r="AS1556" s="35" t="s">
        <v>14691</v>
      </c>
      <c r="AT1556" s="35" t="s">
        <v>14691</v>
      </c>
      <c r="AU1556">
        <v>10.01</v>
      </c>
      <c r="AV1556">
        <v>10.074999999999999</v>
      </c>
      <c r="AW1556" t="b">
        <v>0</v>
      </c>
      <c r="AX1556">
        <v>40845476</v>
      </c>
      <c r="AY1556" s="20">
        <v>44996</v>
      </c>
      <c r="AZ1556" s="20"/>
      <c r="BA1556" s="20"/>
      <c r="BB1556">
        <v>1</v>
      </c>
      <c r="BC1556">
        <v>0.20000000298023224</v>
      </c>
      <c r="BD1556">
        <v>1</v>
      </c>
      <c r="BE1556">
        <v>11.5</v>
      </c>
      <c r="BF1556" s="35" t="s">
        <v>14691</v>
      </c>
      <c r="BG1556" s="35" t="s">
        <v>10635</v>
      </c>
      <c r="BH1556" s="35" t="s">
        <v>10647</v>
      </c>
      <c r="BI1556" s="35" t="s">
        <v>2584</v>
      </c>
      <c r="BJ1556" s="35" t="s">
        <v>10648</v>
      </c>
    </row>
    <row r="1557" spans="1:62" x14ac:dyDescent="0.2">
      <c r="A1557">
        <v>1555</v>
      </c>
      <c r="B1557" s="35" t="s">
        <v>10635</v>
      </c>
      <c r="C1557" s="35" t="s">
        <v>10636</v>
      </c>
      <c r="D1557" s="35" t="s">
        <v>10637</v>
      </c>
      <c r="E1557" s="35" t="s">
        <v>10649</v>
      </c>
      <c r="F1557" s="35" t="s">
        <v>10639</v>
      </c>
      <c r="G1557" s="20">
        <v>44225</v>
      </c>
      <c r="H1557" s="35" t="s">
        <v>3225</v>
      </c>
      <c r="I1557" s="35" t="s">
        <v>54</v>
      </c>
      <c r="J1557" s="35" t="s">
        <v>119</v>
      </c>
      <c r="K1557">
        <v>18</v>
      </c>
      <c r="L1557">
        <v>9.1999999999999993</v>
      </c>
      <c r="M1557" s="35" t="s">
        <v>10640</v>
      </c>
      <c r="N1557" s="35" t="s">
        <v>10641</v>
      </c>
      <c r="O1557" s="35" t="s">
        <v>51</v>
      </c>
      <c r="P1557" s="35" t="s">
        <v>2656</v>
      </c>
      <c r="Q1557" s="35" t="s">
        <v>52</v>
      </c>
      <c r="R1557" s="35" t="s">
        <v>2577</v>
      </c>
      <c r="S1557" s="35" t="s">
        <v>10642</v>
      </c>
      <c r="T1557">
        <v>40845476</v>
      </c>
      <c r="U1557">
        <v>10</v>
      </c>
      <c r="V1557" s="35" t="s">
        <v>10643</v>
      </c>
      <c r="W1557" s="35" t="s">
        <v>571</v>
      </c>
      <c r="X1557" s="35" t="s">
        <v>79</v>
      </c>
      <c r="Y1557" s="35" t="s">
        <v>48</v>
      </c>
      <c r="Z1557" s="35" t="s">
        <v>14691</v>
      </c>
      <c r="AA1557" s="35" t="s">
        <v>14691</v>
      </c>
      <c r="AC1557" s="35" t="s">
        <v>14691</v>
      </c>
      <c r="AD1557" s="35" t="s">
        <v>14691</v>
      </c>
      <c r="AE1557">
        <v>408546971</v>
      </c>
      <c r="AF1557">
        <v>10</v>
      </c>
      <c r="AG1557" s="35" t="s">
        <v>14691</v>
      </c>
      <c r="AI1557">
        <v>8169095</v>
      </c>
      <c r="AJ1557" s="20">
        <v>44264</v>
      </c>
      <c r="AK1557" s="20"/>
      <c r="AL1557">
        <v>10169095</v>
      </c>
      <c r="AO1557">
        <v>10169095</v>
      </c>
      <c r="AP1557" s="35" t="s">
        <v>14691</v>
      </c>
      <c r="AQ1557" s="35" t="s">
        <v>14691</v>
      </c>
      <c r="AR1557" s="35" t="s">
        <v>14691</v>
      </c>
      <c r="AS1557" s="35" t="s">
        <v>14691</v>
      </c>
      <c r="AT1557" s="35" t="s">
        <v>14691</v>
      </c>
      <c r="AU1557">
        <v>10.01</v>
      </c>
      <c r="AV1557">
        <v>10.074999999999999</v>
      </c>
      <c r="AW1557" t="b">
        <v>0</v>
      </c>
      <c r="AX1557">
        <v>40845476</v>
      </c>
      <c r="AY1557" s="20">
        <v>44996</v>
      </c>
      <c r="AZ1557" s="20"/>
      <c r="BA1557" s="20"/>
      <c r="BB1557">
        <v>1</v>
      </c>
      <c r="BC1557">
        <v>0.20000000298023224</v>
      </c>
      <c r="BD1557">
        <v>1</v>
      </c>
      <c r="BE1557">
        <v>11.5</v>
      </c>
      <c r="BF1557" s="35" t="s">
        <v>14691</v>
      </c>
      <c r="BG1557" s="35" t="s">
        <v>10650</v>
      </c>
      <c r="BH1557" s="35" t="s">
        <v>10651</v>
      </c>
      <c r="BI1557" s="35" t="s">
        <v>2589</v>
      </c>
      <c r="BJ1557" s="35" t="s">
        <v>10652</v>
      </c>
    </row>
    <row r="1558" spans="1:62" x14ac:dyDescent="0.2">
      <c r="A1558">
        <v>1556</v>
      </c>
      <c r="B1558" s="35" t="s">
        <v>12456</v>
      </c>
      <c r="C1558" s="35" t="s">
        <v>12457</v>
      </c>
      <c r="D1558" s="35" t="s">
        <v>12458</v>
      </c>
      <c r="E1558" s="35" t="s">
        <v>12459</v>
      </c>
      <c r="F1558" s="35" t="s">
        <v>12460</v>
      </c>
      <c r="G1558" s="20">
        <v>44280</v>
      </c>
      <c r="H1558" s="35" t="s">
        <v>76</v>
      </c>
      <c r="I1558" s="35" t="s">
        <v>54</v>
      </c>
      <c r="J1558" s="35" t="s">
        <v>69</v>
      </c>
      <c r="K1558">
        <v>18</v>
      </c>
      <c r="L1558">
        <v>9.1999999999999993</v>
      </c>
      <c r="M1558" s="35" t="s">
        <v>12461</v>
      </c>
      <c r="N1558" s="35" t="s">
        <v>12462</v>
      </c>
      <c r="O1558" s="35" t="s">
        <v>111</v>
      </c>
      <c r="P1558" s="35" t="s">
        <v>2575</v>
      </c>
      <c r="Q1558" s="35" t="s">
        <v>59</v>
      </c>
      <c r="R1558" s="35" t="s">
        <v>2577</v>
      </c>
      <c r="S1558" s="35" t="s">
        <v>12463</v>
      </c>
      <c r="T1558">
        <v>26377660</v>
      </c>
      <c r="U1558">
        <v>10</v>
      </c>
      <c r="V1558" s="35" t="s">
        <v>12464</v>
      </c>
      <c r="W1558" s="35" t="s">
        <v>569</v>
      </c>
      <c r="X1558" s="35" t="s">
        <v>57</v>
      </c>
      <c r="Y1558" s="35" t="s">
        <v>48</v>
      </c>
      <c r="Z1558" s="35" t="s">
        <v>14691</v>
      </c>
      <c r="AA1558" s="35" t="s">
        <v>14691</v>
      </c>
      <c r="AB1558">
        <v>20000000</v>
      </c>
      <c r="AC1558" s="35" t="s">
        <v>12465</v>
      </c>
      <c r="AD1558" s="35" t="s">
        <v>12466</v>
      </c>
      <c r="AE1558">
        <v>263776600</v>
      </c>
      <c r="AF1558">
        <v>10</v>
      </c>
      <c r="AG1558" s="35" t="s">
        <v>14691</v>
      </c>
      <c r="AI1558">
        <v>13188830</v>
      </c>
      <c r="AJ1558" s="20">
        <v>44498</v>
      </c>
      <c r="AK1558" s="20"/>
      <c r="AL1558">
        <v>8425532</v>
      </c>
      <c r="AO1558">
        <v>8425532</v>
      </c>
      <c r="AP1558" s="35" t="s">
        <v>14691</v>
      </c>
      <c r="AQ1558" s="35" t="s">
        <v>14691</v>
      </c>
      <c r="AR1558" s="35" t="s">
        <v>14691</v>
      </c>
      <c r="AS1558" s="35" t="s">
        <v>14691</v>
      </c>
      <c r="AT1558" s="35" t="s">
        <v>14691</v>
      </c>
      <c r="AU1558">
        <v>10</v>
      </c>
      <c r="AV1558">
        <v>10.081</v>
      </c>
      <c r="AW1558" t="b">
        <v>0</v>
      </c>
      <c r="AX1558">
        <v>26377660</v>
      </c>
      <c r="AY1558" s="20">
        <v>45048</v>
      </c>
      <c r="AZ1558" s="20"/>
      <c r="BA1558" s="20">
        <v>45140</v>
      </c>
      <c r="BB1558">
        <v>1</v>
      </c>
      <c r="BC1558">
        <v>0.5</v>
      </c>
      <c r="BD1558">
        <v>1</v>
      </c>
      <c r="BE1558">
        <v>11.5</v>
      </c>
      <c r="BF1558" s="35" t="s">
        <v>14691</v>
      </c>
      <c r="BG1558" s="35" t="s">
        <v>570</v>
      </c>
      <c r="BH1558" s="35" t="s">
        <v>12467</v>
      </c>
      <c r="BI1558" s="35" t="s">
        <v>2580</v>
      </c>
      <c r="BJ1558" s="35" t="s">
        <v>12468</v>
      </c>
    </row>
    <row r="1559" spans="1:62" x14ac:dyDescent="0.2">
      <c r="A1559">
        <v>1557</v>
      </c>
      <c r="B1559" s="35" t="s">
        <v>12456</v>
      </c>
      <c r="C1559" s="35" t="s">
        <v>12457</v>
      </c>
      <c r="D1559" s="35" t="s">
        <v>12458</v>
      </c>
      <c r="E1559" s="35" t="s">
        <v>12469</v>
      </c>
      <c r="F1559" s="35" t="s">
        <v>12460</v>
      </c>
      <c r="G1559" s="20">
        <v>44280</v>
      </c>
      <c r="H1559" s="35" t="s">
        <v>76</v>
      </c>
      <c r="I1559" s="35" t="s">
        <v>54</v>
      </c>
      <c r="J1559" s="35" t="s">
        <v>69</v>
      </c>
      <c r="K1559">
        <v>18</v>
      </c>
      <c r="L1559">
        <v>9.1999999999999993</v>
      </c>
      <c r="M1559" s="35" t="s">
        <v>12461</v>
      </c>
      <c r="N1559" s="35" t="s">
        <v>12462</v>
      </c>
      <c r="O1559" s="35" t="s">
        <v>111</v>
      </c>
      <c r="P1559" s="35" t="s">
        <v>2575</v>
      </c>
      <c r="Q1559" s="35" t="s">
        <v>59</v>
      </c>
      <c r="R1559" s="35" t="s">
        <v>2577</v>
      </c>
      <c r="S1559" s="35" t="s">
        <v>12463</v>
      </c>
      <c r="T1559">
        <v>26377660</v>
      </c>
      <c r="U1559">
        <v>10</v>
      </c>
      <c r="V1559" s="35" t="s">
        <v>12464</v>
      </c>
      <c r="W1559" s="35" t="s">
        <v>569</v>
      </c>
      <c r="X1559" s="35" t="s">
        <v>57</v>
      </c>
      <c r="Y1559" s="35" t="s">
        <v>48</v>
      </c>
      <c r="Z1559" s="35" t="s">
        <v>14691</v>
      </c>
      <c r="AA1559" s="35" t="s">
        <v>14691</v>
      </c>
      <c r="AB1559">
        <v>20000000</v>
      </c>
      <c r="AC1559" s="35" t="s">
        <v>12465</v>
      </c>
      <c r="AD1559" s="35" t="s">
        <v>12466</v>
      </c>
      <c r="AE1559">
        <v>263776600</v>
      </c>
      <c r="AF1559">
        <v>10</v>
      </c>
      <c r="AG1559" s="35" t="s">
        <v>14691</v>
      </c>
      <c r="AI1559">
        <v>13188830</v>
      </c>
      <c r="AJ1559" s="20">
        <v>44498</v>
      </c>
      <c r="AK1559" s="20"/>
      <c r="AL1559">
        <v>8425532</v>
      </c>
      <c r="AO1559">
        <v>8425532</v>
      </c>
      <c r="AP1559" s="35" t="s">
        <v>14691</v>
      </c>
      <c r="AQ1559" s="35" t="s">
        <v>14691</v>
      </c>
      <c r="AR1559" s="35" t="s">
        <v>14691</v>
      </c>
      <c r="AS1559" s="35" t="s">
        <v>14691</v>
      </c>
      <c r="AT1559" s="35" t="s">
        <v>14691</v>
      </c>
      <c r="AU1559">
        <v>10</v>
      </c>
      <c r="AV1559">
        <v>10.081</v>
      </c>
      <c r="AW1559" t="b">
        <v>0</v>
      </c>
      <c r="AX1559">
        <v>26377660</v>
      </c>
      <c r="AY1559" s="20">
        <v>45048</v>
      </c>
      <c r="AZ1559" s="20"/>
      <c r="BA1559" s="20">
        <v>45140</v>
      </c>
      <c r="BB1559">
        <v>1</v>
      </c>
      <c r="BC1559">
        <v>0.5</v>
      </c>
      <c r="BD1559">
        <v>1</v>
      </c>
      <c r="BE1559">
        <v>11.5</v>
      </c>
      <c r="BF1559" s="35" t="s">
        <v>14691</v>
      </c>
      <c r="BG1559" s="35" t="s">
        <v>12456</v>
      </c>
      <c r="BH1559" s="35" t="s">
        <v>12470</v>
      </c>
      <c r="BI1559" s="35" t="s">
        <v>2584</v>
      </c>
      <c r="BJ1559" s="35" t="s">
        <v>12471</v>
      </c>
    </row>
    <row r="1560" spans="1:62" x14ac:dyDescent="0.2">
      <c r="A1560">
        <v>1558</v>
      </c>
      <c r="B1560" s="35" t="s">
        <v>12456</v>
      </c>
      <c r="C1560" s="35" t="s">
        <v>12457</v>
      </c>
      <c r="D1560" s="35" t="s">
        <v>12458</v>
      </c>
      <c r="E1560" s="35" t="s">
        <v>12472</v>
      </c>
      <c r="F1560" s="35" t="s">
        <v>12460</v>
      </c>
      <c r="G1560" s="20">
        <v>44280</v>
      </c>
      <c r="H1560" s="35" t="s">
        <v>76</v>
      </c>
      <c r="I1560" s="35" t="s">
        <v>54</v>
      </c>
      <c r="J1560" s="35" t="s">
        <v>69</v>
      </c>
      <c r="K1560">
        <v>18</v>
      </c>
      <c r="L1560">
        <v>9.1999999999999993</v>
      </c>
      <c r="M1560" s="35" t="s">
        <v>12461</v>
      </c>
      <c r="N1560" s="35" t="s">
        <v>12462</v>
      </c>
      <c r="O1560" s="35" t="s">
        <v>111</v>
      </c>
      <c r="P1560" s="35" t="s">
        <v>2575</v>
      </c>
      <c r="Q1560" s="35" t="s">
        <v>59</v>
      </c>
      <c r="R1560" s="35" t="s">
        <v>2577</v>
      </c>
      <c r="S1560" s="35" t="s">
        <v>12463</v>
      </c>
      <c r="T1560">
        <v>26377660</v>
      </c>
      <c r="U1560">
        <v>10</v>
      </c>
      <c r="V1560" s="35" t="s">
        <v>12464</v>
      </c>
      <c r="W1560" s="35" t="s">
        <v>569</v>
      </c>
      <c r="X1560" s="35" t="s">
        <v>57</v>
      </c>
      <c r="Y1560" s="35" t="s">
        <v>48</v>
      </c>
      <c r="Z1560" s="35" t="s">
        <v>14691</v>
      </c>
      <c r="AA1560" s="35" t="s">
        <v>14691</v>
      </c>
      <c r="AB1560">
        <v>20000000</v>
      </c>
      <c r="AC1560" s="35" t="s">
        <v>12465</v>
      </c>
      <c r="AD1560" s="35" t="s">
        <v>12466</v>
      </c>
      <c r="AE1560">
        <v>263776600</v>
      </c>
      <c r="AF1560">
        <v>10</v>
      </c>
      <c r="AG1560" s="35" t="s">
        <v>14691</v>
      </c>
      <c r="AI1560">
        <v>13188830</v>
      </c>
      <c r="AJ1560" s="20">
        <v>44498</v>
      </c>
      <c r="AK1560" s="20"/>
      <c r="AL1560">
        <v>8425532</v>
      </c>
      <c r="AO1560">
        <v>8425532</v>
      </c>
      <c r="AP1560" s="35" t="s">
        <v>14691</v>
      </c>
      <c r="AQ1560" s="35" t="s">
        <v>14691</v>
      </c>
      <c r="AR1560" s="35" t="s">
        <v>14691</v>
      </c>
      <c r="AS1560" s="35" t="s">
        <v>14691</v>
      </c>
      <c r="AT1560" s="35" t="s">
        <v>14691</v>
      </c>
      <c r="AU1560">
        <v>10</v>
      </c>
      <c r="AV1560">
        <v>10.081</v>
      </c>
      <c r="AW1560" t="b">
        <v>0</v>
      </c>
      <c r="AX1560">
        <v>26377660</v>
      </c>
      <c r="AY1560" s="20">
        <v>45048</v>
      </c>
      <c r="AZ1560" s="20"/>
      <c r="BA1560" s="20">
        <v>45140</v>
      </c>
      <c r="BB1560">
        <v>1</v>
      </c>
      <c r="BC1560">
        <v>0.5</v>
      </c>
      <c r="BD1560">
        <v>1</v>
      </c>
      <c r="BE1560">
        <v>11.5</v>
      </c>
      <c r="BF1560" s="35" t="s">
        <v>14691</v>
      </c>
      <c r="BG1560" s="35" t="s">
        <v>12473</v>
      </c>
      <c r="BH1560" s="35" t="s">
        <v>12474</v>
      </c>
      <c r="BI1560" s="35" t="s">
        <v>2589</v>
      </c>
      <c r="BJ1560" s="35" t="s">
        <v>12475</v>
      </c>
    </row>
    <row r="1561" spans="1:62" x14ac:dyDescent="0.2">
      <c r="A1561">
        <v>1559</v>
      </c>
      <c r="B1561" s="35" t="s">
        <v>12113</v>
      </c>
      <c r="C1561" s="35" t="s">
        <v>12114</v>
      </c>
      <c r="D1561" s="35" t="s">
        <v>12115</v>
      </c>
      <c r="E1561" s="35" t="s">
        <v>12116</v>
      </c>
      <c r="F1561" s="35" t="s">
        <v>12117</v>
      </c>
      <c r="G1561" s="20">
        <v>44467</v>
      </c>
      <c r="H1561" s="35" t="s">
        <v>2949</v>
      </c>
      <c r="I1561" s="35" t="s">
        <v>54</v>
      </c>
      <c r="J1561" s="35" t="s">
        <v>69</v>
      </c>
      <c r="K1561">
        <v>18</v>
      </c>
      <c r="L1561">
        <v>9.1999999999999993</v>
      </c>
      <c r="M1561" s="35" t="s">
        <v>12118</v>
      </c>
      <c r="N1561" s="35" t="s">
        <v>12119</v>
      </c>
      <c r="O1561" s="35" t="s">
        <v>536</v>
      </c>
      <c r="P1561" s="35" t="s">
        <v>2656</v>
      </c>
      <c r="Q1561" s="35" t="s">
        <v>242</v>
      </c>
      <c r="R1561" s="35" t="s">
        <v>2577</v>
      </c>
      <c r="S1561" s="35" t="s">
        <v>12120</v>
      </c>
      <c r="T1561">
        <v>17000000</v>
      </c>
      <c r="U1561">
        <v>10</v>
      </c>
      <c r="V1561" s="35" t="s">
        <v>14691</v>
      </c>
      <c r="W1561" s="35" t="s">
        <v>567</v>
      </c>
      <c r="X1561" s="35" t="s">
        <v>130</v>
      </c>
      <c r="Y1561" s="35" t="s">
        <v>48</v>
      </c>
      <c r="Z1561" s="35" t="s">
        <v>14691</v>
      </c>
      <c r="AA1561" s="35" t="s">
        <v>14691</v>
      </c>
      <c r="AC1561" s="35" t="s">
        <v>14691</v>
      </c>
      <c r="AD1561" s="35" t="s">
        <v>14691</v>
      </c>
      <c r="AE1561">
        <v>171700000</v>
      </c>
      <c r="AF1561">
        <v>10.1</v>
      </c>
      <c r="AG1561" s="35" t="s">
        <v>14691</v>
      </c>
      <c r="AI1561">
        <v>8500000</v>
      </c>
      <c r="AJ1561" s="20">
        <v>44484</v>
      </c>
      <c r="AK1561" s="20"/>
      <c r="AL1561">
        <v>8100000</v>
      </c>
      <c r="AO1561">
        <v>8100000</v>
      </c>
      <c r="AP1561" s="35" t="s">
        <v>14691</v>
      </c>
      <c r="AQ1561" s="35" t="s">
        <v>14691</v>
      </c>
      <c r="AR1561" s="35" t="s">
        <v>14691</v>
      </c>
      <c r="AS1561" s="35" t="s">
        <v>14691</v>
      </c>
      <c r="AT1561" s="35" t="s">
        <v>14691</v>
      </c>
      <c r="AU1561">
        <v>10.1</v>
      </c>
      <c r="AV1561">
        <v>10.18</v>
      </c>
      <c r="AW1561" t="b">
        <v>0</v>
      </c>
      <c r="AX1561">
        <v>17000000</v>
      </c>
      <c r="AY1561" s="20">
        <v>45035</v>
      </c>
      <c r="AZ1561" s="20"/>
      <c r="BA1561" s="20"/>
      <c r="BB1561">
        <v>1</v>
      </c>
      <c r="BC1561">
        <v>0.5</v>
      </c>
      <c r="BD1561">
        <v>1</v>
      </c>
      <c r="BE1561">
        <v>11.5</v>
      </c>
      <c r="BF1561" s="35" t="s">
        <v>14691</v>
      </c>
      <c r="BG1561" s="35" t="s">
        <v>568</v>
      </c>
      <c r="BH1561" s="35" t="s">
        <v>12121</v>
      </c>
      <c r="BI1561" s="35" t="s">
        <v>2580</v>
      </c>
      <c r="BJ1561" s="35" t="s">
        <v>12122</v>
      </c>
    </row>
    <row r="1562" spans="1:62" x14ac:dyDescent="0.2">
      <c r="A1562">
        <v>1560</v>
      </c>
      <c r="B1562" s="35" t="s">
        <v>12113</v>
      </c>
      <c r="C1562" s="35" t="s">
        <v>12114</v>
      </c>
      <c r="D1562" s="35" t="s">
        <v>12115</v>
      </c>
      <c r="E1562" s="35" t="s">
        <v>12123</v>
      </c>
      <c r="F1562" s="35" t="s">
        <v>12117</v>
      </c>
      <c r="G1562" s="20">
        <v>44467</v>
      </c>
      <c r="H1562" s="35" t="s">
        <v>2949</v>
      </c>
      <c r="I1562" s="35" t="s">
        <v>54</v>
      </c>
      <c r="J1562" s="35" t="s">
        <v>69</v>
      </c>
      <c r="K1562">
        <v>18</v>
      </c>
      <c r="L1562">
        <v>9.1999999999999993</v>
      </c>
      <c r="M1562" s="35" t="s">
        <v>12118</v>
      </c>
      <c r="N1562" s="35" t="s">
        <v>12119</v>
      </c>
      <c r="O1562" s="35" t="s">
        <v>536</v>
      </c>
      <c r="P1562" s="35" t="s">
        <v>2656</v>
      </c>
      <c r="Q1562" s="35" t="s">
        <v>242</v>
      </c>
      <c r="R1562" s="35" t="s">
        <v>2577</v>
      </c>
      <c r="S1562" s="35" t="s">
        <v>12120</v>
      </c>
      <c r="T1562">
        <v>17000000</v>
      </c>
      <c r="U1562">
        <v>10</v>
      </c>
      <c r="V1562" s="35" t="s">
        <v>14691</v>
      </c>
      <c r="W1562" s="35" t="s">
        <v>567</v>
      </c>
      <c r="X1562" s="35" t="s">
        <v>130</v>
      </c>
      <c r="Y1562" s="35" t="s">
        <v>48</v>
      </c>
      <c r="Z1562" s="35" t="s">
        <v>14691</v>
      </c>
      <c r="AA1562" s="35" t="s">
        <v>14691</v>
      </c>
      <c r="AC1562" s="35" t="s">
        <v>14691</v>
      </c>
      <c r="AD1562" s="35" t="s">
        <v>14691</v>
      </c>
      <c r="AE1562">
        <v>171700000</v>
      </c>
      <c r="AF1562">
        <v>10.1</v>
      </c>
      <c r="AG1562" s="35" t="s">
        <v>14691</v>
      </c>
      <c r="AI1562">
        <v>8500000</v>
      </c>
      <c r="AJ1562" s="20">
        <v>44484</v>
      </c>
      <c r="AK1562" s="20"/>
      <c r="AL1562">
        <v>8100000</v>
      </c>
      <c r="AO1562">
        <v>8100000</v>
      </c>
      <c r="AP1562" s="35" t="s">
        <v>14691</v>
      </c>
      <c r="AQ1562" s="35" t="s">
        <v>14691</v>
      </c>
      <c r="AR1562" s="35" t="s">
        <v>14691</v>
      </c>
      <c r="AS1562" s="35" t="s">
        <v>14691</v>
      </c>
      <c r="AT1562" s="35" t="s">
        <v>14691</v>
      </c>
      <c r="AU1562">
        <v>10.1</v>
      </c>
      <c r="AV1562">
        <v>10.18</v>
      </c>
      <c r="AW1562" t="b">
        <v>0</v>
      </c>
      <c r="AX1562">
        <v>17000000</v>
      </c>
      <c r="AY1562" s="20">
        <v>45035</v>
      </c>
      <c r="AZ1562" s="20"/>
      <c r="BA1562" s="20"/>
      <c r="BB1562">
        <v>1</v>
      </c>
      <c r="BC1562">
        <v>0.5</v>
      </c>
      <c r="BD1562">
        <v>1</v>
      </c>
      <c r="BE1562">
        <v>11.5</v>
      </c>
      <c r="BF1562" s="35" t="s">
        <v>14691</v>
      </c>
      <c r="BG1562" s="35" t="s">
        <v>12113</v>
      </c>
      <c r="BH1562" s="35" t="s">
        <v>12124</v>
      </c>
      <c r="BI1562" s="35" t="s">
        <v>2584</v>
      </c>
      <c r="BJ1562" s="35" t="s">
        <v>12125</v>
      </c>
    </row>
    <row r="1563" spans="1:62" x14ac:dyDescent="0.2">
      <c r="A1563">
        <v>1561</v>
      </c>
      <c r="B1563" s="35" t="s">
        <v>12113</v>
      </c>
      <c r="C1563" s="35" t="s">
        <v>12114</v>
      </c>
      <c r="D1563" s="35" t="s">
        <v>12115</v>
      </c>
      <c r="E1563" s="35" t="s">
        <v>12126</v>
      </c>
      <c r="F1563" s="35" t="s">
        <v>12117</v>
      </c>
      <c r="G1563" s="20">
        <v>44467</v>
      </c>
      <c r="H1563" s="35" t="s">
        <v>2949</v>
      </c>
      <c r="I1563" s="35" t="s">
        <v>54</v>
      </c>
      <c r="J1563" s="35" t="s">
        <v>69</v>
      </c>
      <c r="K1563">
        <v>18</v>
      </c>
      <c r="L1563">
        <v>9.1999999999999993</v>
      </c>
      <c r="M1563" s="35" t="s">
        <v>12118</v>
      </c>
      <c r="N1563" s="35" t="s">
        <v>12119</v>
      </c>
      <c r="O1563" s="35" t="s">
        <v>536</v>
      </c>
      <c r="P1563" s="35" t="s">
        <v>2656</v>
      </c>
      <c r="Q1563" s="35" t="s">
        <v>242</v>
      </c>
      <c r="R1563" s="35" t="s">
        <v>2577</v>
      </c>
      <c r="S1563" s="35" t="s">
        <v>12120</v>
      </c>
      <c r="T1563">
        <v>17000000</v>
      </c>
      <c r="U1563">
        <v>10</v>
      </c>
      <c r="V1563" s="35" t="s">
        <v>14691</v>
      </c>
      <c r="W1563" s="35" t="s">
        <v>567</v>
      </c>
      <c r="X1563" s="35" t="s">
        <v>130</v>
      </c>
      <c r="Y1563" s="35" t="s">
        <v>48</v>
      </c>
      <c r="Z1563" s="35" t="s">
        <v>14691</v>
      </c>
      <c r="AA1563" s="35" t="s">
        <v>14691</v>
      </c>
      <c r="AC1563" s="35" t="s">
        <v>14691</v>
      </c>
      <c r="AD1563" s="35" t="s">
        <v>14691</v>
      </c>
      <c r="AE1563">
        <v>171700000</v>
      </c>
      <c r="AF1563">
        <v>10.1</v>
      </c>
      <c r="AG1563" s="35" t="s">
        <v>14691</v>
      </c>
      <c r="AI1563">
        <v>8500000</v>
      </c>
      <c r="AJ1563" s="20">
        <v>44484</v>
      </c>
      <c r="AK1563" s="20"/>
      <c r="AL1563">
        <v>8100000</v>
      </c>
      <c r="AO1563">
        <v>8100000</v>
      </c>
      <c r="AP1563" s="35" t="s">
        <v>14691</v>
      </c>
      <c r="AQ1563" s="35" t="s">
        <v>14691</v>
      </c>
      <c r="AR1563" s="35" t="s">
        <v>14691</v>
      </c>
      <c r="AS1563" s="35" t="s">
        <v>14691</v>
      </c>
      <c r="AT1563" s="35" t="s">
        <v>14691</v>
      </c>
      <c r="AU1563">
        <v>10.1</v>
      </c>
      <c r="AV1563">
        <v>10.18</v>
      </c>
      <c r="AW1563" t="b">
        <v>0</v>
      </c>
      <c r="AX1563">
        <v>17000000</v>
      </c>
      <c r="AY1563" s="20">
        <v>45035</v>
      </c>
      <c r="AZ1563" s="20"/>
      <c r="BA1563" s="20"/>
      <c r="BB1563">
        <v>1</v>
      </c>
      <c r="BC1563">
        <v>0.5</v>
      </c>
      <c r="BD1563">
        <v>1</v>
      </c>
      <c r="BE1563">
        <v>11.5</v>
      </c>
      <c r="BF1563" s="35" t="s">
        <v>14691</v>
      </c>
      <c r="BG1563" s="35" t="s">
        <v>12127</v>
      </c>
      <c r="BH1563" s="35" t="s">
        <v>12128</v>
      </c>
      <c r="BI1563" s="35" t="s">
        <v>2589</v>
      </c>
      <c r="BJ1563" s="35" t="s">
        <v>12129</v>
      </c>
    </row>
    <row r="1564" spans="1:62" x14ac:dyDescent="0.2">
      <c r="A1564">
        <v>1562</v>
      </c>
      <c r="B1564" s="35" t="s">
        <v>9263</v>
      </c>
      <c r="C1564" s="35" t="s">
        <v>9264</v>
      </c>
      <c r="D1564" s="35" t="s">
        <v>9265</v>
      </c>
      <c r="E1564" s="35" t="s">
        <v>9266</v>
      </c>
      <c r="F1564" s="35" t="s">
        <v>9267</v>
      </c>
      <c r="G1564" s="20">
        <v>44224</v>
      </c>
      <c r="H1564" s="35" t="s">
        <v>3225</v>
      </c>
      <c r="I1564" s="35" t="s">
        <v>54</v>
      </c>
      <c r="J1564" s="35" t="s">
        <v>119</v>
      </c>
      <c r="K1564">
        <v>18</v>
      </c>
      <c r="L1564">
        <v>9.1999999999999993</v>
      </c>
      <c r="M1564" s="35" t="s">
        <v>9268</v>
      </c>
      <c r="N1564" s="35" t="s">
        <v>9269</v>
      </c>
      <c r="O1564" s="35" t="s">
        <v>51</v>
      </c>
      <c r="P1564" s="35" t="s">
        <v>2656</v>
      </c>
      <c r="Q1564" s="35" t="s">
        <v>81</v>
      </c>
      <c r="R1564" s="35" t="s">
        <v>2577</v>
      </c>
      <c r="S1564" s="35" t="s">
        <v>9270</v>
      </c>
      <c r="T1564">
        <v>32500000</v>
      </c>
      <c r="U1564">
        <v>10</v>
      </c>
      <c r="V1564" s="35" t="s">
        <v>9271</v>
      </c>
      <c r="W1564" s="35" t="s">
        <v>565</v>
      </c>
      <c r="X1564" s="35" t="s">
        <v>49</v>
      </c>
      <c r="Y1564" s="35" t="s">
        <v>48</v>
      </c>
      <c r="Z1564" s="35" t="s">
        <v>14691</v>
      </c>
      <c r="AA1564" s="35" t="s">
        <v>14691</v>
      </c>
      <c r="AC1564" s="35" t="s">
        <v>14691</v>
      </c>
      <c r="AD1564" s="35" t="s">
        <v>14691</v>
      </c>
      <c r="AE1564">
        <v>325016920</v>
      </c>
      <c r="AF1564">
        <v>10</v>
      </c>
      <c r="AG1564" s="35" t="s">
        <v>14691</v>
      </c>
      <c r="AI1564">
        <v>6500000</v>
      </c>
      <c r="AJ1564" s="20">
        <v>44244</v>
      </c>
      <c r="AK1564" s="20"/>
      <c r="AL1564">
        <v>8500000</v>
      </c>
      <c r="AO1564">
        <v>4250000</v>
      </c>
      <c r="AP1564" s="35" t="s">
        <v>14691</v>
      </c>
      <c r="AQ1564" s="35" t="s">
        <v>14691</v>
      </c>
      <c r="AR1564" s="35" t="s">
        <v>14691</v>
      </c>
      <c r="AS1564" s="35" t="s">
        <v>14691</v>
      </c>
      <c r="AT1564" s="35" t="s">
        <v>14691</v>
      </c>
      <c r="AU1564">
        <v>10.01</v>
      </c>
      <c r="AV1564">
        <v>10.07</v>
      </c>
      <c r="AW1564" t="b">
        <v>0</v>
      </c>
      <c r="AX1564">
        <v>32500000</v>
      </c>
      <c r="AY1564" s="20">
        <v>44976</v>
      </c>
      <c r="AZ1564" s="20"/>
      <c r="BA1564" s="20"/>
      <c r="BB1564">
        <v>1</v>
      </c>
      <c r="BC1564">
        <v>0.20000000298023224</v>
      </c>
      <c r="BD1564">
        <v>1</v>
      </c>
      <c r="BE1564">
        <v>11.5</v>
      </c>
      <c r="BF1564" s="35" t="s">
        <v>14691</v>
      </c>
      <c r="BG1564" s="35" t="s">
        <v>566</v>
      </c>
      <c r="BH1564" s="35" t="s">
        <v>9272</v>
      </c>
      <c r="BI1564" s="35" t="s">
        <v>2580</v>
      </c>
      <c r="BJ1564" s="35" t="s">
        <v>9273</v>
      </c>
    </row>
    <row r="1565" spans="1:62" x14ac:dyDescent="0.2">
      <c r="A1565">
        <v>1563</v>
      </c>
      <c r="B1565" s="35" t="s">
        <v>9263</v>
      </c>
      <c r="C1565" s="35" t="s">
        <v>9264</v>
      </c>
      <c r="D1565" s="35" t="s">
        <v>9265</v>
      </c>
      <c r="E1565" s="35" t="s">
        <v>9274</v>
      </c>
      <c r="F1565" s="35" t="s">
        <v>9267</v>
      </c>
      <c r="G1565" s="20">
        <v>44224</v>
      </c>
      <c r="H1565" s="35" t="s">
        <v>3225</v>
      </c>
      <c r="I1565" s="35" t="s">
        <v>54</v>
      </c>
      <c r="J1565" s="35" t="s">
        <v>119</v>
      </c>
      <c r="K1565">
        <v>18</v>
      </c>
      <c r="L1565">
        <v>9.1999999999999993</v>
      </c>
      <c r="M1565" s="35" t="s">
        <v>9268</v>
      </c>
      <c r="N1565" s="35" t="s">
        <v>9269</v>
      </c>
      <c r="O1565" s="35" t="s">
        <v>51</v>
      </c>
      <c r="P1565" s="35" t="s">
        <v>2656</v>
      </c>
      <c r="Q1565" s="35" t="s">
        <v>81</v>
      </c>
      <c r="R1565" s="35" t="s">
        <v>2577</v>
      </c>
      <c r="S1565" s="35" t="s">
        <v>9270</v>
      </c>
      <c r="T1565">
        <v>32500000</v>
      </c>
      <c r="U1565">
        <v>10</v>
      </c>
      <c r="V1565" s="35" t="s">
        <v>9271</v>
      </c>
      <c r="W1565" s="35" t="s">
        <v>565</v>
      </c>
      <c r="X1565" s="35" t="s">
        <v>49</v>
      </c>
      <c r="Y1565" s="35" t="s">
        <v>48</v>
      </c>
      <c r="Z1565" s="35" t="s">
        <v>14691</v>
      </c>
      <c r="AA1565" s="35" t="s">
        <v>14691</v>
      </c>
      <c r="AC1565" s="35" t="s">
        <v>14691</v>
      </c>
      <c r="AD1565" s="35" t="s">
        <v>14691</v>
      </c>
      <c r="AE1565">
        <v>325016920</v>
      </c>
      <c r="AF1565">
        <v>10</v>
      </c>
      <c r="AG1565" s="35" t="s">
        <v>14691</v>
      </c>
      <c r="AI1565">
        <v>6500000</v>
      </c>
      <c r="AJ1565" s="20">
        <v>44244</v>
      </c>
      <c r="AK1565" s="20"/>
      <c r="AL1565">
        <v>8500000</v>
      </c>
      <c r="AO1565">
        <v>4250000</v>
      </c>
      <c r="AP1565" s="35" t="s">
        <v>14691</v>
      </c>
      <c r="AQ1565" s="35" t="s">
        <v>14691</v>
      </c>
      <c r="AR1565" s="35" t="s">
        <v>14691</v>
      </c>
      <c r="AS1565" s="35" t="s">
        <v>14691</v>
      </c>
      <c r="AT1565" s="35" t="s">
        <v>14691</v>
      </c>
      <c r="AU1565">
        <v>10.01</v>
      </c>
      <c r="AV1565">
        <v>10.07</v>
      </c>
      <c r="AW1565" t="b">
        <v>0</v>
      </c>
      <c r="AX1565">
        <v>32500000</v>
      </c>
      <c r="AY1565" s="20">
        <v>44976</v>
      </c>
      <c r="AZ1565" s="20"/>
      <c r="BA1565" s="20"/>
      <c r="BB1565">
        <v>1</v>
      </c>
      <c r="BC1565">
        <v>0.20000000298023224</v>
      </c>
      <c r="BD1565">
        <v>1</v>
      </c>
      <c r="BE1565">
        <v>11.5</v>
      </c>
      <c r="BF1565" s="35" t="s">
        <v>14691</v>
      </c>
      <c r="BG1565" s="35" t="s">
        <v>9263</v>
      </c>
      <c r="BH1565" s="35" t="s">
        <v>9275</v>
      </c>
      <c r="BI1565" s="35" t="s">
        <v>2584</v>
      </c>
      <c r="BJ1565" s="35" t="s">
        <v>9276</v>
      </c>
    </row>
    <row r="1566" spans="1:62" x14ac:dyDescent="0.2">
      <c r="A1566">
        <v>1564</v>
      </c>
      <c r="B1566" s="35" t="s">
        <v>9263</v>
      </c>
      <c r="C1566" s="35" t="s">
        <v>9264</v>
      </c>
      <c r="D1566" s="35" t="s">
        <v>9265</v>
      </c>
      <c r="E1566" s="35" t="s">
        <v>9277</v>
      </c>
      <c r="F1566" s="35" t="s">
        <v>9267</v>
      </c>
      <c r="G1566" s="20">
        <v>44224</v>
      </c>
      <c r="H1566" s="35" t="s">
        <v>3225</v>
      </c>
      <c r="I1566" s="35" t="s">
        <v>54</v>
      </c>
      <c r="J1566" s="35" t="s">
        <v>119</v>
      </c>
      <c r="K1566">
        <v>18</v>
      </c>
      <c r="L1566">
        <v>9.1999999999999993</v>
      </c>
      <c r="M1566" s="35" t="s">
        <v>9268</v>
      </c>
      <c r="N1566" s="35" t="s">
        <v>9269</v>
      </c>
      <c r="O1566" s="35" t="s">
        <v>51</v>
      </c>
      <c r="P1566" s="35" t="s">
        <v>2656</v>
      </c>
      <c r="Q1566" s="35" t="s">
        <v>81</v>
      </c>
      <c r="R1566" s="35" t="s">
        <v>2577</v>
      </c>
      <c r="S1566" s="35" t="s">
        <v>9270</v>
      </c>
      <c r="T1566">
        <v>32500000</v>
      </c>
      <c r="U1566">
        <v>10</v>
      </c>
      <c r="V1566" s="35" t="s">
        <v>9271</v>
      </c>
      <c r="W1566" s="35" t="s">
        <v>565</v>
      </c>
      <c r="X1566" s="35" t="s">
        <v>49</v>
      </c>
      <c r="Y1566" s="35" t="s">
        <v>48</v>
      </c>
      <c r="Z1566" s="35" t="s">
        <v>14691</v>
      </c>
      <c r="AA1566" s="35" t="s">
        <v>14691</v>
      </c>
      <c r="AC1566" s="35" t="s">
        <v>14691</v>
      </c>
      <c r="AD1566" s="35" t="s">
        <v>14691</v>
      </c>
      <c r="AE1566">
        <v>325016920</v>
      </c>
      <c r="AF1566">
        <v>10</v>
      </c>
      <c r="AG1566" s="35" t="s">
        <v>14691</v>
      </c>
      <c r="AI1566">
        <v>6500000</v>
      </c>
      <c r="AJ1566" s="20">
        <v>44244</v>
      </c>
      <c r="AK1566" s="20"/>
      <c r="AL1566">
        <v>8500000</v>
      </c>
      <c r="AO1566">
        <v>4250000</v>
      </c>
      <c r="AP1566" s="35" t="s">
        <v>14691</v>
      </c>
      <c r="AQ1566" s="35" t="s">
        <v>14691</v>
      </c>
      <c r="AR1566" s="35" t="s">
        <v>14691</v>
      </c>
      <c r="AS1566" s="35" t="s">
        <v>14691</v>
      </c>
      <c r="AT1566" s="35" t="s">
        <v>14691</v>
      </c>
      <c r="AU1566">
        <v>10.01</v>
      </c>
      <c r="AV1566">
        <v>10.07</v>
      </c>
      <c r="AW1566" t="b">
        <v>0</v>
      </c>
      <c r="AX1566">
        <v>32500000</v>
      </c>
      <c r="AY1566" s="20">
        <v>44976</v>
      </c>
      <c r="AZ1566" s="20"/>
      <c r="BA1566" s="20"/>
      <c r="BB1566">
        <v>1</v>
      </c>
      <c r="BC1566">
        <v>0.20000000298023224</v>
      </c>
      <c r="BD1566">
        <v>1</v>
      </c>
      <c r="BE1566">
        <v>11.5</v>
      </c>
      <c r="BF1566" s="35" t="s">
        <v>14691</v>
      </c>
      <c r="BG1566" s="35" t="s">
        <v>9278</v>
      </c>
      <c r="BH1566" s="35" t="s">
        <v>9279</v>
      </c>
      <c r="BI1566" s="35" t="s">
        <v>2589</v>
      </c>
      <c r="BJ1566" s="35" t="s">
        <v>9280</v>
      </c>
    </row>
    <row r="1567" spans="1:62" x14ac:dyDescent="0.2">
      <c r="A1567">
        <v>1565</v>
      </c>
      <c r="B1567" s="35" t="s">
        <v>14134</v>
      </c>
      <c r="C1567" s="35" t="s">
        <v>14135</v>
      </c>
      <c r="D1567" s="35" t="s">
        <v>14136</v>
      </c>
      <c r="E1567" s="35" t="s">
        <v>14137</v>
      </c>
      <c r="F1567" s="35" t="s">
        <v>14138</v>
      </c>
      <c r="G1567" s="20">
        <v>44365</v>
      </c>
      <c r="H1567" s="35" t="s">
        <v>3225</v>
      </c>
      <c r="I1567" s="35" t="s">
        <v>61</v>
      </c>
      <c r="J1567" s="35" t="s">
        <v>53</v>
      </c>
      <c r="K1567">
        <v>18</v>
      </c>
      <c r="L1567">
        <v>9.1999999999999993</v>
      </c>
      <c r="M1567" s="35" t="s">
        <v>14139</v>
      </c>
      <c r="N1567" s="35" t="s">
        <v>14140</v>
      </c>
      <c r="O1567" s="35" t="s">
        <v>51</v>
      </c>
      <c r="P1567" s="35" t="s">
        <v>2575</v>
      </c>
      <c r="Q1567" s="35" t="s">
        <v>111</v>
      </c>
      <c r="R1567" s="35" t="s">
        <v>2577</v>
      </c>
      <c r="S1567" s="35" t="s">
        <v>14141</v>
      </c>
      <c r="T1567">
        <v>25911379</v>
      </c>
      <c r="U1567">
        <v>10</v>
      </c>
      <c r="V1567" s="35" t="s">
        <v>14142</v>
      </c>
      <c r="W1567" s="35" t="s">
        <v>563</v>
      </c>
      <c r="X1567" s="35" t="s">
        <v>72</v>
      </c>
      <c r="Y1567" s="35" t="s">
        <v>48</v>
      </c>
      <c r="Z1567" s="35" t="s">
        <v>14691</v>
      </c>
      <c r="AA1567" s="35" t="s">
        <v>14691</v>
      </c>
      <c r="AC1567" s="35" t="s">
        <v>14691</v>
      </c>
      <c r="AD1567" s="35" t="s">
        <v>14691</v>
      </c>
      <c r="AE1567">
        <v>259148952</v>
      </c>
      <c r="AF1567">
        <v>10</v>
      </c>
      <c r="AG1567" s="35" t="s">
        <v>14691</v>
      </c>
      <c r="AI1567">
        <v>8637126</v>
      </c>
      <c r="AJ1567" s="20">
        <v>44398</v>
      </c>
      <c r="AK1567" s="20"/>
      <c r="AL1567">
        <v>9882277</v>
      </c>
      <c r="AO1567">
        <v>6588185</v>
      </c>
      <c r="AP1567" s="35" t="s">
        <v>14691</v>
      </c>
      <c r="AQ1567" s="35" t="s">
        <v>14691</v>
      </c>
      <c r="AR1567" s="35" t="s">
        <v>14691</v>
      </c>
      <c r="AS1567" s="35" t="s">
        <v>14691</v>
      </c>
      <c r="AT1567" s="35" t="s">
        <v>14691</v>
      </c>
      <c r="AU1567">
        <v>10.01</v>
      </c>
      <c r="AV1567">
        <v>10.097</v>
      </c>
      <c r="AW1567" t="b">
        <v>0</v>
      </c>
      <c r="AX1567">
        <v>25911379</v>
      </c>
      <c r="AY1567" s="20">
        <v>45130</v>
      </c>
      <c r="AZ1567" s="20"/>
      <c r="BA1567" s="20"/>
      <c r="BB1567">
        <v>1</v>
      </c>
      <c r="BC1567">
        <v>0.3333333432674408</v>
      </c>
      <c r="BD1567">
        <v>1</v>
      </c>
      <c r="BE1567">
        <v>11.5</v>
      </c>
      <c r="BF1567" s="35" t="s">
        <v>14691</v>
      </c>
      <c r="BG1567" s="35" t="s">
        <v>564</v>
      </c>
      <c r="BH1567" s="35" t="s">
        <v>14143</v>
      </c>
      <c r="BI1567" s="35" t="s">
        <v>2580</v>
      </c>
      <c r="BJ1567" s="35" t="s">
        <v>14144</v>
      </c>
    </row>
    <row r="1568" spans="1:62" x14ac:dyDescent="0.2">
      <c r="A1568">
        <v>1566</v>
      </c>
      <c r="B1568" s="35" t="s">
        <v>14134</v>
      </c>
      <c r="C1568" s="35" t="s">
        <v>14135</v>
      </c>
      <c r="D1568" s="35" t="s">
        <v>14136</v>
      </c>
      <c r="E1568" s="35" t="s">
        <v>14145</v>
      </c>
      <c r="F1568" s="35" t="s">
        <v>14138</v>
      </c>
      <c r="G1568" s="20">
        <v>44365</v>
      </c>
      <c r="H1568" s="35" t="s">
        <v>3225</v>
      </c>
      <c r="I1568" s="35" t="s">
        <v>61</v>
      </c>
      <c r="J1568" s="35" t="s">
        <v>53</v>
      </c>
      <c r="K1568">
        <v>18</v>
      </c>
      <c r="L1568">
        <v>9.1999999999999993</v>
      </c>
      <c r="M1568" s="35" t="s">
        <v>14139</v>
      </c>
      <c r="N1568" s="35" t="s">
        <v>14140</v>
      </c>
      <c r="O1568" s="35" t="s">
        <v>51</v>
      </c>
      <c r="P1568" s="35" t="s">
        <v>2575</v>
      </c>
      <c r="Q1568" s="35" t="s">
        <v>111</v>
      </c>
      <c r="R1568" s="35" t="s">
        <v>2577</v>
      </c>
      <c r="S1568" s="35" t="s">
        <v>14141</v>
      </c>
      <c r="T1568">
        <v>25911379</v>
      </c>
      <c r="U1568">
        <v>10</v>
      </c>
      <c r="V1568" s="35" t="s">
        <v>14142</v>
      </c>
      <c r="W1568" s="35" t="s">
        <v>563</v>
      </c>
      <c r="X1568" s="35" t="s">
        <v>72</v>
      </c>
      <c r="Y1568" s="35" t="s">
        <v>48</v>
      </c>
      <c r="Z1568" s="35" t="s">
        <v>14691</v>
      </c>
      <c r="AA1568" s="35" t="s">
        <v>14691</v>
      </c>
      <c r="AC1568" s="35" t="s">
        <v>14691</v>
      </c>
      <c r="AD1568" s="35" t="s">
        <v>14691</v>
      </c>
      <c r="AE1568">
        <v>259148952</v>
      </c>
      <c r="AF1568">
        <v>10</v>
      </c>
      <c r="AG1568" s="35" t="s">
        <v>14691</v>
      </c>
      <c r="AI1568">
        <v>8637126</v>
      </c>
      <c r="AJ1568" s="20">
        <v>44398</v>
      </c>
      <c r="AK1568" s="20"/>
      <c r="AL1568">
        <v>9882277</v>
      </c>
      <c r="AO1568">
        <v>6588185</v>
      </c>
      <c r="AP1568" s="35" t="s">
        <v>14691</v>
      </c>
      <c r="AQ1568" s="35" t="s">
        <v>14691</v>
      </c>
      <c r="AR1568" s="35" t="s">
        <v>14691</v>
      </c>
      <c r="AS1568" s="35" t="s">
        <v>14691</v>
      </c>
      <c r="AT1568" s="35" t="s">
        <v>14691</v>
      </c>
      <c r="AU1568">
        <v>10.01</v>
      </c>
      <c r="AV1568">
        <v>10.097</v>
      </c>
      <c r="AW1568" t="b">
        <v>0</v>
      </c>
      <c r="AX1568">
        <v>25911379</v>
      </c>
      <c r="AY1568" s="20">
        <v>45130</v>
      </c>
      <c r="AZ1568" s="20"/>
      <c r="BA1568" s="20"/>
      <c r="BB1568">
        <v>1</v>
      </c>
      <c r="BC1568">
        <v>0.3333333432674408</v>
      </c>
      <c r="BD1568">
        <v>1</v>
      </c>
      <c r="BE1568">
        <v>11.5</v>
      </c>
      <c r="BF1568" s="35" t="s">
        <v>14691</v>
      </c>
      <c r="BG1568" s="35" t="s">
        <v>14134</v>
      </c>
      <c r="BH1568" s="35" t="s">
        <v>14146</v>
      </c>
      <c r="BI1568" s="35" t="s">
        <v>2584</v>
      </c>
      <c r="BJ1568" s="35" t="s">
        <v>14147</v>
      </c>
    </row>
    <row r="1569" spans="1:62" x14ac:dyDescent="0.2">
      <c r="A1569">
        <v>1567</v>
      </c>
      <c r="B1569" s="35" t="s">
        <v>14134</v>
      </c>
      <c r="C1569" s="35" t="s">
        <v>14135</v>
      </c>
      <c r="D1569" s="35" t="s">
        <v>14136</v>
      </c>
      <c r="E1569" s="35" t="s">
        <v>14148</v>
      </c>
      <c r="F1569" s="35" t="s">
        <v>14138</v>
      </c>
      <c r="G1569" s="20">
        <v>44365</v>
      </c>
      <c r="H1569" s="35" t="s">
        <v>3225</v>
      </c>
      <c r="I1569" s="35" t="s">
        <v>61</v>
      </c>
      <c r="J1569" s="35" t="s">
        <v>53</v>
      </c>
      <c r="K1569">
        <v>18</v>
      </c>
      <c r="L1569">
        <v>9.1999999999999993</v>
      </c>
      <c r="M1569" s="35" t="s">
        <v>14139</v>
      </c>
      <c r="N1569" s="35" t="s">
        <v>14140</v>
      </c>
      <c r="O1569" s="35" t="s">
        <v>51</v>
      </c>
      <c r="P1569" s="35" t="s">
        <v>2575</v>
      </c>
      <c r="Q1569" s="35" t="s">
        <v>111</v>
      </c>
      <c r="R1569" s="35" t="s">
        <v>2577</v>
      </c>
      <c r="S1569" s="35" t="s">
        <v>14141</v>
      </c>
      <c r="T1569">
        <v>25911379</v>
      </c>
      <c r="U1569">
        <v>10</v>
      </c>
      <c r="V1569" s="35" t="s">
        <v>14142</v>
      </c>
      <c r="W1569" s="35" t="s">
        <v>563</v>
      </c>
      <c r="X1569" s="35" t="s">
        <v>72</v>
      </c>
      <c r="Y1569" s="35" t="s">
        <v>48</v>
      </c>
      <c r="Z1569" s="35" t="s">
        <v>14691</v>
      </c>
      <c r="AA1569" s="35" t="s">
        <v>14691</v>
      </c>
      <c r="AC1569" s="35" t="s">
        <v>14691</v>
      </c>
      <c r="AD1569" s="35" t="s">
        <v>14691</v>
      </c>
      <c r="AE1569">
        <v>259148952</v>
      </c>
      <c r="AF1569">
        <v>10</v>
      </c>
      <c r="AG1569" s="35" t="s">
        <v>14691</v>
      </c>
      <c r="AI1569">
        <v>8637126</v>
      </c>
      <c r="AJ1569" s="20">
        <v>44398</v>
      </c>
      <c r="AK1569" s="20"/>
      <c r="AL1569">
        <v>9882277</v>
      </c>
      <c r="AO1569">
        <v>6588185</v>
      </c>
      <c r="AP1569" s="35" t="s">
        <v>14691</v>
      </c>
      <c r="AQ1569" s="35" t="s">
        <v>14691</v>
      </c>
      <c r="AR1569" s="35" t="s">
        <v>14691</v>
      </c>
      <c r="AS1569" s="35" t="s">
        <v>14691</v>
      </c>
      <c r="AT1569" s="35" t="s">
        <v>14691</v>
      </c>
      <c r="AU1569">
        <v>10.01</v>
      </c>
      <c r="AV1569">
        <v>10.097</v>
      </c>
      <c r="AW1569" t="b">
        <v>0</v>
      </c>
      <c r="AX1569">
        <v>25911379</v>
      </c>
      <c r="AY1569" s="20">
        <v>45130</v>
      </c>
      <c r="AZ1569" s="20"/>
      <c r="BA1569" s="20"/>
      <c r="BB1569">
        <v>1</v>
      </c>
      <c r="BC1569">
        <v>0.3333333432674408</v>
      </c>
      <c r="BD1569">
        <v>1</v>
      </c>
      <c r="BE1569">
        <v>11.5</v>
      </c>
      <c r="BF1569" s="35" t="s">
        <v>14691</v>
      </c>
      <c r="BG1569" s="35" t="s">
        <v>14149</v>
      </c>
      <c r="BH1569" s="35" t="s">
        <v>14150</v>
      </c>
      <c r="BI1569" s="35" t="s">
        <v>2589</v>
      </c>
      <c r="BJ1569" s="35" t="s">
        <v>14151</v>
      </c>
    </row>
    <row r="1570" spans="1:62" x14ac:dyDescent="0.2">
      <c r="A1570">
        <v>1568</v>
      </c>
      <c r="B1570" s="35" t="s">
        <v>5437</v>
      </c>
      <c r="C1570" s="35" t="s">
        <v>5438</v>
      </c>
      <c r="D1570" s="35" t="s">
        <v>5439</v>
      </c>
      <c r="E1570" s="35" t="s">
        <v>5440</v>
      </c>
      <c r="F1570" s="35" t="s">
        <v>5441</v>
      </c>
      <c r="G1570" s="20">
        <v>44209</v>
      </c>
      <c r="H1570" s="35" t="s">
        <v>4285</v>
      </c>
      <c r="I1570" s="35" t="s">
        <v>54</v>
      </c>
      <c r="J1570" s="35" t="s">
        <v>69</v>
      </c>
      <c r="K1570">
        <v>21</v>
      </c>
      <c r="L1570">
        <v>9.1999999999999993</v>
      </c>
      <c r="M1570" s="35" t="s">
        <v>5442</v>
      </c>
      <c r="N1570" s="35" t="s">
        <v>5443</v>
      </c>
      <c r="O1570" s="35" t="s">
        <v>52</v>
      </c>
      <c r="P1570" s="35" t="s">
        <v>2575</v>
      </c>
      <c r="Q1570" s="35" t="s">
        <v>200</v>
      </c>
      <c r="R1570" s="35" t="s">
        <v>2623</v>
      </c>
      <c r="S1570" s="35" t="s">
        <v>5444</v>
      </c>
      <c r="T1570">
        <v>17250000</v>
      </c>
      <c r="U1570">
        <v>10</v>
      </c>
      <c r="V1570" s="35" t="s">
        <v>5445</v>
      </c>
      <c r="W1570" s="35" t="s">
        <v>561</v>
      </c>
      <c r="X1570" s="35" t="s">
        <v>140</v>
      </c>
      <c r="Y1570" s="35" t="s">
        <v>48</v>
      </c>
      <c r="Z1570" s="35" t="s">
        <v>14691</v>
      </c>
      <c r="AA1570" s="35" t="s">
        <v>14691</v>
      </c>
      <c r="AC1570" s="35" t="s">
        <v>14691</v>
      </c>
      <c r="AD1570" s="35" t="s">
        <v>14691</v>
      </c>
      <c r="AE1570">
        <v>172507995</v>
      </c>
      <c r="AF1570">
        <v>10</v>
      </c>
      <c r="AG1570" s="35" t="s">
        <v>14691</v>
      </c>
      <c r="AI1570">
        <v>8625000</v>
      </c>
      <c r="AJ1570" s="20">
        <v>44236</v>
      </c>
      <c r="AK1570" s="20"/>
      <c r="AL1570">
        <v>4650000</v>
      </c>
      <c r="AO1570">
        <v>4650000</v>
      </c>
      <c r="AP1570" s="35" t="s">
        <v>14691</v>
      </c>
      <c r="AQ1570" s="35" t="s">
        <v>14691</v>
      </c>
      <c r="AR1570" s="35" t="s">
        <v>14691</v>
      </c>
      <c r="AS1570" s="35" t="s">
        <v>14691</v>
      </c>
      <c r="AT1570" s="35" t="s">
        <v>14691</v>
      </c>
      <c r="AU1570">
        <v>10</v>
      </c>
      <c r="AV1570">
        <v>10.031000000000001</v>
      </c>
      <c r="AW1570" t="b">
        <v>0</v>
      </c>
      <c r="AX1570">
        <v>17250000</v>
      </c>
      <c r="AY1570" s="20">
        <v>44876</v>
      </c>
      <c r="AZ1570" s="20"/>
      <c r="BA1570" s="20"/>
      <c r="BB1570">
        <v>1</v>
      </c>
      <c r="BC1570">
        <v>0.5</v>
      </c>
      <c r="BD1570">
        <v>1</v>
      </c>
      <c r="BE1570">
        <v>11.5</v>
      </c>
      <c r="BF1570" s="35" t="s">
        <v>14691</v>
      </c>
      <c r="BG1570" s="35" t="s">
        <v>562</v>
      </c>
      <c r="BH1570" s="35" t="s">
        <v>5446</v>
      </c>
      <c r="BI1570" s="35" t="s">
        <v>2580</v>
      </c>
      <c r="BJ1570" s="35" t="s">
        <v>5447</v>
      </c>
    </row>
    <row r="1571" spans="1:62" x14ac:dyDescent="0.2">
      <c r="A1571">
        <v>1569</v>
      </c>
      <c r="B1571" s="35" t="s">
        <v>5437</v>
      </c>
      <c r="C1571" s="35" t="s">
        <v>5438</v>
      </c>
      <c r="D1571" s="35" t="s">
        <v>5439</v>
      </c>
      <c r="E1571" s="35" t="s">
        <v>5448</v>
      </c>
      <c r="F1571" s="35" t="s">
        <v>5441</v>
      </c>
      <c r="G1571" s="20">
        <v>44209</v>
      </c>
      <c r="H1571" s="35" t="s">
        <v>4285</v>
      </c>
      <c r="I1571" s="35" t="s">
        <v>54</v>
      </c>
      <c r="J1571" s="35" t="s">
        <v>69</v>
      </c>
      <c r="K1571">
        <v>21</v>
      </c>
      <c r="L1571">
        <v>9.1999999999999993</v>
      </c>
      <c r="M1571" s="35" t="s">
        <v>5442</v>
      </c>
      <c r="N1571" s="35" t="s">
        <v>5443</v>
      </c>
      <c r="O1571" s="35" t="s">
        <v>52</v>
      </c>
      <c r="P1571" s="35" t="s">
        <v>2575</v>
      </c>
      <c r="Q1571" s="35" t="s">
        <v>200</v>
      </c>
      <c r="R1571" s="35" t="s">
        <v>2623</v>
      </c>
      <c r="S1571" s="35" t="s">
        <v>5444</v>
      </c>
      <c r="T1571">
        <v>17250000</v>
      </c>
      <c r="U1571">
        <v>10</v>
      </c>
      <c r="V1571" s="35" t="s">
        <v>5445</v>
      </c>
      <c r="W1571" s="35" t="s">
        <v>561</v>
      </c>
      <c r="X1571" s="35" t="s">
        <v>140</v>
      </c>
      <c r="Y1571" s="35" t="s">
        <v>48</v>
      </c>
      <c r="Z1571" s="35" t="s">
        <v>14691</v>
      </c>
      <c r="AA1571" s="35" t="s">
        <v>14691</v>
      </c>
      <c r="AC1571" s="35" t="s">
        <v>14691</v>
      </c>
      <c r="AD1571" s="35" t="s">
        <v>14691</v>
      </c>
      <c r="AE1571">
        <v>172507995</v>
      </c>
      <c r="AF1571">
        <v>10</v>
      </c>
      <c r="AG1571" s="35" t="s">
        <v>14691</v>
      </c>
      <c r="AI1571">
        <v>8625000</v>
      </c>
      <c r="AJ1571" s="20">
        <v>44236</v>
      </c>
      <c r="AK1571" s="20"/>
      <c r="AL1571">
        <v>4650000</v>
      </c>
      <c r="AO1571">
        <v>4650000</v>
      </c>
      <c r="AP1571" s="35" t="s">
        <v>14691</v>
      </c>
      <c r="AQ1571" s="35" t="s">
        <v>14691</v>
      </c>
      <c r="AR1571" s="35" t="s">
        <v>14691</v>
      </c>
      <c r="AS1571" s="35" t="s">
        <v>14691</v>
      </c>
      <c r="AT1571" s="35" t="s">
        <v>14691</v>
      </c>
      <c r="AU1571">
        <v>10</v>
      </c>
      <c r="AV1571">
        <v>10.031000000000001</v>
      </c>
      <c r="AW1571" t="b">
        <v>0</v>
      </c>
      <c r="AX1571">
        <v>17250000</v>
      </c>
      <c r="AY1571" s="20">
        <v>44876</v>
      </c>
      <c r="AZ1571" s="20"/>
      <c r="BA1571" s="20"/>
      <c r="BB1571">
        <v>1</v>
      </c>
      <c r="BC1571">
        <v>0.5</v>
      </c>
      <c r="BD1571">
        <v>1</v>
      </c>
      <c r="BE1571">
        <v>11.5</v>
      </c>
      <c r="BF1571" s="35" t="s">
        <v>14691</v>
      </c>
      <c r="BG1571" s="35" t="s">
        <v>5437</v>
      </c>
      <c r="BH1571" s="35" t="s">
        <v>5449</v>
      </c>
      <c r="BI1571" s="35" t="s">
        <v>2584</v>
      </c>
      <c r="BJ1571" s="35" t="s">
        <v>5450</v>
      </c>
    </row>
    <row r="1572" spans="1:62" x14ac:dyDescent="0.2">
      <c r="A1572">
        <v>1570</v>
      </c>
      <c r="B1572" s="35" t="s">
        <v>5437</v>
      </c>
      <c r="C1572" s="35" t="s">
        <v>5438</v>
      </c>
      <c r="D1572" s="35" t="s">
        <v>5439</v>
      </c>
      <c r="E1572" s="35" t="s">
        <v>5451</v>
      </c>
      <c r="F1572" s="35" t="s">
        <v>5441</v>
      </c>
      <c r="G1572" s="20">
        <v>44209</v>
      </c>
      <c r="H1572" s="35" t="s">
        <v>4285</v>
      </c>
      <c r="I1572" s="35" t="s">
        <v>54</v>
      </c>
      <c r="J1572" s="35" t="s">
        <v>69</v>
      </c>
      <c r="K1572">
        <v>21</v>
      </c>
      <c r="L1572">
        <v>9.1999999999999993</v>
      </c>
      <c r="M1572" s="35" t="s">
        <v>5442</v>
      </c>
      <c r="N1572" s="35" t="s">
        <v>5443</v>
      </c>
      <c r="O1572" s="35" t="s">
        <v>52</v>
      </c>
      <c r="P1572" s="35" t="s">
        <v>2575</v>
      </c>
      <c r="Q1572" s="35" t="s">
        <v>200</v>
      </c>
      <c r="R1572" s="35" t="s">
        <v>2623</v>
      </c>
      <c r="S1572" s="35" t="s">
        <v>5444</v>
      </c>
      <c r="T1572">
        <v>17250000</v>
      </c>
      <c r="U1572">
        <v>10</v>
      </c>
      <c r="V1572" s="35" t="s">
        <v>5445</v>
      </c>
      <c r="W1572" s="35" t="s">
        <v>561</v>
      </c>
      <c r="X1572" s="35" t="s">
        <v>140</v>
      </c>
      <c r="Y1572" s="35" t="s">
        <v>48</v>
      </c>
      <c r="Z1572" s="35" t="s">
        <v>14691</v>
      </c>
      <c r="AA1572" s="35" t="s">
        <v>14691</v>
      </c>
      <c r="AC1572" s="35" t="s">
        <v>14691</v>
      </c>
      <c r="AD1572" s="35" t="s">
        <v>14691</v>
      </c>
      <c r="AE1572">
        <v>172507995</v>
      </c>
      <c r="AF1572">
        <v>10</v>
      </c>
      <c r="AG1572" s="35" t="s">
        <v>14691</v>
      </c>
      <c r="AI1572">
        <v>8625000</v>
      </c>
      <c r="AJ1572" s="20">
        <v>44236</v>
      </c>
      <c r="AK1572" s="20"/>
      <c r="AL1572">
        <v>4650000</v>
      </c>
      <c r="AO1572">
        <v>4650000</v>
      </c>
      <c r="AP1572" s="35" t="s">
        <v>14691</v>
      </c>
      <c r="AQ1572" s="35" t="s">
        <v>14691</v>
      </c>
      <c r="AR1572" s="35" t="s">
        <v>14691</v>
      </c>
      <c r="AS1572" s="35" t="s">
        <v>14691</v>
      </c>
      <c r="AT1572" s="35" t="s">
        <v>14691</v>
      </c>
      <c r="AU1572">
        <v>10</v>
      </c>
      <c r="AV1572">
        <v>10.031000000000001</v>
      </c>
      <c r="AW1572" t="b">
        <v>0</v>
      </c>
      <c r="AX1572">
        <v>17250000</v>
      </c>
      <c r="AY1572" s="20">
        <v>44876</v>
      </c>
      <c r="AZ1572" s="20"/>
      <c r="BA1572" s="20"/>
      <c r="BB1572">
        <v>1</v>
      </c>
      <c r="BC1572">
        <v>0.5</v>
      </c>
      <c r="BD1572">
        <v>1</v>
      </c>
      <c r="BE1572">
        <v>11.5</v>
      </c>
      <c r="BF1572" s="35" t="s">
        <v>14691</v>
      </c>
      <c r="BG1572" s="35" t="s">
        <v>5452</v>
      </c>
      <c r="BH1572" s="35" t="s">
        <v>5453</v>
      </c>
      <c r="BI1572" s="35" t="s">
        <v>2589</v>
      </c>
      <c r="BJ1572" s="35" t="s">
        <v>5454</v>
      </c>
    </row>
    <row r="1573" spans="1:62" x14ac:dyDescent="0.2">
      <c r="A1573">
        <v>1571</v>
      </c>
      <c r="B1573" s="35" t="s">
        <v>7546</v>
      </c>
      <c r="C1573" s="35" t="s">
        <v>7547</v>
      </c>
      <c r="D1573" s="35" t="s">
        <v>7548</v>
      </c>
      <c r="E1573" s="35" t="s">
        <v>7549</v>
      </c>
      <c r="F1573" s="35" t="s">
        <v>7550</v>
      </c>
      <c r="G1573" s="20">
        <v>44467</v>
      </c>
      <c r="H1573" s="35" t="s">
        <v>128</v>
      </c>
      <c r="I1573" s="35" t="s">
        <v>61</v>
      </c>
      <c r="J1573" s="35" t="s">
        <v>69</v>
      </c>
      <c r="K1573">
        <v>18</v>
      </c>
      <c r="L1573">
        <v>9.1999999999999993</v>
      </c>
      <c r="M1573" s="35" t="s">
        <v>7551</v>
      </c>
      <c r="N1573" s="35" t="s">
        <v>7552</v>
      </c>
      <c r="O1573" s="35" t="s">
        <v>341</v>
      </c>
      <c r="P1573" s="35" t="s">
        <v>3730</v>
      </c>
      <c r="Q1573" s="35" t="s">
        <v>59</v>
      </c>
      <c r="R1573" s="35" t="s">
        <v>2577</v>
      </c>
      <c r="S1573" s="35" t="s">
        <v>7553</v>
      </c>
      <c r="T1573">
        <v>22500000</v>
      </c>
      <c r="U1573">
        <v>10</v>
      </c>
      <c r="V1573" s="35" t="s">
        <v>7554</v>
      </c>
      <c r="W1573" s="35" t="s">
        <v>559</v>
      </c>
      <c r="X1573" s="35" t="s">
        <v>65</v>
      </c>
      <c r="Y1573" s="35" t="s">
        <v>219</v>
      </c>
      <c r="Z1573" s="35" t="s">
        <v>14691</v>
      </c>
      <c r="AA1573" s="35" t="s">
        <v>14691</v>
      </c>
      <c r="AC1573" s="35" t="s">
        <v>14691</v>
      </c>
      <c r="AD1573" s="35" t="s">
        <v>14691</v>
      </c>
      <c r="AE1573">
        <v>227250000</v>
      </c>
      <c r="AF1573">
        <v>10.1</v>
      </c>
      <c r="AG1573" s="35" t="s">
        <v>14691</v>
      </c>
      <c r="AI1573">
        <v>11250000</v>
      </c>
      <c r="AJ1573" s="20">
        <v>44491</v>
      </c>
      <c r="AK1573" s="20"/>
      <c r="AL1573">
        <v>9750000</v>
      </c>
      <c r="AO1573">
        <v>9750000</v>
      </c>
      <c r="AP1573" s="35" t="s">
        <v>14691</v>
      </c>
      <c r="AQ1573" s="35" t="s">
        <v>14691</v>
      </c>
      <c r="AR1573" s="35" t="s">
        <v>14691</v>
      </c>
      <c r="AS1573" s="35" t="s">
        <v>14691</v>
      </c>
      <c r="AT1573" s="35" t="s">
        <v>14691</v>
      </c>
      <c r="AU1573">
        <v>10.1</v>
      </c>
      <c r="AV1573">
        <v>10.164999999999999</v>
      </c>
      <c r="AW1573" t="b">
        <v>0</v>
      </c>
      <c r="AX1573">
        <v>22500000</v>
      </c>
      <c r="AY1573" s="20">
        <v>44952</v>
      </c>
      <c r="AZ1573" s="20"/>
      <c r="BA1573" s="20">
        <v>45133</v>
      </c>
      <c r="BB1573">
        <v>1</v>
      </c>
      <c r="BC1573">
        <v>0.5</v>
      </c>
      <c r="BD1573">
        <v>1</v>
      </c>
      <c r="BE1573">
        <v>11.5</v>
      </c>
      <c r="BF1573" s="35" t="s">
        <v>14691</v>
      </c>
      <c r="BG1573" s="35" t="s">
        <v>560</v>
      </c>
      <c r="BH1573" s="35" t="s">
        <v>7555</v>
      </c>
      <c r="BI1573" s="35" t="s">
        <v>2580</v>
      </c>
      <c r="BJ1573" s="35" t="s">
        <v>7556</v>
      </c>
    </row>
    <row r="1574" spans="1:62" x14ac:dyDescent="0.2">
      <c r="A1574">
        <v>1572</v>
      </c>
      <c r="B1574" s="35" t="s">
        <v>7546</v>
      </c>
      <c r="C1574" s="35" t="s">
        <v>7547</v>
      </c>
      <c r="D1574" s="35" t="s">
        <v>7548</v>
      </c>
      <c r="E1574" s="35" t="s">
        <v>7557</v>
      </c>
      <c r="F1574" s="35" t="s">
        <v>7550</v>
      </c>
      <c r="G1574" s="20">
        <v>44467</v>
      </c>
      <c r="H1574" s="35" t="s">
        <v>128</v>
      </c>
      <c r="I1574" s="35" t="s">
        <v>61</v>
      </c>
      <c r="J1574" s="35" t="s">
        <v>69</v>
      </c>
      <c r="K1574">
        <v>18</v>
      </c>
      <c r="L1574">
        <v>9.1999999999999993</v>
      </c>
      <c r="M1574" s="35" t="s">
        <v>7551</v>
      </c>
      <c r="N1574" s="35" t="s">
        <v>7552</v>
      </c>
      <c r="O1574" s="35" t="s">
        <v>341</v>
      </c>
      <c r="P1574" s="35" t="s">
        <v>3730</v>
      </c>
      <c r="Q1574" s="35" t="s">
        <v>59</v>
      </c>
      <c r="R1574" s="35" t="s">
        <v>2577</v>
      </c>
      <c r="S1574" s="35" t="s">
        <v>7553</v>
      </c>
      <c r="T1574">
        <v>22500000</v>
      </c>
      <c r="U1574">
        <v>10</v>
      </c>
      <c r="V1574" s="35" t="s">
        <v>7554</v>
      </c>
      <c r="W1574" s="35" t="s">
        <v>559</v>
      </c>
      <c r="X1574" s="35" t="s">
        <v>65</v>
      </c>
      <c r="Y1574" s="35" t="s">
        <v>219</v>
      </c>
      <c r="Z1574" s="35" t="s">
        <v>14691</v>
      </c>
      <c r="AA1574" s="35" t="s">
        <v>14691</v>
      </c>
      <c r="AC1574" s="35" t="s">
        <v>14691</v>
      </c>
      <c r="AD1574" s="35" t="s">
        <v>14691</v>
      </c>
      <c r="AE1574">
        <v>227250000</v>
      </c>
      <c r="AF1574">
        <v>10.1</v>
      </c>
      <c r="AG1574" s="35" t="s">
        <v>14691</v>
      </c>
      <c r="AI1574">
        <v>11250000</v>
      </c>
      <c r="AJ1574" s="20">
        <v>44491</v>
      </c>
      <c r="AK1574" s="20"/>
      <c r="AL1574">
        <v>9750000</v>
      </c>
      <c r="AO1574">
        <v>9750000</v>
      </c>
      <c r="AP1574" s="35" t="s">
        <v>14691</v>
      </c>
      <c r="AQ1574" s="35" t="s">
        <v>14691</v>
      </c>
      <c r="AR1574" s="35" t="s">
        <v>14691</v>
      </c>
      <c r="AS1574" s="35" t="s">
        <v>14691</v>
      </c>
      <c r="AT1574" s="35" t="s">
        <v>14691</v>
      </c>
      <c r="AU1574">
        <v>10.1</v>
      </c>
      <c r="AV1574">
        <v>10.164999999999999</v>
      </c>
      <c r="AW1574" t="b">
        <v>0</v>
      </c>
      <c r="AX1574">
        <v>22500000</v>
      </c>
      <c r="AY1574" s="20">
        <v>44952</v>
      </c>
      <c r="AZ1574" s="20"/>
      <c r="BA1574" s="20">
        <v>45133</v>
      </c>
      <c r="BB1574">
        <v>1</v>
      </c>
      <c r="BC1574">
        <v>0.5</v>
      </c>
      <c r="BD1574">
        <v>1</v>
      </c>
      <c r="BE1574">
        <v>11.5</v>
      </c>
      <c r="BF1574" s="35" t="s">
        <v>14691</v>
      </c>
      <c r="BG1574" s="35" t="s">
        <v>7546</v>
      </c>
      <c r="BH1574" s="35" t="s">
        <v>7558</v>
      </c>
      <c r="BI1574" s="35" t="s">
        <v>2584</v>
      </c>
      <c r="BJ1574" s="35" t="s">
        <v>7559</v>
      </c>
    </row>
    <row r="1575" spans="1:62" x14ac:dyDescent="0.2">
      <c r="A1575">
        <v>1573</v>
      </c>
      <c r="B1575" s="35" t="s">
        <v>7546</v>
      </c>
      <c r="C1575" s="35" t="s">
        <v>7547</v>
      </c>
      <c r="D1575" s="35" t="s">
        <v>7548</v>
      </c>
      <c r="E1575" s="35" t="s">
        <v>7560</v>
      </c>
      <c r="F1575" s="35" t="s">
        <v>7550</v>
      </c>
      <c r="G1575" s="20">
        <v>44467</v>
      </c>
      <c r="H1575" s="35" t="s">
        <v>128</v>
      </c>
      <c r="I1575" s="35" t="s">
        <v>61</v>
      </c>
      <c r="J1575" s="35" t="s">
        <v>69</v>
      </c>
      <c r="K1575">
        <v>18</v>
      </c>
      <c r="L1575">
        <v>9.1999999999999993</v>
      </c>
      <c r="M1575" s="35" t="s">
        <v>7551</v>
      </c>
      <c r="N1575" s="35" t="s">
        <v>7552</v>
      </c>
      <c r="O1575" s="35" t="s">
        <v>341</v>
      </c>
      <c r="P1575" s="35" t="s">
        <v>3730</v>
      </c>
      <c r="Q1575" s="35" t="s">
        <v>59</v>
      </c>
      <c r="R1575" s="35" t="s">
        <v>2577</v>
      </c>
      <c r="S1575" s="35" t="s">
        <v>7553</v>
      </c>
      <c r="T1575">
        <v>22500000</v>
      </c>
      <c r="U1575">
        <v>10</v>
      </c>
      <c r="V1575" s="35" t="s">
        <v>7554</v>
      </c>
      <c r="W1575" s="35" t="s">
        <v>559</v>
      </c>
      <c r="X1575" s="35" t="s">
        <v>65</v>
      </c>
      <c r="Y1575" s="35" t="s">
        <v>219</v>
      </c>
      <c r="Z1575" s="35" t="s">
        <v>14691</v>
      </c>
      <c r="AA1575" s="35" t="s">
        <v>14691</v>
      </c>
      <c r="AC1575" s="35" t="s">
        <v>14691</v>
      </c>
      <c r="AD1575" s="35" t="s">
        <v>14691</v>
      </c>
      <c r="AE1575">
        <v>227250000</v>
      </c>
      <c r="AF1575">
        <v>10.1</v>
      </c>
      <c r="AG1575" s="35" t="s">
        <v>14691</v>
      </c>
      <c r="AI1575">
        <v>11250000</v>
      </c>
      <c r="AJ1575" s="20">
        <v>44491</v>
      </c>
      <c r="AK1575" s="20"/>
      <c r="AL1575">
        <v>9750000</v>
      </c>
      <c r="AO1575">
        <v>9750000</v>
      </c>
      <c r="AP1575" s="35" t="s">
        <v>14691</v>
      </c>
      <c r="AQ1575" s="35" t="s">
        <v>14691</v>
      </c>
      <c r="AR1575" s="35" t="s">
        <v>14691</v>
      </c>
      <c r="AS1575" s="35" t="s">
        <v>14691</v>
      </c>
      <c r="AT1575" s="35" t="s">
        <v>14691</v>
      </c>
      <c r="AU1575">
        <v>10.1</v>
      </c>
      <c r="AV1575">
        <v>10.164999999999999</v>
      </c>
      <c r="AW1575" t="b">
        <v>0</v>
      </c>
      <c r="AX1575">
        <v>22500000</v>
      </c>
      <c r="AY1575" s="20">
        <v>44952</v>
      </c>
      <c r="AZ1575" s="20"/>
      <c r="BA1575" s="20">
        <v>45133</v>
      </c>
      <c r="BB1575">
        <v>1</v>
      </c>
      <c r="BC1575">
        <v>0.5</v>
      </c>
      <c r="BD1575">
        <v>1</v>
      </c>
      <c r="BE1575">
        <v>11.5</v>
      </c>
      <c r="BF1575" s="35" t="s">
        <v>14691</v>
      </c>
      <c r="BG1575" s="35" t="s">
        <v>7561</v>
      </c>
      <c r="BH1575" s="35" t="s">
        <v>7562</v>
      </c>
      <c r="BI1575" s="35" t="s">
        <v>2589</v>
      </c>
      <c r="BJ1575" s="35" t="s">
        <v>7563</v>
      </c>
    </row>
    <row r="1576" spans="1:62" x14ac:dyDescent="0.2">
      <c r="A1576">
        <v>1574</v>
      </c>
      <c r="B1576" s="35" t="s">
        <v>5644</v>
      </c>
      <c r="C1576" s="35" t="s">
        <v>5645</v>
      </c>
      <c r="D1576" s="35" t="s">
        <v>5646</v>
      </c>
      <c r="E1576" s="35" t="s">
        <v>5647</v>
      </c>
      <c r="F1576" s="35" t="s">
        <v>5648</v>
      </c>
      <c r="G1576" s="20">
        <v>44134</v>
      </c>
      <c r="H1576" s="35" t="s">
        <v>3225</v>
      </c>
      <c r="I1576" s="35" t="s">
        <v>54</v>
      </c>
      <c r="J1576" s="35" t="s">
        <v>53</v>
      </c>
      <c r="K1576">
        <v>18</v>
      </c>
      <c r="L1576">
        <v>9.1999999999999993</v>
      </c>
      <c r="M1576" s="35" t="s">
        <v>5649</v>
      </c>
      <c r="N1576" s="35" t="s">
        <v>5650</v>
      </c>
      <c r="O1576" s="35" t="s">
        <v>505</v>
      </c>
      <c r="P1576" s="35" t="s">
        <v>2656</v>
      </c>
      <c r="Q1576" s="35" t="s">
        <v>59</v>
      </c>
      <c r="R1576" s="35" t="s">
        <v>2577</v>
      </c>
      <c r="S1576" s="35" t="s">
        <v>5651</v>
      </c>
      <c r="T1576">
        <v>17250000</v>
      </c>
      <c r="U1576">
        <v>10</v>
      </c>
      <c r="V1576" s="35" t="s">
        <v>5652</v>
      </c>
      <c r="W1576" s="35" t="s">
        <v>130</v>
      </c>
      <c r="X1576" s="35" t="s">
        <v>130</v>
      </c>
      <c r="Y1576" s="35" t="s">
        <v>48</v>
      </c>
      <c r="Z1576" s="35" t="s">
        <v>14691</v>
      </c>
      <c r="AA1576" s="35" t="s">
        <v>14691</v>
      </c>
      <c r="AC1576" s="35" t="s">
        <v>14691</v>
      </c>
      <c r="AD1576" s="35" t="s">
        <v>14691</v>
      </c>
      <c r="AE1576">
        <v>172521754</v>
      </c>
      <c r="AF1576">
        <v>10</v>
      </c>
      <c r="AG1576" s="35" t="s">
        <v>14691</v>
      </c>
      <c r="AI1576">
        <v>5750000</v>
      </c>
      <c r="AJ1576" s="20">
        <v>44153</v>
      </c>
      <c r="AK1576" s="20"/>
      <c r="AL1576">
        <v>5450000</v>
      </c>
      <c r="AO1576">
        <v>3633333</v>
      </c>
      <c r="AP1576" s="35" t="s">
        <v>14691</v>
      </c>
      <c r="AQ1576" s="35" t="s">
        <v>14691</v>
      </c>
      <c r="AR1576" s="35" t="s">
        <v>14691</v>
      </c>
      <c r="AS1576" s="35" t="s">
        <v>14691</v>
      </c>
      <c r="AT1576" s="35" t="s">
        <v>14691</v>
      </c>
      <c r="AU1576">
        <v>10.01</v>
      </c>
      <c r="AV1576">
        <v>10.054</v>
      </c>
      <c r="AW1576" t="b">
        <v>0</v>
      </c>
      <c r="AX1576">
        <v>17250000</v>
      </c>
      <c r="AY1576" s="20">
        <v>44885</v>
      </c>
      <c r="AZ1576" s="20"/>
      <c r="BA1576" s="20"/>
      <c r="BB1576">
        <v>1</v>
      </c>
      <c r="BC1576">
        <v>0.3333333432674408</v>
      </c>
      <c r="BD1576">
        <v>1</v>
      </c>
      <c r="BE1576">
        <v>11.5</v>
      </c>
      <c r="BF1576" s="35" t="s">
        <v>14691</v>
      </c>
      <c r="BG1576" s="35" t="s">
        <v>558</v>
      </c>
      <c r="BH1576" s="35" t="s">
        <v>5653</v>
      </c>
      <c r="BI1576" s="35" t="s">
        <v>2580</v>
      </c>
      <c r="BJ1576" s="35" t="s">
        <v>5654</v>
      </c>
    </row>
    <row r="1577" spans="1:62" x14ac:dyDescent="0.2">
      <c r="A1577">
        <v>1575</v>
      </c>
      <c r="B1577" s="35" t="s">
        <v>5644</v>
      </c>
      <c r="C1577" s="35" t="s">
        <v>5645</v>
      </c>
      <c r="D1577" s="35" t="s">
        <v>5646</v>
      </c>
      <c r="E1577" s="35" t="s">
        <v>5655</v>
      </c>
      <c r="F1577" s="35" t="s">
        <v>5648</v>
      </c>
      <c r="G1577" s="20">
        <v>44134</v>
      </c>
      <c r="H1577" s="35" t="s">
        <v>3225</v>
      </c>
      <c r="I1577" s="35" t="s">
        <v>54</v>
      </c>
      <c r="J1577" s="35" t="s">
        <v>53</v>
      </c>
      <c r="K1577">
        <v>18</v>
      </c>
      <c r="L1577">
        <v>9.1999999999999993</v>
      </c>
      <c r="M1577" s="35" t="s">
        <v>5649</v>
      </c>
      <c r="N1577" s="35" t="s">
        <v>5650</v>
      </c>
      <c r="O1577" s="35" t="s">
        <v>505</v>
      </c>
      <c r="P1577" s="35" t="s">
        <v>2656</v>
      </c>
      <c r="Q1577" s="35" t="s">
        <v>59</v>
      </c>
      <c r="R1577" s="35" t="s">
        <v>2577</v>
      </c>
      <c r="S1577" s="35" t="s">
        <v>5651</v>
      </c>
      <c r="T1577">
        <v>17250000</v>
      </c>
      <c r="U1577">
        <v>10</v>
      </c>
      <c r="V1577" s="35" t="s">
        <v>5652</v>
      </c>
      <c r="W1577" s="35" t="s">
        <v>130</v>
      </c>
      <c r="X1577" s="35" t="s">
        <v>130</v>
      </c>
      <c r="Y1577" s="35" t="s">
        <v>48</v>
      </c>
      <c r="Z1577" s="35" t="s">
        <v>14691</v>
      </c>
      <c r="AA1577" s="35" t="s">
        <v>14691</v>
      </c>
      <c r="AC1577" s="35" t="s">
        <v>14691</v>
      </c>
      <c r="AD1577" s="35" t="s">
        <v>14691</v>
      </c>
      <c r="AE1577">
        <v>172521754</v>
      </c>
      <c r="AF1577">
        <v>10</v>
      </c>
      <c r="AG1577" s="35" t="s">
        <v>14691</v>
      </c>
      <c r="AI1577">
        <v>5750000</v>
      </c>
      <c r="AJ1577" s="20">
        <v>44153</v>
      </c>
      <c r="AK1577" s="20"/>
      <c r="AL1577">
        <v>5450000</v>
      </c>
      <c r="AO1577">
        <v>3633333</v>
      </c>
      <c r="AP1577" s="35" t="s">
        <v>14691</v>
      </c>
      <c r="AQ1577" s="35" t="s">
        <v>14691</v>
      </c>
      <c r="AR1577" s="35" t="s">
        <v>14691</v>
      </c>
      <c r="AS1577" s="35" t="s">
        <v>14691</v>
      </c>
      <c r="AT1577" s="35" t="s">
        <v>14691</v>
      </c>
      <c r="AU1577">
        <v>10.01</v>
      </c>
      <c r="AV1577">
        <v>10.054</v>
      </c>
      <c r="AW1577" t="b">
        <v>0</v>
      </c>
      <c r="AX1577">
        <v>17250000</v>
      </c>
      <c r="AY1577" s="20">
        <v>44885</v>
      </c>
      <c r="AZ1577" s="20"/>
      <c r="BA1577" s="20"/>
      <c r="BB1577">
        <v>1</v>
      </c>
      <c r="BC1577">
        <v>0.3333333432674408</v>
      </c>
      <c r="BD1577">
        <v>1</v>
      </c>
      <c r="BE1577">
        <v>11.5</v>
      </c>
      <c r="BF1577" s="35" t="s">
        <v>14691</v>
      </c>
      <c r="BG1577" s="35" t="s">
        <v>5644</v>
      </c>
      <c r="BH1577" s="35" t="s">
        <v>5656</v>
      </c>
      <c r="BI1577" s="35" t="s">
        <v>2584</v>
      </c>
      <c r="BJ1577" s="35" t="s">
        <v>5657</v>
      </c>
    </row>
    <row r="1578" spans="1:62" x14ac:dyDescent="0.2">
      <c r="A1578">
        <v>1576</v>
      </c>
      <c r="B1578" s="35" t="s">
        <v>5644</v>
      </c>
      <c r="C1578" s="35" t="s">
        <v>5645</v>
      </c>
      <c r="D1578" s="35" t="s">
        <v>5646</v>
      </c>
      <c r="E1578" s="35" t="s">
        <v>5658</v>
      </c>
      <c r="F1578" s="35" t="s">
        <v>5648</v>
      </c>
      <c r="G1578" s="20">
        <v>44134</v>
      </c>
      <c r="H1578" s="35" t="s">
        <v>3225</v>
      </c>
      <c r="I1578" s="35" t="s">
        <v>54</v>
      </c>
      <c r="J1578" s="35" t="s">
        <v>53</v>
      </c>
      <c r="K1578">
        <v>18</v>
      </c>
      <c r="L1578">
        <v>9.1999999999999993</v>
      </c>
      <c r="M1578" s="35" t="s">
        <v>5649</v>
      </c>
      <c r="N1578" s="35" t="s">
        <v>5650</v>
      </c>
      <c r="O1578" s="35" t="s">
        <v>505</v>
      </c>
      <c r="P1578" s="35" t="s">
        <v>2656</v>
      </c>
      <c r="Q1578" s="35" t="s">
        <v>59</v>
      </c>
      <c r="R1578" s="35" t="s">
        <v>2577</v>
      </c>
      <c r="S1578" s="35" t="s">
        <v>5651</v>
      </c>
      <c r="T1578">
        <v>17250000</v>
      </c>
      <c r="U1578">
        <v>10</v>
      </c>
      <c r="V1578" s="35" t="s">
        <v>5652</v>
      </c>
      <c r="W1578" s="35" t="s">
        <v>130</v>
      </c>
      <c r="X1578" s="35" t="s">
        <v>130</v>
      </c>
      <c r="Y1578" s="35" t="s">
        <v>48</v>
      </c>
      <c r="Z1578" s="35" t="s">
        <v>14691</v>
      </c>
      <c r="AA1578" s="35" t="s">
        <v>14691</v>
      </c>
      <c r="AC1578" s="35" t="s">
        <v>14691</v>
      </c>
      <c r="AD1578" s="35" t="s">
        <v>14691</v>
      </c>
      <c r="AE1578">
        <v>172521754</v>
      </c>
      <c r="AF1578">
        <v>10</v>
      </c>
      <c r="AG1578" s="35" t="s">
        <v>14691</v>
      </c>
      <c r="AI1578">
        <v>5750000</v>
      </c>
      <c r="AJ1578" s="20">
        <v>44153</v>
      </c>
      <c r="AK1578" s="20"/>
      <c r="AL1578">
        <v>5450000</v>
      </c>
      <c r="AO1578">
        <v>3633333</v>
      </c>
      <c r="AP1578" s="35" t="s">
        <v>14691</v>
      </c>
      <c r="AQ1578" s="35" t="s">
        <v>14691</v>
      </c>
      <c r="AR1578" s="35" t="s">
        <v>14691</v>
      </c>
      <c r="AS1578" s="35" t="s">
        <v>14691</v>
      </c>
      <c r="AT1578" s="35" t="s">
        <v>14691</v>
      </c>
      <c r="AU1578">
        <v>10.01</v>
      </c>
      <c r="AV1578">
        <v>10.054</v>
      </c>
      <c r="AW1578" t="b">
        <v>0</v>
      </c>
      <c r="AX1578">
        <v>17250000</v>
      </c>
      <c r="AY1578" s="20">
        <v>44885</v>
      </c>
      <c r="AZ1578" s="20"/>
      <c r="BA1578" s="20"/>
      <c r="BB1578">
        <v>1</v>
      </c>
      <c r="BC1578">
        <v>0.3333333432674408</v>
      </c>
      <c r="BD1578">
        <v>1</v>
      </c>
      <c r="BE1578">
        <v>11.5</v>
      </c>
      <c r="BF1578" s="35" t="s">
        <v>14691</v>
      </c>
      <c r="BG1578" s="35" t="s">
        <v>5659</v>
      </c>
      <c r="BH1578" s="35" t="s">
        <v>5660</v>
      </c>
      <c r="BI1578" s="35" t="s">
        <v>2589</v>
      </c>
      <c r="BJ1578" s="35" t="s">
        <v>5661</v>
      </c>
    </row>
    <row r="1579" spans="1:62" x14ac:dyDescent="0.2">
      <c r="A1579">
        <v>1577</v>
      </c>
      <c r="B1579" s="35" t="s">
        <v>13118</v>
      </c>
      <c r="C1579" s="35" t="s">
        <v>13119</v>
      </c>
      <c r="D1579" s="35" t="s">
        <v>13120</v>
      </c>
      <c r="E1579" s="35" t="s">
        <v>13121</v>
      </c>
      <c r="F1579" s="35" t="s">
        <v>13122</v>
      </c>
      <c r="G1579" s="20">
        <v>44236</v>
      </c>
      <c r="H1579" s="35" t="s">
        <v>222</v>
      </c>
      <c r="I1579" s="35" t="s">
        <v>54</v>
      </c>
      <c r="J1579" s="35" t="s">
        <v>53</v>
      </c>
      <c r="K1579">
        <v>18</v>
      </c>
      <c r="L1579">
        <v>9.1999999999999993</v>
      </c>
      <c r="M1579" s="35" t="s">
        <v>13123</v>
      </c>
      <c r="N1579" s="35" t="s">
        <v>13124</v>
      </c>
      <c r="O1579" s="35" t="s">
        <v>51</v>
      </c>
      <c r="P1579" s="35" t="s">
        <v>2656</v>
      </c>
      <c r="Q1579" s="35" t="s">
        <v>59</v>
      </c>
      <c r="R1579" s="35" t="s">
        <v>2623</v>
      </c>
      <c r="S1579" s="35" t="s">
        <v>13125</v>
      </c>
      <c r="T1579">
        <v>34500000</v>
      </c>
      <c r="U1579">
        <v>10</v>
      </c>
      <c r="V1579" s="35" t="s">
        <v>13126</v>
      </c>
      <c r="W1579" s="35" t="s">
        <v>147</v>
      </c>
      <c r="X1579" s="35" t="s">
        <v>147</v>
      </c>
      <c r="Y1579" s="35" t="s">
        <v>48</v>
      </c>
      <c r="Z1579" s="35" t="s">
        <v>14691</v>
      </c>
      <c r="AA1579" s="35" t="s">
        <v>14691</v>
      </c>
      <c r="AB1579">
        <v>100000000</v>
      </c>
      <c r="AC1579" s="35" t="s">
        <v>2658</v>
      </c>
      <c r="AD1579" s="35" t="s">
        <v>13127</v>
      </c>
      <c r="AE1579">
        <v>345000000</v>
      </c>
      <c r="AF1579">
        <v>10</v>
      </c>
      <c r="AG1579" s="35" t="s">
        <v>14691</v>
      </c>
      <c r="AI1579">
        <v>11500000</v>
      </c>
      <c r="AJ1579" s="20">
        <v>44342</v>
      </c>
      <c r="AK1579" s="20"/>
      <c r="AL1579">
        <v>10900000</v>
      </c>
      <c r="AM1579">
        <v>1090000</v>
      </c>
      <c r="AP1579" s="35" t="s">
        <v>14691</v>
      </c>
      <c r="AQ1579" s="35" t="s">
        <v>14691</v>
      </c>
      <c r="AR1579" s="35" t="s">
        <v>14691</v>
      </c>
      <c r="AS1579" s="35" t="s">
        <v>14691</v>
      </c>
      <c r="AT1579" s="35" t="s">
        <v>14691</v>
      </c>
      <c r="AU1579">
        <v>10</v>
      </c>
      <c r="AV1579">
        <v>10.058999999999999</v>
      </c>
      <c r="AW1579" t="b">
        <v>0</v>
      </c>
      <c r="AX1579">
        <v>34500000</v>
      </c>
      <c r="AY1579" s="20">
        <v>45074</v>
      </c>
      <c r="AZ1579" s="20"/>
      <c r="BA1579" s="20">
        <v>45166</v>
      </c>
      <c r="BB1579">
        <v>1</v>
      </c>
      <c r="BC1579">
        <v>0.3333333432674408</v>
      </c>
      <c r="BD1579">
        <v>1</v>
      </c>
      <c r="BE1579">
        <v>11.5</v>
      </c>
      <c r="BF1579" s="35" t="s">
        <v>14691</v>
      </c>
      <c r="BG1579" s="35" t="s">
        <v>557</v>
      </c>
      <c r="BH1579" s="35" t="s">
        <v>14914</v>
      </c>
      <c r="BI1579" s="35" t="s">
        <v>2580</v>
      </c>
      <c r="BJ1579" s="35" t="s">
        <v>13128</v>
      </c>
    </row>
    <row r="1580" spans="1:62" x14ac:dyDescent="0.2">
      <c r="A1580">
        <v>1578</v>
      </c>
      <c r="B1580" s="35" t="s">
        <v>13118</v>
      </c>
      <c r="C1580" s="35" t="s">
        <v>13119</v>
      </c>
      <c r="D1580" s="35" t="s">
        <v>13120</v>
      </c>
      <c r="E1580" s="35" t="s">
        <v>13129</v>
      </c>
      <c r="F1580" s="35" t="s">
        <v>13122</v>
      </c>
      <c r="G1580" s="20">
        <v>44236</v>
      </c>
      <c r="H1580" s="35" t="s">
        <v>222</v>
      </c>
      <c r="I1580" s="35" t="s">
        <v>54</v>
      </c>
      <c r="J1580" s="35" t="s">
        <v>53</v>
      </c>
      <c r="K1580">
        <v>18</v>
      </c>
      <c r="L1580">
        <v>9.1999999999999993</v>
      </c>
      <c r="M1580" s="35" t="s">
        <v>13123</v>
      </c>
      <c r="N1580" s="35" t="s">
        <v>13124</v>
      </c>
      <c r="O1580" s="35" t="s">
        <v>51</v>
      </c>
      <c r="P1580" s="35" t="s">
        <v>2656</v>
      </c>
      <c r="Q1580" s="35" t="s">
        <v>59</v>
      </c>
      <c r="R1580" s="35" t="s">
        <v>2623</v>
      </c>
      <c r="S1580" s="35" t="s">
        <v>13125</v>
      </c>
      <c r="T1580">
        <v>34500000</v>
      </c>
      <c r="U1580">
        <v>10</v>
      </c>
      <c r="V1580" s="35" t="s">
        <v>13126</v>
      </c>
      <c r="W1580" s="35" t="s">
        <v>147</v>
      </c>
      <c r="X1580" s="35" t="s">
        <v>147</v>
      </c>
      <c r="Y1580" s="35" t="s">
        <v>48</v>
      </c>
      <c r="Z1580" s="35" t="s">
        <v>14691</v>
      </c>
      <c r="AA1580" s="35" t="s">
        <v>14691</v>
      </c>
      <c r="AB1580">
        <v>100000000</v>
      </c>
      <c r="AC1580" s="35" t="s">
        <v>2658</v>
      </c>
      <c r="AD1580" s="35" t="s">
        <v>13127</v>
      </c>
      <c r="AE1580">
        <v>345000000</v>
      </c>
      <c r="AF1580">
        <v>10</v>
      </c>
      <c r="AG1580" s="35" t="s">
        <v>14691</v>
      </c>
      <c r="AI1580">
        <v>11500000</v>
      </c>
      <c r="AJ1580" s="20">
        <v>44342</v>
      </c>
      <c r="AK1580" s="20"/>
      <c r="AL1580">
        <v>10900000</v>
      </c>
      <c r="AM1580">
        <v>1090000</v>
      </c>
      <c r="AP1580" s="35" t="s">
        <v>14691</v>
      </c>
      <c r="AQ1580" s="35" t="s">
        <v>14691</v>
      </c>
      <c r="AR1580" s="35" t="s">
        <v>14691</v>
      </c>
      <c r="AS1580" s="35" t="s">
        <v>14691</v>
      </c>
      <c r="AT1580" s="35" t="s">
        <v>14691</v>
      </c>
      <c r="AU1580">
        <v>10</v>
      </c>
      <c r="AV1580">
        <v>10.058999999999999</v>
      </c>
      <c r="AW1580" t="b">
        <v>0</v>
      </c>
      <c r="AX1580">
        <v>34500000</v>
      </c>
      <c r="AY1580" s="20">
        <v>45074</v>
      </c>
      <c r="AZ1580" s="20"/>
      <c r="BA1580" s="20">
        <v>45166</v>
      </c>
      <c r="BB1580">
        <v>1</v>
      </c>
      <c r="BC1580">
        <v>0.3333333432674408</v>
      </c>
      <c r="BD1580">
        <v>1</v>
      </c>
      <c r="BE1580">
        <v>11.5</v>
      </c>
      <c r="BF1580" s="35" t="s">
        <v>14691</v>
      </c>
      <c r="BG1580" s="35" t="s">
        <v>13130</v>
      </c>
      <c r="BH1580" s="35" t="s">
        <v>14915</v>
      </c>
      <c r="BI1580" s="35" t="s">
        <v>2584</v>
      </c>
      <c r="BJ1580" s="35" t="s">
        <v>13131</v>
      </c>
    </row>
    <row r="1581" spans="1:62" x14ac:dyDescent="0.2">
      <c r="A1581">
        <v>1579</v>
      </c>
      <c r="B1581" s="35" t="s">
        <v>13118</v>
      </c>
      <c r="C1581" s="35" t="s">
        <v>13119</v>
      </c>
      <c r="D1581" s="35" t="s">
        <v>13120</v>
      </c>
      <c r="E1581" s="35" t="s">
        <v>13132</v>
      </c>
      <c r="F1581" s="35" t="s">
        <v>13122</v>
      </c>
      <c r="G1581" s="20">
        <v>44236</v>
      </c>
      <c r="H1581" s="35" t="s">
        <v>222</v>
      </c>
      <c r="I1581" s="35" t="s">
        <v>54</v>
      </c>
      <c r="J1581" s="35" t="s">
        <v>53</v>
      </c>
      <c r="K1581">
        <v>18</v>
      </c>
      <c r="L1581">
        <v>9.1999999999999993</v>
      </c>
      <c r="M1581" s="35" t="s">
        <v>13123</v>
      </c>
      <c r="N1581" s="35" t="s">
        <v>13124</v>
      </c>
      <c r="O1581" s="35" t="s">
        <v>51</v>
      </c>
      <c r="P1581" s="35" t="s">
        <v>2656</v>
      </c>
      <c r="Q1581" s="35" t="s">
        <v>59</v>
      </c>
      <c r="R1581" s="35" t="s">
        <v>2623</v>
      </c>
      <c r="S1581" s="35" t="s">
        <v>13125</v>
      </c>
      <c r="T1581">
        <v>34500000</v>
      </c>
      <c r="U1581">
        <v>10</v>
      </c>
      <c r="V1581" s="35" t="s">
        <v>13126</v>
      </c>
      <c r="W1581" s="35" t="s">
        <v>147</v>
      </c>
      <c r="X1581" s="35" t="s">
        <v>147</v>
      </c>
      <c r="Y1581" s="35" t="s">
        <v>48</v>
      </c>
      <c r="Z1581" s="35" t="s">
        <v>14691</v>
      </c>
      <c r="AA1581" s="35" t="s">
        <v>14691</v>
      </c>
      <c r="AB1581">
        <v>100000000</v>
      </c>
      <c r="AC1581" s="35" t="s">
        <v>2658</v>
      </c>
      <c r="AD1581" s="35" t="s">
        <v>13127</v>
      </c>
      <c r="AE1581">
        <v>345000000</v>
      </c>
      <c r="AF1581">
        <v>10</v>
      </c>
      <c r="AG1581" s="35" t="s">
        <v>14691</v>
      </c>
      <c r="AI1581">
        <v>11500000</v>
      </c>
      <c r="AJ1581" s="20">
        <v>44342</v>
      </c>
      <c r="AK1581" s="20"/>
      <c r="AL1581">
        <v>10900000</v>
      </c>
      <c r="AM1581">
        <v>1090000</v>
      </c>
      <c r="AP1581" s="35" t="s">
        <v>14691</v>
      </c>
      <c r="AQ1581" s="35" t="s">
        <v>14691</v>
      </c>
      <c r="AR1581" s="35" t="s">
        <v>14691</v>
      </c>
      <c r="AS1581" s="35" t="s">
        <v>14691</v>
      </c>
      <c r="AT1581" s="35" t="s">
        <v>14691</v>
      </c>
      <c r="AU1581">
        <v>10</v>
      </c>
      <c r="AV1581">
        <v>10.058999999999999</v>
      </c>
      <c r="AW1581" t="b">
        <v>0</v>
      </c>
      <c r="AX1581">
        <v>34500000</v>
      </c>
      <c r="AY1581" s="20">
        <v>45074</v>
      </c>
      <c r="AZ1581" s="20"/>
      <c r="BA1581" s="20">
        <v>45166</v>
      </c>
      <c r="BB1581">
        <v>1</v>
      </c>
      <c r="BC1581">
        <v>0.3333333432674408</v>
      </c>
      <c r="BD1581">
        <v>1</v>
      </c>
      <c r="BE1581">
        <v>11.5</v>
      </c>
      <c r="BF1581" s="35" t="s">
        <v>14691</v>
      </c>
      <c r="BG1581" s="35" t="s">
        <v>13133</v>
      </c>
      <c r="BH1581" s="35" t="s">
        <v>14916</v>
      </c>
      <c r="BI1581" s="35" t="s">
        <v>2589</v>
      </c>
      <c r="BJ1581" s="35" t="s">
        <v>13134</v>
      </c>
    </row>
    <row r="1582" spans="1:62" x14ac:dyDescent="0.2">
      <c r="A1582">
        <v>1580</v>
      </c>
      <c r="B1582" s="35" t="s">
        <v>12370</v>
      </c>
      <c r="C1582" s="35" t="s">
        <v>12371</v>
      </c>
      <c r="D1582" s="35" t="s">
        <v>12372</v>
      </c>
      <c r="E1582" s="35" t="s">
        <v>12373</v>
      </c>
      <c r="F1582" s="35" t="s">
        <v>12374</v>
      </c>
      <c r="G1582" s="20">
        <v>44474</v>
      </c>
      <c r="H1582" s="35" t="s">
        <v>2949</v>
      </c>
      <c r="I1582" s="35" t="s">
        <v>61</v>
      </c>
      <c r="J1582" s="35" t="s">
        <v>69</v>
      </c>
      <c r="K1582">
        <v>18</v>
      </c>
      <c r="L1582">
        <v>9.1999999999999993</v>
      </c>
      <c r="M1582" s="35" t="s">
        <v>12375</v>
      </c>
      <c r="N1582" s="35" t="s">
        <v>12376</v>
      </c>
      <c r="O1582" s="35" t="s">
        <v>68</v>
      </c>
      <c r="P1582" s="35" t="s">
        <v>2575</v>
      </c>
      <c r="Q1582" s="35" t="s">
        <v>52</v>
      </c>
      <c r="R1582" s="35" t="s">
        <v>2577</v>
      </c>
      <c r="S1582" s="35" t="s">
        <v>12377</v>
      </c>
      <c r="T1582">
        <v>20125000</v>
      </c>
      <c r="U1582">
        <v>10</v>
      </c>
      <c r="V1582" s="35" t="s">
        <v>14691</v>
      </c>
      <c r="W1582" s="35" t="s">
        <v>555</v>
      </c>
      <c r="X1582" s="35" t="s">
        <v>57</v>
      </c>
      <c r="Y1582" s="35" t="s">
        <v>48</v>
      </c>
      <c r="Z1582" s="35" t="s">
        <v>14691</v>
      </c>
      <c r="AA1582" s="35" t="s">
        <v>14691</v>
      </c>
      <c r="AC1582" s="35" t="s">
        <v>14691</v>
      </c>
      <c r="AD1582" s="35" t="s">
        <v>14691</v>
      </c>
      <c r="AE1582">
        <v>206281250</v>
      </c>
      <c r="AF1582">
        <v>10.25</v>
      </c>
      <c r="AG1582" s="35" t="s">
        <v>14691</v>
      </c>
      <c r="AI1582">
        <v>10062500</v>
      </c>
      <c r="AJ1582" s="20">
        <v>44496</v>
      </c>
      <c r="AK1582" s="20"/>
      <c r="AL1582">
        <v>10156250</v>
      </c>
      <c r="AO1582">
        <v>10156250</v>
      </c>
      <c r="AP1582" s="35" t="s">
        <v>14691</v>
      </c>
      <c r="AQ1582" s="35" t="s">
        <v>14691</v>
      </c>
      <c r="AR1582" s="35" t="s">
        <v>14691</v>
      </c>
      <c r="AS1582" s="35" t="s">
        <v>14691</v>
      </c>
      <c r="AT1582" s="35" t="s">
        <v>14691</v>
      </c>
      <c r="AU1582">
        <v>10.25</v>
      </c>
      <c r="AV1582">
        <v>10.333</v>
      </c>
      <c r="AW1582" t="b">
        <v>0</v>
      </c>
      <c r="AX1582">
        <v>20125000</v>
      </c>
      <c r="AY1582" s="20">
        <v>45045</v>
      </c>
      <c r="AZ1582" s="20"/>
      <c r="BA1582" s="20"/>
      <c r="BB1582">
        <v>1</v>
      </c>
      <c r="BC1582">
        <v>0.5</v>
      </c>
      <c r="BD1582">
        <v>1</v>
      </c>
      <c r="BE1582">
        <v>11.5</v>
      </c>
      <c r="BF1582" s="35" t="s">
        <v>14691</v>
      </c>
      <c r="BG1582" s="35" t="s">
        <v>556</v>
      </c>
      <c r="BH1582" s="35" t="s">
        <v>12378</v>
      </c>
      <c r="BI1582" s="35" t="s">
        <v>2580</v>
      </c>
      <c r="BJ1582" s="35" t="s">
        <v>12379</v>
      </c>
    </row>
    <row r="1583" spans="1:62" x14ac:dyDescent="0.2">
      <c r="A1583">
        <v>1581</v>
      </c>
      <c r="B1583" s="35" t="s">
        <v>12370</v>
      </c>
      <c r="C1583" s="35" t="s">
        <v>12371</v>
      </c>
      <c r="D1583" s="35" t="s">
        <v>12372</v>
      </c>
      <c r="E1583" s="35" t="s">
        <v>12380</v>
      </c>
      <c r="F1583" s="35" t="s">
        <v>12374</v>
      </c>
      <c r="G1583" s="20">
        <v>44474</v>
      </c>
      <c r="H1583" s="35" t="s">
        <v>2949</v>
      </c>
      <c r="I1583" s="35" t="s">
        <v>61</v>
      </c>
      <c r="J1583" s="35" t="s">
        <v>69</v>
      </c>
      <c r="K1583">
        <v>18</v>
      </c>
      <c r="L1583">
        <v>9.1999999999999993</v>
      </c>
      <c r="M1583" s="35" t="s">
        <v>12375</v>
      </c>
      <c r="N1583" s="35" t="s">
        <v>12376</v>
      </c>
      <c r="O1583" s="35" t="s">
        <v>68</v>
      </c>
      <c r="P1583" s="35" t="s">
        <v>2575</v>
      </c>
      <c r="Q1583" s="35" t="s">
        <v>52</v>
      </c>
      <c r="R1583" s="35" t="s">
        <v>2577</v>
      </c>
      <c r="S1583" s="35" t="s">
        <v>12377</v>
      </c>
      <c r="T1583">
        <v>20125000</v>
      </c>
      <c r="U1583">
        <v>10</v>
      </c>
      <c r="V1583" s="35" t="s">
        <v>14691</v>
      </c>
      <c r="W1583" s="35" t="s">
        <v>555</v>
      </c>
      <c r="X1583" s="35" t="s">
        <v>57</v>
      </c>
      <c r="Y1583" s="35" t="s">
        <v>48</v>
      </c>
      <c r="Z1583" s="35" t="s">
        <v>14691</v>
      </c>
      <c r="AA1583" s="35" t="s">
        <v>14691</v>
      </c>
      <c r="AC1583" s="35" t="s">
        <v>14691</v>
      </c>
      <c r="AD1583" s="35" t="s">
        <v>14691</v>
      </c>
      <c r="AE1583">
        <v>206281250</v>
      </c>
      <c r="AF1583">
        <v>10.25</v>
      </c>
      <c r="AG1583" s="35" t="s">
        <v>14691</v>
      </c>
      <c r="AI1583">
        <v>10062500</v>
      </c>
      <c r="AJ1583" s="20">
        <v>44496</v>
      </c>
      <c r="AK1583" s="20"/>
      <c r="AL1583">
        <v>10156250</v>
      </c>
      <c r="AO1583">
        <v>10156250</v>
      </c>
      <c r="AP1583" s="35" t="s">
        <v>14691</v>
      </c>
      <c r="AQ1583" s="35" t="s">
        <v>14691</v>
      </c>
      <c r="AR1583" s="35" t="s">
        <v>14691</v>
      </c>
      <c r="AS1583" s="35" t="s">
        <v>14691</v>
      </c>
      <c r="AT1583" s="35" t="s">
        <v>14691</v>
      </c>
      <c r="AU1583">
        <v>10.25</v>
      </c>
      <c r="AV1583">
        <v>10.333</v>
      </c>
      <c r="AW1583" t="b">
        <v>0</v>
      </c>
      <c r="AX1583">
        <v>20125000</v>
      </c>
      <c r="AY1583" s="20">
        <v>45045</v>
      </c>
      <c r="AZ1583" s="20"/>
      <c r="BA1583" s="20"/>
      <c r="BB1583">
        <v>1</v>
      </c>
      <c r="BC1583">
        <v>0.5</v>
      </c>
      <c r="BD1583">
        <v>1</v>
      </c>
      <c r="BE1583">
        <v>11.5</v>
      </c>
      <c r="BF1583" s="35" t="s">
        <v>14691</v>
      </c>
      <c r="BG1583" s="35" t="s">
        <v>12370</v>
      </c>
      <c r="BH1583" s="35" t="s">
        <v>12381</v>
      </c>
      <c r="BI1583" s="35" t="s">
        <v>2584</v>
      </c>
      <c r="BJ1583" s="35" t="s">
        <v>12382</v>
      </c>
    </row>
    <row r="1584" spans="1:62" x14ac:dyDescent="0.2">
      <c r="A1584">
        <v>1582</v>
      </c>
      <c r="B1584" s="35" t="s">
        <v>12370</v>
      </c>
      <c r="C1584" s="35" t="s">
        <v>12371</v>
      </c>
      <c r="D1584" s="35" t="s">
        <v>12372</v>
      </c>
      <c r="E1584" s="35" t="s">
        <v>12383</v>
      </c>
      <c r="F1584" s="35" t="s">
        <v>12374</v>
      </c>
      <c r="G1584" s="20">
        <v>44474</v>
      </c>
      <c r="H1584" s="35" t="s">
        <v>2949</v>
      </c>
      <c r="I1584" s="35" t="s">
        <v>61</v>
      </c>
      <c r="J1584" s="35" t="s">
        <v>69</v>
      </c>
      <c r="K1584">
        <v>18</v>
      </c>
      <c r="L1584">
        <v>9.1999999999999993</v>
      </c>
      <c r="M1584" s="35" t="s">
        <v>12375</v>
      </c>
      <c r="N1584" s="35" t="s">
        <v>12376</v>
      </c>
      <c r="O1584" s="35" t="s">
        <v>68</v>
      </c>
      <c r="P1584" s="35" t="s">
        <v>2575</v>
      </c>
      <c r="Q1584" s="35" t="s">
        <v>52</v>
      </c>
      <c r="R1584" s="35" t="s">
        <v>2577</v>
      </c>
      <c r="S1584" s="35" t="s">
        <v>12377</v>
      </c>
      <c r="T1584">
        <v>20125000</v>
      </c>
      <c r="U1584">
        <v>10</v>
      </c>
      <c r="V1584" s="35" t="s">
        <v>14691</v>
      </c>
      <c r="W1584" s="35" t="s">
        <v>555</v>
      </c>
      <c r="X1584" s="35" t="s">
        <v>57</v>
      </c>
      <c r="Y1584" s="35" t="s">
        <v>48</v>
      </c>
      <c r="Z1584" s="35" t="s">
        <v>14691</v>
      </c>
      <c r="AA1584" s="35" t="s">
        <v>14691</v>
      </c>
      <c r="AC1584" s="35" t="s">
        <v>14691</v>
      </c>
      <c r="AD1584" s="35" t="s">
        <v>14691</v>
      </c>
      <c r="AE1584">
        <v>206281250</v>
      </c>
      <c r="AF1584">
        <v>10.25</v>
      </c>
      <c r="AG1584" s="35" t="s">
        <v>14691</v>
      </c>
      <c r="AI1584">
        <v>10062500</v>
      </c>
      <c r="AJ1584" s="20">
        <v>44496</v>
      </c>
      <c r="AK1584" s="20"/>
      <c r="AL1584">
        <v>10156250</v>
      </c>
      <c r="AO1584">
        <v>10156250</v>
      </c>
      <c r="AP1584" s="35" t="s">
        <v>14691</v>
      </c>
      <c r="AQ1584" s="35" t="s">
        <v>14691</v>
      </c>
      <c r="AR1584" s="35" t="s">
        <v>14691</v>
      </c>
      <c r="AS1584" s="35" t="s">
        <v>14691</v>
      </c>
      <c r="AT1584" s="35" t="s">
        <v>14691</v>
      </c>
      <c r="AU1584">
        <v>10.25</v>
      </c>
      <c r="AV1584">
        <v>10.333</v>
      </c>
      <c r="AW1584" t="b">
        <v>0</v>
      </c>
      <c r="AX1584">
        <v>20125000</v>
      </c>
      <c r="AY1584" s="20">
        <v>45045</v>
      </c>
      <c r="AZ1584" s="20"/>
      <c r="BA1584" s="20"/>
      <c r="BB1584">
        <v>1</v>
      </c>
      <c r="BC1584">
        <v>0.5</v>
      </c>
      <c r="BD1584">
        <v>1</v>
      </c>
      <c r="BE1584">
        <v>11.5</v>
      </c>
      <c r="BF1584" s="35" t="s">
        <v>14691</v>
      </c>
      <c r="BG1584" s="35" t="s">
        <v>12384</v>
      </c>
      <c r="BH1584" s="35" t="s">
        <v>12385</v>
      </c>
      <c r="BI1584" s="35" t="s">
        <v>2589</v>
      </c>
      <c r="BJ1584" s="35" t="s">
        <v>12386</v>
      </c>
    </row>
    <row r="1585" spans="1:62" x14ac:dyDescent="0.2">
      <c r="A1585">
        <v>1583</v>
      </c>
      <c r="B1585" s="35" t="s">
        <v>4333</v>
      </c>
      <c r="C1585" s="35" t="s">
        <v>4334</v>
      </c>
      <c r="D1585" s="35" t="s">
        <v>4335</v>
      </c>
      <c r="E1585" s="35" t="s">
        <v>4336</v>
      </c>
      <c r="F1585" s="35" t="s">
        <v>4337</v>
      </c>
      <c r="G1585" s="20">
        <v>44055</v>
      </c>
      <c r="H1585" s="35" t="s">
        <v>3225</v>
      </c>
      <c r="I1585" s="35" t="s">
        <v>54</v>
      </c>
      <c r="J1585" s="35" t="s">
        <v>53</v>
      </c>
      <c r="K1585">
        <v>18</v>
      </c>
      <c r="L1585">
        <v>9.1999999999999993</v>
      </c>
      <c r="M1585" s="35" t="s">
        <v>4338</v>
      </c>
      <c r="N1585" s="35" t="s">
        <v>4339</v>
      </c>
      <c r="O1585" s="35" t="s">
        <v>149</v>
      </c>
      <c r="P1585" s="35" t="s">
        <v>2656</v>
      </c>
      <c r="Q1585" s="35" t="s">
        <v>59</v>
      </c>
      <c r="R1585" s="35" t="s">
        <v>2577</v>
      </c>
      <c r="S1585" s="35" t="s">
        <v>4340</v>
      </c>
      <c r="T1585">
        <v>32408414</v>
      </c>
      <c r="U1585">
        <v>10</v>
      </c>
      <c r="V1585" s="35" t="s">
        <v>14691</v>
      </c>
      <c r="W1585" s="35" t="s">
        <v>553</v>
      </c>
      <c r="X1585" s="35" t="s">
        <v>49</v>
      </c>
      <c r="Y1585" s="35" t="s">
        <v>48</v>
      </c>
      <c r="Z1585" s="35" t="s">
        <v>14691</v>
      </c>
      <c r="AA1585" s="35" t="s">
        <v>14691</v>
      </c>
      <c r="AC1585" s="35" t="s">
        <v>14691</v>
      </c>
      <c r="AD1585" s="35" t="s">
        <v>14691</v>
      </c>
      <c r="AE1585">
        <v>324204331</v>
      </c>
      <c r="AF1585">
        <v>10</v>
      </c>
      <c r="AG1585" s="35" t="s">
        <v>14691</v>
      </c>
      <c r="AI1585">
        <v>10802805</v>
      </c>
      <c r="AJ1585" s="20">
        <v>44084</v>
      </c>
      <c r="AK1585" s="20"/>
      <c r="AL1585">
        <v>8581683</v>
      </c>
      <c r="AO1585">
        <v>5721121</v>
      </c>
      <c r="AP1585" s="35" t="s">
        <v>14691</v>
      </c>
      <c r="AQ1585" s="35" t="s">
        <v>14691</v>
      </c>
      <c r="AR1585" s="35" t="s">
        <v>14691</v>
      </c>
      <c r="AS1585" s="35" t="s">
        <v>14691</v>
      </c>
      <c r="AT1585" s="35" t="s">
        <v>14691</v>
      </c>
      <c r="AU1585">
        <v>10.01</v>
      </c>
      <c r="AV1585">
        <v>10.045</v>
      </c>
      <c r="AW1585" t="b">
        <v>0</v>
      </c>
      <c r="AX1585">
        <v>32408414</v>
      </c>
      <c r="AY1585" s="20">
        <v>44818</v>
      </c>
      <c r="AZ1585" s="20"/>
      <c r="BA1585" s="20"/>
      <c r="BB1585">
        <v>1</v>
      </c>
      <c r="BC1585">
        <v>0.3333333432674408</v>
      </c>
      <c r="BD1585">
        <v>1</v>
      </c>
      <c r="BE1585">
        <v>11.5</v>
      </c>
      <c r="BF1585" s="35" t="s">
        <v>14691</v>
      </c>
      <c r="BG1585" s="35" t="s">
        <v>554</v>
      </c>
      <c r="BH1585" s="35" t="s">
        <v>4341</v>
      </c>
      <c r="BI1585" s="35" t="s">
        <v>2580</v>
      </c>
      <c r="BJ1585" s="35" t="s">
        <v>4342</v>
      </c>
    </row>
    <row r="1586" spans="1:62" x14ac:dyDescent="0.2">
      <c r="A1586">
        <v>1584</v>
      </c>
      <c r="B1586" s="35" t="s">
        <v>4333</v>
      </c>
      <c r="C1586" s="35" t="s">
        <v>4334</v>
      </c>
      <c r="D1586" s="35" t="s">
        <v>4335</v>
      </c>
      <c r="E1586" s="35" t="s">
        <v>4343</v>
      </c>
      <c r="F1586" s="35" t="s">
        <v>4337</v>
      </c>
      <c r="G1586" s="20">
        <v>44055</v>
      </c>
      <c r="H1586" s="35" t="s">
        <v>3225</v>
      </c>
      <c r="I1586" s="35" t="s">
        <v>54</v>
      </c>
      <c r="J1586" s="35" t="s">
        <v>53</v>
      </c>
      <c r="K1586">
        <v>18</v>
      </c>
      <c r="L1586">
        <v>9.1999999999999993</v>
      </c>
      <c r="M1586" s="35" t="s">
        <v>4338</v>
      </c>
      <c r="N1586" s="35" t="s">
        <v>4339</v>
      </c>
      <c r="O1586" s="35" t="s">
        <v>149</v>
      </c>
      <c r="P1586" s="35" t="s">
        <v>2656</v>
      </c>
      <c r="Q1586" s="35" t="s">
        <v>59</v>
      </c>
      <c r="R1586" s="35" t="s">
        <v>2577</v>
      </c>
      <c r="S1586" s="35" t="s">
        <v>4340</v>
      </c>
      <c r="T1586">
        <v>32408414</v>
      </c>
      <c r="U1586">
        <v>10</v>
      </c>
      <c r="V1586" s="35" t="s">
        <v>14691</v>
      </c>
      <c r="W1586" s="35" t="s">
        <v>553</v>
      </c>
      <c r="X1586" s="35" t="s">
        <v>49</v>
      </c>
      <c r="Y1586" s="35" t="s">
        <v>48</v>
      </c>
      <c r="Z1586" s="35" t="s">
        <v>14691</v>
      </c>
      <c r="AA1586" s="35" t="s">
        <v>14691</v>
      </c>
      <c r="AC1586" s="35" t="s">
        <v>14691</v>
      </c>
      <c r="AD1586" s="35" t="s">
        <v>14691</v>
      </c>
      <c r="AE1586">
        <v>324204331</v>
      </c>
      <c r="AF1586">
        <v>10</v>
      </c>
      <c r="AG1586" s="35" t="s">
        <v>14691</v>
      </c>
      <c r="AI1586">
        <v>10802805</v>
      </c>
      <c r="AJ1586" s="20">
        <v>44084</v>
      </c>
      <c r="AK1586" s="20"/>
      <c r="AL1586">
        <v>8581683</v>
      </c>
      <c r="AO1586">
        <v>5721121</v>
      </c>
      <c r="AP1586" s="35" t="s">
        <v>14691</v>
      </c>
      <c r="AQ1586" s="35" t="s">
        <v>14691</v>
      </c>
      <c r="AR1586" s="35" t="s">
        <v>14691</v>
      </c>
      <c r="AS1586" s="35" t="s">
        <v>14691</v>
      </c>
      <c r="AT1586" s="35" t="s">
        <v>14691</v>
      </c>
      <c r="AU1586">
        <v>10.01</v>
      </c>
      <c r="AV1586">
        <v>10.045</v>
      </c>
      <c r="AW1586" t="b">
        <v>0</v>
      </c>
      <c r="AX1586">
        <v>32408414</v>
      </c>
      <c r="AY1586" s="20">
        <v>44818</v>
      </c>
      <c r="AZ1586" s="20"/>
      <c r="BA1586" s="20"/>
      <c r="BB1586">
        <v>1</v>
      </c>
      <c r="BC1586">
        <v>0.3333333432674408</v>
      </c>
      <c r="BD1586">
        <v>1</v>
      </c>
      <c r="BE1586">
        <v>11.5</v>
      </c>
      <c r="BF1586" s="35" t="s">
        <v>14691</v>
      </c>
      <c r="BG1586" s="35" t="s">
        <v>4333</v>
      </c>
      <c r="BH1586" s="35" t="s">
        <v>4344</v>
      </c>
      <c r="BI1586" s="35" t="s">
        <v>2584</v>
      </c>
      <c r="BJ1586" s="35" t="s">
        <v>4345</v>
      </c>
    </row>
    <row r="1587" spans="1:62" x14ac:dyDescent="0.2">
      <c r="A1587">
        <v>1585</v>
      </c>
      <c r="B1587" s="35" t="s">
        <v>4333</v>
      </c>
      <c r="C1587" s="35" t="s">
        <v>4334</v>
      </c>
      <c r="D1587" s="35" t="s">
        <v>4335</v>
      </c>
      <c r="E1587" s="35" t="s">
        <v>4346</v>
      </c>
      <c r="F1587" s="35" t="s">
        <v>4337</v>
      </c>
      <c r="G1587" s="20">
        <v>44055</v>
      </c>
      <c r="H1587" s="35" t="s">
        <v>3225</v>
      </c>
      <c r="I1587" s="35" t="s">
        <v>54</v>
      </c>
      <c r="J1587" s="35" t="s">
        <v>53</v>
      </c>
      <c r="K1587">
        <v>18</v>
      </c>
      <c r="L1587">
        <v>9.1999999999999993</v>
      </c>
      <c r="M1587" s="35" t="s">
        <v>4338</v>
      </c>
      <c r="N1587" s="35" t="s">
        <v>4339</v>
      </c>
      <c r="O1587" s="35" t="s">
        <v>149</v>
      </c>
      <c r="P1587" s="35" t="s">
        <v>2656</v>
      </c>
      <c r="Q1587" s="35" t="s">
        <v>59</v>
      </c>
      <c r="R1587" s="35" t="s">
        <v>2577</v>
      </c>
      <c r="S1587" s="35" t="s">
        <v>4340</v>
      </c>
      <c r="T1587">
        <v>32408414</v>
      </c>
      <c r="U1587">
        <v>10</v>
      </c>
      <c r="V1587" s="35" t="s">
        <v>14691</v>
      </c>
      <c r="W1587" s="35" t="s">
        <v>553</v>
      </c>
      <c r="X1587" s="35" t="s">
        <v>49</v>
      </c>
      <c r="Y1587" s="35" t="s">
        <v>48</v>
      </c>
      <c r="Z1587" s="35" t="s">
        <v>14691</v>
      </c>
      <c r="AA1587" s="35" t="s">
        <v>14691</v>
      </c>
      <c r="AC1587" s="35" t="s">
        <v>14691</v>
      </c>
      <c r="AD1587" s="35" t="s">
        <v>14691</v>
      </c>
      <c r="AE1587">
        <v>324204331</v>
      </c>
      <c r="AF1587">
        <v>10</v>
      </c>
      <c r="AG1587" s="35" t="s">
        <v>14691</v>
      </c>
      <c r="AI1587">
        <v>10802805</v>
      </c>
      <c r="AJ1587" s="20">
        <v>44084</v>
      </c>
      <c r="AK1587" s="20"/>
      <c r="AL1587">
        <v>8581683</v>
      </c>
      <c r="AO1587">
        <v>5721121</v>
      </c>
      <c r="AP1587" s="35" t="s">
        <v>14691</v>
      </c>
      <c r="AQ1587" s="35" t="s">
        <v>14691</v>
      </c>
      <c r="AR1587" s="35" t="s">
        <v>14691</v>
      </c>
      <c r="AS1587" s="35" t="s">
        <v>14691</v>
      </c>
      <c r="AT1587" s="35" t="s">
        <v>14691</v>
      </c>
      <c r="AU1587">
        <v>10.01</v>
      </c>
      <c r="AV1587">
        <v>10.045</v>
      </c>
      <c r="AW1587" t="b">
        <v>0</v>
      </c>
      <c r="AX1587">
        <v>32408414</v>
      </c>
      <c r="AY1587" s="20">
        <v>44818</v>
      </c>
      <c r="AZ1587" s="20"/>
      <c r="BA1587" s="20"/>
      <c r="BB1587">
        <v>1</v>
      </c>
      <c r="BC1587">
        <v>0.3333333432674408</v>
      </c>
      <c r="BD1587">
        <v>1</v>
      </c>
      <c r="BE1587">
        <v>11.5</v>
      </c>
      <c r="BF1587" s="35" t="s">
        <v>14691</v>
      </c>
      <c r="BG1587" s="35" t="s">
        <v>4347</v>
      </c>
      <c r="BH1587" s="35" t="s">
        <v>4348</v>
      </c>
      <c r="BI1587" s="35" t="s">
        <v>2589</v>
      </c>
      <c r="BJ1587" s="35" t="s">
        <v>4349</v>
      </c>
    </row>
    <row r="1588" spans="1:62" x14ac:dyDescent="0.2">
      <c r="A1588">
        <v>1586</v>
      </c>
      <c r="B1588" s="35" t="s">
        <v>8662</v>
      </c>
      <c r="C1588" s="35" t="s">
        <v>8663</v>
      </c>
      <c r="D1588" s="35" t="s">
        <v>8664</v>
      </c>
      <c r="E1588" s="35" t="s">
        <v>8665</v>
      </c>
      <c r="F1588" s="35" t="s">
        <v>8666</v>
      </c>
      <c r="G1588" s="20">
        <v>44209</v>
      </c>
      <c r="H1588" s="35" t="s">
        <v>3225</v>
      </c>
      <c r="I1588" s="35" t="s">
        <v>54</v>
      </c>
      <c r="J1588" s="35" t="s">
        <v>119</v>
      </c>
      <c r="K1588">
        <v>18</v>
      </c>
      <c r="L1588">
        <v>9.1999999999999993</v>
      </c>
      <c r="M1588" s="35" t="s">
        <v>8667</v>
      </c>
      <c r="N1588" s="35" t="s">
        <v>8668</v>
      </c>
      <c r="O1588" s="35" t="s">
        <v>200</v>
      </c>
      <c r="P1588" s="35" t="s">
        <v>2575</v>
      </c>
      <c r="Q1588" s="35" t="s">
        <v>52</v>
      </c>
      <c r="R1588" s="35" t="s">
        <v>2623</v>
      </c>
      <c r="S1588" s="35" t="s">
        <v>8669</v>
      </c>
      <c r="T1588">
        <v>27600000</v>
      </c>
      <c r="U1588">
        <v>10</v>
      </c>
      <c r="V1588" s="35" t="s">
        <v>8670</v>
      </c>
      <c r="W1588" s="35" t="s">
        <v>551</v>
      </c>
      <c r="X1588" s="35" t="s">
        <v>49</v>
      </c>
      <c r="Y1588" s="35" t="s">
        <v>48</v>
      </c>
      <c r="Z1588" s="35" t="s">
        <v>14691</v>
      </c>
      <c r="AA1588" s="35" t="s">
        <v>14691</v>
      </c>
      <c r="AC1588" s="35" t="s">
        <v>14691</v>
      </c>
      <c r="AD1588" s="35" t="s">
        <v>14691</v>
      </c>
      <c r="AE1588">
        <v>276038248</v>
      </c>
      <c r="AF1588">
        <v>10</v>
      </c>
      <c r="AG1588" s="35" t="s">
        <v>14691</v>
      </c>
      <c r="AI1588">
        <v>5520000</v>
      </c>
      <c r="AJ1588" s="20">
        <v>44236</v>
      </c>
      <c r="AK1588" s="20"/>
      <c r="AL1588">
        <v>7270000</v>
      </c>
      <c r="AO1588">
        <v>7270000</v>
      </c>
      <c r="AP1588" s="35" t="s">
        <v>14691</v>
      </c>
      <c r="AQ1588" s="35" t="s">
        <v>14691</v>
      </c>
      <c r="AR1588" s="35" t="s">
        <v>14691</v>
      </c>
      <c r="AS1588" s="35" t="s">
        <v>14691</v>
      </c>
      <c r="AT1588" s="35" t="s">
        <v>14691</v>
      </c>
      <c r="AU1588">
        <v>10</v>
      </c>
      <c r="AV1588">
        <v>10.047000000000001</v>
      </c>
      <c r="AW1588" t="b">
        <v>0</v>
      </c>
      <c r="AX1588">
        <v>27600000</v>
      </c>
      <c r="AY1588" s="20">
        <v>44968</v>
      </c>
      <c r="AZ1588" s="20"/>
      <c r="BA1588" s="20"/>
      <c r="BB1588">
        <v>1</v>
      </c>
      <c r="BC1588">
        <v>0.20000000298023224</v>
      </c>
      <c r="BD1588">
        <v>1</v>
      </c>
      <c r="BE1588">
        <v>11.5</v>
      </c>
      <c r="BF1588" s="35" t="s">
        <v>14691</v>
      </c>
      <c r="BG1588" s="35" t="s">
        <v>552</v>
      </c>
      <c r="BH1588" s="35" t="s">
        <v>8671</v>
      </c>
      <c r="BI1588" s="35" t="s">
        <v>2580</v>
      </c>
      <c r="BJ1588" s="35" t="s">
        <v>8672</v>
      </c>
    </row>
    <row r="1589" spans="1:62" x14ac:dyDescent="0.2">
      <c r="A1589">
        <v>1587</v>
      </c>
      <c r="B1589" s="35" t="s">
        <v>8662</v>
      </c>
      <c r="C1589" s="35" t="s">
        <v>8663</v>
      </c>
      <c r="D1589" s="35" t="s">
        <v>8664</v>
      </c>
      <c r="E1589" s="35" t="s">
        <v>8673</v>
      </c>
      <c r="F1589" s="35" t="s">
        <v>8666</v>
      </c>
      <c r="G1589" s="20">
        <v>44209</v>
      </c>
      <c r="H1589" s="35" t="s">
        <v>3225</v>
      </c>
      <c r="I1589" s="35" t="s">
        <v>54</v>
      </c>
      <c r="J1589" s="35" t="s">
        <v>119</v>
      </c>
      <c r="K1589">
        <v>18</v>
      </c>
      <c r="L1589">
        <v>9.1999999999999993</v>
      </c>
      <c r="M1589" s="35" t="s">
        <v>8667</v>
      </c>
      <c r="N1589" s="35" t="s">
        <v>8668</v>
      </c>
      <c r="O1589" s="35" t="s">
        <v>200</v>
      </c>
      <c r="P1589" s="35" t="s">
        <v>2575</v>
      </c>
      <c r="Q1589" s="35" t="s">
        <v>52</v>
      </c>
      <c r="R1589" s="35" t="s">
        <v>2623</v>
      </c>
      <c r="S1589" s="35" t="s">
        <v>8669</v>
      </c>
      <c r="T1589">
        <v>27600000</v>
      </c>
      <c r="U1589">
        <v>10</v>
      </c>
      <c r="V1589" s="35" t="s">
        <v>8670</v>
      </c>
      <c r="W1589" s="35" t="s">
        <v>551</v>
      </c>
      <c r="X1589" s="35" t="s">
        <v>49</v>
      </c>
      <c r="Y1589" s="35" t="s">
        <v>48</v>
      </c>
      <c r="Z1589" s="35" t="s">
        <v>14691</v>
      </c>
      <c r="AA1589" s="35" t="s">
        <v>14691</v>
      </c>
      <c r="AC1589" s="35" t="s">
        <v>14691</v>
      </c>
      <c r="AD1589" s="35" t="s">
        <v>14691</v>
      </c>
      <c r="AE1589">
        <v>276038248</v>
      </c>
      <c r="AF1589">
        <v>10</v>
      </c>
      <c r="AG1589" s="35" t="s">
        <v>14691</v>
      </c>
      <c r="AI1589">
        <v>5520000</v>
      </c>
      <c r="AJ1589" s="20">
        <v>44236</v>
      </c>
      <c r="AK1589" s="20"/>
      <c r="AL1589">
        <v>7270000</v>
      </c>
      <c r="AO1589">
        <v>7270000</v>
      </c>
      <c r="AP1589" s="35" t="s">
        <v>14691</v>
      </c>
      <c r="AQ1589" s="35" t="s">
        <v>14691</v>
      </c>
      <c r="AR1589" s="35" t="s">
        <v>14691</v>
      </c>
      <c r="AS1589" s="35" t="s">
        <v>14691</v>
      </c>
      <c r="AT1589" s="35" t="s">
        <v>14691</v>
      </c>
      <c r="AU1589">
        <v>10</v>
      </c>
      <c r="AV1589">
        <v>10.047000000000001</v>
      </c>
      <c r="AW1589" t="b">
        <v>0</v>
      </c>
      <c r="AX1589">
        <v>27600000</v>
      </c>
      <c r="AY1589" s="20">
        <v>44968</v>
      </c>
      <c r="AZ1589" s="20"/>
      <c r="BA1589" s="20"/>
      <c r="BB1589">
        <v>1</v>
      </c>
      <c r="BC1589">
        <v>0.20000000298023224</v>
      </c>
      <c r="BD1589">
        <v>1</v>
      </c>
      <c r="BE1589">
        <v>11.5</v>
      </c>
      <c r="BF1589" s="35" t="s">
        <v>14691</v>
      </c>
      <c r="BG1589" s="35" t="s">
        <v>8662</v>
      </c>
      <c r="BH1589" s="35" t="s">
        <v>8674</v>
      </c>
      <c r="BI1589" s="35" t="s">
        <v>2584</v>
      </c>
      <c r="BJ1589" s="35" t="s">
        <v>8675</v>
      </c>
    </row>
    <row r="1590" spans="1:62" x14ac:dyDescent="0.2">
      <c r="A1590">
        <v>1588</v>
      </c>
      <c r="B1590" s="35" t="s">
        <v>8662</v>
      </c>
      <c r="C1590" s="35" t="s">
        <v>8663</v>
      </c>
      <c r="D1590" s="35" t="s">
        <v>8664</v>
      </c>
      <c r="E1590" s="35" t="s">
        <v>8676</v>
      </c>
      <c r="F1590" s="35" t="s">
        <v>8666</v>
      </c>
      <c r="G1590" s="20">
        <v>44209</v>
      </c>
      <c r="H1590" s="35" t="s">
        <v>3225</v>
      </c>
      <c r="I1590" s="35" t="s">
        <v>54</v>
      </c>
      <c r="J1590" s="35" t="s">
        <v>119</v>
      </c>
      <c r="K1590">
        <v>18</v>
      </c>
      <c r="L1590">
        <v>9.1999999999999993</v>
      </c>
      <c r="M1590" s="35" t="s">
        <v>8667</v>
      </c>
      <c r="N1590" s="35" t="s">
        <v>8668</v>
      </c>
      <c r="O1590" s="35" t="s">
        <v>200</v>
      </c>
      <c r="P1590" s="35" t="s">
        <v>2575</v>
      </c>
      <c r="Q1590" s="35" t="s">
        <v>52</v>
      </c>
      <c r="R1590" s="35" t="s">
        <v>2623</v>
      </c>
      <c r="S1590" s="35" t="s">
        <v>8669</v>
      </c>
      <c r="T1590">
        <v>27600000</v>
      </c>
      <c r="U1590">
        <v>10</v>
      </c>
      <c r="V1590" s="35" t="s">
        <v>8670</v>
      </c>
      <c r="W1590" s="35" t="s">
        <v>551</v>
      </c>
      <c r="X1590" s="35" t="s">
        <v>49</v>
      </c>
      <c r="Y1590" s="35" t="s">
        <v>48</v>
      </c>
      <c r="Z1590" s="35" t="s">
        <v>14691</v>
      </c>
      <c r="AA1590" s="35" t="s">
        <v>14691</v>
      </c>
      <c r="AC1590" s="35" t="s">
        <v>14691</v>
      </c>
      <c r="AD1590" s="35" t="s">
        <v>14691</v>
      </c>
      <c r="AE1590">
        <v>276038248</v>
      </c>
      <c r="AF1590">
        <v>10</v>
      </c>
      <c r="AG1590" s="35" t="s">
        <v>14691</v>
      </c>
      <c r="AI1590">
        <v>5520000</v>
      </c>
      <c r="AJ1590" s="20">
        <v>44236</v>
      </c>
      <c r="AK1590" s="20"/>
      <c r="AL1590">
        <v>7270000</v>
      </c>
      <c r="AO1590">
        <v>7270000</v>
      </c>
      <c r="AP1590" s="35" t="s">
        <v>14691</v>
      </c>
      <c r="AQ1590" s="35" t="s">
        <v>14691</v>
      </c>
      <c r="AR1590" s="35" t="s">
        <v>14691</v>
      </c>
      <c r="AS1590" s="35" t="s">
        <v>14691</v>
      </c>
      <c r="AT1590" s="35" t="s">
        <v>14691</v>
      </c>
      <c r="AU1590">
        <v>10</v>
      </c>
      <c r="AV1590">
        <v>10.047000000000001</v>
      </c>
      <c r="AW1590" t="b">
        <v>0</v>
      </c>
      <c r="AX1590">
        <v>27600000</v>
      </c>
      <c r="AY1590" s="20">
        <v>44968</v>
      </c>
      <c r="AZ1590" s="20"/>
      <c r="BA1590" s="20"/>
      <c r="BB1590">
        <v>1</v>
      </c>
      <c r="BC1590">
        <v>0.20000000298023224</v>
      </c>
      <c r="BD1590">
        <v>1</v>
      </c>
      <c r="BE1590">
        <v>11.5</v>
      </c>
      <c r="BF1590" s="35" t="s">
        <v>14691</v>
      </c>
      <c r="BG1590" s="35" t="s">
        <v>8677</v>
      </c>
      <c r="BH1590" s="35" t="s">
        <v>8678</v>
      </c>
      <c r="BI1590" s="35" t="s">
        <v>2589</v>
      </c>
      <c r="BJ1590" s="35" t="s">
        <v>8679</v>
      </c>
    </row>
    <row r="1591" spans="1:62" x14ac:dyDescent="0.2">
      <c r="A1591">
        <v>1589</v>
      </c>
      <c r="B1591" s="35" t="s">
        <v>5629</v>
      </c>
      <c r="C1591" s="35" t="s">
        <v>5630</v>
      </c>
      <c r="D1591" s="35" t="s">
        <v>5631</v>
      </c>
      <c r="E1591" s="35" t="s">
        <v>5632</v>
      </c>
      <c r="F1591" s="35" t="s">
        <v>5633</v>
      </c>
      <c r="G1591" s="20">
        <v>44097</v>
      </c>
      <c r="H1591" s="35" t="s">
        <v>3225</v>
      </c>
      <c r="I1591" s="35" t="s">
        <v>54</v>
      </c>
      <c r="J1591" s="35" t="s">
        <v>53</v>
      </c>
      <c r="K1591">
        <v>18</v>
      </c>
      <c r="L1591">
        <v>9.1999999999999993</v>
      </c>
      <c r="M1591" s="35" t="s">
        <v>5634</v>
      </c>
      <c r="N1591" s="35" t="s">
        <v>5635</v>
      </c>
      <c r="O1591" s="35" t="s">
        <v>209</v>
      </c>
      <c r="P1591" s="35" t="s">
        <v>2575</v>
      </c>
      <c r="Q1591" s="35" t="s">
        <v>81</v>
      </c>
      <c r="R1591" s="35" t="s">
        <v>2623</v>
      </c>
      <c r="S1591" s="35" t="s">
        <v>5636</v>
      </c>
      <c r="T1591">
        <v>21838800</v>
      </c>
      <c r="U1591">
        <v>10</v>
      </c>
      <c r="V1591" s="35" t="s">
        <v>5637</v>
      </c>
      <c r="W1591" s="35" t="s">
        <v>549</v>
      </c>
      <c r="X1591" s="35" t="s">
        <v>66</v>
      </c>
      <c r="Y1591" s="35" t="s">
        <v>48</v>
      </c>
      <c r="Z1591" s="35" t="s">
        <v>14691</v>
      </c>
      <c r="AA1591" s="35" t="s">
        <v>14691</v>
      </c>
      <c r="AC1591" s="35" t="s">
        <v>14691</v>
      </c>
      <c r="AD1591" s="35" t="s">
        <v>14691</v>
      </c>
      <c r="AE1591">
        <v>218388000</v>
      </c>
      <c r="AF1591">
        <v>10</v>
      </c>
      <c r="AG1591" s="35" t="s">
        <v>14691</v>
      </c>
      <c r="AI1591">
        <v>7279600</v>
      </c>
      <c r="AJ1591" s="20">
        <v>44152</v>
      </c>
      <c r="AK1591" s="20"/>
      <c r="AL1591">
        <v>6367760</v>
      </c>
      <c r="AO1591">
        <v>4245173</v>
      </c>
      <c r="AP1591" s="35" t="s">
        <v>14691</v>
      </c>
      <c r="AQ1591" s="35" t="s">
        <v>14691</v>
      </c>
      <c r="AR1591" s="35" t="s">
        <v>14691</v>
      </c>
      <c r="AS1591" s="35" t="s">
        <v>14691</v>
      </c>
      <c r="AT1591" s="35" t="s">
        <v>14691</v>
      </c>
      <c r="AU1591">
        <v>10</v>
      </c>
      <c r="AV1591">
        <v>10.031000000000001</v>
      </c>
      <c r="AW1591" t="b">
        <v>0</v>
      </c>
      <c r="AX1591">
        <v>21838800</v>
      </c>
      <c r="AY1591" s="20">
        <v>44884</v>
      </c>
      <c r="AZ1591" s="20"/>
      <c r="BA1591" s="20"/>
      <c r="BB1591">
        <v>1</v>
      </c>
      <c r="BC1591">
        <v>0.3333333432674408</v>
      </c>
      <c r="BD1591">
        <v>1</v>
      </c>
      <c r="BE1591">
        <v>11.5</v>
      </c>
      <c r="BF1591" s="35" t="s">
        <v>14691</v>
      </c>
      <c r="BG1591" s="35" t="s">
        <v>550</v>
      </c>
      <c r="BH1591" s="35" t="s">
        <v>14917</v>
      </c>
      <c r="BI1591" s="35" t="s">
        <v>2580</v>
      </c>
      <c r="BJ1591" s="35" t="s">
        <v>5638</v>
      </c>
    </row>
    <row r="1592" spans="1:62" x14ac:dyDescent="0.2">
      <c r="A1592">
        <v>1590</v>
      </c>
      <c r="B1592" s="35" t="s">
        <v>5629</v>
      </c>
      <c r="C1592" s="35" t="s">
        <v>5630</v>
      </c>
      <c r="D1592" s="35" t="s">
        <v>5631</v>
      </c>
      <c r="E1592" s="35" t="s">
        <v>5639</v>
      </c>
      <c r="F1592" s="35" t="s">
        <v>5633</v>
      </c>
      <c r="G1592" s="20">
        <v>44097</v>
      </c>
      <c r="H1592" s="35" t="s">
        <v>3225</v>
      </c>
      <c r="I1592" s="35" t="s">
        <v>54</v>
      </c>
      <c r="J1592" s="35" t="s">
        <v>53</v>
      </c>
      <c r="K1592">
        <v>18</v>
      </c>
      <c r="L1592">
        <v>9.1999999999999993</v>
      </c>
      <c r="M1592" s="35" t="s">
        <v>5634</v>
      </c>
      <c r="N1592" s="35" t="s">
        <v>5635</v>
      </c>
      <c r="O1592" s="35" t="s">
        <v>209</v>
      </c>
      <c r="P1592" s="35" t="s">
        <v>2575</v>
      </c>
      <c r="Q1592" s="35" t="s">
        <v>81</v>
      </c>
      <c r="R1592" s="35" t="s">
        <v>2623</v>
      </c>
      <c r="S1592" s="35" t="s">
        <v>5636</v>
      </c>
      <c r="T1592">
        <v>21838800</v>
      </c>
      <c r="U1592">
        <v>10</v>
      </c>
      <c r="V1592" s="35" t="s">
        <v>5637</v>
      </c>
      <c r="W1592" s="35" t="s">
        <v>549</v>
      </c>
      <c r="X1592" s="35" t="s">
        <v>66</v>
      </c>
      <c r="Y1592" s="35" t="s">
        <v>48</v>
      </c>
      <c r="Z1592" s="35" t="s">
        <v>14691</v>
      </c>
      <c r="AA1592" s="35" t="s">
        <v>14691</v>
      </c>
      <c r="AC1592" s="35" t="s">
        <v>14691</v>
      </c>
      <c r="AD1592" s="35" t="s">
        <v>14691</v>
      </c>
      <c r="AE1592">
        <v>218388000</v>
      </c>
      <c r="AF1592">
        <v>10</v>
      </c>
      <c r="AG1592" s="35" t="s">
        <v>14691</v>
      </c>
      <c r="AI1592">
        <v>7279600</v>
      </c>
      <c r="AJ1592" s="20">
        <v>44152</v>
      </c>
      <c r="AK1592" s="20"/>
      <c r="AL1592">
        <v>6367760</v>
      </c>
      <c r="AO1592">
        <v>4245173</v>
      </c>
      <c r="AP1592" s="35" t="s">
        <v>14691</v>
      </c>
      <c r="AQ1592" s="35" t="s">
        <v>14691</v>
      </c>
      <c r="AR1592" s="35" t="s">
        <v>14691</v>
      </c>
      <c r="AS1592" s="35" t="s">
        <v>14691</v>
      </c>
      <c r="AT1592" s="35" t="s">
        <v>14691</v>
      </c>
      <c r="AU1592">
        <v>10</v>
      </c>
      <c r="AV1592">
        <v>10.031000000000001</v>
      </c>
      <c r="AW1592" t="b">
        <v>0</v>
      </c>
      <c r="AX1592">
        <v>21838800</v>
      </c>
      <c r="AY1592" s="20">
        <v>44884</v>
      </c>
      <c r="AZ1592" s="20"/>
      <c r="BA1592" s="20"/>
      <c r="BB1592">
        <v>1</v>
      </c>
      <c r="BC1592">
        <v>0.3333333432674408</v>
      </c>
      <c r="BD1592">
        <v>1</v>
      </c>
      <c r="BE1592">
        <v>11.5</v>
      </c>
      <c r="BF1592" s="35" t="s">
        <v>14691</v>
      </c>
      <c r="BG1592" s="35" t="s">
        <v>5629</v>
      </c>
      <c r="BH1592" s="35" t="s">
        <v>14918</v>
      </c>
      <c r="BI1592" s="35" t="s">
        <v>2584</v>
      </c>
      <c r="BJ1592" s="35" t="s">
        <v>5640</v>
      </c>
    </row>
    <row r="1593" spans="1:62" x14ac:dyDescent="0.2">
      <c r="A1593">
        <v>1591</v>
      </c>
      <c r="B1593" s="35" t="s">
        <v>5629</v>
      </c>
      <c r="C1593" s="35" t="s">
        <v>5630</v>
      </c>
      <c r="D1593" s="35" t="s">
        <v>5631</v>
      </c>
      <c r="E1593" s="35" t="s">
        <v>5641</v>
      </c>
      <c r="F1593" s="35" t="s">
        <v>5633</v>
      </c>
      <c r="G1593" s="20">
        <v>44097</v>
      </c>
      <c r="H1593" s="35" t="s">
        <v>3225</v>
      </c>
      <c r="I1593" s="35" t="s">
        <v>54</v>
      </c>
      <c r="J1593" s="35" t="s">
        <v>53</v>
      </c>
      <c r="K1593">
        <v>18</v>
      </c>
      <c r="L1593">
        <v>9.1999999999999993</v>
      </c>
      <c r="M1593" s="35" t="s">
        <v>5634</v>
      </c>
      <c r="N1593" s="35" t="s">
        <v>5635</v>
      </c>
      <c r="O1593" s="35" t="s">
        <v>209</v>
      </c>
      <c r="P1593" s="35" t="s">
        <v>2575</v>
      </c>
      <c r="Q1593" s="35" t="s">
        <v>81</v>
      </c>
      <c r="R1593" s="35" t="s">
        <v>2623</v>
      </c>
      <c r="S1593" s="35" t="s">
        <v>5636</v>
      </c>
      <c r="T1593">
        <v>21838800</v>
      </c>
      <c r="U1593">
        <v>10</v>
      </c>
      <c r="V1593" s="35" t="s">
        <v>5637</v>
      </c>
      <c r="W1593" s="35" t="s">
        <v>549</v>
      </c>
      <c r="X1593" s="35" t="s">
        <v>66</v>
      </c>
      <c r="Y1593" s="35" t="s">
        <v>48</v>
      </c>
      <c r="Z1593" s="35" t="s">
        <v>14691</v>
      </c>
      <c r="AA1593" s="35" t="s">
        <v>14691</v>
      </c>
      <c r="AC1593" s="35" t="s">
        <v>14691</v>
      </c>
      <c r="AD1593" s="35" t="s">
        <v>14691</v>
      </c>
      <c r="AE1593">
        <v>218388000</v>
      </c>
      <c r="AF1593">
        <v>10</v>
      </c>
      <c r="AG1593" s="35" t="s">
        <v>14691</v>
      </c>
      <c r="AI1593">
        <v>7279600</v>
      </c>
      <c r="AJ1593" s="20">
        <v>44152</v>
      </c>
      <c r="AK1593" s="20"/>
      <c r="AL1593">
        <v>6367760</v>
      </c>
      <c r="AO1593">
        <v>4245173</v>
      </c>
      <c r="AP1593" s="35" t="s">
        <v>14691</v>
      </c>
      <c r="AQ1593" s="35" t="s">
        <v>14691</v>
      </c>
      <c r="AR1593" s="35" t="s">
        <v>14691</v>
      </c>
      <c r="AS1593" s="35" t="s">
        <v>14691</v>
      </c>
      <c r="AT1593" s="35" t="s">
        <v>14691</v>
      </c>
      <c r="AU1593">
        <v>10</v>
      </c>
      <c r="AV1593">
        <v>10.031000000000001</v>
      </c>
      <c r="AW1593" t="b">
        <v>0</v>
      </c>
      <c r="AX1593">
        <v>21838800</v>
      </c>
      <c r="AY1593" s="20">
        <v>44884</v>
      </c>
      <c r="AZ1593" s="20"/>
      <c r="BA1593" s="20"/>
      <c r="BB1593">
        <v>1</v>
      </c>
      <c r="BC1593">
        <v>0.3333333432674408</v>
      </c>
      <c r="BD1593">
        <v>1</v>
      </c>
      <c r="BE1593">
        <v>11.5</v>
      </c>
      <c r="BF1593" s="35" t="s">
        <v>14691</v>
      </c>
      <c r="BG1593" s="35" t="s">
        <v>5642</v>
      </c>
      <c r="BH1593" s="35" t="s">
        <v>14919</v>
      </c>
      <c r="BI1593" s="35" t="s">
        <v>2589</v>
      </c>
      <c r="BJ1593" s="35" t="s">
        <v>5643</v>
      </c>
    </row>
    <row r="1594" spans="1:62" x14ac:dyDescent="0.2">
      <c r="A1594">
        <v>1592</v>
      </c>
      <c r="B1594" s="35" t="s">
        <v>11132</v>
      </c>
      <c r="C1594" s="35" t="s">
        <v>11133</v>
      </c>
      <c r="D1594" s="35" t="s">
        <v>11134</v>
      </c>
      <c r="E1594" s="35" t="s">
        <v>11135</v>
      </c>
      <c r="F1594" s="35" t="s">
        <v>11136</v>
      </c>
      <c r="G1594" s="20">
        <v>44246</v>
      </c>
      <c r="H1594" s="35" t="s">
        <v>3225</v>
      </c>
      <c r="I1594" s="35" t="s">
        <v>61</v>
      </c>
      <c r="J1594" s="35" t="s">
        <v>119</v>
      </c>
      <c r="K1594">
        <v>18</v>
      </c>
      <c r="L1594">
        <v>9.1999999999999993</v>
      </c>
      <c r="M1594" s="35" t="s">
        <v>6817</v>
      </c>
      <c r="N1594" s="35" t="s">
        <v>11137</v>
      </c>
      <c r="O1594" s="35" t="s">
        <v>51</v>
      </c>
      <c r="P1594" s="35" t="s">
        <v>2575</v>
      </c>
      <c r="Q1594" s="35" t="s">
        <v>74</v>
      </c>
      <c r="R1594" s="35" t="s">
        <v>2577</v>
      </c>
      <c r="S1594" s="35" t="s">
        <v>11138</v>
      </c>
      <c r="T1594">
        <v>31921634</v>
      </c>
      <c r="U1594">
        <v>10</v>
      </c>
      <c r="V1594" s="35" t="s">
        <v>14691</v>
      </c>
      <c r="W1594" s="35" t="s">
        <v>118</v>
      </c>
      <c r="X1594" s="35" t="s">
        <v>79</v>
      </c>
      <c r="Y1594" s="35" t="s">
        <v>48</v>
      </c>
      <c r="Z1594" s="35" t="s">
        <v>14691</v>
      </c>
      <c r="AA1594" s="35" t="s">
        <v>14691</v>
      </c>
      <c r="AC1594" s="35" t="s">
        <v>14691</v>
      </c>
      <c r="AD1594" s="35" t="s">
        <v>14691</v>
      </c>
      <c r="AE1594">
        <v>319226549</v>
      </c>
      <c r="AF1594">
        <v>10</v>
      </c>
      <c r="AG1594" s="35" t="s">
        <v>14691</v>
      </c>
      <c r="AI1594">
        <v>6384327</v>
      </c>
      <c r="AJ1594" s="20">
        <v>44271</v>
      </c>
      <c r="AK1594" s="20"/>
      <c r="AL1594">
        <v>9384327</v>
      </c>
      <c r="AO1594">
        <v>6256218</v>
      </c>
      <c r="AP1594" s="35" t="s">
        <v>14691</v>
      </c>
      <c r="AQ1594" s="35" t="s">
        <v>14691</v>
      </c>
      <c r="AR1594" s="35" t="s">
        <v>14691</v>
      </c>
      <c r="AS1594" s="35" t="s">
        <v>14691</v>
      </c>
      <c r="AT1594" s="35" t="s">
        <v>14691</v>
      </c>
      <c r="AU1594">
        <v>10.01</v>
      </c>
      <c r="AV1594">
        <v>10.074</v>
      </c>
      <c r="AW1594" t="b">
        <v>0</v>
      </c>
      <c r="AX1594">
        <v>31921634</v>
      </c>
      <c r="AY1594" s="20">
        <v>45003</v>
      </c>
      <c r="AZ1594" s="20"/>
      <c r="BA1594" s="20"/>
      <c r="BB1594">
        <v>1</v>
      </c>
      <c r="BC1594">
        <v>0.20000000298023224</v>
      </c>
      <c r="BD1594">
        <v>1</v>
      </c>
      <c r="BE1594">
        <v>11.5</v>
      </c>
      <c r="BF1594" s="35" t="s">
        <v>14691</v>
      </c>
      <c r="BG1594" s="35" t="s">
        <v>548</v>
      </c>
      <c r="BH1594" s="35" t="s">
        <v>11139</v>
      </c>
      <c r="BI1594" s="35" t="s">
        <v>2580</v>
      </c>
      <c r="BJ1594" s="35" t="s">
        <v>11140</v>
      </c>
    </row>
    <row r="1595" spans="1:62" x14ac:dyDescent="0.2">
      <c r="A1595">
        <v>1593</v>
      </c>
      <c r="B1595" s="35" t="s">
        <v>11132</v>
      </c>
      <c r="C1595" s="35" t="s">
        <v>11133</v>
      </c>
      <c r="D1595" s="35" t="s">
        <v>11134</v>
      </c>
      <c r="E1595" s="35" t="s">
        <v>11141</v>
      </c>
      <c r="F1595" s="35" t="s">
        <v>11136</v>
      </c>
      <c r="G1595" s="20">
        <v>44246</v>
      </c>
      <c r="H1595" s="35" t="s">
        <v>3225</v>
      </c>
      <c r="I1595" s="35" t="s">
        <v>61</v>
      </c>
      <c r="J1595" s="35" t="s">
        <v>119</v>
      </c>
      <c r="K1595">
        <v>18</v>
      </c>
      <c r="L1595">
        <v>9.1999999999999993</v>
      </c>
      <c r="M1595" s="35" t="s">
        <v>6817</v>
      </c>
      <c r="N1595" s="35" t="s">
        <v>11137</v>
      </c>
      <c r="O1595" s="35" t="s">
        <v>51</v>
      </c>
      <c r="P1595" s="35" t="s">
        <v>2575</v>
      </c>
      <c r="Q1595" s="35" t="s">
        <v>74</v>
      </c>
      <c r="R1595" s="35" t="s">
        <v>2577</v>
      </c>
      <c r="S1595" s="35" t="s">
        <v>11138</v>
      </c>
      <c r="T1595">
        <v>31921634</v>
      </c>
      <c r="U1595">
        <v>10</v>
      </c>
      <c r="V1595" s="35" t="s">
        <v>14691</v>
      </c>
      <c r="W1595" s="35" t="s">
        <v>118</v>
      </c>
      <c r="X1595" s="35" t="s">
        <v>79</v>
      </c>
      <c r="Y1595" s="35" t="s">
        <v>48</v>
      </c>
      <c r="Z1595" s="35" t="s">
        <v>14691</v>
      </c>
      <c r="AA1595" s="35" t="s">
        <v>14691</v>
      </c>
      <c r="AC1595" s="35" t="s">
        <v>14691</v>
      </c>
      <c r="AD1595" s="35" t="s">
        <v>14691</v>
      </c>
      <c r="AE1595">
        <v>319226549</v>
      </c>
      <c r="AF1595">
        <v>10</v>
      </c>
      <c r="AG1595" s="35" t="s">
        <v>14691</v>
      </c>
      <c r="AI1595">
        <v>6384327</v>
      </c>
      <c r="AJ1595" s="20">
        <v>44271</v>
      </c>
      <c r="AK1595" s="20"/>
      <c r="AL1595">
        <v>9384327</v>
      </c>
      <c r="AO1595">
        <v>6256218</v>
      </c>
      <c r="AP1595" s="35" t="s">
        <v>14691</v>
      </c>
      <c r="AQ1595" s="35" t="s">
        <v>14691</v>
      </c>
      <c r="AR1595" s="35" t="s">
        <v>14691</v>
      </c>
      <c r="AS1595" s="35" t="s">
        <v>14691</v>
      </c>
      <c r="AT1595" s="35" t="s">
        <v>14691</v>
      </c>
      <c r="AU1595">
        <v>10.01</v>
      </c>
      <c r="AV1595">
        <v>10.074</v>
      </c>
      <c r="AW1595" t="b">
        <v>0</v>
      </c>
      <c r="AX1595">
        <v>31921634</v>
      </c>
      <c r="AY1595" s="20">
        <v>45003</v>
      </c>
      <c r="AZ1595" s="20"/>
      <c r="BA1595" s="20"/>
      <c r="BB1595">
        <v>1</v>
      </c>
      <c r="BC1595">
        <v>0.20000000298023224</v>
      </c>
      <c r="BD1595">
        <v>1</v>
      </c>
      <c r="BE1595">
        <v>11.5</v>
      </c>
      <c r="BF1595" s="35" t="s">
        <v>14691</v>
      </c>
      <c r="BG1595" s="35" t="s">
        <v>11132</v>
      </c>
      <c r="BH1595" s="35" t="s">
        <v>11142</v>
      </c>
      <c r="BI1595" s="35" t="s">
        <v>2584</v>
      </c>
      <c r="BJ1595" s="35" t="s">
        <v>11143</v>
      </c>
    </row>
    <row r="1596" spans="1:62" x14ac:dyDescent="0.2">
      <c r="A1596">
        <v>1594</v>
      </c>
      <c r="B1596" s="35" t="s">
        <v>11132</v>
      </c>
      <c r="C1596" s="35" t="s">
        <v>11133</v>
      </c>
      <c r="D1596" s="35" t="s">
        <v>11134</v>
      </c>
      <c r="E1596" s="35" t="s">
        <v>11144</v>
      </c>
      <c r="F1596" s="35" t="s">
        <v>11136</v>
      </c>
      <c r="G1596" s="20">
        <v>44246</v>
      </c>
      <c r="H1596" s="35" t="s">
        <v>3225</v>
      </c>
      <c r="I1596" s="35" t="s">
        <v>61</v>
      </c>
      <c r="J1596" s="35" t="s">
        <v>119</v>
      </c>
      <c r="K1596">
        <v>18</v>
      </c>
      <c r="L1596">
        <v>9.1999999999999993</v>
      </c>
      <c r="M1596" s="35" t="s">
        <v>6817</v>
      </c>
      <c r="N1596" s="35" t="s">
        <v>11137</v>
      </c>
      <c r="O1596" s="35" t="s">
        <v>51</v>
      </c>
      <c r="P1596" s="35" t="s">
        <v>2575</v>
      </c>
      <c r="Q1596" s="35" t="s">
        <v>74</v>
      </c>
      <c r="R1596" s="35" t="s">
        <v>2577</v>
      </c>
      <c r="S1596" s="35" t="s">
        <v>11138</v>
      </c>
      <c r="T1596">
        <v>31921634</v>
      </c>
      <c r="U1596">
        <v>10</v>
      </c>
      <c r="V1596" s="35" t="s">
        <v>14691</v>
      </c>
      <c r="W1596" s="35" t="s">
        <v>118</v>
      </c>
      <c r="X1596" s="35" t="s">
        <v>79</v>
      </c>
      <c r="Y1596" s="35" t="s">
        <v>48</v>
      </c>
      <c r="Z1596" s="35" t="s">
        <v>14691</v>
      </c>
      <c r="AA1596" s="35" t="s">
        <v>14691</v>
      </c>
      <c r="AC1596" s="35" t="s">
        <v>14691</v>
      </c>
      <c r="AD1596" s="35" t="s">
        <v>14691</v>
      </c>
      <c r="AE1596">
        <v>319226549</v>
      </c>
      <c r="AF1596">
        <v>10</v>
      </c>
      <c r="AG1596" s="35" t="s">
        <v>14691</v>
      </c>
      <c r="AI1596">
        <v>6384327</v>
      </c>
      <c r="AJ1596" s="20">
        <v>44271</v>
      </c>
      <c r="AK1596" s="20"/>
      <c r="AL1596">
        <v>9384327</v>
      </c>
      <c r="AO1596">
        <v>6256218</v>
      </c>
      <c r="AP1596" s="35" t="s">
        <v>14691</v>
      </c>
      <c r="AQ1596" s="35" t="s">
        <v>14691</v>
      </c>
      <c r="AR1596" s="35" t="s">
        <v>14691</v>
      </c>
      <c r="AS1596" s="35" t="s">
        <v>14691</v>
      </c>
      <c r="AT1596" s="35" t="s">
        <v>14691</v>
      </c>
      <c r="AU1596">
        <v>10.01</v>
      </c>
      <c r="AV1596">
        <v>10.074</v>
      </c>
      <c r="AW1596" t="b">
        <v>0</v>
      </c>
      <c r="AX1596">
        <v>31921634</v>
      </c>
      <c r="AY1596" s="20">
        <v>45003</v>
      </c>
      <c r="AZ1596" s="20"/>
      <c r="BA1596" s="20"/>
      <c r="BB1596">
        <v>1</v>
      </c>
      <c r="BC1596">
        <v>0.20000000298023224</v>
      </c>
      <c r="BD1596">
        <v>1</v>
      </c>
      <c r="BE1596">
        <v>11.5</v>
      </c>
      <c r="BF1596" s="35" t="s">
        <v>14691</v>
      </c>
      <c r="BG1596" s="35" t="s">
        <v>11145</v>
      </c>
      <c r="BH1596" s="35" t="s">
        <v>11146</v>
      </c>
      <c r="BI1596" s="35" t="s">
        <v>2589</v>
      </c>
      <c r="BJ1596" s="35" t="s">
        <v>11147</v>
      </c>
    </row>
    <row r="1597" spans="1:62" x14ac:dyDescent="0.2">
      <c r="A1597">
        <v>1595</v>
      </c>
      <c r="B1597" s="35" t="s">
        <v>8680</v>
      </c>
      <c r="C1597" s="35" t="s">
        <v>8681</v>
      </c>
      <c r="D1597" s="35" t="s">
        <v>8682</v>
      </c>
      <c r="E1597" s="35" t="s">
        <v>8683</v>
      </c>
      <c r="F1597" s="35" t="s">
        <v>8684</v>
      </c>
      <c r="G1597" s="20">
        <v>44217</v>
      </c>
      <c r="H1597" s="35" t="s">
        <v>3225</v>
      </c>
      <c r="I1597" s="35" t="s">
        <v>54</v>
      </c>
      <c r="J1597" s="35" t="s">
        <v>53</v>
      </c>
      <c r="K1597">
        <v>18</v>
      </c>
      <c r="L1597">
        <v>9.1999999999999993</v>
      </c>
      <c r="M1597" s="35" t="s">
        <v>8685</v>
      </c>
      <c r="N1597" s="35" t="s">
        <v>8686</v>
      </c>
      <c r="O1597" s="35" t="s">
        <v>68</v>
      </c>
      <c r="P1597" s="35" t="s">
        <v>2656</v>
      </c>
      <c r="Q1597" s="35" t="s">
        <v>59</v>
      </c>
      <c r="R1597" s="35" t="s">
        <v>2623</v>
      </c>
      <c r="S1597" s="35" t="s">
        <v>8687</v>
      </c>
      <c r="T1597">
        <v>27600000</v>
      </c>
      <c r="U1597">
        <v>10</v>
      </c>
      <c r="V1597" s="35" t="s">
        <v>14691</v>
      </c>
      <c r="W1597" s="35" t="s">
        <v>546</v>
      </c>
      <c r="X1597" s="35" t="s">
        <v>130</v>
      </c>
      <c r="Y1597" s="35" t="s">
        <v>48</v>
      </c>
      <c r="Z1597" s="35" t="s">
        <v>14691</v>
      </c>
      <c r="AA1597" s="35" t="s">
        <v>14691</v>
      </c>
      <c r="AC1597" s="35" t="s">
        <v>14691</v>
      </c>
      <c r="AD1597" s="35" t="s">
        <v>14691</v>
      </c>
      <c r="AE1597">
        <v>276000000</v>
      </c>
      <c r="AF1597">
        <v>10</v>
      </c>
      <c r="AG1597" s="35" t="s">
        <v>14691</v>
      </c>
      <c r="AI1597">
        <v>9200000</v>
      </c>
      <c r="AJ1597" s="20">
        <v>44236</v>
      </c>
      <c r="AK1597" s="20"/>
      <c r="AL1597">
        <v>7820000</v>
      </c>
      <c r="AO1597">
        <v>5213333</v>
      </c>
      <c r="AP1597" s="35" t="s">
        <v>14691</v>
      </c>
      <c r="AQ1597" s="35" t="s">
        <v>14691</v>
      </c>
      <c r="AR1597" s="35" t="s">
        <v>14691</v>
      </c>
      <c r="AS1597" s="35" t="s">
        <v>14691</v>
      </c>
      <c r="AT1597" s="35" t="s">
        <v>14691</v>
      </c>
      <c r="AU1597">
        <v>10</v>
      </c>
      <c r="AV1597">
        <v>10.042</v>
      </c>
      <c r="AW1597" t="b">
        <v>0</v>
      </c>
      <c r="AX1597">
        <v>27600000</v>
      </c>
      <c r="AY1597" s="20">
        <v>44968</v>
      </c>
      <c r="AZ1597" s="20"/>
      <c r="BA1597" s="20"/>
      <c r="BB1597">
        <v>1</v>
      </c>
      <c r="BC1597">
        <v>0.3333333432674408</v>
      </c>
      <c r="BD1597">
        <v>1</v>
      </c>
      <c r="BE1597">
        <v>11.5</v>
      </c>
      <c r="BF1597" s="35" t="s">
        <v>14691</v>
      </c>
      <c r="BG1597" s="35" t="s">
        <v>547</v>
      </c>
      <c r="BH1597" s="35" t="s">
        <v>8688</v>
      </c>
      <c r="BI1597" s="35" t="s">
        <v>2580</v>
      </c>
      <c r="BJ1597" s="35" t="s">
        <v>8689</v>
      </c>
    </row>
    <row r="1598" spans="1:62" x14ac:dyDescent="0.2">
      <c r="A1598">
        <v>1596</v>
      </c>
      <c r="B1598" s="35" t="s">
        <v>8680</v>
      </c>
      <c r="C1598" s="35" t="s">
        <v>8681</v>
      </c>
      <c r="D1598" s="35" t="s">
        <v>8682</v>
      </c>
      <c r="E1598" s="35" t="s">
        <v>8690</v>
      </c>
      <c r="F1598" s="35" t="s">
        <v>8684</v>
      </c>
      <c r="G1598" s="20">
        <v>44217</v>
      </c>
      <c r="H1598" s="35" t="s">
        <v>3225</v>
      </c>
      <c r="I1598" s="35" t="s">
        <v>54</v>
      </c>
      <c r="J1598" s="35" t="s">
        <v>53</v>
      </c>
      <c r="K1598">
        <v>18</v>
      </c>
      <c r="L1598">
        <v>9.1999999999999993</v>
      </c>
      <c r="M1598" s="35" t="s">
        <v>8685</v>
      </c>
      <c r="N1598" s="35" t="s">
        <v>8686</v>
      </c>
      <c r="O1598" s="35" t="s">
        <v>68</v>
      </c>
      <c r="P1598" s="35" t="s">
        <v>2656</v>
      </c>
      <c r="Q1598" s="35" t="s">
        <v>59</v>
      </c>
      <c r="R1598" s="35" t="s">
        <v>2623</v>
      </c>
      <c r="S1598" s="35" t="s">
        <v>8687</v>
      </c>
      <c r="T1598">
        <v>27600000</v>
      </c>
      <c r="U1598">
        <v>10</v>
      </c>
      <c r="V1598" s="35" t="s">
        <v>14691</v>
      </c>
      <c r="W1598" s="35" t="s">
        <v>546</v>
      </c>
      <c r="X1598" s="35" t="s">
        <v>130</v>
      </c>
      <c r="Y1598" s="35" t="s">
        <v>48</v>
      </c>
      <c r="Z1598" s="35" t="s">
        <v>14691</v>
      </c>
      <c r="AA1598" s="35" t="s">
        <v>14691</v>
      </c>
      <c r="AC1598" s="35" t="s">
        <v>14691</v>
      </c>
      <c r="AD1598" s="35" t="s">
        <v>14691</v>
      </c>
      <c r="AE1598">
        <v>276000000</v>
      </c>
      <c r="AF1598">
        <v>10</v>
      </c>
      <c r="AG1598" s="35" t="s">
        <v>14691</v>
      </c>
      <c r="AI1598">
        <v>9200000</v>
      </c>
      <c r="AJ1598" s="20">
        <v>44236</v>
      </c>
      <c r="AK1598" s="20"/>
      <c r="AL1598">
        <v>7820000</v>
      </c>
      <c r="AO1598">
        <v>5213333</v>
      </c>
      <c r="AP1598" s="35" t="s">
        <v>14691</v>
      </c>
      <c r="AQ1598" s="35" t="s">
        <v>14691</v>
      </c>
      <c r="AR1598" s="35" t="s">
        <v>14691</v>
      </c>
      <c r="AS1598" s="35" t="s">
        <v>14691</v>
      </c>
      <c r="AT1598" s="35" t="s">
        <v>14691</v>
      </c>
      <c r="AU1598">
        <v>10</v>
      </c>
      <c r="AV1598">
        <v>10.042</v>
      </c>
      <c r="AW1598" t="b">
        <v>0</v>
      </c>
      <c r="AX1598">
        <v>27600000</v>
      </c>
      <c r="AY1598" s="20">
        <v>44968</v>
      </c>
      <c r="AZ1598" s="20"/>
      <c r="BA1598" s="20"/>
      <c r="BB1598">
        <v>1</v>
      </c>
      <c r="BC1598">
        <v>0.3333333432674408</v>
      </c>
      <c r="BD1598">
        <v>1</v>
      </c>
      <c r="BE1598">
        <v>11.5</v>
      </c>
      <c r="BF1598" s="35" t="s">
        <v>14691</v>
      </c>
      <c r="BG1598" s="35" t="s">
        <v>8680</v>
      </c>
      <c r="BH1598" s="35" t="s">
        <v>8691</v>
      </c>
      <c r="BI1598" s="35" t="s">
        <v>2584</v>
      </c>
      <c r="BJ1598" s="35" t="s">
        <v>8692</v>
      </c>
    </row>
    <row r="1599" spans="1:62" x14ac:dyDescent="0.2">
      <c r="A1599">
        <v>1597</v>
      </c>
      <c r="B1599" s="35" t="s">
        <v>8680</v>
      </c>
      <c r="C1599" s="35" t="s">
        <v>8681</v>
      </c>
      <c r="D1599" s="35" t="s">
        <v>8682</v>
      </c>
      <c r="E1599" s="35" t="s">
        <v>8693</v>
      </c>
      <c r="F1599" s="35" t="s">
        <v>8684</v>
      </c>
      <c r="G1599" s="20">
        <v>44217</v>
      </c>
      <c r="H1599" s="35" t="s">
        <v>3225</v>
      </c>
      <c r="I1599" s="35" t="s">
        <v>54</v>
      </c>
      <c r="J1599" s="35" t="s">
        <v>53</v>
      </c>
      <c r="K1599">
        <v>18</v>
      </c>
      <c r="L1599">
        <v>9.1999999999999993</v>
      </c>
      <c r="M1599" s="35" t="s">
        <v>8685</v>
      </c>
      <c r="N1599" s="35" t="s">
        <v>8686</v>
      </c>
      <c r="O1599" s="35" t="s">
        <v>68</v>
      </c>
      <c r="P1599" s="35" t="s">
        <v>2656</v>
      </c>
      <c r="Q1599" s="35" t="s">
        <v>59</v>
      </c>
      <c r="R1599" s="35" t="s">
        <v>2623</v>
      </c>
      <c r="S1599" s="35" t="s">
        <v>8687</v>
      </c>
      <c r="T1599">
        <v>27600000</v>
      </c>
      <c r="U1599">
        <v>10</v>
      </c>
      <c r="V1599" s="35" t="s">
        <v>14691</v>
      </c>
      <c r="W1599" s="35" t="s">
        <v>546</v>
      </c>
      <c r="X1599" s="35" t="s">
        <v>130</v>
      </c>
      <c r="Y1599" s="35" t="s">
        <v>48</v>
      </c>
      <c r="Z1599" s="35" t="s">
        <v>14691</v>
      </c>
      <c r="AA1599" s="35" t="s">
        <v>14691</v>
      </c>
      <c r="AC1599" s="35" t="s">
        <v>14691</v>
      </c>
      <c r="AD1599" s="35" t="s">
        <v>14691</v>
      </c>
      <c r="AE1599">
        <v>276000000</v>
      </c>
      <c r="AF1599">
        <v>10</v>
      </c>
      <c r="AG1599" s="35" t="s">
        <v>14691</v>
      </c>
      <c r="AI1599">
        <v>9200000</v>
      </c>
      <c r="AJ1599" s="20">
        <v>44236</v>
      </c>
      <c r="AK1599" s="20"/>
      <c r="AL1599">
        <v>7820000</v>
      </c>
      <c r="AO1599">
        <v>5213333</v>
      </c>
      <c r="AP1599" s="35" t="s">
        <v>14691</v>
      </c>
      <c r="AQ1599" s="35" t="s">
        <v>14691</v>
      </c>
      <c r="AR1599" s="35" t="s">
        <v>14691</v>
      </c>
      <c r="AS1599" s="35" t="s">
        <v>14691</v>
      </c>
      <c r="AT1599" s="35" t="s">
        <v>14691</v>
      </c>
      <c r="AU1599">
        <v>10</v>
      </c>
      <c r="AV1599">
        <v>10.042</v>
      </c>
      <c r="AW1599" t="b">
        <v>0</v>
      </c>
      <c r="AX1599">
        <v>27600000</v>
      </c>
      <c r="AY1599" s="20">
        <v>44968</v>
      </c>
      <c r="AZ1599" s="20"/>
      <c r="BA1599" s="20"/>
      <c r="BB1599">
        <v>1</v>
      </c>
      <c r="BC1599">
        <v>0.3333333432674408</v>
      </c>
      <c r="BD1599">
        <v>1</v>
      </c>
      <c r="BE1599">
        <v>11.5</v>
      </c>
      <c r="BF1599" s="35" t="s">
        <v>14691</v>
      </c>
      <c r="BG1599" s="35" t="s">
        <v>8694</v>
      </c>
      <c r="BH1599" s="35" t="s">
        <v>8695</v>
      </c>
      <c r="BI1599" s="35" t="s">
        <v>2589</v>
      </c>
      <c r="BJ1599" s="35" t="s">
        <v>8696</v>
      </c>
    </row>
    <row r="1600" spans="1:62" x14ac:dyDescent="0.2">
      <c r="A1600">
        <v>1598</v>
      </c>
      <c r="B1600" s="35" t="s">
        <v>4543</v>
      </c>
      <c r="C1600" s="35" t="s">
        <v>4544</v>
      </c>
      <c r="D1600" s="35" t="s">
        <v>4545</v>
      </c>
      <c r="E1600" s="35" t="s">
        <v>4546</v>
      </c>
      <c r="F1600" s="35" t="s">
        <v>4547</v>
      </c>
      <c r="G1600" s="20">
        <v>44049</v>
      </c>
      <c r="H1600" s="35" t="s">
        <v>3225</v>
      </c>
      <c r="I1600" s="35" t="s">
        <v>54</v>
      </c>
      <c r="J1600" s="35" t="s">
        <v>69</v>
      </c>
      <c r="K1600">
        <v>18</v>
      </c>
      <c r="L1600">
        <v>9.1999999999999993</v>
      </c>
      <c r="M1600" s="35" t="s">
        <v>4548</v>
      </c>
      <c r="N1600" s="35" t="s">
        <v>4549</v>
      </c>
      <c r="O1600" s="35" t="s">
        <v>209</v>
      </c>
      <c r="P1600" s="35" t="s">
        <v>2656</v>
      </c>
      <c r="Q1600" s="35" t="s">
        <v>52</v>
      </c>
      <c r="R1600" s="35" t="s">
        <v>2623</v>
      </c>
      <c r="S1600" s="35" t="s">
        <v>4550</v>
      </c>
      <c r="T1600">
        <v>17500000</v>
      </c>
      <c r="U1600">
        <v>10</v>
      </c>
      <c r="V1600" s="35" t="s">
        <v>4551</v>
      </c>
      <c r="W1600" s="35" t="s">
        <v>544</v>
      </c>
      <c r="X1600" s="35" t="s">
        <v>147</v>
      </c>
      <c r="Y1600" s="35" t="s">
        <v>48</v>
      </c>
      <c r="Z1600" s="35" t="s">
        <v>14691</v>
      </c>
      <c r="AA1600" s="35" t="s">
        <v>14691</v>
      </c>
      <c r="AC1600" s="35" t="s">
        <v>14691</v>
      </c>
      <c r="AD1600" s="35" t="s">
        <v>14691</v>
      </c>
      <c r="AE1600">
        <v>175084854</v>
      </c>
      <c r="AF1600">
        <v>10.01</v>
      </c>
      <c r="AG1600" s="35" t="s">
        <v>14691</v>
      </c>
      <c r="AI1600">
        <v>8750000</v>
      </c>
      <c r="AJ1600" s="20">
        <v>44096</v>
      </c>
      <c r="AK1600" s="20"/>
      <c r="AL1600">
        <v>6150000</v>
      </c>
      <c r="AO1600">
        <v>6150000</v>
      </c>
      <c r="AP1600" s="35" t="s">
        <v>14691</v>
      </c>
      <c r="AQ1600" s="35" t="s">
        <v>14691</v>
      </c>
      <c r="AR1600" s="35" t="s">
        <v>14691</v>
      </c>
      <c r="AS1600" s="35" t="s">
        <v>14691</v>
      </c>
      <c r="AT1600" s="35" t="s">
        <v>14691</v>
      </c>
      <c r="AU1600">
        <v>10.01</v>
      </c>
      <c r="AV1600">
        <v>10.029999999999999</v>
      </c>
      <c r="AW1600" t="b">
        <v>0</v>
      </c>
      <c r="AX1600">
        <v>17500000</v>
      </c>
      <c r="AY1600" s="20">
        <v>44828</v>
      </c>
      <c r="AZ1600" s="20"/>
      <c r="BA1600" s="20"/>
      <c r="BB1600">
        <v>1</v>
      </c>
      <c r="BC1600">
        <v>0.5</v>
      </c>
      <c r="BD1600">
        <v>1</v>
      </c>
      <c r="BE1600">
        <v>11.5</v>
      </c>
      <c r="BF1600" s="35" t="s">
        <v>14691</v>
      </c>
      <c r="BG1600" s="35" t="s">
        <v>545</v>
      </c>
      <c r="BH1600" s="35" t="s">
        <v>14920</v>
      </c>
      <c r="BI1600" s="35" t="s">
        <v>2580</v>
      </c>
      <c r="BJ1600" s="35" t="s">
        <v>4552</v>
      </c>
    </row>
    <row r="1601" spans="1:62" x14ac:dyDescent="0.2">
      <c r="A1601">
        <v>1599</v>
      </c>
      <c r="B1601" s="35" t="s">
        <v>4543</v>
      </c>
      <c r="C1601" s="35" t="s">
        <v>4544</v>
      </c>
      <c r="D1601" s="35" t="s">
        <v>4545</v>
      </c>
      <c r="E1601" s="35" t="s">
        <v>4553</v>
      </c>
      <c r="F1601" s="35" t="s">
        <v>4547</v>
      </c>
      <c r="G1601" s="20">
        <v>44049</v>
      </c>
      <c r="H1601" s="35" t="s">
        <v>3225</v>
      </c>
      <c r="I1601" s="35" t="s">
        <v>54</v>
      </c>
      <c r="J1601" s="35" t="s">
        <v>69</v>
      </c>
      <c r="K1601">
        <v>18</v>
      </c>
      <c r="L1601">
        <v>9.1999999999999993</v>
      </c>
      <c r="M1601" s="35" t="s">
        <v>4548</v>
      </c>
      <c r="N1601" s="35" t="s">
        <v>4549</v>
      </c>
      <c r="O1601" s="35" t="s">
        <v>209</v>
      </c>
      <c r="P1601" s="35" t="s">
        <v>2656</v>
      </c>
      <c r="Q1601" s="35" t="s">
        <v>52</v>
      </c>
      <c r="R1601" s="35" t="s">
        <v>2623</v>
      </c>
      <c r="S1601" s="35" t="s">
        <v>4550</v>
      </c>
      <c r="T1601">
        <v>17500000</v>
      </c>
      <c r="U1601">
        <v>10</v>
      </c>
      <c r="V1601" s="35" t="s">
        <v>4551</v>
      </c>
      <c r="W1601" s="35" t="s">
        <v>544</v>
      </c>
      <c r="X1601" s="35" t="s">
        <v>147</v>
      </c>
      <c r="Y1601" s="35" t="s">
        <v>48</v>
      </c>
      <c r="Z1601" s="35" t="s">
        <v>14691</v>
      </c>
      <c r="AA1601" s="35" t="s">
        <v>14691</v>
      </c>
      <c r="AC1601" s="35" t="s">
        <v>14691</v>
      </c>
      <c r="AD1601" s="35" t="s">
        <v>14691</v>
      </c>
      <c r="AE1601">
        <v>175084854</v>
      </c>
      <c r="AF1601">
        <v>10.01</v>
      </c>
      <c r="AG1601" s="35" t="s">
        <v>14691</v>
      </c>
      <c r="AI1601">
        <v>8750000</v>
      </c>
      <c r="AJ1601" s="20">
        <v>44096</v>
      </c>
      <c r="AK1601" s="20"/>
      <c r="AL1601">
        <v>6150000</v>
      </c>
      <c r="AO1601">
        <v>6150000</v>
      </c>
      <c r="AP1601" s="35" t="s">
        <v>14691</v>
      </c>
      <c r="AQ1601" s="35" t="s">
        <v>14691</v>
      </c>
      <c r="AR1601" s="35" t="s">
        <v>14691</v>
      </c>
      <c r="AS1601" s="35" t="s">
        <v>14691</v>
      </c>
      <c r="AT1601" s="35" t="s">
        <v>14691</v>
      </c>
      <c r="AU1601">
        <v>10.01</v>
      </c>
      <c r="AV1601">
        <v>10.029999999999999</v>
      </c>
      <c r="AW1601" t="b">
        <v>0</v>
      </c>
      <c r="AX1601">
        <v>17500000</v>
      </c>
      <c r="AY1601" s="20">
        <v>44828</v>
      </c>
      <c r="AZ1601" s="20"/>
      <c r="BA1601" s="20"/>
      <c r="BB1601">
        <v>1</v>
      </c>
      <c r="BC1601">
        <v>0.5</v>
      </c>
      <c r="BD1601">
        <v>1</v>
      </c>
      <c r="BE1601">
        <v>11.5</v>
      </c>
      <c r="BF1601" s="35" t="s">
        <v>14691</v>
      </c>
      <c r="BG1601" s="35" t="s">
        <v>4543</v>
      </c>
      <c r="BH1601" s="35" t="s">
        <v>14921</v>
      </c>
      <c r="BI1601" s="35" t="s">
        <v>2584</v>
      </c>
      <c r="BJ1601" s="35" t="s">
        <v>4554</v>
      </c>
    </row>
    <row r="1602" spans="1:62" x14ac:dyDescent="0.2">
      <c r="A1602">
        <v>1600</v>
      </c>
      <c r="B1602" s="35" t="s">
        <v>4543</v>
      </c>
      <c r="C1602" s="35" t="s">
        <v>4544</v>
      </c>
      <c r="D1602" s="35" t="s">
        <v>4545</v>
      </c>
      <c r="E1602" s="35" t="s">
        <v>4555</v>
      </c>
      <c r="F1602" s="35" t="s">
        <v>4547</v>
      </c>
      <c r="G1602" s="20">
        <v>44049</v>
      </c>
      <c r="H1602" s="35" t="s">
        <v>3225</v>
      </c>
      <c r="I1602" s="35" t="s">
        <v>54</v>
      </c>
      <c r="J1602" s="35" t="s">
        <v>69</v>
      </c>
      <c r="K1602">
        <v>18</v>
      </c>
      <c r="L1602">
        <v>9.1999999999999993</v>
      </c>
      <c r="M1602" s="35" t="s">
        <v>4548</v>
      </c>
      <c r="N1602" s="35" t="s">
        <v>4549</v>
      </c>
      <c r="O1602" s="35" t="s">
        <v>209</v>
      </c>
      <c r="P1602" s="35" t="s">
        <v>2656</v>
      </c>
      <c r="Q1602" s="35" t="s">
        <v>52</v>
      </c>
      <c r="R1602" s="35" t="s">
        <v>2623</v>
      </c>
      <c r="S1602" s="35" t="s">
        <v>4550</v>
      </c>
      <c r="T1602">
        <v>17500000</v>
      </c>
      <c r="U1602">
        <v>10</v>
      </c>
      <c r="V1602" s="35" t="s">
        <v>4551</v>
      </c>
      <c r="W1602" s="35" t="s">
        <v>544</v>
      </c>
      <c r="X1602" s="35" t="s">
        <v>147</v>
      </c>
      <c r="Y1602" s="35" t="s">
        <v>48</v>
      </c>
      <c r="Z1602" s="35" t="s">
        <v>14691</v>
      </c>
      <c r="AA1602" s="35" t="s">
        <v>14691</v>
      </c>
      <c r="AC1602" s="35" t="s">
        <v>14691</v>
      </c>
      <c r="AD1602" s="35" t="s">
        <v>14691</v>
      </c>
      <c r="AE1602">
        <v>175084854</v>
      </c>
      <c r="AF1602">
        <v>10.01</v>
      </c>
      <c r="AG1602" s="35" t="s">
        <v>14691</v>
      </c>
      <c r="AI1602">
        <v>8750000</v>
      </c>
      <c r="AJ1602" s="20">
        <v>44096</v>
      </c>
      <c r="AK1602" s="20"/>
      <c r="AL1602">
        <v>6150000</v>
      </c>
      <c r="AO1602">
        <v>6150000</v>
      </c>
      <c r="AP1602" s="35" t="s">
        <v>14691</v>
      </c>
      <c r="AQ1602" s="35" t="s">
        <v>14691</v>
      </c>
      <c r="AR1602" s="35" t="s">
        <v>14691</v>
      </c>
      <c r="AS1602" s="35" t="s">
        <v>14691</v>
      </c>
      <c r="AT1602" s="35" t="s">
        <v>14691</v>
      </c>
      <c r="AU1602">
        <v>10.01</v>
      </c>
      <c r="AV1602">
        <v>10.029999999999999</v>
      </c>
      <c r="AW1602" t="b">
        <v>0</v>
      </c>
      <c r="AX1602">
        <v>17500000</v>
      </c>
      <c r="AY1602" s="20">
        <v>44828</v>
      </c>
      <c r="AZ1602" s="20"/>
      <c r="BA1602" s="20"/>
      <c r="BB1602">
        <v>1</v>
      </c>
      <c r="BC1602">
        <v>0.5</v>
      </c>
      <c r="BD1602">
        <v>1</v>
      </c>
      <c r="BE1602">
        <v>11.5</v>
      </c>
      <c r="BF1602" s="35" t="s">
        <v>14691</v>
      </c>
      <c r="BG1602" s="35" t="s">
        <v>4556</v>
      </c>
      <c r="BH1602" s="35" t="s">
        <v>14922</v>
      </c>
      <c r="BI1602" s="35" t="s">
        <v>2589</v>
      </c>
      <c r="BJ1602" s="35" t="s">
        <v>4557</v>
      </c>
    </row>
    <row r="1603" spans="1:62" x14ac:dyDescent="0.2">
      <c r="A1603">
        <v>1601</v>
      </c>
      <c r="B1603" s="35" t="s">
        <v>7028</v>
      </c>
      <c r="C1603" s="35" t="s">
        <v>7029</v>
      </c>
      <c r="D1603" s="35" t="s">
        <v>542</v>
      </c>
      <c r="E1603" s="35" t="s">
        <v>7030</v>
      </c>
      <c r="F1603" s="35" t="s">
        <v>7031</v>
      </c>
      <c r="G1603" s="20">
        <v>44193</v>
      </c>
      <c r="H1603" s="35" t="s">
        <v>3225</v>
      </c>
      <c r="I1603" s="35" t="s">
        <v>54</v>
      </c>
      <c r="J1603" s="35" t="s">
        <v>53</v>
      </c>
      <c r="K1603">
        <v>18</v>
      </c>
      <c r="L1603">
        <v>9.1999999999999993</v>
      </c>
      <c r="M1603" s="35" t="s">
        <v>7032</v>
      </c>
      <c r="N1603" s="35" t="s">
        <v>7033</v>
      </c>
      <c r="O1603" s="35" t="s">
        <v>51</v>
      </c>
      <c r="P1603" s="35" t="s">
        <v>2575</v>
      </c>
      <c r="Q1603" s="35" t="s">
        <v>68</v>
      </c>
      <c r="R1603" s="35" t="s">
        <v>2577</v>
      </c>
      <c r="S1603" s="35" t="s">
        <v>7034</v>
      </c>
      <c r="T1603">
        <v>69000000</v>
      </c>
      <c r="U1603">
        <v>10</v>
      </c>
      <c r="V1603" s="35" t="s">
        <v>7035</v>
      </c>
      <c r="W1603" s="35" t="s">
        <v>541</v>
      </c>
      <c r="X1603" s="35" t="s">
        <v>79</v>
      </c>
      <c r="Y1603" s="35" t="s">
        <v>48</v>
      </c>
      <c r="Z1603" s="35" t="s">
        <v>14691</v>
      </c>
      <c r="AA1603" s="35" t="s">
        <v>14691</v>
      </c>
      <c r="AB1603">
        <v>150000000</v>
      </c>
      <c r="AC1603" s="35" t="s">
        <v>7036</v>
      </c>
      <c r="AD1603" s="35" t="s">
        <v>7037</v>
      </c>
      <c r="AE1603">
        <v>690061444</v>
      </c>
      <c r="AF1603">
        <v>10</v>
      </c>
      <c r="AG1603" s="35" t="s">
        <v>14691</v>
      </c>
      <c r="AI1603">
        <v>23000000</v>
      </c>
      <c r="AJ1603" s="20">
        <v>44209</v>
      </c>
      <c r="AK1603" s="20"/>
      <c r="AL1603">
        <v>15800000</v>
      </c>
      <c r="AO1603">
        <v>10533333</v>
      </c>
      <c r="AP1603" s="35" t="s">
        <v>14691</v>
      </c>
      <c r="AQ1603" s="35" t="s">
        <v>14691</v>
      </c>
      <c r="AR1603" s="35" t="s">
        <v>14691</v>
      </c>
      <c r="AS1603" s="35" t="s">
        <v>14691</v>
      </c>
      <c r="AT1603" s="35" t="s">
        <v>14691</v>
      </c>
      <c r="AU1603">
        <v>10.01</v>
      </c>
      <c r="AV1603">
        <v>10.064</v>
      </c>
      <c r="AW1603" t="b">
        <v>0</v>
      </c>
      <c r="AX1603">
        <v>69000000</v>
      </c>
      <c r="AY1603" s="20">
        <v>44941</v>
      </c>
      <c r="AZ1603" s="20"/>
      <c r="BA1603" s="20"/>
      <c r="BB1603">
        <v>1</v>
      </c>
      <c r="BC1603">
        <v>0.3333333432674408</v>
      </c>
      <c r="BD1603">
        <v>1</v>
      </c>
      <c r="BE1603">
        <v>11.5</v>
      </c>
      <c r="BF1603" s="35" t="s">
        <v>14691</v>
      </c>
      <c r="BG1603" s="35" t="s">
        <v>543</v>
      </c>
      <c r="BH1603" s="35" t="s">
        <v>7038</v>
      </c>
      <c r="BI1603" s="35" t="s">
        <v>2580</v>
      </c>
      <c r="BJ1603" s="35" t="s">
        <v>7039</v>
      </c>
    </row>
    <row r="1604" spans="1:62" x14ac:dyDescent="0.2">
      <c r="A1604">
        <v>1602</v>
      </c>
      <c r="B1604" s="35" t="s">
        <v>7028</v>
      </c>
      <c r="C1604" s="35" t="s">
        <v>7029</v>
      </c>
      <c r="D1604" s="35" t="s">
        <v>542</v>
      </c>
      <c r="E1604" s="35" t="s">
        <v>7040</v>
      </c>
      <c r="F1604" s="35" t="s">
        <v>7031</v>
      </c>
      <c r="G1604" s="20">
        <v>44193</v>
      </c>
      <c r="H1604" s="35" t="s">
        <v>3225</v>
      </c>
      <c r="I1604" s="35" t="s">
        <v>54</v>
      </c>
      <c r="J1604" s="35" t="s">
        <v>53</v>
      </c>
      <c r="K1604">
        <v>18</v>
      </c>
      <c r="L1604">
        <v>9.1999999999999993</v>
      </c>
      <c r="M1604" s="35" t="s">
        <v>7032</v>
      </c>
      <c r="N1604" s="35" t="s">
        <v>7033</v>
      </c>
      <c r="O1604" s="35" t="s">
        <v>51</v>
      </c>
      <c r="P1604" s="35" t="s">
        <v>2575</v>
      </c>
      <c r="Q1604" s="35" t="s">
        <v>68</v>
      </c>
      <c r="R1604" s="35" t="s">
        <v>2577</v>
      </c>
      <c r="S1604" s="35" t="s">
        <v>7034</v>
      </c>
      <c r="T1604">
        <v>69000000</v>
      </c>
      <c r="U1604">
        <v>10</v>
      </c>
      <c r="V1604" s="35" t="s">
        <v>7035</v>
      </c>
      <c r="W1604" s="35" t="s">
        <v>541</v>
      </c>
      <c r="X1604" s="35" t="s">
        <v>79</v>
      </c>
      <c r="Y1604" s="35" t="s">
        <v>48</v>
      </c>
      <c r="Z1604" s="35" t="s">
        <v>14691</v>
      </c>
      <c r="AA1604" s="35" t="s">
        <v>14691</v>
      </c>
      <c r="AB1604">
        <v>150000000</v>
      </c>
      <c r="AC1604" s="35" t="s">
        <v>7036</v>
      </c>
      <c r="AD1604" s="35" t="s">
        <v>7037</v>
      </c>
      <c r="AE1604">
        <v>690061444</v>
      </c>
      <c r="AF1604">
        <v>10</v>
      </c>
      <c r="AG1604" s="35" t="s">
        <v>14691</v>
      </c>
      <c r="AI1604">
        <v>23000000</v>
      </c>
      <c r="AJ1604" s="20">
        <v>44209</v>
      </c>
      <c r="AK1604" s="20"/>
      <c r="AL1604">
        <v>15800000</v>
      </c>
      <c r="AO1604">
        <v>10533333</v>
      </c>
      <c r="AP1604" s="35" t="s">
        <v>14691</v>
      </c>
      <c r="AQ1604" s="35" t="s">
        <v>14691</v>
      </c>
      <c r="AR1604" s="35" t="s">
        <v>14691</v>
      </c>
      <c r="AS1604" s="35" t="s">
        <v>14691</v>
      </c>
      <c r="AT1604" s="35" t="s">
        <v>14691</v>
      </c>
      <c r="AU1604">
        <v>10.01</v>
      </c>
      <c r="AV1604">
        <v>10.064</v>
      </c>
      <c r="AW1604" t="b">
        <v>0</v>
      </c>
      <c r="AX1604">
        <v>69000000</v>
      </c>
      <c r="AY1604" s="20">
        <v>44941</v>
      </c>
      <c r="AZ1604" s="20"/>
      <c r="BA1604" s="20"/>
      <c r="BB1604">
        <v>1</v>
      </c>
      <c r="BC1604">
        <v>0.3333333432674408</v>
      </c>
      <c r="BD1604">
        <v>1</v>
      </c>
      <c r="BE1604">
        <v>11.5</v>
      </c>
      <c r="BF1604" s="35" t="s">
        <v>14691</v>
      </c>
      <c r="BG1604" s="35" t="s">
        <v>7028</v>
      </c>
      <c r="BH1604" s="35" t="s">
        <v>7041</v>
      </c>
      <c r="BI1604" s="35" t="s">
        <v>2584</v>
      </c>
      <c r="BJ1604" s="35" t="s">
        <v>7042</v>
      </c>
    </row>
    <row r="1605" spans="1:62" x14ac:dyDescent="0.2">
      <c r="A1605">
        <v>1603</v>
      </c>
      <c r="B1605" s="35" t="s">
        <v>7028</v>
      </c>
      <c r="C1605" s="35" t="s">
        <v>7029</v>
      </c>
      <c r="D1605" s="35" t="s">
        <v>542</v>
      </c>
      <c r="E1605" s="35" t="s">
        <v>7043</v>
      </c>
      <c r="F1605" s="35" t="s">
        <v>7031</v>
      </c>
      <c r="G1605" s="20">
        <v>44193</v>
      </c>
      <c r="H1605" s="35" t="s">
        <v>3225</v>
      </c>
      <c r="I1605" s="35" t="s">
        <v>54</v>
      </c>
      <c r="J1605" s="35" t="s">
        <v>53</v>
      </c>
      <c r="K1605">
        <v>18</v>
      </c>
      <c r="L1605">
        <v>9.1999999999999993</v>
      </c>
      <c r="M1605" s="35" t="s">
        <v>7032</v>
      </c>
      <c r="N1605" s="35" t="s">
        <v>7033</v>
      </c>
      <c r="O1605" s="35" t="s">
        <v>51</v>
      </c>
      <c r="P1605" s="35" t="s">
        <v>2575</v>
      </c>
      <c r="Q1605" s="35" t="s">
        <v>68</v>
      </c>
      <c r="R1605" s="35" t="s">
        <v>2577</v>
      </c>
      <c r="S1605" s="35" t="s">
        <v>7034</v>
      </c>
      <c r="T1605">
        <v>69000000</v>
      </c>
      <c r="U1605">
        <v>10</v>
      </c>
      <c r="V1605" s="35" t="s">
        <v>7035</v>
      </c>
      <c r="W1605" s="35" t="s">
        <v>541</v>
      </c>
      <c r="X1605" s="35" t="s">
        <v>79</v>
      </c>
      <c r="Y1605" s="35" t="s">
        <v>48</v>
      </c>
      <c r="Z1605" s="35" t="s">
        <v>14691</v>
      </c>
      <c r="AA1605" s="35" t="s">
        <v>14691</v>
      </c>
      <c r="AB1605">
        <v>150000000</v>
      </c>
      <c r="AC1605" s="35" t="s">
        <v>7036</v>
      </c>
      <c r="AD1605" s="35" t="s">
        <v>7037</v>
      </c>
      <c r="AE1605">
        <v>690061444</v>
      </c>
      <c r="AF1605">
        <v>10</v>
      </c>
      <c r="AG1605" s="35" t="s">
        <v>14691</v>
      </c>
      <c r="AI1605">
        <v>23000000</v>
      </c>
      <c r="AJ1605" s="20">
        <v>44209</v>
      </c>
      <c r="AK1605" s="20"/>
      <c r="AL1605">
        <v>15800000</v>
      </c>
      <c r="AO1605">
        <v>10533333</v>
      </c>
      <c r="AP1605" s="35" t="s">
        <v>14691</v>
      </c>
      <c r="AQ1605" s="35" t="s">
        <v>14691</v>
      </c>
      <c r="AR1605" s="35" t="s">
        <v>14691</v>
      </c>
      <c r="AS1605" s="35" t="s">
        <v>14691</v>
      </c>
      <c r="AT1605" s="35" t="s">
        <v>14691</v>
      </c>
      <c r="AU1605">
        <v>10.01</v>
      </c>
      <c r="AV1605">
        <v>10.064</v>
      </c>
      <c r="AW1605" t="b">
        <v>0</v>
      </c>
      <c r="AX1605">
        <v>69000000</v>
      </c>
      <c r="AY1605" s="20">
        <v>44941</v>
      </c>
      <c r="AZ1605" s="20"/>
      <c r="BA1605" s="20"/>
      <c r="BB1605">
        <v>1</v>
      </c>
      <c r="BC1605">
        <v>0.3333333432674408</v>
      </c>
      <c r="BD1605">
        <v>1</v>
      </c>
      <c r="BE1605">
        <v>11.5</v>
      </c>
      <c r="BF1605" s="35" t="s">
        <v>14691</v>
      </c>
      <c r="BG1605" s="35" t="s">
        <v>7044</v>
      </c>
      <c r="BH1605" s="35" t="s">
        <v>7045</v>
      </c>
      <c r="BI1605" s="35" t="s">
        <v>2589</v>
      </c>
      <c r="BJ1605" s="35" t="s">
        <v>7046</v>
      </c>
    </row>
    <row r="1606" spans="1:62" x14ac:dyDescent="0.2">
      <c r="A1606">
        <v>1604</v>
      </c>
      <c r="B1606" s="35" t="s">
        <v>3995</v>
      </c>
      <c r="C1606" s="35" t="s">
        <v>3996</v>
      </c>
      <c r="D1606" s="35" t="s">
        <v>3997</v>
      </c>
      <c r="E1606" s="35" t="s">
        <v>3998</v>
      </c>
      <c r="F1606" s="35" t="s">
        <v>3999</v>
      </c>
      <c r="G1606" s="20">
        <v>44363</v>
      </c>
      <c r="H1606" s="35" t="s">
        <v>163</v>
      </c>
      <c r="I1606" s="35" t="s">
        <v>61</v>
      </c>
      <c r="J1606" s="35" t="s">
        <v>162</v>
      </c>
      <c r="K1606">
        <v>18</v>
      </c>
      <c r="L1606">
        <v>9.1999999999999993</v>
      </c>
      <c r="M1606" s="35" t="s">
        <v>3514</v>
      </c>
      <c r="N1606" s="35" t="s">
        <v>4000</v>
      </c>
      <c r="O1606" s="35" t="s">
        <v>539</v>
      </c>
      <c r="P1606" s="35" t="s">
        <v>2622</v>
      </c>
      <c r="Q1606" s="35" t="s">
        <v>52</v>
      </c>
      <c r="R1606" s="35" t="s">
        <v>2623</v>
      </c>
      <c r="S1606" s="35" t="s">
        <v>4001</v>
      </c>
      <c r="T1606">
        <v>11500000</v>
      </c>
      <c r="U1606">
        <v>10</v>
      </c>
      <c r="V1606" s="35" t="s">
        <v>14691</v>
      </c>
      <c r="W1606" s="35" t="s">
        <v>538</v>
      </c>
      <c r="X1606" s="35" t="s">
        <v>79</v>
      </c>
      <c r="Y1606" s="35" t="s">
        <v>48</v>
      </c>
      <c r="Z1606" s="35" t="s">
        <v>14691</v>
      </c>
      <c r="AA1606" s="35" t="s">
        <v>14691</v>
      </c>
      <c r="AC1606" s="35" t="s">
        <v>14691</v>
      </c>
      <c r="AD1606" s="35" t="s">
        <v>14691</v>
      </c>
      <c r="AE1606">
        <v>116725747</v>
      </c>
      <c r="AF1606">
        <v>10.15</v>
      </c>
      <c r="AG1606" s="35" t="s">
        <v>14691</v>
      </c>
      <c r="AI1606">
        <v>8625000</v>
      </c>
      <c r="AJ1606" s="20">
        <v>44419</v>
      </c>
      <c r="AK1606" s="20"/>
      <c r="AL1606">
        <v>5216750</v>
      </c>
      <c r="AM1606">
        <v>521675</v>
      </c>
      <c r="AP1606" s="35" t="s">
        <v>14691</v>
      </c>
      <c r="AQ1606" s="35" t="s">
        <v>14691</v>
      </c>
      <c r="AR1606" s="35" t="s">
        <v>14691</v>
      </c>
      <c r="AS1606" s="35" t="s">
        <v>14691</v>
      </c>
      <c r="AT1606" s="35" t="s">
        <v>14691</v>
      </c>
      <c r="AU1606">
        <v>10.15</v>
      </c>
      <c r="AV1606">
        <v>10.166</v>
      </c>
      <c r="AW1606" t="b">
        <v>0</v>
      </c>
      <c r="AX1606">
        <v>11500000</v>
      </c>
      <c r="AY1606" s="20">
        <v>44786</v>
      </c>
      <c r="AZ1606" s="20"/>
      <c r="BA1606" s="20">
        <v>44970</v>
      </c>
      <c r="BB1606">
        <v>1</v>
      </c>
      <c r="BC1606">
        <v>0.75</v>
      </c>
      <c r="BD1606">
        <v>1</v>
      </c>
      <c r="BE1606">
        <v>11.5</v>
      </c>
      <c r="BF1606" s="35" t="s">
        <v>14691</v>
      </c>
      <c r="BG1606" s="35" t="s">
        <v>540</v>
      </c>
      <c r="BH1606" s="35" t="s">
        <v>14923</v>
      </c>
      <c r="BI1606" s="35" t="s">
        <v>2580</v>
      </c>
      <c r="BJ1606" s="35" t="s">
        <v>4002</v>
      </c>
    </row>
    <row r="1607" spans="1:62" x14ac:dyDescent="0.2">
      <c r="A1607">
        <v>1605</v>
      </c>
      <c r="B1607" s="35" t="s">
        <v>3995</v>
      </c>
      <c r="C1607" s="35" t="s">
        <v>3996</v>
      </c>
      <c r="D1607" s="35" t="s">
        <v>3997</v>
      </c>
      <c r="E1607" s="35" t="s">
        <v>4003</v>
      </c>
      <c r="F1607" s="35" t="s">
        <v>3999</v>
      </c>
      <c r="G1607" s="20">
        <v>44363</v>
      </c>
      <c r="H1607" s="35" t="s">
        <v>163</v>
      </c>
      <c r="I1607" s="35" t="s">
        <v>61</v>
      </c>
      <c r="J1607" s="35" t="s">
        <v>162</v>
      </c>
      <c r="K1607">
        <v>18</v>
      </c>
      <c r="L1607">
        <v>9.1999999999999993</v>
      </c>
      <c r="M1607" s="35" t="s">
        <v>3514</v>
      </c>
      <c r="N1607" s="35" t="s">
        <v>4000</v>
      </c>
      <c r="O1607" s="35" t="s">
        <v>539</v>
      </c>
      <c r="P1607" s="35" t="s">
        <v>2622</v>
      </c>
      <c r="Q1607" s="35" t="s">
        <v>52</v>
      </c>
      <c r="R1607" s="35" t="s">
        <v>2623</v>
      </c>
      <c r="S1607" s="35" t="s">
        <v>4001</v>
      </c>
      <c r="T1607">
        <v>11500000</v>
      </c>
      <c r="U1607">
        <v>10</v>
      </c>
      <c r="V1607" s="35" t="s">
        <v>14691</v>
      </c>
      <c r="W1607" s="35" t="s">
        <v>538</v>
      </c>
      <c r="X1607" s="35" t="s">
        <v>79</v>
      </c>
      <c r="Y1607" s="35" t="s">
        <v>48</v>
      </c>
      <c r="Z1607" s="35" t="s">
        <v>14691</v>
      </c>
      <c r="AA1607" s="35" t="s">
        <v>14691</v>
      </c>
      <c r="AC1607" s="35" t="s">
        <v>14691</v>
      </c>
      <c r="AD1607" s="35" t="s">
        <v>14691</v>
      </c>
      <c r="AE1607">
        <v>116725747</v>
      </c>
      <c r="AF1607">
        <v>10.15</v>
      </c>
      <c r="AG1607" s="35" t="s">
        <v>14691</v>
      </c>
      <c r="AI1607">
        <v>8625000</v>
      </c>
      <c r="AJ1607" s="20">
        <v>44419</v>
      </c>
      <c r="AK1607" s="20"/>
      <c r="AL1607">
        <v>5216750</v>
      </c>
      <c r="AM1607">
        <v>521675</v>
      </c>
      <c r="AP1607" s="35" t="s">
        <v>14691</v>
      </c>
      <c r="AQ1607" s="35" t="s">
        <v>14691</v>
      </c>
      <c r="AR1607" s="35" t="s">
        <v>14691</v>
      </c>
      <c r="AS1607" s="35" t="s">
        <v>14691</v>
      </c>
      <c r="AT1607" s="35" t="s">
        <v>14691</v>
      </c>
      <c r="AU1607">
        <v>10.15</v>
      </c>
      <c r="AV1607">
        <v>10.166</v>
      </c>
      <c r="AW1607" t="b">
        <v>0</v>
      </c>
      <c r="AX1607">
        <v>11500000</v>
      </c>
      <c r="AY1607" s="20">
        <v>44786</v>
      </c>
      <c r="AZ1607" s="20"/>
      <c r="BA1607" s="20">
        <v>44970</v>
      </c>
      <c r="BB1607">
        <v>1</v>
      </c>
      <c r="BC1607">
        <v>0.75</v>
      </c>
      <c r="BD1607">
        <v>1</v>
      </c>
      <c r="BE1607">
        <v>11.5</v>
      </c>
      <c r="BF1607" s="35" t="s">
        <v>14691</v>
      </c>
      <c r="BG1607" s="35" t="s">
        <v>3995</v>
      </c>
      <c r="BH1607" s="35" t="s">
        <v>14924</v>
      </c>
      <c r="BI1607" s="35" t="s">
        <v>2584</v>
      </c>
      <c r="BJ1607" s="35" t="s">
        <v>4004</v>
      </c>
    </row>
    <row r="1608" spans="1:62" x14ac:dyDescent="0.2">
      <c r="A1608">
        <v>1606</v>
      </c>
      <c r="B1608" s="35" t="s">
        <v>3995</v>
      </c>
      <c r="C1608" s="35" t="s">
        <v>3996</v>
      </c>
      <c r="D1608" s="35" t="s">
        <v>3997</v>
      </c>
      <c r="E1608" s="35" t="s">
        <v>4005</v>
      </c>
      <c r="F1608" s="35" t="s">
        <v>3999</v>
      </c>
      <c r="G1608" s="20">
        <v>44363</v>
      </c>
      <c r="H1608" s="35" t="s">
        <v>163</v>
      </c>
      <c r="I1608" s="35" t="s">
        <v>61</v>
      </c>
      <c r="J1608" s="35" t="s">
        <v>162</v>
      </c>
      <c r="K1608">
        <v>18</v>
      </c>
      <c r="L1608">
        <v>9.1999999999999993</v>
      </c>
      <c r="M1608" s="35" t="s">
        <v>3514</v>
      </c>
      <c r="N1608" s="35" t="s">
        <v>4000</v>
      </c>
      <c r="O1608" s="35" t="s">
        <v>539</v>
      </c>
      <c r="P1608" s="35" t="s">
        <v>2622</v>
      </c>
      <c r="Q1608" s="35" t="s">
        <v>52</v>
      </c>
      <c r="R1608" s="35" t="s">
        <v>2623</v>
      </c>
      <c r="S1608" s="35" t="s">
        <v>4001</v>
      </c>
      <c r="T1608">
        <v>11500000</v>
      </c>
      <c r="U1608">
        <v>10</v>
      </c>
      <c r="V1608" s="35" t="s">
        <v>14691</v>
      </c>
      <c r="W1608" s="35" t="s">
        <v>538</v>
      </c>
      <c r="X1608" s="35" t="s">
        <v>79</v>
      </c>
      <c r="Y1608" s="35" t="s">
        <v>48</v>
      </c>
      <c r="Z1608" s="35" t="s">
        <v>14691</v>
      </c>
      <c r="AA1608" s="35" t="s">
        <v>14691</v>
      </c>
      <c r="AC1608" s="35" t="s">
        <v>14691</v>
      </c>
      <c r="AD1608" s="35" t="s">
        <v>14691</v>
      </c>
      <c r="AE1608">
        <v>116725747</v>
      </c>
      <c r="AF1608">
        <v>10.15</v>
      </c>
      <c r="AG1608" s="35" t="s">
        <v>14691</v>
      </c>
      <c r="AI1608">
        <v>8625000</v>
      </c>
      <c r="AJ1608" s="20">
        <v>44419</v>
      </c>
      <c r="AK1608" s="20"/>
      <c r="AL1608">
        <v>5216750</v>
      </c>
      <c r="AM1608">
        <v>521675</v>
      </c>
      <c r="AP1608" s="35" t="s">
        <v>14691</v>
      </c>
      <c r="AQ1608" s="35" t="s">
        <v>14691</v>
      </c>
      <c r="AR1608" s="35" t="s">
        <v>14691</v>
      </c>
      <c r="AS1608" s="35" t="s">
        <v>14691</v>
      </c>
      <c r="AT1608" s="35" t="s">
        <v>14691</v>
      </c>
      <c r="AU1608">
        <v>10.15</v>
      </c>
      <c r="AV1608">
        <v>10.166</v>
      </c>
      <c r="AW1608" t="b">
        <v>0</v>
      </c>
      <c r="AX1608">
        <v>11500000</v>
      </c>
      <c r="AY1608" s="20">
        <v>44786</v>
      </c>
      <c r="AZ1608" s="20"/>
      <c r="BA1608" s="20">
        <v>44970</v>
      </c>
      <c r="BB1608">
        <v>1</v>
      </c>
      <c r="BC1608">
        <v>0.75</v>
      </c>
      <c r="BD1608">
        <v>1</v>
      </c>
      <c r="BE1608">
        <v>11.5</v>
      </c>
      <c r="BF1608" s="35" t="s">
        <v>14691</v>
      </c>
      <c r="BG1608" s="35" t="s">
        <v>4006</v>
      </c>
      <c r="BH1608" s="35" t="s">
        <v>14925</v>
      </c>
      <c r="BI1608" s="35" t="s">
        <v>2589</v>
      </c>
      <c r="BJ1608" s="35" t="s">
        <v>4007</v>
      </c>
    </row>
    <row r="1609" spans="1:62" x14ac:dyDescent="0.2">
      <c r="A1609">
        <v>1607</v>
      </c>
      <c r="B1609" s="35" t="s">
        <v>13520</v>
      </c>
      <c r="C1609" s="35" t="s">
        <v>13521</v>
      </c>
      <c r="D1609" s="35" t="s">
        <v>13522</v>
      </c>
      <c r="E1609" s="35" t="s">
        <v>13523</v>
      </c>
      <c r="F1609" s="35" t="s">
        <v>13524</v>
      </c>
      <c r="G1609" s="20">
        <v>44524</v>
      </c>
      <c r="H1609" s="35" t="s">
        <v>2949</v>
      </c>
      <c r="I1609" s="35" t="s">
        <v>61</v>
      </c>
      <c r="J1609" s="35" t="s">
        <v>69</v>
      </c>
      <c r="K1609">
        <v>18</v>
      </c>
      <c r="L1609">
        <v>9.1999999999999993</v>
      </c>
      <c r="M1609" s="35" t="s">
        <v>8303</v>
      </c>
      <c r="N1609" s="35" t="s">
        <v>13525</v>
      </c>
      <c r="O1609" s="35" t="s">
        <v>102</v>
      </c>
      <c r="P1609" s="35" t="s">
        <v>3730</v>
      </c>
      <c r="Q1609" s="35" t="s">
        <v>536</v>
      </c>
      <c r="R1609" s="35" t="s">
        <v>2623</v>
      </c>
      <c r="S1609" s="35" t="s">
        <v>13526</v>
      </c>
      <c r="T1609">
        <v>23000000</v>
      </c>
      <c r="U1609">
        <v>10</v>
      </c>
      <c r="V1609" s="35" t="s">
        <v>14691</v>
      </c>
      <c r="W1609" s="35" t="s">
        <v>535</v>
      </c>
      <c r="X1609" s="35" t="s">
        <v>72</v>
      </c>
      <c r="Y1609" s="35" t="s">
        <v>56</v>
      </c>
      <c r="Z1609" s="35" t="s">
        <v>14691</v>
      </c>
      <c r="AA1609" s="35" t="s">
        <v>14691</v>
      </c>
      <c r="AC1609" s="35" t="s">
        <v>14691</v>
      </c>
      <c r="AD1609" s="35" t="s">
        <v>14691</v>
      </c>
      <c r="AE1609">
        <v>234600000</v>
      </c>
      <c r="AF1609">
        <v>10.199999999999999</v>
      </c>
      <c r="AG1609" s="35" t="s">
        <v>14691</v>
      </c>
      <c r="AI1609">
        <v>11500000</v>
      </c>
      <c r="AJ1609" s="20">
        <v>44540</v>
      </c>
      <c r="AK1609" s="20"/>
      <c r="AL1609">
        <v>11700000</v>
      </c>
      <c r="AO1609">
        <v>11700000</v>
      </c>
      <c r="AP1609" s="35" t="s">
        <v>14691</v>
      </c>
      <c r="AQ1609" s="35" t="s">
        <v>14691</v>
      </c>
      <c r="AR1609" s="35" t="s">
        <v>14691</v>
      </c>
      <c r="AS1609" s="35" t="s">
        <v>14691</v>
      </c>
      <c r="AT1609" s="35" t="s">
        <v>14691</v>
      </c>
      <c r="AU1609">
        <v>10.199999999999999</v>
      </c>
      <c r="AV1609">
        <v>10.26</v>
      </c>
      <c r="AW1609" t="b">
        <v>0</v>
      </c>
      <c r="AX1609">
        <v>23000000</v>
      </c>
      <c r="AY1609" s="20">
        <v>45091</v>
      </c>
      <c r="AZ1609" s="20"/>
      <c r="BA1609" s="20"/>
      <c r="BB1609">
        <v>1</v>
      </c>
      <c r="BC1609">
        <v>0.5</v>
      </c>
      <c r="BD1609">
        <v>1</v>
      </c>
      <c r="BE1609">
        <v>11.5</v>
      </c>
      <c r="BF1609" s="35" t="s">
        <v>14691</v>
      </c>
      <c r="BG1609" s="35" t="s">
        <v>537</v>
      </c>
      <c r="BH1609" s="35" t="s">
        <v>13527</v>
      </c>
      <c r="BI1609" s="35" t="s">
        <v>2580</v>
      </c>
      <c r="BJ1609" s="35" t="s">
        <v>13528</v>
      </c>
    </row>
    <row r="1610" spans="1:62" x14ac:dyDescent="0.2">
      <c r="A1610">
        <v>1608</v>
      </c>
      <c r="B1610" s="35" t="s">
        <v>13520</v>
      </c>
      <c r="C1610" s="35" t="s">
        <v>13521</v>
      </c>
      <c r="D1610" s="35" t="s">
        <v>13522</v>
      </c>
      <c r="E1610" s="35" t="s">
        <v>13529</v>
      </c>
      <c r="F1610" s="35" t="s">
        <v>13524</v>
      </c>
      <c r="G1610" s="20">
        <v>44524</v>
      </c>
      <c r="H1610" s="35" t="s">
        <v>2949</v>
      </c>
      <c r="I1610" s="35" t="s">
        <v>61</v>
      </c>
      <c r="J1610" s="35" t="s">
        <v>69</v>
      </c>
      <c r="K1610">
        <v>18</v>
      </c>
      <c r="L1610">
        <v>9.1999999999999993</v>
      </c>
      <c r="M1610" s="35" t="s">
        <v>8303</v>
      </c>
      <c r="N1610" s="35" t="s">
        <v>13525</v>
      </c>
      <c r="O1610" s="35" t="s">
        <v>102</v>
      </c>
      <c r="P1610" s="35" t="s">
        <v>3730</v>
      </c>
      <c r="Q1610" s="35" t="s">
        <v>536</v>
      </c>
      <c r="R1610" s="35" t="s">
        <v>2623</v>
      </c>
      <c r="S1610" s="35" t="s">
        <v>13526</v>
      </c>
      <c r="T1610">
        <v>23000000</v>
      </c>
      <c r="U1610">
        <v>10</v>
      </c>
      <c r="V1610" s="35" t="s">
        <v>14691</v>
      </c>
      <c r="W1610" s="35" t="s">
        <v>535</v>
      </c>
      <c r="X1610" s="35" t="s">
        <v>72</v>
      </c>
      <c r="Y1610" s="35" t="s">
        <v>56</v>
      </c>
      <c r="Z1610" s="35" t="s">
        <v>14691</v>
      </c>
      <c r="AA1610" s="35" t="s">
        <v>14691</v>
      </c>
      <c r="AC1610" s="35" t="s">
        <v>14691</v>
      </c>
      <c r="AD1610" s="35" t="s">
        <v>14691</v>
      </c>
      <c r="AE1610">
        <v>234600000</v>
      </c>
      <c r="AF1610">
        <v>10.199999999999999</v>
      </c>
      <c r="AG1610" s="35" t="s">
        <v>14691</v>
      </c>
      <c r="AI1610">
        <v>11500000</v>
      </c>
      <c r="AJ1610" s="20">
        <v>44540</v>
      </c>
      <c r="AK1610" s="20"/>
      <c r="AL1610">
        <v>11700000</v>
      </c>
      <c r="AO1610">
        <v>11700000</v>
      </c>
      <c r="AP1610" s="35" t="s">
        <v>14691</v>
      </c>
      <c r="AQ1610" s="35" t="s">
        <v>14691</v>
      </c>
      <c r="AR1610" s="35" t="s">
        <v>14691</v>
      </c>
      <c r="AS1610" s="35" t="s">
        <v>14691</v>
      </c>
      <c r="AT1610" s="35" t="s">
        <v>14691</v>
      </c>
      <c r="AU1610">
        <v>10.199999999999999</v>
      </c>
      <c r="AV1610">
        <v>10.26</v>
      </c>
      <c r="AW1610" t="b">
        <v>0</v>
      </c>
      <c r="AX1610">
        <v>23000000</v>
      </c>
      <c r="AY1610" s="20">
        <v>45091</v>
      </c>
      <c r="AZ1610" s="20"/>
      <c r="BA1610" s="20"/>
      <c r="BB1610">
        <v>1</v>
      </c>
      <c r="BC1610">
        <v>0.5</v>
      </c>
      <c r="BD1610">
        <v>1</v>
      </c>
      <c r="BE1610">
        <v>11.5</v>
      </c>
      <c r="BF1610" s="35" t="s">
        <v>14691</v>
      </c>
      <c r="BG1610" s="35" t="s">
        <v>13520</v>
      </c>
      <c r="BH1610" s="35" t="s">
        <v>13530</v>
      </c>
      <c r="BI1610" s="35" t="s">
        <v>2584</v>
      </c>
      <c r="BJ1610" s="35" t="s">
        <v>13531</v>
      </c>
    </row>
    <row r="1611" spans="1:62" x14ac:dyDescent="0.2">
      <c r="A1611">
        <v>1609</v>
      </c>
      <c r="B1611" s="35" t="s">
        <v>13520</v>
      </c>
      <c r="C1611" s="35" t="s">
        <v>13521</v>
      </c>
      <c r="D1611" s="35" t="s">
        <v>13522</v>
      </c>
      <c r="E1611" s="35" t="s">
        <v>13532</v>
      </c>
      <c r="F1611" s="35" t="s">
        <v>13524</v>
      </c>
      <c r="G1611" s="20">
        <v>44524</v>
      </c>
      <c r="H1611" s="35" t="s">
        <v>2949</v>
      </c>
      <c r="I1611" s="35" t="s">
        <v>61</v>
      </c>
      <c r="J1611" s="35" t="s">
        <v>69</v>
      </c>
      <c r="K1611">
        <v>18</v>
      </c>
      <c r="L1611">
        <v>9.1999999999999993</v>
      </c>
      <c r="M1611" s="35" t="s">
        <v>8303</v>
      </c>
      <c r="N1611" s="35" t="s">
        <v>13525</v>
      </c>
      <c r="O1611" s="35" t="s">
        <v>102</v>
      </c>
      <c r="P1611" s="35" t="s">
        <v>3730</v>
      </c>
      <c r="Q1611" s="35" t="s">
        <v>536</v>
      </c>
      <c r="R1611" s="35" t="s">
        <v>2623</v>
      </c>
      <c r="S1611" s="35" t="s">
        <v>13526</v>
      </c>
      <c r="T1611">
        <v>23000000</v>
      </c>
      <c r="U1611">
        <v>10</v>
      </c>
      <c r="V1611" s="35" t="s">
        <v>14691</v>
      </c>
      <c r="W1611" s="35" t="s">
        <v>535</v>
      </c>
      <c r="X1611" s="35" t="s">
        <v>72</v>
      </c>
      <c r="Y1611" s="35" t="s">
        <v>56</v>
      </c>
      <c r="Z1611" s="35" t="s">
        <v>14691</v>
      </c>
      <c r="AA1611" s="35" t="s">
        <v>14691</v>
      </c>
      <c r="AC1611" s="35" t="s">
        <v>14691</v>
      </c>
      <c r="AD1611" s="35" t="s">
        <v>14691</v>
      </c>
      <c r="AE1611">
        <v>234600000</v>
      </c>
      <c r="AF1611">
        <v>10.199999999999999</v>
      </c>
      <c r="AG1611" s="35" t="s">
        <v>14691</v>
      </c>
      <c r="AI1611">
        <v>11500000</v>
      </c>
      <c r="AJ1611" s="20">
        <v>44540</v>
      </c>
      <c r="AK1611" s="20"/>
      <c r="AL1611">
        <v>11700000</v>
      </c>
      <c r="AO1611">
        <v>11700000</v>
      </c>
      <c r="AP1611" s="35" t="s">
        <v>14691</v>
      </c>
      <c r="AQ1611" s="35" t="s">
        <v>14691</v>
      </c>
      <c r="AR1611" s="35" t="s">
        <v>14691</v>
      </c>
      <c r="AS1611" s="35" t="s">
        <v>14691</v>
      </c>
      <c r="AT1611" s="35" t="s">
        <v>14691</v>
      </c>
      <c r="AU1611">
        <v>10.199999999999999</v>
      </c>
      <c r="AV1611">
        <v>10.26</v>
      </c>
      <c r="AW1611" t="b">
        <v>0</v>
      </c>
      <c r="AX1611">
        <v>23000000</v>
      </c>
      <c r="AY1611" s="20">
        <v>45091</v>
      </c>
      <c r="AZ1611" s="20"/>
      <c r="BA1611" s="20"/>
      <c r="BB1611">
        <v>1</v>
      </c>
      <c r="BC1611">
        <v>0.5</v>
      </c>
      <c r="BD1611">
        <v>1</v>
      </c>
      <c r="BE1611">
        <v>11.5</v>
      </c>
      <c r="BF1611" s="35" t="s">
        <v>14691</v>
      </c>
      <c r="BG1611" s="35" t="s">
        <v>13533</v>
      </c>
      <c r="BH1611" s="35" t="s">
        <v>13534</v>
      </c>
      <c r="BI1611" s="35" t="s">
        <v>2589</v>
      </c>
      <c r="BJ1611" s="35" t="s">
        <v>13535</v>
      </c>
    </row>
    <row r="1612" spans="1:62" x14ac:dyDescent="0.2">
      <c r="A1612">
        <v>1610</v>
      </c>
      <c r="B1612" s="35" t="s">
        <v>6795</v>
      </c>
      <c r="C1612" s="35" t="s">
        <v>6796</v>
      </c>
      <c r="D1612" s="35" t="s">
        <v>533</v>
      </c>
      <c r="E1612" s="35" t="s">
        <v>6797</v>
      </c>
      <c r="F1612" s="35" t="s">
        <v>6798</v>
      </c>
      <c r="G1612" s="20">
        <v>44187</v>
      </c>
      <c r="H1612" s="35" t="s">
        <v>3225</v>
      </c>
      <c r="I1612" s="35" t="s">
        <v>54</v>
      </c>
      <c r="J1612" s="35" t="s">
        <v>53</v>
      </c>
      <c r="K1612">
        <v>18</v>
      </c>
      <c r="L1612">
        <v>9.1999999999999993</v>
      </c>
      <c r="M1612" s="35" t="s">
        <v>6799</v>
      </c>
      <c r="N1612" s="35" t="s">
        <v>6800</v>
      </c>
      <c r="O1612" s="35" t="s">
        <v>149</v>
      </c>
      <c r="P1612" s="35" t="s">
        <v>2656</v>
      </c>
      <c r="Q1612" s="35" t="s">
        <v>59</v>
      </c>
      <c r="R1612" s="35" t="s">
        <v>2577</v>
      </c>
      <c r="S1612" s="35" t="s">
        <v>6801</v>
      </c>
      <c r="T1612">
        <v>27600000</v>
      </c>
      <c r="U1612">
        <v>10</v>
      </c>
      <c r="V1612" s="35" t="s">
        <v>6802</v>
      </c>
      <c r="W1612" s="35" t="s">
        <v>532</v>
      </c>
      <c r="X1612" s="35" t="s">
        <v>147</v>
      </c>
      <c r="Y1612" s="35" t="s">
        <v>48</v>
      </c>
      <c r="Z1612" s="35" t="s">
        <v>14691</v>
      </c>
      <c r="AA1612" s="35" t="s">
        <v>14691</v>
      </c>
      <c r="AC1612" s="35" t="s">
        <v>14691</v>
      </c>
      <c r="AD1612" s="35" t="s">
        <v>14691</v>
      </c>
      <c r="AE1612">
        <v>276019285</v>
      </c>
      <c r="AF1612">
        <v>10</v>
      </c>
      <c r="AG1612" s="35" t="s">
        <v>14691</v>
      </c>
      <c r="AI1612">
        <v>9200000</v>
      </c>
      <c r="AJ1612" s="20">
        <v>44204</v>
      </c>
      <c r="AK1612" s="20"/>
      <c r="AL1612">
        <v>7770000</v>
      </c>
      <c r="AO1612">
        <v>5180000</v>
      </c>
      <c r="AP1612" s="35" t="s">
        <v>14691</v>
      </c>
      <c r="AQ1612" s="35" t="s">
        <v>14691</v>
      </c>
      <c r="AR1612" s="35" t="s">
        <v>14691</v>
      </c>
      <c r="AS1612" s="35" t="s">
        <v>14691</v>
      </c>
      <c r="AT1612" s="35" t="s">
        <v>14691</v>
      </c>
      <c r="AU1612">
        <v>10.01</v>
      </c>
      <c r="AV1612">
        <v>10.063000000000001</v>
      </c>
      <c r="AW1612" t="b">
        <v>0</v>
      </c>
      <c r="AX1612">
        <v>27600000</v>
      </c>
      <c r="AY1612" s="20">
        <v>44938</v>
      </c>
      <c r="AZ1612" s="20"/>
      <c r="BA1612" s="20"/>
      <c r="BB1612">
        <v>1</v>
      </c>
      <c r="BC1612">
        <v>0.3333333432674408</v>
      </c>
      <c r="BD1612">
        <v>1</v>
      </c>
      <c r="BE1612">
        <v>11.5</v>
      </c>
      <c r="BF1612" s="35" t="s">
        <v>14691</v>
      </c>
      <c r="BG1612" s="35" t="s">
        <v>534</v>
      </c>
      <c r="BH1612" s="35" t="s">
        <v>6803</v>
      </c>
      <c r="BI1612" s="35" t="s">
        <v>2580</v>
      </c>
      <c r="BJ1612" s="35" t="s">
        <v>6804</v>
      </c>
    </row>
    <row r="1613" spans="1:62" x14ac:dyDescent="0.2">
      <c r="A1613">
        <v>1611</v>
      </c>
      <c r="B1613" s="35" t="s">
        <v>6795</v>
      </c>
      <c r="C1613" s="35" t="s">
        <v>6796</v>
      </c>
      <c r="D1613" s="35" t="s">
        <v>533</v>
      </c>
      <c r="E1613" s="35" t="s">
        <v>6805</v>
      </c>
      <c r="F1613" s="35" t="s">
        <v>6798</v>
      </c>
      <c r="G1613" s="20">
        <v>44187</v>
      </c>
      <c r="H1613" s="35" t="s">
        <v>3225</v>
      </c>
      <c r="I1613" s="35" t="s">
        <v>54</v>
      </c>
      <c r="J1613" s="35" t="s">
        <v>53</v>
      </c>
      <c r="K1613">
        <v>18</v>
      </c>
      <c r="L1613">
        <v>9.1999999999999993</v>
      </c>
      <c r="M1613" s="35" t="s">
        <v>6799</v>
      </c>
      <c r="N1613" s="35" t="s">
        <v>6800</v>
      </c>
      <c r="O1613" s="35" t="s">
        <v>149</v>
      </c>
      <c r="P1613" s="35" t="s">
        <v>2656</v>
      </c>
      <c r="Q1613" s="35" t="s">
        <v>59</v>
      </c>
      <c r="R1613" s="35" t="s">
        <v>2577</v>
      </c>
      <c r="S1613" s="35" t="s">
        <v>6801</v>
      </c>
      <c r="T1613">
        <v>27600000</v>
      </c>
      <c r="U1613">
        <v>10</v>
      </c>
      <c r="V1613" s="35" t="s">
        <v>6802</v>
      </c>
      <c r="W1613" s="35" t="s">
        <v>532</v>
      </c>
      <c r="X1613" s="35" t="s">
        <v>147</v>
      </c>
      <c r="Y1613" s="35" t="s">
        <v>48</v>
      </c>
      <c r="Z1613" s="35" t="s">
        <v>14691</v>
      </c>
      <c r="AA1613" s="35" t="s">
        <v>14691</v>
      </c>
      <c r="AC1613" s="35" t="s">
        <v>14691</v>
      </c>
      <c r="AD1613" s="35" t="s">
        <v>14691</v>
      </c>
      <c r="AE1613">
        <v>276019285</v>
      </c>
      <c r="AF1613">
        <v>10</v>
      </c>
      <c r="AG1613" s="35" t="s">
        <v>14691</v>
      </c>
      <c r="AI1613">
        <v>9200000</v>
      </c>
      <c r="AJ1613" s="20">
        <v>44204</v>
      </c>
      <c r="AK1613" s="20"/>
      <c r="AL1613">
        <v>7770000</v>
      </c>
      <c r="AO1613">
        <v>5180000</v>
      </c>
      <c r="AP1613" s="35" t="s">
        <v>14691</v>
      </c>
      <c r="AQ1613" s="35" t="s">
        <v>14691</v>
      </c>
      <c r="AR1613" s="35" t="s">
        <v>14691</v>
      </c>
      <c r="AS1613" s="35" t="s">
        <v>14691</v>
      </c>
      <c r="AT1613" s="35" t="s">
        <v>14691</v>
      </c>
      <c r="AU1613">
        <v>10.01</v>
      </c>
      <c r="AV1613">
        <v>10.063000000000001</v>
      </c>
      <c r="AW1613" t="b">
        <v>0</v>
      </c>
      <c r="AX1613">
        <v>27600000</v>
      </c>
      <c r="AY1613" s="20">
        <v>44938</v>
      </c>
      <c r="AZ1613" s="20"/>
      <c r="BA1613" s="20"/>
      <c r="BB1613">
        <v>1</v>
      </c>
      <c r="BC1613">
        <v>0.3333333432674408</v>
      </c>
      <c r="BD1613">
        <v>1</v>
      </c>
      <c r="BE1613">
        <v>11.5</v>
      </c>
      <c r="BF1613" s="35" t="s">
        <v>14691</v>
      </c>
      <c r="BG1613" s="35" t="s">
        <v>6795</v>
      </c>
      <c r="BH1613" s="35" t="s">
        <v>6806</v>
      </c>
      <c r="BI1613" s="35" t="s">
        <v>2584</v>
      </c>
      <c r="BJ1613" s="35" t="s">
        <v>6807</v>
      </c>
    </row>
    <row r="1614" spans="1:62" x14ac:dyDescent="0.2">
      <c r="A1614">
        <v>1612</v>
      </c>
      <c r="B1614" s="35" t="s">
        <v>6795</v>
      </c>
      <c r="C1614" s="35" t="s">
        <v>6796</v>
      </c>
      <c r="D1614" s="35" t="s">
        <v>533</v>
      </c>
      <c r="E1614" s="35" t="s">
        <v>6808</v>
      </c>
      <c r="F1614" s="35" t="s">
        <v>6798</v>
      </c>
      <c r="G1614" s="20">
        <v>44187</v>
      </c>
      <c r="H1614" s="35" t="s">
        <v>3225</v>
      </c>
      <c r="I1614" s="35" t="s">
        <v>54</v>
      </c>
      <c r="J1614" s="35" t="s">
        <v>53</v>
      </c>
      <c r="K1614">
        <v>18</v>
      </c>
      <c r="L1614">
        <v>9.1999999999999993</v>
      </c>
      <c r="M1614" s="35" t="s">
        <v>6799</v>
      </c>
      <c r="N1614" s="35" t="s">
        <v>6800</v>
      </c>
      <c r="O1614" s="35" t="s">
        <v>149</v>
      </c>
      <c r="P1614" s="35" t="s">
        <v>2656</v>
      </c>
      <c r="Q1614" s="35" t="s">
        <v>59</v>
      </c>
      <c r="R1614" s="35" t="s">
        <v>2577</v>
      </c>
      <c r="S1614" s="35" t="s">
        <v>6801</v>
      </c>
      <c r="T1614">
        <v>27600000</v>
      </c>
      <c r="U1614">
        <v>10</v>
      </c>
      <c r="V1614" s="35" t="s">
        <v>6802</v>
      </c>
      <c r="W1614" s="35" t="s">
        <v>532</v>
      </c>
      <c r="X1614" s="35" t="s">
        <v>147</v>
      </c>
      <c r="Y1614" s="35" t="s">
        <v>48</v>
      </c>
      <c r="Z1614" s="35" t="s">
        <v>14691</v>
      </c>
      <c r="AA1614" s="35" t="s">
        <v>14691</v>
      </c>
      <c r="AC1614" s="35" t="s">
        <v>14691</v>
      </c>
      <c r="AD1614" s="35" t="s">
        <v>14691</v>
      </c>
      <c r="AE1614">
        <v>276019285</v>
      </c>
      <c r="AF1614">
        <v>10</v>
      </c>
      <c r="AG1614" s="35" t="s">
        <v>14691</v>
      </c>
      <c r="AI1614">
        <v>9200000</v>
      </c>
      <c r="AJ1614" s="20">
        <v>44204</v>
      </c>
      <c r="AK1614" s="20"/>
      <c r="AL1614">
        <v>7770000</v>
      </c>
      <c r="AO1614">
        <v>5180000</v>
      </c>
      <c r="AP1614" s="35" t="s">
        <v>14691</v>
      </c>
      <c r="AQ1614" s="35" t="s">
        <v>14691</v>
      </c>
      <c r="AR1614" s="35" t="s">
        <v>14691</v>
      </c>
      <c r="AS1614" s="35" t="s">
        <v>14691</v>
      </c>
      <c r="AT1614" s="35" t="s">
        <v>14691</v>
      </c>
      <c r="AU1614">
        <v>10.01</v>
      </c>
      <c r="AV1614">
        <v>10.063000000000001</v>
      </c>
      <c r="AW1614" t="b">
        <v>0</v>
      </c>
      <c r="AX1614">
        <v>27600000</v>
      </c>
      <c r="AY1614" s="20">
        <v>44938</v>
      </c>
      <c r="AZ1614" s="20"/>
      <c r="BA1614" s="20"/>
      <c r="BB1614">
        <v>1</v>
      </c>
      <c r="BC1614">
        <v>0.3333333432674408</v>
      </c>
      <c r="BD1614">
        <v>1</v>
      </c>
      <c r="BE1614">
        <v>11.5</v>
      </c>
      <c r="BF1614" s="35" t="s">
        <v>14691</v>
      </c>
      <c r="BG1614" s="35" t="s">
        <v>6809</v>
      </c>
      <c r="BH1614" s="35" t="s">
        <v>6810</v>
      </c>
      <c r="BI1614" s="35" t="s">
        <v>2589</v>
      </c>
      <c r="BJ1614" s="35" t="s">
        <v>6811</v>
      </c>
    </row>
    <row r="1615" spans="1:62" x14ac:dyDescent="0.2">
      <c r="A1615">
        <v>1613</v>
      </c>
      <c r="B1615" s="35" t="s">
        <v>6609</v>
      </c>
      <c r="C1615" s="35" t="s">
        <v>6610</v>
      </c>
      <c r="D1615" s="35" t="s">
        <v>6611</v>
      </c>
      <c r="E1615" s="35" t="s">
        <v>6612</v>
      </c>
      <c r="F1615" s="35" t="s">
        <v>6613</v>
      </c>
      <c r="G1615" s="20">
        <v>44183</v>
      </c>
      <c r="H1615" s="35" t="s">
        <v>3225</v>
      </c>
      <c r="I1615" s="35" t="s">
        <v>54</v>
      </c>
      <c r="J1615" s="35" t="s">
        <v>69</v>
      </c>
      <c r="K1615">
        <v>18</v>
      </c>
      <c r="L1615">
        <v>9.1999999999999993</v>
      </c>
      <c r="M1615" s="35" t="s">
        <v>6614</v>
      </c>
      <c r="N1615" s="35" t="s">
        <v>6615</v>
      </c>
      <c r="O1615" s="35" t="s">
        <v>51</v>
      </c>
      <c r="P1615" s="35" t="s">
        <v>2656</v>
      </c>
      <c r="Q1615" s="35" t="s">
        <v>59</v>
      </c>
      <c r="R1615" s="35" t="s">
        <v>2577</v>
      </c>
      <c r="S1615" s="35" t="s">
        <v>6616</v>
      </c>
      <c r="T1615">
        <v>34500000</v>
      </c>
      <c r="U1615">
        <v>10</v>
      </c>
      <c r="V1615" s="35" t="s">
        <v>6617</v>
      </c>
      <c r="W1615" s="35" t="s">
        <v>530</v>
      </c>
      <c r="X1615" s="35" t="s">
        <v>49</v>
      </c>
      <c r="Y1615" s="35" t="s">
        <v>48</v>
      </c>
      <c r="Z1615" s="35" t="s">
        <v>65</v>
      </c>
      <c r="AA1615" s="35" t="s">
        <v>48</v>
      </c>
      <c r="AC1615" s="35" t="s">
        <v>14691</v>
      </c>
      <c r="AD1615" s="35" t="s">
        <v>14691</v>
      </c>
      <c r="AE1615">
        <v>345112084</v>
      </c>
      <c r="AF1615">
        <v>10</v>
      </c>
      <c r="AG1615" s="35" t="s">
        <v>529</v>
      </c>
      <c r="AH1615">
        <v>2350000000</v>
      </c>
      <c r="AI1615">
        <v>17250000</v>
      </c>
      <c r="AJ1615" s="20">
        <v>44202</v>
      </c>
      <c r="AK1615" s="20">
        <v>44455</v>
      </c>
      <c r="AL1615">
        <v>9400000</v>
      </c>
      <c r="AO1615">
        <v>9400000</v>
      </c>
      <c r="AP1615" s="35" t="s">
        <v>14691</v>
      </c>
      <c r="AQ1615" s="35" t="s">
        <v>14691</v>
      </c>
      <c r="AR1615" s="35" t="s">
        <v>528</v>
      </c>
      <c r="AS1615" s="35" t="s">
        <v>6618</v>
      </c>
      <c r="AT1615" s="35" t="s">
        <v>14691</v>
      </c>
      <c r="AU1615">
        <v>10.01</v>
      </c>
      <c r="AV1615">
        <v>10.065</v>
      </c>
      <c r="AW1615" t="b">
        <v>1</v>
      </c>
      <c r="AX1615">
        <v>34500000</v>
      </c>
      <c r="AY1615" s="20">
        <v>44934</v>
      </c>
      <c r="AZ1615" s="20">
        <v>44651</v>
      </c>
      <c r="BA1615" s="20"/>
      <c r="BB1615">
        <v>1</v>
      </c>
      <c r="BC1615">
        <v>0.5</v>
      </c>
      <c r="BD1615">
        <v>1</v>
      </c>
      <c r="BE1615">
        <v>11.5</v>
      </c>
      <c r="BF1615" s="35" t="s">
        <v>14691</v>
      </c>
      <c r="BG1615" s="35" t="s">
        <v>531</v>
      </c>
      <c r="BH1615" s="35" t="s">
        <v>6619</v>
      </c>
      <c r="BI1615" s="35" t="s">
        <v>2580</v>
      </c>
      <c r="BJ1615" s="35" t="s">
        <v>6620</v>
      </c>
    </row>
    <row r="1616" spans="1:62" x14ac:dyDescent="0.2">
      <c r="A1616">
        <v>1614</v>
      </c>
      <c r="B1616" s="35" t="s">
        <v>6609</v>
      </c>
      <c r="C1616" s="35" t="s">
        <v>6610</v>
      </c>
      <c r="D1616" s="35" t="s">
        <v>6611</v>
      </c>
      <c r="E1616" s="35" t="s">
        <v>6621</v>
      </c>
      <c r="F1616" s="35" t="s">
        <v>6613</v>
      </c>
      <c r="G1616" s="20">
        <v>44183</v>
      </c>
      <c r="H1616" s="35" t="s">
        <v>3225</v>
      </c>
      <c r="I1616" s="35" t="s">
        <v>54</v>
      </c>
      <c r="J1616" s="35" t="s">
        <v>69</v>
      </c>
      <c r="K1616">
        <v>18</v>
      </c>
      <c r="L1616">
        <v>9.1999999999999993</v>
      </c>
      <c r="M1616" s="35" t="s">
        <v>6614</v>
      </c>
      <c r="N1616" s="35" t="s">
        <v>6615</v>
      </c>
      <c r="O1616" s="35" t="s">
        <v>51</v>
      </c>
      <c r="P1616" s="35" t="s">
        <v>2656</v>
      </c>
      <c r="Q1616" s="35" t="s">
        <v>59</v>
      </c>
      <c r="R1616" s="35" t="s">
        <v>2577</v>
      </c>
      <c r="S1616" s="35" t="s">
        <v>6616</v>
      </c>
      <c r="T1616">
        <v>34500000</v>
      </c>
      <c r="U1616">
        <v>10</v>
      </c>
      <c r="V1616" s="35" t="s">
        <v>6617</v>
      </c>
      <c r="W1616" s="35" t="s">
        <v>530</v>
      </c>
      <c r="X1616" s="35" t="s">
        <v>49</v>
      </c>
      <c r="Y1616" s="35" t="s">
        <v>48</v>
      </c>
      <c r="Z1616" s="35" t="s">
        <v>65</v>
      </c>
      <c r="AA1616" s="35" t="s">
        <v>48</v>
      </c>
      <c r="AC1616" s="35" t="s">
        <v>14691</v>
      </c>
      <c r="AD1616" s="35" t="s">
        <v>14691</v>
      </c>
      <c r="AE1616">
        <v>345112084</v>
      </c>
      <c r="AF1616">
        <v>10</v>
      </c>
      <c r="AG1616" s="35" t="s">
        <v>529</v>
      </c>
      <c r="AH1616">
        <v>2350000000</v>
      </c>
      <c r="AI1616">
        <v>17250000</v>
      </c>
      <c r="AJ1616" s="20">
        <v>44202</v>
      </c>
      <c r="AK1616" s="20">
        <v>44455</v>
      </c>
      <c r="AL1616">
        <v>9400000</v>
      </c>
      <c r="AO1616">
        <v>9400000</v>
      </c>
      <c r="AP1616" s="35" t="s">
        <v>14691</v>
      </c>
      <c r="AQ1616" s="35" t="s">
        <v>14691</v>
      </c>
      <c r="AR1616" s="35" t="s">
        <v>528</v>
      </c>
      <c r="AS1616" s="35" t="s">
        <v>6618</v>
      </c>
      <c r="AT1616" s="35" t="s">
        <v>14691</v>
      </c>
      <c r="AU1616">
        <v>10.01</v>
      </c>
      <c r="AV1616">
        <v>10.065</v>
      </c>
      <c r="AW1616" t="b">
        <v>1</v>
      </c>
      <c r="AX1616">
        <v>34500000</v>
      </c>
      <c r="AY1616" s="20">
        <v>44934</v>
      </c>
      <c r="AZ1616" s="20">
        <v>44651</v>
      </c>
      <c r="BA1616" s="20"/>
      <c r="BB1616">
        <v>1</v>
      </c>
      <c r="BC1616">
        <v>0.5</v>
      </c>
      <c r="BD1616">
        <v>1</v>
      </c>
      <c r="BE1616">
        <v>11.5</v>
      </c>
      <c r="BF1616" s="35" t="s">
        <v>14691</v>
      </c>
      <c r="BG1616" s="35" t="s">
        <v>6609</v>
      </c>
      <c r="BH1616" s="35" t="s">
        <v>6622</v>
      </c>
      <c r="BI1616" s="35" t="s">
        <v>2584</v>
      </c>
      <c r="BJ1616" s="35" t="s">
        <v>6623</v>
      </c>
    </row>
    <row r="1617" spans="1:62" x14ac:dyDescent="0.2">
      <c r="A1617">
        <v>1615</v>
      </c>
      <c r="B1617" s="35" t="s">
        <v>6609</v>
      </c>
      <c r="C1617" s="35" t="s">
        <v>6610</v>
      </c>
      <c r="D1617" s="35" t="s">
        <v>6611</v>
      </c>
      <c r="E1617" s="35" t="s">
        <v>6624</v>
      </c>
      <c r="F1617" s="35" t="s">
        <v>6613</v>
      </c>
      <c r="G1617" s="20">
        <v>44183</v>
      </c>
      <c r="H1617" s="35" t="s">
        <v>3225</v>
      </c>
      <c r="I1617" s="35" t="s">
        <v>54</v>
      </c>
      <c r="J1617" s="35" t="s">
        <v>69</v>
      </c>
      <c r="K1617">
        <v>18</v>
      </c>
      <c r="L1617">
        <v>9.1999999999999993</v>
      </c>
      <c r="M1617" s="35" t="s">
        <v>6614</v>
      </c>
      <c r="N1617" s="35" t="s">
        <v>6615</v>
      </c>
      <c r="O1617" s="35" t="s">
        <v>51</v>
      </c>
      <c r="P1617" s="35" t="s">
        <v>2656</v>
      </c>
      <c r="Q1617" s="35" t="s">
        <v>59</v>
      </c>
      <c r="R1617" s="35" t="s">
        <v>2577</v>
      </c>
      <c r="S1617" s="35" t="s">
        <v>6616</v>
      </c>
      <c r="T1617">
        <v>34500000</v>
      </c>
      <c r="U1617">
        <v>10</v>
      </c>
      <c r="V1617" s="35" t="s">
        <v>6617</v>
      </c>
      <c r="W1617" s="35" t="s">
        <v>530</v>
      </c>
      <c r="X1617" s="35" t="s">
        <v>49</v>
      </c>
      <c r="Y1617" s="35" t="s">
        <v>48</v>
      </c>
      <c r="Z1617" s="35" t="s">
        <v>65</v>
      </c>
      <c r="AA1617" s="35" t="s">
        <v>48</v>
      </c>
      <c r="AC1617" s="35" t="s">
        <v>14691</v>
      </c>
      <c r="AD1617" s="35" t="s">
        <v>14691</v>
      </c>
      <c r="AE1617">
        <v>345112084</v>
      </c>
      <c r="AF1617">
        <v>10</v>
      </c>
      <c r="AG1617" s="35" t="s">
        <v>529</v>
      </c>
      <c r="AH1617">
        <v>2350000000</v>
      </c>
      <c r="AI1617">
        <v>17250000</v>
      </c>
      <c r="AJ1617" s="20">
        <v>44202</v>
      </c>
      <c r="AK1617" s="20">
        <v>44455</v>
      </c>
      <c r="AL1617">
        <v>9400000</v>
      </c>
      <c r="AO1617">
        <v>9400000</v>
      </c>
      <c r="AP1617" s="35" t="s">
        <v>14691</v>
      </c>
      <c r="AQ1617" s="35" t="s">
        <v>14691</v>
      </c>
      <c r="AR1617" s="35" t="s">
        <v>528</v>
      </c>
      <c r="AS1617" s="35" t="s">
        <v>6618</v>
      </c>
      <c r="AT1617" s="35" t="s">
        <v>14691</v>
      </c>
      <c r="AU1617">
        <v>10.01</v>
      </c>
      <c r="AV1617">
        <v>10.065</v>
      </c>
      <c r="AW1617" t="b">
        <v>1</v>
      </c>
      <c r="AX1617">
        <v>34500000</v>
      </c>
      <c r="AY1617" s="20">
        <v>44934</v>
      </c>
      <c r="AZ1617" s="20">
        <v>44651</v>
      </c>
      <c r="BA1617" s="20"/>
      <c r="BB1617">
        <v>1</v>
      </c>
      <c r="BC1617">
        <v>0.5</v>
      </c>
      <c r="BD1617">
        <v>1</v>
      </c>
      <c r="BE1617">
        <v>11.5</v>
      </c>
      <c r="BF1617" s="35" t="s">
        <v>14691</v>
      </c>
      <c r="BG1617" s="35" t="s">
        <v>6625</v>
      </c>
      <c r="BH1617" s="35" t="s">
        <v>6626</v>
      </c>
      <c r="BI1617" s="35" t="s">
        <v>2589</v>
      </c>
      <c r="BJ1617" s="35" t="s">
        <v>6627</v>
      </c>
    </row>
    <row r="1618" spans="1:62" x14ac:dyDescent="0.2">
      <c r="A1618">
        <v>1616</v>
      </c>
      <c r="B1618" s="35" t="s">
        <v>4008</v>
      </c>
      <c r="C1618" s="35" t="s">
        <v>4009</v>
      </c>
      <c r="D1618" s="35" t="s">
        <v>4010</v>
      </c>
      <c r="E1618" s="35" t="s">
        <v>4011</v>
      </c>
      <c r="F1618" s="35" t="s">
        <v>4012</v>
      </c>
      <c r="G1618" s="20">
        <v>44354</v>
      </c>
      <c r="H1618" s="35" t="s">
        <v>526</v>
      </c>
      <c r="I1618" s="35" t="s">
        <v>61</v>
      </c>
      <c r="J1618" s="35" t="s">
        <v>525</v>
      </c>
      <c r="K1618">
        <v>18</v>
      </c>
      <c r="L1618">
        <v>9.1999999999999993</v>
      </c>
      <c r="M1618" s="35" t="s">
        <v>4013</v>
      </c>
      <c r="N1618" s="35" t="s">
        <v>4014</v>
      </c>
      <c r="O1618" s="35" t="s">
        <v>524</v>
      </c>
      <c r="P1618" s="35" t="s">
        <v>3549</v>
      </c>
      <c r="Q1618" s="35" t="s">
        <v>523</v>
      </c>
      <c r="R1618" s="35" t="s">
        <v>2623</v>
      </c>
      <c r="S1618" s="35" t="s">
        <v>4015</v>
      </c>
      <c r="T1618">
        <v>5750000</v>
      </c>
      <c r="U1618">
        <v>10</v>
      </c>
      <c r="V1618" s="35" t="s">
        <v>14691</v>
      </c>
      <c r="W1618" s="35" t="s">
        <v>522</v>
      </c>
      <c r="X1618" s="35" t="s">
        <v>147</v>
      </c>
      <c r="Y1618" s="35" t="s">
        <v>216</v>
      </c>
      <c r="Z1618" s="35" t="s">
        <v>14691</v>
      </c>
      <c r="AA1618" s="35" t="s">
        <v>14691</v>
      </c>
      <c r="AC1618" s="35" t="s">
        <v>14691</v>
      </c>
      <c r="AD1618" s="35" t="s">
        <v>14691</v>
      </c>
      <c r="AE1618">
        <v>58077834</v>
      </c>
      <c r="AF1618">
        <v>10.1</v>
      </c>
      <c r="AG1618" s="35" t="s">
        <v>14691</v>
      </c>
      <c r="AI1618">
        <v>2875000</v>
      </c>
      <c r="AJ1618" s="20">
        <v>44420</v>
      </c>
      <c r="AK1618" s="20"/>
      <c r="AL1618">
        <v>2934000</v>
      </c>
      <c r="AM1618">
        <v>293400</v>
      </c>
      <c r="AP1618" s="35" t="s">
        <v>14691</v>
      </c>
      <c r="AQ1618" s="35" t="s">
        <v>14691</v>
      </c>
      <c r="AR1618" s="35" t="s">
        <v>14691</v>
      </c>
      <c r="AS1618" s="35" t="s">
        <v>14691</v>
      </c>
      <c r="AT1618" s="35" t="s">
        <v>14691</v>
      </c>
      <c r="AU1618">
        <v>10.09</v>
      </c>
      <c r="AV1618">
        <v>10.103</v>
      </c>
      <c r="AW1618" t="b">
        <v>0</v>
      </c>
      <c r="AX1618">
        <v>5750000</v>
      </c>
      <c r="AY1618" s="20">
        <v>44789</v>
      </c>
      <c r="AZ1618" s="20"/>
      <c r="BA1618" s="20">
        <v>44881</v>
      </c>
      <c r="BB1618">
        <v>1</v>
      </c>
      <c r="BC1618">
        <v>0.5</v>
      </c>
      <c r="BD1618">
        <v>1</v>
      </c>
      <c r="BE1618">
        <v>11.5</v>
      </c>
      <c r="BF1618" s="35" t="s">
        <v>14691</v>
      </c>
      <c r="BG1618" s="35" t="s">
        <v>527</v>
      </c>
      <c r="BH1618" s="35" t="s">
        <v>4016</v>
      </c>
      <c r="BI1618" s="35" t="s">
        <v>2580</v>
      </c>
      <c r="BJ1618" s="35" t="s">
        <v>4017</v>
      </c>
    </row>
    <row r="1619" spans="1:62" x14ac:dyDescent="0.2">
      <c r="A1619">
        <v>1617</v>
      </c>
      <c r="B1619" s="35" t="s">
        <v>4008</v>
      </c>
      <c r="C1619" s="35" t="s">
        <v>4009</v>
      </c>
      <c r="D1619" s="35" t="s">
        <v>4010</v>
      </c>
      <c r="E1619" s="35" t="s">
        <v>4018</v>
      </c>
      <c r="F1619" s="35" t="s">
        <v>4012</v>
      </c>
      <c r="G1619" s="20">
        <v>44354</v>
      </c>
      <c r="H1619" s="35" t="s">
        <v>526</v>
      </c>
      <c r="I1619" s="35" t="s">
        <v>61</v>
      </c>
      <c r="J1619" s="35" t="s">
        <v>525</v>
      </c>
      <c r="K1619">
        <v>18</v>
      </c>
      <c r="L1619">
        <v>9.1999999999999993</v>
      </c>
      <c r="M1619" s="35" t="s">
        <v>4013</v>
      </c>
      <c r="N1619" s="35" t="s">
        <v>4014</v>
      </c>
      <c r="O1619" s="35" t="s">
        <v>524</v>
      </c>
      <c r="P1619" s="35" t="s">
        <v>3549</v>
      </c>
      <c r="Q1619" s="35" t="s">
        <v>523</v>
      </c>
      <c r="R1619" s="35" t="s">
        <v>2623</v>
      </c>
      <c r="S1619" s="35" t="s">
        <v>4015</v>
      </c>
      <c r="T1619">
        <v>5750000</v>
      </c>
      <c r="U1619">
        <v>10</v>
      </c>
      <c r="V1619" s="35" t="s">
        <v>14691</v>
      </c>
      <c r="W1619" s="35" t="s">
        <v>522</v>
      </c>
      <c r="X1619" s="35" t="s">
        <v>147</v>
      </c>
      <c r="Y1619" s="35" t="s">
        <v>216</v>
      </c>
      <c r="Z1619" s="35" t="s">
        <v>14691</v>
      </c>
      <c r="AA1619" s="35" t="s">
        <v>14691</v>
      </c>
      <c r="AC1619" s="35" t="s">
        <v>14691</v>
      </c>
      <c r="AD1619" s="35" t="s">
        <v>14691</v>
      </c>
      <c r="AE1619">
        <v>58077834</v>
      </c>
      <c r="AF1619">
        <v>10.1</v>
      </c>
      <c r="AG1619" s="35" t="s">
        <v>14691</v>
      </c>
      <c r="AI1619">
        <v>2875000</v>
      </c>
      <c r="AJ1619" s="20">
        <v>44420</v>
      </c>
      <c r="AK1619" s="20"/>
      <c r="AL1619">
        <v>2934000</v>
      </c>
      <c r="AM1619">
        <v>293400</v>
      </c>
      <c r="AP1619" s="35" t="s">
        <v>14691</v>
      </c>
      <c r="AQ1619" s="35" t="s">
        <v>14691</v>
      </c>
      <c r="AR1619" s="35" t="s">
        <v>14691</v>
      </c>
      <c r="AS1619" s="35" t="s">
        <v>14691</v>
      </c>
      <c r="AT1619" s="35" t="s">
        <v>14691</v>
      </c>
      <c r="AU1619">
        <v>10.09</v>
      </c>
      <c r="AV1619">
        <v>10.103</v>
      </c>
      <c r="AW1619" t="b">
        <v>0</v>
      </c>
      <c r="AX1619">
        <v>5750000</v>
      </c>
      <c r="AY1619" s="20">
        <v>44789</v>
      </c>
      <c r="AZ1619" s="20"/>
      <c r="BA1619" s="20">
        <v>44881</v>
      </c>
      <c r="BB1619">
        <v>1</v>
      </c>
      <c r="BC1619">
        <v>0.5</v>
      </c>
      <c r="BD1619">
        <v>1</v>
      </c>
      <c r="BE1619">
        <v>11.5</v>
      </c>
      <c r="BF1619" s="35" t="s">
        <v>14691</v>
      </c>
      <c r="BG1619" s="35" t="s">
        <v>4008</v>
      </c>
      <c r="BH1619" s="35" t="s">
        <v>4019</v>
      </c>
      <c r="BI1619" s="35" t="s">
        <v>2584</v>
      </c>
      <c r="BJ1619" s="35" t="s">
        <v>4020</v>
      </c>
    </row>
    <row r="1620" spans="1:62" x14ac:dyDescent="0.2">
      <c r="A1620">
        <v>1618</v>
      </c>
      <c r="B1620" s="35" t="s">
        <v>4008</v>
      </c>
      <c r="C1620" s="35" t="s">
        <v>4009</v>
      </c>
      <c r="D1620" s="35" t="s">
        <v>4010</v>
      </c>
      <c r="E1620" s="35" t="s">
        <v>4021</v>
      </c>
      <c r="F1620" s="35" t="s">
        <v>4012</v>
      </c>
      <c r="G1620" s="20">
        <v>44354</v>
      </c>
      <c r="H1620" s="35" t="s">
        <v>526</v>
      </c>
      <c r="I1620" s="35" t="s">
        <v>61</v>
      </c>
      <c r="J1620" s="35" t="s">
        <v>525</v>
      </c>
      <c r="K1620">
        <v>18</v>
      </c>
      <c r="L1620">
        <v>9.1999999999999993</v>
      </c>
      <c r="M1620" s="35" t="s">
        <v>4013</v>
      </c>
      <c r="N1620" s="35" t="s">
        <v>4014</v>
      </c>
      <c r="O1620" s="35" t="s">
        <v>524</v>
      </c>
      <c r="P1620" s="35" t="s">
        <v>3549</v>
      </c>
      <c r="Q1620" s="35" t="s">
        <v>523</v>
      </c>
      <c r="R1620" s="35" t="s">
        <v>2623</v>
      </c>
      <c r="S1620" s="35" t="s">
        <v>4015</v>
      </c>
      <c r="T1620">
        <v>5750000</v>
      </c>
      <c r="U1620">
        <v>10</v>
      </c>
      <c r="V1620" s="35" t="s">
        <v>14691</v>
      </c>
      <c r="W1620" s="35" t="s">
        <v>522</v>
      </c>
      <c r="X1620" s="35" t="s">
        <v>147</v>
      </c>
      <c r="Y1620" s="35" t="s">
        <v>216</v>
      </c>
      <c r="Z1620" s="35" t="s">
        <v>14691</v>
      </c>
      <c r="AA1620" s="35" t="s">
        <v>14691</v>
      </c>
      <c r="AC1620" s="35" t="s">
        <v>14691</v>
      </c>
      <c r="AD1620" s="35" t="s">
        <v>14691</v>
      </c>
      <c r="AE1620">
        <v>58077834</v>
      </c>
      <c r="AF1620">
        <v>10.1</v>
      </c>
      <c r="AG1620" s="35" t="s">
        <v>14691</v>
      </c>
      <c r="AI1620">
        <v>2875000</v>
      </c>
      <c r="AJ1620" s="20">
        <v>44420</v>
      </c>
      <c r="AK1620" s="20"/>
      <c r="AL1620">
        <v>2934000</v>
      </c>
      <c r="AM1620">
        <v>293400</v>
      </c>
      <c r="AP1620" s="35" t="s">
        <v>14691</v>
      </c>
      <c r="AQ1620" s="35" t="s">
        <v>14691</v>
      </c>
      <c r="AR1620" s="35" t="s">
        <v>14691</v>
      </c>
      <c r="AS1620" s="35" t="s">
        <v>14691</v>
      </c>
      <c r="AT1620" s="35" t="s">
        <v>14691</v>
      </c>
      <c r="AU1620">
        <v>10.09</v>
      </c>
      <c r="AV1620">
        <v>10.103</v>
      </c>
      <c r="AW1620" t="b">
        <v>0</v>
      </c>
      <c r="AX1620">
        <v>5750000</v>
      </c>
      <c r="AY1620" s="20">
        <v>44789</v>
      </c>
      <c r="AZ1620" s="20"/>
      <c r="BA1620" s="20">
        <v>44881</v>
      </c>
      <c r="BB1620">
        <v>1</v>
      </c>
      <c r="BC1620">
        <v>0.5</v>
      </c>
      <c r="BD1620">
        <v>1</v>
      </c>
      <c r="BE1620">
        <v>11.5</v>
      </c>
      <c r="BF1620" s="35" t="s">
        <v>14691</v>
      </c>
      <c r="BG1620" s="35" t="s">
        <v>4022</v>
      </c>
      <c r="BH1620" s="35" t="s">
        <v>4023</v>
      </c>
      <c r="BI1620" s="35" t="s">
        <v>2589</v>
      </c>
      <c r="BJ1620" s="35" t="s">
        <v>4024</v>
      </c>
    </row>
    <row r="1621" spans="1:62" x14ac:dyDescent="0.2">
      <c r="A1621">
        <v>1619</v>
      </c>
      <c r="B1621" s="35" t="s">
        <v>4008</v>
      </c>
      <c r="C1621" s="35" t="s">
        <v>4009</v>
      </c>
      <c r="D1621" s="35" t="s">
        <v>4010</v>
      </c>
      <c r="E1621" s="35" t="s">
        <v>4025</v>
      </c>
      <c r="F1621" s="35" t="s">
        <v>4012</v>
      </c>
      <c r="G1621" s="20">
        <v>44354</v>
      </c>
      <c r="H1621" s="35" t="s">
        <v>526</v>
      </c>
      <c r="I1621" s="35" t="s">
        <v>61</v>
      </c>
      <c r="J1621" s="35" t="s">
        <v>525</v>
      </c>
      <c r="K1621">
        <v>18</v>
      </c>
      <c r="L1621">
        <v>9.1999999999999993</v>
      </c>
      <c r="M1621" s="35" t="s">
        <v>4013</v>
      </c>
      <c r="N1621" s="35" t="s">
        <v>4014</v>
      </c>
      <c r="O1621" s="35" t="s">
        <v>524</v>
      </c>
      <c r="P1621" s="35" t="s">
        <v>3549</v>
      </c>
      <c r="Q1621" s="35" t="s">
        <v>523</v>
      </c>
      <c r="R1621" s="35" t="s">
        <v>2623</v>
      </c>
      <c r="S1621" s="35" t="s">
        <v>4015</v>
      </c>
      <c r="T1621">
        <v>5750000</v>
      </c>
      <c r="U1621">
        <v>10</v>
      </c>
      <c r="V1621" s="35" t="s">
        <v>14691</v>
      </c>
      <c r="W1621" s="35" t="s">
        <v>522</v>
      </c>
      <c r="X1621" s="35" t="s">
        <v>147</v>
      </c>
      <c r="Y1621" s="35" t="s">
        <v>216</v>
      </c>
      <c r="Z1621" s="35" t="s">
        <v>14691</v>
      </c>
      <c r="AA1621" s="35" t="s">
        <v>14691</v>
      </c>
      <c r="AC1621" s="35" t="s">
        <v>14691</v>
      </c>
      <c r="AD1621" s="35" t="s">
        <v>14691</v>
      </c>
      <c r="AE1621">
        <v>58077834</v>
      </c>
      <c r="AF1621">
        <v>10.1</v>
      </c>
      <c r="AG1621" s="35" t="s">
        <v>14691</v>
      </c>
      <c r="AI1621">
        <v>2875000</v>
      </c>
      <c r="AJ1621" s="20">
        <v>44420</v>
      </c>
      <c r="AK1621" s="20"/>
      <c r="AL1621">
        <v>2934000</v>
      </c>
      <c r="AM1621">
        <v>293400</v>
      </c>
      <c r="AP1621" s="35" t="s">
        <v>14691</v>
      </c>
      <c r="AQ1621" s="35" t="s">
        <v>14691</v>
      </c>
      <c r="AR1621" s="35" t="s">
        <v>14691</v>
      </c>
      <c r="AS1621" s="35" t="s">
        <v>14691</v>
      </c>
      <c r="AT1621" s="35" t="s">
        <v>14691</v>
      </c>
      <c r="AU1621">
        <v>10.09</v>
      </c>
      <c r="AV1621">
        <v>10.103</v>
      </c>
      <c r="AW1621" t="b">
        <v>0</v>
      </c>
      <c r="AX1621">
        <v>5750000</v>
      </c>
      <c r="AY1621" s="20">
        <v>44789</v>
      </c>
      <c r="AZ1621" s="20"/>
      <c r="BA1621" s="20">
        <v>44881</v>
      </c>
      <c r="BB1621">
        <v>1</v>
      </c>
      <c r="BC1621">
        <v>0.5</v>
      </c>
      <c r="BD1621">
        <v>1</v>
      </c>
      <c r="BE1621">
        <v>11.5</v>
      </c>
      <c r="BF1621" s="35" t="s">
        <v>14691</v>
      </c>
      <c r="BG1621" s="35" t="s">
        <v>4026</v>
      </c>
      <c r="BH1621" s="35" t="s">
        <v>4027</v>
      </c>
      <c r="BI1621" s="35" t="s">
        <v>2613</v>
      </c>
      <c r="BJ1621" s="35" t="s">
        <v>4028</v>
      </c>
    </row>
    <row r="1622" spans="1:62" x14ac:dyDescent="0.2">
      <c r="A1622">
        <v>1620</v>
      </c>
      <c r="B1622" s="35" t="s">
        <v>12130</v>
      </c>
      <c r="C1622" s="35" t="s">
        <v>12131</v>
      </c>
      <c r="D1622" s="35" t="s">
        <v>12132</v>
      </c>
      <c r="E1622" s="35" t="s">
        <v>12133</v>
      </c>
      <c r="F1622" s="35" t="s">
        <v>12134</v>
      </c>
      <c r="G1622" s="20">
        <v>44524</v>
      </c>
      <c r="H1622" s="35" t="s">
        <v>128</v>
      </c>
      <c r="I1622" s="35" t="s">
        <v>61</v>
      </c>
      <c r="J1622" s="35" t="s">
        <v>69</v>
      </c>
      <c r="K1622">
        <v>18</v>
      </c>
      <c r="L1622">
        <v>9.1999999999999993</v>
      </c>
      <c r="M1622" s="35" t="s">
        <v>10010</v>
      </c>
      <c r="N1622" s="35" t="s">
        <v>12135</v>
      </c>
      <c r="O1622" s="35" t="s">
        <v>394</v>
      </c>
      <c r="P1622" s="35" t="s">
        <v>5960</v>
      </c>
      <c r="Q1622" s="35" t="s">
        <v>52</v>
      </c>
      <c r="R1622" s="35" t="s">
        <v>2623</v>
      </c>
      <c r="S1622" s="35" t="s">
        <v>12136</v>
      </c>
      <c r="T1622">
        <v>28750000</v>
      </c>
      <c r="U1622">
        <v>10</v>
      </c>
      <c r="V1622" s="35" t="s">
        <v>12137</v>
      </c>
      <c r="W1622" s="35" t="s">
        <v>520</v>
      </c>
      <c r="X1622" s="35" t="s">
        <v>79</v>
      </c>
      <c r="Y1622" s="35" t="s">
        <v>48</v>
      </c>
      <c r="Z1622" s="35" t="s">
        <v>14691</v>
      </c>
      <c r="AA1622" s="35" t="s">
        <v>14691</v>
      </c>
      <c r="AC1622" s="35" t="s">
        <v>14691</v>
      </c>
      <c r="AD1622" s="35" t="s">
        <v>14691</v>
      </c>
      <c r="AE1622">
        <v>293250000</v>
      </c>
      <c r="AF1622">
        <v>10.199999999999999</v>
      </c>
      <c r="AG1622" s="35" t="s">
        <v>14691</v>
      </c>
      <c r="AI1622">
        <v>14375000</v>
      </c>
      <c r="AJ1622" s="20">
        <v>44575</v>
      </c>
      <c r="AK1622" s="20"/>
      <c r="AL1622">
        <v>13655000</v>
      </c>
      <c r="AM1622">
        <v>1365500</v>
      </c>
      <c r="AP1622" s="35" t="s">
        <v>14691</v>
      </c>
      <c r="AQ1622" s="35" t="s">
        <v>14691</v>
      </c>
      <c r="AR1622" s="35" t="s">
        <v>14691</v>
      </c>
      <c r="AS1622" s="35" t="s">
        <v>14691</v>
      </c>
      <c r="AT1622" s="35" t="s">
        <v>14691</v>
      </c>
      <c r="AU1622">
        <v>10.199999999999999</v>
      </c>
      <c r="AV1622">
        <v>10.255000000000001</v>
      </c>
      <c r="AW1622" t="b">
        <v>0</v>
      </c>
      <c r="AX1622">
        <v>28750000</v>
      </c>
      <c r="AY1622" s="20">
        <v>45035</v>
      </c>
      <c r="AZ1622" s="20"/>
      <c r="BA1622" s="20">
        <v>45218</v>
      </c>
      <c r="BB1622">
        <v>1</v>
      </c>
      <c r="BC1622">
        <v>0.5</v>
      </c>
      <c r="BD1622">
        <v>1</v>
      </c>
      <c r="BE1622">
        <v>11.5</v>
      </c>
      <c r="BF1622" s="35" t="s">
        <v>14691</v>
      </c>
      <c r="BG1622" s="35" t="s">
        <v>521</v>
      </c>
      <c r="BH1622" s="35" t="s">
        <v>6937</v>
      </c>
      <c r="BI1622" s="35" t="s">
        <v>2580</v>
      </c>
      <c r="BJ1622" s="35" t="s">
        <v>6938</v>
      </c>
    </row>
    <row r="1623" spans="1:62" x14ac:dyDescent="0.2">
      <c r="A1623">
        <v>1621</v>
      </c>
      <c r="B1623" s="35" t="s">
        <v>12130</v>
      </c>
      <c r="C1623" s="35" t="s">
        <v>12131</v>
      </c>
      <c r="D1623" s="35" t="s">
        <v>12132</v>
      </c>
      <c r="E1623" s="35" t="s">
        <v>12138</v>
      </c>
      <c r="F1623" s="35" t="s">
        <v>12134</v>
      </c>
      <c r="G1623" s="20">
        <v>44524</v>
      </c>
      <c r="H1623" s="35" t="s">
        <v>128</v>
      </c>
      <c r="I1623" s="35" t="s">
        <v>61</v>
      </c>
      <c r="J1623" s="35" t="s">
        <v>69</v>
      </c>
      <c r="K1623">
        <v>18</v>
      </c>
      <c r="L1623">
        <v>9.1999999999999993</v>
      </c>
      <c r="M1623" s="35" t="s">
        <v>10010</v>
      </c>
      <c r="N1623" s="35" t="s">
        <v>12135</v>
      </c>
      <c r="O1623" s="35" t="s">
        <v>394</v>
      </c>
      <c r="P1623" s="35" t="s">
        <v>5960</v>
      </c>
      <c r="Q1623" s="35" t="s">
        <v>52</v>
      </c>
      <c r="R1623" s="35" t="s">
        <v>2623</v>
      </c>
      <c r="S1623" s="35" t="s">
        <v>12136</v>
      </c>
      <c r="T1623">
        <v>28750000</v>
      </c>
      <c r="U1623">
        <v>10</v>
      </c>
      <c r="V1623" s="35" t="s">
        <v>12137</v>
      </c>
      <c r="W1623" s="35" t="s">
        <v>520</v>
      </c>
      <c r="X1623" s="35" t="s">
        <v>79</v>
      </c>
      <c r="Y1623" s="35" t="s">
        <v>48</v>
      </c>
      <c r="Z1623" s="35" t="s">
        <v>14691</v>
      </c>
      <c r="AA1623" s="35" t="s">
        <v>14691</v>
      </c>
      <c r="AC1623" s="35" t="s">
        <v>14691</v>
      </c>
      <c r="AD1623" s="35" t="s">
        <v>14691</v>
      </c>
      <c r="AE1623">
        <v>293250000</v>
      </c>
      <c r="AF1623">
        <v>10.199999999999999</v>
      </c>
      <c r="AG1623" s="35" t="s">
        <v>14691</v>
      </c>
      <c r="AI1623">
        <v>14375000</v>
      </c>
      <c r="AJ1623" s="20">
        <v>44575</v>
      </c>
      <c r="AK1623" s="20"/>
      <c r="AL1623">
        <v>13655000</v>
      </c>
      <c r="AM1623">
        <v>1365500</v>
      </c>
      <c r="AP1623" s="35" t="s">
        <v>14691</v>
      </c>
      <c r="AQ1623" s="35" t="s">
        <v>14691</v>
      </c>
      <c r="AR1623" s="35" t="s">
        <v>14691</v>
      </c>
      <c r="AS1623" s="35" t="s">
        <v>14691</v>
      </c>
      <c r="AT1623" s="35" t="s">
        <v>14691</v>
      </c>
      <c r="AU1623">
        <v>10.199999999999999</v>
      </c>
      <c r="AV1623">
        <v>10.255000000000001</v>
      </c>
      <c r="AW1623" t="b">
        <v>0</v>
      </c>
      <c r="AX1623">
        <v>28750000</v>
      </c>
      <c r="AY1623" s="20">
        <v>45035</v>
      </c>
      <c r="AZ1623" s="20"/>
      <c r="BA1623" s="20">
        <v>45218</v>
      </c>
      <c r="BB1623">
        <v>1</v>
      </c>
      <c r="BC1623">
        <v>0.5</v>
      </c>
      <c r="BD1623">
        <v>1</v>
      </c>
      <c r="BE1623">
        <v>11.5</v>
      </c>
      <c r="BF1623" s="35" t="s">
        <v>14691</v>
      </c>
      <c r="BG1623" s="35" t="s">
        <v>12130</v>
      </c>
      <c r="BH1623" s="35" t="s">
        <v>12139</v>
      </c>
      <c r="BI1623" s="35" t="s">
        <v>2584</v>
      </c>
      <c r="BJ1623" s="35" t="s">
        <v>12140</v>
      </c>
    </row>
    <row r="1624" spans="1:62" x14ac:dyDescent="0.2">
      <c r="A1624">
        <v>1622</v>
      </c>
      <c r="B1624" s="35" t="s">
        <v>12130</v>
      </c>
      <c r="C1624" s="35" t="s">
        <v>12131</v>
      </c>
      <c r="D1624" s="35" t="s">
        <v>12132</v>
      </c>
      <c r="E1624" s="35" t="s">
        <v>12141</v>
      </c>
      <c r="F1624" s="35" t="s">
        <v>12134</v>
      </c>
      <c r="G1624" s="20">
        <v>44524</v>
      </c>
      <c r="H1624" s="35" t="s">
        <v>128</v>
      </c>
      <c r="I1624" s="35" t="s">
        <v>61</v>
      </c>
      <c r="J1624" s="35" t="s">
        <v>69</v>
      </c>
      <c r="K1624">
        <v>18</v>
      </c>
      <c r="L1624">
        <v>9.1999999999999993</v>
      </c>
      <c r="M1624" s="35" t="s">
        <v>10010</v>
      </c>
      <c r="N1624" s="35" t="s">
        <v>12135</v>
      </c>
      <c r="O1624" s="35" t="s">
        <v>394</v>
      </c>
      <c r="P1624" s="35" t="s">
        <v>5960</v>
      </c>
      <c r="Q1624" s="35" t="s">
        <v>52</v>
      </c>
      <c r="R1624" s="35" t="s">
        <v>2623</v>
      </c>
      <c r="S1624" s="35" t="s">
        <v>12136</v>
      </c>
      <c r="T1624">
        <v>28750000</v>
      </c>
      <c r="U1624">
        <v>10</v>
      </c>
      <c r="V1624" s="35" t="s">
        <v>12137</v>
      </c>
      <c r="W1624" s="35" t="s">
        <v>520</v>
      </c>
      <c r="X1624" s="35" t="s">
        <v>79</v>
      </c>
      <c r="Y1624" s="35" t="s">
        <v>48</v>
      </c>
      <c r="Z1624" s="35" t="s">
        <v>14691</v>
      </c>
      <c r="AA1624" s="35" t="s">
        <v>14691</v>
      </c>
      <c r="AC1624" s="35" t="s">
        <v>14691</v>
      </c>
      <c r="AD1624" s="35" t="s">
        <v>14691</v>
      </c>
      <c r="AE1624">
        <v>293250000</v>
      </c>
      <c r="AF1624">
        <v>10.199999999999999</v>
      </c>
      <c r="AG1624" s="35" t="s">
        <v>14691</v>
      </c>
      <c r="AI1624">
        <v>14375000</v>
      </c>
      <c r="AJ1624" s="20">
        <v>44575</v>
      </c>
      <c r="AK1624" s="20"/>
      <c r="AL1624">
        <v>13655000</v>
      </c>
      <c r="AM1624">
        <v>1365500</v>
      </c>
      <c r="AP1624" s="35" t="s">
        <v>14691</v>
      </c>
      <c r="AQ1624" s="35" t="s">
        <v>14691</v>
      </c>
      <c r="AR1624" s="35" t="s">
        <v>14691</v>
      </c>
      <c r="AS1624" s="35" t="s">
        <v>14691</v>
      </c>
      <c r="AT1624" s="35" t="s">
        <v>14691</v>
      </c>
      <c r="AU1624">
        <v>10.199999999999999</v>
      </c>
      <c r="AV1624">
        <v>10.255000000000001</v>
      </c>
      <c r="AW1624" t="b">
        <v>0</v>
      </c>
      <c r="AX1624">
        <v>28750000</v>
      </c>
      <c r="AY1624" s="20">
        <v>45035</v>
      </c>
      <c r="AZ1624" s="20"/>
      <c r="BA1624" s="20">
        <v>45218</v>
      </c>
      <c r="BB1624">
        <v>1</v>
      </c>
      <c r="BC1624">
        <v>0.5</v>
      </c>
      <c r="BD1624">
        <v>1</v>
      </c>
      <c r="BE1624">
        <v>11.5</v>
      </c>
      <c r="BF1624" s="35" t="s">
        <v>14691</v>
      </c>
      <c r="BG1624" s="35" t="s">
        <v>12142</v>
      </c>
      <c r="BH1624" s="35" t="s">
        <v>6937</v>
      </c>
      <c r="BI1624" s="35" t="s">
        <v>2589</v>
      </c>
      <c r="BJ1624" s="35" t="s">
        <v>6938</v>
      </c>
    </row>
    <row r="1625" spans="1:62" x14ac:dyDescent="0.2">
      <c r="A1625">
        <v>1623</v>
      </c>
      <c r="B1625" s="35" t="s">
        <v>13694</v>
      </c>
      <c r="C1625" s="35" t="s">
        <v>13695</v>
      </c>
      <c r="D1625" s="35" t="s">
        <v>13696</v>
      </c>
      <c r="E1625" s="35" t="s">
        <v>13697</v>
      </c>
      <c r="F1625" s="35" t="s">
        <v>13698</v>
      </c>
      <c r="G1625" s="20">
        <v>44524</v>
      </c>
      <c r="H1625" s="35" t="s">
        <v>91</v>
      </c>
      <c r="I1625" s="35" t="s">
        <v>61</v>
      </c>
      <c r="J1625" s="35" t="s">
        <v>69</v>
      </c>
      <c r="K1625">
        <v>18</v>
      </c>
      <c r="L1625">
        <v>9.1999999999999993</v>
      </c>
      <c r="M1625" s="35" t="s">
        <v>13699</v>
      </c>
      <c r="N1625" s="35" t="s">
        <v>13700</v>
      </c>
      <c r="O1625" s="35" t="s">
        <v>96</v>
      </c>
      <c r="P1625" s="35" t="s">
        <v>3730</v>
      </c>
      <c r="Q1625" s="35" t="s">
        <v>518</v>
      </c>
      <c r="R1625" s="35" t="s">
        <v>2577</v>
      </c>
      <c r="S1625" s="35" t="s">
        <v>13701</v>
      </c>
      <c r="T1625">
        <v>20000000</v>
      </c>
      <c r="U1625">
        <v>10</v>
      </c>
      <c r="V1625" s="35" t="s">
        <v>13702</v>
      </c>
      <c r="W1625" s="35" t="s">
        <v>517</v>
      </c>
      <c r="X1625" s="35" t="s">
        <v>147</v>
      </c>
      <c r="Y1625" s="35" t="s">
        <v>48</v>
      </c>
      <c r="Z1625" s="35" t="s">
        <v>14691</v>
      </c>
      <c r="AA1625" s="35" t="s">
        <v>14691</v>
      </c>
      <c r="AC1625" s="35" t="s">
        <v>14691</v>
      </c>
      <c r="AD1625" s="35" t="s">
        <v>14691</v>
      </c>
      <c r="AE1625">
        <v>204000000</v>
      </c>
      <c r="AF1625">
        <v>10.199999999999999</v>
      </c>
      <c r="AG1625" s="35" t="s">
        <v>14691</v>
      </c>
      <c r="AI1625">
        <v>10000000</v>
      </c>
      <c r="AJ1625" s="20">
        <v>44545</v>
      </c>
      <c r="AK1625" s="20"/>
      <c r="AL1625">
        <v>10000000</v>
      </c>
      <c r="AO1625">
        <v>10000000</v>
      </c>
      <c r="AP1625" s="35" t="s">
        <v>14691</v>
      </c>
      <c r="AQ1625" s="35" t="s">
        <v>14691</v>
      </c>
      <c r="AR1625" s="35" t="s">
        <v>14691</v>
      </c>
      <c r="AS1625" s="35" t="s">
        <v>14691</v>
      </c>
      <c r="AT1625" s="35" t="s">
        <v>14691</v>
      </c>
      <c r="AU1625">
        <v>10.199999999999999</v>
      </c>
      <c r="AV1625">
        <v>10.29</v>
      </c>
      <c r="AW1625" t="b">
        <v>0</v>
      </c>
      <c r="AX1625">
        <v>20000000</v>
      </c>
      <c r="AY1625" s="20">
        <v>45094</v>
      </c>
      <c r="AZ1625" s="20"/>
      <c r="BA1625" s="20">
        <v>45277</v>
      </c>
      <c r="BB1625">
        <v>1</v>
      </c>
      <c r="BC1625">
        <v>0.5</v>
      </c>
      <c r="BD1625">
        <v>1</v>
      </c>
      <c r="BE1625">
        <v>11.5</v>
      </c>
      <c r="BF1625" s="35" t="s">
        <v>14691</v>
      </c>
      <c r="BG1625" s="35" t="s">
        <v>519</v>
      </c>
      <c r="BH1625" s="35" t="s">
        <v>13703</v>
      </c>
      <c r="BI1625" s="35" t="s">
        <v>2580</v>
      </c>
      <c r="BJ1625" s="35" t="s">
        <v>13704</v>
      </c>
    </row>
    <row r="1626" spans="1:62" x14ac:dyDescent="0.2">
      <c r="A1626">
        <v>1624</v>
      </c>
      <c r="B1626" s="35" t="s">
        <v>13694</v>
      </c>
      <c r="C1626" s="35" t="s">
        <v>13695</v>
      </c>
      <c r="D1626" s="35" t="s">
        <v>13696</v>
      </c>
      <c r="E1626" s="35" t="s">
        <v>13705</v>
      </c>
      <c r="F1626" s="35" t="s">
        <v>13698</v>
      </c>
      <c r="G1626" s="20">
        <v>44524</v>
      </c>
      <c r="H1626" s="35" t="s">
        <v>91</v>
      </c>
      <c r="I1626" s="35" t="s">
        <v>61</v>
      </c>
      <c r="J1626" s="35" t="s">
        <v>69</v>
      </c>
      <c r="K1626">
        <v>18</v>
      </c>
      <c r="L1626">
        <v>9.1999999999999993</v>
      </c>
      <c r="M1626" s="35" t="s">
        <v>13699</v>
      </c>
      <c r="N1626" s="35" t="s">
        <v>13700</v>
      </c>
      <c r="O1626" s="35" t="s">
        <v>96</v>
      </c>
      <c r="P1626" s="35" t="s">
        <v>3730</v>
      </c>
      <c r="Q1626" s="35" t="s">
        <v>518</v>
      </c>
      <c r="R1626" s="35" t="s">
        <v>2577</v>
      </c>
      <c r="S1626" s="35" t="s">
        <v>13701</v>
      </c>
      <c r="T1626">
        <v>20000000</v>
      </c>
      <c r="U1626">
        <v>10</v>
      </c>
      <c r="V1626" s="35" t="s">
        <v>13702</v>
      </c>
      <c r="W1626" s="35" t="s">
        <v>517</v>
      </c>
      <c r="X1626" s="35" t="s">
        <v>147</v>
      </c>
      <c r="Y1626" s="35" t="s">
        <v>48</v>
      </c>
      <c r="Z1626" s="35" t="s">
        <v>14691</v>
      </c>
      <c r="AA1626" s="35" t="s">
        <v>14691</v>
      </c>
      <c r="AC1626" s="35" t="s">
        <v>14691</v>
      </c>
      <c r="AD1626" s="35" t="s">
        <v>14691</v>
      </c>
      <c r="AE1626">
        <v>204000000</v>
      </c>
      <c r="AF1626">
        <v>10.199999999999999</v>
      </c>
      <c r="AG1626" s="35" t="s">
        <v>14691</v>
      </c>
      <c r="AI1626">
        <v>10000000</v>
      </c>
      <c r="AJ1626" s="20">
        <v>44545</v>
      </c>
      <c r="AK1626" s="20"/>
      <c r="AL1626">
        <v>10000000</v>
      </c>
      <c r="AO1626">
        <v>10000000</v>
      </c>
      <c r="AP1626" s="35" t="s">
        <v>14691</v>
      </c>
      <c r="AQ1626" s="35" t="s">
        <v>14691</v>
      </c>
      <c r="AR1626" s="35" t="s">
        <v>14691</v>
      </c>
      <c r="AS1626" s="35" t="s">
        <v>14691</v>
      </c>
      <c r="AT1626" s="35" t="s">
        <v>14691</v>
      </c>
      <c r="AU1626">
        <v>10.199999999999999</v>
      </c>
      <c r="AV1626">
        <v>10.29</v>
      </c>
      <c r="AW1626" t="b">
        <v>0</v>
      </c>
      <c r="AX1626">
        <v>20000000</v>
      </c>
      <c r="AY1626" s="20">
        <v>45094</v>
      </c>
      <c r="AZ1626" s="20"/>
      <c r="BA1626" s="20">
        <v>45277</v>
      </c>
      <c r="BB1626">
        <v>1</v>
      </c>
      <c r="BC1626">
        <v>0.5</v>
      </c>
      <c r="BD1626">
        <v>1</v>
      </c>
      <c r="BE1626">
        <v>11.5</v>
      </c>
      <c r="BF1626" s="35" t="s">
        <v>14691</v>
      </c>
      <c r="BG1626" s="35" t="s">
        <v>13694</v>
      </c>
      <c r="BH1626" s="35" t="s">
        <v>13706</v>
      </c>
      <c r="BI1626" s="35" t="s">
        <v>2584</v>
      </c>
      <c r="BJ1626" s="35" t="s">
        <v>13707</v>
      </c>
    </row>
    <row r="1627" spans="1:62" x14ac:dyDescent="0.2">
      <c r="A1627">
        <v>1625</v>
      </c>
      <c r="B1627" s="35" t="s">
        <v>13694</v>
      </c>
      <c r="C1627" s="35" t="s">
        <v>13695</v>
      </c>
      <c r="D1627" s="35" t="s">
        <v>13696</v>
      </c>
      <c r="E1627" s="35" t="s">
        <v>13708</v>
      </c>
      <c r="F1627" s="35" t="s">
        <v>13698</v>
      </c>
      <c r="G1627" s="20">
        <v>44524</v>
      </c>
      <c r="H1627" s="35" t="s">
        <v>91</v>
      </c>
      <c r="I1627" s="35" t="s">
        <v>61</v>
      </c>
      <c r="J1627" s="35" t="s">
        <v>69</v>
      </c>
      <c r="K1627">
        <v>18</v>
      </c>
      <c r="L1627">
        <v>9.1999999999999993</v>
      </c>
      <c r="M1627" s="35" t="s">
        <v>13699</v>
      </c>
      <c r="N1627" s="35" t="s">
        <v>13700</v>
      </c>
      <c r="O1627" s="35" t="s">
        <v>96</v>
      </c>
      <c r="P1627" s="35" t="s">
        <v>3730</v>
      </c>
      <c r="Q1627" s="35" t="s">
        <v>518</v>
      </c>
      <c r="R1627" s="35" t="s">
        <v>2577</v>
      </c>
      <c r="S1627" s="35" t="s">
        <v>13701</v>
      </c>
      <c r="T1627">
        <v>20000000</v>
      </c>
      <c r="U1627">
        <v>10</v>
      </c>
      <c r="V1627" s="35" t="s">
        <v>13702</v>
      </c>
      <c r="W1627" s="35" t="s">
        <v>517</v>
      </c>
      <c r="X1627" s="35" t="s">
        <v>147</v>
      </c>
      <c r="Y1627" s="35" t="s">
        <v>48</v>
      </c>
      <c r="Z1627" s="35" t="s">
        <v>14691</v>
      </c>
      <c r="AA1627" s="35" t="s">
        <v>14691</v>
      </c>
      <c r="AC1627" s="35" t="s">
        <v>14691</v>
      </c>
      <c r="AD1627" s="35" t="s">
        <v>14691</v>
      </c>
      <c r="AE1627">
        <v>204000000</v>
      </c>
      <c r="AF1627">
        <v>10.199999999999999</v>
      </c>
      <c r="AG1627" s="35" t="s">
        <v>14691</v>
      </c>
      <c r="AI1627">
        <v>10000000</v>
      </c>
      <c r="AJ1627" s="20">
        <v>44545</v>
      </c>
      <c r="AK1627" s="20"/>
      <c r="AL1627">
        <v>10000000</v>
      </c>
      <c r="AO1627">
        <v>10000000</v>
      </c>
      <c r="AP1627" s="35" t="s">
        <v>14691</v>
      </c>
      <c r="AQ1627" s="35" t="s">
        <v>14691</v>
      </c>
      <c r="AR1627" s="35" t="s">
        <v>14691</v>
      </c>
      <c r="AS1627" s="35" t="s">
        <v>14691</v>
      </c>
      <c r="AT1627" s="35" t="s">
        <v>14691</v>
      </c>
      <c r="AU1627">
        <v>10.199999999999999</v>
      </c>
      <c r="AV1627">
        <v>10.29</v>
      </c>
      <c r="AW1627" t="b">
        <v>0</v>
      </c>
      <c r="AX1627">
        <v>20000000</v>
      </c>
      <c r="AY1627" s="20">
        <v>45094</v>
      </c>
      <c r="AZ1627" s="20"/>
      <c r="BA1627" s="20">
        <v>45277</v>
      </c>
      <c r="BB1627">
        <v>1</v>
      </c>
      <c r="BC1627">
        <v>0.5</v>
      </c>
      <c r="BD1627">
        <v>1</v>
      </c>
      <c r="BE1627">
        <v>11.5</v>
      </c>
      <c r="BF1627" s="35" t="s">
        <v>14691</v>
      </c>
      <c r="BG1627" s="35" t="s">
        <v>13709</v>
      </c>
      <c r="BH1627" s="35" t="s">
        <v>13710</v>
      </c>
      <c r="BI1627" s="35" t="s">
        <v>2589</v>
      </c>
      <c r="BJ1627" s="35" t="s">
        <v>13711</v>
      </c>
    </row>
    <row r="1628" spans="1:62" x14ac:dyDescent="0.2">
      <c r="A1628">
        <v>1626</v>
      </c>
      <c r="B1628" s="35" t="s">
        <v>3856</v>
      </c>
      <c r="C1628" s="35" t="s">
        <v>3857</v>
      </c>
      <c r="D1628" s="35" t="s">
        <v>3858</v>
      </c>
      <c r="E1628" s="35" t="s">
        <v>3859</v>
      </c>
      <c r="F1628" s="35" t="s">
        <v>3860</v>
      </c>
      <c r="G1628" s="20">
        <v>44027</v>
      </c>
      <c r="H1628" s="35" t="s">
        <v>3225</v>
      </c>
      <c r="I1628" s="35" t="s">
        <v>54</v>
      </c>
      <c r="J1628" s="35" t="s">
        <v>176</v>
      </c>
      <c r="M1628" s="35" t="s">
        <v>3861</v>
      </c>
      <c r="N1628" s="35" t="s">
        <v>3862</v>
      </c>
      <c r="O1628" s="35" t="s">
        <v>96</v>
      </c>
      <c r="P1628" s="35" t="s">
        <v>2656</v>
      </c>
      <c r="Q1628" s="35" t="s">
        <v>59</v>
      </c>
      <c r="R1628" s="35" t="s">
        <v>2577</v>
      </c>
      <c r="S1628" s="35" t="s">
        <v>3863</v>
      </c>
      <c r="T1628">
        <v>82800000</v>
      </c>
      <c r="U1628">
        <v>10</v>
      </c>
      <c r="V1628" s="35" t="s">
        <v>3864</v>
      </c>
      <c r="W1628" s="35" t="s">
        <v>118</v>
      </c>
      <c r="X1628" s="35" t="s">
        <v>79</v>
      </c>
      <c r="Y1628" s="35" t="s">
        <v>48</v>
      </c>
      <c r="Z1628" s="35" t="s">
        <v>140</v>
      </c>
      <c r="AA1628" s="35" t="s">
        <v>48</v>
      </c>
      <c r="AB1628">
        <v>200000000</v>
      </c>
      <c r="AC1628" s="35" t="s">
        <v>3865</v>
      </c>
      <c r="AD1628" s="35" t="s">
        <v>3866</v>
      </c>
      <c r="AE1628">
        <v>828616552</v>
      </c>
      <c r="AF1628">
        <v>10.01</v>
      </c>
      <c r="AG1628" s="35" t="s">
        <v>515</v>
      </c>
      <c r="AH1628">
        <v>4800000000</v>
      </c>
      <c r="AI1628">
        <v>20700000</v>
      </c>
      <c r="AJ1628" s="20">
        <v>44043</v>
      </c>
      <c r="AK1628" s="20">
        <v>44540</v>
      </c>
      <c r="AL1628">
        <v>18560000</v>
      </c>
      <c r="AO1628">
        <v>18560000</v>
      </c>
      <c r="AP1628" s="35" t="s">
        <v>14691</v>
      </c>
      <c r="AQ1628" s="35" t="s">
        <v>14691</v>
      </c>
      <c r="AR1628" s="35" t="s">
        <v>514</v>
      </c>
      <c r="AS1628" s="35" t="s">
        <v>3867</v>
      </c>
      <c r="AT1628" s="35" t="s">
        <v>14691</v>
      </c>
      <c r="AU1628">
        <v>10.01</v>
      </c>
      <c r="AV1628">
        <v>10.010999999999999</v>
      </c>
      <c r="AW1628" t="b">
        <v>1</v>
      </c>
      <c r="AX1628">
        <v>82800000</v>
      </c>
      <c r="AY1628" s="20">
        <v>44777</v>
      </c>
      <c r="AZ1628" s="20">
        <v>44721</v>
      </c>
      <c r="BA1628" s="20"/>
      <c r="BB1628">
        <v>1</v>
      </c>
      <c r="BC1628">
        <v>0.25</v>
      </c>
      <c r="BD1628">
        <v>1</v>
      </c>
      <c r="BE1628">
        <v>11.5</v>
      </c>
      <c r="BF1628" s="35" t="s">
        <v>14691</v>
      </c>
      <c r="BG1628" s="35" t="s">
        <v>516</v>
      </c>
      <c r="BH1628" s="35" t="s">
        <v>3868</v>
      </c>
      <c r="BI1628" s="35" t="s">
        <v>2580</v>
      </c>
      <c r="BJ1628" s="35" t="s">
        <v>3869</v>
      </c>
    </row>
    <row r="1629" spans="1:62" x14ac:dyDescent="0.2">
      <c r="A1629">
        <v>1627</v>
      </c>
      <c r="B1629" s="35" t="s">
        <v>3856</v>
      </c>
      <c r="C1629" s="35" t="s">
        <v>3857</v>
      </c>
      <c r="D1629" s="35" t="s">
        <v>3858</v>
      </c>
      <c r="E1629" s="35" t="s">
        <v>3870</v>
      </c>
      <c r="F1629" s="35" t="s">
        <v>3860</v>
      </c>
      <c r="G1629" s="20">
        <v>44027</v>
      </c>
      <c r="H1629" s="35" t="s">
        <v>3225</v>
      </c>
      <c r="I1629" s="35" t="s">
        <v>54</v>
      </c>
      <c r="J1629" s="35" t="s">
        <v>176</v>
      </c>
      <c r="M1629" s="35" t="s">
        <v>3861</v>
      </c>
      <c r="N1629" s="35" t="s">
        <v>3862</v>
      </c>
      <c r="O1629" s="35" t="s">
        <v>96</v>
      </c>
      <c r="P1629" s="35" t="s">
        <v>2656</v>
      </c>
      <c r="Q1629" s="35" t="s">
        <v>59</v>
      </c>
      <c r="R1629" s="35" t="s">
        <v>2577</v>
      </c>
      <c r="S1629" s="35" t="s">
        <v>3863</v>
      </c>
      <c r="T1629">
        <v>82800000</v>
      </c>
      <c r="U1629">
        <v>10</v>
      </c>
      <c r="V1629" s="35" t="s">
        <v>3864</v>
      </c>
      <c r="W1629" s="35" t="s">
        <v>118</v>
      </c>
      <c r="X1629" s="35" t="s">
        <v>79</v>
      </c>
      <c r="Y1629" s="35" t="s">
        <v>48</v>
      </c>
      <c r="Z1629" s="35" t="s">
        <v>140</v>
      </c>
      <c r="AA1629" s="35" t="s">
        <v>48</v>
      </c>
      <c r="AB1629">
        <v>200000000</v>
      </c>
      <c r="AC1629" s="35" t="s">
        <v>3865</v>
      </c>
      <c r="AD1629" s="35" t="s">
        <v>3866</v>
      </c>
      <c r="AE1629">
        <v>828616552</v>
      </c>
      <c r="AF1629">
        <v>10.01</v>
      </c>
      <c r="AG1629" s="35" t="s">
        <v>515</v>
      </c>
      <c r="AH1629">
        <v>4800000000</v>
      </c>
      <c r="AI1629">
        <v>20700000</v>
      </c>
      <c r="AJ1629" s="20">
        <v>44043</v>
      </c>
      <c r="AK1629" s="20">
        <v>44540</v>
      </c>
      <c r="AL1629">
        <v>18560000</v>
      </c>
      <c r="AO1629">
        <v>18560000</v>
      </c>
      <c r="AP1629" s="35" t="s">
        <v>14691</v>
      </c>
      <c r="AQ1629" s="35" t="s">
        <v>14691</v>
      </c>
      <c r="AR1629" s="35" t="s">
        <v>514</v>
      </c>
      <c r="AS1629" s="35" t="s">
        <v>3867</v>
      </c>
      <c r="AT1629" s="35" t="s">
        <v>14691</v>
      </c>
      <c r="AU1629">
        <v>10.01</v>
      </c>
      <c r="AV1629">
        <v>10.010999999999999</v>
      </c>
      <c r="AW1629" t="b">
        <v>1</v>
      </c>
      <c r="AX1629">
        <v>82800000</v>
      </c>
      <c r="AY1629" s="20">
        <v>44777</v>
      </c>
      <c r="AZ1629" s="20">
        <v>44721</v>
      </c>
      <c r="BA1629" s="20"/>
      <c r="BB1629">
        <v>1</v>
      </c>
      <c r="BC1629">
        <v>0.25</v>
      </c>
      <c r="BD1629">
        <v>1</v>
      </c>
      <c r="BE1629">
        <v>11.5</v>
      </c>
      <c r="BF1629" s="35" t="s">
        <v>14691</v>
      </c>
      <c r="BG1629" s="35" t="s">
        <v>3856</v>
      </c>
      <c r="BH1629" s="35" t="s">
        <v>3871</v>
      </c>
      <c r="BI1629" s="35" t="s">
        <v>2584</v>
      </c>
      <c r="BJ1629" s="35" t="s">
        <v>3872</v>
      </c>
    </row>
    <row r="1630" spans="1:62" x14ac:dyDescent="0.2">
      <c r="A1630">
        <v>1628</v>
      </c>
      <c r="B1630" s="35" t="s">
        <v>3856</v>
      </c>
      <c r="C1630" s="35" t="s">
        <v>3857</v>
      </c>
      <c r="D1630" s="35" t="s">
        <v>3858</v>
      </c>
      <c r="E1630" s="35" t="s">
        <v>3873</v>
      </c>
      <c r="F1630" s="35" t="s">
        <v>3860</v>
      </c>
      <c r="G1630" s="20">
        <v>44027</v>
      </c>
      <c r="H1630" s="35" t="s">
        <v>3225</v>
      </c>
      <c r="I1630" s="35" t="s">
        <v>54</v>
      </c>
      <c r="J1630" s="35" t="s">
        <v>176</v>
      </c>
      <c r="M1630" s="35" t="s">
        <v>3861</v>
      </c>
      <c r="N1630" s="35" t="s">
        <v>3862</v>
      </c>
      <c r="O1630" s="35" t="s">
        <v>96</v>
      </c>
      <c r="P1630" s="35" t="s">
        <v>2656</v>
      </c>
      <c r="Q1630" s="35" t="s">
        <v>59</v>
      </c>
      <c r="R1630" s="35" t="s">
        <v>2577</v>
      </c>
      <c r="S1630" s="35" t="s">
        <v>3863</v>
      </c>
      <c r="T1630">
        <v>82800000</v>
      </c>
      <c r="U1630">
        <v>10</v>
      </c>
      <c r="V1630" s="35" t="s">
        <v>3864</v>
      </c>
      <c r="W1630" s="35" t="s">
        <v>118</v>
      </c>
      <c r="X1630" s="35" t="s">
        <v>79</v>
      </c>
      <c r="Y1630" s="35" t="s">
        <v>48</v>
      </c>
      <c r="Z1630" s="35" t="s">
        <v>140</v>
      </c>
      <c r="AA1630" s="35" t="s">
        <v>48</v>
      </c>
      <c r="AB1630">
        <v>200000000</v>
      </c>
      <c r="AC1630" s="35" t="s">
        <v>3865</v>
      </c>
      <c r="AD1630" s="35" t="s">
        <v>3866</v>
      </c>
      <c r="AE1630">
        <v>828616552</v>
      </c>
      <c r="AF1630">
        <v>10.01</v>
      </c>
      <c r="AG1630" s="35" t="s">
        <v>515</v>
      </c>
      <c r="AH1630">
        <v>4800000000</v>
      </c>
      <c r="AI1630">
        <v>20700000</v>
      </c>
      <c r="AJ1630" s="20">
        <v>44043</v>
      </c>
      <c r="AK1630" s="20">
        <v>44540</v>
      </c>
      <c r="AL1630">
        <v>18560000</v>
      </c>
      <c r="AO1630">
        <v>18560000</v>
      </c>
      <c r="AP1630" s="35" t="s">
        <v>14691</v>
      </c>
      <c r="AQ1630" s="35" t="s">
        <v>14691</v>
      </c>
      <c r="AR1630" s="35" t="s">
        <v>514</v>
      </c>
      <c r="AS1630" s="35" t="s">
        <v>3867</v>
      </c>
      <c r="AT1630" s="35" t="s">
        <v>14691</v>
      </c>
      <c r="AU1630">
        <v>10.01</v>
      </c>
      <c r="AV1630">
        <v>10.010999999999999</v>
      </c>
      <c r="AW1630" t="b">
        <v>1</v>
      </c>
      <c r="AX1630">
        <v>82800000</v>
      </c>
      <c r="AY1630" s="20">
        <v>44777</v>
      </c>
      <c r="AZ1630" s="20">
        <v>44721</v>
      </c>
      <c r="BA1630" s="20"/>
      <c r="BB1630">
        <v>1</v>
      </c>
      <c r="BC1630">
        <v>0.25</v>
      </c>
      <c r="BD1630">
        <v>1</v>
      </c>
      <c r="BE1630">
        <v>11.5</v>
      </c>
      <c r="BF1630" s="35" t="s">
        <v>14691</v>
      </c>
      <c r="BG1630" s="35" t="s">
        <v>3874</v>
      </c>
      <c r="BH1630" s="35" t="s">
        <v>3875</v>
      </c>
      <c r="BI1630" s="35" t="s">
        <v>2589</v>
      </c>
      <c r="BJ1630" s="35" t="s">
        <v>3876</v>
      </c>
    </row>
    <row r="1631" spans="1:62" x14ac:dyDescent="0.2">
      <c r="A1631">
        <v>1629</v>
      </c>
      <c r="B1631" s="35" t="s">
        <v>8187</v>
      </c>
      <c r="C1631" s="35" t="s">
        <v>8188</v>
      </c>
      <c r="D1631" s="35" t="s">
        <v>8189</v>
      </c>
      <c r="E1631" s="35" t="s">
        <v>8190</v>
      </c>
      <c r="F1631" s="35" t="s">
        <v>8191</v>
      </c>
      <c r="G1631" s="20">
        <v>44210</v>
      </c>
      <c r="H1631" s="35" t="s">
        <v>3225</v>
      </c>
      <c r="I1631" s="35" t="s">
        <v>54</v>
      </c>
      <c r="J1631" s="35" t="s">
        <v>119</v>
      </c>
      <c r="K1631">
        <v>18</v>
      </c>
      <c r="M1631" s="35" t="s">
        <v>8192</v>
      </c>
      <c r="N1631" s="35" t="s">
        <v>8193</v>
      </c>
      <c r="O1631" s="35" t="s">
        <v>51</v>
      </c>
      <c r="P1631" s="35" t="s">
        <v>2656</v>
      </c>
      <c r="Q1631" s="35" t="s">
        <v>59</v>
      </c>
      <c r="R1631" s="35" t="s">
        <v>2577</v>
      </c>
      <c r="S1631" s="35" t="s">
        <v>3863</v>
      </c>
      <c r="T1631">
        <v>40250000</v>
      </c>
      <c r="U1631">
        <v>10</v>
      </c>
      <c r="V1631" s="35" t="s">
        <v>3864</v>
      </c>
      <c r="W1631" s="35" t="s">
        <v>118</v>
      </c>
      <c r="X1631" s="35" t="s">
        <v>79</v>
      </c>
      <c r="Y1631" s="35" t="s">
        <v>48</v>
      </c>
      <c r="Z1631" s="35" t="s">
        <v>14691</v>
      </c>
      <c r="AA1631" s="35" t="s">
        <v>14691</v>
      </c>
      <c r="AB1631">
        <v>200000000</v>
      </c>
      <c r="AC1631" s="35" t="s">
        <v>3865</v>
      </c>
      <c r="AD1631" s="35" t="s">
        <v>8194</v>
      </c>
      <c r="AE1631">
        <v>402567270</v>
      </c>
      <c r="AF1631">
        <v>10</v>
      </c>
      <c r="AG1631" s="35" t="s">
        <v>14691</v>
      </c>
      <c r="AI1631">
        <v>8050000</v>
      </c>
      <c r="AJ1631" s="20">
        <v>44230</v>
      </c>
      <c r="AK1631" s="20"/>
      <c r="AL1631">
        <v>10050000</v>
      </c>
      <c r="AO1631">
        <v>10050000</v>
      </c>
      <c r="AP1631" s="35" t="s">
        <v>14691</v>
      </c>
      <c r="AQ1631" s="35" t="s">
        <v>14691</v>
      </c>
      <c r="AR1631" s="35" t="s">
        <v>14691</v>
      </c>
      <c r="AS1631" s="35" t="s">
        <v>14691</v>
      </c>
      <c r="AT1631" s="35" t="s">
        <v>14691</v>
      </c>
      <c r="AU1631">
        <v>10.01</v>
      </c>
      <c r="AV1631">
        <v>10.068</v>
      </c>
      <c r="AW1631" t="b">
        <v>0</v>
      </c>
      <c r="AX1631">
        <v>40250000</v>
      </c>
      <c r="AY1631" s="20">
        <v>44962</v>
      </c>
      <c r="AZ1631" s="20"/>
      <c r="BA1631" s="20"/>
      <c r="BB1631">
        <v>1</v>
      </c>
      <c r="BC1631">
        <v>0.20000000298023224</v>
      </c>
      <c r="BD1631">
        <v>1</v>
      </c>
      <c r="BE1631">
        <v>11.5</v>
      </c>
      <c r="BF1631" s="35" t="s">
        <v>14691</v>
      </c>
      <c r="BG1631" s="35" t="s">
        <v>513</v>
      </c>
      <c r="BH1631" s="35" t="s">
        <v>8195</v>
      </c>
      <c r="BI1631" s="35" t="s">
        <v>2580</v>
      </c>
      <c r="BJ1631" s="35" t="s">
        <v>8196</v>
      </c>
    </row>
    <row r="1632" spans="1:62" x14ac:dyDescent="0.2">
      <c r="A1632">
        <v>1630</v>
      </c>
      <c r="B1632" s="35" t="s">
        <v>8187</v>
      </c>
      <c r="C1632" s="35" t="s">
        <v>8188</v>
      </c>
      <c r="D1632" s="35" t="s">
        <v>8189</v>
      </c>
      <c r="E1632" s="35" t="s">
        <v>8197</v>
      </c>
      <c r="F1632" s="35" t="s">
        <v>8191</v>
      </c>
      <c r="G1632" s="20">
        <v>44210</v>
      </c>
      <c r="H1632" s="35" t="s">
        <v>3225</v>
      </c>
      <c r="I1632" s="35" t="s">
        <v>54</v>
      </c>
      <c r="J1632" s="35" t="s">
        <v>119</v>
      </c>
      <c r="K1632">
        <v>18</v>
      </c>
      <c r="M1632" s="35" t="s">
        <v>8192</v>
      </c>
      <c r="N1632" s="35" t="s">
        <v>8193</v>
      </c>
      <c r="O1632" s="35" t="s">
        <v>51</v>
      </c>
      <c r="P1632" s="35" t="s">
        <v>2656</v>
      </c>
      <c r="Q1632" s="35" t="s">
        <v>59</v>
      </c>
      <c r="R1632" s="35" t="s">
        <v>2577</v>
      </c>
      <c r="S1632" s="35" t="s">
        <v>3863</v>
      </c>
      <c r="T1632">
        <v>40250000</v>
      </c>
      <c r="U1632">
        <v>10</v>
      </c>
      <c r="V1632" s="35" t="s">
        <v>3864</v>
      </c>
      <c r="W1632" s="35" t="s">
        <v>118</v>
      </c>
      <c r="X1632" s="35" t="s">
        <v>79</v>
      </c>
      <c r="Y1632" s="35" t="s">
        <v>48</v>
      </c>
      <c r="Z1632" s="35" t="s">
        <v>14691</v>
      </c>
      <c r="AA1632" s="35" t="s">
        <v>14691</v>
      </c>
      <c r="AB1632">
        <v>200000000</v>
      </c>
      <c r="AC1632" s="35" t="s">
        <v>3865</v>
      </c>
      <c r="AD1632" s="35" t="s">
        <v>8194</v>
      </c>
      <c r="AE1632">
        <v>402567270</v>
      </c>
      <c r="AF1632">
        <v>10</v>
      </c>
      <c r="AG1632" s="35" t="s">
        <v>14691</v>
      </c>
      <c r="AI1632">
        <v>8050000</v>
      </c>
      <c r="AJ1632" s="20">
        <v>44230</v>
      </c>
      <c r="AK1632" s="20"/>
      <c r="AL1632">
        <v>10050000</v>
      </c>
      <c r="AO1632">
        <v>10050000</v>
      </c>
      <c r="AP1632" s="35" t="s">
        <v>14691</v>
      </c>
      <c r="AQ1632" s="35" t="s">
        <v>14691</v>
      </c>
      <c r="AR1632" s="35" t="s">
        <v>14691</v>
      </c>
      <c r="AS1632" s="35" t="s">
        <v>14691</v>
      </c>
      <c r="AT1632" s="35" t="s">
        <v>14691</v>
      </c>
      <c r="AU1632">
        <v>10.01</v>
      </c>
      <c r="AV1632">
        <v>10.068</v>
      </c>
      <c r="AW1632" t="b">
        <v>0</v>
      </c>
      <c r="AX1632">
        <v>40250000</v>
      </c>
      <c r="AY1632" s="20">
        <v>44962</v>
      </c>
      <c r="AZ1632" s="20"/>
      <c r="BA1632" s="20"/>
      <c r="BB1632">
        <v>1</v>
      </c>
      <c r="BC1632">
        <v>0.20000000298023224</v>
      </c>
      <c r="BD1632">
        <v>1</v>
      </c>
      <c r="BE1632">
        <v>11.5</v>
      </c>
      <c r="BF1632" s="35" t="s">
        <v>14691</v>
      </c>
      <c r="BG1632" s="35" t="s">
        <v>8187</v>
      </c>
      <c r="BH1632" s="35" t="s">
        <v>8198</v>
      </c>
      <c r="BI1632" s="35" t="s">
        <v>2584</v>
      </c>
      <c r="BJ1632" s="35" t="s">
        <v>8199</v>
      </c>
    </row>
    <row r="1633" spans="1:62" x14ac:dyDescent="0.2">
      <c r="A1633">
        <v>1631</v>
      </c>
      <c r="B1633" s="35" t="s">
        <v>8187</v>
      </c>
      <c r="C1633" s="35" t="s">
        <v>8188</v>
      </c>
      <c r="D1633" s="35" t="s">
        <v>8189</v>
      </c>
      <c r="E1633" s="35" t="s">
        <v>8200</v>
      </c>
      <c r="F1633" s="35" t="s">
        <v>8191</v>
      </c>
      <c r="G1633" s="20">
        <v>44210</v>
      </c>
      <c r="H1633" s="35" t="s">
        <v>3225</v>
      </c>
      <c r="I1633" s="35" t="s">
        <v>54</v>
      </c>
      <c r="J1633" s="35" t="s">
        <v>119</v>
      </c>
      <c r="K1633">
        <v>18</v>
      </c>
      <c r="M1633" s="35" t="s">
        <v>8192</v>
      </c>
      <c r="N1633" s="35" t="s">
        <v>8193</v>
      </c>
      <c r="O1633" s="35" t="s">
        <v>51</v>
      </c>
      <c r="P1633" s="35" t="s">
        <v>2656</v>
      </c>
      <c r="Q1633" s="35" t="s">
        <v>59</v>
      </c>
      <c r="R1633" s="35" t="s">
        <v>2577</v>
      </c>
      <c r="S1633" s="35" t="s">
        <v>3863</v>
      </c>
      <c r="T1633">
        <v>40250000</v>
      </c>
      <c r="U1633">
        <v>10</v>
      </c>
      <c r="V1633" s="35" t="s">
        <v>3864</v>
      </c>
      <c r="W1633" s="35" t="s">
        <v>118</v>
      </c>
      <c r="X1633" s="35" t="s">
        <v>79</v>
      </c>
      <c r="Y1633" s="35" t="s">
        <v>48</v>
      </c>
      <c r="Z1633" s="35" t="s">
        <v>14691</v>
      </c>
      <c r="AA1633" s="35" t="s">
        <v>14691</v>
      </c>
      <c r="AB1633">
        <v>200000000</v>
      </c>
      <c r="AC1633" s="35" t="s">
        <v>3865</v>
      </c>
      <c r="AD1633" s="35" t="s">
        <v>8194</v>
      </c>
      <c r="AE1633">
        <v>402567270</v>
      </c>
      <c r="AF1633">
        <v>10</v>
      </c>
      <c r="AG1633" s="35" t="s">
        <v>14691</v>
      </c>
      <c r="AI1633">
        <v>8050000</v>
      </c>
      <c r="AJ1633" s="20">
        <v>44230</v>
      </c>
      <c r="AK1633" s="20"/>
      <c r="AL1633">
        <v>10050000</v>
      </c>
      <c r="AO1633">
        <v>10050000</v>
      </c>
      <c r="AP1633" s="35" t="s">
        <v>14691</v>
      </c>
      <c r="AQ1633" s="35" t="s">
        <v>14691</v>
      </c>
      <c r="AR1633" s="35" t="s">
        <v>14691</v>
      </c>
      <c r="AS1633" s="35" t="s">
        <v>14691</v>
      </c>
      <c r="AT1633" s="35" t="s">
        <v>14691</v>
      </c>
      <c r="AU1633">
        <v>10.01</v>
      </c>
      <c r="AV1633">
        <v>10.068</v>
      </c>
      <c r="AW1633" t="b">
        <v>0</v>
      </c>
      <c r="AX1633">
        <v>40250000</v>
      </c>
      <c r="AY1633" s="20">
        <v>44962</v>
      </c>
      <c r="AZ1633" s="20"/>
      <c r="BA1633" s="20"/>
      <c r="BB1633">
        <v>1</v>
      </c>
      <c r="BC1633">
        <v>0.20000000298023224</v>
      </c>
      <c r="BD1633">
        <v>1</v>
      </c>
      <c r="BE1633">
        <v>11.5</v>
      </c>
      <c r="BF1633" s="35" t="s">
        <v>14691</v>
      </c>
      <c r="BG1633" s="35" t="s">
        <v>8201</v>
      </c>
      <c r="BH1633" s="35" t="s">
        <v>8202</v>
      </c>
      <c r="BI1633" s="35" t="s">
        <v>2589</v>
      </c>
      <c r="BJ1633" s="35" t="s">
        <v>8203</v>
      </c>
    </row>
    <row r="1634" spans="1:62" x14ac:dyDescent="0.2">
      <c r="A1634">
        <v>1632</v>
      </c>
      <c r="B1634" s="35" t="s">
        <v>6812</v>
      </c>
      <c r="C1634" s="35" t="s">
        <v>6813</v>
      </c>
      <c r="D1634" s="35" t="s">
        <v>6814</v>
      </c>
      <c r="E1634" s="35" t="s">
        <v>6815</v>
      </c>
      <c r="F1634" s="35" t="s">
        <v>6816</v>
      </c>
      <c r="G1634" s="20">
        <v>44183</v>
      </c>
      <c r="H1634" s="35" t="s">
        <v>3225</v>
      </c>
      <c r="I1634" s="35" t="s">
        <v>54</v>
      </c>
      <c r="J1634" s="35" t="s">
        <v>53</v>
      </c>
      <c r="K1634">
        <v>18</v>
      </c>
      <c r="L1634">
        <v>9.1999999999999993</v>
      </c>
      <c r="M1634" s="35" t="s">
        <v>6817</v>
      </c>
      <c r="N1634" s="35" t="s">
        <v>6818</v>
      </c>
      <c r="O1634" s="35" t="s">
        <v>68</v>
      </c>
      <c r="P1634" s="35" t="s">
        <v>2656</v>
      </c>
      <c r="Q1634" s="35" t="s">
        <v>135</v>
      </c>
      <c r="R1634" s="35" t="s">
        <v>2577</v>
      </c>
      <c r="S1634" s="35" t="s">
        <v>6819</v>
      </c>
      <c r="T1634">
        <v>32500000</v>
      </c>
      <c r="U1634">
        <v>10</v>
      </c>
      <c r="V1634" s="35" t="s">
        <v>14691</v>
      </c>
      <c r="W1634" s="35" t="s">
        <v>511</v>
      </c>
      <c r="X1634" s="35" t="s">
        <v>49</v>
      </c>
      <c r="Y1634" s="35" t="s">
        <v>48</v>
      </c>
      <c r="Z1634" s="35" t="s">
        <v>14691</v>
      </c>
      <c r="AA1634" s="35" t="s">
        <v>14691</v>
      </c>
      <c r="AC1634" s="35" t="s">
        <v>14691</v>
      </c>
      <c r="AD1634" s="35" t="s">
        <v>14691</v>
      </c>
      <c r="AE1634">
        <v>325013624</v>
      </c>
      <c r="AF1634">
        <v>10</v>
      </c>
      <c r="AG1634" s="35" t="s">
        <v>14691</v>
      </c>
      <c r="AI1634">
        <v>10833333</v>
      </c>
      <c r="AJ1634" s="20">
        <v>44204</v>
      </c>
      <c r="AK1634" s="20"/>
      <c r="AL1634">
        <v>8500000</v>
      </c>
      <c r="AO1634">
        <v>5666667</v>
      </c>
      <c r="AP1634" s="35" t="s">
        <v>14691</v>
      </c>
      <c r="AQ1634" s="35" t="s">
        <v>14691</v>
      </c>
      <c r="AR1634" s="35" t="s">
        <v>14691</v>
      </c>
      <c r="AS1634" s="35" t="s">
        <v>14691</v>
      </c>
      <c r="AT1634" s="35" t="s">
        <v>14691</v>
      </c>
      <c r="AU1634">
        <v>10.01</v>
      </c>
      <c r="AV1634">
        <v>10.063000000000001</v>
      </c>
      <c r="AW1634" t="b">
        <v>0</v>
      </c>
      <c r="AX1634">
        <v>32500000</v>
      </c>
      <c r="AY1634" s="20">
        <v>44938</v>
      </c>
      <c r="AZ1634" s="20"/>
      <c r="BA1634" s="20"/>
      <c r="BB1634">
        <v>1</v>
      </c>
      <c r="BC1634">
        <v>0.3333333432674408</v>
      </c>
      <c r="BD1634">
        <v>1</v>
      </c>
      <c r="BE1634">
        <v>11.5</v>
      </c>
      <c r="BF1634" s="35" t="s">
        <v>14691</v>
      </c>
      <c r="BG1634" s="35" t="s">
        <v>512</v>
      </c>
      <c r="BH1634" s="35" t="s">
        <v>6820</v>
      </c>
      <c r="BI1634" s="35" t="s">
        <v>2580</v>
      </c>
      <c r="BJ1634" s="35" t="s">
        <v>6821</v>
      </c>
    </row>
    <row r="1635" spans="1:62" x14ac:dyDescent="0.2">
      <c r="A1635">
        <v>1633</v>
      </c>
      <c r="B1635" s="35" t="s">
        <v>6812</v>
      </c>
      <c r="C1635" s="35" t="s">
        <v>6813</v>
      </c>
      <c r="D1635" s="35" t="s">
        <v>6814</v>
      </c>
      <c r="E1635" s="35" t="s">
        <v>6822</v>
      </c>
      <c r="F1635" s="35" t="s">
        <v>6816</v>
      </c>
      <c r="G1635" s="20">
        <v>44183</v>
      </c>
      <c r="H1635" s="35" t="s">
        <v>3225</v>
      </c>
      <c r="I1635" s="35" t="s">
        <v>54</v>
      </c>
      <c r="J1635" s="35" t="s">
        <v>53</v>
      </c>
      <c r="K1635">
        <v>18</v>
      </c>
      <c r="L1635">
        <v>9.1999999999999993</v>
      </c>
      <c r="M1635" s="35" t="s">
        <v>6817</v>
      </c>
      <c r="N1635" s="35" t="s">
        <v>6818</v>
      </c>
      <c r="O1635" s="35" t="s">
        <v>68</v>
      </c>
      <c r="P1635" s="35" t="s">
        <v>2656</v>
      </c>
      <c r="Q1635" s="35" t="s">
        <v>135</v>
      </c>
      <c r="R1635" s="35" t="s">
        <v>2577</v>
      </c>
      <c r="S1635" s="35" t="s">
        <v>6819</v>
      </c>
      <c r="T1635">
        <v>32500000</v>
      </c>
      <c r="U1635">
        <v>10</v>
      </c>
      <c r="V1635" s="35" t="s">
        <v>14691</v>
      </c>
      <c r="W1635" s="35" t="s">
        <v>511</v>
      </c>
      <c r="X1635" s="35" t="s">
        <v>49</v>
      </c>
      <c r="Y1635" s="35" t="s">
        <v>48</v>
      </c>
      <c r="Z1635" s="35" t="s">
        <v>14691</v>
      </c>
      <c r="AA1635" s="35" t="s">
        <v>14691</v>
      </c>
      <c r="AC1635" s="35" t="s">
        <v>14691</v>
      </c>
      <c r="AD1635" s="35" t="s">
        <v>14691</v>
      </c>
      <c r="AE1635">
        <v>325013624</v>
      </c>
      <c r="AF1635">
        <v>10</v>
      </c>
      <c r="AG1635" s="35" t="s">
        <v>14691</v>
      </c>
      <c r="AI1635">
        <v>10833333</v>
      </c>
      <c r="AJ1635" s="20">
        <v>44204</v>
      </c>
      <c r="AK1635" s="20"/>
      <c r="AL1635">
        <v>8500000</v>
      </c>
      <c r="AO1635">
        <v>5666667</v>
      </c>
      <c r="AP1635" s="35" t="s">
        <v>14691</v>
      </c>
      <c r="AQ1635" s="35" t="s">
        <v>14691</v>
      </c>
      <c r="AR1635" s="35" t="s">
        <v>14691</v>
      </c>
      <c r="AS1635" s="35" t="s">
        <v>14691</v>
      </c>
      <c r="AT1635" s="35" t="s">
        <v>14691</v>
      </c>
      <c r="AU1635">
        <v>10.01</v>
      </c>
      <c r="AV1635">
        <v>10.063000000000001</v>
      </c>
      <c r="AW1635" t="b">
        <v>0</v>
      </c>
      <c r="AX1635">
        <v>32500000</v>
      </c>
      <c r="AY1635" s="20">
        <v>44938</v>
      </c>
      <c r="AZ1635" s="20"/>
      <c r="BA1635" s="20"/>
      <c r="BB1635">
        <v>1</v>
      </c>
      <c r="BC1635">
        <v>0.3333333432674408</v>
      </c>
      <c r="BD1635">
        <v>1</v>
      </c>
      <c r="BE1635">
        <v>11.5</v>
      </c>
      <c r="BF1635" s="35" t="s">
        <v>14691</v>
      </c>
      <c r="BG1635" s="35" t="s">
        <v>6812</v>
      </c>
      <c r="BH1635" s="35" t="s">
        <v>6823</v>
      </c>
      <c r="BI1635" s="35" t="s">
        <v>2584</v>
      </c>
      <c r="BJ1635" s="35" t="s">
        <v>6824</v>
      </c>
    </row>
    <row r="1636" spans="1:62" x14ac:dyDescent="0.2">
      <c r="A1636">
        <v>1634</v>
      </c>
      <c r="B1636" s="35" t="s">
        <v>6812</v>
      </c>
      <c r="C1636" s="35" t="s">
        <v>6813</v>
      </c>
      <c r="D1636" s="35" t="s">
        <v>6814</v>
      </c>
      <c r="E1636" s="35" t="s">
        <v>6825</v>
      </c>
      <c r="F1636" s="35" t="s">
        <v>6816</v>
      </c>
      <c r="G1636" s="20">
        <v>44183</v>
      </c>
      <c r="H1636" s="35" t="s">
        <v>3225</v>
      </c>
      <c r="I1636" s="35" t="s">
        <v>54</v>
      </c>
      <c r="J1636" s="35" t="s">
        <v>53</v>
      </c>
      <c r="K1636">
        <v>18</v>
      </c>
      <c r="L1636">
        <v>9.1999999999999993</v>
      </c>
      <c r="M1636" s="35" t="s">
        <v>6817</v>
      </c>
      <c r="N1636" s="35" t="s">
        <v>6818</v>
      </c>
      <c r="O1636" s="35" t="s">
        <v>68</v>
      </c>
      <c r="P1636" s="35" t="s">
        <v>2656</v>
      </c>
      <c r="Q1636" s="35" t="s">
        <v>135</v>
      </c>
      <c r="R1636" s="35" t="s">
        <v>2577</v>
      </c>
      <c r="S1636" s="35" t="s">
        <v>6819</v>
      </c>
      <c r="T1636">
        <v>32500000</v>
      </c>
      <c r="U1636">
        <v>10</v>
      </c>
      <c r="V1636" s="35" t="s">
        <v>14691</v>
      </c>
      <c r="W1636" s="35" t="s">
        <v>511</v>
      </c>
      <c r="X1636" s="35" t="s">
        <v>49</v>
      </c>
      <c r="Y1636" s="35" t="s">
        <v>48</v>
      </c>
      <c r="Z1636" s="35" t="s">
        <v>14691</v>
      </c>
      <c r="AA1636" s="35" t="s">
        <v>14691</v>
      </c>
      <c r="AC1636" s="35" t="s">
        <v>14691</v>
      </c>
      <c r="AD1636" s="35" t="s">
        <v>14691</v>
      </c>
      <c r="AE1636">
        <v>325013624</v>
      </c>
      <c r="AF1636">
        <v>10</v>
      </c>
      <c r="AG1636" s="35" t="s">
        <v>14691</v>
      </c>
      <c r="AI1636">
        <v>10833333</v>
      </c>
      <c r="AJ1636" s="20">
        <v>44204</v>
      </c>
      <c r="AK1636" s="20"/>
      <c r="AL1636">
        <v>8500000</v>
      </c>
      <c r="AO1636">
        <v>5666667</v>
      </c>
      <c r="AP1636" s="35" t="s">
        <v>14691</v>
      </c>
      <c r="AQ1636" s="35" t="s">
        <v>14691</v>
      </c>
      <c r="AR1636" s="35" t="s">
        <v>14691</v>
      </c>
      <c r="AS1636" s="35" t="s">
        <v>14691</v>
      </c>
      <c r="AT1636" s="35" t="s">
        <v>14691</v>
      </c>
      <c r="AU1636">
        <v>10.01</v>
      </c>
      <c r="AV1636">
        <v>10.063000000000001</v>
      </c>
      <c r="AW1636" t="b">
        <v>0</v>
      </c>
      <c r="AX1636">
        <v>32500000</v>
      </c>
      <c r="AY1636" s="20">
        <v>44938</v>
      </c>
      <c r="AZ1636" s="20"/>
      <c r="BA1636" s="20"/>
      <c r="BB1636">
        <v>1</v>
      </c>
      <c r="BC1636">
        <v>0.3333333432674408</v>
      </c>
      <c r="BD1636">
        <v>1</v>
      </c>
      <c r="BE1636">
        <v>11.5</v>
      </c>
      <c r="BF1636" s="35" t="s">
        <v>14691</v>
      </c>
      <c r="BG1636" s="35" t="s">
        <v>6826</v>
      </c>
      <c r="BH1636" s="35" t="s">
        <v>6827</v>
      </c>
      <c r="BI1636" s="35" t="s">
        <v>2589</v>
      </c>
      <c r="BJ1636" s="35" t="s">
        <v>6828</v>
      </c>
    </row>
    <row r="1637" spans="1:62" x14ac:dyDescent="0.2">
      <c r="A1637">
        <v>1635</v>
      </c>
      <c r="B1637" s="35" t="s">
        <v>10350</v>
      </c>
      <c r="C1637" s="35" t="s">
        <v>10351</v>
      </c>
      <c r="D1637" s="35" t="s">
        <v>10352</v>
      </c>
      <c r="E1637" s="35" t="s">
        <v>10353</v>
      </c>
      <c r="F1637" s="35" t="s">
        <v>10354</v>
      </c>
      <c r="G1637" s="20">
        <v>44232</v>
      </c>
      <c r="H1637" s="35" t="s">
        <v>3225</v>
      </c>
      <c r="I1637" s="35" t="s">
        <v>54</v>
      </c>
      <c r="J1637" s="35" t="s">
        <v>176</v>
      </c>
      <c r="K1637">
        <v>18</v>
      </c>
      <c r="L1637">
        <v>9.1999999999999993</v>
      </c>
      <c r="M1637" s="35" t="s">
        <v>10355</v>
      </c>
      <c r="N1637" s="35" t="s">
        <v>10356</v>
      </c>
      <c r="O1637" s="35" t="s">
        <v>149</v>
      </c>
      <c r="P1637" s="35" t="s">
        <v>2575</v>
      </c>
      <c r="Q1637" s="35" t="s">
        <v>200</v>
      </c>
      <c r="R1637" s="35" t="s">
        <v>2623</v>
      </c>
      <c r="S1637" s="35" t="s">
        <v>10357</v>
      </c>
      <c r="T1637">
        <v>31700000</v>
      </c>
      <c r="U1637">
        <v>10</v>
      </c>
      <c r="V1637" s="35" t="s">
        <v>14691</v>
      </c>
      <c r="W1637" s="35" t="s">
        <v>509</v>
      </c>
      <c r="X1637" s="35" t="s">
        <v>235</v>
      </c>
      <c r="Y1637" s="35" t="s">
        <v>48</v>
      </c>
      <c r="Z1637" s="35" t="s">
        <v>14691</v>
      </c>
      <c r="AA1637" s="35" t="s">
        <v>14691</v>
      </c>
      <c r="AC1637" s="35" t="s">
        <v>14691</v>
      </c>
      <c r="AD1637" s="35" t="s">
        <v>14691</v>
      </c>
      <c r="AE1637">
        <v>317020391</v>
      </c>
      <c r="AF1637">
        <v>10</v>
      </c>
      <c r="AG1637" s="35" t="s">
        <v>14691</v>
      </c>
      <c r="AI1637">
        <v>7925000</v>
      </c>
      <c r="AJ1637" s="20">
        <v>44259</v>
      </c>
      <c r="AK1637" s="20"/>
      <c r="AL1637">
        <v>6890000</v>
      </c>
      <c r="AM1637">
        <v>689000</v>
      </c>
      <c r="AP1637" s="35" t="s">
        <v>14691</v>
      </c>
      <c r="AQ1637" s="35" t="s">
        <v>14691</v>
      </c>
      <c r="AR1637" s="35" t="s">
        <v>14691</v>
      </c>
      <c r="AS1637" s="35" t="s">
        <v>14691</v>
      </c>
      <c r="AT1637" s="35" t="s">
        <v>14691</v>
      </c>
      <c r="AU1637">
        <v>10</v>
      </c>
      <c r="AV1637">
        <v>10.050000000000001</v>
      </c>
      <c r="AW1637" t="b">
        <v>0</v>
      </c>
      <c r="AX1637">
        <v>31700000</v>
      </c>
      <c r="AY1637" s="20">
        <v>44993</v>
      </c>
      <c r="AZ1637" s="20"/>
      <c r="BA1637" s="20"/>
      <c r="BB1637">
        <v>1</v>
      </c>
      <c r="BC1637">
        <v>0.25</v>
      </c>
      <c r="BD1637">
        <v>1</v>
      </c>
      <c r="BE1637">
        <v>11.5</v>
      </c>
      <c r="BF1637" s="35" t="s">
        <v>14691</v>
      </c>
      <c r="BG1637" s="35" t="s">
        <v>510</v>
      </c>
      <c r="BH1637" s="35" t="s">
        <v>10358</v>
      </c>
      <c r="BI1637" s="35" t="s">
        <v>2580</v>
      </c>
      <c r="BJ1637" s="35" t="s">
        <v>10359</v>
      </c>
    </row>
    <row r="1638" spans="1:62" x14ac:dyDescent="0.2">
      <c r="A1638">
        <v>1636</v>
      </c>
      <c r="B1638" s="35" t="s">
        <v>10350</v>
      </c>
      <c r="C1638" s="35" t="s">
        <v>10351</v>
      </c>
      <c r="D1638" s="35" t="s">
        <v>10352</v>
      </c>
      <c r="E1638" s="35" t="s">
        <v>10360</v>
      </c>
      <c r="F1638" s="35" t="s">
        <v>10354</v>
      </c>
      <c r="G1638" s="20">
        <v>44232</v>
      </c>
      <c r="H1638" s="35" t="s">
        <v>3225</v>
      </c>
      <c r="I1638" s="35" t="s">
        <v>54</v>
      </c>
      <c r="J1638" s="35" t="s">
        <v>176</v>
      </c>
      <c r="K1638">
        <v>18</v>
      </c>
      <c r="L1638">
        <v>9.1999999999999993</v>
      </c>
      <c r="M1638" s="35" t="s">
        <v>10355</v>
      </c>
      <c r="N1638" s="35" t="s">
        <v>10356</v>
      </c>
      <c r="O1638" s="35" t="s">
        <v>149</v>
      </c>
      <c r="P1638" s="35" t="s">
        <v>2575</v>
      </c>
      <c r="Q1638" s="35" t="s">
        <v>200</v>
      </c>
      <c r="R1638" s="35" t="s">
        <v>2623</v>
      </c>
      <c r="S1638" s="35" t="s">
        <v>10357</v>
      </c>
      <c r="T1638">
        <v>31700000</v>
      </c>
      <c r="U1638">
        <v>10</v>
      </c>
      <c r="V1638" s="35" t="s">
        <v>14691</v>
      </c>
      <c r="W1638" s="35" t="s">
        <v>509</v>
      </c>
      <c r="X1638" s="35" t="s">
        <v>235</v>
      </c>
      <c r="Y1638" s="35" t="s">
        <v>48</v>
      </c>
      <c r="Z1638" s="35" t="s">
        <v>14691</v>
      </c>
      <c r="AA1638" s="35" t="s">
        <v>14691</v>
      </c>
      <c r="AC1638" s="35" t="s">
        <v>14691</v>
      </c>
      <c r="AD1638" s="35" t="s">
        <v>14691</v>
      </c>
      <c r="AE1638">
        <v>317020391</v>
      </c>
      <c r="AF1638">
        <v>10</v>
      </c>
      <c r="AG1638" s="35" t="s">
        <v>14691</v>
      </c>
      <c r="AI1638">
        <v>7925000</v>
      </c>
      <c r="AJ1638" s="20">
        <v>44259</v>
      </c>
      <c r="AK1638" s="20"/>
      <c r="AL1638">
        <v>6890000</v>
      </c>
      <c r="AM1638">
        <v>689000</v>
      </c>
      <c r="AP1638" s="35" t="s">
        <v>14691</v>
      </c>
      <c r="AQ1638" s="35" t="s">
        <v>14691</v>
      </c>
      <c r="AR1638" s="35" t="s">
        <v>14691</v>
      </c>
      <c r="AS1638" s="35" t="s">
        <v>14691</v>
      </c>
      <c r="AT1638" s="35" t="s">
        <v>14691</v>
      </c>
      <c r="AU1638">
        <v>10</v>
      </c>
      <c r="AV1638">
        <v>10.050000000000001</v>
      </c>
      <c r="AW1638" t="b">
        <v>0</v>
      </c>
      <c r="AX1638">
        <v>31700000</v>
      </c>
      <c r="AY1638" s="20">
        <v>44993</v>
      </c>
      <c r="AZ1638" s="20"/>
      <c r="BA1638" s="20"/>
      <c r="BB1638">
        <v>1</v>
      </c>
      <c r="BC1638">
        <v>0.25</v>
      </c>
      <c r="BD1638">
        <v>1</v>
      </c>
      <c r="BE1638">
        <v>11.5</v>
      </c>
      <c r="BF1638" s="35" t="s">
        <v>14691</v>
      </c>
      <c r="BG1638" s="35" t="s">
        <v>10350</v>
      </c>
      <c r="BH1638" s="35" t="s">
        <v>10361</v>
      </c>
      <c r="BI1638" s="35" t="s">
        <v>2584</v>
      </c>
      <c r="BJ1638" s="35" t="s">
        <v>10362</v>
      </c>
    </row>
    <row r="1639" spans="1:62" x14ac:dyDescent="0.2">
      <c r="A1639">
        <v>1637</v>
      </c>
      <c r="B1639" s="35" t="s">
        <v>10350</v>
      </c>
      <c r="C1639" s="35" t="s">
        <v>10351</v>
      </c>
      <c r="D1639" s="35" t="s">
        <v>10352</v>
      </c>
      <c r="E1639" s="35" t="s">
        <v>10363</v>
      </c>
      <c r="F1639" s="35" t="s">
        <v>10354</v>
      </c>
      <c r="G1639" s="20">
        <v>44232</v>
      </c>
      <c r="H1639" s="35" t="s">
        <v>3225</v>
      </c>
      <c r="I1639" s="35" t="s">
        <v>54</v>
      </c>
      <c r="J1639" s="35" t="s">
        <v>176</v>
      </c>
      <c r="K1639">
        <v>18</v>
      </c>
      <c r="L1639">
        <v>9.1999999999999993</v>
      </c>
      <c r="M1639" s="35" t="s">
        <v>10355</v>
      </c>
      <c r="N1639" s="35" t="s">
        <v>10356</v>
      </c>
      <c r="O1639" s="35" t="s">
        <v>149</v>
      </c>
      <c r="P1639" s="35" t="s">
        <v>2575</v>
      </c>
      <c r="Q1639" s="35" t="s">
        <v>200</v>
      </c>
      <c r="R1639" s="35" t="s">
        <v>2623</v>
      </c>
      <c r="S1639" s="35" t="s">
        <v>10357</v>
      </c>
      <c r="T1639">
        <v>31700000</v>
      </c>
      <c r="U1639">
        <v>10</v>
      </c>
      <c r="V1639" s="35" t="s">
        <v>14691</v>
      </c>
      <c r="W1639" s="35" t="s">
        <v>509</v>
      </c>
      <c r="X1639" s="35" t="s">
        <v>235</v>
      </c>
      <c r="Y1639" s="35" t="s">
        <v>48</v>
      </c>
      <c r="Z1639" s="35" t="s">
        <v>14691</v>
      </c>
      <c r="AA1639" s="35" t="s">
        <v>14691</v>
      </c>
      <c r="AC1639" s="35" t="s">
        <v>14691</v>
      </c>
      <c r="AD1639" s="35" t="s">
        <v>14691</v>
      </c>
      <c r="AE1639">
        <v>317020391</v>
      </c>
      <c r="AF1639">
        <v>10</v>
      </c>
      <c r="AG1639" s="35" t="s">
        <v>14691</v>
      </c>
      <c r="AI1639">
        <v>7925000</v>
      </c>
      <c r="AJ1639" s="20">
        <v>44259</v>
      </c>
      <c r="AK1639" s="20"/>
      <c r="AL1639">
        <v>6890000</v>
      </c>
      <c r="AM1639">
        <v>689000</v>
      </c>
      <c r="AP1639" s="35" t="s">
        <v>14691</v>
      </c>
      <c r="AQ1639" s="35" t="s">
        <v>14691</v>
      </c>
      <c r="AR1639" s="35" t="s">
        <v>14691</v>
      </c>
      <c r="AS1639" s="35" t="s">
        <v>14691</v>
      </c>
      <c r="AT1639" s="35" t="s">
        <v>14691</v>
      </c>
      <c r="AU1639">
        <v>10</v>
      </c>
      <c r="AV1639">
        <v>10.050000000000001</v>
      </c>
      <c r="AW1639" t="b">
        <v>0</v>
      </c>
      <c r="AX1639">
        <v>31700000</v>
      </c>
      <c r="AY1639" s="20">
        <v>44993</v>
      </c>
      <c r="AZ1639" s="20"/>
      <c r="BA1639" s="20"/>
      <c r="BB1639">
        <v>1</v>
      </c>
      <c r="BC1639">
        <v>0.25</v>
      </c>
      <c r="BD1639">
        <v>1</v>
      </c>
      <c r="BE1639">
        <v>11.5</v>
      </c>
      <c r="BF1639" s="35" t="s">
        <v>14691</v>
      </c>
      <c r="BG1639" s="35" t="s">
        <v>10364</v>
      </c>
      <c r="BH1639" s="35" t="s">
        <v>10365</v>
      </c>
      <c r="BI1639" s="35" t="s">
        <v>2589</v>
      </c>
      <c r="BJ1639" s="35" t="s">
        <v>10366</v>
      </c>
    </row>
    <row r="1640" spans="1:62" x14ac:dyDescent="0.2">
      <c r="A1640">
        <v>1638</v>
      </c>
      <c r="B1640" s="35" t="s">
        <v>3754</v>
      </c>
      <c r="C1640" s="35" t="s">
        <v>3755</v>
      </c>
      <c r="D1640" s="35" t="s">
        <v>3756</v>
      </c>
      <c r="E1640" s="35" t="s">
        <v>3757</v>
      </c>
      <c r="F1640" s="35" t="s">
        <v>3758</v>
      </c>
      <c r="G1640" s="20">
        <v>44004</v>
      </c>
      <c r="H1640" s="35" t="s">
        <v>507</v>
      </c>
      <c r="I1640" s="35" t="s">
        <v>506</v>
      </c>
      <c r="J1640" s="35" t="s">
        <v>53</v>
      </c>
      <c r="K1640">
        <v>36</v>
      </c>
      <c r="L1640">
        <v>18.399999999999999</v>
      </c>
      <c r="M1640" s="35" t="s">
        <v>3759</v>
      </c>
      <c r="N1640" s="35" t="s">
        <v>3760</v>
      </c>
      <c r="O1640" s="35" t="s">
        <v>505</v>
      </c>
      <c r="P1640" s="35" t="s">
        <v>2575</v>
      </c>
      <c r="Q1640" s="35" t="s">
        <v>81</v>
      </c>
      <c r="R1640" s="35" t="s">
        <v>2623</v>
      </c>
      <c r="S1640" s="35" t="s">
        <v>3761</v>
      </c>
      <c r="T1640">
        <v>200000000</v>
      </c>
      <c r="U1640">
        <v>20</v>
      </c>
      <c r="V1640" s="35" t="s">
        <v>3762</v>
      </c>
      <c r="W1640" s="35" t="s">
        <v>504</v>
      </c>
      <c r="X1640" s="35" t="s">
        <v>79</v>
      </c>
      <c r="Y1640" s="35" t="s">
        <v>48</v>
      </c>
      <c r="Z1640" s="35" t="s">
        <v>14691</v>
      </c>
      <c r="AA1640" s="35" t="s">
        <v>14691</v>
      </c>
      <c r="AB1640">
        <v>1000000000</v>
      </c>
      <c r="AC1640" s="35" t="s">
        <v>3762</v>
      </c>
      <c r="AD1640" s="35" t="s">
        <v>3763</v>
      </c>
      <c r="AE1640">
        <v>4002943971</v>
      </c>
      <c r="AF1640">
        <v>20.02</v>
      </c>
      <c r="AG1640" s="35" t="s">
        <v>14691</v>
      </c>
      <c r="AI1640">
        <v>66666666</v>
      </c>
      <c r="AJ1640" s="20">
        <v>44034</v>
      </c>
      <c r="AK1640" s="20"/>
      <c r="AL1640">
        <v>65000000</v>
      </c>
      <c r="AP1640" s="35" t="s">
        <v>14691</v>
      </c>
      <c r="AQ1640" s="35" t="s">
        <v>14691</v>
      </c>
      <c r="AR1640" s="35" t="s">
        <v>14691</v>
      </c>
      <c r="AS1640" s="35" t="s">
        <v>14691</v>
      </c>
      <c r="AT1640" s="35" t="s">
        <v>14691</v>
      </c>
      <c r="AU1640">
        <v>20.02</v>
      </c>
      <c r="AV1640">
        <v>20.018000000000001</v>
      </c>
      <c r="AW1640" t="b">
        <v>0</v>
      </c>
      <c r="AX1640">
        <v>200000000</v>
      </c>
      <c r="AY1640" s="20">
        <v>44766</v>
      </c>
      <c r="AZ1640" s="20"/>
      <c r="BA1640" s="20">
        <v>44950</v>
      </c>
      <c r="BB1640">
        <v>1</v>
      </c>
      <c r="BC1640">
        <v>0.3333333432674408</v>
      </c>
      <c r="BD1640">
        <v>1</v>
      </c>
      <c r="BE1640">
        <v>23</v>
      </c>
      <c r="BF1640" s="35" t="s">
        <v>14691</v>
      </c>
      <c r="BG1640" s="35" t="s">
        <v>508</v>
      </c>
      <c r="BH1640" s="35" t="s">
        <v>3764</v>
      </c>
      <c r="BI1640" s="35" t="s">
        <v>2580</v>
      </c>
      <c r="BJ1640" s="35" t="s">
        <v>3765</v>
      </c>
    </row>
    <row r="1641" spans="1:62" x14ac:dyDescent="0.2">
      <c r="A1641">
        <v>1639</v>
      </c>
      <c r="B1641" s="35" t="s">
        <v>3754</v>
      </c>
      <c r="C1641" s="35" t="s">
        <v>3755</v>
      </c>
      <c r="D1641" s="35" t="s">
        <v>3756</v>
      </c>
      <c r="E1641" s="35" t="s">
        <v>3766</v>
      </c>
      <c r="F1641" s="35" t="s">
        <v>3758</v>
      </c>
      <c r="G1641" s="20">
        <v>44004</v>
      </c>
      <c r="H1641" s="35" t="s">
        <v>507</v>
      </c>
      <c r="I1641" s="35" t="s">
        <v>506</v>
      </c>
      <c r="J1641" s="35" t="s">
        <v>53</v>
      </c>
      <c r="K1641">
        <v>36</v>
      </c>
      <c r="L1641">
        <v>18.399999999999999</v>
      </c>
      <c r="M1641" s="35" t="s">
        <v>3759</v>
      </c>
      <c r="N1641" s="35" t="s">
        <v>3760</v>
      </c>
      <c r="O1641" s="35" t="s">
        <v>505</v>
      </c>
      <c r="P1641" s="35" t="s">
        <v>2575</v>
      </c>
      <c r="Q1641" s="35" t="s">
        <v>81</v>
      </c>
      <c r="R1641" s="35" t="s">
        <v>2623</v>
      </c>
      <c r="S1641" s="35" t="s">
        <v>3761</v>
      </c>
      <c r="T1641">
        <v>200000000</v>
      </c>
      <c r="U1641">
        <v>20</v>
      </c>
      <c r="V1641" s="35" t="s">
        <v>3762</v>
      </c>
      <c r="W1641" s="35" t="s">
        <v>504</v>
      </c>
      <c r="X1641" s="35" t="s">
        <v>79</v>
      </c>
      <c r="Y1641" s="35" t="s">
        <v>48</v>
      </c>
      <c r="Z1641" s="35" t="s">
        <v>14691</v>
      </c>
      <c r="AA1641" s="35" t="s">
        <v>14691</v>
      </c>
      <c r="AB1641">
        <v>1000000000</v>
      </c>
      <c r="AC1641" s="35" t="s">
        <v>3762</v>
      </c>
      <c r="AD1641" s="35" t="s">
        <v>3763</v>
      </c>
      <c r="AE1641">
        <v>4002943971</v>
      </c>
      <c r="AF1641">
        <v>20.02</v>
      </c>
      <c r="AG1641" s="35" t="s">
        <v>14691</v>
      </c>
      <c r="AI1641">
        <v>66666666</v>
      </c>
      <c r="AJ1641" s="20">
        <v>44034</v>
      </c>
      <c r="AK1641" s="20"/>
      <c r="AL1641">
        <v>65000000</v>
      </c>
      <c r="AP1641" s="35" t="s">
        <v>14691</v>
      </c>
      <c r="AQ1641" s="35" t="s">
        <v>14691</v>
      </c>
      <c r="AR1641" s="35" t="s">
        <v>14691</v>
      </c>
      <c r="AS1641" s="35" t="s">
        <v>14691</v>
      </c>
      <c r="AT1641" s="35" t="s">
        <v>14691</v>
      </c>
      <c r="AU1641">
        <v>20.02</v>
      </c>
      <c r="AV1641">
        <v>20.018000000000001</v>
      </c>
      <c r="AW1641" t="b">
        <v>0</v>
      </c>
      <c r="AX1641">
        <v>200000000</v>
      </c>
      <c r="AY1641" s="20">
        <v>44766</v>
      </c>
      <c r="AZ1641" s="20"/>
      <c r="BA1641" s="20">
        <v>44950</v>
      </c>
      <c r="BB1641">
        <v>1</v>
      </c>
      <c r="BC1641">
        <v>0.3333333432674408</v>
      </c>
      <c r="BD1641">
        <v>1</v>
      </c>
      <c r="BE1641">
        <v>23</v>
      </c>
      <c r="BF1641" s="35" t="s">
        <v>14691</v>
      </c>
      <c r="BG1641" s="35" t="s">
        <v>3754</v>
      </c>
      <c r="BH1641" s="35" t="s">
        <v>3767</v>
      </c>
      <c r="BI1641" s="35" t="s">
        <v>2584</v>
      </c>
      <c r="BJ1641" s="35" t="s">
        <v>3768</v>
      </c>
    </row>
    <row r="1642" spans="1:62" x14ac:dyDescent="0.2">
      <c r="A1642">
        <v>1640</v>
      </c>
      <c r="B1642" s="35" t="s">
        <v>3754</v>
      </c>
      <c r="C1642" s="35" t="s">
        <v>3755</v>
      </c>
      <c r="D1642" s="35" t="s">
        <v>3756</v>
      </c>
      <c r="E1642" s="35" t="s">
        <v>3769</v>
      </c>
      <c r="F1642" s="35" t="s">
        <v>3758</v>
      </c>
      <c r="G1642" s="20">
        <v>44004</v>
      </c>
      <c r="H1642" s="35" t="s">
        <v>507</v>
      </c>
      <c r="I1642" s="35" t="s">
        <v>506</v>
      </c>
      <c r="J1642" s="35" t="s">
        <v>53</v>
      </c>
      <c r="K1642">
        <v>36</v>
      </c>
      <c r="L1642">
        <v>18.399999999999999</v>
      </c>
      <c r="M1642" s="35" t="s">
        <v>3759</v>
      </c>
      <c r="N1642" s="35" t="s">
        <v>3760</v>
      </c>
      <c r="O1642" s="35" t="s">
        <v>505</v>
      </c>
      <c r="P1642" s="35" t="s">
        <v>2575</v>
      </c>
      <c r="Q1642" s="35" t="s">
        <v>81</v>
      </c>
      <c r="R1642" s="35" t="s">
        <v>2623</v>
      </c>
      <c r="S1642" s="35" t="s">
        <v>3761</v>
      </c>
      <c r="T1642">
        <v>200000000</v>
      </c>
      <c r="U1642">
        <v>20</v>
      </c>
      <c r="V1642" s="35" t="s">
        <v>3762</v>
      </c>
      <c r="W1642" s="35" t="s">
        <v>504</v>
      </c>
      <c r="X1642" s="35" t="s">
        <v>79</v>
      </c>
      <c r="Y1642" s="35" t="s">
        <v>48</v>
      </c>
      <c r="Z1642" s="35" t="s">
        <v>14691</v>
      </c>
      <c r="AA1642" s="35" t="s">
        <v>14691</v>
      </c>
      <c r="AB1642">
        <v>1000000000</v>
      </c>
      <c r="AC1642" s="35" t="s">
        <v>3762</v>
      </c>
      <c r="AD1642" s="35" t="s">
        <v>3763</v>
      </c>
      <c r="AE1642">
        <v>4002943971</v>
      </c>
      <c r="AF1642">
        <v>20.02</v>
      </c>
      <c r="AG1642" s="35" t="s">
        <v>14691</v>
      </c>
      <c r="AI1642">
        <v>66666666</v>
      </c>
      <c r="AJ1642" s="20">
        <v>44034</v>
      </c>
      <c r="AK1642" s="20"/>
      <c r="AL1642">
        <v>65000000</v>
      </c>
      <c r="AP1642" s="35" t="s">
        <v>14691</v>
      </c>
      <c r="AQ1642" s="35" t="s">
        <v>14691</v>
      </c>
      <c r="AR1642" s="35" t="s">
        <v>14691</v>
      </c>
      <c r="AS1642" s="35" t="s">
        <v>14691</v>
      </c>
      <c r="AT1642" s="35" t="s">
        <v>14691</v>
      </c>
      <c r="AU1642">
        <v>20.02</v>
      </c>
      <c r="AV1642">
        <v>20.018000000000001</v>
      </c>
      <c r="AW1642" t="b">
        <v>0</v>
      </c>
      <c r="AX1642">
        <v>200000000</v>
      </c>
      <c r="AY1642" s="20">
        <v>44766</v>
      </c>
      <c r="AZ1642" s="20"/>
      <c r="BA1642" s="20">
        <v>44950</v>
      </c>
      <c r="BB1642">
        <v>1</v>
      </c>
      <c r="BC1642">
        <v>0.3333333432674408</v>
      </c>
      <c r="BD1642">
        <v>1</v>
      </c>
      <c r="BE1642">
        <v>23</v>
      </c>
      <c r="BF1642" s="35" t="s">
        <v>14691</v>
      </c>
      <c r="BG1642" s="35" t="s">
        <v>3770</v>
      </c>
      <c r="BH1642" s="35" t="s">
        <v>3771</v>
      </c>
      <c r="BI1642" s="35" t="s">
        <v>2589</v>
      </c>
      <c r="BJ1642" s="35" t="s">
        <v>3772</v>
      </c>
    </row>
    <row r="1643" spans="1:62" x14ac:dyDescent="0.2">
      <c r="A1643">
        <v>1641</v>
      </c>
      <c r="B1643" s="35" t="s">
        <v>5853</v>
      </c>
      <c r="C1643" s="35" t="s">
        <v>5854</v>
      </c>
      <c r="D1643" s="35" t="s">
        <v>5855</v>
      </c>
      <c r="E1643" s="35" t="s">
        <v>5856</v>
      </c>
      <c r="F1643" s="35" t="s">
        <v>5857</v>
      </c>
      <c r="G1643" s="20">
        <v>44118</v>
      </c>
      <c r="H1643" s="35" t="s">
        <v>3225</v>
      </c>
      <c r="I1643" s="35" t="s">
        <v>54</v>
      </c>
      <c r="J1643" s="35" t="s">
        <v>53</v>
      </c>
      <c r="K1643">
        <v>18</v>
      </c>
      <c r="L1643">
        <v>9.1999999999999993</v>
      </c>
      <c r="M1643" s="35" t="s">
        <v>5858</v>
      </c>
      <c r="N1643" s="35" t="s">
        <v>5859</v>
      </c>
      <c r="O1643" s="35" t="s">
        <v>52</v>
      </c>
      <c r="P1643" s="35" t="s">
        <v>2656</v>
      </c>
      <c r="Q1643" s="35" t="s">
        <v>200</v>
      </c>
      <c r="R1643" s="35" t="s">
        <v>2623</v>
      </c>
      <c r="S1643" s="35" t="s">
        <v>5860</v>
      </c>
      <c r="T1643">
        <v>23000000</v>
      </c>
      <c r="U1643">
        <v>10</v>
      </c>
      <c r="V1643" s="35" t="s">
        <v>14691</v>
      </c>
      <c r="W1643" s="35" t="s">
        <v>388</v>
      </c>
      <c r="X1643" s="35" t="s">
        <v>49</v>
      </c>
      <c r="Y1643" s="35" t="s">
        <v>48</v>
      </c>
      <c r="Z1643" s="35" t="s">
        <v>14691</v>
      </c>
      <c r="AA1643" s="35" t="s">
        <v>14691</v>
      </c>
      <c r="AC1643" s="35" t="s">
        <v>14691</v>
      </c>
      <c r="AD1643" s="35" t="s">
        <v>14691</v>
      </c>
      <c r="AE1643">
        <v>230000000</v>
      </c>
      <c r="AF1643">
        <v>10</v>
      </c>
      <c r="AG1643" s="35" t="s">
        <v>14691</v>
      </c>
      <c r="AI1643">
        <v>7666667</v>
      </c>
      <c r="AJ1643" s="20">
        <v>44169</v>
      </c>
      <c r="AK1643" s="20"/>
      <c r="AL1643">
        <v>7250000</v>
      </c>
      <c r="AO1643">
        <v>4833333</v>
      </c>
      <c r="AP1643" s="35" t="s">
        <v>14691</v>
      </c>
      <c r="AQ1643" s="35" t="s">
        <v>14691</v>
      </c>
      <c r="AR1643" s="35" t="s">
        <v>14691</v>
      </c>
      <c r="AS1643" s="35" t="s">
        <v>14691</v>
      </c>
      <c r="AT1643" s="35" t="s">
        <v>14691</v>
      </c>
      <c r="AU1643">
        <v>10</v>
      </c>
      <c r="AV1643">
        <v>10.034000000000001</v>
      </c>
      <c r="AW1643" t="b">
        <v>0</v>
      </c>
      <c r="AX1643">
        <v>23000000</v>
      </c>
      <c r="AY1643" s="20">
        <v>44903</v>
      </c>
      <c r="AZ1643" s="20"/>
      <c r="BA1643" s="20"/>
      <c r="BB1643">
        <v>1</v>
      </c>
      <c r="BC1643">
        <v>0.3333333432674408</v>
      </c>
      <c r="BD1643">
        <v>1</v>
      </c>
      <c r="BE1643">
        <v>11.5</v>
      </c>
      <c r="BF1643" s="35" t="s">
        <v>14691</v>
      </c>
      <c r="BG1643" s="35" t="s">
        <v>503</v>
      </c>
      <c r="BH1643" s="35" t="s">
        <v>14926</v>
      </c>
      <c r="BI1643" s="35" t="s">
        <v>2580</v>
      </c>
      <c r="BJ1643" s="35" t="s">
        <v>5861</v>
      </c>
    </row>
    <row r="1644" spans="1:62" x14ac:dyDescent="0.2">
      <c r="A1644">
        <v>1642</v>
      </c>
      <c r="B1644" s="35" t="s">
        <v>5853</v>
      </c>
      <c r="C1644" s="35" t="s">
        <v>5854</v>
      </c>
      <c r="D1644" s="35" t="s">
        <v>5855</v>
      </c>
      <c r="E1644" s="35" t="s">
        <v>5862</v>
      </c>
      <c r="F1644" s="35" t="s">
        <v>5857</v>
      </c>
      <c r="G1644" s="20">
        <v>44118</v>
      </c>
      <c r="H1644" s="35" t="s">
        <v>3225</v>
      </c>
      <c r="I1644" s="35" t="s">
        <v>54</v>
      </c>
      <c r="J1644" s="35" t="s">
        <v>53</v>
      </c>
      <c r="K1644">
        <v>18</v>
      </c>
      <c r="L1644">
        <v>9.1999999999999993</v>
      </c>
      <c r="M1644" s="35" t="s">
        <v>5858</v>
      </c>
      <c r="N1644" s="35" t="s">
        <v>5859</v>
      </c>
      <c r="O1644" s="35" t="s">
        <v>52</v>
      </c>
      <c r="P1644" s="35" t="s">
        <v>2656</v>
      </c>
      <c r="Q1644" s="35" t="s">
        <v>200</v>
      </c>
      <c r="R1644" s="35" t="s">
        <v>2623</v>
      </c>
      <c r="S1644" s="35" t="s">
        <v>5860</v>
      </c>
      <c r="T1644">
        <v>23000000</v>
      </c>
      <c r="U1644">
        <v>10</v>
      </c>
      <c r="V1644" s="35" t="s">
        <v>14691</v>
      </c>
      <c r="W1644" s="35" t="s">
        <v>388</v>
      </c>
      <c r="X1644" s="35" t="s">
        <v>49</v>
      </c>
      <c r="Y1644" s="35" t="s">
        <v>48</v>
      </c>
      <c r="Z1644" s="35" t="s">
        <v>14691</v>
      </c>
      <c r="AA1644" s="35" t="s">
        <v>14691</v>
      </c>
      <c r="AC1644" s="35" t="s">
        <v>14691</v>
      </c>
      <c r="AD1644" s="35" t="s">
        <v>14691</v>
      </c>
      <c r="AE1644">
        <v>230000000</v>
      </c>
      <c r="AF1644">
        <v>10</v>
      </c>
      <c r="AG1644" s="35" t="s">
        <v>14691</v>
      </c>
      <c r="AI1644">
        <v>7666667</v>
      </c>
      <c r="AJ1644" s="20">
        <v>44169</v>
      </c>
      <c r="AK1644" s="20"/>
      <c r="AL1644">
        <v>7250000</v>
      </c>
      <c r="AO1644">
        <v>4833333</v>
      </c>
      <c r="AP1644" s="35" t="s">
        <v>14691</v>
      </c>
      <c r="AQ1644" s="35" t="s">
        <v>14691</v>
      </c>
      <c r="AR1644" s="35" t="s">
        <v>14691</v>
      </c>
      <c r="AS1644" s="35" t="s">
        <v>14691</v>
      </c>
      <c r="AT1644" s="35" t="s">
        <v>14691</v>
      </c>
      <c r="AU1644">
        <v>10</v>
      </c>
      <c r="AV1644">
        <v>10.034000000000001</v>
      </c>
      <c r="AW1644" t="b">
        <v>0</v>
      </c>
      <c r="AX1644">
        <v>23000000</v>
      </c>
      <c r="AY1644" s="20">
        <v>44903</v>
      </c>
      <c r="AZ1644" s="20"/>
      <c r="BA1644" s="20"/>
      <c r="BB1644">
        <v>1</v>
      </c>
      <c r="BC1644">
        <v>0.3333333432674408</v>
      </c>
      <c r="BD1644">
        <v>1</v>
      </c>
      <c r="BE1644">
        <v>11.5</v>
      </c>
      <c r="BF1644" s="35" t="s">
        <v>14691</v>
      </c>
      <c r="BG1644" s="35" t="s">
        <v>5853</v>
      </c>
      <c r="BH1644" s="35" t="s">
        <v>14927</v>
      </c>
      <c r="BI1644" s="35" t="s">
        <v>2584</v>
      </c>
      <c r="BJ1644" s="35" t="s">
        <v>5863</v>
      </c>
    </row>
    <row r="1645" spans="1:62" x14ac:dyDescent="0.2">
      <c r="A1645">
        <v>1643</v>
      </c>
      <c r="B1645" s="35" t="s">
        <v>5853</v>
      </c>
      <c r="C1645" s="35" t="s">
        <v>5854</v>
      </c>
      <c r="D1645" s="35" t="s">
        <v>5855</v>
      </c>
      <c r="E1645" s="35" t="s">
        <v>5864</v>
      </c>
      <c r="F1645" s="35" t="s">
        <v>5857</v>
      </c>
      <c r="G1645" s="20">
        <v>44118</v>
      </c>
      <c r="H1645" s="35" t="s">
        <v>3225</v>
      </c>
      <c r="I1645" s="35" t="s">
        <v>54</v>
      </c>
      <c r="J1645" s="35" t="s">
        <v>53</v>
      </c>
      <c r="K1645">
        <v>18</v>
      </c>
      <c r="L1645">
        <v>9.1999999999999993</v>
      </c>
      <c r="M1645" s="35" t="s">
        <v>5858</v>
      </c>
      <c r="N1645" s="35" t="s">
        <v>5859</v>
      </c>
      <c r="O1645" s="35" t="s">
        <v>52</v>
      </c>
      <c r="P1645" s="35" t="s">
        <v>2656</v>
      </c>
      <c r="Q1645" s="35" t="s">
        <v>200</v>
      </c>
      <c r="R1645" s="35" t="s">
        <v>2623</v>
      </c>
      <c r="S1645" s="35" t="s">
        <v>5860</v>
      </c>
      <c r="T1645">
        <v>23000000</v>
      </c>
      <c r="U1645">
        <v>10</v>
      </c>
      <c r="V1645" s="35" t="s">
        <v>14691</v>
      </c>
      <c r="W1645" s="35" t="s">
        <v>388</v>
      </c>
      <c r="X1645" s="35" t="s">
        <v>49</v>
      </c>
      <c r="Y1645" s="35" t="s">
        <v>48</v>
      </c>
      <c r="Z1645" s="35" t="s">
        <v>14691</v>
      </c>
      <c r="AA1645" s="35" t="s">
        <v>14691</v>
      </c>
      <c r="AC1645" s="35" t="s">
        <v>14691</v>
      </c>
      <c r="AD1645" s="35" t="s">
        <v>14691</v>
      </c>
      <c r="AE1645">
        <v>230000000</v>
      </c>
      <c r="AF1645">
        <v>10</v>
      </c>
      <c r="AG1645" s="35" t="s">
        <v>14691</v>
      </c>
      <c r="AI1645">
        <v>7666667</v>
      </c>
      <c r="AJ1645" s="20">
        <v>44169</v>
      </c>
      <c r="AK1645" s="20"/>
      <c r="AL1645">
        <v>7250000</v>
      </c>
      <c r="AO1645">
        <v>4833333</v>
      </c>
      <c r="AP1645" s="35" t="s">
        <v>14691</v>
      </c>
      <c r="AQ1645" s="35" t="s">
        <v>14691</v>
      </c>
      <c r="AR1645" s="35" t="s">
        <v>14691</v>
      </c>
      <c r="AS1645" s="35" t="s">
        <v>14691</v>
      </c>
      <c r="AT1645" s="35" t="s">
        <v>14691</v>
      </c>
      <c r="AU1645">
        <v>10</v>
      </c>
      <c r="AV1645">
        <v>10.034000000000001</v>
      </c>
      <c r="AW1645" t="b">
        <v>0</v>
      </c>
      <c r="AX1645">
        <v>23000000</v>
      </c>
      <c r="AY1645" s="20">
        <v>44903</v>
      </c>
      <c r="AZ1645" s="20"/>
      <c r="BA1645" s="20"/>
      <c r="BB1645">
        <v>1</v>
      </c>
      <c r="BC1645">
        <v>0.3333333432674408</v>
      </c>
      <c r="BD1645">
        <v>1</v>
      </c>
      <c r="BE1645">
        <v>11.5</v>
      </c>
      <c r="BF1645" s="35" t="s">
        <v>14691</v>
      </c>
      <c r="BG1645" s="35" t="s">
        <v>5865</v>
      </c>
      <c r="BH1645" s="35" t="s">
        <v>14928</v>
      </c>
      <c r="BI1645" s="35" t="s">
        <v>2589</v>
      </c>
      <c r="BJ1645" s="35" t="s">
        <v>5866</v>
      </c>
    </row>
    <row r="1646" spans="1:62" x14ac:dyDescent="0.2">
      <c r="A1646">
        <v>1644</v>
      </c>
      <c r="B1646" s="35" t="s">
        <v>10915</v>
      </c>
      <c r="C1646" s="35" t="s">
        <v>10916</v>
      </c>
      <c r="D1646" s="35" t="s">
        <v>10917</v>
      </c>
      <c r="E1646" s="35" t="s">
        <v>10918</v>
      </c>
      <c r="F1646" s="35" t="s">
        <v>10919</v>
      </c>
      <c r="G1646" s="20">
        <v>44246</v>
      </c>
      <c r="H1646" s="35" t="s">
        <v>3225</v>
      </c>
      <c r="I1646" s="35" t="s">
        <v>54</v>
      </c>
      <c r="J1646" s="35" t="s">
        <v>53</v>
      </c>
      <c r="K1646">
        <v>18</v>
      </c>
      <c r="L1646">
        <v>9.1999999999999993</v>
      </c>
      <c r="M1646" s="35" t="s">
        <v>10920</v>
      </c>
      <c r="N1646" s="35" t="s">
        <v>10921</v>
      </c>
      <c r="O1646" s="35" t="s">
        <v>122</v>
      </c>
      <c r="P1646" s="35" t="s">
        <v>2575</v>
      </c>
      <c r="Q1646" s="35" t="s">
        <v>52</v>
      </c>
      <c r="R1646" s="35" t="s">
        <v>2623</v>
      </c>
      <c r="S1646" s="35" t="s">
        <v>10922</v>
      </c>
      <c r="T1646">
        <v>34500000</v>
      </c>
      <c r="U1646">
        <v>10</v>
      </c>
      <c r="V1646" s="35" t="s">
        <v>10923</v>
      </c>
      <c r="W1646" s="35" t="s">
        <v>501</v>
      </c>
      <c r="X1646" s="35" t="s">
        <v>72</v>
      </c>
      <c r="Y1646" s="35" t="s">
        <v>48</v>
      </c>
      <c r="Z1646" s="35" t="s">
        <v>49</v>
      </c>
      <c r="AA1646" s="35" t="s">
        <v>48</v>
      </c>
      <c r="AC1646" s="35" t="s">
        <v>14691</v>
      </c>
      <c r="AD1646" s="35" t="s">
        <v>14691</v>
      </c>
      <c r="AE1646">
        <v>345055688</v>
      </c>
      <c r="AF1646">
        <v>10</v>
      </c>
      <c r="AG1646" s="35" t="s">
        <v>10924</v>
      </c>
      <c r="AH1646">
        <v>729000000</v>
      </c>
      <c r="AI1646">
        <v>11500000</v>
      </c>
      <c r="AJ1646" s="20">
        <v>44266</v>
      </c>
      <c r="AK1646" s="20">
        <v>44537</v>
      </c>
      <c r="AL1646">
        <v>8900000</v>
      </c>
      <c r="AO1646">
        <v>5933333</v>
      </c>
      <c r="AP1646" s="35" t="s">
        <v>14691</v>
      </c>
      <c r="AQ1646" s="35" t="s">
        <v>14691</v>
      </c>
      <c r="AR1646" s="35" t="s">
        <v>10925</v>
      </c>
      <c r="AS1646" s="35" t="s">
        <v>10926</v>
      </c>
      <c r="AT1646" s="35" t="s">
        <v>14691</v>
      </c>
      <c r="AU1646">
        <v>10</v>
      </c>
      <c r="AV1646">
        <v>10.053000000000001</v>
      </c>
      <c r="AW1646" t="b">
        <v>1</v>
      </c>
      <c r="AX1646">
        <v>34500000</v>
      </c>
      <c r="AY1646" s="20">
        <v>45000</v>
      </c>
      <c r="AZ1646" s="20">
        <v>44742</v>
      </c>
      <c r="BA1646" s="20"/>
      <c r="BB1646">
        <v>1</v>
      </c>
      <c r="BC1646">
        <v>0.3333333432674408</v>
      </c>
      <c r="BD1646">
        <v>1</v>
      </c>
      <c r="BE1646">
        <v>11.5</v>
      </c>
      <c r="BF1646" s="35" t="s">
        <v>14691</v>
      </c>
      <c r="BG1646" s="35" t="s">
        <v>502</v>
      </c>
      <c r="BH1646" s="35" t="s">
        <v>14929</v>
      </c>
      <c r="BI1646" s="35" t="s">
        <v>2580</v>
      </c>
      <c r="BJ1646" s="35" t="s">
        <v>10927</v>
      </c>
    </row>
    <row r="1647" spans="1:62" x14ac:dyDescent="0.2">
      <c r="A1647">
        <v>1645</v>
      </c>
      <c r="B1647" s="35" t="s">
        <v>10915</v>
      </c>
      <c r="C1647" s="35" t="s">
        <v>10916</v>
      </c>
      <c r="D1647" s="35" t="s">
        <v>10917</v>
      </c>
      <c r="E1647" s="35" t="s">
        <v>10928</v>
      </c>
      <c r="F1647" s="35" t="s">
        <v>10919</v>
      </c>
      <c r="G1647" s="20">
        <v>44246</v>
      </c>
      <c r="H1647" s="35" t="s">
        <v>3225</v>
      </c>
      <c r="I1647" s="35" t="s">
        <v>54</v>
      </c>
      <c r="J1647" s="35" t="s">
        <v>53</v>
      </c>
      <c r="K1647">
        <v>18</v>
      </c>
      <c r="L1647">
        <v>9.1999999999999993</v>
      </c>
      <c r="M1647" s="35" t="s">
        <v>10920</v>
      </c>
      <c r="N1647" s="35" t="s">
        <v>10921</v>
      </c>
      <c r="O1647" s="35" t="s">
        <v>122</v>
      </c>
      <c r="P1647" s="35" t="s">
        <v>2575</v>
      </c>
      <c r="Q1647" s="35" t="s">
        <v>52</v>
      </c>
      <c r="R1647" s="35" t="s">
        <v>2623</v>
      </c>
      <c r="S1647" s="35" t="s">
        <v>10922</v>
      </c>
      <c r="T1647">
        <v>34500000</v>
      </c>
      <c r="U1647">
        <v>10</v>
      </c>
      <c r="V1647" s="35" t="s">
        <v>10923</v>
      </c>
      <c r="W1647" s="35" t="s">
        <v>501</v>
      </c>
      <c r="X1647" s="35" t="s">
        <v>72</v>
      </c>
      <c r="Y1647" s="35" t="s">
        <v>48</v>
      </c>
      <c r="Z1647" s="35" t="s">
        <v>49</v>
      </c>
      <c r="AA1647" s="35" t="s">
        <v>48</v>
      </c>
      <c r="AC1647" s="35" t="s">
        <v>14691</v>
      </c>
      <c r="AD1647" s="35" t="s">
        <v>14691</v>
      </c>
      <c r="AE1647">
        <v>345055688</v>
      </c>
      <c r="AF1647">
        <v>10</v>
      </c>
      <c r="AG1647" s="35" t="s">
        <v>10924</v>
      </c>
      <c r="AH1647">
        <v>729000000</v>
      </c>
      <c r="AI1647">
        <v>11500000</v>
      </c>
      <c r="AJ1647" s="20">
        <v>44266</v>
      </c>
      <c r="AK1647" s="20">
        <v>44537</v>
      </c>
      <c r="AL1647">
        <v>8900000</v>
      </c>
      <c r="AO1647">
        <v>5933333</v>
      </c>
      <c r="AP1647" s="35" t="s">
        <v>14691</v>
      </c>
      <c r="AQ1647" s="35" t="s">
        <v>14691</v>
      </c>
      <c r="AR1647" s="35" t="s">
        <v>10925</v>
      </c>
      <c r="AS1647" s="35" t="s">
        <v>10926</v>
      </c>
      <c r="AT1647" s="35" t="s">
        <v>14691</v>
      </c>
      <c r="AU1647">
        <v>10</v>
      </c>
      <c r="AV1647">
        <v>10.053000000000001</v>
      </c>
      <c r="AW1647" t="b">
        <v>1</v>
      </c>
      <c r="AX1647">
        <v>34500000</v>
      </c>
      <c r="AY1647" s="20">
        <v>45000</v>
      </c>
      <c r="AZ1647" s="20">
        <v>44742</v>
      </c>
      <c r="BA1647" s="20"/>
      <c r="BB1647">
        <v>1</v>
      </c>
      <c r="BC1647">
        <v>0.3333333432674408</v>
      </c>
      <c r="BD1647">
        <v>1</v>
      </c>
      <c r="BE1647">
        <v>11.5</v>
      </c>
      <c r="BF1647" s="35" t="s">
        <v>14691</v>
      </c>
      <c r="BG1647" s="35" t="s">
        <v>10929</v>
      </c>
      <c r="BH1647" s="35" t="s">
        <v>14930</v>
      </c>
      <c r="BI1647" s="35" t="s">
        <v>2584</v>
      </c>
      <c r="BJ1647" s="35" t="s">
        <v>10930</v>
      </c>
    </row>
    <row r="1648" spans="1:62" x14ac:dyDescent="0.2">
      <c r="A1648">
        <v>1646</v>
      </c>
      <c r="B1648" s="35" t="s">
        <v>10915</v>
      </c>
      <c r="C1648" s="35" t="s">
        <v>10916</v>
      </c>
      <c r="D1648" s="35" t="s">
        <v>10917</v>
      </c>
      <c r="E1648" s="35" t="s">
        <v>10931</v>
      </c>
      <c r="F1648" s="35" t="s">
        <v>10919</v>
      </c>
      <c r="G1648" s="20">
        <v>44246</v>
      </c>
      <c r="H1648" s="35" t="s">
        <v>3225</v>
      </c>
      <c r="I1648" s="35" t="s">
        <v>54</v>
      </c>
      <c r="J1648" s="35" t="s">
        <v>53</v>
      </c>
      <c r="K1648">
        <v>18</v>
      </c>
      <c r="L1648">
        <v>9.1999999999999993</v>
      </c>
      <c r="M1648" s="35" t="s">
        <v>10920</v>
      </c>
      <c r="N1648" s="35" t="s">
        <v>10921</v>
      </c>
      <c r="O1648" s="35" t="s">
        <v>122</v>
      </c>
      <c r="P1648" s="35" t="s">
        <v>2575</v>
      </c>
      <c r="Q1648" s="35" t="s">
        <v>52</v>
      </c>
      <c r="R1648" s="35" t="s">
        <v>2623</v>
      </c>
      <c r="S1648" s="35" t="s">
        <v>10922</v>
      </c>
      <c r="T1648">
        <v>34500000</v>
      </c>
      <c r="U1648">
        <v>10</v>
      </c>
      <c r="V1648" s="35" t="s">
        <v>10923</v>
      </c>
      <c r="W1648" s="35" t="s">
        <v>501</v>
      </c>
      <c r="X1648" s="35" t="s">
        <v>72</v>
      </c>
      <c r="Y1648" s="35" t="s">
        <v>48</v>
      </c>
      <c r="Z1648" s="35" t="s">
        <v>49</v>
      </c>
      <c r="AA1648" s="35" t="s">
        <v>48</v>
      </c>
      <c r="AC1648" s="35" t="s">
        <v>14691</v>
      </c>
      <c r="AD1648" s="35" t="s">
        <v>14691</v>
      </c>
      <c r="AE1648">
        <v>345055688</v>
      </c>
      <c r="AF1648">
        <v>10</v>
      </c>
      <c r="AG1648" s="35" t="s">
        <v>10924</v>
      </c>
      <c r="AH1648">
        <v>729000000</v>
      </c>
      <c r="AI1648">
        <v>11500000</v>
      </c>
      <c r="AJ1648" s="20">
        <v>44266</v>
      </c>
      <c r="AK1648" s="20">
        <v>44537</v>
      </c>
      <c r="AL1648">
        <v>8900000</v>
      </c>
      <c r="AO1648">
        <v>5933333</v>
      </c>
      <c r="AP1648" s="35" t="s">
        <v>14691</v>
      </c>
      <c r="AQ1648" s="35" t="s">
        <v>14691</v>
      </c>
      <c r="AR1648" s="35" t="s">
        <v>10925</v>
      </c>
      <c r="AS1648" s="35" t="s">
        <v>10926</v>
      </c>
      <c r="AT1648" s="35" t="s">
        <v>14691</v>
      </c>
      <c r="AU1648">
        <v>10</v>
      </c>
      <c r="AV1648">
        <v>10.053000000000001</v>
      </c>
      <c r="AW1648" t="b">
        <v>1</v>
      </c>
      <c r="AX1648">
        <v>34500000</v>
      </c>
      <c r="AY1648" s="20">
        <v>45000</v>
      </c>
      <c r="AZ1648" s="20">
        <v>44742</v>
      </c>
      <c r="BA1648" s="20"/>
      <c r="BB1648">
        <v>1</v>
      </c>
      <c r="BC1648">
        <v>0.3333333432674408</v>
      </c>
      <c r="BD1648">
        <v>1</v>
      </c>
      <c r="BE1648">
        <v>11.5</v>
      </c>
      <c r="BF1648" s="35" t="s">
        <v>14691</v>
      </c>
      <c r="BG1648" s="35" t="s">
        <v>10932</v>
      </c>
      <c r="BH1648" s="35" t="s">
        <v>14931</v>
      </c>
      <c r="BI1648" s="35" t="s">
        <v>2589</v>
      </c>
      <c r="BJ1648" s="35" t="s">
        <v>10933</v>
      </c>
    </row>
    <row r="1649" spans="1:62" x14ac:dyDescent="0.2">
      <c r="A1649">
        <v>1647</v>
      </c>
      <c r="B1649" s="35" t="s">
        <v>8934</v>
      </c>
      <c r="C1649" s="35" t="s">
        <v>8935</v>
      </c>
      <c r="D1649" s="35" t="s">
        <v>499</v>
      </c>
      <c r="E1649" s="35" t="s">
        <v>8936</v>
      </c>
      <c r="F1649" s="35" t="s">
        <v>8937</v>
      </c>
      <c r="G1649" s="20">
        <v>44217</v>
      </c>
      <c r="H1649" s="35" t="s">
        <v>3225</v>
      </c>
      <c r="I1649" s="35" t="s">
        <v>54</v>
      </c>
      <c r="J1649" s="35" t="s">
        <v>137</v>
      </c>
      <c r="K1649">
        <v>18</v>
      </c>
      <c r="L1649">
        <v>9.1999999999999993</v>
      </c>
      <c r="M1649" s="35" t="s">
        <v>8938</v>
      </c>
      <c r="N1649" s="35" t="s">
        <v>8939</v>
      </c>
      <c r="O1649" s="35" t="s">
        <v>169</v>
      </c>
      <c r="P1649" s="35" t="s">
        <v>2575</v>
      </c>
      <c r="Q1649" s="35" t="s">
        <v>200</v>
      </c>
      <c r="R1649" s="35" t="s">
        <v>2623</v>
      </c>
      <c r="S1649" s="35" t="s">
        <v>8940</v>
      </c>
      <c r="T1649">
        <v>25875000</v>
      </c>
      <c r="U1649">
        <v>10</v>
      </c>
      <c r="V1649" s="35" t="s">
        <v>14691</v>
      </c>
      <c r="W1649" s="35" t="s">
        <v>498</v>
      </c>
      <c r="X1649" s="35" t="s">
        <v>140</v>
      </c>
      <c r="Y1649" s="35" t="s">
        <v>48</v>
      </c>
      <c r="Z1649" s="35" t="s">
        <v>14691</v>
      </c>
      <c r="AA1649" s="35" t="s">
        <v>14691</v>
      </c>
      <c r="AC1649" s="35" t="s">
        <v>14691</v>
      </c>
      <c r="AD1649" s="35" t="s">
        <v>14691</v>
      </c>
      <c r="AE1649">
        <v>258770111</v>
      </c>
      <c r="AF1649">
        <v>10</v>
      </c>
      <c r="AG1649" s="35" t="s">
        <v>14691</v>
      </c>
      <c r="AI1649">
        <v>25875000</v>
      </c>
      <c r="AJ1649" s="20">
        <v>44238</v>
      </c>
      <c r="AK1649" s="20"/>
      <c r="AL1649">
        <v>6675000</v>
      </c>
      <c r="AM1649">
        <v>667500</v>
      </c>
      <c r="AP1649" s="35" t="s">
        <v>14691</v>
      </c>
      <c r="AQ1649" s="35" t="s">
        <v>14691</v>
      </c>
      <c r="AR1649" s="35" t="s">
        <v>14691</v>
      </c>
      <c r="AS1649" s="35" t="s">
        <v>14691</v>
      </c>
      <c r="AT1649" s="35" t="s">
        <v>14691</v>
      </c>
      <c r="AU1649">
        <v>10</v>
      </c>
      <c r="AV1649">
        <v>10.045999999999999</v>
      </c>
      <c r="AW1649" t="b">
        <v>0</v>
      </c>
      <c r="AX1649">
        <v>25875000</v>
      </c>
      <c r="AY1649" s="20">
        <v>44973</v>
      </c>
      <c r="AZ1649" s="20"/>
      <c r="BA1649" s="20"/>
      <c r="BB1649">
        <v>1</v>
      </c>
      <c r="BC1649">
        <v>1</v>
      </c>
      <c r="BD1649">
        <v>1</v>
      </c>
      <c r="BE1649">
        <v>11.5</v>
      </c>
      <c r="BF1649" s="35" t="s">
        <v>14691</v>
      </c>
      <c r="BG1649" s="35" t="s">
        <v>500</v>
      </c>
      <c r="BH1649" s="35" t="s">
        <v>8941</v>
      </c>
      <c r="BI1649" s="35" t="s">
        <v>2580</v>
      </c>
      <c r="BJ1649" s="35" t="s">
        <v>8942</v>
      </c>
    </row>
    <row r="1650" spans="1:62" x14ac:dyDescent="0.2">
      <c r="A1650">
        <v>1648</v>
      </c>
      <c r="B1650" s="35" t="s">
        <v>8934</v>
      </c>
      <c r="C1650" s="35" t="s">
        <v>8935</v>
      </c>
      <c r="D1650" s="35" t="s">
        <v>499</v>
      </c>
      <c r="E1650" s="35" t="s">
        <v>8943</v>
      </c>
      <c r="F1650" s="35" t="s">
        <v>8937</v>
      </c>
      <c r="G1650" s="20">
        <v>44217</v>
      </c>
      <c r="H1650" s="35" t="s">
        <v>3225</v>
      </c>
      <c r="I1650" s="35" t="s">
        <v>54</v>
      </c>
      <c r="J1650" s="35" t="s">
        <v>137</v>
      </c>
      <c r="K1650">
        <v>18</v>
      </c>
      <c r="L1650">
        <v>9.1999999999999993</v>
      </c>
      <c r="M1650" s="35" t="s">
        <v>8938</v>
      </c>
      <c r="N1650" s="35" t="s">
        <v>8939</v>
      </c>
      <c r="O1650" s="35" t="s">
        <v>169</v>
      </c>
      <c r="P1650" s="35" t="s">
        <v>2575</v>
      </c>
      <c r="Q1650" s="35" t="s">
        <v>200</v>
      </c>
      <c r="R1650" s="35" t="s">
        <v>2623</v>
      </c>
      <c r="S1650" s="35" t="s">
        <v>8940</v>
      </c>
      <c r="T1650">
        <v>25875000</v>
      </c>
      <c r="U1650">
        <v>10</v>
      </c>
      <c r="V1650" s="35" t="s">
        <v>14691</v>
      </c>
      <c r="W1650" s="35" t="s">
        <v>498</v>
      </c>
      <c r="X1650" s="35" t="s">
        <v>140</v>
      </c>
      <c r="Y1650" s="35" t="s">
        <v>48</v>
      </c>
      <c r="Z1650" s="35" t="s">
        <v>14691</v>
      </c>
      <c r="AA1650" s="35" t="s">
        <v>14691</v>
      </c>
      <c r="AC1650" s="35" t="s">
        <v>14691</v>
      </c>
      <c r="AD1650" s="35" t="s">
        <v>14691</v>
      </c>
      <c r="AE1650">
        <v>258770111</v>
      </c>
      <c r="AF1650">
        <v>10</v>
      </c>
      <c r="AG1650" s="35" t="s">
        <v>14691</v>
      </c>
      <c r="AI1650">
        <v>25875000</v>
      </c>
      <c r="AJ1650" s="20">
        <v>44238</v>
      </c>
      <c r="AK1650" s="20"/>
      <c r="AL1650">
        <v>6675000</v>
      </c>
      <c r="AM1650">
        <v>667500</v>
      </c>
      <c r="AP1650" s="35" t="s">
        <v>14691</v>
      </c>
      <c r="AQ1650" s="35" t="s">
        <v>14691</v>
      </c>
      <c r="AR1650" s="35" t="s">
        <v>14691</v>
      </c>
      <c r="AS1650" s="35" t="s">
        <v>14691</v>
      </c>
      <c r="AT1650" s="35" t="s">
        <v>14691</v>
      </c>
      <c r="AU1650">
        <v>10</v>
      </c>
      <c r="AV1650">
        <v>10.045999999999999</v>
      </c>
      <c r="AW1650" t="b">
        <v>0</v>
      </c>
      <c r="AX1650">
        <v>25875000</v>
      </c>
      <c r="AY1650" s="20">
        <v>44973</v>
      </c>
      <c r="AZ1650" s="20"/>
      <c r="BA1650" s="20"/>
      <c r="BB1650">
        <v>1</v>
      </c>
      <c r="BC1650">
        <v>1</v>
      </c>
      <c r="BD1650">
        <v>1</v>
      </c>
      <c r="BE1650">
        <v>11.5</v>
      </c>
      <c r="BF1650" s="35" t="s">
        <v>14691</v>
      </c>
      <c r="BG1650" s="35" t="s">
        <v>8934</v>
      </c>
      <c r="BH1650" s="35" t="s">
        <v>8944</v>
      </c>
      <c r="BI1650" s="35" t="s">
        <v>2584</v>
      </c>
      <c r="BJ1650" s="35" t="s">
        <v>8945</v>
      </c>
    </row>
    <row r="1651" spans="1:62" x14ac:dyDescent="0.2">
      <c r="A1651">
        <v>1649</v>
      </c>
      <c r="B1651" s="35" t="s">
        <v>8934</v>
      </c>
      <c r="C1651" s="35" t="s">
        <v>8935</v>
      </c>
      <c r="D1651" s="35" t="s">
        <v>499</v>
      </c>
      <c r="E1651" s="35" t="s">
        <v>8946</v>
      </c>
      <c r="F1651" s="35" t="s">
        <v>8937</v>
      </c>
      <c r="G1651" s="20">
        <v>44217</v>
      </c>
      <c r="H1651" s="35" t="s">
        <v>3225</v>
      </c>
      <c r="I1651" s="35" t="s">
        <v>54</v>
      </c>
      <c r="J1651" s="35" t="s">
        <v>137</v>
      </c>
      <c r="K1651">
        <v>18</v>
      </c>
      <c r="L1651">
        <v>9.1999999999999993</v>
      </c>
      <c r="M1651" s="35" t="s">
        <v>8938</v>
      </c>
      <c r="N1651" s="35" t="s">
        <v>8939</v>
      </c>
      <c r="O1651" s="35" t="s">
        <v>169</v>
      </c>
      <c r="P1651" s="35" t="s">
        <v>2575</v>
      </c>
      <c r="Q1651" s="35" t="s">
        <v>200</v>
      </c>
      <c r="R1651" s="35" t="s">
        <v>2623</v>
      </c>
      <c r="S1651" s="35" t="s">
        <v>8940</v>
      </c>
      <c r="T1651">
        <v>25875000</v>
      </c>
      <c r="U1651">
        <v>10</v>
      </c>
      <c r="V1651" s="35" t="s">
        <v>14691</v>
      </c>
      <c r="W1651" s="35" t="s">
        <v>498</v>
      </c>
      <c r="X1651" s="35" t="s">
        <v>140</v>
      </c>
      <c r="Y1651" s="35" t="s">
        <v>48</v>
      </c>
      <c r="Z1651" s="35" t="s">
        <v>14691</v>
      </c>
      <c r="AA1651" s="35" t="s">
        <v>14691</v>
      </c>
      <c r="AC1651" s="35" t="s">
        <v>14691</v>
      </c>
      <c r="AD1651" s="35" t="s">
        <v>14691</v>
      </c>
      <c r="AE1651">
        <v>258770111</v>
      </c>
      <c r="AF1651">
        <v>10</v>
      </c>
      <c r="AG1651" s="35" t="s">
        <v>14691</v>
      </c>
      <c r="AI1651">
        <v>25875000</v>
      </c>
      <c r="AJ1651" s="20">
        <v>44238</v>
      </c>
      <c r="AK1651" s="20"/>
      <c r="AL1651">
        <v>6675000</v>
      </c>
      <c r="AM1651">
        <v>667500</v>
      </c>
      <c r="AP1651" s="35" t="s">
        <v>14691</v>
      </c>
      <c r="AQ1651" s="35" t="s">
        <v>14691</v>
      </c>
      <c r="AR1651" s="35" t="s">
        <v>14691</v>
      </c>
      <c r="AS1651" s="35" t="s">
        <v>14691</v>
      </c>
      <c r="AT1651" s="35" t="s">
        <v>14691</v>
      </c>
      <c r="AU1651">
        <v>10</v>
      </c>
      <c r="AV1651">
        <v>10.045999999999999</v>
      </c>
      <c r="AW1651" t="b">
        <v>0</v>
      </c>
      <c r="AX1651">
        <v>25875000</v>
      </c>
      <c r="AY1651" s="20">
        <v>44973</v>
      </c>
      <c r="AZ1651" s="20"/>
      <c r="BA1651" s="20"/>
      <c r="BB1651">
        <v>1</v>
      </c>
      <c r="BC1651">
        <v>1</v>
      </c>
      <c r="BD1651">
        <v>1</v>
      </c>
      <c r="BE1651">
        <v>11.5</v>
      </c>
      <c r="BF1651" s="35" t="s">
        <v>14691</v>
      </c>
      <c r="BG1651" s="35" t="s">
        <v>8947</v>
      </c>
      <c r="BH1651" s="35" t="s">
        <v>8948</v>
      </c>
      <c r="BI1651" s="35" t="s">
        <v>2589</v>
      </c>
      <c r="BJ1651" s="35" t="s">
        <v>8949</v>
      </c>
    </row>
    <row r="1652" spans="1:62" x14ac:dyDescent="0.2">
      <c r="A1652">
        <v>1650</v>
      </c>
      <c r="B1652" s="35" t="s">
        <v>7564</v>
      </c>
      <c r="C1652" s="35" t="s">
        <v>7565</v>
      </c>
      <c r="D1652" s="35" t="s">
        <v>7566</v>
      </c>
      <c r="E1652" s="35" t="s">
        <v>7567</v>
      </c>
      <c r="F1652" s="35" t="s">
        <v>7568</v>
      </c>
      <c r="G1652" s="20">
        <v>44202</v>
      </c>
      <c r="H1652" s="35" t="s">
        <v>3225</v>
      </c>
      <c r="I1652" s="35" t="s">
        <v>54</v>
      </c>
      <c r="J1652" s="35" t="s">
        <v>69</v>
      </c>
      <c r="K1652">
        <v>18</v>
      </c>
      <c r="L1652">
        <v>9.1999999999999993</v>
      </c>
      <c r="M1652" s="35" t="s">
        <v>7569</v>
      </c>
      <c r="N1652" s="35" t="s">
        <v>7570</v>
      </c>
      <c r="O1652" s="35" t="s">
        <v>59</v>
      </c>
      <c r="P1652" s="35" t="s">
        <v>2656</v>
      </c>
      <c r="Q1652" s="35" t="s">
        <v>96</v>
      </c>
      <c r="R1652" s="35" t="s">
        <v>2577</v>
      </c>
      <c r="S1652" s="35" t="s">
        <v>7571</v>
      </c>
      <c r="T1652">
        <v>41400000</v>
      </c>
      <c r="U1652">
        <v>10</v>
      </c>
      <c r="V1652" s="35" t="s">
        <v>7572</v>
      </c>
      <c r="W1652" s="35" t="s">
        <v>496</v>
      </c>
      <c r="X1652" s="35" t="s">
        <v>147</v>
      </c>
      <c r="Y1652" s="35" t="s">
        <v>48</v>
      </c>
      <c r="Z1652" s="35" t="s">
        <v>14691</v>
      </c>
      <c r="AA1652" s="35" t="s">
        <v>14691</v>
      </c>
      <c r="AB1652">
        <v>80000000</v>
      </c>
      <c r="AC1652" s="35" t="s">
        <v>7573</v>
      </c>
      <c r="AD1652" s="35" t="s">
        <v>7574</v>
      </c>
      <c r="AE1652">
        <v>414017078</v>
      </c>
      <c r="AF1652">
        <v>10</v>
      </c>
      <c r="AG1652" s="35" t="s">
        <v>14691</v>
      </c>
      <c r="AI1652">
        <v>20700000</v>
      </c>
      <c r="AJ1652" s="20">
        <v>44218</v>
      </c>
      <c r="AK1652" s="20"/>
      <c r="AL1652">
        <v>10280000</v>
      </c>
      <c r="AO1652">
        <v>10280000</v>
      </c>
      <c r="AP1652" s="35" t="s">
        <v>14691</v>
      </c>
      <c r="AQ1652" s="35" t="s">
        <v>14691</v>
      </c>
      <c r="AR1652" s="35" t="s">
        <v>14691</v>
      </c>
      <c r="AS1652" s="35" t="s">
        <v>14691</v>
      </c>
      <c r="AT1652" s="35" t="s">
        <v>14691</v>
      </c>
      <c r="AU1652">
        <v>10.01</v>
      </c>
      <c r="AV1652">
        <v>10.065</v>
      </c>
      <c r="AW1652" t="b">
        <v>0</v>
      </c>
      <c r="AX1652">
        <v>41400000</v>
      </c>
      <c r="AY1652" s="20">
        <v>44952</v>
      </c>
      <c r="AZ1652" s="20"/>
      <c r="BA1652" s="20"/>
      <c r="BB1652">
        <v>1</v>
      </c>
      <c r="BC1652">
        <v>0.5</v>
      </c>
      <c r="BD1652">
        <v>1</v>
      </c>
      <c r="BE1652">
        <v>11.5</v>
      </c>
      <c r="BF1652" s="35" t="s">
        <v>14691</v>
      </c>
      <c r="BG1652" s="35" t="s">
        <v>497</v>
      </c>
      <c r="BH1652" s="35" t="s">
        <v>7575</v>
      </c>
      <c r="BI1652" s="35" t="s">
        <v>2580</v>
      </c>
      <c r="BJ1652" s="35" t="s">
        <v>7576</v>
      </c>
    </row>
    <row r="1653" spans="1:62" x14ac:dyDescent="0.2">
      <c r="A1653">
        <v>1651</v>
      </c>
      <c r="B1653" s="35" t="s">
        <v>7564</v>
      </c>
      <c r="C1653" s="35" t="s">
        <v>7565</v>
      </c>
      <c r="D1653" s="35" t="s">
        <v>7566</v>
      </c>
      <c r="E1653" s="35" t="s">
        <v>7577</v>
      </c>
      <c r="F1653" s="35" t="s">
        <v>7568</v>
      </c>
      <c r="G1653" s="20">
        <v>44202</v>
      </c>
      <c r="H1653" s="35" t="s">
        <v>3225</v>
      </c>
      <c r="I1653" s="35" t="s">
        <v>54</v>
      </c>
      <c r="J1653" s="35" t="s">
        <v>69</v>
      </c>
      <c r="K1653">
        <v>18</v>
      </c>
      <c r="L1653">
        <v>9.1999999999999993</v>
      </c>
      <c r="M1653" s="35" t="s">
        <v>7569</v>
      </c>
      <c r="N1653" s="35" t="s">
        <v>7570</v>
      </c>
      <c r="O1653" s="35" t="s">
        <v>59</v>
      </c>
      <c r="P1653" s="35" t="s">
        <v>2656</v>
      </c>
      <c r="Q1653" s="35" t="s">
        <v>96</v>
      </c>
      <c r="R1653" s="35" t="s">
        <v>2577</v>
      </c>
      <c r="S1653" s="35" t="s">
        <v>7571</v>
      </c>
      <c r="T1653">
        <v>41400000</v>
      </c>
      <c r="U1653">
        <v>10</v>
      </c>
      <c r="V1653" s="35" t="s">
        <v>7572</v>
      </c>
      <c r="W1653" s="35" t="s">
        <v>496</v>
      </c>
      <c r="X1653" s="35" t="s">
        <v>147</v>
      </c>
      <c r="Y1653" s="35" t="s">
        <v>48</v>
      </c>
      <c r="Z1653" s="35" t="s">
        <v>14691</v>
      </c>
      <c r="AA1653" s="35" t="s">
        <v>14691</v>
      </c>
      <c r="AB1653">
        <v>80000000</v>
      </c>
      <c r="AC1653" s="35" t="s">
        <v>7573</v>
      </c>
      <c r="AD1653" s="35" t="s">
        <v>7574</v>
      </c>
      <c r="AE1653">
        <v>414017078</v>
      </c>
      <c r="AF1653">
        <v>10</v>
      </c>
      <c r="AG1653" s="35" t="s">
        <v>14691</v>
      </c>
      <c r="AI1653">
        <v>20700000</v>
      </c>
      <c r="AJ1653" s="20">
        <v>44218</v>
      </c>
      <c r="AK1653" s="20"/>
      <c r="AL1653">
        <v>10280000</v>
      </c>
      <c r="AO1653">
        <v>10280000</v>
      </c>
      <c r="AP1653" s="35" t="s">
        <v>14691</v>
      </c>
      <c r="AQ1653" s="35" t="s">
        <v>14691</v>
      </c>
      <c r="AR1653" s="35" t="s">
        <v>14691</v>
      </c>
      <c r="AS1653" s="35" t="s">
        <v>14691</v>
      </c>
      <c r="AT1653" s="35" t="s">
        <v>14691</v>
      </c>
      <c r="AU1653">
        <v>10.01</v>
      </c>
      <c r="AV1653">
        <v>10.065</v>
      </c>
      <c r="AW1653" t="b">
        <v>0</v>
      </c>
      <c r="AX1653">
        <v>41400000</v>
      </c>
      <c r="AY1653" s="20">
        <v>44952</v>
      </c>
      <c r="AZ1653" s="20"/>
      <c r="BA1653" s="20"/>
      <c r="BB1653">
        <v>1</v>
      </c>
      <c r="BC1653">
        <v>0.5</v>
      </c>
      <c r="BD1653">
        <v>1</v>
      </c>
      <c r="BE1653">
        <v>11.5</v>
      </c>
      <c r="BF1653" s="35" t="s">
        <v>14691</v>
      </c>
      <c r="BG1653" s="35" t="s">
        <v>7564</v>
      </c>
      <c r="BH1653" s="35" t="s">
        <v>7578</v>
      </c>
      <c r="BI1653" s="35" t="s">
        <v>2584</v>
      </c>
      <c r="BJ1653" s="35" t="s">
        <v>7579</v>
      </c>
    </row>
    <row r="1654" spans="1:62" x14ac:dyDescent="0.2">
      <c r="A1654">
        <v>1652</v>
      </c>
      <c r="B1654" s="35" t="s">
        <v>7564</v>
      </c>
      <c r="C1654" s="35" t="s">
        <v>7565</v>
      </c>
      <c r="D1654" s="35" t="s">
        <v>7566</v>
      </c>
      <c r="E1654" s="35" t="s">
        <v>7580</v>
      </c>
      <c r="F1654" s="35" t="s">
        <v>7568</v>
      </c>
      <c r="G1654" s="20">
        <v>44202</v>
      </c>
      <c r="H1654" s="35" t="s">
        <v>3225</v>
      </c>
      <c r="I1654" s="35" t="s">
        <v>54</v>
      </c>
      <c r="J1654" s="35" t="s">
        <v>69</v>
      </c>
      <c r="K1654">
        <v>18</v>
      </c>
      <c r="L1654">
        <v>9.1999999999999993</v>
      </c>
      <c r="M1654" s="35" t="s">
        <v>7569</v>
      </c>
      <c r="N1654" s="35" t="s">
        <v>7570</v>
      </c>
      <c r="O1654" s="35" t="s">
        <v>59</v>
      </c>
      <c r="P1654" s="35" t="s">
        <v>2656</v>
      </c>
      <c r="Q1654" s="35" t="s">
        <v>96</v>
      </c>
      <c r="R1654" s="35" t="s">
        <v>2577</v>
      </c>
      <c r="S1654" s="35" t="s">
        <v>7571</v>
      </c>
      <c r="T1654">
        <v>41400000</v>
      </c>
      <c r="U1654">
        <v>10</v>
      </c>
      <c r="V1654" s="35" t="s">
        <v>7572</v>
      </c>
      <c r="W1654" s="35" t="s">
        <v>496</v>
      </c>
      <c r="X1654" s="35" t="s">
        <v>147</v>
      </c>
      <c r="Y1654" s="35" t="s">
        <v>48</v>
      </c>
      <c r="Z1654" s="35" t="s">
        <v>14691</v>
      </c>
      <c r="AA1654" s="35" t="s">
        <v>14691</v>
      </c>
      <c r="AB1654">
        <v>80000000</v>
      </c>
      <c r="AC1654" s="35" t="s">
        <v>7573</v>
      </c>
      <c r="AD1654" s="35" t="s">
        <v>7574</v>
      </c>
      <c r="AE1654">
        <v>414017078</v>
      </c>
      <c r="AF1654">
        <v>10</v>
      </c>
      <c r="AG1654" s="35" t="s">
        <v>14691</v>
      </c>
      <c r="AI1654">
        <v>20700000</v>
      </c>
      <c r="AJ1654" s="20">
        <v>44218</v>
      </c>
      <c r="AK1654" s="20"/>
      <c r="AL1654">
        <v>10280000</v>
      </c>
      <c r="AO1654">
        <v>10280000</v>
      </c>
      <c r="AP1654" s="35" t="s">
        <v>14691</v>
      </c>
      <c r="AQ1654" s="35" t="s">
        <v>14691</v>
      </c>
      <c r="AR1654" s="35" t="s">
        <v>14691</v>
      </c>
      <c r="AS1654" s="35" t="s">
        <v>14691</v>
      </c>
      <c r="AT1654" s="35" t="s">
        <v>14691</v>
      </c>
      <c r="AU1654">
        <v>10.01</v>
      </c>
      <c r="AV1654">
        <v>10.065</v>
      </c>
      <c r="AW1654" t="b">
        <v>0</v>
      </c>
      <c r="AX1654">
        <v>41400000</v>
      </c>
      <c r="AY1654" s="20">
        <v>44952</v>
      </c>
      <c r="AZ1654" s="20"/>
      <c r="BA1654" s="20"/>
      <c r="BB1654">
        <v>1</v>
      </c>
      <c r="BC1654">
        <v>0.5</v>
      </c>
      <c r="BD1654">
        <v>1</v>
      </c>
      <c r="BE1654">
        <v>11.5</v>
      </c>
      <c r="BF1654" s="35" t="s">
        <v>14691</v>
      </c>
      <c r="BG1654" s="35" t="s">
        <v>7581</v>
      </c>
      <c r="BH1654" s="35" t="s">
        <v>7582</v>
      </c>
      <c r="BI1654" s="35" t="s">
        <v>2589</v>
      </c>
      <c r="BJ1654" s="35" t="s">
        <v>7583</v>
      </c>
    </row>
    <row r="1655" spans="1:62" x14ac:dyDescent="0.2">
      <c r="A1655">
        <v>1653</v>
      </c>
      <c r="B1655" s="35" t="s">
        <v>13022</v>
      </c>
      <c r="C1655" s="35" t="s">
        <v>13023</v>
      </c>
      <c r="D1655" s="35" t="s">
        <v>13024</v>
      </c>
      <c r="E1655" s="35" t="s">
        <v>13025</v>
      </c>
      <c r="F1655" s="35" t="s">
        <v>13026</v>
      </c>
      <c r="G1655" s="20">
        <v>44560</v>
      </c>
      <c r="H1655" s="35" t="s">
        <v>2755</v>
      </c>
      <c r="I1655" s="35" t="s">
        <v>61</v>
      </c>
      <c r="J1655" s="35" t="s">
        <v>69</v>
      </c>
      <c r="K1655">
        <v>18</v>
      </c>
      <c r="L1655">
        <v>9.1999999999999993</v>
      </c>
      <c r="M1655" s="35" t="s">
        <v>13027</v>
      </c>
      <c r="N1655" s="35" t="s">
        <v>13028</v>
      </c>
      <c r="O1655" s="35" t="s">
        <v>394</v>
      </c>
      <c r="P1655" s="35" t="s">
        <v>2575</v>
      </c>
      <c r="Q1655" s="35" t="s">
        <v>241</v>
      </c>
      <c r="R1655" s="35" t="s">
        <v>2577</v>
      </c>
      <c r="S1655" s="35" t="s">
        <v>13029</v>
      </c>
      <c r="T1655">
        <v>28750000</v>
      </c>
      <c r="U1655">
        <v>10</v>
      </c>
      <c r="V1655" s="35" t="s">
        <v>14691</v>
      </c>
      <c r="W1655" s="35" t="s">
        <v>494</v>
      </c>
      <c r="X1655" s="35" t="s">
        <v>140</v>
      </c>
      <c r="Y1655" s="35" t="s">
        <v>48</v>
      </c>
      <c r="Z1655" s="35" t="s">
        <v>14691</v>
      </c>
      <c r="AA1655" s="35" t="s">
        <v>14691</v>
      </c>
      <c r="AC1655" s="35" t="s">
        <v>14691</v>
      </c>
      <c r="AD1655" s="35" t="s">
        <v>14691</v>
      </c>
      <c r="AE1655">
        <v>294687500</v>
      </c>
      <c r="AF1655">
        <v>10.25</v>
      </c>
      <c r="AG1655" s="35" t="s">
        <v>14691</v>
      </c>
      <c r="AI1655">
        <v>14375000</v>
      </c>
      <c r="AJ1655" s="20">
        <v>44610</v>
      </c>
      <c r="AK1655" s="20"/>
      <c r="AL1655">
        <v>14645000</v>
      </c>
      <c r="AO1655">
        <v>9763333</v>
      </c>
      <c r="AP1655" s="35" t="s">
        <v>14691</v>
      </c>
      <c r="AQ1655" s="35" t="s">
        <v>14691</v>
      </c>
      <c r="AR1655" s="35" t="s">
        <v>14691</v>
      </c>
      <c r="AS1655" s="35" t="s">
        <v>14691</v>
      </c>
      <c r="AT1655" s="35" t="s">
        <v>14691</v>
      </c>
      <c r="AU1655">
        <v>10.25</v>
      </c>
      <c r="AV1655">
        <v>10.333</v>
      </c>
      <c r="AW1655" t="b">
        <v>0</v>
      </c>
      <c r="AX1655">
        <v>28750000</v>
      </c>
      <c r="AY1655" s="20">
        <v>45069</v>
      </c>
      <c r="AZ1655" s="20"/>
      <c r="BA1655" s="20"/>
      <c r="BB1655">
        <v>1</v>
      </c>
      <c r="BC1655">
        <v>0.5</v>
      </c>
      <c r="BD1655">
        <v>1</v>
      </c>
      <c r="BE1655">
        <v>11.5</v>
      </c>
      <c r="BF1655" s="35" t="s">
        <v>14691</v>
      </c>
      <c r="BG1655" s="35" t="s">
        <v>495</v>
      </c>
      <c r="BH1655" s="35" t="s">
        <v>6937</v>
      </c>
      <c r="BI1655" s="35" t="s">
        <v>2580</v>
      </c>
      <c r="BJ1655" s="35" t="s">
        <v>6938</v>
      </c>
    </row>
    <row r="1656" spans="1:62" x14ac:dyDescent="0.2">
      <c r="A1656">
        <v>1654</v>
      </c>
      <c r="B1656" s="35" t="s">
        <v>13022</v>
      </c>
      <c r="C1656" s="35" t="s">
        <v>13023</v>
      </c>
      <c r="D1656" s="35" t="s">
        <v>13024</v>
      </c>
      <c r="E1656" s="35" t="s">
        <v>13030</v>
      </c>
      <c r="F1656" s="35" t="s">
        <v>13026</v>
      </c>
      <c r="G1656" s="20">
        <v>44560</v>
      </c>
      <c r="H1656" s="35" t="s">
        <v>2755</v>
      </c>
      <c r="I1656" s="35" t="s">
        <v>61</v>
      </c>
      <c r="J1656" s="35" t="s">
        <v>69</v>
      </c>
      <c r="K1656">
        <v>18</v>
      </c>
      <c r="L1656">
        <v>9.1999999999999993</v>
      </c>
      <c r="M1656" s="35" t="s">
        <v>13027</v>
      </c>
      <c r="N1656" s="35" t="s">
        <v>13028</v>
      </c>
      <c r="O1656" s="35" t="s">
        <v>394</v>
      </c>
      <c r="P1656" s="35" t="s">
        <v>2575</v>
      </c>
      <c r="Q1656" s="35" t="s">
        <v>241</v>
      </c>
      <c r="R1656" s="35" t="s">
        <v>2577</v>
      </c>
      <c r="S1656" s="35" t="s">
        <v>13029</v>
      </c>
      <c r="T1656">
        <v>28750000</v>
      </c>
      <c r="U1656">
        <v>10</v>
      </c>
      <c r="V1656" s="35" t="s">
        <v>14691</v>
      </c>
      <c r="W1656" s="35" t="s">
        <v>494</v>
      </c>
      <c r="X1656" s="35" t="s">
        <v>140</v>
      </c>
      <c r="Y1656" s="35" t="s">
        <v>48</v>
      </c>
      <c r="Z1656" s="35" t="s">
        <v>14691</v>
      </c>
      <c r="AA1656" s="35" t="s">
        <v>14691</v>
      </c>
      <c r="AC1656" s="35" t="s">
        <v>14691</v>
      </c>
      <c r="AD1656" s="35" t="s">
        <v>14691</v>
      </c>
      <c r="AE1656">
        <v>294687500</v>
      </c>
      <c r="AF1656">
        <v>10.25</v>
      </c>
      <c r="AG1656" s="35" t="s">
        <v>14691</v>
      </c>
      <c r="AI1656">
        <v>14375000</v>
      </c>
      <c r="AJ1656" s="20">
        <v>44610</v>
      </c>
      <c r="AK1656" s="20"/>
      <c r="AL1656">
        <v>14645000</v>
      </c>
      <c r="AO1656">
        <v>9763333</v>
      </c>
      <c r="AP1656" s="35" t="s">
        <v>14691</v>
      </c>
      <c r="AQ1656" s="35" t="s">
        <v>14691</v>
      </c>
      <c r="AR1656" s="35" t="s">
        <v>14691</v>
      </c>
      <c r="AS1656" s="35" t="s">
        <v>14691</v>
      </c>
      <c r="AT1656" s="35" t="s">
        <v>14691</v>
      </c>
      <c r="AU1656">
        <v>10.25</v>
      </c>
      <c r="AV1656">
        <v>10.333</v>
      </c>
      <c r="AW1656" t="b">
        <v>0</v>
      </c>
      <c r="AX1656">
        <v>28750000</v>
      </c>
      <c r="AY1656" s="20">
        <v>45069</v>
      </c>
      <c r="AZ1656" s="20"/>
      <c r="BA1656" s="20"/>
      <c r="BB1656">
        <v>1</v>
      </c>
      <c r="BC1656">
        <v>0.5</v>
      </c>
      <c r="BD1656">
        <v>1</v>
      </c>
      <c r="BE1656">
        <v>11.5</v>
      </c>
      <c r="BF1656" s="35" t="s">
        <v>14691</v>
      </c>
      <c r="BG1656" s="35" t="s">
        <v>13022</v>
      </c>
      <c r="BH1656" s="35" t="s">
        <v>13031</v>
      </c>
      <c r="BI1656" s="35" t="s">
        <v>2584</v>
      </c>
      <c r="BJ1656" s="35" t="s">
        <v>13032</v>
      </c>
    </row>
    <row r="1657" spans="1:62" x14ac:dyDescent="0.2">
      <c r="A1657">
        <v>1655</v>
      </c>
      <c r="B1657" s="35" t="s">
        <v>13022</v>
      </c>
      <c r="C1657" s="35" t="s">
        <v>13023</v>
      </c>
      <c r="D1657" s="35" t="s">
        <v>13024</v>
      </c>
      <c r="E1657" s="35" t="s">
        <v>13033</v>
      </c>
      <c r="F1657" s="35" t="s">
        <v>13026</v>
      </c>
      <c r="G1657" s="20">
        <v>44560</v>
      </c>
      <c r="H1657" s="35" t="s">
        <v>2755</v>
      </c>
      <c r="I1657" s="35" t="s">
        <v>61</v>
      </c>
      <c r="J1657" s="35" t="s">
        <v>69</v>
      </c>
      <c r="K1657">
        <v>18</v>
      </c>
      <c r="L1657">
        <v>9.1999999999999993</v>
      </c>
      <c r="M1657" s="35" t="s">
        <v>13027</v>
      </c>
      <c r="N1657" s="35" t="s">
        <v>13028</v>
      </c>
      <c r="O1657" s="35" t="s">
        <v>394</v>
      </c>
      <c r="P1657" s="35" t="s">
        <v>2575</v>
      </c>
      <c r="Q1657" s="35" t="s">
        <v>241</v>
      </c>
      <c r="R1657" s="35" t="s">
        <v>2577</v>
      </c>
      <c r="S1657" s="35" t="s">
        <v>13029</v>
      </c>
      <c r="T1657">
        <v>28750000</v>
      </c>
      <c r="U1657">
        <v>10</v>
      </c>
      <c r="V1657" s="35" t="s">
        <v>14691</v>
      </c>
      <c r="W1657" s="35" t="s">
        <v>494</v>
      </c>
      <c r="X1657" s="35" t="s">
        <v>140</v>
      </c>
      <c r="Y1657" s="35" t="s">
        <v>48</v>
      </c>
      <c r="Z1657" s="35" t="s">
        <v>14691</v>
      </c>
      <c r="AA1657" s="35" t="s">
        <v>14691</v>
      </c>
      <c r="AC1657" s="35" t="s">
        <v>14691</v>
      </c>
      <c r="AD1657" s="35" t="s">
        <v>14691</v>
      </c>
      <c r="AE1657">
        <v>294687500</v>
      </c>
      <c r="AF1657">
        <v>10.25</v>
      </c>
      <c r="AG1657" s="35" t="s">
        <v>14691</v>
      </c>
      <c r="AI1657">
        <v>14375000</v>
      </c>
      <c r="AJ1657" s="20">
        <v>44610</v>
      </c>
      <c r="AK1657" s="20"/>
      <c r="AL1657">
        <v>14645000</v>
      </c>
      <c r="AO1657">
        <v>9763333</v>
      </c>
      <c r="AP1657" s="35" t="s">
        <v>14691</v>
      </c>
      <c r="AQ1657" s="35" t="s">
        <v>14691</v>
      </c>
      <c r="AR1657" s="35" t="s">
        <v>14691</v>
      </c>
      <c r="AS1657" s="35" t="s">
        <v>14691</v>
      </c>
      <c r="AT1657" s="35" t="s">
        <v>14691</v>
      </c>
      <c r="AU1657">
        <v>10.25</v>
      </c>
      <c r="AV1657">
        <v>10.333</v>
      </c>
      <c r="AW1657" t="b">
        <v>0</v>
      </c>
      <c r="AX1657">
        <v>28750000</v>
      </c>
      <c r="AY1657" s="20">
        <v>45069</v>
      </c>
      <c r="AZ1657" s="20"/>
      <c r="BA1657" s="20"/>
      <c r="BB1657">
        <v>1</v>
      </c>
      <c r="BC1657">
        <v>0.5</v>
      </c>
      <c r="BD1657">
        <v>1</v>
      </c>
      <c r="BE1657">
        <v>11.5</v>
      </c>
      <c r="BF1657" s="35" t="s">
        <v>14691</v>
      </c>
      <c r="BG1657" s="35" t="s">
        <v>13034</v>
      </c>
      <c r="BH1657" s="35" t="s">
        <v>6937</v>
      </c>
      <c r="BI1657" s="35" t="s">
        <v>2589</v>
      </c>
      <c r="BJ1657" s="35" t="s">
        <v>6938</v>
      </c>
    </row>
    <row r="1658" spans="1:62" x14ac:dyDescent="0.2">
      <c r="A1658">
        <v>1656</v>
      </c>
      <c r="B1658" s="35" t="s">
        <v>3905</v>
      </c>
      <c r="C1658" s="35" t="s">
        <v>3906</v>
      </c>
      <c r="D1658" s="35" t="s">
        <v>3907</v>
      </c>
      <c r="E1658" s="35" t="s">
        <v>3908</v>
      </c>
      <c r="F1658" s="35" t="s">
        <v>3909</v>
      </c>
      <c r="G1658" s="20">
        <v>44215</v>
      </c>
      <c r="H1658" s="35" t="s">
        <v>116</v>
      </c>
      <c r="I1658" s="35" t="s">
        <v>158</v>
      </c>
      <c r="J1658" s="35" t="s">
        <v>137</v>
      </c>
      <c r="K1658">
        <v>16.5</v>
      </c>
      <c r="L1658">
        <v>9.5</v>
      </c>
      <c r="M1658" s="35" t="s">
        <v>2756</v>
      </c>
      <c r="N1658" s="35" t="s">
        <v>3910</v>
      </c>
      <c r="O1658" s="35" t="s">
        <v>87</v>
      </c>
      <c r="P1658" s="35" t="s">
        <v>2575</v>
      </c>
      <c r="Q1658" s="35" t="s">
        <v>74</v>
      </c>
      <c r="R1658" s="35" t="s">
        <v>2623</v>
      </c>
      <c r="S1658" s="35" t="s">
        <v>3911</v>
      </c>
      <c r="T1658">
        <v>20125000</v>
      </c>
      <c r="U1658">
        <v>10</v>
      </c>
      <c r="V1658" s="35" t="s">
        <v>14691</v>
      </c>
      <c r="W1658" s="35" t="s">
        <v>492</v>
      </c>
      <c r="X1658" s="35" t="s">
        <v>49</v>
      </c>
      <c r="Y1658" s="35" t="s">
        <v>48</v>
      </c>
      <c r="Z1658" s="35" t="s">
        <v>72</v>
      </c>
      <c r="AA1658" s="35" t="s">
        <v>56</v>
      </c>
      <c r="AC1658" s="35" t="s">
        <v>14691</v>
      </c>
      <c r="AD1658" s="35" t="s">
        <v>14691</v>
      </c>
      <c r="AE1658">
        <v>201285500</v>
      </c>
      <c r="AF1658">
        <v>10</v>
      </c>
      <c r="AG1658" s="35" t="s">
        <v>491</v>
      </c>
      <c r="AH1658">
        <v>1428000000</v>
      </c>
      <c r="AI1658">
        <v>20125000</v>
      </c>
      <c r="AJ1658" s="20">
        <v>44232</v>
      </c>
      <c r="AK1658" s="20">
        <v>44504</v>
      </c>
      <c r="AL1658">
        <v>6153125</v>
      </c>
      <c r="AO1658">
        <v>6153125</v>
      </c>
      <c r="AP1658" s="35" t="s">
        <v>14691</v>
      </c>
      <c r="AQ1658" s="35" t="s">
        <v>14691</v>
      </c>
      <c r="AR1658" s="35" t="s">
        <v>490</v>
      </c>
      <c r="AS1658" s="35" t="s">
        <v>3912</v>
      </c>
      <c r="AT1658" s="35" t="s">
        <v>14691</v>
      </c>
      <c r="AU1658">
        <v>10</v>
      </c>
      <c r="AV1658">
        <v>10.022</v>
      </c>
      <c r="AW1658" t="b">
        <v>1</v>
      </c>
      <c r="AX1658">
        <v>20125000</v>
      </c>
      <c r="AY1658" s="20">
        <v>44782</v>
      </c>
      <c r="AZ1658" s="20">
        <v>44774</v>
      </c>
      <c r="BA1658" s="20">
        <v>44966</v>
      </c>
      <c r="BB1658">
        <v>1</v>
      </c>
      <c r="BC1658">
        <v>1</v>
      </c>
      <c r="BD1658">
        <v>0.5</v>
      </c>
      <c r="BE1658">
        <v>11.5</v>
      </c>
      <c r="BF1658" s="35" t="s">
        <v>14691</v>
      </c>
      <c r="BG1658" s="35" t="s">
        <v>493</v>
      </c>
      <c r="BH1658" s="35" t="s">
        <v>3913</v>
      </c>
      <c r="BI1658" s="35" t="s">
        <v>2580</v>
      </c>
      <c r="BJ1658" s="35" t="s">
        <v>3914</v>
      </c>
    </row>
    <row r="1659" spans="1:62" x14ac:dyDescent="0.2">
      <c r="A1659">
        <v>1657</v>
      </c>
      <c r="B1659" s="35" t="s">
        <v>3905</v>
      </c>
      <c r="C1659" s="35" t="s">
        <v>3906</v>
      </c>
      <c r="D1659" s="35" t="s">
        <v>3907</v>
      </c>
      <c r="E1659" s="35" t="s">
        <v>3915</v>
      </c>
      <c r="F1659" s="35" t="s">
        <v>3909</v>
      </c>
      <c r="G1659" s="20">
        <v>44215</v>
      </c>
      <c r="H1659" s="35" t="s">
        <v>116</v>
      </c>
      <c r="I1659" s="35" t="s">
        <v>158</v>
      </c>
      <c r="J1659" s="35" t="s">
        <v>137</v>
      </c>
      <c r="K1659">
        <v>16.5</v>
      </c>
      <c r="L1659">
        <v>9.5</v>
      </c>
      <c r="M1659" s="35" t="s">
        <v>2756</v>
      </c>
      <c r="N1659" s="35" t="s">
        <v>3910</v>
      </c>
      <c r="O1659" s="35" t="s">
        <v>87</v>
      </c>
      <c r="P1659" s="35" t="s">
        <v>2575</v>
      </c>
      <c r="Q1659" s="35" t="s">
        <v>74</v>
      </c>
      <c r="R1659" s="35" t="s">
        <v>2623</v>
      </c>
      <c r="S1659" s="35" t="s">
        <v>3911</v>
      </c>
      <c r="T1659">
        <v>20125000</v>
      </c>
      <c r="U1659">
        <v>10</v>
      </c>
      <c r="V1659" s="35" t="s">
        <v>14691</v>
      </c>
      <c r="W1659" s="35" t="s">
        <v>492</v>
      </c>
      <c r="X1659" s="35" t="s">
        <v>49</v>
      </c>
      <c r="Y1659" s="35" t="s">
        <v>48</v>
      </c>
      <c r="Z1659" s="35" t="s">
        <v>72</v>
      </c>
      <c r="AA1659" s="35" t="s">
        <v>56</v>
      </c>
      <c r="AC1659" s="35" t="s">
        <v>14691</v>
      </c>
      <c r="AD1659" s="35" t="s">
        <v>14691</v>
      </c>
      <c r="AE1659">
        <v>201285500</v>
      </c>
      <c r="AF1659">
        <v>10</v>
      </c>
      <c r="AG1659" s="35" t="s">
        <v>491</v>
      </c>
      <c r="AH1659">
        <v>1428000000</v>
      </c>
      <c r="AI1659">
        <v>20125000</v>
      </c>
      <c r="AJ1659" s="20">
        <v>44232</v>
      </c>
      <c r="AK1659" s="20">
        <v>44504</v>
      </c>
      <c r="AL1659">
        <v>6153125</v>
      </c>
      <c r="AO1659">
        <v>6153125</v>
      </c>
      <c r="AP1659" s="35" t="s">
        <v>14691</v>
      </c>
      <c r="AQ1659" s="35" t="s">
        <v>14691</v>
      </c>
      <c r="AR1659" s="35" t="s">
        <v>490</v>
      </c>
      <c r="AS1659" s="35" t="s">
        <v>3912</v>
      </c>
      <c r="AT1659" s="35" t="s">
        <v>14691</v>
      </c>
      <c r="AU1659">
        <v>10</v>
      </c>
      <c r="AV1659">
        <v>10.022</v>
      </c>
      <c r="AW1659" t="b">
        <v>1</v>
      </c>
      <c r="AX1659">
        <v>20125000</v>
      </c>
      <c r="AY1659" s="20">
        <v>44782</v>
      </c>
      <c r="AZ1659" s="20">
        <v>44774</v>
      </c>
      <c r="BA1659" s="20">
        <v>44966</v>
      </c>
      <c r="BB1659">
        <v>1</v>
      </c>
      <c r="BC1659">
        <v>1</v>
      </c>
      <c r="BD1659">
        <v>0.5</v>
      </c>
      <c r="BE1659">
        <v>11.5</v>
      </c>
      <c r="BF1659" s="35" t="s">
        <v>14691</v>
      </c>
      <c r="BG1659" s="35" t="s">
        <v>3905</v>
      </c>
      <c r="BH1659" s="35" t="s">
        <v>3916</v>
      </c>
      <c r="BI1659" s="35" t="s">
        <v>2584</v>
      </c>
      <c r="BJ1659" s="35" t="s">
        <v>3917</v>
      </c>
    </row>
    <row r="1660" spans="1:62" x14ac:dyDescent="0.2">
      <c r="A1660">
        <v>1658</v>
      </c>
      <c r="B1660" s="35" t="s">
        <v>3905</v>
      </c>
      <c r="C1660" s="35" t="s">
        <v>3906</v>
      </c>
      <c r="D1660" s="35" t="s">
        <v>3907</v>
      </c>
      <c r="E1660" s="35" t="s">
        <v>3918</v>
      </c>
      <c r="F1660" s="35" t="s">
        <v>3909</v>
      </c>
      <c r="G1660" s="20">
        <v>44215</v>
      </c>
      <c r="H1660" s="35" t="s">
        <v>116</v>
      </c>
      <c r="I1660" s="35" t="s">
        <v>158</v>
      </c>
      <c r="J1660" s="35" t="s">
        <v>137</v>
      </c>
      <c r="K1660">
        <v>16.5</v>
      </c>
      <c r="L1660">
        <v>9.5</v>
      </c>
      <c r="M1660" s="35" t="s">
        <v>2756</v>
      </c>
      <c r="N1660" s="35" t="s">
        <v>3910</v>
      </c>
      <c r="O1660" s="35" t="s">
        <v>87</v>
      </c>
      <c r="P1660" s="35" t="s">
        <v>2575</v>
      </c>
      <c r="Q1660" s="35" t="s">
        <v>74</v>
      </c>
      <c r="R1660" s="35" t="s">
        <v>2623</v>
      </c>
      <c r="S1660" s="35" t="s">
        <v>3911</v>
      </c>
      <c r="T1660">
        <v>20125000</v>
      </c>
      <c r="U1660">
        <v>10</v>
      </c>
      <c r="V1660" s="35" t="s">
        <v>14691</v>
      </c>
      <c r="W1660" s="35" t="s">
        <v>492</v>
      </c>
      <c r="X1660" s="35" t="s">
        <v>49</v>
      </c>
      <c r="Y1660" s="35" t="s">
        <v>48</v>
      </c>
      <c r="Z1660" s="35" t="s">
        <v>72</v>
      </c>
      <c r="AA1660" s="35" t="s">
        <v>56</v>
      </c>
      <c r="AC1660" s="35" t="s">
        <v>14691</v>
      </c>
      <c r="AD1660" s="35" t="s">
        <v>14691</v>
      </c>
      <c r="AE1660">
        <v>201285500</v>
      </c>
      <c r="AF1660">
        <v>10</v>
      </c>
      <c r="AG1660" s="35" t="s">
        <v>491</v>
      </c>
      <c r="AH1660">
        <v>1428000000</v>
      </c>
      <c r="AI1660">
        <v>20125000</v>
      </c>
      <c r="AJ1660" s="20">
        <v>44232</v>
      </c>
      <c r="AK1660" s="20">
        <v>44504</v>
      </c>
      <c r="AL1660">
        <v>6153125</v>
      </c>
      <c r="AO1660">
        <v>6153125</v>
      </c>
      <c r="AP1660" s="35" t="s">
        <v>14691</v>
      </c>
      <c r="AQ1660" s="35" t="s">
        <v>14691</v>
      </c>
      <c r="AR1660" s="35" t="s">
        <v>490</v>
      </c>
      <c r="AS1660" s="35" t="s">
        <v>3912</v>
      </c>
      <c r="AT1660" s="35" t="s">
        <v>14691</v>
      </c>
      <c r="AU1660">
        <v>10</v>
      </c>
      <c r="AV1660">
        <v>10.022</v>
      </c>
      <c r="AW1660" t="b">
        <v>1</v>
      </c>
      <c r="AX1660">
        <v>20125000</v>
      </c>
      <c r="AY1660" s="20">
        <v>44782</v>
      </c>
      <c r="AZ1660" s="20">
        <v>44774</v>
      </c>
      <c r="BA1660" s="20">
        <v>44966</v>
      </c>
      <c r="BB1660">
        <v>1</v>
      </c>
      <c r="BC1660">
        <v>1</v>
      </c>
      <c r="BD1660">
        <v>0.5</v>
      </c>
      <c r="BE1660">
        <v>11.5</v>
      </c>
      <c r="BF1660" s="35" t="s">
        <v>14691</v>
      </c>
      <c r="BG1660" s="35" t="s">
        <v>3919</v>
      </c>
      <c r="BH1660" s="35" t="s">
        <v>3920</v>
      </c>
      <c r="BI1660" s="35" t="s">
        <v>2589</v>
      </c>
      <c r="BJ1660" s="35" t="s">
        <v>3921</v>
      </c>
    </row>
    <row r="1661" spans="1:62" x14ac:dyDescent="0.2">
      <c r="A1661">
        <v>1659</v>
      </c>
      <c r="B1661" s="35" t="s">
        <v>488</v>
      </c>
      <c r="C1661" s="35" t="s">
        <v>11336</v>
      </c>
      <c r="D1661" s="35" t="s">
        <v>11337</v>
      </c>
      <c r="E1661" s="35" t="s">
        <v>11338</v>
      </c>
      <c r="F1661" s="35" t="s">
        <v>11339</v>
      </c>
      <c r="G1661" s="20">
        <v>44257</v>
      </c>
      <c r="H1661" s="35" t="s">
        <v>3225</v>
      </c>
      <c r="I1661" s="35" t="s">
        <v>14691</v>
      </c>
      <c r="J1661" s="35" t="s">
        <v>83</v>
      </c>
      <c r="M1661" s="35" t="s">
        <v>11340</v>
      </c>
      <c r="N1661" s="35" t="s">
        <v>11341</v>
      </c>
      <c r="O1661" s="35" t="s">
        <v>149</v>
      </c>
      <c r="P1661" s="35" t="s">
        <v>2656</v>
      </c>
      <c r="Q1661" s="35" t="s">
        <v>68</v>
      </c>
      <c r="R1661" s="35" t="s">
        <v>2623</v>
      </c>
      <c r="S1661" s="35" t="s">
        <v>11342</v>
      </c>
      <c r="T1661">
        <v>14950000</v>
      </c>
      <c r="U1661">
        <v>10</v>
      </c>
      <c r="V1661" s="35" t="s">
        <v>11343</v>
      </c>
      <c r="W1661" s="35" t="s">
        <v>489</v>
      </c>
      <c r="X1661" s="35" t="s">
        <v>130</v>
      </c>
      <c r="Y1661" s="35" t="s">
        <v>48</v>
      </c>
      <c r="Z1661" s="35" t="s">
        <v>14691</v>
      </c>
      <c r="AA1661" s="35" t="s">
        <v>14691</v>
      </c>
      <c r="AC1661" s="35" t="s">
        <v>14691</v>
      </c>
      <c r="AD1661" s="35" t="s">
        <v>14691</v>
      </c>
      <c r="AE1661">
        <v>149507865</v>
      </c>
      <c r="AF1661">
        <v>10</v>
      </c>
      <c r="AG1661" s="35" t="s">
        <v>14691</v>
      </c>
      <c r="AJ1661" s="20">
        <v>44273</v>
      </c>
      <c r="AK1661" s="20"/>
      <c r="AL1661">
        <v>4990000</v>
      </c>
      <c r="AN1661">
        <v>499000</v>
      </c>
      <c r="AP1661" s="35" t="s">
        <v>14691</v>
      </c>
      <c r="AQ1661" s="35" t="s">
        <v>14691</v>
      </c>
      <c r="AR1661" s="35" t="s">
        <v>14691</v>
      </c>
      <c r="AS1661" s="35" t="s">
        <v>14691</v>
      </c>
      <c r="AT1661" s="35" t="s">
        <v>14691</v>
      </c>
      <c r="AU1661">
        <v>10</v>
      </c>
      <c r="AV1661">
        <v>10.044</v>
      </c>
      <c r="AW1661" t="b">
        <v>0</v>
      </c>
      <c r="AX1661">
        <v>14950000</v>
      </c>
      <c r="AY1661" s="20">
        <v>45007</v>
      </c>
      <c r="AZ1661" s="20"/>
      <c r="BA1661" s="20"/>
      <c r="BB1661">
        <v>1</v>
      </c>
      <c r="BF1661" s="35" t="s">
        <v>14691</v>
      </c>
      <c r="BG1661" s="35" t="s">
        <v>488</v>
      </c>
      <c r="BH1661" s="35" t="s">
        <v>14932</v>
      </c>
      <c r="BI1661" s="35" t="s">
        <v>2580</v>
      </c>
      <c r="BJ1661" s="35" t="s">
        <v>11344</v>
      </c>
    </row>
    <row r="1662" spans="1:62" x14ac:dyDescent="0.2">
      <c r="A1662">
        <v>1660</v>
      </c>
      <c r="B1662" s="35" t="s">
        <v>8921</v>
      </c>
      <c r="C1662" s="35" t="s">
        <v>8922</v>
      </c>
      <c r="D1662" s="35" t="s">
        <v>8923</v>
      </c>
      <c r="E1662" s="35" t="s">
        <v>8924</v>
      </c>
      <c r="F1662" s="35" t="s">
        <v>8925</v>
      </c>
      <c r="G1662" s="20">
        <v>44574</v>
      </c>
      <c r="H1662" s="35" t="s">
        <v>138</v>
      </c>
      <c r="I1662" s="35" t="s">
        <v>61</v>
      </c>
      <c r="J1662" s="35" t="s">
        <v>137</v>
      </c>
      <c r="K1662">
        <v>18</v>
      </c>
      <c r="L1662">
        <v>9.1999999999999993</v>
      </c>
      <c r="M1662" s="35" t="s">
        <v>8926</v>
      </c>
      <c r="N1662" s="35" t="s">
        <v>8927</v>
      </c>
      <c r="O1662" s="35" t="s">
        <v>52</v>
      </c>
      <c r="P1662" s="35" t="s">
        <v>2656</v>
      </c>
      <c r="Q1662" s="35" t="s">
        <v>453</v>
      </c>
      <c r="R1662" s="35" t="s">
        <v>2623</v>
      </c>
      <c r="S1662" s="35" t="s">
        <v>8928</v>
      </c>
      <c r="T1662">
        <v>14375000</v>
      </c>
      <c r="U1662">
        <v>10</v>
      </c>
      <c r="V1662" s="35" t="s">
        <v>14691</v>
      </c>
      <c r="W1662" s="35" t="s">
        <v>486</v>
      </c>
      <c r="X1662" s="35" t="s">
        <v>276</v>
      </c>
      <c r="Y1662" s="35" t="s">
        <v>48</v>
      </c>
      <c r="Z1662" s="35" t="s">
        <v>14691</v>
      </c>
      <c r="AA1662" s="35" t="s">
        <v>14691</v>
      </c>
      <c r="AC1662" s="35" t="s">
        <v>14691</v>
      </c>
      <c r="AD1662" s="35" t="s">
        <v>14691</v>
      </c>
      <c r="AE1662">
        <v>146625000</v>
      </c>
      <c r="AF1662">
        <v>10.199999999999999</v>
      </c>
      <c r="AG1662" s="35" t="s">
        <v>14691</v>
      </c>
      <c r="AI1662">
        <v>14375000</v>
      </c>
      <c r="AJ1662" s="20">
        <v>44603</v>
      </c>
      <c r="AK1662" s="20"/>
      <c r="AL1662">
        <v>6537500</v>
      </c>
      <c r="AM1662">
        <v>653750</v>
      </c>
      <c r="AP1662" s="35" t="s">
        <v>14691</v>
      </c>
      <c r="AQ1662" s="35" t="s">
        <v>14691</v>
      </c>
      <c r="AR1662" s="35" t="s">
        <v>14691</v>
      </c>
      <c r="AS1662" s="35" t="s">
        <v>14691</v>
      </c>
      <c r="AT1662" s="35" t="s">
        <v>14691</v>
      </c>
      <c r="AU1662">
        <v>10.199999999999999</v>
      </c>
      <c r="AV1662">
        <v>10.241</v>
      </c>
      <c r="AW1662" t="b">
        <v>0</v>
      </c>
      <c r="AX1662">
        <v>14375000</v>
      </c>
      <c r="AY1662" s="20">
        <v>44972</v>
      </c>
      <c r="AZ1662" s="20"/>
      <c r="BA1662" s="20">
        <v>45153</v>
      </c>
      <c r="BB1662">
        <v>1</v>
      </c>
      <c r="BC1662">
        <v>1</v>
      </c>
      <c r="BD1662">
        <v>1</v>
      </c>
      <c r="BE1662">
        <v>11.5</v>
      </c>
      <c r="BF1662" s="35" t="s">
        <v>14691</v>
      </c>
      <c r="BG1662" s="35" t="s">
        <v>487</v>
      </c>
      <c r="BH1662" s="35" t="s">
        <v>6937</v>
      </c>
      <c r="BI1662" s="35" t="s">
        <v>2580</v>
      </c>
      <c r="BJ1662" s="35" t="s">
        <v>6938</v>
      </c>
    </row>
    <row r="1663" spans="1:62" x14ac:dyDescent="0.2">
      <c r="A1663">
        <v>1661</v>
      </c>
      <c r="B1663" s="35" t="s">
        <v>8921</v>
      </c>
      <c r="C1663" s="35" t="s">
        <v>8922</v>
      </c>
      <c r="D1663" s="35" t="s">
        <v>8923</v>
      </c>
      <c r="E1663" s="35" t="s">
        <v>8929</v>
      </c>
      <c r="F1663" s="35" t="s">
        <v>8925</v>
      </c>
      <c r="G1663" s="20">
        <v>44574</v>
      </c>
      <c r="H1663" s="35" t="s">
        <v>138</v>
      </c>
      <c r="I1663" s="35" t="s">
        <v>61</v>
      </c>
      <c r="J1663" s="35" t="s">
        <v>137</v>
      </c>
      <c r="K1663">
        <v>18</v>
      </c>
      <c r="L1663">
        <v>9.1999999999999993</v>
      </c>
      <c r="M1663" s="35" t="s">
        <v>8926</v>
      </c>
      <c r="N1663" s="35" t="s">
        <v>8927</v>
      </c>
      <c r="O1663" s="35" t="s">
        <v>52</v>
      </c>
      <c r="P1663" s="35" t="s">
        <v>2656</v>
      </c>
      <c r="Q1663" s="35" t="s">
        <v>453</v>
      </c>
      <c r="R1663" s="35" t="s">
        <v>2623</v>
      </c>
      <c r="S1663" s="35" t="s">
        <v>8928</v>
      </c>
      <c r="T1663">
        <v>14375000</v>
      </c>
      <c r="U1663">
        <v>10</v>
      </c>
      <c r="V1663" s="35" t="s">
        <v>14691</v>
      </c>
      <c r="W1663" s="35" t="s">
        <v>486</v>
      </c>
      <c r="X1663" s="35" t="s">
        <v>276</v>
      </c>
      <c r="Y1663" s="35" t="s">
        <v>48</v>
      </c>
      <c r="Z1663" s="35" t="s">
        <v>14691</v>
      </c>
      <c r="AA1663" s="35" t="s">
        <v>14691</v>
      </c>
      <c r="AC1663" s="35" t="s">
        <v>14691</v>
      </c>
      <c r="AD1663" s="35" t="s">
        <v>14691</v>
      </c>
      <c r="AE1663">
        <v>146625000</v>
      </c>
      <c r="AF1663">
        <v>10.199999999999999</v>
      </c>
      <c r="AG1663" s="35" t="s">
        <v>14691</v>
      </c>
      <c r="AI1663">
        <v>14375000</v>
      </c>
      <c r="AJ1663" s="20">
        <v>44603</v>
      </c>
      <c r="AK1663" s="20"/>
      <c r="AL1663">
        <v>6537500</v>
      </c>
      <c r="AM1663">
        <v>653750</v>
      </c>
      <c r="AP1663" s="35" t="s">
        <v>14691</v>
      </c>
      <c r="AQ1663" s="35" t="s">
        <v>14691</v>
      </c>
      <c r="AR1663" s="35" t="s">
        <v>14691</v>
      </c>
      <c r="AS1663" s="35" t="s">
        <v>14691</v>
      </c>
      <c r="AT1663" s="35" t="s">
        <v>14691</v>
      </c>
      <c r="AU1663">
        <v>10.199999999999999</v>
      </c>
      <c r="AV1663">
        <v>10.241</v>
      </c>
      <c r="AW1663" t="b">
        <v>0</v>
      </c>
      <c r="AX1663">
        <v>14375000</v>
      </c>
      <c r="AY1663" s="20">
        <v>44972</v>
      </c>
      <c r="AZ1663" s="20"/>
      <c r="BA1663" s="20">
        <v>45153</v>
      </c>
      <c r="BB1663">
        <v>1</v>
      </c>
      <c r="BC1663">
        <v>1</v>
      </c>
      <c r="BD1663">
        <v>1</v>
      </c>
      <c r="BE1663">
        <v>11.5</v>
      </c>
      <c r="BF1663" s="35" t="s">
        <v>14691</v>
      </c>
      <c r="BG1663" s="35" t="s">
        <v>8921</v>
      </c>
      <c r="BH1663" s="35" t="s">
        <v>8930</v>
      </c>
      <c r="BI1663" s="35" t="s">
        <v>2584</v>
      </c>
      <c r="BJ1663" s="35" t="s">
        <v>8931</v>
      </c>
    </row>
    <row r="1664" spans="1:62" x14ac:dyDescent="0.2">
      <c r="A1664">
        <v>1662</v>
      </c>
      <c r="B1664" s="35" t="s">
        <v>8921</v>
      </c>
      <c r="C1664" s="35" t="s">
        <v>8922</v>
      </c>
      <c r="D1664" s="35" t="s">
        <v>8923</v>
      </c>
      <c r="E1664" s="35" t="s">
        <v>8932</v>
      </c>
      <c r="F1664" s="35" t="s">
        <v>8925</v>
      </c>
      <c r="G1664" s="20">
        <v>44574</v>
      </c>
      <c r="H1664" s="35" t="s">
        <v>138</v>
      </c>
      <c r="I1664" s="35" t="s">
        <v>61</v>
      </c>
      <c r="J1664" s="35" t="s">
        <v>137</v>
      </c>
      <c r="K1664">
        <v>18</v>
      </c>
      <c r="L1664">
        <v>9.1999999999999993</v>
      </c>
      <c r="M1664" s="35" t="s">
        <v>8926</v>
      </c>
      <c r="N1664" s="35" t="s">
        <v>8927</v>
      </c>
      <c r="O1664" s="35" t="s">
        <v>52</v>
      </c>
      <c r="P1664" s="35" t="s">
        <v>2656</v>
      </c>
      <c r="Q1664" s="35" t="s">
        <v>453</v>
      </c>
      <c r="R1664" s="35" t="s">
        <v>2623</v>
      </c>
      <c r="S1664" s="35" t="s">
        <v>8928</v>
      </c>
      <c r="T1664">
        <v>14375000</v>
      </c>
      <c r="U1664">
        <v>10</v>
      </c>
      <c r="V1664" s="35" t="s">
        <v>14691</v>
      </c>
      <c r="W1664" s="35" t="s">
        <v>486</v>
      </c>
      <c r="X1664" s="35" t="s">
        <v>276</v>
      </c>
      <c r="Y1664" s="35" t="s">
        <v>48</v>
      </c>
      <c r="Z1664" s="35" t="s">
        <v>14691</v>
      </c>
      <c r="AA1664" s="35" t="s">
        <v>14691</v>
      </c>
      <c r="AC1664" s="35" t="s">
        <v>14691</v>
      </c>
      <c r="AD1664" s="35" t="s">
        <v>14691</v>
      </c>
      <c r="AE1664">
        <v>146625000</v>
      </c>
      <c r="AF1664">
        <v>10.199999999999999</v>
      </c>
      <c r="AG1664" s="35" t="s">
        <v>14691</v>
      </c>
      <c r="AI1664">
        <v>14375000</v>
      </c>
      <c r="AJ1664" s="20">
        <v>44603</v>
      </c>
      <c r="AK1664" s="20"/>
      <c r="AL1664">
        <v>6537500</v>
      </c>
      <c r="AM1664">
        <v>653750</v>
      </c>
      <c r="AP1664" s="35" t="s">
        <v>14691</v>
      </c>
      <c r="AQ1664" s="35" t="s">
        <v>14691</v>
      </c>
      <c r="AR1664" s="35" t="s">
        <v>14691</v>
      </c>
      <c r="AS1664" s="35" t="s">
        <v>14691</v>
      </c>
      <c r="AT1664" s="35" t="s">
        <v>14691</v>
      </c>
      <c r="AU1664">
        <v>10.199999999999999</v>
      </c>
      <c r="AV1664">
        <v>10.241</v>
      </c>
      <c r="AW1664" t="b">
        <v>0</v>
      </c>
      <c r="AX1664">
        <v>14375000</v>
      </c>
      <c r="AY1664" s="20">
        <v>44972</v>
      </c>
      <c r="AZ1664" s="20"/>
      <c r="BA1664" s="20">
        <v>45153</v>
      </c>
      <c r="BB1664">
        <v>1</v>
      </c>
      <c r="BC1664">
        <v>1</v>
      </c>
      <c r="BD1664">
        <v>1</v>
      </c>
      <c r="BE1664">
        <v>11.5</v>
      </c>
      <c r="BF1664" s="35" t="s">
        <v>14691</v>
      </c>
      <c r="BG1664" s="35" t="s">
        <v>8933</v>
      </c>
      <c r="BH1664" s="35" t="s">
        <v>6937</v>
      </c>
      <c r="BI1664" s="35" t="s">
        <v>2589</v>
      </c>
      <c r="BJ1664" s="35" t="s">
        <v>6938</v>
      </c>
    </row>
    <row r="1665" spans="1:62" x14ac:dyDescent="0.2">
      <c r="A1665">
        <v>1663</v>
      </c>
      <c r="B1665" s="35" t="s">
        <v>3117</v>
      </c>
      <c r="C1665" s="35" t="s">
        <v>3118</v>
      </c>
      <c r="D1665" s="35" t="s">
        <v>3119</v>
      </c>
      <c r="E1665" s="35" t="s">
        <v>3120</v>
      </c>
      <c r="F1665" s="35" t="s">
        <v>3121</v>
      </c>
      <c r="G1665" s="20">
        <v>44258</v>
      </c>
      <c r="H1665" s="35" t="s">
        <v>163</v>
      </c>
      <c r="I1665" s="35" t="s">
        <v>54</v>
      </c>
      <c r="J1665" s="35" t="s">
        <v>69</v>
      </c>
      <c r="K1665">
        <v>18</v>
      </c>
      <c r="L1665">
        <v>9.1999999999999993</v>
      </c>
      <c r="M1665" s="35" t="s">
        <v>3122</v>
      </c>
      <c r="N1665" s="35" t="s">
        <v>3123</v>
      </c>
      <c r="O1665" s="35" t="s">
        <v>111</v>
      </c>
      <c r="P1665" s="35" t="s">
        <v>2575</v>
      </c>
      <c r="Q1665" s="35" t="s">
        <v>241</v>
      </c>
      <c r="R1665" s="35" t="s">
        <v>2577</v>
      </c>
      <c r="S1665" s="35" t="s">
        <v>3124</v>
      </c>
      <c r="T1665">
        <v>14375000</v>
      </c>
      <c r="U1665">
        <v>10</v>
      </c>
      <c r="V1665" s="35" t="s">
        <v>14691</v>
      </c>
      <c r="W1665" s="35" t="s">
        <v>484</v>
      </c>
      <c r="X1665" s="35" t="s">
        <v>49</v>
      </c>
      <c r="Y1665" s="35" t="s">
        <v>48</v>
      </c>
      <c r="Z1665" s="35" t="s">
        <v>49</v>
      </c>
      <c r="AA1665" s="35" t="s">
        <v>48</v>
      </c>
      <c r="AB1665">
        <v>50000000</v>
      </c>
      <c r="AC1665" s="35" t="s">
        <v>3125</v>
      </c>
      <c r="AD1665" s="35" t="s">
        <v>3126</v>
      </c>
      <c r="AE1665">
        <v>145190239</v>
      </c>
      <c r="AF1665">
        <v>10.1</v>
      </c>
      <c r="AG1665" s="35" t="s">
        <v>483</v>
      </c>
      <c r="AH1665">
        <v>554000000</v>
      </c>
      <c r="AI1665">
        <v>7187500</v>
      </c>
      <c r="AJ1665" s="20">
        <v>44335</v>
      </c>
      <c r="AK1665" s="20">
        <v>44543</v>
      </c>
      <c r="AL1665">
        <v>4456250</v>
      </c>
      <c r="AO1665">
        <v>4456250</v>
      </c>
      <c r="AP1665" s="35" t="s">
        <v>14691</v>
      </c>
      <c r="AQ1665" s="35" t="s">
        <v>14691</v>
      </c>
      <c r="AR1665" s="35" t="s">
        <v>482</v>
      </c>
      <c r="AS1665" s="35" t="s">
        <v>3127</v>
      </c>
      <c r="AT1665" s="35" t="s">
        <v>14691</v>
      </c>
      <c r="AU1665">
        <v>10.11</v>
      </c>
      <c r="AV1665">
        <v>10.109</v>
      </c>
      <c r="AW1665" t="b">
        <v>1</v>
      </c>
      <c r="AX1665">
        <v>14375000</v>
      </c>
      <c r="AY1665" s="20">
        <v>44702</v>
      </c>
      <c r="AZ1665" s="20">
        <v>44886</v>
      </c>
      <c r="BA1665" s="20">
        <v>44886</v>
      </c>
      <c r="BB1665">
        <v>1</v>
      </c>
      <c r="BC1665">
        <v>0.5</v>
      </c>
      <c r="BD1665">
        <v>1</v>
      </c>
      <c r="BE1665">
        <v>11.5</v>
      </c>
      <c r="BF1665" s="35" t="s">
        <v>14691</v>
      </c>
      <c r="BG1665" s="35" t="s">
        <v>485</v>
      </c>
      <c r="BH1665" s="35" t="s">
        <v>3128</v>
      </c>
      <c r="BI1665" s="35" t="s">
        <v>2580</v>
      </c>
      <c r="BJ1665" s="35" t="s">
        <v>3129</v>
      </c>
    </row>
    <row r="1666" spans="1:62" x14ac:dyDescent="0.2">
      <c r="A1666">
        <v>1664</v>
      </c>
      <c r="B1666" s="35" t="s">
        <v>3117</v>
      </c>
      <c r="C1666" s="35" t="s">
        <v>3118</v>
      </c>
      <c r="D1666" s="35" t="s">
        <v>3119</v>
      </c>
      <c r="E1666" s="35" t="s">
        <v>3130</v>
      </c>
      <c r="F1666" s="35" t="s">
        <v>3121</v>
      </c>
      <c r="G1666" s="20">
        <v>44258</v>
      </c>
      <c r="H1666" s="35" t="s">
        <v>163</v>
      </c>
      <c r="I1666" s="35" t="s">
        <v>54</v>
      </c>
      <c r="J1666" s="35" t="s">
        <v>69</v>
      </c>
      <c r="K1666">
        <v>18</v>
      </c>
      <c r="L1666">
        <v>9.1999999999999993</v>
      </c>
      <c r="M1666" s="35" t="s">
        <v>3122</v>
      </c>
      <c r="N1666" s="35" t="s">
        <v>3123</v>
      </c>
      <c r="O1666" s="35" t="s">
        <v>111</v>
      </c>
      <c r="P1666" s="35" t="s">
        <v>2575</v>
      </c>
      <c r="Q1666" s="35" t="s">
        <v>241</v>
      </c>
      <c r="R1666" s="35" t="s">
        <v>2577</v>
      </c>
      <c r="S1666" s="35" t="s">
        <v>3124</v>
      </c>
      <c r="T1666">
        <v>14375000</v>
      </c>
      <c r="U1666">
        <v>10</v>
      </c>
      <c r="V1666" s="35" t="s">
        <v>14691</v>
      </c>
      <c r="W1666" s="35" t="s">
        <v>484</v>
      </c>
      <c r="X1666" s="35" t="s">
        <v>49</v>
      </c>
      <c r="Y1666" s="35" t="s">
        <v>48</v>
      </c>
      <c r="Z1666" s="35" t="s">
        <v>49</v>
      </c>
      <c r="AA1666" s="35" t="s">
        <v>48</v>
      </c>
      <c r="AB1666">
        <v>50000000</v>
      </c>
      <c r="AC1666" s="35" t="s">
        <v>3125</v>
      </c>
      <c r="AD1666" s="35" t="s">
        <v>3126</v>
      </c>
      <c r="AE1666">
        <v>145190239</v>
      </c>
      <c r="AF1666">
        <v>10.1</v>
      </c>
      <c r="AG1666" s="35" t="s">
        <v>483</v>
      </c>
      <c r="AH1666">
        <v>554000000</v>
      </c>
      <c r="AI1666">
        <v>7187500</v>
      </c>
      <c r="AJ1666" s="20">
        <v>44335</v>
      </c>
      <c r="AK1666" s="20">
        <v>44543</v>
      </c>
      <c r="AL1666">
        <v>4456250</v>
      </c>
      <c r="AO1666">
        <v>4456250</v>
      </c>
      <c r="AP1666" s="35" t="s">
        <v>14691</v>
      </c>
      <c r="AQ1666" s="35" t="s">
        <v>14691</v>
      </c>
      <c r="AR1666" s="35" t="s">
        <v>482</v>
      </c>
      <c r="AS1666" s="35" t="s">
        <v>3127</v>
      </c>
      <c r="AT1666" s="35" t="s">
        <v>14691</v>
      </c>
      <c r="AU1666">
        <v>10.11</v>
      </c>
      <c r="AV1666">
        <v>10.109</v>
      </c>
      <c r="AW1666" t="b">
        <v>1</v>
      </c>
      <c r="AX1666">
        <v>14375000</v>
      </c>
      <c r="AY1666" s="20">
        <v>44702</v>
      </c>
      <c r="AZ1666" s="20">
        <v>44886</v>
      </c>
      <c r="BA1666" s="20">
        <v>44886</v>
      </c>
      <c r="BB1666">
        <v>1</v>
      </c>
      <c r="BC1666">
        <v>0.5</v>
      </c>
      <c r="BD1666">
        <v>1</v>
      </c>
      <c r="BE1666">
        <v>11.5</v>
      </c>
      <c r="BF1666" s="35" t="s">
        <v>14691</v>
      </c>
      <c r="BG1666" s="35" t="s">
        <v>3117</v>
      </c>
      <c r="BH1666" s="35" t="s">
        <v>3131</v>
      </c>
      <c r="BI1666" s="35" t="s">
        <v>2584</v>
      </c>
      <c r="BJ1666" s="35" t="s">
        <v>3132</v>
      </c>
    </row>
    <row r="1667" spans="1:62" x14ac:dyDescent="0.2">
      <c r="A1667">
        <v>1665</v>
      </c>
      <c r="B1667" s="35" t="s">
        <v>3117</v>
      </c>
      <c r="C1667" s="35" t="s">
        <v>3118</v>
      </c>
      <c r="D1667" s="35" t="s">
        <v>3119</v>
      </c>
      <c r="E1667" s="35" t="s">
        <v>3133</v>
      </c>
      <c r="F1667" s="35" t="s">
        <v>3121</v>
      </c>
      <c r="G1667" s="20">
        <v>44258</v>
      </c>
      <c r="H1667" s="35" t="s">
        <v>163</v>
      </c>
      <c r="I1667" s="35" t="s">
        <v>54</v>
      </c>
      <c r="J1667" s="35" t="s">
        <v>69</v>
      </c>
      <c r="K1667">
        <v>18</v>
      </c>
      <c r="L1667">
        <v>9.1999999999999993</v>
      </c>
      <c r="M1667" s="35" t="s">
        <v>3122</v>
      </c>
      <c r="N1667" s="35" t="s">
        <v>3123</v>
      </c>
      <c r="O1667" s="35" t="s">
        <v>111</v>
      </c>
      <c r="P1667" s="35" t="s">
        <v>2575</v>
      </c>
      <c r="Q1667" s="35" t="s">
        <v>241</v>
      </c>
      <c r="R1667" s="35" t="s">
        <v>2577</v>
      </c>
      <c r="S1667" s="35" t="s">
        <v>3124</v>
      </c>
      <c r="T1667">
        <v>14375000</v>
      </c>
      <c r="U1667">
        <v>10</v>
      </c>
      <c r="V1667" s="35" t="s">
        <v>14691</v>
      </c>
      <c r="W1667" s="35" t="s">
        <v>484</v>
      </c>
      <c r="X1667" s="35" t="s">
        <v>49</v>
      </c>
      <c r="Y1667" s="35" t="s">
        <v>48</v>
      </c>
      <c r="Z1667" s="35" t="s">
        <v>49</v>
      </c>
      <c r="AA1667" s="35" t="s">
        <v>48</v>
      </c>
      <c r="AB1667">
        <v>50000000</v>
      </c>
      <c r="AC1667" s="35" t="s">
        <v>3125</v>
      </c>
      <c r="AD1667" s="35" t="s">
        <v>3126</v>
      </c>
      <c r="AE1667">
        <v>145190239</v>
      </c>
      <c r="AF1667">
        <v>10.1</v>
      </c>
      <c r="AG1667" s="35" t="s">
        <v>483</v>
      </c>
      <c r="AH1667">
        <v>554000000</v>
      </c>
      <c r="AI1667">
        <v>7187500</v>
      </c>
      <c r="AJ1667" s="20">
        <v>44335</v>
      </c>
      <c r="AK1667" s="20">
        <v>44543</v>
      </c>
      <c r="AL1667">
        <v>4456250</v>
      </c>
      <c r="AO1667">
        <v>4456250</v>
      </c>
      <c r="AP1667" s="35" t="s">
        <v>14691</v>
      </c>
      <c r="AQ1667" s="35" t="s">
        <v>14691</v>
      </c>
      <c r="AR1667" s="35" t="s">
        <v>482</v>
      </c>
      <c r="AS1667" s="35" t="s">
        <v>3127</v>
      </c>
      <c r="AT1667" s="35" t="s">
        <v>14691</v>
      </c>
      <c r="AU1667">
        <v>10.11</v>
      </c>
      <c r="AV1667">
        <v>10.109</v>
      </c>
      <c r="AW1667" t="b">
        <v>1</v>
      </c>
      <c r="AX1667">
        <v>14375000</v>
      </c>
      <c r="AY1667" s="20">
        <v>44702</v>
      </c>
      <c r="AZ1667" s="20">
        <v>44886</v>
      </c>
      <c r="BA1667" s="20">
        <v>44886</v>
      </c>
      <c r="BB1667">
        <v>1</v>
      </c>
      <c r="BC1667">
        <v>0.5</v>
      </c>
      <c r="BD1667">
        <v>1</v>
      </c>
      <c r="BE1667">
        <v>11.5</v>
      </c>
      <c r="BF1667" s="35" t="s">
        <v>14691</v>
      </c>
      <c r="BG1667" s="35" t="s">
        <v>3134</v>
      </c>
      <c r="BH1667" s="35" t="s">
        <v>3135</v>
      </c>
      <c r="BI1667" s="35" t="s">
        <v>2589</v>
      </c>
      <c r="BJ1667" s="35" t="s">
        <v>3136</v>
      </c>
    </row>
    <row r="1668" spans="1:62" x14ac:dyDescent="0.2">
      <c r="A1668">
        <v>1666</v>
      </c>
      <c r="B1668" s="35" t="s">
        <v>4063</v>
      </c>
      <c r="C1668" s="35" t="s">
        <v>4064</v>
      </c>
      <c r="D1668" s="35" t="s">
        <v>4065</v>
      </c>
      <c r="E1668" s="35" t="s">
        <v>4066</v>
      </c>
      <c r="F1668" s="35" t="s">
        <v>4067</v>
      </c>
      <c r="G1668" s="20">
        <v>44040</v>
      </c>
      <c r="H1668" s="35" t="s">
        <v>3225</v>
      </c>
      <c r="I1668" s="35" t="s">
        <v>54</v>
      </c>
      <c r="J1668" s="35" t="s">
        <v>53</v>
      </c>
      <c r="K1668">
        <v>18</v>
      </c>
      <c r="L1668">
        <v>9.1999999999999993</v>
      </c>
      <c r="M1668" s="35" t="s">
        <v>4068</v>
      </c>
      <c r="N1668" s="35" t="s">
        <v>4069</v>
      </c>
      <c r="O1668" s="35" t="s">
        <v>480</v>
      </c>
      <c r="P1668" s="35" t="s">
        <v>2656</v>
      </c>
      <c r="Q1668" s="35" t="s">
        <v>68</v>
      </c>
      <c r="R1668" s="35" t="s">
        <v>2577</v>
      </c>
      <c r="S1668" s="35" t="s">
        <v>4070</v>
      </c>
      <c r="T1668">
        <v>57500000</v>
      </c>
      <c r="U1668">
        <v>10</v>
      </c>
      <c r="V1668" s="35" t="s">
        <v>4071</v>
      </c>
      <c r="W1668" s="35" t="s">
        <v>479</v>
      </c>
      <c r="X1668" s="35" t="s">
        <v>140</v>
      </c>
      <c r="Y1668" s="35" t="s">
        <v>48</v>
      </c>
      <c r="Z1668" s="35" t="s">
        <v>140</v>
      </c>
      <c r="AA1668" s="35" t="s">
        <v>48</v>
      </c>
      <c r="AB1668">
        <v>100000000</v>
      </c>
      <c r="AC1668" s="35" t="s">
        <v>4072</v>
      </c>
      <c r="AD1668" s="35" t="s">
        <v>4073</v>
      </c>
      <c r="AE1668">
        <v>575487805</v>
      </c>
      <c r="AF1668">
        <v>10.01</v>
      </c>
      <c r="AG1668" s="35" t="s">
        <v>478</v>
      </c>
      <c r="AH1668">
        <v>1350000000</v>
      </c>
      <c r="AI1668">
        <v>19166667</v>
      </c>
      <c r="AJ1668" s="20">
        <v>44056</v>
      </c>
      <c r="AK1668" s="20">
        <v>44482</v>
      </c>
      <c r="AL1668">
        <v>14350001</v>
      </c>
      <c r="AO1668">
        <v>9566667</v>
      </c>
      <c r="AP1668" s="35" t="s">
        <v>14691</v>
      </c>
      <c r="AQ1668" s="35" t="s">
        <v>14691</v>
      </c>
      <c r="AR1668" s="35" t="s">
        <v>14691</v>
      </c>
      <c r="AS1668" s="35" t="s">
        <v>14691</v>
      </c>
      <c r="AT1668" s="35" t="s">
        <v>14691</v>
      </c>
      <c r="AU1668">
        <v>10.01</v>
      </c>
      <c r="AV1668">
        <v>10.013</v>
      </c>
      <c r="AW1668" t="b">
        <v>1</v>
      </c>
      <c r="AX1668">
        <v>57500000</v>
      </c>
      <c r="AY1668" s="20">
        <v>44790</v>
      </c>
      <c r="AZ1668" s="20">
        <v>44664</v>
      </c>
      <c r="BA1668" s="20"/>
      <c r="BB1668">
        <v>1</v>
      </c>
      <c r="BC1668">
        <v>0.3333333432674408</v>
      </c>
      <c r="BD1668">
        <v>1</v>
      </c>
      <c r="BE1668">
        <v>11.5</v>
      </c>
      <c r="BF1668" s="35" t="s">
        <v>14691</v>
      </c>
      <c r="BG1668" s="35" t="s">
        <v>481</v>
      </c>
      <c r="BH1668" s="35" t="s">
        <v>4074</v>
      </c>
      <c r="BI1668" s="35" t="s">
        <v>2580</v>
      </c>
      <c r="BJ1668" s="35" t="s">
        <v>4075</v>
      </c>
    </row>
    <row r="1669" spans="1:62" x14ac:dyDescent="0.2">
      <c r="A1669">
        <v>1667</v>
      </c>
      <c r="B1669" s="35" t="s">
        <v>4063</v>
      </c>
      <c r="C1669" s="35" t="s">
        <v>4064</v>
      </c>
      <c r="D1669" s="35" t="s">
        <v>4065</v>
      </c>
      <c r="E1669" s="35" t="s">
        <v>4076</v>
      </c>
      <c r="F1669" s="35" t="s">
        <v>4067</v>
      </c>
      <c r="G1669" s="20">
        <v>44040</v>
      </c>
      <c r="H1669" s="35" t="s">
        <v>3225</v>
      </c>
      <c r="I1669" s="35" t="s">
        <v>54</v>
      </c>
      <c r="J1669" s="35" t="s">
        <v>53</v>
      </c>
      <c r="K1669">
        <v>18</v>
      </c>
      <c r="L1669">
        <v>9.1999999999999993</v>
      </c>
      <c r="M1669" s="35" t="s">
        <v>4068</v>
      </c>
      <c r="N1669" s="35" t="s">
        <v>4069</v>
      </c>
      <c r="O1669" s="35" t="s">
        <v>480</v>
      </c>
      <c r="P1669" s="35" t="s">
        <v>2656</v>
      </c>
      <c r="Q1669" s="35" t="s">
        <v>68</v>
      </c>
      <c r="R1669" s="35" t="s">
        <v>2577</v>
      </c>
      <c r="S1669" s="35" t="s">
        <v>4070</v>
      </c>
      <c r="T1669">
        <v>57500000</v>
      </c>
      <c r="U1669">
        <v>10</v>
      </c>
      <c r="V1669" s="35" t="s">
        <v>4071</v>
      </c>
      <c r="W1669" s="35" t="s">
        <v>479</v>
      </c>
      <c r="X1669" s="35" t="s">
        <v>140</v>
      </c>
      <c r="Y1669" s="35" t="s">
        <v>48</v>
      </c>
      <c r="Z1669" s="35" t="s">
        <v>140</v>
      </c>
      <c r="AA1669" s="35" t="s">
        <v>48</v>
      </c>
      <c r="AB1669">
        <v>100000000</v>
      </c>
      <c r="AC1669" s="35" t="s">
        <v>4072</v>
      </c>
      <c r="AD1669" s="35" t="s">
        <v>4073</v>
      </c>
      <c r="AE1669">
        <v>575487805</v>
      </c>
      <c r="AF1669">
        <v>10.01</v>
      </c>
      <c r="AG1669" s="35" t="s">
        <v>478</v>
      </c>
      <c r="AH1669">
        <v>1350000000</v>
      </c>
      <c r="AI1669">
        <v>19166667</v>
      </c>
      <c r="AJ1669" s="20">
        <v>44056</v>
      </c>
      <c r="AK1669" s="20">
        <v>44482</v>
      </c>
      <c r="AL1669">
        <v>14350001</v>
      </c>
      <c r="AO1669">
        <v>9566667</v>
      </c>
      <c r="AP1669" s="35" t="s">
        <v>14691</v>
      </c>
      <c r="AQ1669" s="35" t="s">
        <v>14691</v>
      </c>
      <c r="AR1669" s="35" t="s">
        <v>14691</v>
      </c>
      <c r="AS1669" s="35" t="s">
        <v>14691</v>
      </c>
      <c r="AT1669" s="35" t="s">
        <v>14691</v>
      </c>
      <c r="AU1669">
        <v>10.01</v>
      </c>
      <c r="AV1669">
        <v>10.013</v>
      </c>
      <c r="AW1669" t="b">
        <v>1</v>
      </c>
      <c r="AX1669">
        <v>57500000</v>
      </c>
      <c r="AY1669" s="20">
        <v>44790</v>
      </c>
      <c r="AZ1669" s="20">
        <v>44664</v>
      </c>
      <c r="BA1669" s="20"/>
      <c r="BB1669">
        <v>1</v>
      </c>
      <c r="BC1669">
        <v>0.3333333432674408</v>
      </c>
      <c r="BD1669">
        <v>1</v>
      </c>
      <c r="BE1669">
        <v>11.5</v>
      </c>
      <c r="BF1669" s="35" t="s">
        <v>14691</v>
      </c>
      <c r="BG1669" s="35" t="s">
        <v>4063</v>
      </c>
      <c r="BH1669" s="35" t="s">
        <v>4077</v>
      </c>
      <c r="BI1669" s="35" t="s">
        <v>2584</v>
      </c>
      <c r="BJ1669" s="35" t="s">
        <v>4078</v>
      </c>
    </row>
    <row r="1670" spans="1:62" x14ac:dyDescent="0.2">
      <c r="A1670">
        <v>1668</v>
      </c>
      <c r="B1670" s="35" t="s">
        <v>4063</v>
      </c>
      <c r="C1670" s="35" t="s">
        <v>4064</v>
      </c>
      <c r="D1670" s="35" t="s">
        <v>4065</v>
      </c>
      <c r="E1670" s="35" t="s">
        <v>4079</v>
      </c>
      <c r="F1670" s="35" t="s">
        <v>4067</v>
      </c>
      <c r="G1670" s="20">
        <v>44040</v>
      </c>
      <c r="H1670" s="35" t="s">
        <v>3225</v>
      </c>
      <c r="I1670" s="35" t="s">
        <v>54</v>
      </c>
      <c r="J1670" s="35" t="s">
        <v>53</v>
      </c>
      <c r="K1670">
        <v>18</v>
      </c>
      <c r="L1670">
        <v>9.1999999999999993</v>
      </c>
      <c r="M1670" s="35" t="s">
        <v>4068</v>
      </c>
      <c r="N1670" s="35" t="s">
        <v>4069</v>
      </c>
      <c r="O1670" s="35" t="s">
        <v>480</v>
      </c>
      <c r="P1670" s="35" t="s">
        <v>2656</v>
      </c>
      <c r="Q1670" s="35" t="s">
        <v>68</v>
      </c>
      <c r="R1670" s="35" t="s">
        <v>2577</v>
      </c>
      <c r="S1670" s="35" t="s">
        <v>4070</v>
      </c>
      <c r="T1670">
        <v>57500000</v>
      </c>
      <c r="U1670">
        <v>10</v>
      </c>
      <c r="V1670" s="35" t="s">
        <v>4071</v>
      </c>
      <c r="W1670" s="35" t="s">
        <v>479</v>
      </c>
      <c r="X1670" s="35" t="s">
        <v>140</v>
      </c>
      <c r="Y1670" s="35" t="s">
        <v>48</v>
      </c>
      <c r="Z1670" s="35" t="s">
        <v>140</v>
      </c>
      <c r="AA1670" s="35" t="s">
        <v>48</v>
      </c>
      <c r="AB1670">
        <v>100000000</v>
      </c>
      <c r="AC1670" s="35" t="s">
        <v>4072</v>
      </c>
      <c r="AD1670" s="35" t="s">
        <v>4073</v>
      </c>
      <c r="AE1670">
        <v>575487805</v>
      </c>
      <c r="AF1670">
        <v>10.01</v>
      </c>
      <c r="AG1670" s="35" t="s">
        <v>478</v>
      </c>
      <c r="AH1670">
        <v>1350000000</v>
      </c>
      <c r="AI1670">
        <v>19166667</v>
      </c>
      <c r="AJ1670" s="20">
        <v>44056</v>
      </c>
      <c r="AK1670" s="20">
        <v>44482</v>
      </c>
      <c r="AL1670">
        <v>14350001</v>
      </c>
      <c r="AO1670">
        <v>9566667</v>
      </c>
      <c r="AP1670" s="35" t="s">
        <v>14691</v>
      </c>
      <c r="AQ1670" s="35" t="s">
        <v>14691</v>
      </c>
      <c r="AR1670" s="35" t="s">
        <v>14691</v>
      </c>
      <c r="AS1670" s="35" t="s">
        <v>14691</v>
      </c>
      <c r="AT1670" s="35" t="s">
        <v>14691</v>
      </c>
      <c r="AU1670">
        <v>10.01</v>
      </c>
      <c r="AV1670">
        <v>10.013</v>
      </c>
      <c r="AW1670" t="b">
        <v>1</v>
      </c>
      <c r="AX1670">
        <v>57500000</v>
      </c>
      <c r="AY1670" s="20">
        <v>44790</v>
      </c>
      <c r="AZ1670" s="20">
        <v>44664</v>
      </c>
      <c r="BA1670" s="20"/>
      <c r="BB1670">
        <v>1</v>
      </c>
      <c r="BC1670">
        <v>0.3333333432674408</v>
      </c>
      <c r="BD1670">
        <v>1</v>
      </c>
      <c r="BE1670">
        <v>11.5</v>
      </c>
      <c r="BF1670" s="35" t="s">
        <v>14691</v>
      </c>
      <c r="BG1670" s="35" t="s">
        <v>4080</v>
      </c>
      <c r="BH1670" s="35" t="s">
        <v>4081</v>
      </c>
      <c r="BI1670" s="35" t="s">
        <v>2589</v>
      </c>
      <c r="BJ1670" s="35" t="s">
        <v>4082</v>
      </c>
    </row>
    <row r="1671" spans="1:62" x14ac:dyDescent="0.2">
      <c r="A1671">
        <v>1669</v>
      </c>
      <c r="B1671" s="35" t="s">
        <v>13800</v>
      </c>
      <c r="C1671" s="35" t="s">
        <v>13801</v>
      </c>
      <c r="D1671" s="35" t="s">
        <v>13802</v>
      </c>
      <c r="E1671" s="35" t="s">
        <v>13803</v>
      </c>
      <c r="F1671" s="35" t="s">
        <v>13804</v>
      </c>
      <c r="G1671" s="20">
        <v>44524</v>
      </c>
      <c r="H1671" s="35" t="s">
        <v>2949</v>
      </c>
      <c r="I1671" s="35" t="s">
        <v>54</v>
      </c>
      <c r="J1671" s="35" t="s">
        <v>69</v>
      </c>
      <c r="K1671">
        <v>18</v>
      </c>
      <c r="L1671">
        <v>9.1999999999999993</v>
      </c>
      <c r="M1671" s="35" t="s">
        <v>13805</v>
      </c>
      <c r="N1671" s="35" t="s">
        <v>13806</v>
      </c>
      <c r="O1671" s="35" t="s">
        <v>112</v>
      </c>
      <c r="P1671" s="35" t="s">
        <v>2575</v>
      </c>
      <c r="Q1671" s="35" t="s">
        <v>341</v>
      </c>
      <c r="R1671" s="35" t="s">
        <v>2623</v>
      </c>
      <c r="S1671" s="35" t="s">
        <v>13807</v>
      </c>
      <c r="T1671">
        <v>16500000</v>
      </c>
      <c r="U1671">
        <v>10</v>
      </c>
      <c r="V1671" s="35" t="s">
        <v>476</v>
      </c>
      <c r="W1671" s="35" t="s">
        <v>475</v>
      </c>
      <c r="X1671" s="35" t="s">
        <v>147</v>
      </c>
      <c r="Y1671" s="35" t="s">
        <v>48</v>
      </c>
      <c r="Z1671" s="35" t="s">
        <v>14691</v>
      </c>
      <c r="AA1671" s="35" t="s">
        <v>14691</v>
      </c>
      <c r="AC1671" s="35" t="s">
        <v>14691</v>
      </c>
      <c r="AD1671" s="35" t="s">
        <v>14691</v>
      </c>
      <c r="AE1671">
        <v>166650000</v>
      </c>
      <c r="AF1671">
        <v>10.1</v>
      </c>
      <c r="AG1671" s="35" t="s">
        <v>14691</v>
      </c>
      <c r="AI1671">
        <v>8250000</v>
      </c>
      <c r="AJ1671" s="20">
        <v>44547</v>
      </c>
      <c r="AK1671" s="20"/>
      <c r="AL1671">
        <v>6250000</v>
      </c>
      <c r="AO1671">
        <v>6250000</v>
      </c>
      <c r="AP1671" s="35" t="s">
        <v>14691</v>
      </c>
      <c r="AQ1671" s="35" t="s">
        <v>14691</v>
      </c>
      <c r="AR1671" s="35" t="s">
        <v>14691</v>
      </c>
      <c r="AS1671" s="35" t="s">
        <v>14691</v>
      </c>
      <c r="AT1671" s="35" t="s">
        <v>14691</v>
      </c>
      <c r="AU1671">
        <v>10.1</v>
      </c>
      <c r="AV1671">
        <v>10.156000000000001</v>
      </c>
      <c r="AW1671" t="b">
        <v>0</v>
      </c>
      <c r="AX1671">
        <v>16500000</v>
      </c>
      <c r="AY1671" s="20">
        <v>45098</v>
      </c>
      <c r="AZ1671" s="20"/>
      <c r="BA1671" s="20"/>
      <c r="BB1671">
        <v>1</v>
      </c>
      <c r="BC1671">
        <v>0.5</v>
      </c>
      <c r="BD1671">
        <v>1</v>
      </c>
      <c r="BE1671">
        <v>11.5</v>
      </c>
      <c r="BF1671" s="35" t="s">
        <v>14691</v>
      </c>
      <c r="BG1671" s="35" t="s">
        <v>477</v>
      </c>
      <c r="BH1671" s="35" t="s">
        <v>13808</v>
      </c>
      <c r="BI1671" s="35" t="s">
        <v>2580</v>
      </c>
      <c r="BJ1671" s="35" t="s">
        <v>13809</v>
      </c>
    </row>
    <row r="1672" spans="1:62" x14ac:dyDescent="0.2">
      <c r="A1672">
        <v>1670</v>
      </c>
      <c r="B1672" s="35" t="s">
        <v>13800</v>
      </c>
      <c r="C1672" s="35" t="s">
        <v>13801</v>
      </c>
      <c r="D1672" s="35" t="s">
        <v>13802</v>
      </c>
      <c r="E1672" s="35" t="s">
        <v>13810</v>
      </c>
      <c r="F1672" s="35" t="s">
        <v>13804</v>
      </c>
      <c r="G1672" s="20">
        <v>44524</v>
      </c>
      <c r="H1672" s="35" t="s">
        <v>2949</v>
      </c>
      <c r="I1672" s="35" t="s">
        <v>54</v>
      </c>
      <c r="J1672" s="35" t="s">
        <v>69</v>
      </c>
      <c r="K1672">
        <v>18</v>
      </c>
      <c r="L1672">
        <v>9.1999999999999993</v>
      </c>
      <c r="M1672" s="35" t="s">
        <v>13805</v>
      </c>
      <c r="N1672" s="35" t="s">
        <v>13806</v>
      </c>
      <c r="O1672" s="35" t="s">
        <v>112</v>
      </c>
      <c r="P1672" s="35" t="s">
        <v>2575</v>
      </c>
      <c r="Q1672" s="35" t="s">
        <v>341</v>
      </c>
      <c r="R1672" s="35" t="s">
        <v>2623</v>
      </c>
      <c r="S1672" s="35" t="s">
        <v>13807</v>
      </c>
      <c r="T1672">
        <v>16500000</v>
      </c>
      <c r="U1672">
        <v>10</v>
      </c>
      <c r="V1672" s="35" t="s">
        <v>476</v>
      </c>
      <c r="W1672" s="35" t="s">
        <v>475</v>
      </c>
      <c r="X1672" s="35" t="s">
        <v>147</v>
      </c>
      <c r="Y1672" s="35" t="s">
        <v>48</v>
      </c>
      <c r="Z1672" s="35" t="s">
        <v>14691</v>
      </c>
      <c r="AA1672" s="35" t="s">
        <v>14691</v>
      </c>
      <c r="AC1672" s="35" t="s">
        <v>14691</v>
      </c>
      <c r="AD1672" s="35" t="s">
        <v>14691</v>
      </c>
      <c r="AE1672">
        <v>166650000</v>
      </c>
      <c r="AF1672">
        <v>10.1</v>
      </c>
      <c r="AG1672" s="35" t="s">
        <v>14691</v>
      </c>
      <c r="AI1672">
        <v>8250000</v>
      </c>
      <c r="AJ1672" s="20">
        <v>44547</v>
      </c>
      <c r="AK1672" s="20"/>
      <c r="AL1672">
        <v>6250000</v>
      </c>
      <c r="AO1672">
        <v>6250000</v>
      </c>
      <c r="AP1672" s="35" t="s">
        <v>14691</v>
      </c>
      <c r="AQ1672" s="35" t="s">
        <v>14691</v>
      </c>
      <c r="AR1672" s="35" t="s">
        <v>14691</v>
      </c>
      <c r="AS1672" s="35" t="s">
        <v>14691</v>
      </c>
      <c r="AT1672" s="35" t="s">
        <v>14691</v>
      </c>
      <c r="AU1672">
        <v>10.1</v>
      </c>
      <c r="AV1672">
        <v>10.156000000000001</v>
      </c>
      <c r="AW1672" t="b">
        <v>0</v>
      </c>
      <c r="AX1672">
        <v>16500000</v>
      </c>
      <c r="AY1672" s="20">
        <v>45098</v>
      </c>
      <c r="AZ1672" s="20"/>
      <c r="BA1672" s="20"/>
      <c r="BB1672">
        <v>1</v>
      </c>
      <c r="BC1672">
        <v>0.5</v>
      </c>
      <c r="BD1672">
        <v>1</v>
      </c>
      <c r="BE1672">
        <v>11.5</v>
      </c>
      <c r="BF1672" s="35" t="s">
        <v>14691</v>
      </c>
      <c r="BG1672" s="35" t="s">
        <v>13800</v>
      </c>
      <c r="BH1672" s="35" t="s">
        <v>13811</v>
      </c>
      <c r="BI1672" s="35" t="s">
        <v>2584</v>
      </c>
      <c r="BJ1672" s="35" t="s">
        <v>13812</v>
      </c>
    </row>
    <row r="1673" spans="1:62" x14ac:dyDescent="0.2">
      <c r="A1673">
        <v>1671</v>
      </c>
      <c r="B1673" s="35" t="s">
        <v>13800</v>
      </c>
      <c r="C1673" s="35" t="s">
        <v>13801</v>
      </c>
      <c r="D1673" s="35" t="s">
        <v>13802</v>
      </c>
      <c r="E1673" s="35" t="s">
        <v>13813</v>
      </c>
      <c r="F1673" s="35" t="s">
        <v>13804</v>
      </c>
      <c r="G1673" s="20">
        <v>44524</v>
      </c>
      <c r="H1673" s="35" t="s">
        <v>2949</v>
      </c>
      <c r="I1673" s="35" t="s">
        <v>54</v>
      </c>
      <c r="J1673" s="35" t="s">
        <v>69</v>
      </c>
      <c r="K1673">
        <v>18</v>
      </c>
      <c r="L1673">
        <v>9.1999999999999993</v>
      </c>
      <c r="M1673" s="35" t="s">
        <v>13805</v>
      </c>
      <c r="N1673" s="35" t="s">
        <v>13806</v>
      </c>
      <c r="O1673" s="35" t="s">
        <v>112</v>
      </c>
      <c r="P1673" s="35" t="s">
        <v>2575</v>
      </c>
      <c r="Q1673" s="35" t="s">
        <v>341</v>
      </c>
      <c r="R1673" s="35" t="s">
        <v>2623</v>
      </c>
      <c r="S1673" s="35" t="s">
        <v>13807</v>
      </c>
      <c r="T1673">
        <v>16500000</v>
      </c>
      <c r="U1673">
        <v>10</v>
      </c>
      <c r="V1673" s="35" t="s">
        <v>476</v>
      </c>
      <c r="W1673" s="35" t="s">
        <v>475</v>
      </c>
      <c r="X1673" s="35" t="s">
        <v>147</v>
      </c>
      <c r="Y1673" s="35" t="s">
        <v>48</v>
      </c>
      <c r="Z1673" s="35" t="s">
        <v>14691</v>
      </c>
      <c r="AA1673" s="35" t="s">
        <v>14691</v>
      </c>
      <c r="AC1673" s="35" t="s">
        <v>14691</v>
      </c>
      <c r="AD1673" s="35" t="s">
        <v>14691</v>
      </c>
      <c r="AE1673">
        <v>166650000</v>
      </c>
      <c r="AF1673">
        <v>10.1</v>
      </c>
      <c r="AG1673" s="35" t="s">
        <v>14691</v>
      </c>
      <c r="AI1673">
        <v>8250000</v>
      </c>
      <c r="AJ1673" s="20">
        <v>44547</v>
      </c>
      <c r="AK1673" s="20"/>
      <c r="AL1673">
        <v>6250000</v>
      </c>
      <c r="AO1673">
        <v>6250000</v>
      </c>
      <c r="AP1673" s="35" t="s">
        <v>14691</v>
      </c>
      <c r="AQ1673" s="35" t="s">
        <v>14691</v>
      </c>
      <c r="AR1673" s="35" t="s">
        <v>14691</v>
      </c>
      <c r="AS1673" s="35" t="s">
        <v>14691</v>
      </c>
      <c r="AT1673" s="35" t="s">
        <v>14691</v>
      </c>
      <c r="AU1673">
        <v>10.1</v>
      </c>
      <c r="AV1673">
        <v>10.156000000000001</v>
      </c>
      <c r="AW1673" t="b">
        <v>0</v>
      </c>
      <c r="AX1673">
        <v>16500000</v>
      </c>
      <c r="AY1673" s="20">
        <v>45098</v>
      </c>
      <c r="AZ1673" s="20"/>
      <c r="BA1673" s="20"/>
      <c r="BB1673">
        <v>1</v>
      </c>
      <c r="BC1673">
        <v>0.5</v>
      </c>
      <c r="BD1673">
        <v>1</v>
      </c>
      <c r="BE1673">
        <v>11.5</v>
      </c>
      <c r="BF1673" s="35" t="s">
        <v>14691</v>
      </c>
      <c r="BG1673" s="35" t="s">
        <v>13814</v>
      </c>
      <c r="BH1673" s="35" t="s">
        <v>13815</v>
      </c>
      <c r="BI1673" s="35" t="s">
        <v>2589</v>
      </c>
      <c r="BJ1673" s="35" t="s">
        <v>13816</v>
      </c>
    </row>
    <row r="1674" spans="1:62" x14ac:dyDescent="0.2">
      <c r="A1674">
        <v>1672</v>
      </c>
      <c r="B1674" s="35" t="s">
        <v>12808</v>
      </c>
      <c r="C1674" s="35" t="s">
        <v>12809</v>
      </c>
      <c r="D1674" s="35" t="s">
        <v>12810</v>
      </c>
      <c r="E1674" s="35" t="s">
        <v>12811</v>
      </c>
      <c r="F1674" s="35" t="s">
        <v>12812</v>
      </c>
      <c r="G1674" s="20">
        <v>44494</v>
      </c>
      <c r="H1674" s="35" t="s">
        <v>2949</v>
      </c>
      <c r="I1674" s="35" t="s">
        <v>61</v>
      </c>
      <c r="J1674" s="35" t="s">
        <v>69</v>
      </c>
      <c r="K1674">
        <v>18</v>
      </c>
      <c r="L1674">
        <v>9.1999999999999993</v>
      </c>
      <c r="M1674" s="35" t="s">
        <v>12813</v>
      </c>
      <c r="N1674" s="35" t="s">
        <v>12814</v>
      </c>
      <c r="O1674" s="35" t="s">
        <v>68</v>
      </c>
      <c r="P1674" s="35" t="s">
        <v>3406</v>
      </c>
      <c r="Q1674" s="35" t="s">
        <v>51</v>
      </c>
      <c r="R1674" s="35" t="s">
        <v>2577</v>
      </c>
      <c r="S1674" s="35" t="s">
        <v>12815</v>
      </c>
      <c r="T1674">
        <v>23000000</v>
      </c>
      <c r="U1674">
        <v>10</v>
      </c>
      <c r="V1674" s="35" t="s">
        <v>12816</v>
      </c>
      <c r="W1674" s="35" t="s">
        <v>473</v>
      </c>
      <c r="X1674" s="35" t="s">
        <v>104</v>
      </c>
      <c r="Y1674" s="35" t="s">
        <v>48</v>
      </c>
      <c r="Z1674" s="35" t="s">
        <v>14691</v>
      </c>
      <c r="AA1674" s="35" t="s">
        <v>14691</v>
      </c>
      <c r="AC1674" s="35" t="s">
        <v>14691</v>
      </c>
      <c r="AD1674" s="35" t="s">
        <v>14691</v>
      </c>
      <c r="AE1674">
        <v>234600000</v>
      </c>
      <c r="AF1674">
        <v>10.199999999999999</v>
      </c>
      <c r="AG1674" s="35" t="s">
        <v>14691</v>
      </c>
      <c r="AI1674">
        <v>11500000</v>
      </c>
      <c r="AJ1674" s="20">
        <v>44510</v>
      </c>
      <c r="AK1674" s="20"/>
      <c r="AL1674">
        <v>11700000</v>
      </c>
      <c r="AO1674">
        <v>11700000</v>
      </c>
      <c r="AP1674" s="35" t="s">
        <v>14691</v>
      </c>
      <c r="AQ1674" s="35" t="s">
        <v>14691</v>
      </c>
      <c r="AR1674" s="35" t="s">
        <v>14691</v>
      </c>
      <c r="AS1674" s="35" t="s">
        <v>14691</v>
      </c>
      <c r="AT1674" s="35" t="s">
        <v>14691</v>
      </c>
      <c r="AU1674">
        <v>10.199999999999999</v>
      </c>
      <c r="AV1674">
        <v>10.285</v>
      </c>
      <c r="AW1674" t="b">
        <v>0</v>
      </c>
      <c r="AX1674">
        <v>23000000</v>
      </c>
      <c r="AY1674" s="20">
        <v>45061</v>
      </c>
      <c r="AZ1674" s="20"/>
      <c r="BA1674" s="20"/>
      <c r="BB1674">
        <v>1</v>
      </c>
      <c r="BC1674">
        <v>0.5</v>
      </c>
      <c r="BD1674">
        <v>1</v>
      </c>
      <c r="BE1674">
        <v>11.5</v>
      </c>
      <c r="BF1674" s="35" t="s">
        <v>14691</v>
      </c>
      <c r="BG1674" s="35" t="s">
        <v>474</v>
      </c>
      <c r="BH1674" s="35" t="s">
        <v>12817</v>
      </c>
      <c r="BI1674" s="35" t="s">
        <v>2580</v>
      </c>
      <c r="BJ1674" s="35" t="s">
        <v>12818</v>
      </c>
    </row>
    <row r="1675" spans="1:62" x14ac:dyDescent="0.2">
      <c r="A1675">
        <v>1673</v>
      </c>
      <c r="B1675" s="35" t="s">
        <v>12808</v>
      </c>
      <c r="C1675" s="35" t="s">
        <v>12809</v>
      </c>
      <c r="D1675" s="35" t="s">
        <v>12810</v>
      </c>
      <c r="E1675" s="35" t="s">
        <v>12819</v>
      </c>
      <c r="F1675" s="35" t="s">
        <v>12812</v>
      </c>
      <c r="G1675" s="20">
        <v>44494</v>
      </c>
      <c r="H1675" s="35" t="s">
        <v>2949</v>
      </c>
      <c r="I1675" s="35" t="s">
        <v>61</v>
      </c>
      <c r="J1675" s="35" t="s">
        <v>69</v>
      </c>
      <c r="K1675">
        <v>18</v>
      </c>
      <c r="L1675">
        <v>9.1999999999999993</v>
      </c>
      <c r="M1675" s="35" t="s">
        <v>12813</v>
      </c>
      <c r="N1675" s="35" t="s">
        <v>12814</v>
      </c>
      <c r="O1675" s="35" t="s">
        <v>68</v>
      </c>
      <c r="P1675" s="35" t="s">
        <v>3406</v>
      </c>
      <c r="Q1675" s="35" t="s">
        <v>51</v>
      </c>
      <c r="R1675" s="35" t="s">
        <v>2577</v>
      </c>
      <c r="S1675" s="35" t="s">
        <v>12815</v>
      </c>
      <c r="T1675">
        <v>23000000</v>
      </c>
      <c r="U1675">
        <v>10</v>
      </c>
      <c r="V1675" s="35" t="s">
        <v>12816</v>
      </c>
      <c r="W1675" s="35" t="s">
        <v>473</v>
      </c>
      <c r="X1675" s="35" t="s">
        <v>104</v>
      </c>
      <c r="Y1675" s="35" t="s">
        <v>48</v>
      </c>
      <c r="Z1675" s="35" t="s">
        <v>14691</v>
      </c>
      <c r="AA1675" s="35" t="s">
        <v>14691</v>
      </c>
      <c r="AC1675" s="35" t="s">
        <v>14691</v>
      </c>
      <c r="AD1675" s="35" t="s">
        <v>14691</v>
      </c>
      <c r="AE1675">
        <v>234600000</v>
      </c>
      <c r="AF1675">
        <v>10.199999999999999</v>
      </c>
      <c r="AG1675" s="35" t="s">
        <v>14691</v>
      </c>
      <c r="AI1675">
        <v>11500000</v>
      </c>
      <c r="AJ1675" s="20">
        <v>44510</v>
      </c>
      <c r="AK1675" s="20"/>
      <c r="AL1675">
        <v>11700000</v>
      </c>
      <c r="AO1675">
        <v>11700000</v>
      </c>
      <c r="AP1675" s="35" t="s">
        <v>14691</v>
      </c>
      <c r="AQ1675" s="35" t="s">
        <v>14691</v>
      </c>
      <c r="AR1675" s="35" t="s">
        <v>14691</v>
      </c>
      <c r="AS1675" s="35" t="s">
        <v>14691</v>
      </c>
      <c r="AT1675" s="35" t="s">
        <v>14691</v>
      </c>
      <c r="AU1675">
        <v>10.199999999999999</v>
      </c>
      <c r="AV1675">
        <v>10.285</v>
      </c>
      <c r="AW1675" t="b">
        <v>0</v>
      </c>
      <c r="AX1675">
        <v>23000000</v>
      </c>
      <c r="AY1675" s="20">
        <v>45061</v>
      </c>
      <c r="AZ1675" s="20"/>
      <c r="BA1675" s="20"/>
      <c r="BB1675">
        <v>1</v>
      </c>
      <c r="BC1675">
        <v>0.5</v>
      </c>
      <c r="BD1675">
        <v>1</v>
      </c>
      <c r="BE1675">
        <v>11.5</v>
      </c>
      <c r="BF1675" s="35" t="s">
        <v>14691</v>
      </c>
      <c r="BG1675" s="35" t="s">
        <v>12820</v>
      </c>
      <c r="BH1675" s="35" t="s">
        <v>12821</v>
      </c>
      <c r="BI1675" s="35" t="s">
        <v>2584</v>
      </c>
      <c r="BJ1675" s="35" t="s">
        <v>12822</v>
      </c>
    </row>
    <row r="1676" spans="1:62" x14ac:dyDescent="0.2">
      <c r="A1676">
        <v>1674</v>
      </c>
      <c r="B1676" s="35" t="s">
        <v>12808</v>
      </c>
      <c r="C1676" s="35" t="s">
        <v>12809</v>
      </c>
      <c r="D1676" s="35" t="s">
        <v>12810</v>
      </c>
      <c r="E1676" s="35" t="s">
        <v>12823</v>
      </c>
      <c r="F1676" s="35" t="s">
        <v>12812</v>
      </c>
      <c r="G1676" s="20">
        <v>44494</v>
      </c>
      <c r="H1676" s="35" t="s">
        <v>2949</v>
      </c>
      <c r="I1676" s="35" t="s">
        <v>61</v>
      </c>
      <c r="J1676" s="35" t="s">
        <v>69</v>
      </c>
      <c r="K1676">
        <v>18</v>
      </c>
      <c r="L1676">
        <v>9.1999999999999993</v>
      </c>
      <c r="M1676" s="35" t="s">
        <v>12813</v>
      </c>
      <c r="N1676" s="35" t="s">
        <v>12814</v>
      </c>
      <c r="O1676" s="35" t="s">
        <v>68</v>
      </c>
      <c r="P1676" s="35" t="s">
        <v>3406</v>
      </c>
      <c r="Q1676" s="35" t="s">
        <v>51</v>
      </c>
      <c r="R1676" s="35" t="s">
        <v>2577</v>
      </c>
      <c r="S1676" s="35" t="s">
        <v>12815</v>
      </c>
      <c r="T1676">
        <v>23000000</v>
      </c>
      <c r="U1676">
        <v>10</v>
      </c>
      <c r="V1676" s="35" t="s">
        <v>12816</v>
      </c>
      <c r="W1676" s="35" t="s">
        <v>473</v>
      </c>
      <c r="X1676" s="35" t="s">
        <v>104</v>
      </c>
      <c r="Y1676" s="35" t="s">
        <v>48</v>
      </c>
      <c r="Z1676" s="35" t="s">
        <v>14691</v>
      </c>
      <c r="AA1676" s="35" t="s">
        <v>14691</v>
      </c>
      <c r="AC1676" s="35" t="s">
        <v>14691</v>
      </c>
      <c r="AD1676" s="35" t="s">
        <v>14691</v>
      </c>
      <c r="AE1676">
        <v>234600000</v>
      </c>
      <c r="AF1676">
        <v>10.199999999999999</v>
      </c>
      <c r="AG1676" s="35" t="s">
        <v>14691</v>
      </c>
      <c r="AI1676">
        <v>11500000</v>
      </c>
      <c r="AJ1676" s="20">
        <v>44510</v>
      </c>
      <c r="AK1676" s="20"/>
      <c r="AL1676">
        <v>11700000</v>
      </c>
      <c r="AO1676">
        <v>11700000</v>
      </c>
      <c r="AP1676" s="35" t="s">
        <v>14691</v>
      </c>
      <c r="AQ1676" s="35" t="s">
        <v>14691</v>
      </c>
      <c r="AR1676" s="35" t="s">
        <v>14691</v>
      </c>
      <c r="AS1676" s="35" t="s">
        <v>14691</v>
      </c>
      <c r="AT1676" s="35" t="s">
        <v>14691</v>
      </c>
      <c r="AU1676">
        <v>10.199999999999999</v>
      </c>
      <c r="AV1676">
        <v>10.285</v>
      </c>
      <c r="AW1676" t="b">
        <v>0</v>
      </c>
      <c r="AX1676">
        <v>23000000</v>
      </c>
      <c r="AY1676" s="20">
        <v>45061</v>
      </c>
      <c r="AZ1676" s="20"/>
      <c r="BA1676" s="20"/>
      <c r="BB1676">
        <v>1</v>
      </c>
      <c r="BC1676">
        <v>0.5</v>
      </c>
      <c r="BD1676">
        <v>1</v>
      </c>
      <c r="BE1676">
        <v>11.5</v>
      </c>
      <c r="BF1676" s="35" t="s">
        <v>14691</v>
      </c>
      <c r="BG1676" s="35" t="s">
        <v>12824</v>
      </c>
      <c r="BH1676" s="35" t="s">
        <v>12825</v>
      </c>
      <c r="BI1676" s="35" t="s">
        <v>2589</v>
      </c>
      <c r="BJ1676" s="35" t="s">
        <v>12826</v>
      </c>
    </row>
    <row r="1677" spans="1:62" x14ac:dyDescent="0.2">
      <c r="A1677">
        <v>1675</v>
      </c>
      <c r="B1677" s="35" t="s">
        <v>4637</v>
      </c>
      <c r="C1677" s="35" t="s">
        <v>4638</v>
      </c>
      <c r="D1677" s="35" t="s">
        <v>4639</v>
      </c>
      <c r="E1677" s="35" t="s">
        <v>4640</v>
      </c>
      <c r="F1677" s="35" t="s">
        <v>4641</v>
      </c>
      <c r="G1677" s="20">
        <v>44082</v>
      </c>
      <c r="H1677" s="35" t="s">
        <v>3225</v>
      </c>
      <c r="I1677" s="35" t="s">
        <v>54</v>
      </c>
      <c r="J1677" s="35" t="s">
        <v>69</v>
      </c>
      <c r="K1677">
        <v>18</v>
      </c>
      <c r="L1677">
        <v>9.1999999999999993</v>
      </c>
      <c r="M1677" s="35" t="s">
        <v>4642</v>
      </c>
      <c r="N1677" s="35" t="s">
        <v>4643</v>
      </c>
      <c r="O1677" s="35" t="s">
        <v>52</v>
      </c>
      <c r="P1677" s="35" t="s">
        <v>2575</v>
      </c>
      <c r="Q1677" s="35" t="s">
        <v>87</v>
      </c>
      <c r="R1677" s="35" t="s">
        <v>2623</v>
      </c>
      <c r="S1677" s="35" t="s">
        <v>4644</v>
      </c>
      <c r="T1677">
        <v>20040000</v>
      </c>
      <c r="U1677">
        <v>10</v>
      </c>
      <c r="V1677" s="35" t="s">
        <v>14691</v>
      </c>
      <c r="W1677" s="35" t="s">
        <v>118</v>
      </c>
      <c r="X1677" s="35" t="s">
        <v>79</v>
      </c>
      <c r="Y1677" s="35" t="s">
        <v>48</v>
      </c>
      <c r="Z1677" s="35" t="s">
        <v>14691</v>
      </c>
      <c r="AA1677" s="35" t="s">
        <v>14691</v>
      </c>
      <c r="AC1677" s="35" t="s">
        <v>14691</v>
      </c>
      <c r="AD1677" s="35" t="s">
        <v>14691</v>
      </c>
      <c r="AE1677">
        <v>202493502</v>
      </c>
      <c r="AF1677">
        <v>10.1</v>
      </c>
      <c r="AG1677" s="35" t="s">
        <v>14691</v>
      </c>
      <c r="AI1677">
        <v>10020000</v>
      </c>
      <c r="AJ1677" s="20">
        <v>44105</v>
      </c>
      <c r="AK1677" s="20"/>
      <c r="AL1677">
        <v>7762000</v>
      </c>
      <c r="AO1677">
        <v>7762000</v>
      </c>
      <c r="AP1677" s="35" t="s">
        <v>14691</v>
      </c>
      <c r="AQ1677" s="35" t="s">
        <v>14691</v>
      </c>
      <c r="AR1677" s="35" t="s">
        <v>14691</v>
      </c>
      <c r="AS1677" s="35" t="s">
        <v>14691</v>
      </c>
      <c r="AT1677" s="35" t="s">
        <v>14691</v>
      </c>
      <c r="AU1677">
        <v>10.11</v>
      </c>
      <c r="AV1677">
        <v>10.132</v>
      </c>
      <c r="AW1677" t="b">
        <v>0</v>
      </c>
      <c r="AX1677">
        <v>20040000</v>
      </c>
      <c r="AY1677" s="20">
        <v>44839</v>
      </c>
      <c r="AZ1677" s="20"/>
      <c r="BA1677" s="20"/>
      <c r="BB1677">
        <v>1</v>
      </c>
      <c r="BC1677">
        <v>0.5</v>
      </c>
      <c r="BD1677">
        <v>1</v>
      </c>
      <c r="BE1677">
        <v>11.5</v>
      </c>
      <c r="BF1677" s="35" t="s">
        <v>14691</v>
      </c>
      <c r="BG1677" s="35" t="s">
        <v>472</v>
      </c>
      <c r="BH1677" s="35" t="s">
        <v>14933</v>
      </c>
      <c r="BI1677" s="35" t="s">
        <v>2580</v>
      </c>
      <c r="BJ1677" s="35" t="s">
        <v>4645</v>
      </c>
    </row>
    <row r="1678" spans="1:62" x14ac:dyDescent="0.2">
      <c r="A1678">
        <v>1676</v>
      </c>
      <c r="B1678" s="35" t="s">
        <v>4637</v>
      </c>
      <c r="C1678" s="35" t="s">
        <v>4638</v>
      </c>
      <c r="D1678" s="35" t="s">
        <v>4639</v>
      </c>
      <c r="E1678" s="35" t="s">
        <v>4646</v>
      </c>
      <c r="F1678" s="35" t="s">
        <v>4641</v>
      </c>
      <c r="G1678" s="20">
        <v>44082</v>
      </c>
      <c r="H1678" s="35" t="s">
        <v>3225</v>
      </c>
      <c r="I1678" s="35" t="s">
        <v>54</v>
      </c>
      <c r="J1678" s="35" t="s">
        <v>69</v>
      </c>
      <c r="K1678">
        <v>18</v>
      </c>
      <c r="L1678">
        <v>9.1999999999999993</v>
      </c>
      <c r="M1678" s="35" t="s">
        <v>4642</v>
      </c>
      <c r="N1678" s="35" t="s">
        <v>4643</v>
      </c>
      <c r="O1678" s="35" t="s">
        <v>52</v>
      </c>
      <c r="P1678" s="35" t="s">
        <v>2575</v>
      </c>
      <c r="Q1678" s="35" t="s">
        <v>87</v>
      </c>
      <c r="R1678" s="35" t="s">
        <v>2623</v>
      </c>
      <c r="S1678" s="35" t="s">
        <v>4644</v>
      </c>
      <c r="T1678">
        <v>20040000</v>
      </c>
      <c r="U1678">
        <v>10</v>
      </c>
      <c r="V1678" s="35" t="s">
        <v>14691</v>
      </c>
      <c r="W1678" s="35" t="s">
        <v>118</v>
      </c>
      <c r="X1678" s="35" t="s">
        <v>79</v>
      </c>
      <c r="Y1678" s="35" t="s">
        <v>48</v>
      </c>
      <c r="Z1678" s="35" t="s">
        <v>14691</v>
      </c>
      <c r="AA1678" s="35" t="s">
        <v>14691</v>
      </c>
      <c r="AC1678" s="35" t="s">
        <v>14691</v>
      </c>
      <c r="AD1678" s="35" t="s">
        <v>14691</v>
      </c>
      <c r="AE1678">
        <v>202493502</v>
      </c>
      <c r="AF1678">
        <v>10.1</v>
      </c>
      <c r="AG1678" s="35" t="s">
        <v>14691</v>
      </c>
      <c r="AI1678">
        <v>10020000</v>
      </c>
      <c r="AJ1678" s="20">
        <v>44105</v>
      </c>
      <c r="AK1678" s="20"/>
      <c r="AL1678">
        <v>7762000</v>
      </c>
      <c r="AO1678">
        <v>7762000</v>
      </c>
      <c r="AP1678" s="35" t="s">
        <v>14691</v>
      </c>
      <c r="AQ1678" s="35" t="s">
        <v>14691</v>
      </c>
      <c r="AR1678" s="35" t="s">
        <v>14691</v>
      </c>
      <c r="AS1678" s="35" t="s">
        <v>14691</v>
      </c>
      <c r="AT1678" s="35" t="s">
        <v>14691</v>
      </c>
      <c r="AU1678">
        <v>10.11</v>
      </c>
      <c r="AV1678">
        <v>10.132</v>
      </c>
      <c r="AW1678" t="b">
        <v>0</v>
      </c>
      <c r="AX1678">
        <v>20040000</v>
      </c>
      <c r="AY1678" s="20">
        <v>44839</v>
      </c>
      <c r="AZ1678" s="20"/>
      <c r="BA1678" s="20"/>
      <c r="BB1678">
        <v>1</v>
      </c>
      <c r="BC1678">
        <v>0.5</v>
      </c>
      <c r="BD1678">
        <v>1</v>
      </c>
      <c r="BE1678">
        <v>11.5</v>
      </c>
      <c r="BF1678" s="35" t="s">
        <v>14691</v>
      </c>
      <c r="BG1678" s="35" t="s">
        <v>4637</v>
      </c>
      <c r="BH1678" s="35" t="s">
        <v>14934</v>
      </c>
      <c r="BI1678" s="35" t="s">
        <v>2584</v>
      </c>
      <c r="BJ1678" s="35" t="s">
        <v>4647</v>
      </c>
    </row>
    <row r="1679" spans="1:62" x14ac:dyDescent="0.2">
      <c r="A1679">
        <v>1677</v>
      </c>
      <c r="B1679" s="35" t="s">
        <v>4637</v>
      </c>
      <c r="C1679" s="35" t="s">
        <v>4638</v>
      </c>
      <c r="D1679" s="35" t="s">
        <v>4639</v>
      </c>
      <c r="E1679" s="35" t="s">
        <v>4648</v>
      </c>
      <c r="F1679" s="35" t="s">
        <v>4641</v>
      </c>
      <c r="G1679" s="20">
        <v>44082</v>
      </c>
      <c r="H1679" s="35" t="s">
        <v>3225</v>
      </c>
      <c r="I1679" s="35" t="s">
        <v>54</v>
      </c>
      <c r="J1679" s="35" t="s">
        <v>69</v>
      </c>
      <c r="K1679">
        <v>18</v>
      </c>
      <c r="L1679">
        <v>9.1999999999999993</v>
      </c>
      <c r="M1679" s="35" t="s">
        <v>4642</v>
      </c>
      <c r="N1679" s="35" t="s">
        <v>4643</v>
      </c>
      <c r="O1679" s="35" t="s">
        <v>52</v>
      </c>
      <c r="P1679" s="35" t="s">
        <v>2575</v>
      </c>
      <c r="Q1679" s="35" t="s">
        <v>87</v>
      </c>
      <c r="R1679" s="35" t="s">
        <v>2623</v>
      </c>
      <c r="S1679" s="35" t="s">
        <v>4644</v>
      </c>
      <c r="T1679">
        <v>20040000</v>
      </c>
      <c r="U1679">
        <v>10</v>
      </c>
      <c r="V1679" s="35" t="s">
        <v>14691</v>
      </c>
      <c r="W1679" s="35" t="s">
        <v>118</v>
      </c>
      <c r="X1679" s="35" t="s">
        <v>79</v>
      </c>
      <c r="Y1679" s="35" t="s">
        <v>48</v>
      </c>
      <c r="Z1679" s="35" t="s">
        <v>14691</v>
      </c>
      <c r="AA1679" s="35" t="s">
        <v>14691</v>
      </c>
      <c r="AC1679" s="35" t="s">
        <v>14691</v>
      </c>
      <c r="AD1679" s="35" t="s">
        <v>14691</v>
      </c>
      <c r="AE1679">
        <v>202493502</v>
      </c>
      <c r="AF1679">
        <v>10.1</v>
      </c>
      <c r="AG1679" s="35" t="s">
        <v>14691</v>
      </c>
      <c r="AI1679">
        <v>10020000</v>
      </c>
      <c r="AJ1679" s="20">
        <v>44105</v>
      </c>
      <c r="AK1679" s="20"/>
      <c r="AL1679">
        <v>7762000</v>
      </c>
      <c r="AO1679">
        <v>7762000</v>
      </c>
      <c r="AP1679" s="35" t="s">
        <v>14691</v>
      </c>
      <c r="AQ1679" s="35" t="s">
        <v>14691</v>
      </c>
      <c r="AR1679" s="35" t="s">
        <v>14691</v>
      </c>
      <c r="AS1679" s="35" t="s">
        <v>14691</v>
      </c>
      <c r="AT1679" s="35" t="s">
        <v>14691</v>
      </c>
      <c r="AU1679">
        <v>10.11</v>
      </c>
      <c r="AV1679">
        <v>10.132</v>
      </c>
      <c r="AW1679" t="b">
        <v>0</v>
      </c>
      <c r="AX1679">
        <v>20040000</v>
      </c>
      <c r="AY1679" s="20">
        <v>44839</v>
      </c>
      <c r="AZ1679" s="20"/>
      <c r="BA1679" s="20"/>
      <c r="BB1679">
        <v>1</v>
      </c>
      <c r="BC1679">
        <v>0.5</v>
      </c>
      <c r="BD1679">
        <v>1</v>
      </c>
      <c r="BE1679">
        <v>11.5</v>
      </c>
      <c r="BF1679" s="35" t="s">
        <v>14691</v>
      </c>
      <c r="BG1679" s="35" t="s">
        <v>4649</v>
      </c>
      <c r="BH1679" s="35" t="s">
        <v>14935</v>
      </c>
      <c r="BI1679" s="35" t="s">
        <v>2589</v>
      </c>
      <c r="BJ1679" s="35" t="s">
        <v>4650</v>
      </c>
    </row>
    <row r="1680" spans="1:62" x14ac:dyDescent="0.2">
      <c r="A1680">
        <v>1678</v>
      </c>
      <c r="B1680" s="35" t="s">
        <v>9044</v>
      </c>
      <c r="C1680" s="35" t="s">
        <v>9045</v>
      </c>
      <c r="D1680" s="35" t="s">
        <v>9046</v>
      </c>
      <c r="E1680" s="35" t="s">
        <v>9047</v>
      </c>
      <c r="F1680" s="35" t="s">
        <v>9048</v>
      </c>
      <c r="G1680" s="20">
        <v>44223</v>
      </c>
      <c r="H1680" s="35" t="s">
        <v>3225</v>
      </c>
      <c r="I1680" s="35" t="s">
        <v>54</v>
      </c>
      <c r="J1680" s="35" t="s">
        <v>53</v>
      </c>
      <c r="K1680">
        <v>18</v>
      </c>
      <c r="L1680">
        <v>9.1999999999999993</v>
      </c>
      <c r="M1680" s="35" t="s">
        <v>9049</v>
      </c>
      <c r="N1680" s="35" t="s">
        <v>9050</v>
      </c>
      <c r="O1680" s="35" t="s">
        <v>96</v>
      </c>
      <c r="P1680" s="35" t="s">
        <v>2656</v>
      </c>
      <c r="Q1680" s="35" t="s">
        <v>52</v>
      </c>
      <c r="R1680" s="35" t="s">
        <v>2623</v>
      </c>
      <c r="S1680" s="35" t="s">
        <v>9051</v>
      </c>
      <c r="T1680">
        <v>25300000</v>
      </c>
      <c r="U1680">
        <v>10</v>
      </c>
      <c r="V1680" s="35" t="s">
        <v>9052</v>
      </c>
      <c r="W1680" s="35" t="s">
        <v>470</v>
      </c>
      <c r="X1680" s="35" t="s">
        <v>49</v>
      </c>
      <c r="Y1680" s="35" t="s">
        <v>56</v>
      </c>
      <c r="Z1680" s="35" t="s">
        <v>49</v>
      </c>
      <c r="AA1680" s="35" t="s">
        <v>48</v>
      </c>
      <c r="AC1680" s="35" t="s">
        <v>14691</v>
      </c>
      <c r="AD1680" s="35" t="s">
        <v>14691</v>
      </c>
      <c r="AE1680">
        <v>253023010</v>
      </c>
      <c r="AF1680">
        <v>10</v>
      </c>
      <c r="AG1680" s="35" t="s">
        <v>469</v>
      </c>
      <c r="AH1680">
        <v>950000000</v>
      </c>
      <c r="AI1680">
        <v>8433333</v>
      </c>
      <c r="AJ1680" s="20">
        <v>44239</v>
      </c>
      <c r="AK1680" s="20">
        <v>44510</v>
      </c>
      <c r="AL1680">
        <v>7060000</v>
      </c>
      <c r="AO1680">
        <v>4706667</v>
      </c>
      <c r="AP1680" s="35" t="s">
        <v>14691</v>
      </c>
      <c r="AQ1680" s="35" t="s">
        <v>14691</v>
      </c>
      <c r="AR1680" s="35" t="s">
        <v>14691</v>
      </c>
      <c r="AS1680" s="35" t="s">
        <v>14691</v>
      </c>
      <c r="AT1680" s="35" t="s">
        <v>14691</v>
      </c>
      <c r="AU1680">
        <v>10</v>
      </c>
      <c r="AV1680">
        <v>10.047000000000001</v>
      </c>
      <c r="AW1680" t="b">
        <v>1</v>
      </c>
      <c r="AX1680">
        <v>25300000</v>
      </c>
      <c r="AY1680" s="20">
        <v>44974</v>
      </c>
      <c r="AZ1680" s="20">
        <v>44742</v>
      </c>
      <c r="BA1680" s="20"/>
      <c r="BB1680">
        <v>1</v>
      </c>
      <c r="BC1680">
        <v>0.3333333432674408</v>
      </c>
      <c r="BD1680">
        <v>1</v>
      </c>
      <c r="BE1680">
        <v>11.5</v>
      </c>
      <c r="BF1680" s="35" t="s">
        <v>14691</v>
      </c>
      <c r="BG1680" s="35" t="s">
        <v>471</v>
      </c>
      <c r="BH1680" s="35" t="s">
        <v>9053</v>
      </c>
      <c r="BI1680" s="35" t="s">
        <v>2580</v>
      </c>
      <c r="BJ1680" s="35" t="s">
        <v>9054</v>
      </c>
    </row>
    <row r="1681" spans="1:62" x14ac:dyDescent="0.2">
      <c r="A1681">
        <v>1679</v>
      </c>
      <c r="B1681" s="35" t="s">
        <v>9044</v>
      </c>
      <c r="C1681" s="35" t="s">
        <v>9045</v>
      </c>
      <c r="D1681" s="35" t="s">
        <v>9046</v>
      </c>
      <c r="E1681" s="35" t="s">
        <v>9055</v>
      </c>
      <c r="F1681" s="35" t="s">
        <v>9048</v>
      </c>
      <c r="G1681" s="20">
        <v>44223</v>
      </c>
      <c r="H1681" s="35" t="s">
        <v>3225</v>
      </c>
      <c r="I1681" s="35" t="s">
        <v>54</v>
      </c>
      <c r="J1681" s="35" t="s">
        <v>53</v>
      </c>
      <c r="K1681">
        <v>18</v>
      </c>
      <c r="L1681">
        <v>9.1999999999999993</v>
      </c>
      <c r="M1681" s="35" t="s">
        <v>9049</v>
      </c>
      <c r="N1681" s="35" t="s">
        <v>9050</v>
      </c>
      <c r="O1681" s="35" t="s">
        <v>96</v>
      </c>
      <c r="P1681" s="35" t="s">
        <v>2656</v>
      </c>
      <c r="Q1681" s="35" t="s">
        <v>52</v>
      </c>
      <c r="R1681" s="35" t="s">
        <v>2623</v>
      </c>
      <c r="S1681" s="35" t="s">
        <v>9051</v>
      </c>
      <c r="T1681">
        <v>25300000</v>
      </c>
      <c r="U1681">
        <v>10</v>
      </c>
      <c r="V1681" s="35" t="s">
        <v>9052</v>
      </c>
      <c r="W1681" s="35" t="s">
        <v>470</v>
      </c>
      <c r="X1681" s="35" t="s">
        <v>49</v>
      </c>
      <c r="Y1681" s="35" t="s">
        <v>56</v>
      </c>
      <c r="Z1681" s="35" t="s">
        <v>49</v>
      </c>
      <c r="AA1681" s="35" t="s">
        <v>48</v>
      </c>
      <c r="AC1681" s="35" t="s">
        <v>14691</v>
      </c>
      <c r="AD1681" s="35" t="s">
        <v>14691</v>
      </c>
      <c r="AE1681">
        <v>253023010</v>
      </c>
      <c r="AF1681">
        <v>10</v>
      </c>
      <c r="AG1681" s="35" t="s">
        <v>469</v>
      </c>
      <c r="AH1681">
        <v>950000000</v>
      </c>
      <c r="AI1681">
        <v>8433333</v>
      </c>
      <c r="AJ1681" s="20">
        <v>44239</v>
      </c>
      <c r="AK1681" s="20">
        <v>44510</v>
      </c>
      <c r="AL1681">
        <v>7060000</v>
      </c>
      <c r="AO1681">
        <v>4706667</v>
      </c>
      <c r="AP1681" s="35" t="s">
        <v>14691</v>
      </c>
      <c r="AQ1681" s="35" t="s">
        <v>14691</v>
      </c>
      <c r="AR1681" s="35" t="s">
        <v>14691</v>
      </c>
      <c r="AS1681" s="35" t="s">
        <v>14691</v>
      </c>
      <c r="AT1681" s="35" t="s">
        <v>14691</v>
      </c>
      <c r="AU1681">
        <v>10</v>
      </c>
      <c r="AV1681">
        <v>10.047000000000001</v>
      </c>
      <c r="AW1681" t="b">
        <v>1</v>
      </c>
      <c r="AX1681">
        <v>25300000</v>
      </c>
      <c r="AY1681" s="20">
        <v>44974</v>
      </c>
      <c r="AZ1681" s="20">
        <v>44742</v>
      </c>
      <c r="BA1681" s="20"/>
      <c r="BB1681">
        <v>1</v>
      </c>
      <c r="BC1681">
        <v>0.3333333432674408</v>
      </c>
      <c r="BD1681">
        <v>1</v>
      </c>
      <c r="BE1681">
        <v>11.5</v>
      </c>
      <c r="BF1681" s="35" t="s">
        <v>14691</v>
      </c>
      <c r="BG1681" s="35" t="s">
        <v>9056</v>
      </c>
      <c r="BH1681" s="35" t="s">
        <v>9057</v>
      </c>
      <c r="BI1681" s="35" t="s">
        <v>2584</v>
      </c>
      <c r="BJ1681" s="35" t="s">
        <v>9058</v>
      </c>
    </row>
    <row r="1682" spans="1:62" x14ac:dyDescent="0.2">
      <c r="A1682">
        <v>1680</v>
      </c>
      <c r="B1682" s="35" t="s">
        <v>9044</v>
      </c>
      <c r="C1682" s="35" t="s">
        <v>9045</v>
      </c>
      <c r="D1682" s="35" t="s">
        <v>9046</v>
      </c>
      <c r="E1682" s="35" t="s">
        <v>9059</v>
      </c>
      <c r="F1682" s="35" t="s">
        <v>9048</v>
      </c>
      <c r="G1682" s="20">
        <v>44223</v>
      </c>
      <c r="H1682" s="35" t="s">
        <v>3225</v>
      </c>
      <c r="I1682" s="35" t="s">
        <v>54</v>
      </c>
      <c r="J1682" s="35" t="s">
        <v>53</v>
      </c>
      <c r="K1682">
        <v>18</v>
      </c>
      <c r="L1682">
        <v>9.1999999999999993</v>
      </c>
      <c r="M1682" s="35" t="s">
        <v>9049</v>
      </c>
      <c r="N1682" s="35" t="s">
        <v>9050</v>
      </c>
      <c r="O1682" s="35" t="s">
        <v>96</v>
      </c>
      <c r="P1682" s="35" t="s">
        <v>2656</v>
      </c>
      <c r="Q1682" s="35" t="s">
        <v>52</v>
      </c>
      <c r="R1682" s="35" t="s">
        <v>2623</v>
      </c>
      <c r="S1682" s="35" t="s">
        <v>9051</v>
      </c>
      <c r="T1682">
        <v>25300000</v>
      </c>
      <c r="U1682">
        <v>10</v>
      </c>
      <c r="V1682" s="35" t="s">
        <v>9052</v>
      </c>
      <c r="W1682" s="35" t="s">
        <v>470</v>
      </c>
      <c r="X1682" s="35" t="s">
        <v>49</v>
      </c>
      <c r="Y1682" s="35" t="s">
        <v>56</v>
      </c>
      <c r="Z1682" s="35" t="s">
        <v>49</v>
      </c>
      <c r="AA1682" s="35" t="s">
        <v>48</v>
      </c>
      <c r="AC1682" s="35" t="s">
        <v>14691</v>
      </c>
      <c r="AD1682" s="35" t="s">
        <v>14691</v>
      </c>
      <c r="AE1682">
        <v>253023010</v>
      </c>
      <c r="AF1682">
        <v>10</v>
      </c>
      <c r="AG1682" s="35" t="s">
        <v>469</v>
      </c>
      <c r="AH1682">
        <v>950000000</v>
      </c>
      <c r="AI1682">
        <v>8433333</v>
      </c>
      <c r="AJ1682" s="20">
        <v>44239</v>
      </c>
      <c r="AK1682" s="20">
        <v>44510</v>
      </c>
      <c r="AL1682">
        <v>7060000</v>
      </c>
      <c r="AO1682">
        <v>4706667</v>
      </c>
      <c r="AP1682" s="35" t="s">
        <v>14691</v>
      </c>
      <c r="AQ1682" s="35" t="s">
        <v>14691</v>
      </c>
      <c r="AR1682" s="35" t="s">
        <v>14691</v>
      </c>
      <c r="AS1682" s="35" t="s">
        <v>14691</v>
      </c>
      <c r="AT1682" s="35" t="s">
        <v>14691</v>
      </c>
      <c r="AU1682">
        <v>10</v>
      </c>
      <c r="AV1682">
        <v>10.047000000000001</v>
      </c>
      <c r="AW1682" t="b">
        <v>1</v>
      </c>
      <c r="AX1682">
        <v>25300000</v>
      </c>
      <c r="AY1682" s="20">
        <v>44974</v>
      </c>
      <c r="AZ1682" s="20">
        <v>44742</v>
      </c>
      <c r="BA1682" s="20"/>
      <c r="BB1682">
        <v>1</v>
      </c>
      <c r="BC1682">
        <v>0.3333333432674408</v>
      </c>
      <c r="BD1682">
        <v>1</v>
      </c>
      <c r="BE1682">
        <v>11.5</v>
      </c>
      <c r="BF1682" s="35" t="s">
        <v>14691</v>
      </c>
      <c r="BG1682" s="35" t="s">
        <v>9060</v>
      </c>
      <c r="BH1682" s="35" t="s">
        <v>9061</v>
      </c>
      <c r="BI1682" s="35" t="s">
        <v>2589</v>
      </c>
      <c r="BJ1682" s="35" t="s">
        <v>9062</v>
      </c>
    </row>
    <row r="1683" spans="1:62" x14ac:dyDescent="0.2">
      <c r="A1683">
        <v>1681</v>
      </c>
      <c r="B1683" s="35" t="s">
        <v>4215</v>
      </c>
      <c r="C1683" s="35" t="s">
        <v>4216</v>
      </c>
      <c r="D1683" s="35" t="s">
        <v>4217</v>
      </c>
      <c r="E1683" s="35" t="s">
        <v>4218</v>
      </c>
      <c r="F1683" s="35" t="s">
        <v>4219</v>
      </c>
      <c r="G1683" s="20">
        <v>44398</v>
      </c>
      <c r="H1683" s="35" t="s">
        <v>138</v>
      </c>
      <c r="I1683" s="35" t="s">
        <v>61</v>
      </c>
      <c r="J1683" s="35" t="s">
        <v>69</v>
      </c>
      <c r="K1683">
        <v>18</v>
      </c>
      <c r="L1683">
        <v>9.1999999999999993</v>
      </c>
      <c r="M1683" s="35" t="s">
        <v>3283</v>
      </c>
      <c r="N1683" s="35" t="s">
        <v>4220</v>
      </c>
      <c r="O1683" s="35" t="s">
        <v>200</v>
      </c>
      <c r="P1683" s="35" t="s">
        <v>2575</v>
      </c>
      <c r="Q1683" s="35" t="s">
        <v>112</v>
      </c>
      <c r="R1683" s="35" t="s">
        <v>2623</v>
      </c>
      <c r="S1683" s="35" t="s">
        <v>4221</v>
      </c>
      <c r="T1683">
        <v>10700000</v>
      </c>
      <c r="U1683">
        <v>10</v>
      </c>
      <c r="V1683" s="35" t="s">
        <v>4222</v>
      </c>
      <c r="W1683" s="35" t="s">
        <v>467</v>
      </c>
      <c r="X1683" s="35" t="s">
        <v>156</v>
      </c>
      <c r="Y1683" s="35" t="s">
        <v>48</v>
      </c>
      <c r="Z1683" s="35" t="s">
        <v>14691</v>
      </c>
      <c r="AA1683" s="35" t="s">
        <v>14691</v>
      </c>
      <c r="AC1683" s="35" t="s">
        <v>14691</v>
      </c>
      <c r="AD1683" s="35" t="s">
        <v>14691</v>
      </c>
      <c r="AE1683">
        <v>109140492</v>
      </c>
      <c r="AF1683">
        <v>10.199999999999999</v>
      </c>
      <c r="AG1683" s="35" t="s">
        <v>14691</v>
      </c>
      <c r="AI1683">
        <v>5350000</v>
      </c>
      <c r="AJ1683" s="20">
        <v>44439</v>
      </c>
      <c r="AK1683" s="20"/>
      <c r="AL1683">
        <v>5152500</v>
      </c>
      <c r="AO1683">
        <v>5152500</v>
      </c>
      <c r="AP1683" s="35" t="s">
        <v>14691</v>
      </c>
      <c r="AQ1683" s="35" t="s">
        <v>14691</v>
      </c>
      <c r="AR1683" s="35" t="s">
        <v>14691</v>
      </c>
      <c r="AS1683" s="35" t="s">
        <v>14691</v>
      </c>
      <c r="AT1683" s="35" t="s">
        <v>14691</v>
      </c>
      <c r="AU1683">
        <v>10.199999999999999</v>
      </c>
      <c r="AV1683">
        <v>10.217000000000001</v>
      </c>
      <c r="AW1683" t="b">
        <v>0</v>
      </c>
      <c r="AX1683">
        <v>10700000</v>
      </c>
      <c r="AY1683" s="20">
        <v>44806</v>
      </c>
      <c r="AZ1683" s="20"/>
      <c r="BA1683" s="20">
        <v>44987</v>
      </c>
      <c r="BB1683">
        <v>1</v>
      </c>
      <c r="BC1683">
        <v>0.5</v>
      </c>
      <c r="BD1683">
        <v>1</v>
      </c>
      <c r="BE1683">
        <v>11.5</v>
      </c>
      <c r="BF1683" s="35" t="s">
        <v>14691</v>
      </c>
      <c r="BG1683" s="35" t="s">
        <v>468</v>
      </c>
      <c r="BH1683" s="35" t="s">
        <v>4223</v>
      </c>
      <c r="BI1683" s="35" t="s">
        <v>2580</v>
      </c>
      <c r="BJ1683" s="35" t="s">
        <v>4224</v>
      </c>
    </row>
    <row r="1684" spans="1:62" x14ac:dyDescent="0.2">
      <c r="A1684">
        <v>1682</v>
      </c>
      <c r="B1684" s="35" t="s">
        <v>4215</v>
      </c>
      <c r="C1684" s="35" t="s">
        <v>4216</v>
      </c>
      <c r="D1684" s="35" t="s">
        <v>4217</v>
      </c>
      <c r="E1684" s="35" t="s">
        <v>4225</v>
      </c>
      <c r="F1684" s="35" t="s">
        <v>4219</v>
      </c>
      <c r="G1684" s="20">
        <v>44398</v>
      </c>
      <c r="H1684" s="35" t="s">
        <v>138</v>
      </c>
      <c r="I1684" s="35" t="s">
        <v>61</v>
      </c>
      <c r="J1684" s="35" t="s">
        <v>69</v>
      </c>
      <c r="K1684">
        <v>18</v>
      </c>
      <c r="L1684">
        <v>9.1999999999999993</v>
      </c>
      <c r="M1684" s="35" t="s">
        <v>3283</v>
      </c>
      <c r="N1684" s="35" t="s">
        <v>4220</v>
      </c>
      <c r="O1684" s="35" t="s">
        <v>200</v>
      </c>
      <c r="P1684" s="35" t="s">
        <v>2575</v>
      </c>
      <c r="Q1684" s="35" t="s">
        <v>112</v>
      </c>
      <c r="R1684" s="35" t="s">
        <v>2623</v>
      </c>
      <c r="S1684" s="35" t="s">
        <v>4221</v>
      </c>
      <c r="T1684">
        <v>10700000</v>
      </c>
      <c r="U1684">
        <v>10</v>
      </c>
      <c r="V1684" s="35" t="s">
        <v>4222</v>
      </c>
      <c r="W1684" s="35" t="s">
        <v>467</v>
      </c>
      <c r="X1684" s="35" t="s">
        <v>156</v>
      </c>
      <c r="Y1684" s="35" t="s">
        <v>48</v>
      </c>
      <c r="Z1684" s="35" t="s">
        <v>14691</v>
      </c>
      <c r="AA1684" s="35" t="s">
        <v>14691</v>
      </c>
      <c r="AC1684" s="35" t="s">
        <v>14691</v>
      </c>
      <c r="AD1684" s="35" t="s">
        <v>14691</v>
      </c>
      <c r="AE1684">
        <v>109140492</v>
      </c>
      <c r="AF1684">
        <v>10.199999999999999</v>
      </c>
      <c r="AG1684" s="35" t="s">
        <v>14691</v>
      </c>
      <c r="AI1684">
        <v>5350000</v>
      </c>
      <c r="AJ1684" s="20">
        <v>44439</v>
      </c>
      <c r="AK1684" s="20"/>
      <c r="AL1684">
        <v>5152500</v>
      </c>
      <c r="AO1684">
        <v>5152500</v>
      </c>
      <c r="AP1684" s="35" t="s">
        <v>14691</v>
      </c>
      <c r="AQ1684" s="35" t="s">
        <v>14691</v>
      </c>
      <c r="AR1684" s="35" t="s">
        <v>14691</v>
      </c>
      <c r="AS1684" s="35" t="s">
        <v>14691</v>
      </c>
      <c r="AT1684" s="35" t="s">
        <v>14691</v>
      </c>
      <c r="AU1684">
        <v>10.199999999999999</v>
      </c>
      <c r="AV1684">
        <v>10.217000000000001</v>
      </c>
      <c r="AW1684" t="b">
        <v>0</v>
      </c>
      <c r="AX1684">
        <v>10700000</v>
      </c>
      <c r="AY1684" s="20">
        <v>44806</v>
      </c>
      <c r="AZ1684" s="20"/>
      <c r="BA1684" s="20">
        <v>44987</v>
      </c>
      <c r="BB1684">
        <v>1</v>
      </c>
      <c r="BC1684">
        <v>0.5</v>
      </c>
      <c r="BD1684">
        <v>1</v>
      </c>
      <c r="BE1684">
        <v>11.5</v>
      </c>
      <c r="BF1684" s="35" t="s">
        <v>14691</v>
      </c>
      <c r="BG1684" s="35" t="s">
        <v>4215</v>
      </c>
      <c r="BH1684" s="35" t="s">
        <v>4226</v>
      </c>
      <c r="BI1684" s="35" t="s">
        <v>2584</v>
      </c>
      <c r="BJ1684" s="35" t="s">
        <v>4227</v>
      </c>
    </row>
    <row r="1685" spans="1:62" x14ac:dyDescent="0.2">
      <c r="A1685">
        <v>1683</v>
      </c>
      <c r="B1685" s="35" t="s">
        <v>4215</v>
      </c>
      <c r="C1685" s="35" t="s">
        <v>4216</v>
      </c>
      <c r="D1685" s="35" t="s">
        <v>4217</v>
      </c>
      <c r="E1685" s="35" t="s">
        <v>4228</v>
      </c>
      <c r="F1685" s="35" t="s">
        <v>4219</v>
      </c>
      <c r="G1685" s="20">
        <v>44398</v>
      </c>
      <c r="H1685" s="35" t="s">
        <v>138</v>
      </c>
      <c r="I1685" s="35" t="s">
        <v>61</v>
      </c>
      <c r="J1685" s="35" t="s">
        <v>69</v>
      </c>
      <c r="K1685">
        <v>18</v>
      </c>
      <c r="L1685">
        <v>9.1999999999999993</v>
      </c>
      <c r="M1685" s="35" t="s">
        <v>3283</v>
      </c>
      <c r="N1685" s="35" t="s">
        <v>4220</v>
      </c>
      <c r="O1685" s="35" t="s">
        <v>200</v>
      </c>
      <c r="P1685" s="35" t="s">
        <v>2575</v>
      </c>
      <c r="Q1685" s="35" t="s">
        <v>112</v>
      </c>
      <c r="R1685" s="35" t="s">
        <v>2623</v>
      </c>
      <c r="S1685" s="35" t="s">
        <v>4221</v>
      </c>
      <c r="T1685">
        <v>10700000</v>
      </c>
      <c r="U1685">
        <v>10</v>
      </c>
      <c r="V1685" s="35" t="s">
        <v>4222</v>
      </c>
      <c r="W1685" s="35" t="s">
        <v>467</v>
      </c>
      <c r="X1685" s="35" t="s">
        <v>156</v>
      </c>
      <c r="Y1685" s="35" t="s">
        <v>48</v>
      </c>
      <c r="Z1685" s="35" t="s">
        <v>14691</v>
      </c>
      <c r="AA1685" s="35" t="s">
        <v>14691</v>
      </c>
      <c r="AC1685" s="35" t="s">
        <v>14691</v>
      </c>
      <c r="AD1685" s="35" t="s">
        <v>14691</v>
      </c>
      <c r="AE1685">
        <v>109140492</v>
      </c>
      <c r="AF1685">
        <v>10.199999999999999</v>
      </c>
      <c r="AG1685" s="35" t="s">
        <v>14691</v>
      </c>
      <c r="AI1685">
        <v>5350000</v>
      </c>
      <c r="AJ1685" s="20">
        <v>44439</v>
      </c>
      <c r="AK1685" s="20"/>
      <c r="AL1685">
        <v>5152500</v>
      </c>
      <c r="AO1685">
        <v>5152500</v>
      </c>
      <c r="AP1685" s="35" t="s">
        <v>14691</v>
      </c>
      <c r="AQ1685" s="35" t="s">
        <v>14691</v>
      </c>
      <c r="AR1685" s="35" t="s">
        <v>14691</v>
      </c>
      <c r="AS1685" s="35" t="s">
        <v>14691</v>
      </c>
      <c r="AT1685" s="35" t="s">
        <v>14691</v>
      </c>
      <c r="AU1685">
        <v>10.199999999999999</v>
      </c>
      <c r="AV1685">
        <v>10.217000000000001</v>
      </c>
      <c r="AW1685" t="b">
        <v>0</v>
      </c>
      <c r="AX1685">
        <v>10700000</v>
      </c>
      <c r="AY1685" s="20">
        <v>44806</v>
      </c>
      <c r="AZ1685" s="20"/>
      <c r="BA1685" s="20">
        <v>44987</v>
      </c>
      <c r="BB1685">
        <v>1</v>
      </c>
      <c r="BC1685">
        <v>0.5</v>
      </c>
      <c r="BD1685">
        <v>1</v>
      </c>
      <c r="BE1685">
        <v>11.5</v>
      </c>
      <c r="BF1685" s="35" t="s">
        <v>14691</v>
      </c>
      <c r="BG1685" s="35" t="s">
        <v>4229</v>
      </c>
      <c r="BH1685" s="35" t="s">
        <v>4230</v>
      </c>
      <c r="BI1685" s="35" t="s">
        <v>2589</v>
      </c>
      <c r="BJ1685" s="35" t="s">
        <v>4231</v>
      </c>
    </row>
    <row r="1686" spans="1:62" x14ac:dyDescent="0.2">
      <c r="A1686">
        <v>1684</v>
      </c>
      <c r="B1686" s="35" t="s">
        <v>11345</v>
      </c>
      <c r="C1686" s="35" t="s">
        <v>11346</v>
      </c>
      <c r="D1686" s="35" t="s">
        <v>11347</v>
      </c>
      <c r="E1686" s="35" t="s">
        <v>11348</v>
      </c>
      <c r="F1686" s="35" t="s">
        <v>11349</v>
      </c>
      <c r="G1686" s="20">
        <v>44256</v>
      </c>
      <c r="H1686" s="35" t="s">
        <v>3225</v>
      </c>
      <c r="I1686" s="35" t="s">
        <v>54</v>
      </c>
      <c r="J1686" s="35" t="s">
        <v>119</v>
      </c>
      <c r="K1686">
        <v>18</v>
      </c>
      <c r="L1686">
        <v>9.1999999999999993</v>
      </c>
      <c r="M1686" s="35" t="s">
        <v>11350</v>
      </c>
      <c r="N1686" s="35" t="s">
        <v>11351</v>
      </c>
      <c r="O1686" s="35" t="s">
        <v>149</v>
      </c>
      <c r="P1686" s="35" t="s">
        <v>2656</v>
      </c>
      <c r="Q1686" s="35" t="s">
        <v>51</v>
      </c>
      <c r="R1686" s="35" t="s">
        <v>2623</v>
      </c>
      <c r="S1686" s="35" t="s">
        <v>5602</v>
      </c>
      <c r="T1686">
        <v>55000000</v>
      </c>
      <c r="U1686">
        <v>10</v>
      </c>
      <c r="V1686" s="35" t="s">
        <v>11352</v>
      </c>
      <c r="W1686" s="35" t="s">
        <v>465</v>
      </c>
      <c r="X1686" s="35" t="s">
        <v>130</v>
      </c>
      <c r="Y1686" s="35" t="s">
        <v>48</v>
      </c>
      <c r="Z1686" s="35" t="s">
        <v>14691</v>
      </c>
      <c r="AA1686" s="35" t="s">
        <v>14691</v>
      </c>
      <c r="AC1686" s="35" t="s">
        <v>14691</v>
      </c>
      <c r="AD1686" s="35" t="s">
        <v>14691</v>
      </c>
      <c r="AE1686">
        <v>550000000</v>
      </c>
      <c r="AF1686">
        <v>10</v>
      </c>
      <c r="AG1686" s="35" t="s">
        <v>14691</v>
      </c>
      <c r="AI1686">
        <v>11000000</v>
      </c>
      <c r="AJ1686" s="20">
        <v>44273</v>
      </c>
      <c r="AK1686" s="20"/>
      <c r="AL1686">
        <v>18000000</v>
      </c>
      <c r="AO1686">
        <v>12000000</v>
      </c>
      <c r="AP1686" s="35" t="s">
        <v>14691</v>
      </c>
      <c r="AQ1686" s="35" t="s">
        <v>14691</v>
      </c>
      <c r="AR1686" s="35" t="s">
        <v>14691</v>
      </c>
      <c r="AS1686" s="35" t="s">
        <v>14691</v>
      </c>
      <c r="AT1686" s="35" t="s">
        <v>14691</v>
      </c>
      <c r="AU1686">
        <v>10</v>
      </c>
      <c r="AV1686">
        <v>10.054</v>
      </c>
      <c r="AW1686" t="b">
        <v>0</v>
      </c>
      <c r="AX1686">
        <v>55000000</v>
      </c>
      <c r="AY1686" s="20">
        <v>45007</v>
      </c>
      <c r="AZ1686" s="20"/>
      <c r="BA1686" s="20"/>
      <c r="BB1686">
        <v>1</v>
      </c>
      <c r="BC1686">
        <v>0.20000000298023224</v>
      </c>
      <c r="BD1686">
        <v>1</v>
      </c>
      <c r="BE1686">
        <v>11.5</v>
      </c>
      <c r="BF1686" s="35" t="s">
        <v>14691</v>
      </c>
      <c r="BG1686" s="35" t="s">
        <v>466</v>
      </c>
      <c r="BH1686" s="35" t="s">
        <v>11353</v>
      </c>
      <c r="BI1686" s="35" t="s">
        <v>2580</v>
      </c>
      <c r="BJ1686" s="35" t="s">
        <v>11354</v>
      </c>
    </row>
    <row r="1687" spans="1:62" x14ac:dyDescent="0.2">
      <c r="A1687">
        <v>1685</v>
      </c>
      <c r="B1687" s="35" t="s">
        <v>11345</v>
      </c>
      <c r="C1687" s="35" t="s">
        <v>11346</v>
      </c>
      <c r="D1687" s="35" t="s">
        <v>11347</v>
      </c>
      <c r="E1687" s="35" t="s">
        <v>11355</v>
      </c>
      <c r="F1687" s="35" t="s">
        <v>11349</v>
      </c>
      <c r="G1687" s="20">
        <v>44256</v>
      </c>
      <c r="H1687" s="35" t="s">
        <v>3225</v>
      </c>
      <c r="I1687" s="35" t="s">
        <v>54</v>
      </c>
      <c r="J1687" s="35" t="s">
        <v>119</v>
      </c>
      <c r="K1687">
        <v>18</v>
      </c>
      <c r="L1687">
        <v>9.1999999999999993</v>
      </c>
      <c r="M1687" s="35" t="s">
        <v>11350</v>
      </c>
      <c r="N1687" s="35" t="s">
        <v>11351</v>
      </c>
      <c r="O1687" s="35" t="s">
        <v>149</v>
      </c>
      <c r="P1687" s="35" t="s">
        <v>2656</v>
      </c>
      <c r="Q1687" s="35" t="s">
        <v>51</v>
      </c>
      <c r="R1687" s="35" t="s">
        <v>2623</v>
      </c>
      <c r="S1687" s="35" t="s">
        <v>5602</v>
      </c>
      <c r="T1687">
        <v>55000000</v>
      </c>
      <c r="U1687">
        <v>10</v>
      </c>
      <c r="V1687" s="35" t="s">
        <v>11352</v>
      </c>
      <c r="W1687" s="35" t="s">
        <v>465</v>
      </c>
      <c r="X1687" s="35" t="s">
        <v>130</v>
      </c>
      <c r="Y1687" s="35" t="s">
        <v>48</v>
      </c>
      <c r="Z1687" s="35" t="s">
        <v>14691</v>
      </c>
      <c r="AA1687" s="35" t="s">
        <v>14691</v>
      </c>
      <c r="AC1687" s="35" t="s">
        <v>14691</v>
      </c>
      <c r="AD1687" s="35" t="s">
        <v>14691</v>
      </c>
      <c r="AE1687">
        <v>550000000</v>
      </c>
      <c r="AF1687">
        <v>10</v>
      </c>
      <c r="AG1687" s="35" t="s">
        <v>14691</v>
      </c>
      <c r="AI1687">
        <v>11000000</v>
      </c>
      <c r="AJ1687" s="20">
        <v>44273</v>
      </c>
      <c r="AK1687" s="20"/>
      <c r="AL1687">
        <v>18000000</v>
      </c>
      <c r="AO1687">
        <v>12000000</v>
      </c>
      <c r="AP1687" s="35" t="s">
        <v>14691</v>
      </c>
      <c r="AQ1687" s="35" t="s">
        <v>14691</v>
      </c>
      <c r="AR1687" s="35" t="s">
        <v>14691</v>
      </c>
      <c r="AS1687" s="35" t="s">
        <v>14691</v>
      </c>
      <c r="AT1687" s="35" t="s">
        <v>14691</v>
      </c>
      <c r="AU1687">
        <v>10</v>
      </c>
      <c r="AV1687">
        <v>10.054</v>
      </c>
      <c r="AW1687" t="b">
        <v>0</v>
      </c>
      <c r="AX1687">
        <v>55000000</v>
      </c>
      <c r="AY1687" s="20">
        <v>45007</v>
      </c>
      <c r="AZ1687" s="20"/>
      <c r="BA1687" s="20"/>
      <c r="BB1687">
        <v>1</v>
      </c>
      <c r="BC1687">
        <v>0.20000000298023224</v>
      </c>
      <c r="BD1687">
        <v>1</v>
      </c>
      <c r="BE1687">
        <v>11.5</v>
      </c>
      <c r="BF1687" s="35" t="s">
        <v>14691</v>
      </c>
      <c r="BG1687" s="35" t="s">
        <v>11345</v>
      </c>
      <c r="BH1687" s="35" t="s">
        <v>11356</v>
      </c>
      <c r="BI1687" s="35" t="s">
        <v>2584</v>
      </c>
      <c r="BJ1687" s="35" t="s">
        <v>11357</v>
      </c>
    </row>
    <row r="1688" spans="1:62" x14ac:dyDescent="0.2">
      <c r="A1688">
        <v>1686</v>
      </c>
      <c r="B1688" s="35" t="s">
        <v>11345</v>
      </c>
      <c r="C1688" s="35" t="s">
        <v>11346</v>
      </c>
      <c r="D1688" s="35" t="s">
        <v>11347</v>
      </c>
      <c r="E1688" s="35" t="s">
        <v>11358</v>
      </c>
      <c r="F1688" s="35" t="s">
        <v>11349</v>
      </c>
      <c r="G1688" s="20">
        <v>44256</v>
      </c>
      <c r="H1688" s="35" t="s">
        <v>3225</v>
      </c>
      <c r="I1688" s="35" t="s">
        <v>54</v>
      </c>
      <c r="J1688" s="35" t="s">
        <v>119</v>
      </c>
      <c r="K1688">
        <v>18</v>
      </c>
      <c r="L1688">
        <v>9.1999999999999993</v>
      </c>
      <c r="M1688" s="35" t="s">
        <v>11350</v>
      </c>
      <c r="N1688" s="35" t="s">
        <v>11351</v>
      </c>
      <c r="O1688" s="35" t="s">
        <v>149</v>
      </c>
      <c r="P1688" s="35" t="s">
        <v>2656</v>
      </c>
      <c r="Q1688" s="35" t="s">
        <v>51</v>
      </c>
      <c r="R1688" s="35" t="s">
        <v>2623</v>
      </c>
      <c r="S1688" s="35" t="s">
        <v>5602</v>
      </c>
      <c r="T1688">
        <v>55000000</v>
      </c>
      <c r="U1688">
        <v>10</v>
      </c>
      <c r="V1688" s="35" t="s">
        <v>11352</v>
      </c>
      <c r="W1688" s="35" t="s">
        <v>465</v>
      </c>
      <c r="X1688" s="35" t="s">
        <v>130</v>
      </c>
      <c r="Y1688" s="35" t="s">
        <v>48</v>
      </c>
      <c r="Z1688" s="35" t="s">
        <v>14691</v>
      </c>
      <c r="AA1688" s="35" t="s">
        <v>14691</v>
      </c>
      <c r="AC1688" s="35" t="s">
        <v>14691</v>
      </c>
      <c r="AD1688" s="35" t="s">
        <v>14691</v>
      </c>
      <c r="AE1688">
        <v>550000000</v>
      </c>
      <c r="AF1688">
        <v>10</v>
      </c>
      <c r="AG1688" s="35" t="s">
        <v>14691</v>
      </c>
      <c r="AI1688">
        <v>11000000</v>
      </c>
      <c r="AJ1688" s="20">
        <v>44273</v>
      </c>
      <c r="AK1688" s="20"/>
      <c r="AL1688">
        <v>18000000</v>
      </c>
      <c r="AO1688">
        <v>12000000</v>
      </c>
      <c r="AP1688" s="35" t="s">
        <v>14691</v>
      </c>
      <c r="AQ1688" s="35" t="s">
        <v>14691</v>
      </c>
      <c r="AR1688" s="35" t="s">
        <v>14691</v>
      </c>
      <c r="AS1688" s="35" t="s">
        <v>14691</v>
      </c>
      <c r="AT1688" s="35" t="s">
        <v>14691</v>
      </c>
      <c r="AU1688">
        <v>10</v>
      </c>
      <c r="AV1688">
        <v>10.054</v>
      </c>
      <c r="AW1688" t="b">
        <v>0</v>
      </c>
      <c r="AX1688">
        <v>55000000</v>
      </c>
      <c r="AY1688" s="20">
        <v>45007</v>
      </c>
      <c r="AZ1688" s="20"/>
      <c r="BA1688" s="20"/>
      <c r="BB1688">
        <v>1</v>
      </c>
      <c r="BC1688">
        <v>0.20000000298023224</v>
      </c>
      <c r="BD1688">
        <v>1</v>
      </c>
      <c r="BE1688">
        <v>11.5</v>
      </c>
      <c r="BF1688" s="35" t="s">
        <v>14691</v>
      </c>
      <c r="BG1688" s="35" t="s">
        <v>11359</v>
      </c>
      <c r="BH1688" s="35" t="s">
        <v>11360</v>
      </c>
      <c r="BI1688" s="35" t="s">
        <v>2589</v>
      </c>
      <c r="BJ1688" s="35" t="s">
        <v>11361</v>
      </c>
    </row>
    <row r="1689" spans="1:62" x14ac:dyDescent="0.2">
      <c r="A1689">
        <v>1687</v>
      </c>
      <c r="B1689" s="35" t="s">
        <v>3631</v>
      </c>
      <c r="C1689" s="35" t="s">
        <v>3632</v>
      </c>
      <c r="D1689" s="35" t="s">
        <v>3633</v>
      </c>
      <c r="E1689" s="35" t="s">
        <v>3634</v>
      </c>
      <c r="F1689" s="35" t="s">
        <v>3635</v>
      </c>
      <c r="G1689" s="20">
        <v>44308</v>
      </c>
      <c r="H1689" s="35" t="s">
        <v>463</v>
      </c>
      <c r="I1689" s="35" t="s">
        <v>61</v>
      </c>
      <c r="J1689" s="35" t="s">
        <v>69</v>
      </c>
      <c r="K1689">
        <v>18</v>
      </c>
      <c r="L1689">
        <v>9.1999999999999993</v>
      </c>
      <c r="M1689" s="35" t="s">
        <v>3636</v>
      </c>
      <c r="N1689" s="35" t="s">
        <v>3637</v>
      </c>
      <c r="O1689" s="35" t="s">
        <v>112</v>
      </c>
      <c r="P1689" s="35" t="s">
        <v>2575</v>
      </c>
      <c r="Q1689" s="35" t="s">
        <v>52</v>
      </c>
      <c r="R1689" s="35" t="s">
        <v>2577</v>
      </c>
      <c r="S1689" s="35" t="s">
        <v>3638</v>
      </c>
      <c r="T1689">
        <v>14375000</v>
      </c>
      <c r="U1689">
        <v>10</v>
      </c>
      <c r="V1689" s="35" t="s">
        <v>3639</v>
      </c>
      <c r="W1689" s="35" t="s">
        <v>462</v>
      </c>
      <c r="X1689" s="35" t="s">
        <v>79</v>
      </c>
      <c r="Y1689" s="35" t="s">
        <v>56</v>
      </c>
      <c r="Z1689" s="35" t="s">
        <v>310</v>
      </c>
      <c r="AA1689" s="35" t="s">
        <v>48</v>
      </c>
      <c r="AC1689" s="35" t="s">
        <v>14691</v>
      </c>
      <c r="AD1689" s="35" t="s">
        <v>14691</v>
      </c>
      <c r="AE1689">
        <v>146634542</v>
      </c>
      <c r="AF1689">
        <v>10.199999999999999</v>
      </c>
      <c r="AG1689" s="35" t="s">
        <v>461</v>
      </c>
      <c r="AH1689">
        <v>222000000</v>
      </c>
      <c r="AI1689">
        <v>7187500</v>
      </c>
      <c r="AJ1689" s="20">
        <v>44385</v>
      </c>
      <c r="AK1689" s="20">
        <v>44592</v>
      </c>
      <c r="AL1689">
        <v>7250000</v>
      </c>
      <c r="AO1689">
        <v>7250000</v>
      </c>
      <c r="AP1689" s="35" t="s">
        <v>14691</v>
      </c>
      <c r="AQ1689" s="35" t="s">
        <v>14691</v>
      </c>
      <c r="AR1689" s="35" t="s">
        <v>14691</v>
      </c>
      <c r="AS1689" s="35" t="s">
        <v>14691</v>
      </c>
      <c r="AT1689" s="35" t="s">
        <v>14691</v>
      </c>
      <c r="AU1689">
        <v>10.210000000000001</v>
      </c>
      <c r="AV1689">
        <v>10.231</v>
      </c>
      <c r="AW1689" t="b">
        <v>1</v>
      </c>
      <c r="AX1689">
        <v>14375000</v>
      </c>
      <c r="AY1689" s="20">
        <v>44754</v>
      </c>
      <c r="AZ1689" s="20">
        <v>44774</v>
      </c>
      <c r="BA1689" s="20">
        <v>45028</v>
      </c>
      <c r="BB1689">
        <v>1</v>
      </c>
      <c r="BC1689">
        <v>0.5</v>
      </c>
      <c r="BD1689">
        <v>1</v>
      </c>
      <c r="BE1689">
        <v>11.5</v>
      </c>
      <c r="BF1689" s="35" t="s">
        <v>14691</v>
      </c>
      <c r="BG1689" s="35" t="s">
        <v>464</v>
      </c>
      <c r="BH1689" s="35" t="s">
        <v>3640</v>
      </c>
      <c r="BI1689" s="35" t="s">
        <v>2580</v>
      </c>
      <c r="BJ1689" s="35" t="s">
        <v>3641</v>
      </c>
    </row>
    <row r="1690" spans="1:62" x14ac:dyDescent="0.2">
      <c r="A1690">
        <v>1688</v>
      </c>
      <c r="B1690" s="35" t="s">
        <v>3631</v>
      </c>
      <c r="C1690" s="35" t="s">
        <v>3632</v>
      </c>
      <c r="D1690" s="35" t="s">
        <v>3633</v>
      </c>
      <c r="E1690" s="35" t="s">
        <v>3642</v>
      </c>
      <c r="F1690" s="35" t="s">
        <v>3635</v>
      </c>
      <c r="G1690" s="20">
        <v>44308</v>
      </c>
      <c r="H1690" s="35" t="s">
        <v>463</v>
      </c>
      <c r="I1690" s="35" t="s">
        <v>61</v>
      </c>
      <c r="J1690" s="35" t="s">
        <v>69</v>
      </c>
      <c r="K1690">
        <v>18</v>
      </c>
      <c r="L1690">
        <v>9.1999999999999993</v>
      </c>
      <c r="M1690" s="35" t="s">
        <v>3636</v>
      </c>
      <c r="N1690" s="35" t="s">
        <v>3637</v>
      </c>
      <c r="O1690" s="35" t="s">
        <v>112</v>
      </c>
      <c r="P1690" s="35" t="s">
        <v>2575</v>
      </c>
      <c r="Q1690" s="35" t="s">
        <v>52</v>
      </c>
      <c r="R1690" s="35" t="s">
        <v>2577</v>
      </c>
      <c r="S1690" s="35" t="s">
        <v>3638</v>
      </c>
      <c r="T1690">
        <v>14375000</v>
      </c>
      <c r="U1690">
        <v>10</v>
      </c>
      <c r="V1690" s="35" t="s">
        <v>3639</v>
      </c>
      <c r="W1690" s="35" t="s">
        <v>462</v>
      </c>
      <c r="X1690" s="35" t="s">
        <v>79</v>
      </c>
      <c r="Y1690" s="35" t="s">
        <v>56</v>
      </c>
      <c r="Z1690" s="35" t="s">
        <v>310</v>
      </c>
      <c r="AA1690" s="35" t="s">
        <v>48</v>
      </c>
      <c r="AC1690" s="35" t="s">
        <v>14691</v>
      </c>
      <c r="AD1690" s="35" t="s">
        <v>14691</v>
      </c>
      <c r="AE1690">
        <v>146634542</v>
      </c>
      <c r="AF1690">
        <v>10.199999999999999</v>
      </c>
      <c r="AG1690" s="35" t="s">
        <v>461</v>
      </c>
      <c r="AH1690">
        <v>222000000</v>
      </c>
      <c r="AI1690">
        <v>7187500</v>
      </c>
      <c r="AJ1690" s="20">
        <v>44385</v>
      </c>
      <c r="AK1690" s="20">
        <v>44592</v>
      </c>
      <c r="AL1690">
        <v>7250000</v>
      </c>
      <c r="AO1690">
        <v>7250000</v>
      </c>
      <c r="AP1690" s="35" t="s">
        <v>14691</v>
      </c>
      <c r="AQ1690" s="35" t="s">
        <v>14691</v>
      </c>
      <c r="AR1690" s="35" t="s">
        <v>14691</v>
      </c>
      <c r="AS1690" s="35" t="s">
        <v>14691</v>
      </c>
      <c r="AT1690" s="35" t="s">
        <v>14691</v>
      </c>
      <c r="AU1690">
        <v>10.210000000000001</v>
      </c>
      <c r="AV1690">
        <v>10.231</v>
      </c>
      <c r="AW1690" t="b">
        <v>1</v>
      </c>
      <c r="AX1690">
        <v>14375000</v>
      </c>
      <c r="AY1690" s="20">
        <v>44754</v>
      </c>
      <c r="AZ1690" s="20">
        <v>44774</v>
      </c>
      <c r="BA1690" s="20">
        <v>45028</v>
      </c>
      <c r="BB1690">
        <v>1</v>
      </c>
      <c r="BC1690">
        <v>0.5</v>
      </c>
      <c r="BD1690">
        <v>1</v>
      </c>
      <c r="BE1690">
        <v>11.5</v>
      </c>
      <c r="BF1690" s="35" t="s">
        <v>14691</v>
      </c>
      <c r="BG1690" s="35" t="s">
        <v>3631</v>
      </c>
      <c r="BH1690" s="35" t="s">
        <v>3643</v>
      </c>
      <c r="BI1690" s="35" t="s">
        <v>2584</v>
      </c>
      <c r="BJ1690" s="35" t="s">
        <v>3644</v>
      </c>
    </row>
    <row r="1691" spans="1:62" x14ac:dyDescent="0.2">
      <c r="A1691">
        <v>1689</v>
      </c>
      <c r="B1691" s="35" t="s">
        <v>3631</v>
      </c>
      <c r="C1691" s="35" t="s">
        <v>3632</v>
      </c>
      <c r="D1691" s="35" t="s">
        <v>3633</v>
      </c>
      <c r="E1691" s="35" t="s">
        <v>3645</v>
      </c>
      <c r="F1691" s="35" t="s">
        <v>3635</v>
      </c>
      <c r="G1691" s="20">
        <v>44308</v>
      </c>
      <c r="H1691" s="35" t="s">
        <v>463</v>
      </c>
      <c r="I1691" s="35" t="s">
        <v>61</v>
      </c>
      <c r="J1691" s="35" t="s">
        <v>69</v>
      </c>
      <c r="K1691">
        <v>18</v>
      </c>
      <c r="L1691">
        <v>9.1999999999999993</v>
      </c>
      <c r="M1691" s="35" t="s">
        <v>3636</v>
      </c>
      <c r="N1691" s="35" t="s">
        <v>3637</v>
      </c>
      <c r="O1691" s="35" t="s">
        <v>112</v>
      </c>
      <c r="P1691" s="35" t="s">
        <v>2575</v>
      </c>
      <c r="Q1691" s="35" t="s">
        <v>52</v>
      </c>
      <c r="R1691" s="35" t="s">
        <v>2577</v>
      </c>
      <c r="S1691" s="35" t="s">
        <v>3638</v>
      </c>
      <c r="T1691">
        <v>14375000</v>
      </c>
      <c r="U1691">
        <v>10</v>
      </c>
      <c r="V1691" s="35" t="s">
        <v>3639</v>
      </c>
      <c r="W1691" s="35" t="s">
        <v>462</v>
      </c>
      <c r="X1691" s="35" t="s">
        <v>79</v>
      </c>
      <c r="Y1691" s="35" t="s">
        <v>56</v>
      </c>
      <c r="Z1691" s="35" t="s">
        <v>310</v>
      </c>
      <c r="AA1691" s="35" t="s">
        <v>48</v>
      </c>
      <c r="AC1691" s="35" t="s">
        <v>14691</v>
      </c>
      <c r="AD1691" s="35" t="s">
        <v>14691</v>
      </c>
      <c r="AE1691">
        <v>146634542</v>
      </c>
      <c r="AF1691">
        <v>10.199999999999999</v>
      </c>
      <c r="AG1691" s="35" t="s">
        <v>461</v>
      </c>
      <c r="AH1691">
        <v>222000000</v>
      </c>
      <c r="AI1691">
        <v>7187500</v>
      </c>
      <c r="AJ1691" s="20">
        <v>44385</v>
      </c>
      <c r="AK1691" s="20">
        <v>44592</v>
      </c>
      <c r="AL1691">
        <v>7250000</v>
      </c>
      <c r="AO1691">
        <v>7250000</v>
      </c>
      <c r="AP1691" s="35" t="s">
        <v>14691</v>
      </c>
      <c r="AQ1691" s="35" t="s">
        <v>14691</v>
      </c>
      <c r="AR1691" s="35" t="s">
        <v>14691</v>
      </c>
      <c r="AS1691" s="35" t="s">
        <v>14691</v>
      </c>
      <c r="AT1691" s="35" t="s">
        <v>14691</v>
      </c>
      <c r="AU1691">
        <v>10.210000000000001</v>
      </c>
      <c r="AV1691">
        <v>10.231</v>
      </c>
      <c r="AW1691" t="b">
        <v>1</v>
      </c>
      <c r="AX1691">
        <v>14375000</v>
      </c>
      <c r="AY1691" s="20">
        <v>44754</v>
      </c>
      <c r="AZ1691" s="20">
        <v>44774</v>
      </c>
      <c r="BA1691" s="20">
        <v>45028</v>
      </c>
      <c r="BB1691">
        <v>1</v>
      </c>
      <c r="BC1691">
        <v>0.5</v>
      </c>
      <c r="BD1691">
        <v>1</v>
      </c>
      <c r="BE1691">
        <v>11.5</v>
      </c>
      <c r="BF1691" s="35" t="s">
        <v>14691</v>
      </c>
      <c r="BG1691" s="35" t="s">
        <v>3646</v>
      </c>
      <c r="BH1691" s="35" t="s">
        <v>3647</v>
      </c>
      <c r="BI1691" s="35" t="s">
        <v>2589</v>
      </c>
      <c r="BJ1691" s="35" t="s">
        <v>3648</v>
      </c>
    </row>
    <row r="1692" spans="1:62" x14ac:dyDescent="0.2">
      <c r="A1692">
        <v>1690</v>
      </c>
      <c r="B1692" s="35" t="s">
        <v>13393</v>
      </c>
      <c r="C1692" s="35" t="s">
        <v>13394</v>
      </c>
      <c r="D1692" s="35" t="s">
        <v>13395</v>
      </c>
      <c r="E1692" s="35" t="s">
        <v>13396</v>
      </c>
      <c r="F1692" s="35" t="s">
        <v>13397</v>
      </c>
      <c r="G1692" s="20">
        <v>44280</v>
      </c>
      <c r="H1692" s="35" t="s">
        <v>99</v>
      </c>
      <c r="I1692" s="35" t="s">
        <v>54</v>
      </c>
      <c r="J1692" s="35" t="s">
        <v>69</v>
      </c>
      <c r="K1692">
        <v>18</v>
      </c>
      <c r="L1692">
        <v>9.1999999999999993</v>
      </c>
      <c r="M1692" s="35" t="s">
        <v>8303</v>
      </c>
      <c r="N1692" s="35" t="s">
        <v>13398</v>
      </c>
      <c r="O1692" s="35" t="s">
        <v>459</v>
      </c>
      <c r="P1692" s="35" t="s">
        <v>2575</v>
      </c>
      <c r="Q1692" s="35" t="s">
        <v>102</v>
      </c>
      <c r="R1692" s="35" t="s">
        <v>2623</v>
      </c>
      <c r="S1692" s="35" t="s">
        <v>13399</v>
      </c>
      <c r="T1692">
        <v>23000000</v>
      </c>
      <c r="U1692">
        <v>10</v>
      </c>
      <c r="V1692" s="35" t="s">
        <v>13400</v>
      </c>
      <c r="W1692" s="35" t="s">
        <v>458</v>
      </c>
      <c r="X1692" s="35" t="s">
        <v>130</v>
      </c>
      <c r="Y1692" s="35" t="s">
        <v>48</v>
      </c>
      <c r="Z1692" s="35" t="s">
        <v>14691</v>
      </c>
      <c r="AA1692" s="35" t="s">
        <v>14691</v>
      </c>
      <c r="AC1692" s="35" t="s">
        <v>14691</v>
      </c>
      <c r="AD1692" s="35" t="s">
        <v>14691</v>
      </c>
      <c r="AE1692">
        <v>233450000</v>
      </c>
      <c r="AF1692">
        <v>10.15</v>
      </c>
      <c r="AG1692" s="35" t="s">
        <v>14691</v>
      </c>
      <c r="AI1692">
        <v>11500000</v>
      </c>
      <c r="AJ1692" s="20">
        <v>44539</v>
      </c>
      <c r="AK1692" s="20"/>
      <c r="AL1692">
        <v>10610000</v>
      </c>
      <c r="AO1692">
        <v>10610000</v>
      </c>
      <c r="AP1692" s="35" t="s">
        <v>14691</v>
      </c>
      <c r="AQ1692" s="35" t="s">
        <v>14691</v>
      </c>
      <c r="AR1692" s="35" t="s">
        <v>14691</v>
      </c>
      <c r="AS1692" s="35" t="s">
        <v>14691</v>
      </c>
      <c r="AT1692" s="35" t="s">
        <v>14691</v>
      </c>
      <c r="AU1692">
        <v>10.15</v>
      </c>
      <c r="AV1692">
        <v>10.210000000000001</v>
      </c>
      <c r="AW1692" t="b">
        <v>0</v>
      </c>
      <c r="AX1692">
        <v>23000000</v>
      </c>
      <c r="AY1692" s="20">
        <v>45090</v>
      </c>
      <c r="AZ1692" s="20"/>
      <c r="BA1692" s="20">
        <v>45182</v>
      </c>
      <c r="BB1692">
        <v>1</v>
      </c>
      <c r="BC1692">
        <v>0.5</v>
      </c>
      <c r="BD1692">
        <v>1</v>
      </c>
      <c r="BE1692">
        <v>11.5</v>
      </c>
      <c r="BF1692" s="35" t="s">
        <v>14691</v>
      </c>
      <c r="BG1692" s="35" t="s">
        <v>460</v>
      </c>
      <c r="BH1692" s="35" t="s">
        <v>13401</v>
      </c>
      <c r="BI1692" s="35" t="s">
        <v>2580</v>
      </c>
      <c r="BJ1692" s="35" t="s">
        <v>13402</v>
      </c>
    </row>
    <row r="1693" spans="1:62" x14ac:dyDescent="0.2">
      <c r="A1693">
        <v>1691</v>
      </c>
      <c r="B1693" s="35" t="s">
        <v>13393</v>
      </c>
      <c r="C1693" s="35" t="s">
        <v>13394</v>
      </c>
      <c r="D1693" s="35" t="s">
        <v>13395</v>
      </c>
      <c r="E1693" s="35" t="s">
        <v>13403</v>
      </c>
      <c r="F1693" s="35" t="s">
        <v>13397</v>
      </c>
      <c r="G1693" s="20">
        <v>44280</v>
      </c>
      <c r="H1693" s="35" t="s">
        <v>99</v>
      </c>
      <c r="I1693" s="35" t="s">
        <v>54</v>
      </c>
      <c r="J1693" s="35" t="s">
        <v>69</v>
      </c>
      <c r="K1693">
        <v>18</v>
      </c>
      <c r="L1693">
        <v>9.1999999999999993</v>
      </c>
      <c r="M1693" s="35" t="s">
        <v>8303</v>
      </c>
      <c r="N1693" s="35" t="s">
        <v>13398</v>
      </c>
      <c r="O1693" s="35" t="s">
        <v>459</v>
      </c>
      <c r="P1693" s="35" t="s">
        <v>2575</v>
      </c>
      <c r="Q1693" s="35" t="s">
        <v>102</v>
      </c>
      <c r="R1693" s="35" t="s">
        <v>2623</v>
      </c>
      <c r="S1693" s="35" t="s">
        <v>13399</v>
      </c>
      <c r="T1693">
        <v>23000000</v>
      </c>
      <c r="U1693">
        <v>10</v>
      </c>
      <c r="V1693" s="35" t="s">
        <v>13400</v>
      </c>
      <c r="W1693" s="35" t="s">
        <v>458</v>
      </c>
      <c r="X1693" s="35" t="s">
        <v>130</v>
      </c>
      <c r="Y1693" s="35" t="s">
        <v>48</v>
      </c>
      <c r="Z1693" s="35" t="s">
        <v>14691</v>
      </c>
      <c r="AA1693" s="35" t="s">
        <v>14691</v>
      </c>
      <c r="AC1693" s="35" t="s">
        <v>14691</v>
      </c>
      <c r="AD1693" s="35" t="s">
        <v>14691</v>
      </c>
      <c r="AE1693">
        <v>233450000</v>
      </c>
      <c r="AF1693">
        <v>10.15</v>
      </c>
      <c r="AG1693" s="35" t="s">
        <v>14691</v>
      </c>
      <c r="AI1693">
        <v>11500000</v>
      </c>
      <c r="AJ1693" s="20">
        <v>44539</v>
      </c>
      <c r="AK1693" s="20"/>
      <c r="AL1693">
        <v>10610000</v>
      </c>
      <c r="AO1693">
        <v>10610000</v>
      </c>
      <c r="AP1693" s="35" t="s">
        <v>14691</v>
      </c>
      <c r="AQ1693" s="35" t="s">
        <v>14691</v>
      </c>
      <c r="AR1693" s="35" t="s">
        <v>14691</v>
      </c>
      <c r="AS1693" s="35" t="s">
        <v>14691</v>
      </c>
      <c r="AT1693" s="35" t="s">
        <v>14691</v>
      </c>
      <c r="AU1693">
        <v>10.15</v>
      </c>
      <c r="AV1693">
        <v>10.210000000000001</v>
      </c>
      <c r="AW1693" t="b">
        <v>0</v>
      </c>
      <c r="AX1693">
        <v>23000000</v>
      </c>
      <c r="AY1693" s="20">
        <v>45090</v>
      </c>
      <c r="AZ1693" s="20"/>
      <c r="BA1693" s="20">
        <v>45182</v>
      </c>
      <c r="BB1693">
        <v>1</v>
      </c>
      <c r="BC1693">
        <v>0.5</v>
      </c>
      <c r="BD1693">
        <v>1</v>
      </c>
      <c r="BE1693">
        <v>11.5</v>
      </c>
      <c r="BF1693" s="35" t="s">
        <v>14691</v>
      </c>
      <c r="BG1693" s="35" t="s">
        <v>13393</v>
      </c>
      <c r="BH1693" s="35" t="s">
        <v>13404</v>
      </c>
      <c r="BI1693" s="35" t="s">
        <v>2584</v>
      </c>
      <c r="BJ1693" s="35" t="s">
        <v>13405</v>
      </c>
    </row>
    <row r="1694" spans="1:62" x14ac:dyDescent="0.2">
      <c r="A1694">
        <v>1692</v>
      </c>
      <c r="B1694" s="35" t="s">
        <v>13393</v>
      </c>
      <c r="C1694" s="35" t="s">
        <v>13394</v>
      </c>
      <c r="D1694" s="35" t="s">
        <v>13395</v>
      </c>
      <c r="E1694" s="35" t="s">
        <v>13406</v>
      </c>
      <c r="F1694" s="35" t="s">
        <v>13397</v>
      </c>
      <c r="G1694" s="20">
        <v>44280</v>
      </c>
      <c r="H1694" s="35" t="s">
        <v>99</v>
      </c>
      <c r="I1694" s="35" t="s">
        <v>54</v>
      </c>
      <c r="J1694" s="35" t="s">
        <v>69</v>
      </c>
      <c r="K1694">
        <v>18</v>
      </c>
      <c r="L1694">
        <v>9.1999999999999993</v>
      </c>
      <c r="M1694" s="35" t="s">
        <v>8303</v>
      </c>
      <c r="N1694" s="35" t="s">
        <v>13398</v>
      </c>
      <c r="O1694" s="35" t="s">
        <v>459</v>
      </c>
      <c r="P1694" s="35" t="s">
        <v>2575</v>
      </c>
      <c r="Q1694" s="35" t="s">
        <v>102</v>
      </c>
      <c r="R1694" s="35" t="s">
        <v>2623</v>
      </c>
      <c r="S1694" s="35" t="s">
        <v>13399</v>
      </c>
      <c r="T1694">
        <v>23000000</v>
      </c>
      <c r="U1694">
        <v>10</v>
      </c>
      <c r="V1694" s="35" t="s">
        <v>13400</v>
      </c>
      <c r="W1694" s="35" t="s">
        <v>458</v>
      </c>
      <c r="X1694" s="35" t="s">
        <v>130</v>
      </c>
      <c r="Y1694" s="35" t="s">
        <v>48</v>
      </c>
      <c r="Z1694" s="35" t="s">
        <v>14691</v>
      </c>
      <c r="AA1694" s="35" t="s">
        <v>14691</v>
      </c>
      <c r="AC1694" s="35" t="s">
        <v>14691</v>
      </c>
      <c r="AD1694" s="35" t="s">
        <v>14691</v>
      </c>
      <c r="AE1694">
        <v>233450000</v>
      </c>
      <c r="AF1694">
        <v>10.15</v>
      </c>
      <c r="AG1694" s="35" t="s">
        <v>14691</v>
      </c>
      <c r="AI1694">
        <v>11500000</v>
      </c>
      <c r="AJ1694" s="20">
        <v>44539</v>
      </c>
      <c r="AK1694" s="20"/>
      <c r="AL1694">
        <v>10610000</v>
      </c>
      <c r="AO1694">
        <v>10610000</v>
      </c>
      <c r="AP1694" s="35" t="s">
        <v>14691</v>
      </c>
      <c r="AQ1694" s="35" t="s">
        <v>14691</v>
      </c>
      <c r="AR1694" s="35" t="s">
        <v>14691</v>
      </c>
      <c r="AS1694" s="35" t="s">
        <v>14691</v>
      </c>
      <c r="AT1694" s="35" t="s">
        <v>14691</v>
      </c>
      <c r="AU1694">
        <v>10.15</v>
      </c>
      <c r="AV1694">
        <v>10.210000000000001</v>
      </c>
      <c r="AW1694" t="b">
        <v>0</v>
      </c>
      <c r="AX1694">
        <v>23000000</v>
      </c>
      <c r="AY1694" s="20">
        <v>45090</v>
      </c>
      <c r="AZ1694" s="20"/>
      <c r="BA1694" s="20">
        <v>45182</v>
      </c>
      <c r="BB1694">
        <v>1</v>
      </c>
      <c r="BC1694">
        <v>0.5</v>
      </c>
      <c r="BD1694">
        <v>1</v>
      </c>
      <c r="BE1694">
        <v>11.5</v>
      </c>
      <c r="BF1694" s="35" t="s">
        <v>14691</v>
      </c>
      <c r="BG1694" s="35" t="s">
        <v>13407</v>
      </c>
      <c r="BH1694" s="35" t="s">
        <v>13408</v>
      </c>
      <c r="BI1694" s="35" t="s">
        <v>2589</v>
      </c>
      <c r="BJ1694" s="35" t="s">
        <v>13409</v>
      </c>
    </row>
    <row r="1695" spans="1:62" x14ac:dyDescent="0.2">
      <c r="A1695">
        <v>1693</v>
      </c>
      <c r="B1695" s="35" t="s">
        <v>11599</v>
      </c>
      <c r="C1695" s="35" t="s">
        <v>11600</v>
      </c>
      <c r="D1695" s="35" t="s">
        <v>11601</v>
      </c>
      <c r="E1695" s="35" t="s">
        <v>11602</v>
      </c>
      <c r="F1695" s="35" t="s">
        <v>11603</v>
      </c>
      <c r="G1695" s="20">
        <v>44236</v>
      </c>
      <c r="H1695" s="35" t="s">
        <v>3225</v>
      </c>
      <c r="I1695" s="35" t="s">
        <v>54</v>
      </c>
      <c r="J1695" s="35" t="s">
        <v>176</v>
      </c>
      <c r="K1695">
        <v>18</v>
      </c>
      <c r="L1695">
        <v>9.1999999999999993</v>
      </c>
      <c r="M1695" s="35" t="s">
        <v>5940</v>
      </c>
      <c r="N1695" s="35" t="s">
        <v>11604</v>
      </c>
      <c r="O1695" s="35" t="s">
        <v>135</v>
      </c>
      <c r="P1695" s="35" t="s">
        <v>2575</v>
      </c>
      <c r="Q1695" s="35" t="s">
        <v>51</v>
      </c>
      <c r="R1695" s="35" t="s">
        <v>2577</v>
      </c>
      <c r="S1695" s="35" t="s">
        <v>11605</v>
      </c>
      <c r="T1695">
        <v>26700000</v>
      </c>
      <c r="U1695">
        <v>10</v>
      </c>
      <c r="V1695" s="35" t="s">
        <v>11606</v>
      </c>
      <c r="W1695" s="35" t="s">
        <v>49</v>
      </c>
      <c r="X1695" s="35" t="s">
        <v>49</v>
      </c>
      <c r="Y1695" s="35" t="s">
        <v>48</v>
      </c>
      <c r="Z1695" s="35" t="s">
        <v>14691</v>
      </c>
      <c r="AA1695" s="35" t="s">
        <v>14691</v>
      </c>
      <c r="AC1695" s="35" t="s">
        <v>14691</v>
      </c>
      <c r="AD1695" s="35" t="s">
        <v>14691</v>
      </c>
      <c r="AE1695">
        <v>267008413</v>
      </c>
      <c r="AF1695">
        <v>10</v>
      </c>
      <c r="AG1695" s="35" t="s">
        <v>14691</v>
      </c>
      <c r="AI1695">
        <v>6675000</v>
      </c>
      <c r="AJ1695" s="20">
        <v>44278</v>
      </c>
      <c r="AK1695" s="20"/>
      <c r="AL1695">
        <v>7340000</v>
      </c>
      <c r="AO1695">
        <v>4893333</v>
      </c>
      <c r="AP1695" s="35" t="s">
        <v>14691</v>
      </c>
      <c r="AQ1695" s="35" t="s">
        <v>14691</v>
      </c>
      <c r="AR1695" s="35" t="s">
        <v>14691</v>
      </c>
      <c r="AS1695" s="35" t="s">
        <v>14691</v>
      </c>
      <c r="AT1695" s="35" t="s">
        <v>14691</v>
      </c>
      <c r="AU1695">
        <v>10.01</v>
      </c>
      <c r="AV1695">
        <v>10.076000000000001</v>
      </c>
      <c r="AW1695" t="b">
        <v>0</v>
      </c>
      <c r="AX1695">
        <v>26700000</v>
      </c>
      <c r="AY1695" s="20">
        <v>45010</v>
      </c>
      <c r="AZ1695" s="20"/>
      <c r="BA1695" s="20"/>
      <c r="BB1695">
        <v>1</v>
      </c>
      <c r="BC1695">
        <v>0.25</v>
      </c>
      <c r="BD1695">
        <v>1</v>
      </c>
      <c r="BE1695">
        <v>11.5</v>
      </c>
      <c r="BF1695" s="35" t="s">
        <v>14691</v>
      </c>
      <c r="BG1695" s="35" t="s">
        <v>457</v>
      </c>
      <c r="BH1695" s="35" t="s">
        <v>11607</v>
      </c>
      <c r="BI1695" s="35" t="s">
        <v>2580</v>
      </c>
      <c r="BJ1695" s="35" t="s">
        <v>11608</v>
      </c>
    </row>
    <row r="1696" spans="1:62" x14ac:dyDescent="0.2">
      <c r="A1696">
        <v>1694</v>
      </c>
      <c r="B1696" s="35" t="s">
        <v>11599</v>
      </c>
      <c r="C1696" s="35" t="s">
        <v>11600</v>
      </c>
      <c r="D1696" s="35" t="s">
        <v>11601</v>
      </c>
      <c r="E1696" s="35" t="s">
        <v>11609</v>
      </c>
      <c r="F1696" s="35" t="s">
        <v>11603</v>
      </c>
      <c r="G1696" s="20">
        <v>44236</v>
      </c>
      <c r="H1696" s="35" t="s">
        <v>3225</v>
      </c>
      <c r="I1696" s="35" t="s">
        <v>54</v>
      </c>
      <c r="J1696" s="35" t="s">
        <v>176</v>
      </c>
      <c r="K1696">
        <v>18</v>
      </c>
      <c r="L1696">
        <v>9.1999999999999993</v>
      </c>
      <c r="M1696" s="35" t="s">
        <v>5940</v>
      </c>
      <c r="N1696" s="35" t="s">
        <v>11604</v>
      </c>
      <c r="O1696" s="35" t="s">
        <v>135</v>
      </c>
      <c r="P1696" s="35" t="s">
        <v>2575</v>
      </c>
      <c r="Q1696" s="35" t="s">
        <v>51</v>
      </c>
      <c r="R1696" s="35" t="s">
        <v>2577</v>
      </c>
      <c r="S1696" s="35" t="s">
        <v>11605</v>
      </c>
      <c r="T1696">
        <v>26700000</v>
      </c>
      <c r="U1696">
        <v>10</v>
      </c>
      <c r="V1696" s="35" t="s">
        <v>11606</v>
      </c>
      <c r="W1696" s="35" t="s">
        <v>49</v>
      </c>
      <c r="X1696" s="35" t="s">
        <v>49</v>
      </c>
      <c r="Y1696" s="35" t="s">
        <v>48</v>
      </c>
      <c r="Z1696" s="35" t="s">
        <v>14691</v>
      </c>
      <c r="AA1696" s="35" t="s">
        <v>14691</v>
      </c>
      <c r="AC1696" s="35" t="s">
        <v>14691</v>
      </c>
      <c r="AD1696" s="35" t="s">
        <v>14691</v>
      </c>
      <c r="AE1696">
        <v>267008413</v>
      </c>
      <c r="AF1696">
        <v>10</v>
      </c>
      <c r="AG1696" s="35" t="s">
        <v>14691</v>
      </c>
      <c r="AI1696">
        <v>6675000</v>
      </c>
      <c r="AJ1696" s="20">
        <v>44278</v>
      </c>
      <c r="AK1696" s="20"/>
      <c r="AL1696">
        <v>7340000</v>
      </c>
      <c r="AO1696">
        <v>4893333</v>
      </c>
      <c r="AP1696" s="35" t="s">
        <v>14691</v>
      </c>
      <c r="AQ1696" s="35" t="s">
        <v>14691</v>
      </c>
      <c r="AR1696" s="35" t="s">
        <v>14691</v>
      </c>
      <c r="AS1696" s="35" t="s">
        <v>14691</v>
      </c>
      <c r="AT1696" s="35" t="s">
        <v>14691</v>
      </c>
      <c r="AU1696">
        <v>10.01</v>
      </c>
      <c r="AV1696">
        <v>10.076000000000001</v>
      </c>
      <c r="AW1696" t="b">
        <v>0</v>
      </c>
      <c r="AX1696">
        <v>26700000</v>
      </c>
      <c r="AY1696" s="20">
        <v>45010</v>
      </c>
      <c r="AZ1696" s="20"/>
      <c r="BA1696" s="20"/>
      <c r="BB1696">
        <v>1</v>
      </c>
      <c r="BC1696">
        <v>0.25</v>
      </c>
      <c r="BD1696">
        <v>1</v>
      </c>
      <c r="BE1696">
        <v>11.5</v>
      </c>
      <c r="BF1696" s="35" t="s">
        <v>14691</v>
      </c>
      <c r="BG1696" s="35" t="s">
        <v>11610</v>
      </c>
      <c r="BH1696" s="35" t="s">
        <v>11611</v>
      </c>
      <c r="BI1696" s="35" t="s">
        <v>2584</v>
      </c>
      <c r="BJ1696" s="35" t="s">
        <v>11612</v>
      </c>
    </row>
    <row r="1697" spans="1:62" x14ac:dyDescent="0.2">
      <c r="A1697">
        <v>1695</v>
      </c>
      <c r="B1697" s="35" t="s">
        <v>11599</v>
      </c>
      <c r="C1697" s="35" t="s">
        <v>11600</v>
      </c>
      <c r="D1697" s="35" t="s">
        <v>11601</v>
      </c>
      <c r="E1697" s="35" t="s">
        <v>11613</v>
      </c>
      <c r="F1697" s="35" t="s">
        <v>11603</v>
      </c>
      <c r="G1697" s="20">
        <v>44236</v>
      </c>
      <c r="H1697" s="35" t="s">
        <v>3225</v>
      </c>
      <c r="I1697" s="35" t="s">
        <v>54</v>
      </c>
      <c r="J1697" s="35" t="s">
        <v>176</v>
      </c>
      <c r="K1697">
        <v>18</v>
      </c>
      <c r="L1697">
        <v>9.1999999999999993</v>
      </c>
      <c r="M1697" s="35" t="s">
        <v>5940</v>
      </c>
      <c r="N1697" s="35" t="s">
        <v>11604</v>
      </c>
      <c r="O1697" s="35" t="s">
        <v>135</v>
      </c>
      <c r="P1697" s="35" t="s">
        <v>2575</v>
      </c>
      <c r="Q1697" s="35" t="s">
        <v>51</v>
      </c>
      <c r="R1697" s="35" t="s">
        <v>2577</v>
      </c>
      <c r="S1697" s="35" t="s">
        <v>11605</v>
      </c>
      <c r="T1697">
        <v>26700000</v>
      </c>
      <c r="U1697">
        <v>10</v>
      </c>
      <c r="V1697" s="35" t="s">
        <v>11606</v>
      </c>
      <c r="W1697" s="35" t="s">
        <v>49</v>
      </c>
      <c r="X1697" s="35" t="s">
        <v>49</v>
      </c>
      <c r="Y1697" s="35" t="s">
        <v>48</v>
      </c>
      <c r="Z1697" s="35" t="s">
        <v>14691</v>
      </c>
      <c r="AA1697" s="35" t="s">
        <v>14691</v>
      </c>
      <c r="AC1697" s="35" t="s">
        <v>14691</v>
      </c>
      <c r="AD1697" s="35" t="s">
        <v>14691</v>
      </c>
      <c r="AE1697">
        <v>267008413</v>
      </c>
      <c r="AF1697">
        <v>10</v>
      </c>
      <c r="AG1697" s="35" t="s">
        <v>14691</v>
      </c>
      <c r="AI1697">
        <v>6675000</v>
      </c>
      <c r="AJ1697" s="20">
        <v>44278</v>
      </c>
      <c r="AK1697" s="20"/>
      <c r="AL1697">
        <v>7340000</v>
      </c>
      <c r="AO1697">
        <v>4893333</v>
      </c>
      <c r="AP1697" s="35" t="s">
        <v>14691</v>
      </c>
      <c r="AQ1697" s="35" t="s">
        <v>14691</v>
      </c>
      <c r="AR1697" s="35" t="s">
        <v>14691</v>
      </c>
      <c r="AS1697" s="35" t="s">
        <v>14691</v>
      </c>
      <c r="AT1697" s="35" t="s">
        <v>14691</v>
      </c>
      <c r="AU1697">
        <v>10.01</v>
      </c>
      <c r="AV1697">
        <v>10.076000000000001</v>
      </c>
      <c r="AW1697" t="b">
        <v>0</v>
      </c>
      <c r="AX1697">
        <v>26700000</v>
      </c>
      <c r="AY1697" s="20">
        <v>45010</v>
      </c>
      <c r="AZ1697" s="20"/>
      <c r="BA1697" s="20"/>
      <c r="BB1697">
        <v>1</v>
      </c>
      <c r="BC1697">
        <v>0.25</v>
      </c>
      <c r="BD1697">
        <v>1</v>
      </c>
      <c r="BE1697">
        <v>11.5</v>
      </c>
      <c r="BF1697" s="35" t="s">
        <v>14691</v>
      </c>
      <c r="BG1697" s="35" t="s">
        <v>11614</v>
      </c>
      <c r="BH1697" s="35" t="s">
        <v>11615</v>
      </c>
      <c r="BI1697" s="35" t="s">
        <v>2589</v>
      </c>
      <c r="BJ1697" s="35" t="s">
        <v>11616</v>
      </c>
    </row>
    <row r="1698" spans="1:62" x14ac:dyDescent="0.2">
      <c r="A1698">
        <v>1696</v>
      </c>
      <c r="B1698" s="35" t="s">
        <v>8500</v>
      </c>
      <c r="C1698" s="35" t="s">
        <v>8501</v>
      </c>
      <c r="D1698" s="35" t="s">
        <v>8502</v>
      </c>
      <c r="E1698" s="35" t="s">
        <v>8503</v>
      </c>
      <c r="F1698" s="35" t="s">
        <v>8504</v>
      </c>
      <c r="G1698" s="20">
        <v>44200</v>
      </c>
      <c r="H1698" s="35" t="s">
        <v>3225</v>
      </c>
      <c r="I1698" s="35" t="s">
        <v>54</v>
      </c>
      <c r="J1698" s="35" t="s">
        <v>119</v>
      </c>
      <c r="K1698">
        <v>18</v>
      </c>
      <c r="L1698">
        <v>9.1999999999999993</v>
      </c>
      <c r="M1698" s="35" t="s">
        <v>8505</v>
      </c>
      <c r="N1698" s="35" t="s">
        <v>8506</v>
      </c>
      <c r="O1698" s="35" t="s">
        <v>74</v>
      </c>
      <c r="P1698" s="35" t="s">
        <v>2575</v>
      </c>
      <c r="Q1698" s="35" t="s">
        <v>81</v>
      </c>
      <c r="R1698" s="35" t="s">
        <v>2577</v>
      </c>
      <c r="S1698" s="35" t="s">
        <v>8507</v>
      </c>
      <c r="T1698">
        <v>48300000</v>
      </c>
      <c r="U1698">
        <v>10</v>
      </c>
      <c r="V1698" s="35" t="s">
        <v>8508</v>
      </c>
      <c r="W1698" s="35" t="s">
        <v>118</v>
      </c>
      <c r="X1698" s="35" t="s">
        <v>79</v>
      </c>
      <c r="Y1698" s="35" t="s">
        <v>48</v>
      </c>
      <c r="Z1698" s="35" t="s">
        <v>14691</v>
      </c>
      <c r="AA1698" s="35" t="s">
        <v>14691</v>
      </c>
      <c r="AC1698" s="35" t="s">
        <v>14691</v>
      </c>
      <c r="AD1698" s="35" t="s">
        <v>14691</v>
      </c>
      <c r="AE1698">
        <v>483040207</v>
      </c>
      <c r="AF1698">
        <v>10</v>
      </c>
      <c r="AG1698" s="35" t="s">
        <v>14691</v>
      </c>
      <c r="AI1698">
        <v>9660000</v>
      </c>
      <c r="AJ1698" s="20">
        <v>44232</v>
      </c>
      <c r="AK1698" s="20"/>
      <c r="AL1698">
        <v>12324495</v>
      </c>
      <c r="AO1698">
        <v>8216330</v>
      </c>
      <c r="AP1698" s="35" t="s">
        <v>14691</v>
      </c>
      <c r="AQ1698" s="35" t="s">
        <v>14691</v>
      </c>
      <c r="AR1698" s="35" t="s">
        <v>14691</v>
      </c>
      <c r="AS1698" s="35" t="s">
        <v>14691</v>
      </c>
      <c r="AT1698" s="35" t="s">
        <v>14691</v>
      </c>
      <c r="AU1698">
        <v>10.01</v>
      </c>
      <c r="AV1698">
        <v>10.068</v>
      </c>
      <c r="AW1698" t="b">
        <v>0</v>
      </c>
      <c r="AX1698">
        <v>48300000</v>
      </c>
      <c r="AY1698" s="20">
        <v>44966</v>
      </c>
      <c r="AZ1698" s="20"/>
      <c r="BA1698" s="20"/>
      <c r="BB1698">
        <v>1</v>
      </c>
      <c r="BC1698">
        <v>0.20000000298023224</v>
      </c>
      <c r="BD1698">
        <v>1</v>
      </c>
      <c r="BE1698">
        <v>11.5</v>
      </c>
      <c r="BF1698" s="35" t="s">
        <v>14691</v>
      </c>
      <c r="BG1698" s="35" t="s">
        <v>456</v>
      </c>
      <c r="BH1698" s="35" t="s">
        <v>8509</v>
      </c>
      <c r="BI1698" s="35" t="s">
        <v>2580</v>
      </c>
      <c r="BJ1698" s="35" t="s">
        <v>8510</v>
      </c>
    </row>
    <row r="1699" spans="1:62" x14ac:dyDescent="0.2">
      <c r="A1699">
        <v>1697</v>
      </c>
      <c r="B1699" s="35" t="s">
        <v>8500</v>
      </c>
      <c r="C1699" s="35" t="s">
        <v>8501</v>
      </c>
      <c r="D1699" s="35" t="s">
        <v>8502</v>
      </c>
      <c r="E1699" s="35" t="s">
        <v>8511</v>
      </c>
      <c r="F1699" s="35" t="s">
        <v>8504</v>
      </c>
      <c r="G1699" s="20">
        <v>44200</v>
      </c>
      <c r="H1699" s="35" t="s">
        <v>3225</v>
      </c>
      <c r="I1699" s="35" t="s">
        <v>54</v>
      </c>
      <c r="J1699" s="35" t="s">
        <v>119</v>
      </c>
      <c r="K1699">
        <v>18</v>
      </c>
      <c r="L1699">
        <v>9.1999999999999993</v>
      </c>
      <c r="M1699" s="35" t="s">
        <v>8505</v>
      </c>
      <c r="N1699" s="35" t="s">
        <v>8506</v>
      </c>
      <c r="O1699" s="35" t="s">
        <v>74</v>
      </c>
      <c r="P1699" s="35" t="s">
        <v>2575</v>
      </c>
      <c r="Q1699" s="35" t="s">
        <v>81</v>
      </c>
      <c r="R1699" s="35" t="s">
        <v>2577</v>
      </c>
      <c r="S1699" s="35" t="s">
        <v>8507</v>
      </c>
      <c r="T1699">
        <v>48300000</v>
      </c>
      <c r="U1699">
        <v>10</v>
      </c>
      <c r="V1699" s="35" t="s">
        <v>8508</v>
      </c>
      <c r="W1699" s="35" t="s">
        <v>118</v>
      </c>
      <c r="X1699" s="35" t="s">
        <v>79</v>
      </c>
      <c r="Y1699" s="35" t="s">
        <v>48</v>
      </c>
      <c r="Z1699" s="35" t="s">
        <v>14691</v>
      </c>
      <c r="AA1699" s="35" t="s">
        <v>14691</v>
      </c>
      <c r="AC1699" s="35" t="s">
        <v>14691</v>
      </c>
      <c r="AD1699" s="35" t="s">
        <v>14691</v>
      </c>
      <c r="AE1699">
        <v>483040207</v>
      </c>
      <c r="AF1699">
        <v>10</v>
      </c>
      <c r="AG1699" s="35" t="s">
        <v>14691</v>
      </c>
      <c r="AI1699">
        <v>9660000</v>
      </c>
      <c r="AJ1699" s="20">
        <v>44232</v>
      </c>
      <c r="AK1699" s="20"/>
      <c r="AL1699">
        <v>12324495</v>
      </c>
      <c r="AO1699">
        <v>8216330</v>
      </c>
      <c r="AP1699" s="35" t="s">
        <v>14691</v>
      </c>
      <c r="AQ1699" s="35" t="s">
        <v>14691</v>
      </c>
      <c r="AR1699" s="35" t="s">
        <v>14691</v>
      </c>
      <c r="AS1699" s="35" t="s">
        <v>14691</v>
      </c>
      <c r="AT1699" s="35" t="s">
        <v>14691</v>
      </c>
      <c r="AU1699">
        <v>10.01</v>
      </c>
      <c r="AV1699">
        <v>10.068</v>
      </c>
      <c r="AW1699" t="b">
        <v>0</v>
      </c>
      <c r="AX1699">
        <v>48300000</v>
      </c>
      <c r="AY1699" s="20">
        <v>44966</v>
      </c>
      <c r="AZ1699" s="20"/>
      <c r="BA1699" s="20"/>
      <c r="BB1699">
        <v>1</v>
      </c>
      <c r="BC1699">
        <v>0.20000000298023224</v>
      </c>
      <c r="BD1699">
        <v>1</v>
      </c>
      <c r="BE1699">
        <v>11.5</v>
      </c>
      <c r="BF1699" s="35" t="s">
        <v>14691</v>
      </c>
      <c r="BG1699" s="35" t="s">
        <v>8500</v>
      </c>
      <c r="BH1699" s="35" t="s">
        <v>8512</v>
      </c>
      <c r="BI1699" s="35" t="s">
        <v>2584</v>
      </c>
      <c r="BJ1699" s="35" t="s">
        <v>8513</v>
      </c>
    </row>
    <row r="1700" spans="1:62" x14ac:dyDescent="0.2">
      <c r="A1700">
        <v>1698</v>
      </c>
      <c r="B1700" s="35" t="s">
        <v>8500</v>
      </c>
      <c r="C1700" s="35" t="s">
        <v>8501</v>
      </c>
      <c r="D1700" s="35" t="s">
        <v>8502</v>
      </c>
      <c r="E1700" s="35" t="s">
        <v>8514</v>
      </c>
      <c r="F1700" s="35" t="s">
        <v>8504</v>
      </c>
      <c r="G1700" s="20">
        <v>44200</v>
      </c>
      <c r="H1700" s="35" t="s">
        <v>3225</v>
      </c>
      <c r="I1700" s="35" t="s">
        <v>54</v>
      </c>
      <c r="J1700" s="35" t="s">
        <v>119</v>
      </c>
      <c r="K1700">
        <v>18</v>
      </c>
      <c r="L1700">
        <v>9.1999999999999993</v>
      </c>
      <c r="M1700" s="35" t="s">
        <v>8505</v>
      </c>
      <c r="N1700" s="35" t="s">
        <v>8506</v>
      </c>
      <c r="O1700" s="35" t="s">
        <v>74</v>
      </c>
      <c r="P1700" s="35" t="s">
        <v>2575</v>
      </c>
      <c r="Q1700" s="35" t="s">
        <v>81</v>
      </c>
      <c r="R1700" s="35" t="s">
        <v>2577</v>
      </c>
      <c r="S1700" s="35" t="s">
        <v>8507</v>
      </c>
      <c r="T1700">
        <v>48300000</v>
      </c>
      <c r="U1700">
        <v>10</v>
      </c>
      <c r="V1700" s="35" t="s">
        <v>8508</v>
      </c>
      <c r="W1700" s="35" t="s">
        <v>118</v>
      </c>
      <c r="X1700" s="35" t="s">
        <v>79</v>
      </c>
      <c r="Y1700" s="35" t="s">
        <v>48</v>
      </c>
      <c r="Z1700" s="35" t="s">
        <v>14691</v>
      </c>
      <c r="AA1700" s="35" t="s">
        <v>14691</v>
      </c>
      <c r="AC1700" s="35" t="s">
        <v>14691</v>
      </c>
      <c r="AD1700" s="35" t="s">
        <v>14691</v>
      </c>
      <c r="AE1700">
        <v>483040207</v>
      </c>
      <c r="AF1700">
        <v>10</v>
      </c>
      <c r="AG1700" s="35" t="s">
        <v>14691</v>
      </c>
      <c r="AI1700">
        <v>9660000</v>
      </c>
      <c r="AJ1700" s="20">
        <v>44232</v>
      </c>
      <c r="AK1700" s="20"/>
      <c r="AL1700">
        <v>12324495</v>
      </c>
      <c r="AO1700">
        <v>8216330</v>
      </c>
      <c r="AP1700" s="35" t="s">
        <v>14691</v>
      </c>
      <c r="AQ1700" s="35" t="s">
        <v>14691</v>
      </c>
      <c r="AR1700" s="35" t="s">
        <v>14691</v>
      </c>
      <c r="AS1700" s="35" t="s">
        <v>14691</v>
      </c>
      <c r="AT1700" s="35" t="s">
        <v>14691</v>
      </c>
      <c r="AU1700">
        <v>10.01</v>
      </c>
      <c r="AV1700">
        <v>10.068</v>
      </c>
      <c r="AW1700" t="b">
        <v>0</v>
      </c>
      <c r="AX1700">
        <v>48300000</v>
      </c>
      <c r="AY1700" s="20">
        <v>44966</v>
      </c>
      <c r="AZ1700" s="20"/>
      <c r="BA1700" s="20"/>
      <c r="BB1700">
        <v>1</v>
      </c>
      <c r="BC1700">
        <v>0.20000000298023224</v>
      </c>
      <c r="BD1700">
        <v>1</v>
      </c>
      <c r="BE1700">
        <v>11.5</v>
      </c>
      <c r="BF1700" s="35" t="s">
        <v>14691</v>
      </c>
      <c r="BG1700" s="35" t="s">
        <v>8515</v>
      </c>
      <c r="BH1700" s="35" t="s">
        <v>8516</v>
      </c>
      <c r="BI1700" s="35" t="s">
        <v>2589</v>
      </c>
      <c r="BJ1700" s="35" t="s">
        <v>8517</v>
      </c>
    </row>
    <row r="1701" spans="1:62" x14ac:dyDescent="0.2">
      <c r="A1701">
        <v>1699</v>
      </c>
      <c r="B1701" s="35" t="s">
        <v>6529</v>
      </c>
      <c r="C1701" s="35" t="s">
        <v>6530</v>
      </c>
      <c r="D1701" s="35" t="s">
        <v>6531</v>
      </c>
      <c r="E1701" s="35" t="s">
        <v>6532</v>
      </c>
      <c r="F1701" s="35" t="s">
        <v>6533</v>
      </c>
      <c r="G1701" s="20">
        <v>44351</v>
      </c>
      <c r="H1701" s="35" t="s">
        <v>2755</v>
      </c>
      <c r="I1701" s="35" t="s">
        <v>454</v>
      </c>
      <c r="J1701" s="35" t="s">
        <v>137</v>
      </c>
      <c r="K1701">
        <v>18</v>
      </c>
      <c r="L1701">
        <v>9.1999999999999993</v>
      </c>
      <c r="M1701" s="35" t="s">
        <v>6534</v>
      </c>
      <c r="N1701" s="35" t="s">
        <v>6535</v>
      </c>
      <c r="O1701" s="35" t="s">
        <v>112</v>
      </c>
      <c r="P1701" s="35" t="s">
        <v>2575</v>
      </c>
      <c r="Q1701" s="35" t="s">
        <v>453</v>
      </c>
      <c r="R1701" s="35" t="s">
        <v>2623</v>
      </c>
      <c r="S1701" s="35" t="s">
        <v>6536</v>
      </c>
      <c r="T1701">
        <v>17250000</v>
      </c>
      <c r="U1701">
        <v>10</v>
      </c>
      <c r="V1701" s="35" t="s">
        <v>14691</v>
      </c>
      <c r="W1701" s="35" t="s">
        <v>452</v>
      </c>
      <c r="X1701" s="35" t="s">
        <v>49</v>
      </c>
      <c r="Y1701" s="35" t="s">
        <v>48</v>
      </c>
      <c r="Z1701" s="35" t="s">
        <v>14691</v>
      </c>
      <c r="AA1701" s="35" t="s">
        <v>14691</v>
      </c>
      <c r="AC1701" s="35" t="s">
        <v>14691</v>
      </c>
      <c r="AD1701" s="35" t="s">
        <v>14691</v>
      </c>
      <c r="AE1701">
        <v>175950000</v>
      </c>
      <c r="AF1701">
        <v>10.199999999999999</v>
      </c>
      <c r="AG1701" s="35" t="s">
        <v>14691</v>
      </c>
      <c r="AI1701">
        <v>17250000</v>
      </c>
      <c r="AJ1701" s="20">
        <v>44474</v>
      </c>
      <c r="AK1701" s="20"/>
      <c r="AL1701">
        <v>5962000</v>
      </c>
      <c r="AM1701">
        <v>596200</v>
      </c>
      <c r="AP1701" s="35" t="s">
        <v>14691</v>
      </c>
      <c r="AQ1701" s="35" t="s">
        <v>14691</v>
      </c>
      <c r="AR1701" s="35" t="s">
        <v>14691</v>
      </c>
      <c r="AS1701" s="35" t="s">
        <v>14691</v>
      </c>
      <c r="AT1701" s="35" t="s">
        <v>14691</v>
      </c>
      <c r="AU1701">
        <v>10.199999999999999</v>
      </c>
      <c r="AV1701">
        <v>10.236000000000001</v>
      </c>
      <c r="AW1701" t="b">
        <v>0</v>
      </c>
      <c r="AX1701">
        <v>17250000</v>
      </c>
      <c r="AY1701" s="20">
        <v>44933</v>
      </c>
      <c r="AZ1701" s="20"/>
      <c r="BA1701" s="20"/>
      <c r="BB1701">
        <v>1</v>
      </c>
      <c r="BC1701">
        <v>1</v>
      </c>
      <c r="BD1701">
        <v>0.75</v>
      </c>
      <c r="BE1701">
        <v>11.5</v>
      </c>
      <c r="BF1701" s="35" t="s">
        <v>14691</v>
      </c>
      <c r="BG1701" s="35" t="s">
        <v>455</v>
      </c>
      <c r="BH1701" s="35" t="s">
        <v>14936</v>
      </c>
      <c r="BI1701" s="35" t="s">
        <v>2580</v>
      </c>
      <c r="BJ1701" s="35" t="s">
        <v>6537</v>
      </c>
    </row>
    <row r="1702" spans="1:62" x14ac:dyDescent="0.2">
      <c r="A1702">
        <v>1700</v>
      </c>
      <c r="B1702" s="35" t="s">
        <v>6529</v>
      </c>
      <c r="C1702" s="35" t="s">
        <v>6530</v>
      </c>
      <c r="D1702" s="35" t="s">
        <v>6531</v>
      </c>
      <c r="E1702" s="35" t="s">
        <v>6538</v>
      </c>
      <c r="F1702" s="35" t="s">
        <v>6533</v>
      </c>
      <c r="G1702" s="20">
        <v>44351</v>
      </c>
      <c r="H1702" s="35" t="s">
        <v>2755</v>
      </c>
      <c r="I1702" s="35" t="s">
        <v>454</v>
      </c>
      <c r="J1702" s="35" t="s">
        <v>137</v>
      </c>
      <c r="K1702">
        <v>18</v>
      </c>
      <c r="L1702">
        <v>9.1999999999999993</v>
      </c>
      <c r="M1702" s="35" t="s">
        <v>6534</v>
      </c>
      <c r="N1702" s="35" t="s">
        <v>6535</v>
      </c>
      <c r="O1702" s="35" t="s">
        <v>112</v>
      </c>
      <c r="P1702" s="35" t="s">
        <v>2575</v>
      </c>
      <c r="Q1702" s="35" t="s">
        <v>453</v>
      </c>
      <c r="R1702" s="35" t="s">
        <v>2623</v>
      </c>
      <c r="S1702" s="35" t="s">
        <v>6536</v>
      </c>
      <c r="T1702">
        <v>17250000</v>
      </c>
      <c r="U1702">
        <v>10</v>
      </c>
      <c r="V1702" s="35" t="s">
        <v>14691</v>
      </c>
      <c r="W1702" s="35" t="s">
        <v>452</v>
      </c>
      <c r="X1702" s="35" t="s">
        <v>49</v>
      </c>
      <c r="Y1702" s="35" t="s">
        <v>48</v>
      </c>
      <c r="Z1702" s="35" t="s">
        <v>14691</v>
      </c>
      <c r="AA1702" s="35" t="s">
        <v>14691</v>
      </c>
      <c r="AC1702" s="35" t="s">
        <v>14691</v>
      </c>
      <c r="AD1702" s="35" t="s">
        <v>14691</v>
      </c>
      <c r="AE1702">
        <v>175950000</v>
      </c>
      <c r="AF1702">
        <v>10.199999999999999</v>
      </c>
      <c r="AG1702" s="35" t="s">
        <v>14691</v>
      </c>
      <c r="AI1702">
        <v>17250000</v>
      </c>
      <c r="AJ1702" s="20">
        <v>44474</v>
      </c>
      <c r="AK1702" s="20"/>
      <c r="AL1702">
        <v>5962000</v>
      </c>
      <c r="AM1702">
        <v>596200</v>
      </c>
      <c r="AP1702" s="35" t="s">
        <v>14691</v>
      </c>
      <c r="AQ1702" s="35" t="s">
        <v>14691</v>
      </c>
      <c r="AR1702" s="35" t="s">
        <v>14691</v>
      </c>
      <c r="AS1702" s="35" t="s">
        <v>14691</v>
      </c>
      <c r="AT1702" s="35" t="s">
        <v>14691</v>
      </c>
      <c r="AU1702">
        <v>10.199999999999999</v>
      </c>
      <c r="AV1702">
        <v>10.236000000000001</v>
      </c>
      <c r="AW1702" t="b">
        <v>0</v>
      </c>
      <c r="AX1702">
        <v>17250000</v>
      </c>
      <c r="AY1702" s="20">
        <v>44933</v>
      </c>
      <c r="AZ1702" s="20"/>
      <c r="BA1702" s="20"/>
      <c r="BB1702">
        <v>1</v>
      </c>
      <c r="BC1702">
        <v>1</v>
      </c>
      <c r="BD1702">
        <v>0.75</v>
      </c>
      <c r="BE1702">
        <v>11.5</v>
      </c>
      <c r="BF1702" s="35" t="s">
        <v>14691</v>
      </c>
      <c r="BG1702" s="35" t="s">
        <v>6529</v>
      </c>
      <c r="BH1702" s="35" t="s">
        <v>14937</v>
      </c>
      <c r="BI1702" s="35" t="s">
        <v>2584</v>
      </c>
      <c r="BJ1702" s="35" t="s">
        <v>6539</v>
      </c>
    </row>
    <row r="1703" spans="1:62" x14ac:dyDescent="0.2">
      <c r="A1703">
        <v>1701</v>
      </c>
      <c r="B1703" s="35" t="s">
        <v>6529</v>
      </c>
      <c r="C1703" s="35" t="s">
        <v>6530</v>
      </c>
      <c r="D1703" s="35" t="s">
        <v>6531</v>
      </c>
      <c r="E1703" s="35" t="s">
        <v>6540</v>
      </c>
      <c r="F1703" s="35" t="s">
        <v>6533</v>
      </c>
      <c r="G1703" s="20">
        <v>44351</v>
      </c>
      <c r="H1703" s="35" t="s">
        <v>2755</v>
      </c>
      <c r="I1703" s="35" t="s">
        <v>454</v>
      </c>
      <c r="J1703" s="35" t="s">
        <v>137</v>
      </c>
      <c r="K1703">
        <v>18</v>
      </c>
      <c r="L1703">
        <v>9.1999999999999993</v>
      </c>
      <c r="M1703" s="35" t="s">
        <v>6534</v>
      </c>
      <c r="N1703" s="35" t="s">
        <v>6535</v>
      </c>
      <c r="O1703" s="35" t="s">
        <v>112</v>
      </c>
      <c r="P1703" s="35" t="s">
        <v>2575</v>
      </c>
      <c r="Q1703" s="35" t="s">
        <v>453</v>
      </c>
      <c r="R1703" s="35" t="s">
        <v>2623</v>
      </c>
      <c r="S1703" s="35" t="s">
        <v>6536</v>
      </c>
      <c r="T1703">
        <v>17250000</v>
      </c>
      <c r="U1703">
        <v>10</v>
      </c>
      <c r="V1703" s="35" t="s">
        <v>14691</v>
      </c>
      <c r="W1703" s="35" t="s">
        <v>452</v>
      </c>
      <c r="X1703" s="35" t="s">
        <v>49</v>
      </c>
      <c r="Y1703" s="35" t="s">
        <v>48</v>
      </c>
      <c r="Z1703" s="35" t="s">
        <v>14691</v>
      </c>
      <c r="AA1703" s="35" t="s">
        <v>14691</v>
      </c>
      <c r="AC1703" s="35" t="s">
        <v>14691</v>
      </c>
      <c r="AD1703" s="35" t="s">
        <v>14691</v>
      </c>
      <c r="AE1703">
        <v>175950000</v>
      </c>
      <c r="AF1703">
        <v>10.199999999999999</v>
      </c>
      <c r="AG1703" s="35" t="s">
        <v>14691</v>
      </c>
      <c r="AI1703">
        <v>17250000</v>
      </c>
      <c r="AJ1703" s="20">
        <v>44474</v>
      </c>
      <c r="AK1703" s="20"/>
      <c r="AL1703">
        <v>5962000</v>
      </c>
      <c r="AM1703">
        <v>596200</v>
      </c>
      <c r="AP1703" s="35" t="s">
        <v>14691</v>
      </c>
      <c r="AQ1703" s="35" t="s">
        <v>14691</v>
      </c>
      <c r="AR1703" s="35" t="s">
        <v>14691</v>
      </c>
      <c r="AS1703" s="35" t="s">
        <v>14691</v>
      </c>
      <c r="AT1703" s="35" t="s">
        <v>14691</v>
      </c>
      <c r="AU1703">
        <v>10.199999999999999</v>
      </c>
      <c r="AV1703">
        <v>10.236000000000001</v>
      </c>
      <c r="AW1703" t="b">
        <v>0</v>
      </c>
      <c r="AX1703">
        <v>17250000</v>
      </c>
      <c r="AY1703" s="20">
        <v>44933</v>
      </c>
      <c r="AZ1703" s="20"/>
      <c r="BA1703" s="20"/>
      <c r="BB1703">
        <v>1</v>
      </c>
      <c r="BC1703">
        <v>1</v>
      </c>
      <c r="BD1703">
        <v>0.75</v>
      </c>
      <c r="BE1703">
        <v>11.5</v>
      </c>
      <c r="BF1703" s="35" t="s">
        <v>14691</v>
      </c>
      <c r="BG1703" s="35" t="s">
        <v>6541</v>
      </c>
      <c r="BH1703" s="35" t="s">
        <v>14938</v>
      </c>
      <c r="BI1703" s="35" t="s">
        <v>2589</v>
      </c>
      <c r="BJ1703" s="35" t="s">
        <v>6542</v>
      </c>
    </row>
    <row r="1704" spans="1:62" x14ac:dyDescent="0.2">
      <c r="A1704">
        <v>1702</v>
      </c>
      <c r="B1704" s="35" t="s">
        <v>5782</v>
      </c>
      <c r="C1704" s="35" t="s">
        <v>5783</v>
      </c>
      <c r="D1704" s="35" t="s">
        <v>5784</v>
      </c>
      <c r="E1704" s="35" t="s">
        <v>5785</v>
      </c>
      <c r="F1704" s="35" t="s">
        <v>5786</v>
      </c>
      <c r="G1704" s="20">
        <v>44509</v>
      </c>
      <c r="H1704" s="35" t="s">
        <v>138</v>
      </c>
      <c r="I1704" s="35" t="s">
        <v>14691</v>
      </c>
      <c r="J1704" s="35" t="s">
        <v>107</v>
      </c>
      <c r="M1704" s="35" t="s">
        <v>5787</v>
      </c>
      <c r="N1704" s="35" t="s">
        <v>5788</v>
      </c>
      <c r="O1704" s="35" t="s">
        <v>52</v>
      </c>
      <c r="P1704" s="35" t="s">
        <v>2656</v>
      </c>
      <c r="Q1704" s="35" t="s">
        <v>200</v>
      </c>
      <c r="R1704" s="35" t="s">
        <v>2623</v>
      </c>
      <c r="S1704" s="35" t="s">
        <v>5789</v>
      </c>
      <c r="T1704">
        <v>20700000</v>
      </c>
      <c r="U1704">
        <v>10</v>
      </c>
      <c r="V1704" s="35" t="s">
        <v>2677</v>
      </c>
      <c r="W1704" s="35" t="s">
        <v>450</v>
      </c>
      <c r="X1704" s="35" t="s">
        <v>57</v>
      </c>
      <c r="Y1704" s="35" t="s">
        <v>56</v>
      </c>
      <c r="Z1704" s="35" t="s">
        <v>14691</v>
      </c>
      <c r="AA1704" s="35" t="s">
        <v>14691</v>
      </c>
      <c r="AC1704" s="35" t="s">
        <v>14691</v>
      </c>
      <c r="AD1704" s="35" t="s">
        <v>14691</v>
      </c>
      <c r="AE1704">
        <v>209070000</v>
      </c>
      <c r="AF1704">
        <v>10.1</v>
      </c>
      <c r="AG1704" s="35" t="s">
        <v>14691</v>
      </c>
      <c r="AJ1704" s="20">
        <v>44532</v>
      </c>
      <c r="AK1704" s="20"/>
      <c r="AL1704">
        <v>7960000</v>
      </c>
      <c r="AM1704">
        <v>796000</v>
      </c>
      <c r="AP1704" s="35" t="s">
        <v>14691</v>
      </c>
      <c r="AQ1704" s="35" t="s">
        <v>14691</v>
      </c>
      <c r="AR1704" s="35" t="s">
        <v>14691</v>
      </c>
      <c r="AS1704" s="35" t="s">
        <v>14691</v>
      </c>
      <c r="AT1704" s="35" t="s">
        <v>14691</v>
      </c>
      <c r="AU1704">
        <v>10.1</v>
      </c>
      <c r="AV1704">
        <v>10.135999999999999</v>
      </c>
      <c r="AW1704" t="b">
        <v>0</v>
      </c>
      <c r="AX1704">
        <v>20700000</v>
      </c>
      <c r="AY1704" s="20">
        <v>44901</v>
      </c>
      <c r="AZ1704" s="20"/>
      <c r="BA1704" s="20">
        <v>45083</v>
      </c>
      <c r="BB1704">
        <v>1</v>
      </c>
      <c r="BF1704" s="35" t="s">
        <v>14691</v>
      </c>
      <c r="BG1704" s="35" t="s">
        <v>451</v>
      </c>
      <c r="BH1704" s="35" t="s">
        <v>5790</v>
      </c>
      <c r="BI1704" s="35" t="s">
        <v>2580</v>
      </c>
      <c r="BJ1704" s="35" t="s">
        <v>5791</v>
      </c>
    </row>
    <row r="1705" spans="1:62" x14ac:dyDescent="0.2">
      <c r="A1705">
        <v>1703</v>
      </c>
      <c r="B1705" s="35" t="s">
        <v>5782</v>
      </c>
      <c r="C1705" s="35" t="s">
        <v>5783</v>
      </c>
      <c r="D1705" s="35" t="s">
        <v>5784</v>
      </c>
      <c r="E1705" s="35" t="s">
        <v>5792</v>
      </c>
      <c r="F1705" s="35" t="s">
        <v>5786</v>
      </c>
      <c r="G1705" s="20">
        <v>44509</v>
      </c>
      <c r="H1705" s="35" t="s">
        <v>138</v>
      </c>
      <c r="I1705" s="35" t="s">
        <v>14691</v>
      </c>
      <c r="J1705" s="35" t="s">
        <v>107</v>
      </c>
      <c r="M1705" s="35" t="s">
        <v>5787</v>
      </c>
      <c r="N1705" s="35" t="s">
        <v>5788</v>
      </c>
      <c r="O1705" s="35" t="s">
        <v>52</v>
      </c>
      <c r="P1705" s="35" t="s">
        <v>2656</v>
      </c>
      <c r="Q1705" s="35" t="s">
        <v>200</v>
      </c>
      <c r="R1705" s="35" t="s">
        <v>2623</v>
      </c>
      <c r="S1705" s="35" t="s">
        <v>5789</v>
      </c>
      <c r="T1705">
        <v>20700000</v>
      </c>
      <c r="U1705">
        <v>10</v>
      </c>
      <c r="V1705" s="35" t="s">
        <v>2677</v>
      </c>
      <c r="W1705" s="35" t="s">
        <v>450</v>
      </c>
      <c r="X1705" s="35" t="s">
        <v>57</v>
      </c>
      <c r="Y1705" s="35" t="s">
        <v>56</v>
      </c>
      <c r="Z1705" s="35" t="s">
        <v>14691</v>
      </c>
      <c r="AA1705" s="35" t="s">
        <v>14691</v>
      </c>
      <c r="AC1705" s="35" t="s">
        <v>14691</v>
      </c>
      <c r="AD1705" s="35" t="s">
        <v>14691</v>
      </c>
      <c r="AE1705">
        <v>209070000</v>
      </c>
      <c r="AF1705">
        <v>10.1</v>
      </c>
      <c r="AG1705" s="35" t="s">
        <v>14691</v>
      </c>
      <c r="AJ1705" s="20">
        <v>44532</v>
      </c>
      <c r="AK1705" s="20"/>
      <c r="AL1705">
        <v>7960000</v>
      </c>
      <c r="AM1705">
        <v>796000</v>
      </c>
      <c r="AP1705" s="35" t="s">
        <v>14691</v>
      </c>
      <c r="AQ1705" s="35" t="s">
        <v>14691</v>
      </c>
      <c r="AR1705" s="35" t="s">
        <v>14691</v>
      </c>
      <c r="AS1705" s="35" t="s">
        <v>14691</v>
      </c>
      <c r="AT1705" s="35" t="s">
        <v>14691</v>
      </c>
      <c r="AU1705">
        <v>10.1</v>
      </c>
      <c r="AV1705">
        <v>10.135999999999999</v>
      </c>
      <c r="AW1705" t="b">
        <v>0</v>
      </c>
      <c r="AX1705">
        <v>20700000</v>
      </c>
      <c r="AY1705" s="20">
        <v>44901</v>
      </c>
      <c r="AZ1705" s="20"/>
      <c r="BA1705" s="20">
        <v>45083</v>
      </c>
      <c r="BB1705">
        <v>1</v>
      </c>
      <c r="BF1705" s="35" t="s">
        <v>14691</v>
      </c>
      <c r="BG1705" s="35" t="s">
        <v>5793</v>
      </c>
      <c r="BH1705" s="35" t="s">
        <v>5794</v>
      </c>
      <c r="BI1705" s="35" t="s">
        <v>2584</v>
      </c>
      <c r="BJ1705" s="35" t="s">
        <v>5795</v>
      </c>
    </row>
    <row r="1706" spans="1:62" x14ac:dyDescent="0.2">
      <c r="A1706">
        <v>1704</v>
      </c>
      <c r="B1706" s="35" t="s">
        <v>5782</v>
      </c>
      <c r="C1706" s="35" t="s">
        <v>5783</v>
      </c>
      <c r="D1706" s="35" t="s">
        <v>5784</v>
      </c>
      <c r="E1706" s="35" t="s">
        <v>5796</v>
      </c>
      <c r="F1706" s="35" t="s">
        <v>5786</v>
      </c>
      <c r="G1706" s="20">
        <v>44509</v>
      </c>
      <c r="H1706" s="35" t="s">
        <v>138</v>
      </c>
      <c r="I1706" s="35" t="s">
        <v>14691</v>
      </c>
      <c r="J1706" s="35" t="s">
        <v>107</v>
      </c>
      <c r="M1706" s="35" t="s">
        <v>5787</v>
      </c>
      <c r="N1706" s="35" t="s">
        <v>5788</v>
      </c>
      <c r="O1706" s="35" t="s">
        <v>52</v>
      </c>
      <c r="P1706" s="35" t="s">
        <v>2656</v>
      </c>
      <c r="Q1706" s="35" t="s">
        <v>200</v>
      </c>
      <c r="R1706" s="35" t="s">
        <v>2623</v>
      </c>
      <c r="S1706" s="35" t="s">
        <v>5789</v>
      </c>
      <c r="T1706">
        <v>20700000</v>
      </c>
      <c r="U1706">
        <v>10</v>
      </c>
      <c r="V1706" s="35" t="s">
        <v>2677</v>
      </c>
      <c r="W1706" s="35" t="s">
        <v>450</v>
      </c>
      <c r="X1706" s="35" t="s">
        <v>57</v>
      </c>
      <c r="Y1706" s="35" t="s">
        <v>56</v>
      </c>
      <c r="Z1706" s="35" t="s">
        <v>14691</v>
      </c>
      <c r="AA1706" s="35" t="s">
        <v>14691</v>
      </c>
      <c r="AC1706" s="35" t="s">
        <v>14691</v>
      </c>
      <c r="AD1706" s="35" t="s">
        <v>14691</v>
      </c>
      <c r="AE1706">
        <v>209070000</v>
      </c>
      <c r="AF1706">
        <v>10.1</v>
      </c>
      <c r="AG1706" s="35" t="s">
        <v>14691</v>
      </c>
      <c r="AJ1706" s="20">
        <v>44532</v>
      </c>
      <c r="AK1706" s="20"/>
      <c r="AL1706">
        <v>7960000</v>
      </c>
      <c r="AM1706">
        <v>796000</v>
      </c>
      <c r="AP1706" s="35" t="s">
        <v>14691</v>
      </c>
      <c r="AQ1706" s="35" t="s">
        <v>14691</v>
      </c>
      <c r="AR1706" s="35" t="s">
        <v>14691</v>
      </c>
      <c r="AS1706" s="35" t="s">
        <v>14691</v>
      </c>
      <c r="AT1706" s="35" t="s">
        <v>14691</v>
      </c>
      <c r="AU1706">
        <v>10.1</v>
      </c>
      <c r="AV1706">
        <v>10.135999999999999</v>
      </c>
      <c r="AW1706" t="b">
        <v>0</v>
      </c>
      <c r="AX1706">
        <v>20700000</v>
      </c>
      <c r="AY1706" s="20">
        <v>44901</v>
      </c>
      <c r="AZ1706" s="20"/>
      <c r="BA1706" s="20">
        <v>45083</v>
      </c>
      <c r="BB1706">
        <v>1</v>
      </c>
      <c r="BF1706" s="35" t="s">
        <v>14691</v>
      </c>
      <c r="BG1706" s="35" t="s">
        <v>5797</v>
      </c>
      <c r="BH1706" s="35" t="s">
        <v>5798</v>
      </c>
      <c r="BI1706" s="35" t="s">
        <v>2613</v>
      </c>
      <c r="BJ1706" s="35" t="s">
        <v>5799</v>
      </c>
    </row>
    <row r="1707" spans="1:62" x14ac:dyDescent="0.2">
      <c r="A1707">
        <v>1705</v>
      </c>
      <c r="B1707" s="35" t="s">
        <v>8553</v>
      </c>
      <c r="C1707" s="35" t="s">
        <v>8554</v>
      </c>
      <c r="D1707" s="35" t="s">
        <v>8555</v>
      </c>
      <c r="E1707" s="35" t="s">
        <v>8556</v>
      </c>
      <c r="F1707" s="35" t="s">
        <v>8557</v>
      </c>
      <c r="G1707" s="20">
        <v>44386</v>
      </c>
      <c r="H1707" s="35" t="s">
        <v>2949</v>
      </c>
      <c r="I1707" s="35" t="s">
        <v>61</v>
      </c>
      <c r="J1707" s="35" t="s">
        <v>69</v>
      </c>
      <c r="K1707">
        <v>18</v>
      </c>
      <c r="L1707">
        <v>9.1999999999999993</v>
      </c>
      <c r="M1707" s="35" t="s">
        <v>8558</v>
      </c>
      <c r="N1707" s="35" t="s">
        <v>8559</v>
      </c>
      <c r="O1707" s="35" t="s">
        <v>112</v>
      </c>
      <c r="P1707" s="35" t="s">
        <v>2575</v>
      </c>
      <c r="Q1707" s="35" t="s">
        <v>200</v>
      </c>
      <c r="R1707" s="35" t="s">
        <v>2623</v>
      </c>
      <c r="S1707" s="35" t="s">
        <v>8560</v>
      </c>
      <c r="T1707">
        <v>11500000</v>
      </c>
      <c r="U1707">
        <v>10</v>
      </c>
      <c r="V1707" s="35" t="s">
        <v>8561</v>
      </c>
      <c r="W1707" s="35" t="s">
        <v>448</v>
      </c>
      <c r="X1707" s="35" t="s">
        <v>79</v>
      </c>
      <c r="Y1707" s="35" t="s">
        <v>48</v>
      </c>
      <c r="Z1707" s="35" t="s">
        <v>14691</v>
      </c>
      <c r="AA1707" s="35" t="s">
        <v>14691</v>
      </c>
      <c r="AC1707" s="35" t="s">
        <v>14691</v>
      </c>
      <c r="AD1707" s="35" t="s">
        <v>14691</v>
      </c>
      <c r="AE1707">
        <v>116729617</v>
      </c>
      <c r="AF1707">
        <v>10.15</v>
      </c>
      <c r="AG1707" s="35" t="s">
        <v>14691</v>
      </c>
      <c r="AI1707">
        <v>5750000</v>
      </c>
      <c r="AJ1707" s="20">
        <v>44414</v>
      </c>
      <c r="AK1707" s="20"/>
      <c r="AL1707">
        <v>4615000</v>
      </c>
      <c r="AM1707">
        <v>461500</v>
      </c>
      <c r="AP1707" s="35" t="s">
        <v>14691</v>
      </c>
      <c r="AQ1707" s="35" t="s">
        <v>14691</v>
      </c>
      <c r="AR1707" s="35" t="s">
        <v>14691</v>
      </c>
      <c r="AS1707" s="35" t="s">
        <v>14691</v>
      </c>
      <c r="AT1707" s="35" t="s">
        <v>14691</v>
      </c>
      <c r="AU1707">
        <v>10.15</v>
      </c>
      <c r="AV1707">
        <v>10.185</v>
      </c>
      <c r="AW1707" t="b">
        <v>0</v>
      </c>
      <c r="AX1707">
        <v>11500000</v>
      </c>
      <c r="AY1707" s="20">
        <v>44967</v>
      </c>
      <c r="AZ1707" s="20"/>
      <c r="BA1707" s="20"/>
      <c r="BB1707">
        <v>1</v>
      </c>
      <c r="BC1707">
        <v>0.5</v>
      </c>
      <c r="BD1707">
        <v>1</v>
      </c>
      <c r="BE1707">
        <v>11.5</v>
      </c>
      <c r="BF1707" s="35" t="s">
        <v>14691</v>
      </c>
      <c r="BG1707" s="35" t="s">
        <v>449</v>
      </c>
      <c r="BH1707" s="35" t="s">
        <v>8562</v>
      </c>
      <c r="BI1707" s="35" t="s">
        <v>2580</v>
      </c>
      <c r="BJ1707" s="35" t="s">
        <v>8563</v>
      </c>
    </row>
    <row r="1708" spans="1:62" x14ac:dyDescent="0.2">
      <c r="A1708">
        <v>1706</v>
      </c>
      <c r="B1708" s="35" t="s">
        <v>8553</v>
      </c>
      <c r="C1708" s="35" t="s">
        <v>8554</v>
      </c>
      <c r="D1708" s="35" t="s">
        <v>8555</v>
      </c>
      <c r="E1708" s="35" t="s">
        <v>8564</v>
      </c>
      <c r="F1708" s="35" t="s">
        <v>8557</v>
      </c>
      <c r="G1708" s="20">
        <v>44386</v>
      </c>
      <c r="H1708" s="35" t="s">
        <v>2949</v>
      </c>
      <c r="I1708" s="35" t="s">
        <v>61</v>
      </c>
      <c r="J1708" s="35" t="s">
        <v>69</v>
      </c>
      <c r="K1708">
        <v>18</v>
      </c>
      <c r="L1708">
        <v>9.1999999999999993</v>
      </c>
      <c r="M1708" s="35" t="s">
        <v>8558</v>
      </c>
      <c r="N1708" s="35" t="s">
        <v>8559</v>
      </c>
      <c r="O1708" s="35" t="s">
        <v>112</v>
      </c>
      <c r="P1708" s="35" t="s">
        <v>2575</v>
      </c>
      <c r="Q1708" s="35" t="s">
        <v>200</v>
      </c>
      <c r="R1708" s="35" t="s">
        <v>2623</v>
      </c>
      <c r="S1708" s="35" t="s">
        <v>8560</v>
      </c>
      <c r="T1708">
        <v>11500000</v>
      </c>
      <c r="U1708">
        <v>10</v>
      </c>
      <c r="V1708" s="35" t="s">
        <v>8561</v>
      </c>
      <c r="W1708" s="35" t="s">
        <v>448</v>
      </c>
      <c r="X1708" s="35" t="s">
        <v>79</v>
      </c>
      <c r="Y1708" s="35" t="s">
        <v>48</v>
      </c>
      <c r="Z1708" s="35" t="s">
        <v>14691</v>
      </c>
      <c r="AA1708" s="35" t="s">
        <v>14691</v>
      </c>
      <c r="AC1708" s="35" t="s">
        <v>14691</v>
      </c>
      <c r="AD1708" s="35" t="s">
        <v>14691</v>
      </c>
      <c r="AE1708">
        <v>116729617</v>
      </c>
      <c r="AF1708">
        <v>10.15</v>
      </c>
      <c r="AG1708" s="35" t="s">
        <v>14691</v>
      </c>
      <c r="AI1708">
        <v>5750000</v>
      </c>
      <c r="AJ1708" s="20">
        <v>44414</v>
      </c>
      <c r="AK1708" s="20"/>
      <c r="AL1708">
        <v>4615000</v>
      </c>
      <c r="AM1708">
        <v>461500</v>
      </c>
      <c r="AP1708" s="35" t="s">
        <v>14691</v>
      </c>
      <c r="AQ1708" s="35" t="s">
        <v>14691</v>
      </c>
      <c r="AR1708" s="35" t="s">
        <v>14691</v>
      </c>
      <c r="AS1708" s="35" t="s">
        <v>14691</v>
      </c>
      <c r="AT1708" s="35" t="s">
        <v>14691</v>
      </c>
      <c r="AU1708">
        <v>10.15</v>
      </c>
      <c r="AV1708">
        <v>10.185</v>
      </c>
      <c r="AW1708" t="b">
        <v>0</v>
      </c>
      <c r="AX1708">
        <v>11500000</v>
      </c>
      <c r="AY1708" s="20">
        <v>44967</v>
      </c>
      <c r="AZ1708" s="20"/>
      <c r="BA1708" s="20"/>
      <c r="BB1708">
        <v>1</v>
      </c>
      <c r="BC1708">
        <v>0.5</v>
      </c>
      <c r="BD1708">
        <v>1</v>
      </c>
      <c r="BE1708">
        <v>11.5</v>
      </c>
      <c r="BF1708" s="35" t="s">
        <v>14691</v>
      </c>
      <c r="BG1708" s="35" t="s">
        <v>8553</v>
      </c>
      <c r="BH1708" s="35" t="s">
        <v>8565</v>
      </c>
      <c r="BI1708" s="35" t="s">
        <v>2584</v>
      </c>
      <c r="BJ1708" s="35" t="s">
        <v>8566</v>
      </c>
    </row>
    <row r="1709" spans="1:62" x14ac:dyDescent="0.2">
      <c r="A1709">
        <v>1707</v>
      </c>
      <c r="B1709" s="35" t="s">
        <v>8553</v>
      </c>
      <c r="C1709" s="35" t="s">
        <v>8554</v>
      </c>
      <c r="D1709" s="35" t="s">
        <v>8555</v>
      </c>
      <c r="E1709" s="35" t="s">
        <v>8567</v>
      </c>
      <c r="F1709" s="35" t="s">
        <v>8557</v>
      </c>
      <c r="G1709" s="20">
        <v>44386</v>
      </c>
      <c r="H1709" s="35" t="s">
        <v>2949</v>
      </c>
      <c r="I1709" s="35" t="s">
        <v>61</v>
      </c>
      <c r="J1709" s="35" t="s">
        <v>69</v>
      </c>
      <c r="K1709">
        <v>18</v>
      </c>
      <c r="L1709">
        <v>9.1999999999999993</v>
      </c>
      <c r="M1709" s="35" t="s">
        <v>8558</v>
      </c>
      <c r="N1709" s="35" t="s">
        <v>8559</v>
      </c>
      <c r="O1709" s="35" t="s">
        <v>112</v>
      </c>
      <c r="P1709" s="35" t="s">
        <v>2575</v>
      </c>
      <c r="Q1709" s="35" t="s">
        <v>200</v>
      </c>
      <c r="R1709" s="35" t="s">
        <v>2623</v>
      </c>
      <c r="S1709" s="35" t="s">
        <v>8560</v>
      </c>
      <c r="T1709">
        <v>11500000</v>
      </c>
      <c r="U1709">
        <v>10</v>
      </c>
      <c r="V1709" s="35" t="s">
        <v>8561</v>
      </c>
      <c r="W1709" s="35" t="s">
        <v>448</v>
      </c>
      <c r="X1709" s="35" t="s">
        <v>79</v>
      </c>
      <c r="Y1709" s="35" t="s">
        <v>48</v>
      </c>
      <c r="Z1709" s="35" t="s">
        <v>14691</v>
      </c>
      <c r="AA1709" s="35" t="s">
        <v>14691</v>
      </c>
      <c r="AC1709" s="35" t="s">
        <v>14691</v>
      </c>
      <c r="AD1709" s="35" t="s">
        <v>14691</v>
      </c>
      <c r="AE1709">
        <v>116729617</v>
      </c>
      <c r="AF1709">
        <v>10.15</v>
      </c>
      <c r="AG1709" s="35" t="s">
        <v>14691</v>
      </c>
      <c r="AI1709">
        <v>5750000</v>
      </c>
      <c r="AJ1709" s="20">
        <v>44414</v>
      </c>
      <c r="AK1709" s="20"/>
      <c r="AL1709">
        <v>4615000</v>
      </c>
      <c r="AM1709">
        <v>461500</v>
      </c>
      <c r="AP1709" s="35" t="s">
        <v>14691</v>
      </c>
      <c r="AQ1709" s="35" t="s">
        <v>14691</v>
      </c>
      <c r="AR1709" s="35" t="s">
        <v>14691</v>
      </c>
      <c r="AS1709" s="35" t="s">
        <v>14691</v>
      </c>
      <c r="AT1709" s="35" t="s">
        <v>14691</v>
      </c>
      <c r="AU1709">
        <v>10.15</v>
      </c>
      <c r="AV1709">
        <v>10.185</v>
      </c>
      <c r="AW1709" t="b">
        <v>0</v>
      </c>
      <c r="AX1709">
        <v>11500000</v>
      </c>
      <c r="AY1709" s="20">
        <v>44967</v>
      </c>
      <c r="AZ1709" s="20"/>
      <c r="BA1709" s="20"/>
      <c r="BB1709">
        <v>1</v>
      </c>
      <c r="BC1709">
        <v>0.5</v>
      </c>
      <c r="BD1709">
        <v>1</v>
      </c>
      <c r="BE1709">
        <v>11.5</v>
      </c>
      <c r="BF1709" s="35" t="s">
        <v>14691</v>
      </c>
      <c r="BG1709" s="35" t="s">
        <v>8568</v>
      </c>
      <c r="BH1709" s="35" t="s">
        <v>8569</v>
      </c>
      <c r="BI1709" s="35" t="s">
        <v>2589</v>
      </c>
      <c r="BJ1709" s="35" t="s">
        <v>8570</v>
      </c>
    </row>
    <row r="1710" spans="1:62" x14ac:dyDescent="0.2">
      <c r="A1710">
        <v>1708</v>
      </c>
      <c r="B1710" s="35" t="s">
        <v>13201</v>
      </c>
      <c r="C1710" s="35" t="s">
        <v>13202</v>
      </c>
      <c r="D1710" s="35" t="s">
        <v>13203</v>
      </c>
      <c r="E1710" s="35" t="s">
        <v>13204</v>
      </c>
      <c r="F1710" s="35" t="s">
        <v>13205</v>
      </c>
      <c r="G1710" s="20">
        <v>44509</v>
      </c>
      <c r="H1710" s="35" t="s">
        <v>2949</v>
      </c>
      <c r="I1710" s="35" t="s">
        <v>54</v>
      </c>
      <c r="J1710" s="35" t="s">
        <v>69</v>
      </c>
      <c r="K1710">
        <v>18</v>
      </c>
      <c r="L1710">
        <v>9.1999999999999993</v>
      </c>
      <c r="M1710" s="35" t="s">
        <v>12165</v>
      </c>
      <c r="N1710" s="35" t="s">
        <v>13206</v>
      </c>
      <c r="O1710" s="35" t="s">
        <v>112</v>
      </c>
      <c r="P1710" s="35" t="s">
        <v>3406</v>
      </c>
      <c r="Q1710" s="35" t="s">
        <v>200</v>
      </c>
      <c r="R1710" s="35" t="s">
        <v>2623</v>
      </c>
      <c r="S1710" s="35" t="s">
        <v>13207</v>
      </c>
      <c r="T1710">
        <v>11500000</v>
      </c>
      <c r="U1710">
        <v>10</v>
      </c>
      <c r="V1710" s="35" t="s">
        <v>8561</v>
      </c>
      <c r="W1710" s="35" t="s">
        <v>446</v>
      </c>
      <c r="X1710" s="35" t="s">
        <v>79</v>
      </c>
      <c r="Y1710" s="35" t="s">
        <v>48</v>
      </c>
      <c r="Z1710" s="35" t="s">
        <v>14691</v>
      </c>
      <c r="AA1710" s="35" t="s">
        <v>14691</v>
      </c>
      <c r="AC1710" s="35" t="s">
        <v>14691</v>
      </c>
      <c r="AD1710" s="35" t="s">
        <v>14691</v>
      </c>
      <c r="AE1710">
        <v>116725000</v>
      </c>
      <c r="AF1710">
        <v>10.15</v>
      </c>
      <c r="AG1710" s="35" t="s">
        <v>14691</v>
      </c>
      <c r="AI1710">
        <v>5750000</v>
      </c>
      <c r="AJ1710" s="20">
        <v>44531</v>
      </c>
      <c r="AK1710" s="20"/>
      <c r="AL1710">
        <v>4615000</v>
      </c>
      <c r="AM1710">
        <v>461500</v>
      </c>
      <c r="AP1710" s="35" t="s">
        <v>14691</v>
      </c>
      <c r="AQ1710" s="35" t="s">
        <v>14691</v>
      </c>
      <c r="AR1710" s="35" t="s">
        <v>14691</v>
      </c>
      <c r="AS1710" s="35" t="s">
        <v>14691</v>
      </c>
      <c r="AT1710" s="35" t="s">
        <v>14691</v>
      </c>
      <c r="AU1710">
        <v>10.15</v>
      </c>
      <c r="AV1710">
        <v>10.198</v>
      </c>
      <c r="AW1710" t="b">
        <v>0</v>
      </c>
      <c r="AX1710">
        <v>11500000</v>
      </c>
      <c r="AY1710" s="20">
        <v>45080</v>
      </c>
      <c r="AZ1710" s="20"/>
      <c r="BA1710" s="20"/>
      <c r="BB1710">
        <v>1</v>
      </c>
      <c r="BC1710">
        <v>0.5</v>
      </c>
      <c r="BD1710">
        <v>1</v>
      </c>
      <c r="BE1710">
        <v>11.5</v>
      </c>
      <c r="BF1710" s="35" t="s">
        <v>14691</v>
      </c>
      <c r="BG1710" s="35" t="s">
        <v>447</v>
      </c>
      <c r="BH1710" s="35" t="s">
        <v>13208</v>
      </c>
      <c r="BI1710" s="35" t="s">
        <v>2580</v>
      </c>
      <c r="BJ1710" s="35" t="s">
        <v>13209</v>
      </c>
    </row>
    <row r="1711" spans="1:62" x14ac:dyDescent="0.2">
      <c r="A1711">
        <v>1709</v>
      </c>
      <c r="B1711" s="35" t="s">
        <v>13201</v>
      </c>
      <c r="C1711" s="35" t="s">
        <v>13202</v>
      </c>
      <c r="D1711" s="35" t="s">
        <v>13203</v>
      </c>
      <c r="E1711" s="35" t="s">
        <v>13210</v>
      </c>
      <c r="F1711" s="35" t="s">
        <v>13205</v>
      </c>
      <c r="G1711" s="20">
        <v>44509</v>
      </c>
      <c r="H1711" s="35" t="s">
        <v>2949</v>
      </c>
      <c r="I1711" s="35" t="s">
        <v>54</v>
      </c>
      <c r="J1711" s="35" t="s">
        <v>69</v>
      </c>
      <c r="K1711">
        <v>18</v>
      </c>
      <c r="L1711">
        <v>9.1999999999999993</v>
      </c>
      <c r="M1711" s="35" t="s">
        <v>12165</v>
      </c>
      <c r="N1711" s="35" t="s">
        <v>13206</v>
      </c>
      <c r="O1711" s="35" t="s">
        <v>112</v>
      </c>
      <c r="P1711" s="35" t="s">
        <v>3406</v>
      </c>
      <c r="Q1711" s="35" t="s">
        <v>200</v>
      </c>
      <c r="R1711" s="35" t="s">
        <v>2623</v>
      </c>
      <c r="S1711" s="35" t="s">
        <v>13207</v>
      </c>
      <c r="T1711">
        <v>11500000</v>
      </c>
      <c r="U1711">
        <v>10</v>
      </c>
      <c r="V1711" s="35" t="s">
        <v>8561</v>
      </c>
      <c r="W1711" s="35" t="s">
        <v>446</v>
      </c>
      <c r="X1711" s="35" t="s">
        <v>79</v>
      </c>
      <c r="Y1711" s="35" t="s">
        <v>48</v>
      </c>
      <c r="Z1711" s="35" t="s">
        <v>14691</v>
      </c>
      <c r="AA1711" s="35" t="s">
        <v>14691</v>
      </c>
      <c r="AC1711" s="35" t="s">
        <v>14691</v>
      </c>
      <c r="AD1711" s="35" t="s">
        <v>14691</v>
      </c>
      <c r="AE1711">
        <v>116725000</v>
      </c>
      <c r="AF1711">
        <v>10.15</v>
      </c>
      <c r="AG1711" s="35" t="s">
        <v>14691</v>
      </c>
      <c r="AI1711">
        <v>5750000</v>
      </c>
      <c r="AJ1711" s="20">
        <v>44531</v>
      </c>
      <c r="AK1711" s="20"/>
      <c r="AL1711">
        <v>4615000</v>
      </c>
      <c r="AM1711">
        <v>461500</v>
      </c>
      <c r="AP1711" s="35" t="s">
        <v>14691</v>
      </c>
      <c r="AQ1711" s="35" t="s">
        <v>14691</v>
      </c>
      <c r="AR1711" s="35" t="s">
        <v>14691</v>
      </c>
      <c r="AS1711" s="35" t="s">
        <v>14691</v>
      </c>
      <c r="AT1711" s="35" t="s">
        <v>14691</v>
      </c>
      <c r="AU1711">
        <v>10.15</v>
      </c>
      <c r="AV1711">
        <v>10.198</v>
      </c>
      <c r="AW1711" t="b">
        <v>0</v>
      </c>
      <c r="AX1711">
        <v>11500000</v>
      </c>
      <c r="AY1711" s="20">
        <v>45080</v>
      </c>
      <c r="AZ1711" s="20"/>
      <c r="BA1711" s="20"/>
      <c r="BB1711">
        <v>1</v>
      </c>
      <c r="BC1711">
        <v>0.5</v>
      </c>
      <c r="BD1711">
        <v>1</v>
      </c>
      <c r="BE1711">
        <v>11.5</v>
      </c>
      <c r="BF1711" s="35" t="s">
        <v>14691</v>
      </c>
      <c r="BG1711" s="35" t="s">
        <v>13201</v>
      </c>
      <c r="BH1711" s="35" t="s">
        <v>13211</v>
      </c>
      <c r="BI1711" s="35" t="s">
        <v>2584</v>
      </c>
      <c r="BJ1711" s="35" t="s">
        <v>13212</v>
      </c>
    </row>
    <row r="1712" spans="1:62" x14ac:dyDescent="0.2">
      <c r="A1712">
        <v>1710</v>
      </c>
      <c r="B1712" s="35" t="s">
        <v>13201</v>
      </c>
      <c r="C1712" s="35" t="s">
        <v>13202</v>
      </c>
      <c r="D1712" s="35" t="s">
        <v>13203</v>
      </c>
      <c r="E1712" s="35" t="s">
        <v>13213</v>
      </c>
      <c r="F1712" s="35" t="s">
        <v>13205</v>
      </c>
      <c r="G1712" s="20">
        <v>44509</v>
      </c>
      <c r="H1712" s="35" t="s">
        <v>2949</v>
      </c>
      <c r="I1712" s="35" t="s">
        <v>54</v>
      </c>
      <c r="J1712" s="35" t="s">
        <v>69</v>
      </c>
      <c r="K1712">
        <v>18</v>
      </c>
      <c r="L1712">
        <v>9.1999999999999993</v>
      </c>
      <c r="M1712" s="35" t="s">
        <v>12165</v>
      </c>
      <c r="N1712" s="35" t="s">
        <v>13206</v>
      </c>
      <c r="O1712" s="35" t="s">
        <v>112</v>
      </c>
      <c r="P1712" s="35" t="s">
        <v>3406</v>
      </c>
      <c r="Q1712" s="35" t="s">
        <v>200</v>
      </c>
      <c r="R1712" s="35" t="s">
        <v>2623</v>
      </c>
      <c r="S1712" s="35" t="s">
        <v>13207</v>
      </c>
      <c r="T1712">
        <v>11500000</v>
      </c>
      <c r="U1712">
        <v>10</v>
      </c>
      <c r="V1712" s="35" t="s">
        <v>8561</v>
      </c>
      <c r="W1712" s="35" t="s">
        <v>446</v>
      </c>
      <c r="X1712" s="35" t="s">
        <v>79</v>
      </c>
      <c r="Y1712" s="35" t="s">
        <v>48</v>
      </c>
      <c r="Z1712" s="35" t="s">
        <v>14691</v>
      </c>
      <c r="AA1712" s="35" t="s">
        <v>14691</v>
      </c>
      <c r="AC1712" s="35" t="s">
        <v>14691</v>
      </c>
      <c r="AD1712" s="35" t="s">
        <v>14691</v>
      </c>
      <c r="AE1712">
        <v>116725000</v>
      </c>
      <c r="AF1712">
        <v>10.15</v>
      </c>
      <c r="AG1712" s="35" t="s">
        <v>14691</v>
      </c>
      <c r="AI1712">
        <v>5750000</v>
      </c>
      <c r="AJ1712" s="20">
        <v>44531</v>
      </c>
      <c r="AK1712" s="20"/>
      <c r="AL1712">
        <v>4615000</v>
      </c>
      <c r="AM1712">
        <v>461500</v>
      </c>
      <c r="AP1712" s="35" t="s">
        <v>14691</v>
      </c>
      <c r="AQ1712" s="35" t="s">
        <v>14691</v>
      </c>
      <c r="AR1712" s="35" t="s">
        <v>14691</v>
      </c>
      <c r="AS1712" s="35" t="s">
        <v>14691</v>
      </c>
      <c r="AT1712" s="35" t="s">
        <v>14691</v>
      </c>
      <c r="AU1712">
        <v>10.15</v>
      </c>
      <c r="AV1712">
        <v>10.198</v>
      </c>
      <c r="AW1712" t="b">
        <v>0</v>
      </c>
      <c r="AX1712">
        <v>11500000</v>
      </c>
      <c r="AY1712" s="20">
        <v>45080</v>
      </c>
      <c r="AZ1712" s="20"/>
      <c r="BA1712" s="20"/>
      <c r="BB1712">
        <v>1</v>
      </c>
      <c r="BC1712">
        <v>0.5</v>
      </c>
      <c r="BD1712">
        <v>1</v>
      </c>
      <c r="BE1712">
        <v>11.5</v>
      </c>
      <c r="BF1712" s="35" t="s">
        <v>14691</v>
      </c>
      <c r="BG1712" s="35" t="s">
        <v>13214</v>
      </c>
      <c r="BH1712" s="35" t="s">
        <v>13215</v>
      </c>
      <c r="BI1712" s="35" t="s">
        <v>2589</v>
      </c>
      <c r="BJ1712" s="35" t="s">
        <v>13216</v>
      </c>
    </row>
    <row r="1713" spans="1:62" x14ac:dyDescent="0.2">
      <c r="A1713">
        <v>1711</v>
      </c>
      <c r="B1713" s="35" t="s">
        <v>13712</v>
      </c>
      <c r="C1713" s="35" t="s">
        <v>13713</v>
      </c>
      <c r="D1713" s="35" t="s">
        <v>444</v>
      </c>
      <c r="E1713" s="35" t="s">
        <v>13714</v>
      </c>
      <c r="F1713" s="35" t="s">
        <v>13715</v>
      </c>
      <c r="G1713" s="20">
        <v>44265</v>
      </c>
      <c r="H1713" s="35" t="s">
        <v>3225</v>
      </c>
      <c r="I1713" s="35" t="s">
        <v>54</v>
      </c>
      <c r="J1713" s="35" t="s">
        <v>176</v>
      </c>
      <c r="K1713">
        <v>18</v>
      </c>
      <c r="L1713">
        <v>9.1999999999999993</v>
      </c>
      <c r="M1713" s="35" t="s">
        <v>13716</v>
      </c>
      <c r="N1713" s="35" t="s">
        <v>13717</v>
      </c>
      <c r="O1713" s="35" t="s">
        <v>51</v>
      </c>
      <c r="P1713" s="35" t="s">
        <v>2656</v>
      </c>
      <c r="Q1713" s="35" t="s">
        <v>90</v>
      </c>
      <c r="R1713" s="35" t="s">
        <v>2577</v>
      </c>
      <c r="S1713" s="35" t="s">
        <v>13718</v>
      </c>
      <c r="T1713">
        <v>34500000</v>
      </c>
      <c r="U1713">
        <v>10</v>
      </c>
      <c r="V1713" s="35" t="s">
        <v>13719</v>
      </c>
      <c r="W1713" s="35" t="s">
        <v>443</v>
      </c>
      <c r="X1713" s="35" t="s">
        <v>57</v>
      </c>
      <c r="Y1713" s="35" t="s">
        <v>48</v>
      </c>
      <c r="Z1713" s="35" t="s">
        <v>14691</v>
      </c>
      <c r="AA1713" s="35" t="s">
        <v>14691</v>
      </c>
      <c r="AC1713" s="35" t="s">
        <v>14691</v>
      </c>
      <c r="AD1713" s="35" t="s">
        <v>14691</v>
      </c>
      <c r="AE1713">
        <v>345035643</v>
      </c>
      <c r="AF1713">
        <v>10</v>
      </c>
      <c r="AG1713" s="35" t="s">
        <v>14691</v>
      </c>
      <c r="AI1713">
        <v>8625000</v>
      </c>
      <c r="AJ1713" s="20">
        <v>44363</v>
      </c>
      <c r="AK1713" s="20"/>
      <c r="AL1713">
        <v>10900000</v>
      </c>
      <c r="AO1713">
        <v>10900000</v>
      </c>
      <c r="AP1713" s="35" t="s">
        <v>14691</v>
      </c>
      <c r="AQ1713" s="35" t="s">
        <v>14691</v>
      </c>
      <c r="AR1713" s="35" t="s">
        <v>14691</v>
      </c>
      <c r="AS1713" s="35" t="s">
        <v>14691</v>
      </c>
      <c r="AT1713" s="35" t="s">
        <v>14691</v>
      </c>
      <c r="AU1713">
        <v>10.01</v>
      </c>
      <c r="AV1713">
        <v>10.090999999999999</v>
      </c>
      <c r="AW1713" t="b">
        <v>0</v>
      </c>
      <c r="AX1713">
        <v>34500000</v>
      </c>
      <c r="AY1713" s="20">
        <v>45095</v>
      </c>
      <c r="AZ1713" s="20"/>
      <c r="BA1713" s="20"/>
      <c r="BB1713">
        <v>1</v>
      </c>
      <c r="BC1713">
        <v>0.25</v>
      </c>
      <c r="BD1713">
        <v>1</v>
      </c>
      <c r="BE1713">
        <v>11.5</v>
      </c>
      <c r="BF1713" s="35" t="s">
        <v>14691</v>
      </c>
      <c r="BG1713" s="35" t="s">
        <v>445</v>
      </c>
      <c r="BH1713" s="35" t="s">
        <v>13720</v>
      </c>
      <c r="BI1713" s="35" t="s">
        <v>2580</v>
      </c>
      <c r="BJ1713" s="35" t="s">
        <v>13721</v>
      </c>
    </row>
    <row r="1714" spans="1:62" x14ac:dyDescent="0.2">
      <c r="A1714">
        <v>1712</v>
      </c>
      <c r="B1714" s="35" t="s">
        <v>13712</v>
      </c>
      <c r="C1714" s="35" t="s">
        <v>13713</v>
      </c>
      <c r="D1714" s="35" t="s">
        <v>444</v>
      </c>
      <c r="E1714" s="35" t="s">
        <v>13722</v>
      </c>
      <c r="F1714" s="35" t="s">
        <v>13715</v>
      </c>
      <c r="G1714" s="20">
        <v>44265</v>
      </c>
      <c r="H1714" s="35" t="s">
        <v>3225</v>
      </c>
      <c r="I1714" s="35" t="s">
        <v>54</v>
      </c>
      <c r="J1714" s="35" t="s">
        <v>176</v>
      </c>
      <c r="K1714">
        <v>18</v>
      </c>
      <c r="L1714">
        <v>9.1999999999999993</v>
      </c>
      <c r="M1714" s="35" t="s">
        <v>13716</v>
      </c>
      <c r="N1714" s="35" t="s">
        <v>13717</v>
      </c>
      <c r="O1714" s="35" t="s">
        <v>51</v>
      </c>
      <c r="P1714" s="35" t="s">
        <v>2656</v>
      </c>
      <c r="Q1714" s="35" t="s">
        <v>90</v>
      </c>
      <c r="R1714" s="35" t="s">
        <v>2577</v>
      </c>
      <c r="S1714" s="35" t="s">
        <v>13718</v>
      </c>
      <c r="T1714">
        <v>34500000</v>
      </c>
      <c r="U1714">
        <v>10</v>
      </c>
      <c r="V1714" s="35" t="s">
        <v>13719</v>
      </c>
      <c r="W1714" s="35" t="s">
        <v>443</v>
      </c>
      <c r="X1714" s="35" t="s">
        <v>57</v>
      </c>
      <c r="Y1714" s="35" t="s">
        <v>48</v>
      </c>
      <c r="Z1714" s="35" t="s">
        <v>14691</v>
      </c>
      <c r="AA1714" s="35" t="s">
        <v>14691</v>
      </c>
      <c r="AC1714" s="35" t="s">
        <v>14691</v>
      </c>
      <c r="AD1714" s="35" t="s">
        <v>14691</v>
      </c>
      <c r="AE1714">
        <v>345035643</v>
      </c>
      <c r="AF1714">
        <v>10</v>
      </c>
      <c r="AG1714" s="35" t="s">
        <v>14691</v>
      </c>
      <c r="AI1714">
        <v>8625000</v>
      </c>
      <c r="AJ1714" s="20">
        <v>44363</v>
      </c>
      <c r="AK1714" s="20"/>
      <c r="AL1714">
        <v>10900000</v>
      </c>
      <c r="AO1714">
        <v>10900000</v>
      </c>
      <c r="AP1714" s="35" t="s">
        <v>14691</v>
      </c>
      <c r="AQ1714" s="35" t="s">
        <v>14691</v>
      </c>
      <c r="AR1714" s="35" t="s">
        <v>14691</v>
      </c>
      <c r="AS1714" s="35" t="s">
        <v>14691</v>
      </c>
      <c r="AT1714" s="35" t="s">
        <v>14691</v>
      </c>
      <c r="AU1714">
        <v>10.01</v>
      </c>
      <c r="AV1714">
        <v>10.090999999999999</v>
      </c>
      <c r="AW1714" t="b">
        <v>0</v>
      </c>
      <c r="AX1714">
        <v>34500000</v>
      </c>
      <c r="AY1714" s="20">
        <v>45095</v>
      </c>
      <c r="AZ1714" s="20"/>
      <c r="BA1714" s="20"/>
      <c r="BB1714">
        <v>1</v>
      </c>
      <c r="BC1714">
        <v>0.25</v>
      </c>
      <c r="BD1714">
        <v>1</v>
      </c>
      <c r="BE1714">
        <v>11.5</v>
      </c>
      <c r="BF1714" s="35" t="s">
        <v>14691</v>
      </c>
      <c r="BG1714" s="35" t="s">
        <v>13712</v>
      </c>
      <c r="BH1714" s="35" t="s">
        <v>13723</v>
      </c>
      <c r="BI1714" s="35" t="s">
        <v>2584</v>
      </c>
      <c r="BJ1714" s="35" t="s">
        <v>13724</v>
      </c>
    </row>
    <row r="1715" spans="1:62" x14ac:dyDescent="0.2">
      <c r="A1715">
        <v>1713</v>
      </c>
      <c r="B1715" s="35" t="s">
        <v>13712</v>
      </c>
      <c r="C1715" s="35" t="s">
        <v>13713</v>
      </c>
      <c r="D1715" s="35" t="s">
        <v>444</v>
      </c>
      <c r="E1715" s="35" t="s">
        <v>13725</v>
      </c>
      <c r="F1715" s="35" t="s">
        <v>13715</v>
      </c>
      <c r="G1715" s="20">
        <v>44265</v>
      </c>
      <c r="H1715" s="35" t="s">
        <v>3225</v>
      </c>
      <c r="I1715" s="35" t="s">
        <v>54</v>
      </c>
      <c r="J1715" s="35" t="s">
        <v>176</v>
      </c>
      <c r="K1715">
        <v>18</v>
      </c>
      <c r="L1715">
        <v>9.1999999999999993</v>
      </c>
      <c r="M1715" s="35" t="s">
        <v>13716</v>
      </c>
      <c r="N1715" s="35" t="s">
        <v>13717</v>
      </c>
      <c r="O1715" s="35" t="s">
        <v>51</v>
      </c>
      <c r="P1715" s="35" t="s">
        <v>2656</v>
      </c>
      <c r="Q1715" s="35" t="s">
        <v>90</v>
      </c>
      <c r="R1715" s="35" t="s">
        <v>2577</v>
      </c>
      <c r="S1715" s="35" t="s">
        <v>13718</v>
      </c>
      <c r="T1715">
        <v>34500000</v>
      </c>
      <c r="U1715">
        <v>10</v>
      </c>
      <c r="V1715" s="35" t="s">
        <v>13719</v>
      </c>
      <c r="W1715" s="35" t="s">
        <v>443</v>
      </c>
      <c r="X1715" s="35" t="s">
        <v>57</v>
      </c>
      <c r="Y1715" s="35" t="s">
        <v>48</v>
      </c>
      <c r="Z1715" s="35" t="s">
        <v>14691</v>
      </c>
      <c r="AA1715" s="35" t="s">
        <v>14691</v>
      </c>
      <c r="AC1715" s="35" t="s">
        <v>14691</v>
      </c>
      <c r="AD1715" s="35" t="s">
        <v>14691</v>
      </c>
      <c r="AE1715">
        <v>345035643</v>
      </c>
      <c r="AF1715">
        <v>10</v>
      </c>
      <c r="AG1715" s="35" t="s">
        <v>14691</v>
      </c>
      <c r="AI1715">
        <v>8625000</v>
      </c>
      <c r="AJ1715" s="20">
        <v>44363</v>
      </c>
      <c r="AK1715" s="20"/>
      <c r="AL1715">
        <v>10900000</v>
      </c>
      <c r="AO1715">
        <v>10900000</v>
      </c>
      <c r="AP1715" s="35" t="s">
        <v>14691</v>
      </c>
      <c r="AQ1715" s="35" t="s">
        <v>14691</v>
      </c>
      <c r="AR1715" s="35" t="s">
        <v>14691</v>
      </c>
      <c r="AS1715" s="35" t="s">
        <v>14691</v>
      </c>
      <c r="AT1715" s="35" t="s">
        <v>14691</v>
      </c>
      <c r="AU1715">
        <v>10.01</v>
      </c>
      <c r="AV1715">
        <v>10.090999999999999</v>
      </c>
      <c r="AW1715" t="b">
        <v>0</v>
      </c>
      <c r="AX1715">
        <v>34500000</v>
      </c>
      <c r="AY1715" s="20">
        <v>45095</v>
      </c>
      <c r="AZ1715" s="20"/>
      <c r="BA1715" s="20"/>
      <c r="BB1715">
        <v>1</v>
      </c>
      <c r="BC1715">
        <v>0.25</v>
      </c>
      <c r="BD1715">
        <v>1</v>
      </c>
      <c r="BE1715">
        <v>11.5</v>
      </c>
      <c r="BF1715" s="35" t="s">
        <v>14691</v>
      </c>
      <c r="BG1715" s="35" t="s">
        <v>13726</v>
      </c>
      <c r="BH1715" s="35" t="s">
        <v>13727</v>
      </c>
      <c r="BI1715" s="35" t="s">
        <v>2589</v>
      </c>
      <c r="BJ1715" s="35" t="s">
        <v>13728</v>
      </c>
    </row>
    <row r="1716" spans="1:62" x14ac:dyDescent="0.2">
      <c r="A1716">
        <v>1714</v>
      </c>
      <c r="B1716" s="35" t="s">
        <v>7066</v>
      </c>
      <c r="C1716" s="35" t="s">
        <v>7067</v>
      </c>
      <c r="D1716" s="35" t="s">
        <v>7068</v>
      </c>
      <c r="E1716" s="35" t="s">
        <v>7069</v>
      </c>
      <c r="F1716" s="35" t="s">
        <v>7070</v>
      </c>
      <c r="G1716" s="20">
        <v>44454</v>
      </c>
      <c r="H1716" s="35" t="s">
        <v>2755</v>
      </c>
      <c r="I1716" s="35" t="s">
        <v>54</v>
      </c>
      <c r="J1716" s="35" t="s">
        <v>69</v>
      </c>
      <c r="K1716">
        <v>18</v>
      </c>
      <c r="L1716">
        <v>9.1999999999999993</v>
      </c>
      <c r="M1716" s="35" t="s">
        <v>7071</v>
      </c>
      <c r="N1716" s="35" t="s">
        <v>7072</v>
      </c>
      <c r="O1716" s="35" t="s">
        <v>241</v>
      </c>
      <c r="P1716" s="35" t="s">
        <v>3730</v>
      </c>
      <c r="Q1716" s="35" t="s">
        <v>52</v>
      </c>
      <c r="R1716" s="35" t="s">
        <v>2577</v>
      </c>
      <c r="S1716" s="35" t="s">
        <v>7073</v>
      </c>
      <c r="T1716">
        <v>14375000</v>
      </c>
      <c r="U1716">
        <v>10</v>
      </c>
      <c r="V1716" s="35" t="s">
        <v>14691</v>
      </c>
      <c r="W1716" s="35" t="s">
        <v>441</v>
      </c>
      <c r="X1716" s="35" t="s">
        <v>79</v>
      </c>
      <c r="Y1716" s="35" t="s">
        <v>93</v>
      </c>
      <c r="Z1716" s="35" t="s">
        <v>14691</v>
      </c>
      <c r="AA1716" s="35" t="s">
        <v>14691</v>
      </c>
      <c r="AC1716" s="35" t="s">
        <v>14691</v>
      </c>
      <c r="AD1716" s="35" t="s">
        <v>14691</v>
      </c>
      <c r="AE1716">
        <v>146625000</v>
      </c>
      <c r="AF1716">
        <v>10.199999999999999</v>
      </c>
      <c r="AG1716" s="35" t="s">
        <v>14691</v>
      </c>
      <c r="AI1716">
        <v>7187500</v>
      </c>
      <c r="AJ1716" s="20">
        <v>44483</v>
      </c>
      <c r="AK1716" s="20"/>
      <c r="AL1716">
        <v>7625000</v>
      </c>
      <c r="AO1716">
        <v>6100000</v>
      </c>
      <c r="AP1716" s="35" t="s">
        <v>14691</v>
      </c>
      <c r="AQ1716" s="35" t="s">
        <v>14691</v>
      </c>
      <c r="AR1716" s="35" t="s">
        <v>14691</v>
      </c>
      <c r="AS1716" s="35" t="s">
        <v>14691</v>
      </c>
      <c r="AT1716" s="35" t="s">
        <v>14691</v>
      </c>
      <c r="AU1716">
        <v>10.199999999999999</v>
      </c>
      <c r="AV1716">
        <v>10.263999999999999</v>
      </c>
      <c r="AW1716" t="b">
        <v>0</v>
      </c>
      <c r="AX1716">
        <v>14375000</v>
      </c>
      <c r="AY1716" s="20">
        <v>44944</v>
      </c>
      <c r="AZ1716" s="20"/>
      <c r="BA1716" s="20"/>
      <c r="BB1716">
        <v>1</v>
      </c>
      <c r="BC1716">
        <v>0.5</v>
      </c>
      <c r="BD1716">
        <v>1</v>
      </c>
      <c r="BE1716">
        <v>11.5</v>
      </c>
      <c r="BF1716" s="35" t="s">
        <v>14691</v>
      </c>
      <c r="BG1716" s="35" t="s">
        <v>442</v>
      </c>
      <c r="BH1716" s="35" t="s">
        <v>7074</v>
      </c>
      <c r="BI1716" s="35" t="s">
        <v>2580</v>
      </c>
      <c r="BJ1716" s="35" t="s">
        <v>7075</v>
      </c>
    </row>
    <row r="1717" spans="1:62" x14ac:dyDescent="0.2">
      <c r="A1717">
        <v>1715</v>
      </c>
      <c r="B1717" s="35" t="s">
        <v>7066</v>
      </c>
      <c r="C1717" s="35" t="s">
        <v>7067</v>
      </c>
      <c r="D1717" s="35" t="s">
        <v>7068</v>
      </c>
      <c r="E1717" s="35" t="s">
        <v>7076</v>
      </c>
      <c r="F1717" s="35" t="s">
        <v>7070</v>
      </c>
      <c r="G1717" s="20">
        <v>44454</v>
      </c>
      <c r="H1717" s="35" t="s">
        <v>2755</v>
      </c>
      <c r="I1717" s="35" t="s">
        <v>54</v>
      </c>
      <c r="J1717" s="35" t="s">
        <v>69</v>
      </c>
      <c r="K1717">
        <v>18</v>
      </c>
      <c r="L1717">
        <v>9.1999999999999993</v>
      </c>
      <c r="M1717" s="35" t="s">
        <v>7071</v>
      </c>
      <c r="N1717" s="35" t="s">
        <v>7072</v>
      </c>
      <c r="O1717" s="35" t="s">
        <v>241</v>
      </c>
      <c r="P1717" s="35" t="s">
        <v>3730</v>
      </c>
      <c r="Q1717" s="35" t="s">
        <v>52</v>
      </c>
      <c r="R1717" s="35" t="s">
        <v>2577</v>
      </c>
      <c r="S1717" s="35" t="s">
        <v>7073</v>
      </c>
      <c r="T1717">
        <v>14375000</v>
      </c>
      <c r="U1717">
        <v>10</v>
      </c>
      <c r="V1717" s="35" t="s">
        <v>14691</v>
      </c>
      <c r="W1717" s="35" t="s">
        <v>441</v>
      </c>
      <c r="X1717" s="35" t="s">
        <v>79</v>
      </c>
      <c r="Y1717" s="35" t="s">
        <v>93</v>
      </c>
      <c r="Z1717" s="35" t="s">
        <v>14691</v>
      </c>
      <c r="AA1717" s="35" t="s">
        <v>14691</v>
      </c>
      <c r="AC1717" s="35" t="s">
        <v>14691</v>
      </c>
      <c r="AD1717" s="35" t="s">
        <v>14691</v>
      </c>
      <c r="AE1717">
        <v>146625000</v>
      </c>
      <c r="AF1717">
        <v>10.199999999999999</v>
      </c>
      <c r="AG1717" s="35" t="s">
        <v>14691</v>
      </c>
      <c r="AI1717">
        <v>7187500</v>
      </c>
      <c r="AJ1717" s="20">
        <v>44483</v>
      </c>
      <c r="AK1717" s="20"/>
      <c r="AL1717">
        <v>7625000</v>
      </c>
      <c r="AO1717">
        <v>6100000</v>
      </c>
      <c r="AP1717" s="35" t="s">
        <v>14691</v>
      </c>
      <c r="AQ1717" s="35" t="s">
        <v>14691</v>
      </c>
      <c r="AR1717" s="35" t="s">
        <v>14691</v>
      </c>
      <c r="AS1717" s="35" t="s">
        <v>14691</v>
      </c>
      <c r="AT1717" s="35" t="s">
        <v>14691</v>
      </c>
      <c r="AU1717">
        <v>10.199999999999999</v>
      </c>
      <c r="AV1717">
        <v>10.263999999999999</v>
      </c>
      <c r="AW1717" t="b">
        <v>0</v>
      </c>
      <c r="AX1717">
        <v>14375000</v>
      </c>
      <c r="AY1717" s="20">
        <v>44944</v>
      </c>
      <c r="AZ1717" s="20"/>
      <c r="BA1717" s="20"/>
      <c r="BB1717">
        <v>1</v>
      </c>
      <c r="BC1717">
        <v>0.5</v>
      </c>
      <c r="BD1717">
        <v>1</v>
      </c>
      <c r="BE1717">
        <v>11.5</v>
      </c>
      <c r="BF1717" s="35" t="s">
        <v>14691</v>
      </c>
      <c r="BG1717" s="35" t="s">
        <v>7066</v>
      </c>
      <c r="BH1717" s="35" t="s">
        <v>7077</v>
      </c>
      <c r="BI1717" s="35" t="s">
        <v>2584</v>
      </c>
      <c r="BJ1717" s="35" t="s">
        <v>7078</v>
      </c>
    </row>
    <row r="1718" spans="1:62" x14ac:dyDescent="0.2">
      <c r="A1718">
        <v>1716</v>
      </c>
      <c r="B1718" s="35" t="s">
        <v>7066</v>
      </c>
      <c r="C1718" s="35" t="s">
        <v>7067</v>
      </c>
      <c r="D1718" s="35" t="s">
        <v>7068</v>
      </c>
      <c r="E1718" s="35" t="s">
        <v>7079</v>
      </c>
      <c r="F1718" s="35" t="s">
        <v>7070</v>
      </c>
      <c r="G1718" s="20">
        <v>44454</v>
      </c>
      <c r="H1718" s="35" t="s">
        <v>2755</v>
      </c>
      <c r="I1718" s="35" t="s">
        <v>54</v>
      </c>
      <c r="J1718" s="35" t="s">
        <v>69</v>
      </c>
      <c r="K1718">
        <v>18</v>
      </c>
      <c r="L1718">
        <v>9.1999999999999993</v>
      </c>
      <c r="M1718" s="35" t="s">
        <v>7071</v>
      </c>
      <c r="N1718" s="35" t="s">
        <v>7072</v>
      </c>
      <c r="O1718" s="35" t="s">
        <v>241</v>
      </c>
      <c r="P1718" s="35" t="s">
        <v>3730</v>
      </c>
      <c r="Q1718" s="35" t="s">
        <v>52</v>
      </c>
      <c r="R1718" s="35" t="s">
        <v>2577</v>
      </c>
      <c r="S1718" s="35" t="s">
        <v>7073</v>
      </c>
      <c r="T1718">
        <v>14375000</v>
      </c>
      <c r="U1718">
        <v>10</v>
      </c>
      <c r="V1718" s="35" t="s">
        <v>14691</v>
      </c>
      <c r="W1718" s="35" t="s">
        <v>441</v>
      </c>
      <c r="X1718" s="35" t="s">
        <v>79</v>
      </c>
      <c r="Y1718" s="35" t="s">
        <v>93</v>
      </c>
      <c r="Z1718" s="35" t="s">
        <v>14691</v>
      </c>
      <c r="AA1718" s="35" t="s">
        <v>14691</v>
      </c>
      <c r="AC1718" s="35" t="s">
        <v>14691</v>
      </c>
      <c r="AD1718" s="35" t="s">
        <v>14691</v>
      </c>
      <c r="AE1718">
        <v>146625000</v>
      </c>
      <c r="AF1718">
        <v>10.199999999999999</v>
      </c>
      <c r="AG1718" s="35" t="s">
        <v>14691</v>
      </c>
      <c r="AI1718">
        <v>7187500</v>
      </c>
      <c r="AJ1718" s="20">
        <v>44483</v>
      </c>
      <c r="AK1718" s="20"/>
      <c r="AL1718">
        <v>7625000</v>
      </c>
      <c r="AO1718">
        <v>6100000</v>
      </c>
      <c r="AP1718" s="35" t="s">
        <v>14691</v>
      </c>
      <c r="AQ1718" s="35" t="s">
        <v>14691</v>
      </c>
      <c r="AR1718" s="35" t="s">
        <v>14691</v>
      </c>
      <c r="AS1718" s="35" t="s">
        <v>14691</v>
      </c>
      <c r="AT1718" s="35" t="s">
        <v>14691</v>
      </c>
      <c r="AU1718">
        <v>10.199999999999999</v>
      </c>
      <c r="AV1718">
        <v>10.263999999999999</v>
      </c>
      <c r="AW1718" t="b">
        <v>0</v>
      </c>
      <c r="AX1718">
        <v>14375000</v>
      </c>
      <c r="AY1718" s="20">
        <v>44944</v>
      </c>
      <c r="AZ1718" s="20"/>
      <c r="BA1718" s="20"/>
      <c r="BB1718">
        <v>1</v>
      </c>
      <c r="BC1718">
        <v>0.5</v>
      </c>
      <c r="BD1718">
        <v>1</v>
      </c>
      <c r="BE1718">
        <v>11.5</v>
      </c>
      <c r="BF1718" s="35" t="s">
        <v>14691</v>
      </c>
      <c r="BG1718" s="35" t="s">
        <v>7080</v>
      </c>
      <c r="BH1718" s="35" t="s">
        <v>7081</v>
      </c>
      <c r="BI1718" s="35" t="s">
        <v>2589</v>
      </c>
      <c r="BJ1718" s="35" t="s">
        <v>7082</v>
      </c>
    </row>
    <row r="1719" spans="1:62" x14ac:dyDescent="0.2">
      <c r="A1719">
        <v>1717</v>
      </c>
      <c r="B1719" s="35" t="s">
        <v>10998</v>
      </c>
      <c r="C1719" s="35" t="s">
        <v>10999</v>
      </c>
      <c r="D1719" s="35" t="s">
        <v>11000</v>
      </c>
      <c r="E1719" s="35" t="s">
        <v>11001</v>
      </c>
      <c r="F1719" s="35" t="s">
        <v>11002</v>
      </c>
      <c r="G1719" s="20">
        <v>44229</v>
      </c>
      <c r="H1719" s="35" t="s">
        <v>3225</v>
      </c>
      <c r="I1719" s="35" t="s">
        <v>54</v>
      </c>
      <c r="J1719" s="35" t="s">
        <v>53</v>
      </c>
      <c r="K1719">
        <v>18</v>
      </c>
      <c r="L1719">
        <v>9.1999999999999993</v>
      </c>
      <c r="M1719" s="35" t="s">
        <v>11003</v>
      </c>
      <c r="N1719" s="35" t="s">
        <v>11004</v>
      </c>
      <c r="O1719" s="35" t="s">
        <v>82</v>
      </c>
      <c r="P1719" s="35" t="s">
        <v>2656</v>
      </c>
      <c r="Q1719" s="35" t="s">
        <v>209</v>
      </c>
      <c r="R1719" s="35" t="s">
        <v>2577</v>
      </c>
      <c r="S1719" s="35" t="s">
        <v>11005</v>
      </c>
      <c r="T1719">
        <v>34500000</v>
      </c>
      <c r="U1719">
        <v>10</v>
      </c>
      <c r="V1719" s="35" t="s">
        <v>14691</v>
      </c>
      <c r="W1719" s="35" t="s">
        <v>439</v>
      </c>
      <c r="X1719" s="35" t="s">
        <v>79</v>
      </c>
      <c r="Y1719" s="35" t="s">
        <v>48</v>
      </c>
      <c r="Z1719" s="35" t="s">
        <v>14691</v>
      </c>
      <c r="AA1719" s="35" t="s">
        <v>14691</v>
      </c>
      <c r="AC1719" s="35" t="s">
        <v>14691</v>
      </c>
      <c r="AD1719" s="35" t="s">
        <v>14691</v>
      </c>
      <c r="AE1719">
        <v>345048770</v>
      </c>
      <c r="AF1719">
        <v>10</v>
      </c>
      <c r="AG1719" s="35" t="s">
        <v>14691</v>
      </c>
      <c r="AI1719">
        <v>11500000</v>
      </c>
      <c r="AJ1719" s="20">
        <v>44267</v>
      </c>
      <c r="AK1719" s="20"/>
      <c r="AL1719">
        <v>8900000</v>
      </c>
      <c r="AO1719">
        <v>5933333</v>
      </c>
      <c r="AP1719" s="35" t="s">
        <v>14691</v>
      </c>
      <c r="AQ1719" s="35" t="s">
        <v>14691</v>
      </c>
      <c r="AR1719" s="35" t="s">
        <v>14691</v>
      </c>
      <c r="AS1719" s="35" t="s">
        <v>14691</v>
      </c>
      <c r="AT1719" s="35" t="s">
        <v>14691</v>
      </c>
      <c r="AU1719">
        <v>10.01</v>
      </c>
      <c r="AV1719">
        <v>10.079000000000001</v>
      </c>
      <c r="AW1719" t="b">
        <v>0</v>
      </c>
      <c r="AX1719">
        <v>34500000</v>
      </c>
      <c r="AY1719" s="20">
        <v>45001</v>
      </c>
      <c r="AZ1719" s="20"/>
      <c r="BA1719" s="20"/>
      <c r="BB1719">
        <v>1</v>
      </c>
      <c r="BC1719">
        <v>0.3333333432674408</v>
      </c>
      <c r="BD1719">
        <v>1</v>
      </c>
      <c r="BE1719">
        <v>11.5</v>
      </c>
      <c r="BF1719" s="35" t="s">
        <v>14691</v>
      </c>
      <c r="BG1719" s="35" t="s">
        <v>440</v>
      </c>
      <c r="BH1719" s="35" t="s">
        <v>11006</v>
      </c>
      <c r="BI1719" s="35" t="s">
        <v>2580</v>
      </c>
      <c r="BJ1719" s="35" t="s">
        <v>11007</v>
      </c>
    </row>
    <row r="1720" spans="1:62" x14ac:dyDescent="0.2">
      <c r="A1720">
        <v>1718</v>
      </c>
      <c r="B1720" s="35" t="s">
        <v>10998</v>
      </c>
      <c r="C1720" s="35" t="s">
        <v>10999</v>
      </c>
      <c r="D1720" s="35" t="s">
        <v>11000</v>
      </c>
      <c r="E1720" s="35" t="s">
        <v>11008</v>
      </c>
      <c r="F1720" s="35" t="s">
        <v>11002</v>
      </c>
      <c r="G1720" s="20">
        <v>44229</v>
      </c>
      <c r="H1720" s="35" t="s">
        <v>3225</v>
      </c>
      <c r="I1720" s="35" t="s">
        <v>54</v>
      </c>
      <c r="J1720" s="35" t="s">
        <v>53</v>
      </c>
      <c r="K1720">
        <v>18</v>
      </c>
      <c r="L1720">
        <v>9.1999999999999993</v>
      </c>
      <c r="M1720" s="35" t="s">
        <v>11003</v>
      </c>
      <c r="N1720" s="35" t="s">
        <v>11004</v>
      </c>
      <c r="O1720" s="35" t="s">
        <v>82</v>
      </c>
      <c r="P1720" s="35" t="s">
        <v>2656</v>
      </c>
      <c r="Q1720" s="35" t="s">
        <v>209</v>
      </c>
      <c r="R1720" s="35" t="s">
        <v>2577</v>
      </c>
      <c r="S1720" s="35" t="s">
        <v>11005</v>
      </c>
      <c r="T1720">
        <v>34500000</v>
      </c>
      <c r="U1720">
        <v>10</v>
      </c>
      <c r="V1720" s="35" t="s">
        <v>14691</v>
      </c>
      <c r="W1720" s="35" t="s">
        <v>439</v>
      </c>
      <c r="X1720" s="35" t="s">
        <v>79</v>
      </c>
      <c r="Y1720" s="35" t="s">
        <v>48</v>
      </c>
      <c r="Z1720" s="35" t="s">
        <v>14691</v>
      </c>
      <c r="AA1720" s="35" t="s">
        <v>14691</v>
      </c>
      <c r="AC1720" s="35" t="s">
        <v>14691</v>
      </c>
      <c r="AD1720" s="35" t="s">
        <v>14691</v>
      </c>
      <c r="AE1720">
        <v>345048770</v>
      </c>
      <c r="AF1720">
        <v>10</v>
      </c>
      <c r="AG1720" s="35" t="s">
        <v>14691</v>
      </c>
      <c r="AI1720">
        <v>11500000</v>
      </c>
      <c r="AJ1720" s="20">
        <v>44267</v>
      </c>
      <c r="AK1720" s="20"/>
      <c r="AL1720">
        <v>8900000</v>
      </c>
      <c r="AO1720">
        <v>5933333</v>
      </c>
      <c r="AP1720" s="35" t="s">
        <v>14691</v>
      </c>
      <c r="AQ1720" s="35" t="s">
        <v>14691</v>
      </c>
      <c r="AR1720" s="35" t="s">
        <v>14691</v>
      </c>
      <c r="AS1720" s="35" t="s">
        <v>14691</v>
      </c>
      <c r="AT1720" s="35" t="s">
        <v>14691</v>
      </c>
      <c r="AU1720">
        <v>10.01</v>
      </c>
      <c r="AV1720">
        <v>10.079000000000001</v>
      </c>
      <c r="AW1720" t="b">
        <v>0</v>
      </c>
      <c r="AX1720">
        <v>34500000</v>
      </c>
      <c r="AY1720" s="20">
        <v>45001</v>
      </c>
      <c r="AZ1720" s="20"/>
      <c r="BA1720" s="20"/>
      <c r="BB1720">
        <v>1</v>
      </c>
      <c r="BC1720">
        <v>0.3333333432674408</v>
      </c>
      <c r="BD1720">
        <v>1</v>
      </c>
      <c r="BE1720">
        <v>11.5</v>
      </c>
      <c r="BF1720" s="35" t="s">
        <v>14691</v>
      </c>
      <c r="BG1720" s="35" t="s">
        <v>10998</v>
      </c>
      <c r="BH1720" s="35" t="s">
        <v>11009</v>
      </c>
      <c r="BI1720" s="35" t="s">
        <v>2584</v>
      </c>
      <c r="BJ1720" s="35" t="s">
        <v>11010</v>
      </c>
    </row>
    <row r="1721" spans="1:62" x14ac:dyDescent="0.2">
      <c r="A1721">
        <v>1719</v>
      </c>
      <c r="B1721" s="35" t="s">
        <v>10998</v>
      </c>
      <c r="C1721" s="35" t="s">
        <v>10999</v>
      </c>
      <c r="D1721" s="35" t="s">
        <v>11000</v>
      </c>
      <c r="E1721" s="35" t="s">
        <v>11011</v>
      </c>
      <c r="F1721" s="35" t="s">
        <v>11002</v>
      </c>
      <c r="G1721" s="20">
        <v>44229</v>
      </c>
      <c r="H1721" s="35" t="s">
        <v>3225</v>
      </c>
      <c r="I1721" s="35" t="s">
        <v>54</v>
      </c>
      <c r="J1721" s="35" t="s">
        <v>53</v>
      </c>
      <c r="K1721">
        <v>18</v>
      </c>
      <c r="L1721">
        <v>9.1999999999999993</v>
      </c>
      <c r="M1721" s="35" t="s">
        <v>11003</v>
      </c>
      <c r="N1721" s="35" t="s">
        <v>11004</v>
      </c>
      <c r="O1721" s="35" t="s">
        <v>82</v>
      </c>
      <c r="P1721" s="35" t="s">
        <v>2656</v>
      </c>
      <c r="Q1721" s="35" t="s">
        <v>209</v>
      </c>
      <c r="R1721" s="35" t="s">
        <v>2577</v>
      </c>
      <c r="S1721" s="35" t="s">
        <v>11005</v>
      </c>
      <c r="T1721">
        <v>34500000</v>
      </c>
      <c r="U1721">
        <v>10</v>
      </c>
      <c r="V1721" s="35" t="s">
        <v>14691</v>
      </c>
      <c r="W1721" s="35" t="s">
        <v>439</v>
      </c>
      <c r="X1721" s="35" t="s">
        <v>79</v>
      </c>
      <c r="Y1721" s="35" t="s">
        <v>48</v>
      </c>
      <c r="Z1721" s="35" t="s">
        <v>14691</v>
      </c>
      <c r="AA1721" s="35" t="s">
        <v>14691</v>
      </c>
      <c r="AC1721" s="35" t="s">
        <v>14691</v>
      </c>
      <c r="AD1721" s="35" t="s">
        <v>14691</v>
      </c>
      <c r="AE1721">
        <v>345048770</v>
      </c>
      <c r="AF1721">
        <v>10</v>
      </c>
      <c r="AG1721" s="35" t="s">
        <v>14691</v>
      </c>
      <c r="AI1721">
        <v>11500000</v>
      </c>
      <c r="AJ1721" s="20">
        <v>44267</v>
      </c>
      <c r="AK1721" s="20"/>
      <c r="AL1721">
        <v>8900000</v>
      </c>
      <c r="AO1721">
        <v>5933333</v>
      </c>
      <c r="AP1721" s="35" t="s">
        <v>14691</v>
      </c>
      <c r="AQ1721" s="35" t="s">
        <v>14691</v>
      </c>
      <c r="AR1721" s="35" t="s">
        <v>14691</v>
      </c>
      <c r="AS1721" s="35" t="s">
        <v>14691</v>
      </c>
      <c r="AT1721" s="35" t="s">
        <v>14691</v>
      </c>
      <c r="AU1721">
        <v>10.01</v>
      </c>
      <c r="AV1721">
        <v>10.079000000000001</v>
      </c>
      <c r="AW1721" t="b">
        <v>0</v>
      </c>
      <c r="AX1721">
        <v>34500000</v>
      </c>
      <c r="AY1721" s="20">
        <v>45001</v>
      </c>
      <c r="AZ1721" s="20"/>
      <c r="BA1721" s="20"/>
      <c r="BB1721">
        <v>1</v>
      </c>
      <c r="BC1721">
        <v>0.3333333432674408</v>
      </c>
      <c r="BD1721">
        <v>1</v>
      </c>
      <c r="BE1721">
        <v>11.5</v>
      </c>
      <c r="BF1721" s="35" t="s">
        <v>14691</v>
      </c>
      <c r="BG1721" s="35" t="s">
        <v>11012</v>
      </c>
      <c r="BH1721" s="35" t="s">
        <v>11013</v>
      </c>
      <c r="BI1721" s="35" t="s">
        <v>2589</v>
      </c>
      <c r="BJ1721" s="35" t="s">
        <v>11014</v>
      </c>
    </row>
    <row r="1722" spans="1:62" x14ac:dyDescent="0.2">
      <c r="A1722">
        <v>1720</v>
      </c>
      <c r="B1722" s="35" t="s">
        <v>12657</v>
      </c>
      <c r="C1722" s="35" t="s">
        <v>12658</v>
      </c>
      <c r="D1722" s="35" t="s">
        <v>12659</v>
      </c>
      <c r="E1722" s="35" t="s">
        <v>12660</v>
      </c>
      <c r="F1722" s="35" t="s">
        <v>12661</v>
      </c>
      <c r="G1722" s="20">
        <v>44488</v>
      </c>
      <c r="H1722" s="35" t="s">
        <v>91</v>
      </c>
      <c r="I1722" s="35" t="s">
        <v>61</v>
      </c>
      <c r="J1722" s="35" t="s">
        <v>69</v>
      </c>
      <c r="K1722">
        <v>18</v>
      </c>
      <c r="L1722">
        <v>9.1999999999999993</v>
      </c>
      <c r="M1722" s="35" t="s">
        <v>12662</v>
      </c>
      <c r="N1722" s="35" t="s">
        <v>12663</v>
      </c>
      <c r="O1722" s="35" t="s">
        <v>96</v>
      </c>
      <c r="P1722" s="35" t="s">
        <v>2575</v>
      </c>
      <c r="Q1722" s="35" t="s">
        <v>111</v>
      </c>
      <c r="R1722" s="35" t="s">
        <v>2577</v>
      </c>
      <c r="S1722" s="35" t="s">
        <v>12664</v>
      </c>
      <c r="T1722">
        <v>30000000</v>
      </c>
      <c r="U1722">
        <v>10</v>
      </c>
      <c r="V1722" s="35" t="s">
        <v>12665</v>
      </c>
      <c r="W1722" s="35" t="s">
        <v>437</v>
      </c>
      <c r="X1722" s="35" t="s">
        <v>104</v>
      </c>
      <c r="Y1722" s="35" t="s">
        <v>48</v>
      </c>
      <c r="Z1722" s="35" t="s">
        <v>14691</v>
      </c>
      <c r="AA1722" s="35" t="s">
        <v>14691</v>
      </c>
      <c r="AB1722">
        <v>50000000</v>
      </c>
      <c r="AC1722" s="35" t="s">
        <v>12666</v>
      </c>
      <c r="AD1722" s="35" t="s">
        <v>12667</v>
      </c>
      <c r="AE1722">
        <v>306000000</v>
      </c>
      <c r="AF1722">
        <v>10.199999999999999</v>
      </c>
      <c r="AG1722" s="35" t="s">
        <v>14691</v>
      </c>
      <c r="AI1722">
        <v>15000000</v>
      </c>
      <c r="AJ1722" s="20">
        <v>44505</v>
      </c>
      <c r="AK1722" s="20"/>
      <c r="AL1722">
        <v>14000000</v>
      </c>
      <c r="AO1722">
        <v>14000000</v>
      </c>
      <c r="AP1722" s="35" t="s">
        <v>14691</v>
      </c>
      <c r="AQ1722" s="35" t="s">
        <v>14691</v>
      </c>
      <c r="AR1722" s="35" t="s">
        <v>14691</v>
      </c>
      <c r="AS1722" s="35" t="s">
        <v>14691</v>
      </c>
      <c r="AT1722" s="35" t="s">
        <v>14691</v>
      </c>
      <c r="AU1722">
        <v>10.199999999999999</v>
      </c>
      <c r="AV1722">
        <v>10.284000000000001</v>
      </c>
      <c r="AW1722" t="b">
        <v>0</v>
      </c>
      <c r="AX1722">
        <v>30000000</v>
      </c>
      <c r="AY1722" s="20">
        <v>45055</v>
      </c>
      <c r="AZ1722" s="20"/>
      <c r="BA1722" s="20">
        <v>45239</v>
      </c>
      <c r="BB1722">
        <v>1</v>
      </c>
      <c r="BC1722">
        <v>0.5</v>
      </c>
      <c r="BD1722">
        <v>1</v>
      </c>
      <c r="BE1722">
        <v>11.5</v>
      </c>
      <c r="BF1722" s="35" t="s">
        <v>14691</v>
      </c>
      <c r="BG1722" s="35" t="s">
        <v>438</v>
      </c>
      <c r="BH1722" s="35" t="s">
        <v>12668</v>
      </c>
      <c r="BI1722" s="35" t="s">
        <v>2580</v>
      </c>
      <c r="BJ1722" s="35" t="s">
        <v>12669</v>
      </c>
    </row>
    <row r="1723" spans="1:62" x14ac:dyDescent="0.2">
      <c r="A1723">
        <v>1721</v>
      </c>
      <c r="B1723" s="35" t="s">
        <v>12657</v>
      </c>
      <c r="C1723" s="35" t="s">
        <v>12658</v>
      </c>
      <c r="D1723" s="35" t="s">
        <v>12659</v>
      </c>
      <c r="E1723" s="35" t="s">
        <v>12670</v>
      </c>
      <c r="F1723" s="35" t="s">
        <v>12661</v>
      </c>
      <c r="G1723" s="20">
        <v>44488</v>
      </c>
      <c r="H1723" s="35" t="s">
        <v>91</v>
      </c>
      <c r="I1723" s="35" t="s">
        <v>61</v>
      </c>
      <c r="J1723" s="35" t="s">
        <v>69</v>
      </c>
      <c r="K1723">
        <v>18</v>
      </c>
      <c r="L1723">
        <v>9.1999999999999993</v>
      </c>
      <c r="M1723" s="35" t="s">
        <v>12662</v>
      </c>
      <c r="N1723" s="35" t="s">
        <v>12663</v>
      </c>
      <c r="O1723" s="35" t="s">
        <v>96</v>
      </c>
      <c r="P1723" s="35" t="s">
        <v>2575</v>
      </c>
      <c r="Q1723" s="35" t="s">
        <v>111</v>
      </c>
      <c r="R1723" s="35" t="s">
        <v>2577</v>
      </c>
      <c r="S1723" s="35" t="s">
        <v>12664</v>
      </c>
      <c r="T1723">
        <v>30000000</v>
      </c>
      <c r="U1723">
        <v>10</v>
      </c>
      <c r="V1723" s="35" t="s">
        <v>12665</v>
      </c>
      <c r="W1723" s="35" t="s">
        <v>437</v>
      </c>
      <c r="X1723" s="35" t="s">
        <v>104</v>
      </c>
      <c r="Y1723" s="35" t="s">
        <v>48</v>
      </c>
      <c r="Z1723" s="35" t="s">
        <v>14691</v>
      </c>
      <c r="AA1723" s="35" t="s">
        <v>14691</v>
      </c>
      <c r="AB1723">
        <v>50000000</v>
      </c>
      <c r="AC1723" s="35" t="s">
        <v>12666</v>
      </c>
      <c r="AD1723" s="35" t="s">
        <v>12667</v>
      </c>
      <c r="AE1723">
        <v>306000000</v>
      </c>
      <c r="AF1723">
        <v>10.199999999999999</v>
      </c>
      <c r="AG1723" s="35" t="s">
        <v>14691</v>
      </c>
      <c r="AI1723">
        <v>15000000</v>
      </c>
      <c r="AJ1723" s="20">
        <v>44505</v>
      </c>
      <c r="AK1723" s="20"/>
      <c r="AL1723">
        <v>14000000</v>
      </c>
      <c r="AO1723">
        <v>14000000</v>
      </c>
      <c r="AP1723" s="35" t="s">
        <v>14691</v>
      </c>
      <c r="AQ1723" s="35" t="s">
        <v>14691</v>
      </c>
      <c r="AR1723" s="35" t="s">
        <v>14691</v>
      </c>
      <c r="AS1723" s="35" t="s">
        <v>14691</v>
      </c>
      <c r="AT1723" s="35" t="s">
        <v>14691</v>
      </c>
      <c r="AU1723">
        <v>10.199999999999999</v>
      </c>
      <c r="AV1723">
        <v>10.284000000000001</v>
      </c>
      <c r="AW1723" t="b">
        <v>0</v>
      </c>
      <c r="AX1723">
        <v>30000000</v>
      </c>
      <c r="AY1723" s="20">
        <v>45055</v>
      </c>
      <c r="AZ1723" s="20"/>
      <c r="BA1723" s="20">
        <v>45239</v>
      </c>
      <c r="BB1723">
        <v>1</v>
      </c>
      <c r="BC1723">
        <v>0.5</v>
      </c>
      <c r="BD1723">
        <v>1</v>
      </c>
      <c r="BE1723">
        <v>11.5</v>
      </c>
      <c r="BF1723" s="35" t="s">
        <v>14691</v>
      </c>
      <c r="BG1723" s="35" t="s">
        <v>12657</v>
      </c>
      <c r="BH1723" s="35" t="s">
        <v>12671</v>
      </c>
      <c r="BI1723" s="35" t="s">
        <v>2584</v>
      </c>
      <c r="BJ1723" s="35" t="s">
        <v>12672</v>
      </c>
    </row>
    <row r="1724" spans="1:62" x14ac:dyDescent="0.2">
      <c r="A1724">
        <v>1722</v>
      </c>
      <c r="B1724" s="35" t="s">
        <v>12657</v>
      </c>
      <c r="C1724" s="35" t="s">
        <v>12658</v>
      </c>
      <c r="D1724" s="35" t="s">
        <v>12659</v>
      </c>
      <c r="E1724" s="35" t="s">
        <v>12673</v>
      </c>
      <c r="F1724" s="35" t="s">
        <v>12661</v>
      </c>
      <c r="G1724" s="20">
        <v>44488</v>
      </c>
      <c r="H1724" s="35" t="s">
        <v>91</v>
      </c>
      <c r="I1724" s="35" t="s">
        <v>61</v>
      </c>
      <c r="J1724" s="35" t="s">
        <v>69</v>
      </c>
      <c r="K1724">
        <v>18</v>
      </c>
      <c r="L1724">
        <v>9.1999999999999993</v>
      </c>
      <c r="M1724" s="35" t="s">
        <v>12662</v>
      </c>
      <c r="N1724" s="35" t="s">
        <v>12663</v>
      </c>
      <c r="O1724" s="35" t="s">
        <v>96</v>
      </c>
      <c r="P1724" s="35" t="s">
        <v>2575</v>
      </c>
      <c r="Q1724" s="35" t="s">
        <v>111</v>
      </c>
      <c r="R1724" s="35" t="s">
        <v>2577</v>
      </c>
      <c r="S1724" s="35" t="s">
        <v>12664</v>
      </c>
      <c r="T1724">
        <v>30000000</v>
      </c>
      <c r="U1724">
        <v>10</v>
      </c>
      <c r="V1724" s="35" t="s">
        <v>12665</v>
      </c>
      <c r="W1724" s="35" t="s">
        <v>437</v>
      </c>
      <c r="X1724" s="35" t="s">
        <v>104</v>
      </c>
      <c r="Y1724" s="35" t="s">
        <v>48</v>
      </c>
      <c r="Z1724" s="35" t="s">
        <v>14691</v>
      </c>
      <c r="AA1724" s="35" t="s">
        <v>14691</v>
      </c>
      <c r="AB1724">
        <v>50000000</v>
      </c>
      <c r="AC1724" s="35" t="s">
        <v>12666</v>
      </c>
      <c r="AD1724" s="35" t="s">
        <v>12667</v>
      </c>
      <c r="AE1724">
        <v>306000000</v>
      </c>
      <c r="AF1724">
        <v>10.199999999999999</v>
      </c>
      <c r="AG1724" s="35" t="s">
        <v>14691</v>
      </c>
      <c r="AI1724">
        <v>15000000</v>
      </c>
      <c r="AJ1724" s="20">
        <v>44505</v>
      </c>
      <c r="AK1724" s="20"/>
      <c r="AL1724">
        <v>14000000</v>
      </c>
      <c r="AO1724">
        <v>14000000</v>
      </c>
      <c r="AP1724" s="35" t="s">
        <v>14691</v>
      </c>
      <c r="AQ1724" s="35" t="s">
        <v>14691</v>
      </c>
      <c r="AR1724" s="35" t="s">
        <v>14691</v>
      </c>
      <c r="AS1724" s="35" t="s">
        <v>14691</v>
      </c>
      <c r="AT1724" s="35" t="s">
        <v>14691</v>
      </c>
      <c r="AU1724">
        <v>10.199999999999999</v>
      </c>
      <c r="AV1724">
        <v>10.284000000000001</v>
      </c>
      <c r="AW1724" t="b">
        <v>0</v>
      </c>
      <c r="AX1724">
        <v>30000000</v>
      </c>
      <c r="AY1724" s="20">
        <v>45055</v>
      </c>
      <c r="AZ1724" s="20"/>
      <c r="BA1724" s="20">
        <v>45239</v>
      </c>
      <c r="BB1724">
        <v>1</v>
      </c>
      <c r="BC1724">
        <v>0.5</v>
      </c>
      <c r="BD1724">
        <v>1</v>
      </c>
      <c r="BE1724">
        <v>11.5</v>
      </c>
      <c r="BF1724" s="35" t="s">
        <v>14691</v>
      </c>
      <c r="BG1724" s="35" t="s">
        <v>12674</v>
      </c>
      <c r="BH1724" s="35" t="s">
        <v>12675</v>
      </c>
      <c r="BI1724" s="35" t="s">
        <v>2589</v>
      </c>
      <c r="BJ1724" s="35" t="s">
        <v>12676</v>
      </c>
    </row>
    <row r="1725" spans="1:62" x14ac:dyDescent="0.2">
      <c r="A1725">
        <v>1723</v>
      </c>
      <c r="B1725" s="35" t="s">
        <v>8571</v>
      </c>
      <c r="C1725" s="35" t="s">
        <v>8572</v>
      </c>
      <c r="D1725" s="35" t="s">
        <v>8573</v>
      </c>
      <c r="E1725" s="35" t="s">
        <v>8574</v>
      </c>
      <c r="F1725" s="35" t="s">
        <v>8575</v>
      </c>
      <c r="G1725" s="20">
        <v>44294</v>
      </c>
      <c r="H1725" s="35" t="s">
        <v>2949</v>
      </c>
      <c r="I1725" s="35" t="s">
        <v>61</v>
      </c>
      <c r="J1725" s="35" t="s">
        <v>69</v>
      </c>
      <c r="K1725">
        <v>18</v>
      </c>
      <c r="L1725">
        <v>9.1999999999999993</v>
      </c>
      <c r="M1725" s="35" t="s">
        <v>8576</v>
      </c>
      <c r="N1725" s="35" t="s">
        <v>8577</v>
      </c>
      <c r="O1725" s="35" t="s">
        <v>435</v>
      </c>
      <c r="P1725" s="35" t="s">
        <v>2575</v>
      </c>
      <c r="Q1725" s="35" t="s">
        <v>52</v>
      </c>
      <c r="R1725" s="35" t="s">
        <v>2623</v>
      </c>
      <c r="S1725" s="35" t="s">
        <v>8578</v>
      </c>
      <c r="T1725">
        <v>25000000</v>
      </c>
      <c r="U1725">
        <v>10</v>
      </c>
      <c r="V1725" s="35" t="s">
        <v>14691</v>
      </c>
      <c r="W1725" s="35" t="s">
        <v>434</v>
      </c>
      <c r="X1725" s="35" t="s">
        <v>79</v>
      </c>
      <c r="Y1725" s="35" t="s">
        <v>48</v>
      </c>
      <c r="Z1725" s="35" t="s">
        <v>14691</v>
      </c>
      <c r="AA1725" s="35" t="s">
        <v>14691</v>
      </c>
      <c r="AC1725" s="35" t="s">
        <v>14691</v>
      </c>
      <c r="AD1725" s="35" t="s">
        <v>14691</v>
      </c>
      <c r="AE1725">
        <v>250010974</v>
      </c>
      <c r="AF1725">
        <v>10</v>
      </c>
      <c r="AG1725" s="35" t="s">
        <v>14691</v>
      </c>
      <c r="AI1725">
        <v>12500000</v>
      </c>
      <c r="AJ1725" s="20">
        <v>44414</v>
      </c>
      <c r="AK1725" s="20"/>
      <c r="AL1725">
        <v>7400000</v>
      </c>
      <c r="AO1725">
        <v>7400000</v>
      </c>
      <c r="AP1725" s="35" t="s">
        <v>14691</v>
      </c>
      <c r="AQ1725" s="35" t="s">
        <v>14691</v>
      </c>
      <c r="AR1725" s="35" t="s">
        <v>14691</v>
      </c>
      <c r="AS1725" s="35" t="s">
        <v>14691</v>
      </c>
      <c r="AT1725" s="35" t="s">
        <v>14691</v>
      </c>
      <c r="AU1725">
        <v>10</v>
      </c>
      <c r="AV1725">
        <v>10.045</v>
      </c>
      <c r="AW1725" t="b">
        <v>0</v>
      </c>
      <c r="AX1725">
        <v>25000000</v>
      </c>
      <c r="AY1725" s="20">
        <v>44967</v>
      </c>
      <c r="AZ1725" s="20"/>
      <c r="BA1725" s="20"/>
      <c r="BB1725">
        <v>1</v>
      </c>
      <c r="BC1725">
        <v>0.5</v>
      </c>
      <c r="BD1725">
        <v>1</v>
      </c>
      <c r="BE1725">
        <v>11.5</v>
      </c>
      <c r="BF1725" s="35" t="s">
        <v>14691</v>
      </c>
      <c r="BG1725" s="35" t="s">
        <v>436</v>
      </c>
      <c r="BH1725" s="35" t="s">
        <v>14939</v>
      </c>
      <c r="BI1725" s="35" t="s">
        <v>2580</v>
      </c>
      <c r="BJ1725" s="35" t="s">
        <v>8579</v>
      </c>
    </row>
    <row r="1726" spans="1:62" x14ac:dyDescent="0.2">
      <c r="A1726">
        <v>1724</v>
      </c>
      <c r="B1726" s="35" t="s">
        <v>8571</v>
      </c>
      <c r="C1726" s="35" t="s">
        <v>8572</v>
      </c>
      <c r="D1726" s="35" t="s">
        <v>8573</v>
      </c>
      <c r="E1726" s="35" t="s">
        <v>8580</v>
      </c>
      <c r="F1726" s="35" t="s">
        <v>8575</v>
      </c>
      <c r="G1726" s="20">
        <v>44294</v>
      </c>
      <c r="H1726" s="35" t="s">
        <v>2949</v>
      </c>
      <c r="I1726" s="35" t="s">
        <v>61</v>
      </c>
      <c r="J1726" s="35" t="s">
        <v>69</v>
      </c>
      <c r="K1726">
        <v>18</v>
      </c>
      <c r="L1726">
        <v>9.1999999999999993</v>
      </c>
      <c r="M1726" s="35" t="s">
        <v>8576</v>
      </c>
      <c r="N1726" s="35" t="s">
        <v>8577</v>
      </c>
      <c r="O1726" s="35" t="s">
        <v>435</v>
      </c>
      <c r="P1726" s="35" t="s">
        <v>2575</v>
      </c>
      <c r="Q1726" s="35" t="s">
        <v>52</v>
      </c>
      <c r="R1726" s="35" t="s">
        <v>2623</v>
      </c>
      <c r="S1726" s="35" t="s">
        <v>8578</v>
      </c>
      <c r="T1726">
        <v>25000000</v>
      </c>
      <c r="U1726">
        <v>10</v>
      </c>
      <c r="V1726" s="35" t="s">
        <v>14691</v>
      </c>
      <c r="W1726" s="35" t="s">
        <v>434</v>
      </c>
      <c r="X1726" s="35" t="s">
        <v>79</v>
      </c>
      <c r="Y1726" s="35" t="s">
        <v>48</v>
      </c>
      <c r="Z1726" s="35" t="s">
        <v>14691</v>
      </c>
      <c r="AA1726" s="35" t="s">
        <v>14691</v>
      </c>
      <c r="AC1726" s="35" t="s">
        <v>14691</v>
      </c>
      <c r="AD1726" s="35" t="s">
        <v>14691</v>
      </c>
      <c r="AE1726">
        <v>250010974</v>
      </c>
      <c r="AF1726">
        <v>10</v>
      </c>
      <c r="AG1726" s="35" t="s">
        <v>14691</v>
      </c>
      <c r="AI1726">
        <v>12500000</v>
      </c>
      <c r="AJ1726" s="20">
        <v>44414</v>
      </c>
      <c r="AK1726" s="20"/>
      <c r="AL1726">
        <v>7400000</v>
      </c>
      <c r="AO1726">
        <v>7400000</v>
      </c>
      <c r="AP1726" s="35" t="s">
        <v>14691</v>
      </c>
      <c r="AQ1726" s="35" t="s">
        <v>14691</v>
      </c>
      <c r="AR1726" s="35" t="s">
        <v>14691</v>
      </c>
      <c r="AS1726" s="35" t="s">
        <v>14691</v>
      </c>
      <c r="AT1726" s="35" t="s">
        <v>14691</v>
      </c>
      <c r="AU1726">
        <v>10</v>
      </c>
      <c r="AV1726">
        <v>10.045</v>
      </c>
      <c r="AW1726" t="b">
        <v>0</v>
      </c>
      <c r="AX1726">
        <v>25000000</v>
      </c>
      <c r="AY1726" s="20">
        <v>44967</v>
      </c>
      <c r="AZ1726" s="20"/>
      <c r="BA1726" s="20"/>
      <c r="BB1726">
        <v>1</v>
      </c>
      <c r="BC1726">
        <v>0.5</v>
      </c>
      <c r="BD1726">
        <v>1</v>
      </c>
      <c r="BE1726">
        <v>11.5</v>
      </c>
      <c r="BF1726" s="35" t="s">
        <v>14691</v>
      </c>
      <c r="BG1726" s="35" t="s">
        <v>8571</v>
      </c>
      <c r="BH1726" s="35" t="s">
        <v>14940</v>
      </c>
      <c r="BI1726" s="35" t="s">
        <v>2584</v>
      </c>
      <c r="BJ1726" s="35" t="s">
        <v>8581</v>
      </c>
    </row>
    <row r="1727" spans="1:62" x14ac:dyDescent="0.2">
      <c r="A1727">
        <v>1725</v>
      </c>
      <c r="B1727" s="35" t="s">
        <v>8571</v>
      </c>
      <c r="C1727" s="35" t="s">
        <v>8572</v>
      </c>
      <c r="D1727" s="35" t="s">
        <v>8573</v>
      </c>
      <c r="E1727" s="35" t="s">
        <v>8582</v>
      </c>
      <c r="F1727" s="35" t="s">
        <v>8575</v>
      </c>
      <c r="G1727" s="20">
        <v>44294</v>
      </c>
      <c r="H1727" s="35" t="s">
        <v>2949</v>
      </c>
      <c r="I1727" s="35" t="s">
        <v>61</v>
      </c>
      <c r="J1727" s="35" t="s">
        <v>69</v>
      </c>
      <c r="K1727">
        <v>18</v>
      </c>
      <c r="L1727">
        <v>9.1999999999999993</v>
      </c>
      <c r="M1727" s="35" t="s">
        <v>8576</v>
      </c>
      <c r="N1727" s="35" t="s">
        <v>8577</v>
      </c>
      <c r="O1727" s="35" t="s">
        <v>435</v>
      </c>
      <c r="P1727" s="35" t="s">
        <v>2575</v>
      </c>
      <c r="Q1727" s="35" t="s">
        <v>52</v>
      </c>
      <c r="R1727" s="35" t="s">
        <v>2623</v>
      </c>
      <c r="S1727" s="35" t="s">
        <v>8578</v>
      </c>
      <c r="T1727">
        <v>25000000</v>
      </c>
      <c r="U1727">
        <v>10</v>
      </c>
      <c r="V1727" s="35" t="s">
        <v>14691</v>
      </c>
      <c r="W1727" s="35" t="s">
        <v>434</v>
      </c>
      <c r="X1727" s="35" t="s">
        <v>79</v>
      </c>
      <c r="Y1727" s="35" t="s">
        <v>48</v>
      </c>
      <c r="Z1727" s="35" t="s">
        <v>14691</v>
      </c>
      <c r="AA1727" s="35" t="s">
        <v>14691</v>
      </c>
      <c r="AC1727" s="35" t="s">
        <v>14691</v>
      </c>
      <c r="AD1727" s="35" t="s">
        <v>14691</v>
      </c>
      <c r="AE1727">
        <v>250010974</v>
      </c>
      <c r="AF1727">
        <v>10</v>
      </c>
      <c r="AG1727" s="35" t="s">
        <v>14691</v>
      </c>
      <c r="AI1727">
        <v>12500000</v>
      </c>
      <c r="AJ1727" s="20">
        <v>44414</v>
      </c>
      <c r="AK1727" s="20"/>
      <c r="AL1727">
        <v>7400000</v>
      </c>
      <c r="AO1727">
        <v>7400000</v>
      </c>
      <c r="AP1727" s="35" t="s">
        <v>14691</v>
      </c>
      <c r="AQ1727" s="35" t="s">
        <v>14691</v>
      </c>
      <c r="AR1727" s="35" t="s">
        <v>14691</v>
      </c>
      <c r="AS1727" s="35" t="s">
        <v>14691</v>
      </c>
      <c r="AT1727" s="35" t="s">
        <v>14691</v>
      </c>
      <c r="AU1727">
        <v>10</v>
      </c>
      <c r="AV1727">
        <v>10.045</v>
      </c>
      <c r="AW1727" t="b">
        <v>0</v>
      </c>
      <c r="AX1727">
        <v>25000000</v>
      </c>
      <c r="AY1727" s="20">
        <v>44967</v>
      </c>
      <c r="AZ1727" s="20"/>
      <c r="BA1727" s="20"/>
      <c r="BB1727">
        <v>1</v>
      </c>
      <c r="BC1727">
        <v>0.5</v>
      </c>
      <c r="BD1727">
        <v>1</v>
      </c>
      <c r="BE1727">
        <v>11.5</v>
      </c>
      <c r="BF1727" s="35" t="s">
        <v>14691</v>
      </c>
      <c r="BG1727" s="35" t="s">
        <v>8583</v>
      </c>
      <c r="BH1727" s="35" t="s">
        <v>14941</v>
      </c>
      <c r="BI1727" s="35" t="s">
        <v>2589</v>
      </c>
      <c r="BJ1727" s="35" t="s">
        <v>8584</v>
      </c>
    </row>
    <row r="1728" spans="1:62" x14ac:dyDescent="0.2">
      <c r="A1728">
        <v>1726</v>
      </c>
      <c r="B1728" s="35" t="s">
        <v>10367</v>
      </c>
      <c r="C1728" s="35" t="s">
        <v>10368</v>
      </c>
      <c r="D1728" s="35" t="s">
        <v>10369</v>
      </c>
      <c r="E1728" s="35" t="s">
        <v>10370</v>
      </c>
      <c r="F1728" s="35" t="s">
        <v>10371</v>
      </c>
      <c r="G1728" s="20">
        <v>44239</v>
      </c>
      <c r="H1728" s="35" t="s">
        <v>3225</v>
      </c>
      <c r="I1728" s="35" t="s">
        <v>54</v>
      </c>
      <c r="J1728" s="35" t="s">
        <v>119</v>
      </c>
      <c r="K1728">
        <v>18</v>
      </c>
      <c r="L1728">
        <v>9.1999999999999993</v>
      </c>
      <c r="M1728" s="35" t="s">
        <v>10372</v>
      </c>
      <c r="N1728" s="35" t="s">
        <v>10373</v>
      </c>
      <c r="O1728" s="35" t="s">
        <v>267</v>
      </c>
      <c r="P1728" s="35" t="s">
        <v>3406</v>
      </c>
      <c r="Q1728" s="35" t="s">
        <v>81</v>
      </c>
      <c r="R1728" s="35" t="s">
        <v>2623</v>
      </c>
      <c r="S1728" s="35" t="s">
        <v>10374</v>
      </c>
      <c r="T1728">
        <v>34500000</v>
      </c>
      <c r="U1728">
        <v>10</v>
      </c>
      <c r="V1728" s="35" t="s">
        <v>10375</v>
      </c>
      <c r="W1728" s="35" t="s">
        <v>388</v>
      </c>
      <c r="X1728" s="35" t="s">
        <v>235</v>
      </c>
      <c r="Y1728" s="35" t="s">
        <v>48</v>
      </c>
      <c r="Z1728" s="35" t="s">
        <v>14691</v>
      </c>
      <c r="AA1728" s="35" t="s">
        <v>14691</v>
      </c>
      <c r="AC1728" s="35" t="s">
        <v>14691</v>
      </c>
      <c r="AD1728" s="35" t="s">
        <v>14691</v>
      </c>
      <c r="AE1728">
        <v>345000000</v>
      </c>
      <c r="AF1728">
        <v>10</v>
      </c>
      <c r="AG1728" s="35" t="s">
        <v>14691</v>
      </c>
      <c r="AI1728">
        <v>6900000</v>
      </c>
      <c r="AJ1728" s="20">
        <v>44259</v>
      </c>
      <c r="AK1728" s="20"/>
      <c r="AL1728">
        <v>8900000</v>
      </c>
      <c r="AO1728">
        <v>5933333</v>
      </c>
      <c r="AP1728" s="35" t="s">
        <v>14691</v>
      </c>
      <c r="AQ1728" s="35" t="s">
        <v>14691</v>
      </c>
      <c r="AR1728" s="35" t="s">
        <v>14691</v>
      </c>
      <c r="AS1728" s="35" t="s">
        <v>14691</v>
      </c>
      <c r="AT1728" s="35" t="s">
        <v>14691</v>
      </c>
      <c r="AU1728">
        <v>10</v>
      </c>
      <c r="AV1728">
        <v>10.047000000000001</v>
      </c>
      <c r="AW1728" t="b">
        <v>0</v>
      </c>
      <c r="AX1728">
        <v>34500000</v>
      </c>
      <c r="AY1728" s="20">
        <v>44993</v>
      </c>
      <c r="AZ1728" s="20"/>
      <c r="BA1728" s="20"/>
      <c r="BB1728">
        <v>1</v>
      </c>
      <c r="BC1728">
        <v>0.20000000298023224</v>
      </c>
      <c r="BD1728">
        <v>1</v>
      </c>
      <c r="BE1728">
        <v>11.5</v>
      </c>
      <c r="BF1728" s="35" t="s">
        <v>14691</v>
      </c>
      <c r="BG1728" s="35" t="s">
        <v>433</v>
      </c>
      <c r="BH1728" s="35" t="s">
        <v>10376</v>
      </c>
      <c r="BI1728" s="35" t="s">
        <v>2580</v>
      </c>
      <c r="BJ1728" s="35" t="s">
        <v>10377</v>
      </c>
    </row>
    <row r="1729" spans="1:62" x14ac:dyDescent="0.2">
      <c r="A1729">
        <v>1727</v>
      </c>
      <c r="B1729" s="35" t="s">
        <v>10367</v>
      </c>
      <c r="C1729" s="35" t="s">
        <v>10368</v>
      </c>
      <c r="D1729" s="35" t="s">
        <v>10369</v>
      </c>
      <c r="E1729" s="35" t="s">
        <v>10378</v>
      </c>
      <c r="F1729" s="35" t="s">
        <v>10371</v>
      </c>
      <c r="G1729" s="20">
        <v>44239</v>
      </c>
      <c r="H1729" s="35" t="s">
        <v>3225</v>
      </c>
      <c r="I1729" s="35" t="s">
        <v>54</v>
      </c>
      <c r="J1729" s="35" t="s">
        <v>119</v>
      </c>
      <c r="K1729">
        <v>18</v>
      </c>
      <c r="L1729">
        <v>9.1999999999999993</v>
      </c>
      <c r="M1729" s="35" t="s">
        <v>10372</v>
      </c>
      <c r="N1729" s="35" t="s">
        <v>10373</v>
      </c>
      <c r="O1729" s="35" t="s">
        <v>267</v>
      </c>
      <c r="P1729" s="35" t="s">
        <v>3406</v>
      </c>
      <c r="Q1729" s="35" t="s">
        <v>81</v>
      </c>
      <c r="R1729" s="35" t="s">
        <v>2623</v>
      </c>
      <c r="S1729" s="35" t="s">
        <v>10374</v>
      </c>
      <c r="T1729">
        <v>34500000</v>
      </c>
      <c r="U1729">
        <v>10</v>
      </c>
      <c r="V1729" s="35" t="s">
        <v>10375</v>
      </c>
      <c r="W1729" s="35" t="s">
        <v>388</v>
      </c>
      <c r="X1729" s="35" t="s">
        <v>235</v>
      </c>
      <c r="Y1729" s="35" t="s">
        <v>48</v>
      </c>
      <c r="Z1729" s="35" t="s">
        <v>14691</v>
      </c>
      <c r="AA1729" s="35" t="s">
        <v>14691</v>
      </c>
      <c r="AC1729" s="35" t="s">
        <v>14691</v>
      </c>
      <c r="AD1729" s="35" t="s">
        <v>14691</v>
      </c>
      <c r="AE1729">
        <v>345000000</v>
      </c>
      <c r="AF1729">
        <v>10</v>
      </c>
      <c r="AG1729" s="35" t="s">
        <v>14691</v>
      </c>
      <c r="AI1729">
        <v>6900000</v>
      </c>
      <c r="AJ1729" s="20">
        <v>44259</v>
      </c>
      <c r="AK1729" s="20"/>
      <c r="AL1729">
        <v>8900000</v>
      </c>
      <c r="AO1729">
        <v>5933333</v>
      </c>
      <c r="AP1729" s="35" t="s">
        <v>14691</v>
      </c>
      <c r="AQ1729" s="35" t="s">
        <v>14691</v>
      </c>
      <c r="AR1729" s="35" t="s">
        <v>14691</v>
      </c>
      <c r="AS1729" s="35" t="s">
        <v>14691</v>
      </c>
      <c r="AT1729" s="35" t="s">
        <v>14691</v>
      </c>
      <c r="AU1729">
        <v>10</v>
      </c>
      <c r="AV1729">
        <v>10.047000000000001</v>
      </c>
      <c r="AW1729" t="b">
        <v>0</v>
      </c>
      <c r="AX1729">
        <v>34500000</v>
      </c>
      <c r="AY1729" s="20">
        <v>44993</v>
      </c>
      <c r="AZ1729" s="20"/>
      <c r="BA1729" s="20"/>
      <c r="BB1729">
        <v>1</v>
      </c>
      <c r="BC1729">
        <v>0.20000000298023224</v>
      </c>
      <c r="BD1729">
        <v>1</v>
      </c>
      <c r="BE1729">
        <v>11.5</v>
      </c>
      <c r="BF1729" s="35" t="s">
        <v>14691</v>
      </c>
      <c r="BG1729" s="35" t="s">
        <v>10367</v>
      </c>
      <c r="BH1729" s="35" t="s">
        <v>10379</v>
      </c>
      <c r="BI1729" s="35" t="s">
        <v>2584</v>
      </c>
      <c r="BJ1729" s="35" t="s">
        <v>10380</v>
      </c>
    </row>
    <row r="1730" spans="1:62" x14ac:dyDescent="0.2">
      <c r="A1730">
        <v>1728</v>
      </c>
      <c r="B1730" s="35" t="s">
        <v>10367</v>
      </c>
      <c r="C1730" s="35" t="s">
        <v>10368</v>
      </c>
      <c r="D1730" s="35" t="s">
        <v>10369</v>
      </c>
      <c r="E1730" s="35" t="s">
        <v>10381</v>
      </c>
      <c r="F1730" s="35" t="s">
        <v>10371</v>
      </c>
      <c r="G1730" s="20">
        <v>44239</v>
      </c>
      <c r="H1730" s="35" t="s">
        <v>3225</v>
      </c>
      <c r="I1730" s="35" t="s">
        <v>54</v>
      </c>
      <c r="J1730" s="35" t="s">
        <v>119</v>
      </c>
      <c r="K1730">
        <v>18</v>
      </c>
      <c r="L1730">
        <v>9.1999999999999993</v>
      </c>
      <c r="M1730" s="35" t="s">
        <v>10372</v>
      </c>
      <c r="N1730" s="35" t="s">
        <v>10373</v>
      </c>
      <c r="O1730" s="35" t="s">
        <v>267</v>
      </c>
      <c r="P1730" s="35" t="s">
        <v>3406</v>
      </c>
      <c r="Q1730" s="35" t="s">
        <v>81</v>
      </c>
      <c r="R1730" s="35" t="s">
        <v>2623</v>
      </c>
      <c r="S1730" s="35" t="s">
        <v>10374</v>
      </c>
      <c r="T1730">
        <v>34500000</v>
      </c>
      <c r="U1730">
        <v>10</v>
      </c>
      <c r="V1730" s="35" t="s">
        <v>10375</v>
      </c>
      <c r="W1730" s="35" t="s">
        <v>388</v>
      </c>
      <c r="X1730" s="35" t="s">
        <v>235</v>
      </c>
      <c r="Y1730" s="35" t="s">
        <v>48</v>
      </c>
      <c r="Z1730" s="35" t="s">
        <v>14691</v>
      </c>
      <c r="AA1730" s="35" t="s">
        <v>14691</v>
      </c>
      <c r="AC1730" s="35" t="s">
        <v>14691</v>
      </c>
      <c r="AD1730" s="35" t="s">
        <v>14691</v>
      </c>
      <c r="AE1730">
        <v>345000000</v>
      </c>
      <c r="AF1730">
        <v>10</v>
      </c>
      <c r="AG1730" s="35" t="s">
        <v>14691</v>
      </c>
      <c r="AI1730">
        <v>6900000</v>
      </c>
      <c r="AJ1730" s="20">
        <v>44259</v>
      </c>
      <c r="AK1730" s="20"/>
      <c r="AL1730">
        <v>8900000</v>
      </c>
      <c r="AO1730">
        <v>5933333</v>
      </c>
      <c r="AP1730" s="35" t="s">
        <v>14691</v>
      </c>
      <c r="AQ1730" s="35" t="s">
        <v>14691</v>
      </c>
      <c r="AR1730" s="35" t="s">
        <v>14691</v>
      </c>
      <c r="AS1730" s="35" t="s">
        <v>14691</v>
      </c>
      <c r="AT1730" s="35" t="s">
        <v>14691</v>
      </c>
      <c r="AU1730">
        <v>10</v>
      </c>
      <c r="AV1730">
        <v>10.047000000000001</v>
      </c>
      <c r="AW1730" t="b">
        <v>0</v>
      </c>
      <c r="AX1730">
        <v>34500000</v>
      </c>
      <c r="AY1730" s="20">
        <v>44993</v>
      </c>
      <c r="AZ1730" s="20"/>
      <c r="BA1730" s="20"/>
      <c r="BB1730">
        <v>1</v>
      </c>
      <c r="BC1730">
        <v>0.20000000298023224</v>
      </c>
      <c r="BD1730">
        <v>1</v>
      </c>
      <c r="BE1730">
        <v>11.5</v>
      </c>
      <c r="BF1730" s="35" t="s">
        <v>14691</v>
      </c>
      <c r="BG1730" s="35" t="s">
        <v>10382</v>
      </c>
      <c r="BH1730" s="35" t="s">
        <v>10383</v>
      </c>
      <c r="BI1730" s="35" t="s">
        <v>2589</v>
      </c>
      <c r="BJ1730" s="35" t="s">
        <v>10384</v>
      </c>
    </row>
    <row r="1731" spans="1:62" x14ac:dyDescent="0.2">
      <c r="A1731">
        <v>1729</v>
      </c>
      <c r="B1731" s="35" t="s">
        <v>6316</v>
      </c>
      <c r="C1731" s="35" t="s">
        <v>6317</v>
      </c>
      <c r="D1731" s="35" t="s">
        <v>6318</v>
      </c>
      <c r="E1731" s="35" t="s">
        <v>6319</v>
      </c>
      <c r="F1731" s="35" t="s">
        <v>6320</v>
      </c>
      <c r="G1731" s="20">
        <v>44342</v>
      </c>
      <c r="H1731" s="35" t="s">
        <v>138</v>
      </c>
      <c r="I1731" s="35" t="s">
        <v>14691</v>
      </c>
      <c r="J1731" s="35" t="s">
        <v>107</v>
      </c>
      <c r="M1731" s="35" t="s">
        <v>6321</v>
      </c>
      <c r="N1731" s="35" t="s">
        <v>6322</v>
      </c>
      <c r="O1731" s="35" t="s">
        <v>431</v>
      </c>
      <c r="P1731" s="35" t="s">
        <v>2575</v>
      </c>
      <c r="Q1731" s="35" t="s">
        <v>430</v>
      </c>
      <c r="R1731" s="35" t="s">
        <v>2623</v>
      </c>
      <c r="S1731" s="35" t="s">
        <v>6323</v>
      </c>
      <c r="T1731">
        <v>11500000</v>
      </c>
      <c r="U1731">
        <v>10</v>
      </c>
      <c r="V1731" s="35" t="s">
        <v>6324</v>
      </c>
      <c r="W1731" s="35" t="s">
        <v>429</v>
      </c>
      <c r="X1731" s="35" t="s">
        <v>49</v>
      </c>
      <c r="Y1731" s="35" t="s">
        <v>48</v>
      </c>
      <c r="Z1731" s="35" t="s">
        <v>14691</v>
      </c>
      <c r="AA1731" s="35" t="s">
        <v>14691</v>
      </c>
      <c r="AC1731" s="35" t="s">
        <v>14691</v>
      </c>
      <c r="AD1731" s="35" t="s">
        <v>14691</v>
      </c>
      <c r="AE1731">
        <v>116150000</v>
      </c>
      <c r="AF1731">
        <v>10.1</v>
      </c>
      <c r="AG1731" s="35" t="s">
        <v>14691</v>
      </c>
      <c r="AJ1731" s="20">
        <v>44551</v>
      </c>
      <c r="AK1731" s="20"/>
      <c r="AL1731">
        <v>4000000</v>
      </c>
      <c r="AM1731">
        <v>400000</v>
      </c>
      <c r="AP1731" s="35" t="s">
        <v>14691</v>
      </c>
      <c r="AQ1731" s="35" t="s">
        <v>14691</v>
      </c>
      <c r="AR1731" s="35" t="s">
        <v>14691</v>
      </c>
      <c r="AS1731" s="35" t="s">
        <v>14691</v>
      </c>
      <c r="AT1731" s="35" t="s">
        <v>14691</v>
      </c>
      <c r="AU1731">
        <v>10.1</v>
      </c>
      <c r="AV1731">
        <v>10.132</v>
      </c>
      <c r="AW1731" t="b">
        <v>0</v>
      </c>
      <c r="AX1731">
        <v>11500000</v>
      </c>
      <c r="AY1731" s="20">
        <v>44918</v>
      </c>
      <c r="AZ1731" s="20"/>
      <c r="BA1731" s="20">
        <v>45100</v>
      </c>
      <c r="BB1731">
        <v>1</v>
      </c>
      <c r="BF1731" s="35" t="s">
        <v>14691</v>
      </c>
      <c r="BG1731" s="35" t="s">
        <v>432</v>
      </c>
      <c r="BH1731" s="35" t="s">
        <v>6325</v>
      </c>
      <c r="BI1731" s="35" t="s">
        <v>2580</v>
      </c>
      <c r="BJ1731" s="35" t="s">
        <v>6326</v>
      </c>
    </row>
    <row r="1732" spans="1:62" x14ac:dyDescent="0.2">
      <c r="A1732">
        <v>1730</v>
      </c>
      <c r="B1732" s="35" t="s">
        <v>6316</v>
      </c>
      <c r="C1732" s="35" t="s">
        <v>6317</v>
      </c>
      <c r="D1732" s="35" t="s">
        <v>6318</v>
      </c>
      <c r="E1732" s="35" t="s">
        <v>6327</v>
      </c>
      <c r="F1732" s="35" t="s">
        <v>6320</v>
      </c>
      <c r="G1732" s="20">
        <v>44342</v>
      </c>
      <c r="H1732" s="35" t="s">
        <v>138</v>
      </c>
      <c r="I1732" s="35" t="s">
        <v>14691</v>
      </c>
      <c r="J1732" s="35" t="s">
        <v>107</v>
      </c>
      <c r="M1732" s="35" t="s">
        <v>6321</v>
      </c>
      <c r="N1732" s="35" t="s">
        <v>6322</v>
      </c>
      <c r="O1732" s="35" t="s">
        <v>431</v>
      </c>
      <c r="P1732" s="35" t="s">
        <v>2575</v>
      </c>
      <c r="Q1732" s="35" t="s">
        <v>430</v>
      </c>
      <c r="R1732" s="35" t="s">
        <v>2623</v>
      </c>
      <c r="S1732" s="35" t="s">
        <v>6323</v>
      </c>
      <c r="T1732">
        <v>11500000</v>
      </c>
      <c r="U1732">
        <v>10</v>
      </c>
      <c r="V1732" s="35" t="s">
        <v>6324</v>
      </c>
      <c r="W1732" s="35" t="s">
        <v>429</v>
      </c>
      <c r="X1732" s="35" t="s">
        <v>49</v>
      </c>
      <c r="Y1732" s="35" t="s">
        <v>48</v>
      </c>
      <c r="Z1732" s="35" t="s">
        <v>14691</v>
      </c>
      <c r="AA1732" s="35" t="s">
        <v>14691</v>
      </c>
      <c r="AC1732" s="35" t="s">
        <v>14691</v>
      </c>
      <c r="AD1732" s="35" t="s">
        <v>14691</v>
      </c>
      <c r="AE1732">
        <v>116150000</v>
      </c>
      <c r="AF1732">
        <v>10.1</v>
      </c>
      <c r="AG1732" s="35" t="s">
        <v>14691</v>
      </c>
      <c r="AJ1732" s="20">
        <v>44551</v>
      </c>
      <c r="AK1732" s="20"/>
      <c r="AL1732">
        <v>4000000</v>
      </c>
      <c r="AM1732">
        <v>400000</v>
      </c>
      <c r="AP1732" s="35" t="s">
        <v>14691</v>
      </c>
      <c r="AQ1732" s="35" t="s">
        <v>14691</v>
      </c>
      <c r="AR1732" s="35" t="s">
        <v>14691</v>
      </c>
      <c r="AS1732" s="35" t="s">
        <v>14691</v>
      </c>
      <c r="AT1732" s="35" t="s">
        <v>14691</v>
      </c>
      <c r="AU1732">
        <v>10.1</v>
      </c>
      <c r="AV1732">
        <v>10.132</v>
      </c>
      <c r="AW1732" t="b">
        <v>0</v>
      </c>
      <c r="AX1732">
        <v>11500000</v>
      </c>
      <c r="AY1732" s="20">
        <v>44918</v>
      </c>
      <c r="AZ1732" s="20"/>
      <c r="BA1732" s="20">
        <v>45100</v>
      </c>
      <c r="BB1732">
        <v>1</v>
      </c>
      <c r="BF1732" s="35" t="s">
        <v>14691</v>
      </c>
      <c r="BG1732" s="35" t="s">
        <v>6316</v>
      </c>
      <c r="BH1732" s="35" t="s">
        <v>6328</v>
      </c>
      <c r="BI1732" s="35" t="s">
        <v>2584</v>
      </c>
      <c r="BJ1732" s="35" t="s">
        <v>6329</v>
      </c>
    </row>
    <row r="1733" spans="1:62" x14ac:dyDescent="0.2">
      <c r="A1733">
        <v>1731</v>
      </c>
      <c r="B1733" s="35" t="s">
        <v>6316</v>
      </c>
      <c r="C1733" s="35" t="s">
        <v>6317</v>
      </c>
      <c r="D1733" s="35" t="s">
        <v>6318</v>
      </c>
      <c r="E1733" s="35" t="s">
        <v>6330</v>
      </c>
      <c r="F1733" s="35" t="s">
        <v>6320</v>
      </c>
      <c r="G1733" s="20">
        <v>44342</v>
      </c>
      <c r="H1733" s="35" t="s">
        <v>138</v>
      </c>
      <c r="I1733" s="35" t="s">
        <v>14691</v>
      </c>
      <c r="J1733" s="35" t="s">
        <v>107</v>
      </c>
      <c r="M1733" s="35" t="s">
        <v>6321</v>
      </c>
      <c r="N1733" s="35" t="s">
        <v>6322</v>
      </c>
      <c r="O1733" s="35" t="s">
        <v>431</v>
      </c>
      <c r="P1733" s="35" t="s">
        <v>2575</v>
      </c>
      <c r="Q1733" s="35" t="s">
        <v>430</v>
      </c>
      <c r="R1733" s="35" t="s">
        <v>2623</v>
      </c>
      <c r="S1733" s="35" t="s">
        <v>6323</v>
      </c>
      <c r="T1733">
        <v>11500000</v>
      </c>
      <c r="U1733">
        <v>10</v>
      </c>
      <c r="V1733" s="35" t="s">
        <v>6324</v>
      </c>
      <c r="W1733" s="35" t="s">
        <v>429</v>
      </c>
      <c r="X1733" s="35" t="s">
        <v>49</v>
      </c>
      <c r="Y1733" s="35" t="s">
        <v>48</v>
      </c>
      <c r="Z1733" s="35" t="s">
        <v>14691</v>
      </c>
      <c r="AA1733" s="35" t="s">
        <v>14691</v>
      </c>
      <c r="AC1733" s="35" t="s">
        <v>14691</v>
      </c>
      <c r="AD1733" s="35" t="s">
        <v>14691</v>
      </c>
      <c r="AE1733">
        <v>116150000</v>
      </c>
      <c r="AF1733">
        <v>10.1</v>
      </c>
      <c r="AG1733" s="35" t="s">
        <v>14691</v>
      </c>
      <c r="AJ1733" s="20">
        <v>44551</v>
      </c>
      <c r="AK1733" s="20"/>
      <c r="AL1733">
        <v>4000000</v>
      </c>
      <c r="AM1733">
        <v>400000</v>
      </c>
      <c r="AP1733" s="35" t="s">
        <v>14691</v>
      </c>
      <c r="AQ1733" s="35" t="s">
        <v>14691</v>
      </c>
      <c r="AR1733" s="35" t="s">
        <v>14691</v>
      </c>
      <c r="AS1733" s="35" t="s">
        <v>14691</v>
      </c>
      <c r="AT1733" s="35" t="s">
        <v>14691</v>
      </c>
      <c r="AU1733">
        <v>10.1</v>
      </c>
      <c r="AV1733">
        <v>10.132</v>
      </c>
      <c r="AW1733" t="b">
        <v>0</v>
      </c>
      <c r="AX1733">
        <v>11500000</v>
      </c>
      <c r="AY1733" s="20">
        <v>44918</v>
      </c>
      <c r="AZ1733" s="20"/>
      <c r="BA1733" s="20">
        <v>45100</v>
      </c>
      <c r="BB1733">
        <v>1</v>
      </c>
      <c r="BF1733" s="35" t="s">
        <v>14691</v>
      </c>
      <c r="BG1733" s="35" t="s">
        <v>6331</v>
      </c>
      <c r="BH1733" s="35" t="s">
        <v>6332</v>
      </c>
      <c r="BI1733" s="35" t="s">
        <v>2613</v>
      </c>
      <c r="BJ1733" s="35" t="s">
        <v>6333</v>
      </c>
    </row>
    <row r="1734" spans="1:62" x14ac:dyDescent="0.2">
      <c r="A1734">
        <v>1732</v>
      </c>
      <c r="B1734" s="35" t="s">
        <v>11997</v>
      </c>
      <c r="C1734" s="35" t="s">
        <v>11998</v>
      </c>
      <c r="D1734" s="35" t="s">
        <v>11999</v>
      </c>
      <c r="E1734" s="35" t="s">
        <v>12000</v>
      </c>
      <c r="F1734" s="35" t="s">
        <v>12001</v>
      </c>
      <c r="G1734" s="20">
        <v>44264</v>
      </c>
      <c r="H1734" s="35" t="s">
        <v>2949</v>
      </c>
      <c r="I1734" s="35" t="s">
        <v>54</v>
      </c>
      <c r="J1734" s="35" t="s">
        <v>69</v>
      </c>
      <c r="K1734">
        <v>18</v>
      </c>
      <c r="L1734">
        <v>9.1999999999999993</v>
      </c>
      <c r="M1734" s="35" t="s">
        <v>12002</v>
      </c>
      <c r="N1734" s="35" t="s">
        <v>12003</v>
      </c>
      <c r="O1734" s="35" t="s">
        <v>87</v>
      </c>
      <c r="P1734" s="35" t="s">
        <v>2575</v>
      </c>
      <c r="Q1734" s="35" t="s">
        <v>209</v>
      </c>
      <c r="R1734" s="35" t="s">
        <v>2623</v>
      </c>
      <c r="S1734" s="35" t="s">
        <v>12004</v>
      </c>
      <c r="T1734">
        <v>16500000</v>
      </c>
      <c r="U1734">
        <v>10</v>
      </c>
      <c r="V1734" s="35" t="s">
        <v>12005</v>
      </c>
      <c r="W1734" s="35" t="s">
        <v>427</v>
      </c>
      <c r="X1734" s="35" t="s">
        <v>79</v>
      </c>
      <c r="Y1734" s="35" t="s">
        <v>48</v>
      </c>
      <c r="Z1734" s="35" t="s">
        <v>14691</v>
      </c>
      <c r="AA1734" s="35" t="s">
        <v>14691</v>
      </c>
      <c r="AC1734" s="35" t="s">
        <v>14691</v>
      </c>
      <c r="AD1734" s="35" t="s">
        <v>14691</v>
      </c>
      <c r="AE1734">
        <v>166650000</v>
      </c>
      <c r="AF1734">
        <v>10.1</v>
      </c>
      <c r="AG1734" s="35" t="s">
        <v>14691</v>
      </c>
      <c r="AI1734">
        <v>8250000</v>
      </c>
      <c r="AJ1734" s="20">
        <v>44477</v>
      </c>
      <c r="AK1734" s="20"/>
      <c r="AL1734">
        <v>6575000</v>
      </c>
      <c r="AO1734">
        <v>6575000</v>
      </c>
      <c r="AP1734" s="35" t="s">
        <v>14691</v>
      </c>
      <c r="AQ1734" s="35" t="s">
        <v>14691</v>
      </c>
      <c r="AR1734" s="35" t="s">
        <v>14691</v>
      </c>
      <c r="AS1734" s="35" t="s">
        <v>14691</v>
      </c>
      <c r="AT1734" s="35" t="s">
        <v>14691</v>
      </c>
      <c r="AU1734">
        <v>10.1</v>
      </c>
      <c r="AV1734">
        <v>10.148</v>
      </c>
      <c r="AW1734" t="b">
        <v>0</v>
      </c>
      <c r="AX1734">
        <v>16500000</v>
      </c>
      <c r="AY1734" s="20">
        <v>45029</v>
      </c>
      <c r="AZ1734" s="20"/>
      <c r="BA1734" s="20"/>
      <c r="BB1734">
        <v>1</v>
      </c>
      <c r="BC1734">
        <v>0.5</v>
      </c>
      <c r="BD1734">
        <v>1</v>
      </c>
      <c r="BE1734">
        <v>11.5</v>
      </c>
      <c r="BF1734" s="35" t="s">
        <v>14691</v>
      </c>
      <c r="BG1734" s="35" t="s">
        <v>428</v>
      </c>
      <c r="BH1734" s="35" t="s">
        <v>14942</v>
      </c>
      <c r="BI1734" s="35" t="s">
        <v>2580</v>
      </c>
      <c r="BJ1734" s="35" t="s">
        <v>12006</v>
      </c>
    </row>
    <row r="1735" spans="1:62" x14ac:dyDescent="0.2">
      <c r="A1735">
        <v>1733</v>
      </c>
      <c r="B1735" s="35" t="s">
        <v>11997</v>
      </c>
      <c r="C1735" s="35" t="s">
        <v>11998</v>
      </c>
      <c r="D1735" s="35" t="s">
        <v>11999</v>
      </c>
      <c r="E1735" s="35" t="s">
        <v>12007</v>
      </c>
      <c r="F1735" s="35" t="s">
        <v>12001</v>
      </c>
      <c r="G1735" s="20">
        <v>44264</v>
      </c>
      <c r="H1735" s="35" t="s">
        <v>2949</v>
      </c>
      <c r="I1735" s="35" t="s">
        <v>54</v>
      </c>
      <c r="J1735" s="35" t="s">
        <v>69</v>
      </c>
      <c r="K1735">
        <v>18</v>
      </c>
      <c r="L1735">
        <v>9.1999999999999993</v>
      </c>
      <c r="M1735" s="35" t="s">
        <v>12002</v>
      </c>
      <c r="N1735" s="35" t="s">
        <v>12003</v>
      </c>
      <c r="O1735" s="35" t="s">
        <v>87</v>
      </c>
      <c r="P1735" s="35" t="s">
        <v>2575</v>
      </c>
      <c r="Q1735" s="35" t="s">
        <v>209</v>
      </c>
      <c r="R1735" s="35" t="s">
        <v>2623</v>
      </c>
      <c r="S1735" s="35" t="s">
        <v>12004</v>
      </c>
      <c r="T1735">
        <v>16500000</v>
      </c>
      <c r="U1735">
        <v>10</v>
      </c>
      <c r="V1735" s="35" t="s">
        <v>12005</v>
      </c>
      <c r="W1735" s="35" t="s">
        <v>427</v>
      </c>
      <c r="X1735" s="35" t="s">
        <v>79</v>
      </c>
      <c r="Y1735" s="35" t="s">
        <v>48</v>
      </c>
      <c r="Z1735" s="35" t="s">
        <v>14691</v>
      </c>
      <c r="AA1735" s="35" t="s">
        <v>14691</v>
      </c>
      <c r="AC1735" s="35" t="s">
        <v>14691</v>
      </c>
      <c r="AD1735" s="35" t="s">
        <v>14691</v>
      </c>
      <c r="AE1735">
        <v>166650000</v>
      </c>
      <c r="AF1735">
        <v>10.1</v>
      </c>
      <c r="AG1735" s="35" t="s">
        <v>14691</v>
      </c>
      <c r="AI1735">
        <v>8250000</v>
      </c>
      <c r="AJ1735" s="20">
        <v>44477</v>
      </c>
      <c r="AK1735" s="20"/>
      <c r="AL1735">
        <v>6575000</v>
      </c>
      <c r="AO1735">
        <v>6575000</v>
      </c>
      <c r="AP1735" s="35" t="s">
        <v>14691</v>
      </c>
      <c r="AQ1735" s="35" t="s">
        <v>14691</v>
      </c>
      <c r="AR1735" s="35" t="s">
        <v>14691</v>
      </c>
      <c r="AS1735" s="35" t="s">
        <v>14691</v>
      </c>
      <c r="AT1735" s="35" t="s">
        <v>14691</v>
      </c>
      <c r="AU1735">
        <v>10.1</v>
      </c>
      <c r="AV1735">
        <v>10.148</v>
      </c>
      <c r="AW1735" t="b">
        <v>0</v>
      </c>
      <c r="AX1735">
        <v>16500000</v>
      </c>
      <c r="AY1735" s="20">
        <v>45029</v>
      </c>
      <c r="AZ1735" s="20"/>
      <c r="BA1735" s="20"/>
      <c r="BB1735">
        <v>1</v>
      </c>
      <c r="BC1735">
        <v>0.5</v>
      </c>
      <c r="BD1735">
        <v>1</v>
      </c>
      <c r="BE1735">
        <v>11.5</v>
      </c>
      <c r="BF1735" s="35" t="s">
        <v>14691</v>
      </c>
      <c r="BG1735" s="35" t="s">
        <v>12008</v>
      </c>
      <c r="BH1735" s="35" t="s">
        <v>14943</v>
      </c>
      <c r="BI1735" s="35" t="s">
        <v>2584</v>
      </c>
      <c r="BJ1735" s="35" t="s">
        <v>12009</v>
      </c>
    </row>
    <row r="1736" spans="1:62" x14ac:dyDescent="0.2">
      <c r="A1736">
        <v>1734</v>
      </c>
      <c r="B1736" s="35" t="s">
        <v>11997</v>
      </c>
      <c r="C1736" s="35" t="s">
        <v>11998</v>
      </c>
      <c r="D1736" s="35" t="s">
        <v>11999</v>
      </c>
      <c r="E1736" s="35" t="s">
        <v>12010</v>
      </c>
      <c r="F1736" s="35" t="s">
        <v>12001</v>
      </c>
      <c r="G1736" s="20">
        <v>44264</v>
      </c>
      <c r="H1736" s="35" t="s">
        <v>2949</v>
      </c>
      <c r="I1736" s="35" t="s">
        <v>54</v>
      </c>
      <c r="J1736" s="35" t="s">
        <v>69</v>
      </c>
      <c r="K1736">
        <v>18</v>
      </c>
      <c r="L1736">
        <v>9.1999999999999993</v>
      </c>
      <c r="M1736" s="35" t="s">
        <v>12002</v>
      </c>
      <c r="N1736" s="35" t="s">
        <v>12003</v>
      </c>
      <c r="O1736" s="35" t="s">
        <v>87</v>
      </c>
      <c r="P1736" s="35" t="s">
        <v>2575</v>
      </c>
      <c r="Q1736" s="35" t="s">
        <v>209</v>
      </c>
      <c r="R1736" s="35" t="s">
        <v>2623</v>
      </c>
      <c r="S1736" s="35" t="s">
        <v>12004</v>
      </c>
      <c r="T1736">
        <v>16500000</v>
      </c>
      <c r="U1736">
        <v>10</v>
      </c>
      <c r="V1736" s="35" t="s">
        <v>12005</v>
      </c>
      <c r="W1736" s="35" t="s">
        <v>427</v>
      </c>
      <c r="X1736" s="35" t="s">
        <v>79</v>
      </c>
      <c r="Y1736" s="35" t="s">
        <v>48</v>
      </c>
      <c r="Z1736" s="35" t="s">
        <v>14691</v>
      </c>
      <c r="AA1736" s="35" t="s">
        <v>14691</v>
      </c>
      <c r="AC1736" s="35" t="s">
        <v>14691</v>
      </c>
      <c r="AD1736" s="35" t="s">
        <v>14691</v>
      </c>
      <c r="AE1736">
        <v>166650000</v>
      </c>
      <c r="AF1736">
        <v>10.1</v>
      </c>
      <c r="AG1736" s="35" t="s">
        <v>14691</v>
      </c>
      <c r="AI1736">
        <v>8250000</v>
      </c>
      <c r="AJ1736" s="20">
        <v>44477</v>
      </c>
      <c r="AK1736" s="20"/>
      <c r="AL1736">
        <v>6575000</v>
      </c>
      <c r="AO1736">
        <v>6575000</v>
      </c>
      <c r="AP1736" s="35" t="s">
        <v>14691</v>
      </c>
      <c r="AQ1736" s="35" t="s">
        <v>14691</v>
      </c>
      <c r="AR1736" s="35" t="s">
        <v>14691</v>
      </c>
      <c r="AS1736" s="35" t="s">
        <v>14691</v>
      </c>
      <c r="AT1736" s="35" t="s">
        <v>14691</v>
      </c>
      <c r="AU1736">
        <v>10.1</v>
      </c>
      <c r="AV1736">
        <v>10.148</v>
      </c>
      <c r="AW1736" t="b">
        <v>0</v>
      </c>
      <c r="AX1736">
        <v>16500000</v>
      </c>
      <c r="AY1736" s="20">
        <v>45029</v>
      </c>
      <c r="AZ1736" s="20"/>
      <c r="BA1736" s="20"/>
      <c r="BB1736">
        <v>1</v>
      </c>
      <c r="BC1736">
        <v>0.5</v>
      </c>
      <c r="BD1736">
        <v>1</v>
      </c>
      <c r="BE1736">
        <v>11.5</v>
      </c>
      <c r="BF1736" s="35" t="s">
        <v>14691</v>
      </c>
      <c r="BG1736" s="35" t="s">
        <v>12011</v>
      </c>
      <c r="BH1736" s="35" t="s">
        <v>14944</v>
      </c>
      <c r="BI1736" s="35" t="s">
        <v>2589</v>
      </c>
      <c r="BJ1736" s="35" t="s">
        <v>12012</v>
      </c>
    </row>
    <row r="1737" spans="1:62" x14ac:dyDescent="0.2">
      <c r="A1737">
        <v>1735</v>
      </c>
      <c r="B1737" s="35" t="s">
        <v>4899</v>
      </c>
      <c r="C1737" s="35" t="s">
        <v>4900</v>
      </c>
      <c r="D1737" s="35" t="s">
        <v>4901</v>
      </c>
      <c r="E1737" s="35" t="s">
        <v>4902</v>
      </c>
      <c r="F1737" s="35" t="s">
        <v>4903</v>
      </c>
      <c r="G1737" s="20">
        <v>44461</v>
      </c>
      <c r="H1737" s="35" t="s">
        <v>138</v>
      </c>
      <c r="I1737" s="35" t="s">
        <v>54</v>
      </c>
      <c r="J1737" s="35" t="s">
        <v>69</v>
      </c>
      <c r="K1737">
        <v>18</v>
      </c>
      <c r="L1737">
        <v>9.1999999999999993</v>
      </c>
      <c r="M1737" s="35" t="s">
        <v>4904</v>
      </c>
      <c r="N1737" s="35" t="s">
        <v>4905</v>
      </c>
      <c r="O1737" s="35" t="s">
        <v>136</v>
      </c>
      <c r="P1737" s="35" t="s">
        <v>2575</v>
      </c>
      <c r="Q1737" s="35" t="s">
        <v>52</v>
      </c>
      <c r="R1737" s="35" t="s">
        <v>2623</v>
      </c>
      <c r="S1737" s="35" t="s">
        <v>4906</v>
      </c>
      <c r="T1737">
        <v>17250000</v>
      </c>
      <c r="U1737">
        <v>10</v>
      </c>
      <c r="V1737" s="35" t="s">
        <v>14691</v>
      </c>
      <c r="W1737" s="35" t="s">
        <v>425</v>
      </c>
      <c r="X1737" s="35" t="s">
        <v>130</v>
      </c>
      <c r="Y1737" s="35" t="s">
        <v>48</v>
      </c>
      <c r="Z1737" s="35" t="s">
        <v>14691</v>
      </c>
      <c r="AA1737" s="35" t="s">
        <v>14691</v>
      </c>
      <c r="AC1737" s="35" t="s">
        <v>14691</v>
      </c>
      <c r="AD1737" s="35" t="s">
        <v>14691</v>
      </c>
      <c r="AE1737">
        <v>175087500</v>
      </c>
      <c r="AF1737">
        <v>10.15</v>
      </c>
      <c r="AG1737" s="35" t="s">
        <v>14691</v>
      </c>
      <c r="AI1737">
        <v>8625000</v>
      </c>
      <c r="AJ1737" s="20">
        <v>44484</v>
      </c>
      <c r="AK1737" s="20"/>
      <c r="AL1737">
        <v>7232500</v>
      </c>
      <c r="AO1737">
        <v>7232500</v>
      </c>
      <c r="AP1737" s="35" t="s">
        <v>14691</v>
      </c>
      <c r="AQ1737" s="35" t="s">
        <v>14691</v>
      </c>
      <c r="AR1737" s="35" t="s">
        <v>14691</v>
      </c>
      <c r="AS1737" s="35" t="s">
        <v>14691</v>
      </c>
      <c r="AT1737" s="35" t="s">
        <v>14691</v>
      </c>
      <c r="AU1737">
        <v>10.15</v>
      </c>
      <c r="AV1737">
        <v>10.179</v>
      </c>
      <c r="AW1737" t="b">
        <v>0</v>
      </c>
      <c r="AX1737">
        <v>17250000</v>
      </c>
      <c r="AY1737" s="20">
        <v>44853</v>
      </c>
      <c r="AZ1737" s="20"/>
      <c r="BA1737" s="20">
        <v>45035</v>
      </c>
      <c r="BB1737">
        <v>1</v>
      </c>
      <c r="BC1737">
        <v>0.5</v>
      </c>
      <c r="BD1737">
        <v>1</v>
      </c>
      <c r="BE1737">
        <v>11.5</v>
      </c>
      <c r="BF1737" s="35" t="s">
        <v>14691</v>
      </c>
      <c r="BG1737" s="35" t="s">
        <v>426</v>
      </c>
      <c r="BH1737" s="35" t="s">
        <v>4907</v>
      </c>
      <c r="BI1737" s="35" t="s">
        <v>2580</v>
      </c>
      <c r="BJ1737" s="35" t="s">
        <v>4908</v>
      </c>
    </row>
    <row r="1738" spans="1:62" x14ac:dyDescent="0.2">
      <c r="A1738">
        <v>1736</v>
      </c>
      <c r="B1738" s="35" t="s">
        <v>4899</v>
      </c>
      <c r="C1738" s="35" t="s">
        <v>4900</v>
      </c>
      <c r="D1738" s="35" t="s">
        <v>4901</v>
      </c>
      <c r="E1738" s="35" t="s">
        <v>4909</v>
      </c>
      <c r="F1738" s="35" t="s">
        <v>4903</v>
      </c>
      <c r="G1738" s="20">
        <v>44461</v>
      </c>
      <c r="H1738" s="35" t="s">
        <v>138</v>
      </c>
      <c r="I1738" s="35" t="s">
        <v>54</v>
      </c>
      <c r="J1738" s="35" t="s">
        <v>69</v>
      </c>
      <c r="K1738">
        <v>18</v>
      </c>
      <c r="L1738">
        <v>9.1999999999999993</v>
      </c>
      <c r="M1738" s="35" t="s">
        <v>4904</v>
      </c>
      <c r="N1738" s="35" t="s">
        <v>4905</v>
      </c>
      <c r="O1738" s="35" t="s">
        <v>136</v>
      </c>
      <c r="P1738" s="35" t="s">
        <v>2575</v>
      </c>
      <c r="Q1738" s="35" t="s">
        <v>52</v>
      </c>
      <c r="R1738" s="35" t="s">
        <v>2623</v>
      </c>
      <c r="S1738" s="35" t="s">
        <v>4906</v>
      </c>
      <c r="T1738">
        <v>17250000</v>
      </c>
      <c r="U1738">
        <v>10</v>
      </c>
      <c r="V1738" s="35" t="s">
        <v>14691</v>
      </c>
      <c r="W1738" s="35" t="s">
        <v>425</v>
      </c>
      <c r="X1738" s="35" t="s">
        <v>130</v>
      </c>
      <c r="Y1738" s="35" t="s">
        <v>48</v>
      </c>
      <c r="Z1738" s="35" t="s">
        <v>14691</v>
      </c>
      <c r="AA1738" s="35" t="s">
        <v>14691</v>
      </c>
      <c r="AC1738" s="35" t="s">
        <v>14691</v>
      </c>
      <c r="AD1738" s="35" t="s">
        <v>14691</v>
      </c>
      <c r="AE1738">
        <v>175087500</v>
      </c>
      <c r="AF1738">
        <v>10.15</v>
      </c>
      <c r="AG1738" s="35" t="s">
        <v>14691</v>
      </c>
      <c r="AI1738">
        <v>8625000</v>
      </c>
      <c r="AJ1738" s="20">
        <v>44484</v>
      </c>
      <c r="AK1738" s="20"/>
      <c r="AL1738">
        <v>7232500</v>
      </c>
      <c r="AO1738">
        <v>7232500</v>
      </c>
      <c r="AP1738" s="35" t="s">
        <v>14691</v>
      </c>
      <c r="AQ1738" s="35" t="s">
        <v>14691</v>
      </c>
      <c r="AR1738" s="35" t="s">
        <v>14691</v>
      </c>
      <c r="AS1738" s="35" t="s">
        <v>14691</v>
      </c>
      <c r="AT1738" s="35" t="s">
        <v>14691</v>
      </c>
      <c r="AU1738">
        <v>10.15</v>
      </c>
      <c r="AV1738">
        <v>10.179</v>
      </c>
      <c r="AW1738" t="b">
        <v>0</v>
      </c>
      <c r="AX1738">
        <v>17250000</v>
      </c>
      <c r="AY1738" s="20">
        <v>44853</v>
      </c>
      <c r="AZ1738" s="20"/>
      <c r="BA1738" s="20">
        <v>45035</v>
      </c>
      <c r="BB1738">
        <v>1</v>
      </c>
      <c r="BC1738">
        <v>0.5</v>
      </c>
      <c r="BD1738">
        <v>1</v>
      </c>
      <c r="BE1738">
        <v>11.5</v>
      </c>
      <c r="BF1738" s="35" t="s">
        <v>14691</v>
      </c>
      <c r="BG1738" s="35" t="s">
        <v>4899</v>
      </c>
      <c r="BH1738" s="35" t="s">
        <v>4910</v>
      </c>
      <c r="BI1738" s="35" t="s">
        <v>2584</v>
      </c>
      <c r="BJ1738" s="35" t="s">
        <v>4911</v>
      </c>
    </row>
    <row r="1739" spans="1:62" x14ac:dyDescent="0.2">
      <c r="A1739">
        <v>1737</v>
      </c>
      <c r="B1739" s="35" t="s">
        <v>4899</v>
      </c>
      <c r="C1739" s="35" t="s">
        <v>4900</v>
      </c>
      <c r="D1739" s="35" t="s">
        <v>4901</v>
      </c>
      <c r="E1739" s="35" t="s">
        <v>4912</v>
      </c>
      <c r="F1739" s="35" t="s">
        <v>4903</v>
      </c>
      <c r="G1739" s="20">
        <v>44461</v>
      </c>
      <c r="H1739" s="35" t="s">
        <v>138</v>
      </c>
      <c r="I1739" s="35" t="s">
        <v>54</v>
      </c>
      <c r="J1739" s="35" t="s">
        <v>69</v>
      </c>
      <c r="K1739">
        <v>18</v>
      </c>
      <c r="L1739">
        <v>9.1999999999999993</v>
      </c>
      <c r="M1739" s="35" t="s">
        <v>4904</v>
      </c>
      <c r="N1739" s="35" t="s">
        <v>4905</v>
      </c>
      <c r="O1739" s="35" t="s">
        <v>136</v>
      </c>
      <c r="P1739" s="35" t="s">
        <v>2575</v>
      </c>
      <c r="Q1739" s="35" t="s">
        <v>52</v>
      </c>
      <c r="R1739" s="35" t="s">
        <v>2623</v>
      </c>
      <c r="S1739" s="35" t="s">
        <v>4906</v>
      </c>
      <c r="T1739">
        <v>17250000</v>
      </c>
      <c r="U1739">
        <v>10</v>
      </c>
      <c r="V1739" s="35" t="s">
        <v>14691</v>
      </c>
      <c r="W1739" s="35" t="s">
        <v>425</v>
      </c>
      <c r="X1739" s="35" t="s">
        <v>130</v>
      </c>
      <c r="Y1739" s="35" t="s">
        <v>48</v>
      </c>
      <c r="Z1739" s="35" t="s">
        <v>14691</v>
      </c>
      <c r="AA1739" s="35" t="s">
        <v>14691</v>
      </c>
      <c r="AC1739" s="35" t="s">
        <v>14691</v>
      </c>
      <c r="AD1739" s="35" t="s">
        <v>14691</v>
      </c>
      <c r="AE1739">
        <v>175087500</v>
      </c>
      <c r="AF1739">
        <v>10.15</v>
      </c>
      <c r="AG1739" s="35" t="s">
        <v>14691</v>
      </c>
      <c r="AI1739">
        <v>8625000</v>
      </c>
      <c r="AJ1739" s="20">
        <v>44484</v>
      </c>
      <c r="AK1739" s="20"/>
      <c r="AL1739">
        <v>7232500</v>
      </c>
      <c r="AO1739">
        <v>7232500</v>
      </c>
      <c r="AP1739" s="35" t="s">
        <v>14691</v>
      </c>
      <c r="AQ1739" s="35" t="s">
        <v>14691</v>
      </c>
      <c r="AR1739" s="35" t="s">
        <v>14691</v>
      </c>
      <c r="AS1739" s="35" t="s">
        <v>14691</v>
      </c>
      <c r="AT1739" s="35" t="s">
        <v>14691</v>
      </c>
      <c r="AU1739">
        <v>10.15</v>
      </c>
      <c r="AV1739">
        <v>10.179</v>
      </c>
      <c r="AW1739" t="b">
        <v>0</v>
      </c>
      <c r="AX1739">
        <v>17250000</v>
      </c>
      <c r="AY1739" s="20">
        <v>44853</v>
      </c>
      <c r="AZ1739" s="20"/>
      <c r="BA1739" s="20">
        <v>45035</v>
      </c>
      <c r="BB1739">
        <v>1</v>
      </c>
      <c r="BC1739">
        <v>0.5</v>
      </c>
      <c r="BD1739">
        <v>1</v>
      </c>
      <c r="BE1739">
        <v>11.5</v>
      </c>
      <c r="BF1739" s="35" t="s">
        <v>14691</v>
      </c>
      <c r="BG1739" s="35" t="s">
        <v>4913</v>
      </c>
      <c r="BH1739" s="35" t="s">
        <v>4914</v>
      </c>
      <c r="BI1739" s="35" t="s">
        <v>2589</v>
      </c>
      <c r="BJ1739" s="35" t="s">
        <v>4915</v>
      </c>
    </row>
    <row r="1740" spans="1:62" x14ac:dyDescent="0.2">
      <c r="A1740">
        <v>1738</v>
      </c>
      <c r="B1740" s="35" t="s">
        <v>10782</v>
      </c>
      <c r="C1740" s="35" t="s">
        <v>10783</v>
      </c>
      <c r="D1740" s="35" t="s">
        <v>10784</v>
      </c>
      <c r="E1740" s="35" t="s">
        <v>10785</v>
      </c>
      <c r="F1740" s="35" t="s">
        <v>10786</v>
      </c>
      <c r="G1740" s="20">
        <v>44244</v>
      </c>
      <c r="H1740" s="35" t="s">
        <v>3225</v>
      </c>
      <c r="I1740" s="35" t="s">
        <v>54</v>
      </c>
      <c r="J1740" s="35" t="s">
        <v>53</v>
      </c>
      <c r="K1740">
        <v>18</v>
      </c>
      <c r="L1740">
        <v>9.1999999999999993</v>
      </c>
      <c r="M1740" s="35" t="s">
        <v>10787</v>
      </c>
      <c r="N1740" s="35" t="s">
        <v>10788</v>
      </c>
      <c r="O1740" s="35" t="s">
        <v>81</v>
      </c>
      <c r="P1740" s="35" t="s">
        <v>2656</v>
      </c>
      <c r="Q1740" s="35" t="s">
        <v>209</v>
      </c>
      <c r="R1740" s="35" t="s">
        <v>2623</v>
      </c>
      <c r="S1740" s="35" t="s">
        <v>10789</v>
      </c>
      <c r="T1740">
        <v>23817701</v>
      </c>
      <c r="U1740">
        <v>10</v>
      </c>
      <c r="V1740" s="35" t="s">
        <v>10790</v>
      </c>
      <c r="W1740" s="35" t="s">
        <v>147</v>
      </c>
      <c r="X1740" s="35" t="s">
        <v>147</v>
      </c>
      <c r="Y1740" s="35" t="s">
        <v>48</v>
      </c>
      <c r="Z1740" s="35" t="s">
        <v>14691</v>
      </c>
      <c r="AA1740" s="35" t="s">
        <v>14691</v>
      </c>
      <c r="AC1740" s="35" t="s">
        <v>14691</v>
      </c>
      <c r="AD1740" s="35" t="s">
        <v>14691</v>
      </c>
      <c r="AE1740">
        <v>238183585</v>
      </c>
      <c r="AF1740">
        <v>10</v>
      </c>
      <c r="AG1740" s="35" t="s">
        <v>14691</v>
      </c>
      <c r="AI1740">
        <v>7939234</v>
      </c>
      <c r="AJ1740" s="20">
        <v>44265</v>
      </c>
      <c r="AK1740" s="20"/>
      <c r="AL1740">
        <v>6763540</v>
      </c>
      <c r="AO1740">
        <v>4509027</v>
      </c>
      <c r="AP1740" s="35" t="s">
        <v>14691</v>
      </c>
      <c r="AQ1740" s="35" t="s">
        <v>14691</v>
      </c>
      <c r="AR1740" s="35" t="s">
        <v>14691</v>
      </c>
      <c r="AS1740" s="35" t="s">
        <v>14691</v>
      </c>
      <c r="AT1740" s="35" t="s">
        <v>14691</v>
      </c>
      <c r="AU1740">
        <v>10</v>
      </c>
      <c r="AV1740">
        <v>10.048</v>
      </c>
      <c r="AW1740" t="b">
        <v>0</v>
      </c>
      <c r="AX1740">
        <v>23817701</v>
      </c>
      <c r="AY1740" s="20">
        <v>44997</v>
      </c>
      <c r="AZ1740" s="20"/>
      <c r="BA1740" s="20"/>
      <c r="BB1740">
        <v>1</v>
      </c>
      <c r="BC1740">
        <v>0.3333333432674408</v>
      </c>
      <c r="BD1740">
        <v>1</v>
      </c>
      <c r="BE1740">
        <v>11.5</v>
      </c>
      <c r="BF1740" s="35" t="s">
        <v>14691</v>
      </c>
      <c r="BG1740" s="35" t="s">
        <v>424</v>
      </c>
      <c r="BH1740" s="35" t="s">
        <v>14945</v>
      </c>
      <c r="BI1740" s="35" t="s">
        <v>2580</v>
      </c>
      <c r="BJ1740" s="35" t="s">
        <v>10791</v>
      </c>
    </row>
    <row r="1741" spans="1:62" x14ac:dyDescent="0.2">
      <c r="A1741">
        <v>1739</v>
      </c>
      <c r="B1741" s="35" t="s">
        <v>10782</v>
      </c>
      <c r="C1741" s="35" t="s">
        <v>10783</v>
      </c>
      <c r="D1741" s="35" t="s">
        <v>10784</v>
      </c>
      <c r="E1741" s="35" t="s">
        <v>10792</v>
      </c>
      <c r="F1741" s="35" t="s">
        <v>10786</v>
      </c>
      <c r="G1741" s="20">
        <v>44244</v>
      </c>
      <c r="H1741" s="35" t="s">
        <v>3225</v>
      </c>
      <c r="I1741" s="35" t="s">
        <v>54</v>
      </c>
      <c r="J1741" s="35" t="s">
        <v>53</v>
      </c>
      <c r="K1741">
        <v>18</v>
      </c>
      <c r="L1741">
        <v>9.1999999999999993</v>
      </c>
      <c r="M1741" s="35" t="s">
        <v>10787</v>
      </c>
      <c r="N1741" s="35" t="s">
        <v>10788</v>
      </c>
      <c r="O1741" s="35" t="s">
        <v>81</v>
      </c>
      <c r="P1741" s="35" t="s">
        <v>2656</v>
      </c>
      <c r="Q1741" s="35" t="s">
        <v>209</v>
      </c>
      <c r="R1741" s="35" t="s">
        <v>2623</v>
      </c>
      <c r="S1741" s="35" t="s">
        <v>10789</v>
      </c>
      <c r="T1741">
        <v>23817701</v>
      </c>
      <c r="U1741">
        <v>10</v>
      </c>
      <c r="V1741" s="35" t="s">
        <v>10790</v>
      </c>
      <c r="W1741" s="35" t="s">
        <v>147</v>
      </c>
      <c r="X1741" s="35" t="s">
        <v>147</v>
      </c>
      <c r="Y1741" s="35" t="s">
        <v>48</v>
      </c>
      <c r="Z1741" s="35" t="s">
        <v>14691</v>
      </c>
      <c r="AA1741" s="35" t="s">
        <v>14691</v>
      </c>
      <c r="AC1741" s="35" t="s">
        <v>14691</v>
      </c>
      <c r="AD1741" s="35" t="s">
        <v>14691</v>
      </c>
      <c r="AE1741">
        <v>238183585</v>
      </c>
      <c r="AF1741">
        <v>10</v>
      </c>
      <c r="AG1741" s="35" t="s">
        <v>14691</v>
      </c>
      <c r="AI1741">
        <v>7939234</v>
      </c>
      <c r="AJ1741" s="20">
        <v>44265</v>
      </c>
      <c r="AK1741" s="20"/>
      <c r="AL1741">
        <v>6763540</v>
      </c>
      <c r="AO1741">
        <v>4509027</v>
      </c>
      <c r="AP1741" s="35" t="s">
        <v>14691</v>
      </c>
      <c r="AQ1741" s="35" t="s">
        <v>14691</v>
      </c>
      <c r="AR1741" s="35" t="s">
        <v>14691</v>
      </c>
      <c r="AS1741" s="35" t="s">
        <v>14691</v>
      </c>
      <c r="AT1741" s="35" t="s">
        <v>14691</v>
      </c>
      <c r="AU1741">
        <v>10</v>
      </c>
      <c r="AV1741">
        <v>10.048</v>
      </c>
      <c r="AW1741" t="b">
        <v>0</v>
      </c>
      <c r="AX1741">
        <v>23817701</v>
      </c>
      <c r="AY1741" s="20">
        <v>44997</v>
      </c>
      <c r="AZ1741" s="20"/>
      <c r="BA1741" s="20"/>
      <c r="BB1741">
        <v>1</v>
      </c>
      <c r="BC1741">
        <v>0.3333333432674408</v>
      </c>
      <c r="BD1741">
        <v>1</v>
      </c>
      <c r="BE1741">
        <v>11.5</v>
      </c>
      <c r="BF1741" s="35" t="s">
        <v>14691</v>
      </c>
      <c r="BG1741" s="35" t="s">
        <v>10782</v>
      </c>
      <c r="BH1741" s="35" t="s">
        <v>14946</v>
      </c>
      <c r="BI1741" s="35" t="s">
        <v>2584</v>
      </c>
      <c r="BJ1741" s="35" t="s">
        <v>10793</v>
      </c>
    </row>
    <row r="1742" spans="1:62" x14ac:dyDescent="0.2">
      <c r="A1742">
        <v>1740</v>
      </c>
      <c r="B1742" s="35" t="s">
        <v>10782</v>
      </c>
      <c r="C1742" s="35" t="s">
        <v>10783</v>
      </c>
      <c r="D1742" s="35" t="s">
        <v>10784</v>
      </c>
      <c r="E1742" s="35" t="s">
        <v>10794</v>
      </c>
      <c r="F1742" s="35" t="s">
        <v>10786</v>
      </c>
      <c r="G1742" s="20">
        <v>44244</v>
      </c>
      <c r="H1742" s="35" t="s">
        <v>3225</v>
      </c>
      <c r="I1742" s="35" t="s">
        <v>54</v>
      </c>
      <c r="J1742" s="35" t="s">
        <v>53</v>
      </c>
      <c r="K1742">
        <v>18</v>
      </c>
      <c r="L1742">
        <v>9.1999999999999993</v>
      </c>
      <c r="M1742" s="35" t="s">
        <v>10787</v>
      </c>
      <c r="N1742" s="35" t="s">
        <v>10788</v>
      </c>
      <c r="O1742" s="35" t="s">
        <v>81</v>
      </c>
      <c r="P1742" s="35" t="s">
        <v>2656</v>
      </c>
      <c r="Q1742" s="35" t="s">
        <v>209</v>
      </c>
      <c r="R1742" s="35" t="s">
        <v>2623</v>
      </c>
      <c r="S1742" s="35" t="s">
        <v>10789</v>
      </c>
      <c r="T1742">
        <v>23817701</v>
      </c>
      <c r="U1742">
        <v>10</v>
      </c>
      <c r="V1742" s="35" t="s">
        <v>10790</v>
      </c>
      <c r="W1742" s="35" t="s">
        <v>147</v>
      </c>
      <c r="X1742" s="35" t="s">
        <v>147</v>
      </c>
      <c r="Y1742" s="35" t="s">
        <v>48</v>
      </c>
      <c r="Z1742" s="35" t="s">
        <v>14691</v>
      </c>
      <c r="AA1742" s="35" t="s">
        <v>14691</v>
      </c>
      <c r="AC1742" s="35" t="s">
        <v>14691</v>
      </c>
      <c r="AD1742" s="35" t="s">
        <v>14691</v>
      </c>
      <c r="AE1742">
        <v>238183585</v>
      </c>
      <c r="AF1742">
        <v>10</v>
      </c>
      <c r="AG1742" s="35" t="s">
        <v>14691</v>
      </c>
      <c r="AI1742">
        <v>7939234</v>
      </c>
      <c r="AJ1742" s="20">
        <v>44265</v>
      </c>
      <c r="AK1742" s="20"/>
      <c r="AL1742">
        <v>6763540</v>
      </c>
      <c r="AO1742">
        <v>4509027</v>
      </c>
      <c r="AP1742" s="35" t="s">
        <v>14691</v>
      </c>
      <c r="AQ1742" s="35" t="s">
        <v>14691</v>
      </c>
      <c r="AR1742" s="35" t="s">
        <v>14691</v>
      </c>
      <c r="AS1742" s="35" t="s">
        <v>14691</v>
      </c>
      <c r="AT1742" s="35" t="s">
        <v>14691</v>
      </c>
      <c r="AU1742">
        <v>10</v>
      </c>
      <c r="AV1742">
        <v>10.048</v>
      </c>
      <c r="AW1742" t="b">
        <v>0</v>
      </c>
      <c r="AX1742">
        <v>23817701</v>
      </c>
      <c r="AY1742" s="20">
        <v>44997</v>
      </c>
      <c r="AZ1742" s="20"/>
      <c r="BA1742" s="20"/>
      <c r="BB1742">
        <v>1</v>
      </c>
      <c r="BC1742">
        <v>0.3333333432674408</v>
      </c>
      <c r="BD1742">
        <v>1</v>
      </c>
      <c r="BE1742">
        <v>11.5</v>
      </c>
      <c r="BF1742" s="35" t="s">
        <v>14691</v>
      </c>
      <c r="BG1742" s="35" t="s">
        <v>10795</v>
      </c>
      <c r="BH1742" s="35" t="s">
        <v>14947</v>
      </c>
      <c r="BI1742" s="35" t="s">
        <v>2589</v>
      </c>
      <c r="BJ1742" s="35" t="s">
        <v>10796</v>
      </c>
    </row>
    <row r="1743" spans="1:62" x14ac:dyDescent="0.2">
      <c r="A1743">
        <v>1741</v>
      </c>
      <c r="B1743" s="35" t="s">
        <v>11015</v>
      </c>
      <c r="C1743" s="35" t="s">
        <v>11016</v>
      </c>
      <c r="D1743" s="35" t="s">
        <v>11017</v>
      </c>
      <c r="E1743" s="35" t="s">
        <v>11018</v>
      </c>
      <c r="F1743" s="35" t="s">
        <v>11019</v>
      </c>
      <c r="G1743" s="20">
        <v>44244</v>
      </c>
      <c r="H1743" s="35" t="s">
        <v>3225</v>
      </c>
      <c r="I1743" s="35" t="s">
        <v>54</v>
      </c>
      <c r="J1743" s="35" t="s">
        <v>53</v>
      </c>
      <c r="K1743">
        <v>18</v>
      </c>
      <c r="L1743">
        <v>9.1999999999999993</v>
      </c>
      <c r="M1743" s="35" t="s">
        <v>11020</v>
      </c>
      <c r="N1743" s="35" t="s">
        <v>11021</v>
      </c>
      <c r="O1743" s="35" t="s">
        <v>96</v>
      </c>
      <c r="P1743" s="35" t="s">
        <v>2575</v>
      </c>
      <c r="Q1743" s="35" t="s">
        <v>68</v>
      </c>
      <c r="R1743" s="35" t="s">
        <v>2623</v>
      </c>
      <c r="S1743" s="35" t="s">
        <v>11022</v>
      </c>
      <c r="T1743">
        <v>25000000</v>
      </c>
      <c r="U1743">
        <v>10</v>
      </c>
      <c r="V1743" s="35" t="s">
        <v>14691</v>
      </c>
      <c r="W1743" s="35" t="s">
        <v>49</v>
      </c>
      <c r="X1743" s="35" t="s">
        <v>49</v>
      </c>
      <c r="Y1743" s="35" t="s">
        <v>48</v>
      </c>
      <c r="Z1743" s="35" t="s">
        <v>14691</v>
      </c>
      <c r="AA1743" s="35" t="s">
        <v>14691</v>
      </c>
      <c r="AC1743" s="35" t="s">
        <v>14691</v>
      </c>
      <c r="AD1743" s="35" t="s">
        <v>14691</v>
      </c>
      <c r="AE1743">
        <v>250008220</v>
      </c>
      <c r="AF1743">
        <v>10</v>
      </c>
      <c r="AG1743" s="35" t="s">
        <v>14691</v>
      </c>
      <c r="AI1743">
        <v>8333333</v>
      </c>
      <c r="AJ1743" s="20">
        <v>44267</v>
      </c>
      <c r="AK1743" s="20"/>
      <c r="AL1743">
        <v>7000000</v>
      </c>
      <c r="AO1743">
        <v>4666667</v>
      </c>
      <c r="AP1743" s="35" t="s">
        <v>14691</v>
      </c>
      <c r="AQ1743" s="35" t="s">
        <v>14691</v>
      </c>
      <c r="AR1743" s="35" t="s">
        <v>14691</v>
      </c>
      <c r="AS1743" s="35" t="s">
        <v>14691</v>
      </c>
      <c r="AT1743" s="35" t="s">
        <v>14691</v>
      </c>
      <c r="AU1743">
        <v>10</v>
      </c>
      <c r="AV1743">
        <v>10.048999999999999</v>
      </c>
      <c r="AW1743" t="b">
        <v>0</v>
      </c>
      <c r="AX1743">
        <v>25000000</v>
      </c>
      <c r="AY1743" s="20">
        <v>45001</v>
      </c>
      <c r="AZ1743" s="20"/>
      <c r="BA1743" s="20"/>
      <c r="BB1743">
        <v>1</v>
      </c>
      <c r="BC1743">
        <v>0.3333333432674408</v>
      </c>
      <c r="BD1743">
        <v>1</v>
      </c>
      <c r="BE1743">
        <v>11.5</v>
      </c>
      <c r="BF1743" s="35" t="s">
        <v>14691</v>
      </c>
      <c r="BG1743" s="35" t="s">
        <v>423</v>
      </c>
      <c r="BH1743" s="35" t="s">
        <v>11023</v>
      </c>
      <c r="BI1743" s="35" t="s">
        <v>2580</v>
      </c>
      <c r="BJ1743" s="35" t="s">
        <v>11024</v>
      </c>
    </row>
    <row r="1744" spans="1:62" x14ac:dyDescent="0.2">
      <c r="A1744">
        <v>1742</v>
      </c>
      <c r="B1744" s="35" t="s">
        <v>11015</v>
      </c>
      <c r="C1744" s="35" t="s">
        <v>11016</v>
      </c>
      <c r="D1744" s="35" t="s">
        <v>11017</v>
      </c>
      <c r="E1744" s="35" t="s">
        <v>11025</v>
      </c>
      <c r="F1744" s="35" t="s">
        <v>11019</v>
      </c>
      <c r="G1744" s="20">
        <v>44244</v>
      </c>
      <c r="H1744" s="35" t="s">
        <v>3225</v>
      </c>
      <c r="I1744" s="35" t="s">
        <v>54</v>
      </c>
      <c r="J1744" s="35" t="s">
        <v>53</v>
      </c>
      <c r="K1744">
        <v>18</v>
      </c>
      <c r="L1744">
        <v>9.1999999999999993</v>
      </c>
      <c r="M1744" s="35" t="s">
        <v>11020</v>
      </c>
      <c r="N1744" s="35" t="s">
        <v>11021</v>
      </c>
      <c r="O1744" s="35" t="s">
        <v>96</v>
      </c>
      <c r="P1744" s="35" t="s">
        <v>2575</v>
      </c>
      <c r="Q1744" s="35" t="s">
        <v>68</v>
      </c>
      <c r="R1744" s="35" t="s">
        <v>2623</v>
      </c>
      <c r="S1744" s="35" t="s">
        <v>11022</v>
      </c>
      <c r="T1744">
        <v>25000000</v>
      </c>
      <c r="U1744">
        <v>10</v>
      </c>
      <c r="V1744" s="35" t="s">
        <v>14691</v>
      </c>
      <c r="W1744" s="35" t="s">
        <v>49</v>
      </c>
      <c r="X1744" s="35" t="s">
        <v>49</v>
      </c>
      <c r="Y1744" s="35" t="s">
        <v>48</v>
      </c>
      <c r="Z1744" s="35" t="s">
        <v>14691</v>
      </c>
      <c r="AA1744" s="35" t="s">
        <v>14691</v>
      </c>
      <c r="AC1744" s="35" t="s">
        <v>14691</v>
      </c>
      <c r="AD1744" s="35" t="s">
        <v>14691</v>
      </c>
      <c r="AE1744">
        <v>250008220</v>
      </c>
      <c r="AF1744">
        <v>10</v>
      </c>
      <c r="AG1744" s="35" t="s">
        <v>14691</v>
      </c>
      <c r="AI1744">
        <v>8333333</v>
      </c>
      <c r="AJ1744" s="20">
        <v>44267</v>
      </c>
      <c r="AK1744" s="20"/>
      <c r="AL1744">
        <v>7000000</v>
      </c>
      <c r="AO1744">
        <v>4666667</v>
      </c>
      <c r="AP1744" s="35" t="s">
        <v>14691</v>
      </c>
      <c r="AQ1744" s="35" t="s">
        <v>14691</v>
      </c>
      <c r="AR1744" s="35" t="s">
        <v>14691</v>
      </c>
      <c r="AS1744" s="35" t="s">
        <v>14691</v>
      </c>
      <c r="AT1744" s="35" t="s">
        <v>14691</v>
      </c>
      <c r="AU1744">
        <v>10</v>
      </c>
      <c r="AV1744">
        <v>10.048999999999999</v>
      </c>
      <c r="AW1744" t="b">
        <v>0</v>
      </c>
      <c r="AX1744">
        <v>25000000</v>
      </c>
      <c r="AY1744" s="20">
        <v>45001</v>
      </c>
      <c r="AZ1744" s="20"/>
      <c r="BA1744" s="20"/>
      <c r="BB1744">
        <v>1</v>
      </c>
      <c r="BC1744">
        <v>0.3333333432674408</v>
      </c>
      <c r="BD1744">
        <v>1</v>
      </c>
      <c r="BE1744">
        <v>11.5</v>
      </c>
      <c r="BF1744" s="35" t="s">
        <v>14691</v>
      </c>
      <c r="BG1744" s="35" t="s">
        <v>11026</v>
      </c>
      <c r="BH1744" s="35" t="s">
        <v>11027</v>
      </c>
      <c r="BI1744" s="35" t="s">
        <v>2584</v>
      </c>
      <c r="BJ1744" s="35" t="s">
        <v>11028</v>
      </c>
    </row>
    <row r="1745" spans="1:62" x14ac:dyDescent="0.2">
      <c r="A1745">
        <v>1743</v>
      </c>
      <c r="B1745" s="35" t="s">
        <v>11015</v>
      </c>
      <c r="C1745" s="35" t="s">
        <v>11016</v>
      </c>
      <c r="D1745" s="35" t="s">
        <v>11017</v>
      </c>
      <c r="E1745" s="35" t="s">
        <v>11029</v>
      </c>
      <c r="F1745" s="35" t="s">
        <v>11019</v>
      </c>
      <c r="G1745" s="20">
        <v>44244</v>
      </c>
      <c r="H1745" s="35" t="s">
        <v>3225</v>
      </c>
      <c r="I1745" s="35" t="s">
        <v>54</v>
      </c>
      <c r="J1745" s="35" t="s">
        <v>53</v>
      </c>
      <c r="K1745">
        <v>18</v>
      </c>
      <c r="L1745">
        <v>9.1999999999999993</v>
      </c>
      <c r="M1745" s="35" t="s">
        <v>11020</v>
      </c>
      <c r="N1745" s="35" t="s">
        <v>11021</v>
      </c>
      <c r="O1745" s="35" t="s">
        <v>96</v>
      </c>
      <c r="P1745" s="35" t="s">
        <v>2575</v>
      </c>
      <c r="Q1745" s="35" t="s">
        <v>68</v>
      </c>
      <c r="R1745" s="35" t="s">
        <v>2623</v>
      </c>
      <c r="S1745" s="35" t="s">
        <v>11022</v>
      </c>
      <c r="T1745">
        <v>25000000</v>
      </c>
      <c r="U1745">
        <v>10</v>
      </c>
      <c r="V1745" s="35" t="s">
        <v>14691</v>
      </c>
      <c r="W1745" s="35" t="s">
        <v>49</v>
      </c>
      <c r="X1745" s="35" t="s">
        <v>49</v>
      </c>
      <c r="Y1745" s="35" t="s">
        <v>48</v>
      </c>
      <c r="Z1745" s="35" t="s">
        <v>14691</v>
      </c>
      <c r="AA1745" s="35" t="s">
        <v>14691</v>
      </c>
      <c r="AC1745" s="35" t="s">
        <v>14691</v>
      </c>
      <c r="AD1745" s="35" t="s">
        <v>14691</v>
      </c>
      <c r="AE1745">
        <v>250008220</v>
      </c>
      <c r="AF1745">
        <v>10</v>
      </c>
      <c r="AG1745" s="35" t="s">
        <v>14691</v>
      </c>
      <c r="AI1745">
        <v>8333333</v>
      </c>
      <c r="AJ1745" s="20">
        <v>44267</v>
      </c>
      <c r="AK1745" s="20"/>
      <c r="AL1745">
        <v>7000000</v>
      </c>
      <c r="AO1745">
        <v>4666667</v>
      </c>
      <c r="AP1745" s="35" t="s">
        <v>14691</v>
      </c>
      <c r="AQ1745" s="35" t="s">
        <v>14691</v>
      </c>
      <c r="AR1745" s="35" t="s">
        <v>14691</v>
      </c>
      <c r="AS1745" s="35" t="s">
        <v>14691</v>
      </c>
      <c r="AT1745" s="35" t="s">
        <v>14691</v>
      </c>
      <c r="AU1745">
        <v>10</v>
      </c>
      <c r="AV1745">
        <v>10.048999999999999</v>
      </c>
      <c r="AW1745" t="b">
        <v>0</v>
      </c>
      <c r="AX1745">
        <v>25000000</v>
      </c>
      <c r="AY1745" s="20">
        <v>45001</v>
      </c>
      <c r="AZ1745" s="20"/>
      <c r="BA1745" s="20"/>
      <c r="BB1745">
        <v>1</v>
      </c>
      <c r="BC1745">
        <v>0.3333333432674408</v>
      </c>
      <c r="BD1745">
        <v>1</v>
      </c>
      <c r="BE1745">
        <v>11.5</v>
      </c>
      <c r="BF1745" s="35" t="s">
        <v>14691</v>
      </c>
      <c r="BG1745" s="35" t="s">
        <v>11030</v>
      </c>
      <c r="BH1745" s="35" t="s">
        <v>11031</v>
      </c>
      <c r="BI1745" s="35" t="s">
        <v>2589</v>
      </c>
      <c r="BJ1745" s="35" t="s">
        <v>11032</v>
      </c>
    </row>
    <row r="1746" spans="1:62" x14ac:dyDescent="0.2">
      <c r="A1746">
        <v>1744</v>
      </c>
      <c r="B1746" s="35" t="s">
        <v>9063</v>
      </c>
      <c r="C1746" s="35" t="s">
        <v>9064</v>
      </c>
      <c r="D1746" s="35" t="s">
        <v>9065</v>
      </c>
      <c r="E1746" s="35" t="s">
        <v>9066</v>
      </c>
      <c r="F1746" s="35" t="s">
        <v>9067</v>
      </c>
      <c r="G1746" s="20">
        <v>44223</v>
      </c>
      <c r="H1746" s="35" t="s">
        <v>3225</v>
      </c>
      <c r="I1746" s="35" t="s">
        <v>54</v>
      </c>
      <c r="J1746" s="35" t="s">
        <v>176</v>
      </c>
      <c r="K1746">
        <v>18</v>
      </c>
      <c r="L1746">
        <v>9.1999999999999993</v>
      </c>
      <c r="M1746" s="35" t="s">
        <v>9068</v>
      </c>
      <c r="N1746" s="35" t="s">
        <v>9069</v>
      </c>
      <c r="O1746" s="35" t="s">
        <v>75</v>
      </c>
      <c r="P1746" s="35" t="s">
        <v>2656</v>
      </c>
      <c r="Q1746" s="35" t="s">
        <v>96</v>
      </c>
      <c r="R1746" s="35" t="s">
        <v>2623</v>
      </c>
      <c r="S1746" s="35" t="s">
        <v>9070</v>
      </c>
      <c r="T1746">
        <v>34500000</v>
      </c>
      <c r="U1746">
        <v>10</v>
      </c>
      <c r="V1746" s="35" t="s">
        <v>9071</v>
      </c>
      <c r="W1746" s="35" t="s">
        <v>421</v>
      </c>
      <c r="X1746" s="35" t="s">
        <v>79</v>
      </c>
      <c r="Y1746" s="35" t="s">
        <v>48</v>
      </c>
      <c r="Z1746" s="35" t="s">
        <v>57</v>
      </c>
      <c r="AA1746" s="35" t="s">
        <v>56</v>
      </c>
      <c r="AC1746" s="35" t="s">
        <v>14691</v>
      </c>
      <c r="AD1746" s="35" t="s">
        <v>14691</v>
      </c>
      <c r="AE1746">
        <v>345010887</v>
      </c>
      <c r="AF1746">
        <v>10</v>
      </c>
      <c r="AG1746" s="35" t="s">
        <v>420</v>
      </c>
      <c r="AH1746">
        <v>816000000</v>
      </c>
      <c r="AI1746">
        <v>8625000</v>
      </c>
      <c r="AJ1746" s="20">
        <v>44239</v>
      </c>
      <c r="AK1746" s="20">
        <v>44531</v>
      </c>
      <c r="AL1746">
        <v>9400000</v>
      </c>
      <c r="AO1746">
        <v>6266667</v>
      </c>
      <c r="AP1746" s="35" t="s">
        <v>14691</v>
      </c>
      <c r="AQ1746" s="35" t="s">
        <v>14691</v>
      </c>
      <c r="AR1746" s="35" t="s">
        <v>419</v>
      </c>
      <c r="AS1746" s="35" t="s">
        <v>9072</v>
      </c>
      <c r="AT1746" s="35" t="s">
        <v>14691</v>
      </c>
      <c r="AU1746">
        <v>10</v>
      </c>
      <c r="AV1746">
        <v>10.048</v>
      </c>
      <c r="AW1746" t="b">
        <v>1</v>
      </c>
      <c r="AX1746">
        <v>34500000</v>
      </c>
      <c r="AY1746" s="20">
        <v>44974</v>
      </c>
      <c r="AZ1746" s="20">
        <v>44803</v>
      </c>
      <c r="BA1746" s="20"/>
      <c r="BB1746">
        <v>1</v>
      </c>
      <c r="BC1746">
        <v>0.25</v>
      </c>
      <c r="BD1746">
        <v>1</v>
      </c>
      <c r="BE1746">
        <v>11.5</v>
      </c>
      <c r="BF1746" s="35" t="s">
        <v>14691</v>
      </c>
      <c r="BG1746" s="35" t="s">
        <v>422</v>
      </c>
      <c r="BH1746" s="35" t="s">
        <v>9073</v>
      </c>
      <c r="BI1746" s="35" t="s">
        <v>2580</v>
      </c>
      <c r="BJ1746" s="35" t="s">
        <v>9074</v>
      </c>
    </row>
    <row r="1747" spans="1:62" x14ac:dyDescent="0.2">
      <c r="A1747">
        <v>1745</v>
      </c>
      <c r="B1747" s="35" t="s">
        <v>9063</v>
      </c>
      <c r="C1747" s="35" t="s">
        <v>9064</v>
      </c>
      <c r="D1747" s="35" t="s">
        <v>9065</v>
      </c>
      <c r="E1747" s="35" t="s">
        <v>9075</v>
      </c>
      <c r="F1747" s="35" t="s">
        <v>9067</v>
      </c>
      <c r="G1747" s="20">
        <v>44223</v>
      </c>
      <c r="H1747" s="35" t="s">
        <v>3225</v>
      </c>
      <c r="I1747" s="35" t="s">
        <v>54</v>
      </c>
      <c r="J1747" s="35" t="s">
        <v>176</v>
      </c>
      <c r="K1747">
        <v>18</v>
      </c>
      <c r="L1747">
        <v>9.1999999999999993</v>
      </c>
      <c r="M1747" s="35" t="s">
        <v>9068</v>
      </c>
      <c r="N1747" s="35" t="s">
        <v>9069</v>
      </c>
      <c r="O1747" s="35" t="s">
        <v>75</v>
      </c>
      <c r="P1747" s="35" t="s">
        <v>2656</v>
      </c>
      <c r="Q1747" s="35" t="s">
        <v>96</v>
      </c>
      <c r="R1747" s="35" t="s">
        <v>2623</v>
      </c>
      <c r="S1747" s="35" t="s">
        <v>9070</v>
      </c>
      <c r="T1747">
        <v>34500000</v>
      </c>
      <c r="U1747">
        <v>10</v>
      </c>
      <c r="V1747" s="35" t="s">
        <v>9071</v>
      </c>
      <c r="W1747" s="35" t="s">
        <v>421</v>
      </c>
      <c r="X1747" s="35" t="s">
        <v>79</v>
      </c>
      <c r="Y1747" s="35" t="s">
        <v>48</v>
      </c>
      <c r="Z1747" s="35" t="s">
        <v>57</v>
      </c>
      <c r="AA1747" s="35" t="s">
        <v>56</v>
      </c>
      <c r="AC1747" s="35" t="s">
        <v>14691</v>
      </c>
      <c r="AD1747" s="35" t="s">
        <v>14691</v>
      </c>
      <c r="AE1747">
        <v>345010887</v>
      </c>
      <c r="AF1747">
        <v>10</v>
      </c>
      <c r="AG1747" s="35" t="s">
        <v>420</v>
      </c>
      <c r="AH1747">
        <v>816000000</v>
      </c>
      <c r="AI1747">
        <v>8625000</v>
      </c>
      <c r="AJ1747" s="20">
        <v>44239</v>
      </c>
      <c r="AK1747" s="20">
        <v>44531</v>
      </c>
      <c r="AL1747">
        <v>9400000</v>
      </c>
      <c r="AO1747">
        <v>6266667</v>
      </c>
      <c r="AP1747" s="35" t="s">
        <v>14691</v>
      </c>
      <c r="AQ1747" s="35" t="s">
        <v>14691</v>
      </c>
      <c r="AR1747" s="35" t="s">
        <v>419</v>
      </c>
      <c r="AS1747" s="35" t="s">
        <v>9072</v>
      </c>
      <c r="AT1747" s="35" t="s">
        <v>14691</v>
      </c>
      <c r="AU1747">
        <v>10</v>
      </c>
      <c r="AV1747">
        <v>10.048</v>
      </c>
      <c r="AW1747" t="b">
        <v>1</v>
      </c>
      <c r="AX1747">
        <v>34500000</v>
      </c>
      <c r="AY1747" s="20">
        <v>44974</v>
      </c>
      <c r="AZ1747" s="20">
        <v>44803</v>
      </c>
      <c r="BA1747" s="20"/>
      <c r="BB1747">
        <v>1</v>
      </c>
      <c r="BC1747">
        <v>0.25</v>
      </c>
      <c r="BD1747">
        <v>1</v>
      </c>
      <c r="BE1747">
        <v>11.5</v>
      </c>
      <c r="BF1747" s="35" t="s">
        <v>14691</v>
      </c>
      <c r="BG1747" s="35" t="s">
        <v>9063</v>
      </c>
      <c r="BH1747" s="35" t="s">
        <v>9076</v>
      </c>
      <c r="BI1747" s="35" t="s">
        <v>2584</v>
      </c>
      <c r="BJ1747" s="35" t="s">
        <v>9077</v>
      </c>
    </row>
    <row r="1748" spans="1:62" x14ac:dyDescent="0.2">
      <c r="A1748">
        <v>1746</v>
      </c>
      <c r="B1748" s="35" t="s">
        <v>9063</v>
      </c>
      <c r="C1748" s="35" t="s">
        <v>9064</v>
      </c>
      <c r="D1748" s="35" t="s">
        <v>9065</v>
      </c>
      <c r="E1748" s="35" t="s">
        <v>9078</v>
      </c>
      <c r="F1748" s="35" t="s">
        <v>9067</v>
      </c>
      <c r="G1748" s="20">
        <v>44223</v>
      </c>
      <c r="H1748" s="35" t="s">
        <v>3225</v>
      </c>
      <c r="I1748" s="35" t="s">
        <v>54</v>
      </c>
      <c r="J1748" s="35" t="s">
        <v>176</v>
      </c>
      <c r="K1748">
        <v>18</v>
      </c>
      <c r="L1748">
        <v>9.1999999999999993</v>
      </c>
      <c r="M1748" s="35" t="s">
        <v>9068</v>
      </c>
      <c r="N1748" s="35" t="s">
        <v>9069</v>
      </c>
      <c r="O1748" s="35" t="s">
        <v>75</v>
      </c>
      <c r="P1748" s="35" t="s">
        <v>2656</v>
      </c>
      <c r="Q1748" s="35" t="s">
        <v>96</v>
      </c>
      <c r="R1748" s="35" t="s">
        <v>2623</v>
      </c>
      <c r="S1748" s="35" t="s">
        <v>9070</v>
      </c>
      <c r="T1748">
        <v>34500000</v>
      </c>
      <c r="U1748">
        <v>10</v>
      </c>
      <c r="V1748" s="35" t="s">
        <v>9071</v>
      </c>
      <c r="W1748" s="35" t="s">
        <v>421</v>
      </c>
      <c r="X1748" s="35" t="s">
        <v>79</v>
      </c>
      <c r="Y1748" s="35" t="s">
        <v>48</v>
      </c>
      <c r="Z1748" s="35" t="s">
        <v>57</v>
      </c>
      <c r="AA1748" s="35" t="s">
        <v>56</v>
      </c>
      <c r="AC1748" s="35" t="s">
        <v>14691</v>
      </c>
      <c r="AD1748" s="35" t="s">
        <v>14691</v>
      </c>
      <c r="AE1748">
        <v>345010887</v>
      </c>
      <c r="AF1748">
        <v>10</v>
      </c>
      <c r="AG1748" s="35" t="s">
        <v>420</v>
      </c>
      <c r="AH1748">
        <v>816000000</v>
      </c>
      <c r="AI1748">
        <v>8625000</v>
      </c>
      <c r="AJ1748" s="20">
        <v>44239</v>
      </c>
      <c r="AK1748" s="20">
        <v>44531</v>
      </c>
      <c r="AL1748">
        <v>9400000</v>
      </c>
      <c r="AO1748">
        <v>6266667</v>
      </c>
      <c r="AP1748" s="35" t="s">
        <v>14691</v>
      </c>
      <c r="AQ1748" s="35" t="s">
        <v>14691</v>
      </c>
      <c r="AR1748" s="35" t="s">
        <v>419</v>
      </c>
      <c r="AS1748" s="35" t="s">
        <v>9072</v>
      </c>
      <c r="AT1748" s="35" t="s">
        <v>14691</v>
      </c>
      <c r="AU1748">
        <v>10</v>
      </c>
      <c r="AV1748">
        <v>10.048</v>
      </c>
      <c r="AW1748" t="b">
        <v>1</v>
      </c>
      <c r="AX1748">
        <v>34500000</v>
      </c>
      <c r="AY1748" s="20">
        <v>44974</v>
      </c>
      <c r="AZ1748" s="20">
        <v>44803</v>
      </c>
      <c r="BA1748" s="20"/>
      <c r="BB1748">
        <v>1</v>
      </c>
      <c r="BC1748">
        <v>0.25</v>
      </c>
      <c r="BD1748">
        <v>1</v>
      </c>
      <c r="BE1748">
        <v>11.5</v>
      </c>
      <c r="BF1748" s="35" t="s">
        <v>14691</v>
      </c>
      <c r="BG1748" s="35" t="s">
        <v>9079</v>
      </c>
      <c r="BH1748" s="35" t="s">
        <v>9080</v>
      </c>
      <c r="BI1748" s="35" t="s">
        <v>2589</v>
      </c>
      <c r="BJ1748" s="35" t="s">
        <v>9081</v>
      </c>
    </row>
    <row r="1749" spans="1:62" x14ac:dyDescent="0.2">
      <c r="A1749">
        <v>1747</v>
      </c>
      <c r="B1749" s="35" t="s">
        <v>7861</v>
      </c>
      <c r="C1749" s="35" t="s">
        <v>7862</v>
      </c>
      <c r="D1749" s="35" t="s">
        <v>7863</v>
      </c>
      <c r="E1749" s="35" t="s">
        <v>7864</v>
      </c>
      <c r="F1749" s="35" t="s">
        <v>7865</v>
      </c>
      <c r="G1749" s="20">
        <v>44396</v>
      </c>
      <c r="H1749" s="35" t="s">
        <v>159</v>
      </c>
      <c r="I1749" s="35" t="s">
        <v>54</v>
      </c>
      <c r="J1749" s="35" t="s">
        <v>69</v>
      </c>
      <c r="K1749">
        <v>18</v>
      </c>
      <c r="L1749">
        <v>9.1999999999999993</v>
      </c>
      <c r="M1749" s="35" t="s">
        <v>7866</v>
      </c>
      <c r="N1749" s="35" t="s">
        <v>7867</v>
      </c>
      <c r="O1749" s="35" t="s">
        <v>209</v>
      </c>
      <c r="P1749" s="35" t="s">
        <v>7868</v>
      </c>
      <c r="Q1749" s="35" t="s">
        <v>385</v>
      </c>
      <c r="R1749" s="35" t="s">
        <v>2623</v>
      </c>
      <c r="S1749" s="35" t="s">
        <v>7869</v>
      </c>
      <c r="T1749">
        <v>13000000</v>
      </c>
      <c r="U1749">
        <v>10</v>
      </c>
      <c r="V1749" s="35" t="s">
        <v>7870</v>
      </c>
      <c r="W1749" s="35" t="s">
        <v>417</v>
      </c>
      <c r="X1749" s="35" t="s">
        <v>104</v>
      </c>
      <c r="Y1749" s="35" t="s">
        <v>48</v>
      </c>
      <c r="Z1749" s="35" t="s">
        <v>14691</v>
      </c>
      <c r="AA1749" s="35" t="s">
        <v>14691</v>
      </c>
      <c r="AC1749" s="35" t="s">
        <v>14691</v>
      </c>
      <c r="AD1749" s="35" t="s">
        <v>14691</v>
      </c>
      <c r="AE1749">
        <v>131950000</v>
      </c>
      <c r="AF1749">
        <v>10.15</v>
      </c>
      <c r="AG1749" s="35" t="s">
        <v>14691</v>
      </c>
      <c r="AI1749">
        <v>6500000</v>
      </c>
      <c r="AJ1749" s="20">
        <v>44497</v>
      </c>
      <c r="AK1749" s="20"/>
      <c r="AL1749">
        <v>7050000</v>
      </c>
      <c r="AO1749">
        <v>4700000</v>
      </c>
      <c r="AP1749" s="35" t="s">
        <v>14691</v>
      </c>
      <c r="AQ1749" s="35" t="s">
        <v>14691</v>
      </c>
      <c r="AR1749" s="35" t="s">
        <v>14691</v>
      </c>
      <c r="AS1749" s="35" t="s">
        <v>14691</v>
      </c>
      <c r="AT1749" s="35" t="s">
        <v>14691</v>
      </c>
      <c r="AU1749">
        <v>10.15</v>
      </c>
      <c r="AV1749">
        <v>10.186999999999999</v>
      </c>
      <c r="AW1749" t="b">
        <v>0</v>
      </c>
      <c r="AX1749">
        <v>13000000</v>
      </c>
      <c r="AY1749" s="20">
        <v>44958</v>
      </c>
      <c r="AZ1749" s="20"/>
      <c r="BA1749" s="20">
        <v>45047</v>
      </c>
      <c r="BB1749">
        <v>1</v>
      </c>
      <c r="BC1749">
        <v>0.5</v>
      </c>
      <c r="BD1749">
        <v>1</v>
      </c>
      <c r="BE1749">
        <v>11.5</v>
      </c>
      <c r="BF1749" s="35" t="s">
        <v>14691</v>
      </c>
      <c r="BG1749" s="35" t="s">
        <v>418</v>
      </c>
      <c r="BH1749" s="35" t="s">
        <v>14948</v>
      </c>
      <c r="BI1749" s="35" t="s">
        <v>2580</v>
      </c>
      <c r="BJ1749" s="35" t="s">
        <v>7871</v>
      </c>
    </row>
    <row r="1750" spans="1:62" x14ac:dyDescent="0.2">
      <c r="A1750">
        <v>1748</v>
      </c>
      <c r="B1750" s="35" t="s">
        <v>7861</v>
      </c>
      <c r="C1750" s="35" t="s">
        <v>7862</v>
      </c>
      <c r="D1750" s="35" t="s">
        <v>7863</v>
      </c>
      <c r="E1750" s="35" t="s">
        <v>7872</v>
      </c>
      <c r="F1750" s="35" t="s">
        <v>7865</v>
      </c>
      <c r="G1750" s="20">
        <v>44396</v>
      </c>
      <c r="H1750" s="35" t="s">
        <v>159</v>
      </c>
      <c r="I1750" s="35" t="s">
        <v>54</v>
      </c>
      <c r="J1750" s="35" t="s">
        <v>69</v>
      </c>
      <c r="K1750">
        <v>18</v>
      </c>
      <c r="L1750">
        <v>9.1999999999999993</v>
      </c>
      <c r="M1750" s="35" t="s">
        <v>7866</v>
      </c>
      <c r="N1750" s="35" t="s">
        <v>7867</v>
      </c>
      <c r="O1750" s="35" t="s">
        <v>209</v>
      </c>
      <c r="P1750" s="35" t="s">
        <v>7868</v>
      </c>
      <c r="Q1750" s="35" t="s">
        <v>385</v>
      </c>
      <c r="R1750" s="35" t="s">
        <v>2623</v>
      </c>
      <c r="S1750" s="35" t="s">
        <v>7869</v>
      </c>
      <c r="T1750">
        <v>13000000</v>
      </c>
      <c r="U1750">
        <v>10</v>
      </c>
      <c r="V1750" s="35" t="s">
        <v>7870</v>
      </c>
      <c r="W1750" s="35" t="s">
        <v>417</v>
      </c>
      <c r="X1750" s="35" t="s">
        <v>104</v>
      </c>
      <c r="Y1750" s="35" t="s">
        <v>48</v>
      </c>
      <c r="Z1750" s="35" t="s">
        <v>14691</v>
      </c>
      <c r="AA1750" s="35" t="s">
        <v>14691</v>
      </c>
      <c r="AC1750" s="35" t="s">
        <v>14691</v>
      </c>
      <c r="AD1750" s="35" t="s">
        <v>14691</v>
      </c>
      <c r="AE1750">
        <v>131950000</v>
      </c>
      <c r="AF1750">
        <v>10.15</v>
      </c>
      <c r="AG1750" s="35" t="s">
        <v>14691</v>
      </c>
      <c r="AI1750">
        <v>6500000</v>
      </c>
      <c r="AJ1750" s="20">
        <v>44497</v>
      </c>
      <c r="AK1750" s="20"/>
      <c r="AL1750">
        <v>7050000</v>
      </c>
      <c r="AO1750">
        <v>4700000</v>
      </c>
      <c r="AP1750" s="35" t="s">
        <v>14691</v>
      </c>
      <c r="AQ1750" s="35" t="s">
        <v>14691</v>
      </c>
      <c r="AR1750" s="35" t="s">
        <v>14691</v>
      </c>
      <c r="AS1750" s="35" t="s">
        <v>14691</v>
      </c>
      <c r="AT1750" s="35" t="s">
        <v>14691</v>
      </c>
      <c r="AU1750">
        <v>10.15</v>
      </c>
      <c r="AV1750">
        <v>10.186999999999999</v>
      </c>
      <c r="AW1750" t="b">
        <v>0</v>
      </c>
      <c r="AX1750">
        <v>13000000</v>
      </c>
      <c r="AY1750" s="20">
        <v>44958</v>
      </c>
      <c r="AZ1750" s="20"/>
      <c r="BA1750" s="20">
        <v>45047</v>
      </c>
      <c r="BB1750">
        <v>1</v>
      </c>
      <c r="BC1750">
        <v>0.5</v>
      </c>
      <c r="BD1750">
        <v>1</v>
      </c>
      <c r="BE1750">
        <v>11.5</v>
      </c>
      <c r="BF1750" s="35" t="s">
        <v>14691</v>
      </c>
      <c r="BG1750" s="35" t="s">
        <v>7861</v>
      </c>
      <c r="BH1750" s="35" t="s">
        <v>14949</v>
      </c>
      <c r="BI1750" s="35" t="s">
        <v>2584</v>
      </c>
      <c r="BJ1750" s="35" t="s">
        <v>7873</v>
      </c>
    </row>
    <row r="1751" spans="1:62" x14ac:dyDescent="0.2">
      <c r="A1751">
        <v>1749</v>
      </c>
      <c r="B1751" s="35" t="s">
        <v>7861</v>
      </c>
      <c r="C1751" s="35" t="s">
        <v>7862</v>
      </c>
      <c r="D1751" s="35" t="s">
        <v>7863</v>
      </c>
      <c r="E1751" s="35" t="s">
        <v>7874</v>
      </c>
      <c r="F1751" s="35" t="s">
        <v>7865</v>
      </c>
      <c r="G1751" s="20">
        <v>44396</v>
      </c>
      <c r="H1751" s="35" t="s">
        <v>159</v>
      </c>
      <c r="I1751" s="35" t="s">
        <v>54</v>
      </c>
      <c r="J1751" s="35" t="s">
        <v>69</v>
      </c>
      <c r="K1751">
        <v>18</v>
      </c>
      <c r="L1751">
        <v>9.1999999999999993</v>
      </c>
      <c r="M1751" s="35" t="s">
        <v>7866</v>
      </c>
      <c r="N1751" s="35" t="s">
        <v>7867</v>
      </c>
      <c r="O1751" s="35" t="s">
        <v>209</v>
      </c>
      <c r="P1751" s="35" t="s">
        <v>7868</v>
      </c>
      <c r="Q1751" s="35" t="s">
        <v>385</v>
      </c>
      <c r="R1751" s="35" t="s">
        <v>2623</v>
      </c>
      <c r="S1751" s="35" t="s">
        <v>7869</v>
      </c>
      <c r="T1751">
        <v>13000000</v>
      </c>
      <c r="U1751">
        <v>10</v>
      </c>
      <c r="V1751" s="35" t="s">
        <v>7870</v>
      </c>
      <c r="W1751" s="35" t="s">
        <v>417</v>
      </c>
      <c r="X1751" s="35" t="s">
        <v>104</v>
      </c>
      <c r="Y1751" s="35" t="s">
        <v>48</v>
      </c>
      <c r="Z1751" s="35" t="s">
        <v>14691</v>
      </c>
      <c r="AA1751" s="35" t="s">
        <v>14691</v>
      </c>
      <c r="AC1751" s="35" t="s">
        <v>14691</v>
      </c>
      <c r="AD1751" s="35" t="s">
        <v>14691</v>
      </c>
      <c r="AE1751">
        <v>131950000</v>
      </c>
      <c r="AF1751">
        <v>10.15</v>
      </c>
      <c r="AG1751" s="35" t="s">
        <v>14691</v>
      </c>
      <c r="AI1751">
        <v>6500000</v>
      </c>
      <c r="AJ1751" s="20">
        <v>44497</v>
      </c>
      <c r="AK1751" s="20"/>
      <c r="AL1751">
        <v>7050000</v>
      </c>
      <c r="AO1751">
        <v>4700000</v>
      </c>
      <c r="AP1751" s="35" t="s">
        <v>14691</v>
      </c>
      <c r="AQ1751" s="35" t="s">
        <v>14691</v>
      </c>
      <c r="AR1751" s="35" t="s">
        <v>14691</v>
      </c>
      <c r="AS1751" s="35" t="s">
        <v>14691</v>
      </c>
      <c r="AT1751" s="35" t="s">
        <v>14691</v>
      </c>
      <c r="AU1751">
        <v>10.15</v>
      </c>
      <c r="AV1751">
        <v>10.186999999999999</v>
      </c>
      <c r="AW1751" t="b">
        <v>0</v>
      </c>
      <c r="AX1751">
        <v>13000000</v>
      </c>
      <c r="AY1751" s="20">
        <v>44958</v>
      </c>
      <c r="AZ1751" s="20"/>
      <c r="BA1751" s="20">
        <v>45047</v>
      </c>
      <c r="BB1751">
        <v>1</v>
      </c>
      <c r="BC1751">
        <v>0.5</v>
      </c>
      <c r="BD1751">
        <v>1</v>
      </c>
      <c r="BE1751">
        <v>11.5</v>
      </c>
      <c r="BF1751" s="35" t="s">
        <v>14691</v>
      </c>
      <c r="BG1751" s="35" t="s">
        <v>7875</v>
      </c>
      <c r="BH1751" s="35" t="s">
        <v>14950</v>
      </c>
      <c r="BI1751" s="35" t="s">
        <v>2589</v>
      </c>
      <c r="BJ1751" s="35" t="s">
        <v>7876</v>
      </c>
    </row>
    <row r="1752" spans="1:62" x14ac:dyDescent="0.2">
      <c r="A1752">
        <v>1750</v>
      </c>
      <c r="B1752" s="35" t="s">
        <v>6233</v>
      </c>
      <c r="C1752" s="35" t="s">
        <v>6234</v>
      </c>
      <c r="D1752" s="35" t="s">
        <v>415</v>
      </c>
      <c r="E1752" s="35" t="s">
        <v>6235</v>
      </c>
      <c r="F1752" s="35" t="s">
        <v>6236</v>
      </c>
      <c r="G1752" s="20">
        <v>44165</v>
      </c>
      <c r="H1752" s="35" t="s">
        <v>3225</v>
      </c>
      <c r="I1752" s="35" t="s">
        <v>54</v>
      </c>
      <c r="J1752" s="35" t="s">
        <v>53</v>
      </c>
      <c r="K1752">
        <v>18</v>
      </c>
      <c r="L1752">
        <v>9.1999999999999993</v>
      </c>
      <c r="M1752" s="35" t="s">
        <v>6237</v>
      </c>
      <c r="N1752" s="35" t="s">
        <v>6238</v>
      </c>
      <c r="O1752" s="35" t="s">
        <v>68</v>
      </c>
      <c r="P1752" s="35" t="s">
        <v>2575</v>
      </c>
      <c r="Q1752" s="35" t="s">
        <v>82</v>
      </c>
      <c r="R1752" s="35" t="s">
        <v>2577</v>
      </c>
      <c r="S1752" s="35" t="s">
        <v>6239</v>
      </c>
      <c r="T1752">
        <v>57500000</v>
      </c>
      <c r="U1752">
        <v>10</v>
      </c>
      <c r="V1752" s="35" t="s">
        <v>6240</v>
      </c>
      <c r="W1752" s="35" t="s">
        <v>288</v>
      </c>
      <c r="X1752" s="35" t="s">
        <v>72</v>
      </c>
      <c r="Y1752" s="35" t="s">
        <v>48</v>
      </c>
      <c r="Z1752" s="35" t="s">
        <v>14691</v>
      </c>
      <c r="AA1752" s="35" t="s">
        <v>14691</v>
      </c>
      <c r="AB1752">
        <v>100000000</v>
      </c>
      <c r="AC1752" s="35" t="s">
        <v>6241</v>
      </c>
      <c r="AD1752" s="35" t="s">
        <v>6242</v>
      </c>
      <c r="AE1752">
        <v>575168945</v>
      </c>
      <c r="AF1752">
        <v>10</v>
      </c>
      <c r="AG1752" s="35" t="s">
        <v>14691</v>
      </c>
      <c r="AI1752">
        <v>19166667</v>
      </c>
      <c r="AJ1752" s="20">
        <v>44182</v>
      </c>
      <c r="AK1752" s="20"/>
      <c r="AL1752">
        <v>13500000</v>
      </c>
      <c r="AO1752">
        <v>9000000</v>
      </c>
      <c r="AP1752" s="35" t="s">
        <v>14691</v>
      </c>
      <c r="AQ1752" s="35" t="s">
        <v>14691</v>
      </c>
      <c r="AR1752" s="35" t="s">
        <v>14691</v>
      </c>
      <c r="AS1752" s="35" t="s">
        <v>14691</v>
      </c>
      <c r="AT1752" s="35" t="s">
        <v>14691</v>
      </c>
      <c r="AU1752">
        <v>10.01</v>
      </c>
      <c r="AV1752">
        <v>10.061999999999999</v>
      </c>
      <c r="AW1752" t="b">
        <v>0</v>
      </c>
      <c r="AX1752">
        <v>57500000</v>
      </c>
      <c r="AY1752" s="20">
        <v>44916</v>
      </c>
      <c r="AZ1752" s="20"/>
      <c r="BA1752" s="20"/>
      <c r="BB1752">
        <v>1</v>
      </c>
      <c r="BC1752">
        <v>0.3333333432674408</v>
      </c>
      <c r="BD1752">
        <v>1</v>
      </c>
      <c r="BE1752">
        <v>11.5</v>
      </c>
      <c r="BF1752" s="35" t="s">
        <v>14691</v>
      </c>
      <c r="BG1752" s="35" t="s">
        <v>416</v>
      </c>
      <c r="BH1752" s="35" t="s">
        <v>6243</v>
      </c>
      <c r="BI1752" s="35" t="s">
        <v>2580</v>
      </c>
      <c r="BJ1752" s="35" t="s">
        <v>6244</v>
      </c>
    </row>
    <row r="1753" spans="1:62" x14ac:dyDescent="0.2">
      <c r="A1753">
        <v>1751</v>
      </c>
      <c r="B1753" s="35" t="s">
        <v>6233</v>
      </c>
      <c r="C1753" s="35" t="s">
        <v>6234</v>
      </c>
      <c r="D1753" s="35" t="s">
        <v>415</v>
      </c>
      <c r="E1753" s="35" t="s">
        <v>6245</v>
      </c>
      <c r="F1753" s="35" t="s">
        <v>6236</v>
      </c>
      <c r="G1753" s="20">
        <v>44165</v>
      </c>
      <c r="H1753" s="35" t="s">
        <v>3225</v>
      </c>
      <c r="I1753" s="35" t="s">
        <v>54</v>
      </c>
      <c r="J1753" s="35" t="s">
        <v>53</v>
      </c>
      <c r="K1753">
        <v>18</v>
      </c>
      <c r="L1753">
        <v>9.1999999999999993</v>
      </c>
      <c r="M1753" s="35" t="s">
        <v>6237</v>
      </c>
      <c r="N1753" s="35" t="s">
        <v>6238</v>
      </c>
      <c r="O1753" s="35" t="s">
        <v>68</v>
      </c>
      <c r="P1753" s="35" t="s">
        <v>2575</v>
      </c>
      <c r="Q1753" s="35" t="s">
        <v>82</v>
      </c>
      <c r="R1753" s="35" t="s">
        <v>2577</v>
      </c>
      <c r="S1753" s="35" t="s">
        <v>6239</v>
      </c>
      <c r="T1753">
        <v>57500000</v>
      </c>
      <c r="U1753">
        <v>10</v>
      </c>
      <c r="V1753" s="35" t="s">
        <v>6240</v>
      </c>
      <c r="W1753" s="35" t="s">
        <v>288</v>
      </c>
      <c r="X1753" s="35" t="s">
        <v>72</v>
      </c>
      <c r="Y1753" s="35" t="s">
        <v>48</v>
      </c>
      <c r="Z1753" s="35" t="s">
        <v>14691</v>
      </c>
      <c r="AA1753" s="35" t="s">
        <v>14691</v>
      </c>
      <c r="AB1753">
        <v>100000000</v>
      </c>
      <c r="AC1753" s="35" t="s">
        <v>6241</v>
      </c>
      <c r="AD1753" s="35" t="s">
        <v>6242</v>
      </c>
      <c r="AE1753">
        <v>575168945</v>
      </c>
      <c r="AF1753">
        <v>10</v>
      </c>
      <c r="AG1753" s="35" t="s">
        <v>14691</v>
      </c>
      <c r="AI1753">
        <v>19166667</v>
      </c>
      <c r="AJ1753" s="20">
        <v>44182</v>
      </c>
      <c r="AK1753" s="20"/>
      <c r="AL1753">
        <v>13500000</v>
      </c>
      <c r="AO1753">
        <v>9000000</v>
      </c>
      <c r="AP1753" s="35" t="s">
        <v>14691</v>
      </c>
      <c r="AQ1753" s="35" t="s">
        <v>14691</v>
      </c>
      <c r="AR1753" s="35" t="s">
        <v>14691</v>
      </c>
      <c r="AS1753" s="35" t="s">
        <v>14691</v>
      </c>
      <c r="AT1753" s="35" t="s">
        <v>14691</v>
      </c>
      <c r="AU1753">
        <v>10.01</v>
      </c>
      <c r="AV1753">
        <v>10.061999999999999</v>
      </c>
      <c r="AW1753" t="b">
        <v>0</v>
      </c>
      <c r="AX1753">
        <v>57500000</v>
      </c>
      <c r="AY1753" s="20">
        <v>44916</v>
      </c>
      <c r="AZ1753" s="20"/>
      <c r="BA1753" s="20"/>
      <c r="BB1753">
        <v>1</v>
      </c>
      <c r="BC1753">
        <v>0.3333333432674408</v>
      </c>
      <c r="BD1753">
        <v>1</v>
      </c>
      <c r="BE1753">
        <v>11.5</v>
      </c>
      <c r="BF1753" s="35" t="s">
        <v>14691</v>
      </c>
      <c r="BG1753" s="35" t="s">
        <v>6233</v>
      </c>
      <c r="BH1753" s="35" t="s">
        <v>6246</v>
      </c>
      <c r="BI1753" s="35" t="s">
        <v>2584</v>
      </c>
      <c r="BJ1753" s="35" t="s">
        <v>6247</v>
      </c>
    </row>
    <row r="1754" spans="1:62" x14ac:dyDescent="0.2">
      <c r="A1754">
        <v>1752</v>
      </c>
      <c r="B1754" s="35" t="s">
        <v>6233</v>
      </c>
      <c r="C1754" s="35" t="s">
        <v>6234</v>
      </c>
      <c r="D1754" s="35" t="s">
        <v>415</v>
      </c>
      <c r="E1754" s="35" t="s">
        <v>6248</v>
      </c>
      <c r="F1754" s="35" t="s">
        <v>6236</v>
      </c>
      <c r="G1754" s="20">
        <v>44165</v>
      </c>
      <c r="H1754" s="35" t="s">
        <v>3225</v>
      </c>
      <c r="I1754" s="35" t="s">
        <v>54</v>
      </c>
      <c r="J1754" s="35" t="s">
        <v>53</v>
      </c>
      <c r="K1754">
        <v>18</v>
      </c>
      <c r="L1754">
        <v>9.1999999999999993</v>
      </c>
      <c r="M1754" s="35" t="s">
        <v>6237</v>
      </c>
      <c r="N1754" s="35" t="s">
        <v>6238</v>
      </c>
      <c r="O1754" s="35" t="s">
        <v>68</v>
      </c>
      <c r="P1754" s="35" t="s">
        <v>2575</v>
      </c>
      <c r="Q1754" s="35" t="s">
        <v>82</v>
      </c>
      <c r="R1754" s="35" t="s">
        <v>2577</v>
      </c>
      <c r="S1754" s="35" t="s">
        <v>6239</v>
      </c>
      <c r="T1754">
        <v>57500000</v>
      </c>
      <c r="U1754">
        <v>10</v>
      </c>
      <c r="V1754" s="35" t="s">
        <v>6240</v>
      </c>
      <c r="W1754" s="35" t="s">
        <v>288</v>
      </c>
      <c r="X1754" s="35" t="s">
        <v>72</v>
      </c>
      <c r="Y1754" s="35" t="s">
        <v>48</v>
      </c>
      <c r="Z1754" s="35" t="s">
        <v>14691</v>
      </c>
      <c r="AA1754" s="35" t="s">
        <v>14691</v>
      </c>
      <c r="AB1754">
        <v>100000000</v>
      </c>
      <c r="AC1754" s="35" t="s">
        <v>6241</v>
      </c>
      <c r="AD1754" s="35" t="s">
        <v>6242</v>
      </c>
      <c r="AE1754">
        <v>575168945</v>
      </c>
      <c r="AF1754">
        <v>10</v>
      </c>
      <c r="AG1754" s="35" t="s">
        <v>14691</v>
      </c>
      <c r="AI1754">
        <v>19166667</v>
      </c>
      <c r="AJ1754" s="20">
        <v>44182</v>
      </c>
      <c r="AK1754" s="20"/>
      <c r="AL1754">
        <v>13500000</v>
      </c>
      <c r="AO1754">
        <v>9000000</v>
      </c>
      <c r="AP1754" s="35" t="s">
        <v>14691</v>
      </c>
      <c r="AQ1754" s="35" t="s">
        <v>14691</v>
      </c>
      <c r="AR1754" s="35" t="s">
        <v>14691</v>
      </c>
      <c r="AS1754" s="35" t="s">
        <v>14691</v>
      </c>
      <c r="AT1754" s="35" t="s">
        <v>14691</v>
      </c>
      <c r="AU1754">
        <v>10.01</v>
      </c>
      <c r="AV1754">
        <v>10.061999999999999</v>
      </c>
      <c r="AW1754" t="b">
        <v>0</v>
      </c>
      <c r="AX1754">
        <v>57500000</v>
      </c>
      <c r="AY1754" s="20">
        <v>44916</v>
      </c>
      <c r="AZ1754" s="20"/>
      <c r="BA1754" s="20"/>
      <c r="BB1754">
        <v>1</v>
      </c>
      <c r="BC1754">
        <v>0.3333333432674408</v>
      </c>
      <c r="BD1754">
        <v>1</v>
      </c>
      <c r="BE1754">
        <v>11.5</v>
      </c>
      <c r="BF1754" s="35" t="s">
        <v>14691</v>
      </c>
      <c r="BG1754" s="35" t="s">
        <v>6249</v>
      </c>
      <c r="BH1754" s="35" t="s">
        <v>6250</v>
      </c>
      <c r="BI1754" s="35" t="s">
        <v>2589</v>
      </c>
      <c r="BJ1754" s="35" t="s">
        <v>6251</v>
      </c>
    </row>
    <row r="1755" spans="1:62" x14ac:dyDescent="0.2">
      <c r="A1755">
        <v>1753</v>
      </c>
      <c r="B1755" s="35" t="s">
        <v>8821</v>
      </c>
      <c r="C1755" s="35" t="s">
        <v>8822</v>
      </c>
      <c r="D1755" s="35" t="s">
        <v>413</v>
      </c>
      <c r="E1755" s="35" t="s">
        <v>8823</v>
      </c>
      <c r="F1755" s="35" t="s">
        <v>8824</v>
      </c>
      <c r="G1755" s="20">
        <v>44216</v>
      </c>
      <c r="H1755" s="35" t="s">
        <v>3225</v>
      </c>
      <c r="I1755" s="35" t="s">
        <v>54</v>
      </c>
      <c r="J1755" s="35" t="s">
        <v>53</v>
      </c>
      <c r="K1755">
        <v>18</v>
      </c>
      <c r="L1755">
        <v>9.1999999999999993</v>
      </c>
      <c r="M1755" s="35" t="s">
        <v>8825</v>
      </c>
      <c r="N1755" s="35" t="s">
        <v>8826</v>
      </c>
      <c r="O1755" s="35" t="s">
        <v>68</v>
      </c>
      <c r="P1755" s="35" t="s">
        <v>2575</v>
      </c>
      <c r="Q1755" s="35" t="s">
        <v>82</v>
      </c>
      <c r="R1755" s="35" t="s">
        <v>2577</v>
      </c>
      <c r="S1755" s="35" t="s">
        <v>6239</v>
      </c>
      <c r="T1755">
        <v>34500000</v>
      </c>
      <c r="U1755">
        <v>10</v>
      </c>
      <c r="V1755" s="35" t="s">
        <v>6240</v>
      </c>
      <c r="W1755" s="35" t="s">
        <v>288</v>
      </c>
      <c r="X1755" s="35" t="s">
        <v>72</v>
      </c>
      <c r="Y1755" s="35" t="s">
        <v>48</v>
      </c>
      <c r="Z1755" s="35" t="s">
        <v>14691</v>
      </c>
      <c r="AA1755" s="35" t="s">
        <v>14691</v>
      </c>
      <c r="AB1755">
        <v>100000000</v>
      </c>
      <c r="AC1755" s="35" t="s">
        <v>6241</v>
      </c>
      <c r="AD1755" s="35" t="s">
        <v>6242</v>
      </c>
      <c r="AE1755">
        <v>345000000</v>
      </c>
      <c r="AF1755">
        <v>10</v>
      </c>
      <c r="AG1755" s="35" t="s">
        <v>14691</v>
      </c>
      <c r="AI1755">
        <v>11500000</v>
      </c>
      <c r="AJ1755" s="20">
        <v>44237</v>
      </c>
      <c r="AK1755" s="20"/>
      <c r="AL1755">
        <v>8900000</v>
      </c>
      <c r="AO1755">
        <v>5933334</v>
      </c>
      <c r="AP1755" s="35" t="s">
        <v>14691</v>
      </c>
      <c r="AQ1755" s="35" t="s">
        <v>14691</v>
      </c>
      <c r="AR1755" s="35" t="s">
        <v>14691</v>
      </c>
      <c r="AS1755" s="35" t="s">
        <v>14691</v>
      </c>
      <c r="AT1755" s="35" t="s">
        <v>14691</v>
      </c>
      <c r="AU1755">
        <v>10.01</v>
      </c>
      <c r="AV1755">
        <v>10.068</v>
      </c>
      <c r="AW1755" t="b">
        <v>0</v>
      </c>
      <c r="AX1755">
        <v>34500000</v>
      </c>
      <c r="AY1755" s="20">
        <v>44969</v>
      </c>
      <c r="AZ1755" s="20"/>
      <c r="BA1755" s="20"/>
      <c r="BB1755">
        <v>1</v>
      </c>
      <c r="BC1755">
        <v>0.3333333432674408</v>
      </c>
      <c r="BD1755">
        <v>1</v>
      </c>
      <c r="BE1755">
        <v>11.5</v>
      </c>
      <c r="BF1755" s="35" t="s">
        <v>14691</v>
      </c>
      <c r="BG1755" s="35" t="s">
        <v>414</v>
      </c>
      <c r="BH1755" s="35" t="s">
        <v>8827</v>
      </c>
      <c r="BI1755" s="35" t="s">
        <v>2580</v>
      </c>
      <c r="BJ1755" s="35" t="s">
        <v>8828</v>
      </c>
    </row>
    <row r="1756" spans="1:62" x14ac:dyDescent="0.2">
      <c r="A1756">
        <v>1754</v>
      </c>
      <c r="B1756" s="35" t="s">
        <v>8821</v>
      </c>
      <c r="C1756" s="35" t="s">
        <v>8822</v>
      </c>
      <c r="D1756" s="35" t="s">
        <v>413</v>
      </c>
      <c r="E1756" s="35" t="s">
        <v>8829</v>
      </c>
      <c r="F1756" s="35" t="s">
        <v>8824</v>
      </c>
      <c r="G1756" s="20">
        <v>44216</v>
      </c>
      <c r="H1756" s="35" t="s">
        <v>3225</v>
      </c>
      <c r="I1756" s="35" t="s">
        <v>54</v>
      </c>
      <c r="J1756" s="35" t="s">
        <v>53</v>
      </c>
      <c r="K1756">
        <v>18</v>
      </c>
      <c r="L1756">
        <v>9.1999999999999993</v>
      </c>
      <c r="M1756" s="35" t="s">
        <v>8825</v>
      </c>
      <c r="N1756" s="35" t="s">
        <v>8826</v>
      </c>
      <c r="O1756" s="35" t="s">
        <v>68</v>
      </c>
      <c r="P1756" s="35" t="s">
        <v>2575</v>
      </c>
      <c r="Q1756" s="35" t="s">
        <v>82</v>
      </c>
      <c r="R1756" s="35" t="s">
        <v>2577</v>
      </c>
      <c r="S1756" s="35" t="s">
        <v>6239</v>
      </c>
      <c r="T1756">
        <v>34500000</v>
      </c>
      <c r="U1756">
        <v>10</v>
      </c>
      <c r="V1756" s="35" t="s">
        <v>6240</v>
      </c>
      <c r="W1756" s="35" t="s">
        <v>288</v>
      </c>
      <c r="X1756" s="35" t="s">
        <v>72</v>
      </c>
      <c r="Y1756" s="35" t="s">
        <v>48</v>
      </c>
      <c r="Z1756" s="35" t="s">
        <v>14691</v>
      </c>
      <c r="AA1756" s="35" t="s">
        <v>14691</v>
      </c>
      <c r="AB1756">
        <v>100000000</v>
      </c>
      <c r="AC1756" s="35" t="s">
        <v>6241</v>
      </c>
      <c r="AD1756" s="35" t="s">
        <v>6242</v>
      </c>
      <c r="AE1756">
        <v>345000000</v>
      </c>
      <c r="AF1756">
        <v>10</v>
      </c>
      <c r="AG1756" s="35" t="s">
        <v>14691</v>
      </c>
      <c r="AI1756">
        <v>11500000</v>
      </c>
      <c r="AJ1756" s="20">
        <v>44237</v>
      </c>
      <c r="AK1756" s="20"/>
      <c r="AL1756">
        <v>8900000</v>
      </c>
      <c r="AO1756">
        <v>5933334</v>
      </c>
      <c r="AP1756" s="35" t="s">
        <v>14691</v>
      </c>
      <c r="AQ1756" s="35" t="s">
        <v>14691</v>
      </c>
      <c r="AR1756" s="35" t="s">
        <v>14691</v>
      </c>
      <c r="AS1756" s="35" t="s">
        <v>14691</v>
      </c>
      <c r="AT1756" s="35" t="s">
        <v>14691</v>
      </c>
      <c r="AU1756">
        <v>10.01</v>
      </c>
      <c r="AV1756">
        <v>10.068</v>
      </c>
      <c r="AW1756" t="b">
        <v>0</v>
      </c>
      <c r="AX1756">
        <v>34500000</v>
      </c>
      <c r="AY1756" s="20">
        <v>44969</v>
      </c>
      <c r="AZ1756" s="20"/>
      <c r="BA1756" s="20"/>
      <c r="BB1756">
        <v>1</v>
      </c>
      <c r="BC1756">
        <v>0.3333333432674408</v>
      </c>
      <c r="BD1756">
        <v>1</v>
      </c>
      <c r="BE1756">
        <v>11.5</v>
      </c>
      <c r="BF1756" s="35" t="s">
        <v>14691</v>
      </c>
      <c r="BG1756" s="35" t="s">
        <v>8821</v>
      </c>
      <c r="BH1756" s="35" t="s">
        <v>8830</v>
      </c>
      <c r="BI1756" s="35" t="s">
        <v>2584</v>
      </c>
      <c r="BJ1756" s="35" t="s">
        <v>8831</v>
      </c>
    </row>
    <row r="1757" spans="1:62" x14ac:dyDescent="0.2">
      <c r="A1757">
        <v>1755</v>
      </c>
      <c r="B1757" s="35" t="s">
        <v>8821</v>
      </c>
      <c r="C1757" s="35" t="s">
        <v>8822</v>
      </c>
      <c r="D1757" s="35" t="s">
        <v>413</v>
      </c>
      <c r="E1757" s="35" t="s">
        <v>8832</v>
      </c>
      <c r="F1757" s="35" t="s">
        <v>8824</v>
      </c>
      <c r="G1757" s="20">
        <v>44216</v>
      </c>
      <c r="H1757" s="35" t="s">
        <v>3225</v>
      </c>
      <c r="I1757" s="35" t="s">
        <v>54</v>
      </c>
      <c r="J1757" s="35" t="s">
        <v>53</v>
      </c>
      <c r="K1757">
        <v>18</v>
      </c>
      <c r="L1757">
        <v>9.1999999999999993</v>
      </c>
      <c r="M1757" s="35" t="s">
        <v>8825</v>
      </c>
      <c r="N1757" s="35" t="s">
        <v>8826</v>
      </c>
      <c r="O1757" s="35" t="s">
        <v>68</v>
      </c>
      <c r="P1757" s="35" t="s">
        <v>2575</v>
      </c>
      <c r="Q1757" s="35" t="s">
        <v>82</v>
      </c>
      <c r="R1757" s="35" t="s">
        <v>2577</v>
      </c>
      <c r="S1757" s="35" t="s">
        <v>6239</v>
      </c>
      <c r="T1757">
        <v>34500000</v>
      </c>
      <c r="U1757">
        <v>10</v>
      </c>
      <c r="V1757" s="35" t="s">
        <v>6240</v>
      </c>
      <c r="W1757" s="35" t="s">
        <v>288</v>
      </c>
      <c r="X1757" s="35" t="s">
        <v>72</v>
      </c>
      <c r="Y1757" s="35" t="s">
        <v>48</v>
      </c>
      <c r="Z1757" s="35" t="s">
        <v>14691</v>
      </c>
      <c r="AA1757" s="35" t="s">
        <v>14691</v>
      </c>
      <c r="AB1757">
        <v>100000000</v>
      </c>
      <c r="AC1757" s="35" t="s">
        <v>6241</v>
      </c>
      <c r="AD1757" s="35" t="s">
        <v>6242</v>
      </c>
      <c r="AE1757">
        <v>345000000</v>
      </c>
      <c r="AF1757">
        <v>10</v>
      </c>
      <c r="AG1757" s="35" t="s">
        <v>14691</v>
      </c>
      <c r="AI1757">
        <v>11500000</v>
      </c>
      <c r="AJ1757" s="20">
        <v>44237</v>
      </c>
      <c r="AK1757" s="20"/>
      <c r="AL1757">
        <v>8900000</v>
      </c>
      <c r="AO1757">
        <v>5933334</v>
      </c>
      <c r="AP1757" s="35" t="s">
        <v>14691</v>
      </c>
      <c r="AQ1757" s="35" t="s">
        <v>14691</v>
      </c>
      <c r="AR1757" s="35" t="s">
        <v>14691</v>
      </c>
      <c r="AS1757" s="35" t="s">
        <v>14691</v>
      </c>
      <c r="AT1757" s="35" t="s">
        <v>14691</v>
      </c>
      <c r="AU1757">
        <v>10.01</v>
      </c>
      <c r="AV1757">
        <v>10.068</v>
      </c>
      <c r="AW1757" t="b">
        <v>0</v>
      </c>
      <c r="AX1757">
        <v>34500000</v>
      </c>
      <c r="AY1757" s="20">
        <v>44969</v>
      </c>
      <c r="AZ1757" s="20"/>
      <c r="BA1757" s="20"/>
      <c r="BB1757">
        <v>1</v>
      </c>
      <c r="BC1757">
        <v>0.3333333432674408</v>
      </c>
      <c r="BD1757">
        <v>1</v>
      </c>
      <c r="BE1757">
        <v>11.5</v>
      </c>
      <c r="BF1757" s="35" t="s">
        <v>14691</v>
      </c>
      <c r="BG1757" s="35" t="s">
        <v>8833</v>
      </c>
      <c r="BH1757" s="35" t="s">
        <v>8834</v>
      </c>
      <c r="BI1757" s="35" t="s">
        <v>2589</v>
      </c>
      <c r="BJ1757" s="35" t="s">
        <v>8835</v>
      </c>
    </row>
    <row r="1758" spans="1:62" x14ac:dyDescent="0.2">
      <c r="A1758">
        <v>1756</v>
      </c>
      <c r="B1758" s="35" t="s">
        <v>14645</v>
      </c>
      <c r="C1758" s="35" t="s">
        <v>14646</v>
      </c>
      <c r="D1758" s="35" t="s">
        <v>14647</v>
      </c>
      <c r="E1758" s="35" t="s">
        <v>14648</v>
      </c>
      <c r="F1758" s="35" t="s">
        <v>14649</v>
      </c>
      <c r="G1758" s="20">
        <v>44545</v>
      </c>
      <c r="H1758" s="35" t="s">
        <v>222</v>
      </c>
      <c r="I1758" s="35" t="s">
        <v>61</v>
      </c>
      <c r="J1758" s="35" t="s">
        <v>53</v>
      </c>
      <c r="K1758">
        <v>18</v>
      </c>
      <c r="M1758" s="35" t="s">
        <v>14650</v>
      </c>
      <c r="N1758" s="35" t="s">
        <v>14651</v>
      </c>
      <c r="O1758" s="35" t="s">
        <v>68</v>
      </c>
      <c r="P1758" s="35" t="s">
        <v>2656</v>
      </c>
      <c r="Q1758" s="35" t="s">
        <v>59</v>
      </c>
      <c r="R1758" s="35" t="s">
        <v>2577</v>
      </c>
      <c r="S1758" s="35" t="s">
        <v>14652</v>
      </c>
      <c r="T1758">
        <v>75000000</v>
      </c>
      <c r="U1758">
        <v>10</v>
      </c>
      <c r="V1758" s="35" t="s">
        <v>14691</v>
      </c>
      <c r="W1758" s="35" t="s">
        <v>118</v>
      </c>
      <c r="X1758" s="35" t="s">
        <v>79</v>
      </c>
      <c r="Y1758" s="35" t="s">
        <v>48</v>
      </c>
      <c r="Z1758" s="35" t="s">
        <v>14691</v>
      </c>
      <c r="AA1758" s="35" t="s">
        <v>14691</v>
      </c>
      <c r="AC1758" s="35" t="s">
        <v>14691</v>
      </c>
      <c r="AD1758" s="35" t="s">
        <v>14691</v>
      </c>
      <c r="AE1758">
        <v>750000000</v>
      </c>
      <c r="AF1758">
        <v>10</v>
      </c>
      <c r="AG1758" s="35" t="s">
        <v>14691</v>
      </c>
      <c r="AI1758">
        <v>25000000</v>
      </c>
      <c r="AJ1758" s="20">
        <v>44567</v>
      </c>
      <c r="AK1758" s="20"/>
      <c r="AL1758">
        <v>17600000</v>
      </c>
      <c r="AO1758">
        <v>11733333</v>
      </c>
      <c r="AP1758" s="35" t="s">
        <v>14691</v>
      </c>
      <c r="AQ1758" s="35" t="s">
        <v>14691</v>
      </c>
      <c r="AR1758" s="35" t="s">
        <v>14691</v>
      </c>
      <c r="AS1758" s="35" t="s">
        <v>14691</v>
      </c>
      <c r="AT1758" s="35" t="s">
        <v>14691</v>
      </c>
      <c r="AU1758">
        <v>10</v>
      </c>
      <c r="AV1758">
        <v>10.125</v>
      </c>
      <c r="AW1758" t="b">
        <v>0</v>
      </c>
      <c r="AX1758">
        <v>75000000</v>
      </c>
      <c r="AY1758" s="20">
        <v>45301</v>
      </c>
      <c r="AZ1758" s="20"/>
      <c r="BA1758" s="20">
        <v>45392</v>
      </c>
      <c r="BB1758">
        <v>1</v>
      </c>
      <c r="BC1758">
        <v>0.3333333432674408</v>
      </c>
      <c r="BD1758">
        <v>1</v>
      </c>
      <c r="BE1758">
        <v>11.5</v>
      </c>
      <c r="BF1758" s="35" t="s">
        <v>14691</v>
      </c>
      <c r="BG1758" s="35" t="s">
        <v>412</v>
      </c>
      <c r="BH1758" s="35" t="s">
        <v>14653</v>
      </c>
      <c r="BI1758" s="35" t="s">
        <v>2580</v>
      </c>
      <c r="BJ1758" s="35" t="s">
        <v>14654</v>
      </c>
    </row>
    <row r="1759" spans="1:62" x14ac:dyDescent="0.2">
      <c r="A1759">
        <v>1757</v>
      </c>
      <c r="B1759" s="35" t="s">
        <v>14645</v>
      </c>
      <c r="C1759" s="35" t="s">
        <v>14646</v>
      </c>
      <c r="D1759" s="35" t="s">
        <v>14647</v>
      </c>
      <c r="E1759" s="35" t="s">
        <v>14655</v>
      </c>
      <c r="F1759" s="35" t="s">
        <v>14649</v>
      </c>
      <c r="G1759" s="20">
        <v>44545</v>
      </c>
      <c r="H1759" s="35" t="s">
        <v>222</v>
      </c>
      <c r="I1759" s="35" t="s">
        <v>61</v>
      </c>
      <c r="J1759" s="35" t="s">
        <v>53</v>
      </c>
      <c r="K1759">
        <v>18</v>
      </c>
      <c r="M1759" s="35" t="s">
        <v>14650</v>
      </c>
      <c r="N1759" s="35" t="s">
        <v>14651</v>
      </c>
      <c r="O1759" s="35" t="s">
        <v>68</v>
      </c>
      <c r="P1759" s="35" t="s">
        <v>2656</v>
      </c>
      <c r="Q1759" s="35" t="s">
        <v>59</v>
      </c>
      <c r="R1759" s="35" t="s">
        <v>2577</v>
      </c>
      <c r="S1759" s="35" t="s">
        <v>14652</v>
      </c>
      <c r="T1759">
        <v>75000000</v>
      </c>
      <c r="U1759">
        <v>10</v>
      </c>
      <c r="V1759" s="35" t="s">
        <v>14691</v>
      </c>
      <c r="W1759" s="35" t="s">
        <v>118</v>
      </c>
      <c r="X1759" s="35" t="s">
        <v>79</v>
      </c>
      <c r="Y1759" s="35" t="s">
        <v>48</v>
      </c>
      <c r="Z1759" s="35" t="s">
        <v>14691</v>
      </c>
      <c r="AA1759" s="35" t="s">
        <v>14691</v>
      </c>
      <c r="AC1759" s="35" t="s">
        <v>14691</v>
      </c>
      <c r="AD1759" s="35" t="s">
        <v>14691</v>
      </c>
      <c r="AE1759">
        <v>750000000</v>
      </c>
      <c r="AF1759">
        <v>10</v>
      </c>
      <c r="AG1759" s="35" t="s">
        <v>14691</v>
      </c>
      <c r="AI1759">
        <v>25000000</v>
      </c>
      <c r="AJ1759" s="20">
        <v>44567</v>
      </c>
      <c r="AK1759" s="20"/>
      <c r="AL1759">
        <v>17600000</v>
      </c>
      <c r="AO1759">
        <v>11733333</v>
      </c>
      <c r="AP1759" s="35" t="s">
        <v>14691</v>
      </c>
      <c r="AQ1759" s="35" t="s">
        <v>14691</v>
      </c>
      <c r="AR1759" s="35" t="s">
        <v>14691</v>
      </c>
      <c r="AS1759" s="35" t="s">
        <v>14691</v>
      </c>
      <c r="AT1759" s="35" t="s">
        <v>14691</v>
      </c>
      <c r="AU1759">
        <v>10</v>
      </c>
      <c r="AV1759">
        <v>10.125</v>
      </c>
      <c r="AW1759" t="b">
        <v>0</v>
      </c>
      <c r="AX1759">
        <v>75000000</v>
      </c>
      <c r="AY1759" s="20">
        <v>45301</v>
      </c>
      <c r="AZ1759" s="20"/>
      <c r="BA1759" s="20">
        <v>45392</v>
      </c>
      <c r="BB1759">
        <v>1</v>
      </c>
      <c r="BC1759">
        <v>0.3333333432674408</v>
      </c>
      <c r="BD1759">
        <v>1</v>
      </c>
      <c r="BE1759">
        <v>11.5</v>
      </c>
      <c r="BF1759" s="35" t="s">
        <v>14691</v>
      </c>
      <c r="BG1759" s="35" t="s">
        <v>14645</v>
      </c>
      <c r="BH1759" s="35" t="s">
        <v>14656</v>
      </c>
      <c r="BI1759" s="35" t="s">
        <v>2584</v>
      </c>
      <c r="BJ1759" s="35" t="s">
        <v>14657</v>
      </c>
    </row>
    <row r="1760" spans="1:62" x14ac:dyDescent="0.2">
      <c r="A1760">
        <v>1758</v>
      </c>
      <c r="B1760" s="35" t="s">
        <v>14645</v>
      </c>
      <c r="C1760" s="35" t="s">
        <v>14646</v>
      </c>
      <c r="D1760" s="35" t="s">
        <v>14647</v>
      </c>
      <c r="E1760" s="35" t="s">
        <v>14658</v>
      </c>
      <c r="F1760" s="35" t="s">
        <v>14649</v>
      </c>
      <c r="G1760" s="20">
        <v>44545</v>
      </c>
      <c r="H1760" s="35" t="s">
        <v>222</v>
      </c>
      <c r="I1760" s="35" t="s">
        <v>61</v>
      </c>
      <c r="J1760" s="35" t="s">
        <v>53</v>
      </c>
      <c r="K1760">
        <v>18</v>
      </c>
      <c r="M1760" s="35" t="s">
        <v>14650</v>
      </c>
      <c r="N1760" s="35" t="s">
        <v>14651</v>
      </c>
      <c r="O1760" s="35" t="s">
        <v>68</v>
      </c>
      <c r="P1760" s="35" t="s">
        <v>2656</v>
      </c>
      <c r="Q1760" s="35" t="s">
        <v>59</v>
      </c>
      <c r="R1760" s="35" t="s">
        <v>2577</v>
      </c>
      <c r="S1760" s="35" t="s">
        <v>14652</v>
      </c>
      <c r="T1760">
        <v>75000000</v>
      </c>
      <c r="U1760">
        <v>10</v>
      </c>
      <c r="V1760" s="35" t="s">
        <v>14691</v>
      </c>
      <c r="W1760" s="35" t="s">
        <v>118</v>
      </c>
      <c r="X1760" s="35" t="s">
        <v>79</v>
      </c>
      <c r="Y1760" s="35" t="s">
        <v>48</v>
      </c>
      <c r="Z1760" s="35" t="s">
        <v>14691</v>
      </c>
      <c r="AA1760" s="35" t="s">
        <v>14691</v>
      </c>
      <c r="AC1760" s="35" t="s">
        <v>14691</v>
      </c>
      <c r="AD1760" s="35" t="s">
        <v>14691</v>
      </c>
      <c r="AE1760">
        <v>750000000</v>
      </c>
      <c r="AF1760">
        <v>10</v>
      </c>
      <c r="AG1760" s="35" t="s">
        <v>14691</v>
      </c>
      <c r="AI1760">
        <v>25000000</v>
      </c>
      <c r="AJ1760" s="20">
        <v>44567</v>
      </c>
      <c r="AK1760" s="20"/>
      <c r="AL1760">
        <v>17600000</v>
      </c>
      <c r="AO1760">
        <v>11733333</v>
      </c>
      <c r="AP1760" s="35" t="s">
        <v>14691</v>
      </c>
      <c r="AQ1760" s="35" t="s">
        <v>14691</v>
      </c>
      <c r="AR1760" s="35" t="s">
        <v>14691</v>
      </c>
      <c r="AS1760" s="35" t="s">
        <v>14691</v>
      </c>
      <c r="AT1760" s="35" t="s">
        <v>14691</v>
      </c>
      <c r="AU1760">
        <v>10</v>
      </c>
      <c r="AV1760">
        <v>10.125</v>
      </c>
      <c r="AW1760" t="b">
        <v>0</v>
      </c>
      <c r="AX1760">
        <v>75000000</v>
      </c>
      <c r="AY1760" s="20">
        <v>45301</v>
      </c>
      <c r="AZ1760" s="20"/>
      <c r="BA1760" s="20">
        <v>45392</v>
      </c>
      <c r="BB1760">
        <v>1</v>
      </c>
      <c r="BC1760">
        <v>0.3333333432674408</v>
      </c>
      <c r="BD1760">
        <v>1</v>
      </c>
      <c r="BE1760">
        <v>11.5</v>
      </c>
      <c r="BF1760" s="35" t="s">
        <v>14691</v>
      </c>
      <c r="BG1760" s="35" t="s">
        <v>14659</v>
      </c>
      <c r="BH1760" s="35" t="s">
        <v>14660</v>
      </c>
      <c r="BI1760" s="35" t="s">
        <v>2589</v>
      </c>
      <c r="BJ1760" s="35" t="s">
        <v>14661</v>
      </c>
    </row>
    <row r="1761" spans="1:62" x14ac:dyDescent="0.2">
      <c r="A1761">
        <v>1759</v>
      </c>
      <c r="B1761" s="35" t="s">
        <v>13410</v>
      </c>
      <c r="C1761" s="35" t="s">
        <v>13411</v>
      </c>
      <c r="D1761" s="35" t="s">
        <v>13412</v>
      </c>
      <c r="E1761" s="35" t="s">
        <v>13413</v>
      </c>
      <c r="F1761" s="35" t="s">
        <v>13414</v>
      </c>
      <c r="G1761" s="20">
        <v>44484</v>
      </c>
      <c r="H1761" s="35" t="s">
        <v>410</v>
      </c>
      <c r="I1761" s="35" t="s">
        <v>61</v>
      </c>
      <c r="J1761" s="35" t="s">
        <v>69</v>
      </c>
      <c r="K1761">
        <v>18</v>
      </c>
      <c r="L1761">
        <v>9.1999999999999993</v>
      </c>
      <c r="M1761" s="35" t="s">
        <v>12682</v>
      </c>
      <c r="N1761" s="35" t="s">
        <v>13415</v>
      </c>
      <c r="O1761" s="35" t="s">
        <v>81</v>
      </c>
      <c r="P1761" s="35" t="s">
        <v>2575</v>
      </c>
      <c r="Q1761" s="35" t="s">
        <v>87</v>
      </c>
      <c r="R1761" s="35" t="s">
        <v>2577</v>
      </c>
      <c r="S1761" s="35" t="s">
        <v>13416</v>
      </c>
      <c r="T1761">
        <v>23000000</v>
      </c>
      <c r="U1761">
        <v>10</v>
      </c>
      <c r="V1761" s="35" t="s">
        <v>13417</v>
      </c>
      <c r="W1761" s="35" t="s">
        <v>235</v>
      </c>
      <c r="X1761" s="35" t="s">
        <v>235</v>
      </c>
      <c r="Y1761" s="35" t="s">
        <v>48</v>
      </c>
      <c r="Z1761" s="35" t="s">
        <v>14691</v>
      </c>
      <c r="AA1761" s="35" t="s">
        <v>14691</v>
      </c>
      <c r="AC1761" s="35" t="s">
        <v>14691</v>
      </c>
      <c r="AD1761" s="35" t="s">
        <v>14691</v>
      </c>
      <c r="AE1761">
        <v>234600000</v>
      </c>
      <c r="AF1761">
        <v>10.199999999999999</v>
      </c>
      <c r="AG1761" s="35" t="s">
        <v>14691</v>
      </c>
      <c r="AI1761">
        <v>11500000</v>
      </c>
      <c r="AJ1761" s="20">
        <v>44539</v>
      </c>
      <c r="AK1761" s="20"/>
      <c r="AL1761">
        <v>11200000</v>
      </c>
      <c r="AO1761">
        <v>11200000</v>
      </c>
      <c r="AP1761" s="35" t="s">
        <v>14691</v>
      </c>
      <c r="AQ1761" s="35" t="s">
        <v>14691</v>
      </c>
      <c r="AR1761" s="35" t="s">
        <v>14691</v>
      </c>
      <c r="AS1761" s="35" t="s">
        <v>14691</v>
      </c>
      <c r="AT1761" s="35" t="s">
        <v>14691</v>
      </c>
      <c r="AU1761">
        <v>10.199999999999999</v>
      </c>
      <c r="AV1761">
        <v>10.289</v>
      </c>
      <c r="AW1761" t="b">
        <v>0</v>
      </c>
      <c r="AX1761">
        <v>23000000</v>
      </c>
      <c r="AY1761" s="20">
        <v>45090</v>
      </c>
      <c r="AZ1761" s="20"/>
      <c r="BA1761" s="20">
        <v>45364</v>
      </c>
      <c r="BB1761">
        <v>1</v>
      </c>
      <c r="BC1761">
        <v>0.5</v>
      </c>
      <c r="BD1761">
        <v>1</v>
      </c>
      <c r="BE1761">
        <v>11.5</v>
      </c>
      <c r="BF1761" s="35" t="s">
        <v>14691</v>
      </c>
      <c r="BG1761" s="35" t="s">
        <v>411</v>
      </c>
      <c r="BH1761" s="35" t="s">
        <v>13418</v>
      </c>
      <c r="BI1761" s="35" t="s">
        <v>2580</v>
      </c>
      <c r="BJ1761" s="35" t="s">
        <v>13419</v>
      </c>
    </row>
    <row r="1762" spans="1:62" x14ac:dyDescent="0.2">
      <c r="A1762">
        <v>1760</v>
      </c>
      <c r="B1762" s="35" t="s">
        <v>13410</v>
      </c>
      <c r="C1762" s="35" t="s">
        <v>13411</v>
      </c>
      <c r="D1762" s="35" t="s">
        <v>13412</v>
      </c>
      <c r="E1762" s="35" t="s">
        <v>13420</v>
      </c>
      <c r="F1762" s="35" t="s">
        <v>13414</v>
      </c>
      <c r="G1762" s="20">
        <v>44484</v>
      </c>
      <c r="H1762" s="35" t="s">
        <v>410</v>
      </c>
      <c r="I1762" s="35" t="s">
        <v>61</v>
      </c>
      <c r="J1762" s="35" t="s">
        <v>69</v>
      </c>
      <c r="K1762">
        <v>18</v>
      </c>
      <c r="L1762">
        <v>9.1999999999999993</v>
      </c>
      <c r="M1762" s="35" t="s">
        <v>12682</v>
      </c>
      <c r="N1762" s="35" t="s">
        <v>13415</v>
      </c>
      <c r="O1762" s="35" t="s">
        <v>81</v>
      </c>
      <c r="P1762" s="35" t="s">
        <v>2575</v>
      </c>
      <c r="Q1762" s="35" t="s">
        <v>87</v>
      </c>
      <c r="R1762" s="35" t="s">
        <v>2577</v>
      </c>
      <c r="S1762" s="35" t="s">
        <v>13416</v>
      </c>
      <c r="T1762">
        <v>23000000</v>
      </c>
      <c r="U1762">
        <v>10</v>
      </c>
      <c r="V1762" s="35" t="s">
        <v>13417</v>
      </c>
      <c r="W1762" s="35" t="s">
        <v>235</v>
      </c>
      <c r="X1762" s="35" t="s">
        <v>235</v>
      </c>
      <c r="Y1762" s="35" t="s">
        <v>48</v>
      </c>
      <c r="Z1762" s="35" t="s">
        <v>14691</v>
      </c>
      <c r="AA1762" s="35" t="s">
        <v>14691</v>
      </c>
      <c r="AC1762" s="35" t="s">
        <v>14691</v>
      </c>
      <c r="AD1762" s="35" t="s">
        <v>14691</v>
      </c>
      <c r="AE1762">
        <v>234600000</v>
      </c>
      <c r="AF1762">
        <v>10.199999999999999</v>
      </c>
      <c r="AG1762" s="35" t="s">
        <v>14691</v>
      </c>
      <c r="AI1762">
        <v>11500000</v>
      </c>
      <c r="AJ1762" s="20">
        <v>44539</v>
      </c>
      <c r="AK1762" s="20"/>
      <c r="AL1762">
        <v>11200000</v>
      </c>
      <c r="AO1762">
        <v>11200000</v>
      </c>
      <c r="AP1762" s="35" t="s">
        <v>14691</v>
      </c>
      <c r="AQ1762" s="35" t="s">
        <v>14691</v>
      </c>
      <c r="AR1762" s="35" t="s">
        <v>14691</v>
      </c>
      <c r="AS1762" s="35" t="s">
        <v>14691</v>
      </c>
      <c r="AT1762" s="35" t="s">
        <v>14691</v>
      </c>
      <c r="AU1762">
        <v>10.199999999999999</v>
      </c>
      <c r="AV1762">
        <v>10.289</v>
      </c>
      <c r="AW1762" t="b">
        <v>0</v>
      </c>
      <c r="AX1762">
        <v>23000000</v>
      </c>
      <c r="AY1762" s="20">
        <v>45090</v>
      </c>
      <c r="AZ1762" s="20"/>
      <c r="BA1762" s="20">
        <v>45364</v>
      </c>
      <c r="BB1762">
        <v>1</v>
      </c>
      <c r="BC1762">
        <v>0.5</v>
      </c>
      <c r="BD1762">
        <v>1</v>
      </c>
      <c r="BE1762">
        <v>11.5</v>
      </c>
      <c r="BF1762" s="35" t="s">
        <v>14691</v>
      </c>
      <c r="BG1762" s="35" t="s">
        <v>13410</v>
      </c>
      <c r="BH1762" s="35" t="s">
        <v>13421</v>
      </c>
      <c r="BI1762" s="35" t="s">
        <v>2584</v>
      </c>
      <c r="BJ1762" s="35" t="s">
        <v>13422</v>
      </c>
    </row>
    <row r="1763" spans="1:62" x14ac:dyDescent="0.2">
      <c r="A1763">
        <v>1761</v>
      </c>
      <c r="B1763" s="35" t="s">
        <v>13410</v>
      </c>
      <c r="C1763" s="35" t="s">
        <v>13411</v>
      </c>
      <c r="D1763" s="35" t="s">
        <v>13412</v>
      </c>
      <c r="E1763" s="35" t="s">
        <v>13423</v>
      </c>
      <c r="F1763" s="35" t="s">
        <v>13414</v>
      </c>
      <c r="G1763" s="20">
        <v>44484</v>
      </c>
      <c r="H1763" s="35" t="s">
        <v>410</v>
      </c>
      <c r="I1763" s="35" t="s">
        <v>61</v>
      </c>
      <c r="J1763" s="35" t="s">
        <v>69</v>
      </c>
      <c r="K1763">
        <v>18</v>
      </c>
      <c r="L1763">
        <v>9.1999999999999993</v>
      </c>
      <c r="M1763" s="35" t="s">
        <v>12682</v>
      </c>
      <c r="N1763" s="35" t="s">
        <v>13415</v>
      </c>
      <c r="O1763" s="35" t="s">
        <v>81</v>
      </c>
      <c r="P1763" s="35" t="s">
        <v>2575</v>
      </c>
      <c r="Q1763" s="35" t="s">
        <v>87</v>
      </c>
      <c r="R1763" s="35" t="s">
        <v>2577</v>
      </c>
      <c r="S1763" s="35" t="s">
        <v>13416</v>
      </c>
      <c r="T1763">
        <v>23000000</v>
      </c>
      <c r="U1763">
        <v>10</v>
      </c>
      <c r="V1763" s="35" t="s">
        <v>13417</v>
      </c>
      <c r="W1763" s="35" t="s">
        <v>235</v>
      </c>
      <c r="X1763" s="35" t="s">
        <v>235</v>
      </c>
      <c r="Y1763" s="35" t="s">
        <v>48</v>
      </c>
      <c r="Z1763" s="35" t="s">
        <v>14691</v>
      </c>
      <c r="AA1763" s="35" t="s">
        <v>14691</v>
      </c>
      <c r="AC1763" s="35" t="s">
        <v>14691</v>
      </c>
      <c r="AD1763" s="35" t="s">
        <v>14691</v>
      </c>
      <c r="AE1763">
        <v>234600000</v>
      </c>
      <c r="AF1763">
        <v>10.199999999999999</v>
      </c>
      <c r="AG1763" s="35" t="s">
        <v>14691</v>
      </c>
      <c r="AI1763">
        <v>11500000</v>
      </c>
      <c r="AJ1763" s="20">
        <v>44539</v>
      </c>
      <c r="AK1763" s="20"/>
      <c r="AL1763">
        <v>11200000</v>
      </c>
      <c r="AO1763">
        <v>11200000</v>
      </c>
      <c r="AP1763" s="35" t="s">
        <v>14691</v>
      </c>
      <c r="AQ1763" s="35" t="s">
        <v>14691</v>
      </c>
      <c r="AR1763" s="35" t="s">
        <v>14691</v>
      </c>
      <c r="AS1763" s="35" t="s">
        <v>14691</v>
      </c>
      <c r="AT1763" s="35" t="s">
        <v>14691</v>
      </c>
      <c r="AU1763">
        <v>10.199999999999999</v>
      </c>
      <c r="AV1763">
        <v>10.289</v>
      </c>
      <c r="AW1763" t="b">
        <v>0</v>
      </c>
      <c r="AX1763">
        <v>23000000</v>
      </c>
      <c r="AY1763" s="20">
        <v>45090</v>
      </c>
      <c r="AZ1763" s="20"/>
      <c r="BA1763" s="20">
        <v>45364</v>
      </c>
      <c r="BB1763">
        <v>1</v>
      </c>
      <c r="BC1763">
        <v>0.5</v>
      </c>
      <c r="BD1763">
        <v>1</v>
      </c>
      <c r="BE1763">
        <v>11.5</v>
      </c>
      <c r="BF1763" s="35" t="s">
        <v>14691</v>
      </c>
      <c r="BG1763" s="35" t="s">
        <v>13424</v>
      </c>
      <c r="BH1763" s="35" t="s">
        <v>13425</v>
      </c>
      <c r="BI1763" s="35" t="s">
        <v>2589</v>
      </c>
      <c r="BJ1763" s="35" t="s">
        <v>13426</v>
      </c>
    </row>
    <row r="1764" spans="1:62" x14ac:dyDescent="0.2">
      <c r="A1764">
        <v>1762</v>
      </c>
      <c r="B1764" s="35" t="s">
        <v>3805</v>
      </c>
      <c r="C1764" s="35" t="s">
        <v>3806</v>
      </c>
      <c r="D1764" s="35" t="s">
        <v>3807</v>
      </c>
      <c r="E1764" s="35" t="s">
        <v>3808</v>
      </c>
      <c r="F1764" s="35" t="s">
        <v>3809</v>
      </c>
      <c r="G1764" s="20">
        <v>43823</v>
      </c>
      <c r="H1764" s="35" t="s">
        <v>408</v>
      </c>
      <c r="I1764" s="35" t="s">
        <v>54</v>
      </c>
      <c r="J1764" s="35" t="s">
        <v>69</v>
      </c>
      <c r="K1764">
        <v>18</v>
      </c>
      <c r="L1764">
        <v>9.1999999999999993</v>
      </c>
      <c r="M1764" s="35" t="s">
        <v>3319</v>
      </c>
      <c r="N1764" s="35" t="s">
        <v>3810</v>
      </c>
      <c r="O1764" s="35" t="s">
        <v>96</v>
      </c>
      <c r="P1764" s="35" t="s">
        <v>2575</v>
      </c>
      <c r="Q1764" s="35" t="s">
        <v>95</v>
      </c>
      <c r="R1764" s="35" t="s">
        <v>2577</v>
      </c>
      <c r="S1764" s="35" t="s">
        <v>3811</v>
      </c>
      <c r="T1764">
        <v>23000000</v>
      </c>
      <c r="U1764">
        <v>10</v>
      </c>
      <c r="V1764" s="35" t="s">
        <v>3812</v>
      </c>
      <c r="W1764" s="35" t="s">
        <v>407</v>
      </c>
      <c r="X1764" s="35" t="s">
        <v>49</v>
      </c>
      <c r="Y1764" s="35" t="s">
        <v>48</v>
      </c>
      <c r="Z1764" s="35" t="s">
        <v>14691</v>
      </c>
      <c r="AA1764" s="35" t="s">
        <v>14691</v>
      </c>
      <c r="AC1764" s="35" t="s">
        <v>14691</v>
      </c>
      <c r="AD1764" s="35" t="s">
        <v>14691</v>
      </c>
      <c r="AE1764">
        <v>38013446</v>
      </c>
      <c r="AF1764">
        <v>10.02</v>
      </c>
      <c r="AG1764" s="35" t="s">
        <v>14691</v>
      </c>
      <c r="AI1764">
        <v>11500000</v>
      </c>
      <c r="AJ1764" s="20">
        <v>43854</v>
      </c>
      <c r="AK1764" s="20"/>
      <c r="AL1764">
        <v>6600000</v>
      </c>
      <c r="AO1764">
        <v>6600000</v>
      </c>
      <c r="AP1764" s="35" t="s">
        <v>14691</v>
      </c>
      <c r="AQ1764" s="35" t="s">
        <v>14691</v>
      </c>
      <c r="AR1764" s="35" t="s">
        <v>14691</v>
      </c>
      <c r="AS1764" s="35" t="s">
        <v>14691</v>
      </c>
      <c r="AT1764" s="35" t="s">
        <v>14691</v>
      </c>
      <c r="AU1764">
        <v>10.029999999999999</v>
      </c>
      <c r="AV1764">
        <v>10.026999999999999</v>
      </c>
      <c r="AW1764" t="b">
        <v>0</v>
      </c>
      <c r="AX1764">
        <v>3792013</v>
      </c>
      <c r="AY1764" s="20">
        <v>44770</v>
      </c>
      <c r="AZ1764" s="20"/>
      <c r="BA1764" s="20"/>
      <c r="BB1764">
        <v>1</v>
      </c>
      <c r="BC1764">
        <v>0.5</v>
      </c>
      <c r="BD1764">
        <v>1</v>
      </c>
      <c r="BE1764">
        <v>11.5</v>
      </c>
      <c r="BF1764" s="35" t="s">
        <v>14691</v>
      </c>
      <c r="BG1764" s="35" t="s">
        <v>409</v>
      </c>
      <c r="BH1764" s="35" t="s">
        <v>3813</v>
      </c>
      <c r="BI1764" s="35" t="s">
        <v>2580</v>
      </c>
      <c r="BJ1764" s="35" t="s">
        <v>3814</v>
      </c>
    </row>
    <row r="1765" spans="1:62" x14ac:dyDescent="0.2">
      <c r="A1765">
        <v>1763</v>
      </c>
      <c r="B1765" s="35" t="s">
        <v>3805</v>
      </c>
      <c r="C1765" s="35" t="s">
        <v>3806</v>
      </c>
      <c r="D1765" s="35" t="s">
        <v>3807</v>
      </c>
      <c r="E1765" s="35" t="s">
        <v>3815</v>
      </c>
      <c r="F1765" s="35" t="s">
        <v>3809</v>
      </c>
      <c r="G1765" s="20">
        <v>43823</v>
      </c>
      <c r="H1765" s="35" t="s">
        <v>408</v>
      </c>
      <c r="I1765" s="35" t="s">
        <v>54</v>
      </c>
      <c r="J1765" s="35" t="s">
        <v>69</v>
      </c>
      <c r="K1765">
        <v>18</v>
      </c>
      <c r="L1765">
        <v>9.1999999999999993</v>
      </c>
      <c r="M1765" s="35" t="s">
        <v>3319</v>
      </c>
      <c r="N1765" s="35" t="s">
        <v>3810</v>
      </c>
      <c r="O1765" s="35" t="s">
        <v>96</v>
      </c>
      <c r="P1765" s="35" t="s">
        <v>2575</v>
      </c>
      <c r="Q1765" s="35" t="s">
        <v>95</v>
      </c>
      <c r="R1765" s="35" t="s">
        <v>2577</v>
      </c>
      <c r="S1765" s="35" t="s">
        <v>3811</v>
      </c>
      <c r="T1765">
        <v>23000000</v>
      </c>
      <c r="U1765">
        <v>10</v>
      </c>
      <c r="V1765" s="35" t="s">
        <v>3812</v>
      </c>
      <c r="W1765" s="35" t="s">
        <v>407</v>
      </c>
      <c r="X1765" s="35" t="s">
        <v>49</v>
      </c>
      <c r="Y1765" s="35" t="s">
        <v>48</v>
      </c>
      <c r="Z1765" s="35" t="s">
        <v>14691</v>
      </c>
      <c r="AA1765" s="35" t="s">
        <v>14691</v>
      </c>
      <c r="AC1765" s="35" t="s">
        <v>14691</v>
      </c>
      <c r="AD1765" s="35" t="s">
        <v>14691</v>
      </c>
      <c r="AE1765">
        <v>38013446</v>
      </c>
      <c r="AF1765">
        <v>10.02</v>
      </c>
      <c r="AG1765" s="35" t="s">
        <v>14691</v>
      </c>
      <c r="AI1765">
        <v>11500000</v>
      </c>
      <c r="AJ1765" s="20">
        <v>43854</v>
      </c>
      <c r="AK1765" s="20"/>
      <c r="AL1765">
        <v>6600000</v>
      </c>
      <c r="AO1765">
        <v>6600000</v>
      </c>
      <c r="AP1765" s="35" t="s">
        <v>14691</v>
      </c>
      <c r="AQ1765" s="35" t="s">
        <v>14691</v>
      </c>
      <c r="AR1765" s="35" t="s">
        <v>14691</v>
      </c>
      <c r="AS1765" s="35" t="s">
        <v>14691</v>
      </c>
      <c r="AT1765" s="35" t="s">
        <v>14691</v>
      </c>
      <c r="AU1765">
        <v>10.029999999999999</v>
      </c>
      <c r="AV1765">
        <v>10.026999999999999</v>
      </c>
      <c r="AW1765" t="b">
        <v>0</v>
      </c>
      <c r="AX1765">
        <v>3792013</v>
      </c>
      <c r="AY1765" s="20">
        <v>44770</v>
      </c>
      <c r="AZ1765" s="20"/>
      <c r="BA1765" s="20"/>
      <c r="BB1765">
        <v>1</v>
      </c>
      <c r="BC1765">
        <v>0.5</v>
      </c>
      <c r="BD1765">
        <v>1</v>
      </c>
      <c r="BE1765">
        <v>11.5</v>
      </c>
      <c r="BF1765" s="35" t="s">
        <v>14691</v>
      </c>
      <c r="BG1765" s="35" t="s">
        <v>3805</v>
      </c>
      <c r="BH1765" s="35" t="s">
        <v>3816</v>
      </c>
      <c r="BI1765" s="35" t="s">
        <v>2584</v>
      </c>
      <c r="BJ1765" s="35" t="s">
        <v>3817</v>
      </c>
    </row>
    <row r="1766" spans="1:62" x14ac:dyDescent="0.2">
      <c r="A1766">
        <v>1764</v>
      </c>
      <c r="B1766" s="35" t="s">
        <v>3805</v>
      </c>
      <c r="C1766" s="35" t="s">
        <v>3806</v>
      </c>
      <c r="D1766" s="35" t="s">
        <v>3807</v>
      </c>
      <c r="E1766" s="35" t="s">
        <v>3818</v>
      </c>
      <c r="F1766" s="35" t="s">
        <v>3809</v>
      </c>
      <c r="G1766" s="20">
        <v>43823</v>
      </c>
      <c r="H1766" s="35" t="s">
        <v>408</v>
      </c>
      <c r="I1766" s="35" t="s">
        <v>54</v>
      </c>
      <c r="J1766" s="35" t="s">
        <v>69</v>
      </c>
      <c r="K1766">
        <v>18</v>
      </c>
      <c r="L1766">
        <v>9.1999999999999993</v>
      </c>
      <c r="M1766" s="35" t="s">
        <v>3319</v>
      </c>
      <c r="N1766" s="35" t="s">
        <v>3810</v>
      </c>
      <c r="O1766" s="35" t="s">
        <v>96</v>
      </c>
      <c r="P1766" s="35" t="s">
        <v>2575</v>
      </c>
      <c r="Q1766" s="35" t="s">
        <v>95</v>
      </c>
      <c r="R1766" s="35" t="s">
        <v>2577</v>
      </c>
      <c r="S1766" s="35" t="s">
        <v>3811</v>
      </c>
      <c r="T1766">
        <v>23000000</v>
      </c>
      <c r="U1766">
        <v>10</v>
      </c>
      <c r="V1766" s="35" t="s">
        <v>3812</v>
      </c>
      <c r="W1766" s="35" t="s">
        <v>407</v>
      </c>
      <c r="X1766" s="35" t="s">
        <v>49</v>
      </c>
      <c r="Y1766" s="35" t="s">
        <v>48</v>
      </c>
      <c r="Z1766" s="35" t="s">
        <v>14691</v>
      </c>
      <c r="AA1766" s="35" t="s">
        <v>14691</v>
      </c>
      <c r="AC1766" s="35" t="s">
        <v>14691</v>
      </c>
      <c r="AD1766" s="35" t="s">
        <v>14691</v>
      </c>
      <c r="AE1766">
        <v>38013446</v>
      </c>
      <c r="AF1766">
        <v>10.02</v>
      </c>
      <c r="AG1766" s="35" t="s">
        <v>14691</v>
      </c>
      <c r="AI1766">
        <v>11500000</v>
      </c>
      <c r="AJ1766" s="20">
        <v>43854</v>
      </c>
      <c r="AK1766" s="20"/>
      <c r="AL1766">
        <v>6600000</v>
      </c>
      <c r="AO1766">
        <v>6600000</v>
      </c>
      <c r="AP1766" s="35" t="s">
        <v>14691</v>
      </c>
      <c r="AQ1766" s="35" t="s">
        <v>14691</v>
      </c>
      <c r="AR1766" s="35" t="s">
        <v>14691</v>
      </c>
      <c r="AS1766" s="35" t="s">
        <v>14691</v>
      </c>
      <c r="AT1766" s="35" t="s">
        <v>14691</v>
      </c>
      <c r="AU1766">
        <v>10.029999999999999</v>
      </c>
      <c r="AV1766">
        <v>10.026999999999999</v>
      </c>
      <c r="AW1766" t="b">
        <v>0</v>
      </c>
      <c r="AX1766">
        <v>3792013</v>
      </c>
      <c r="AY1766" s="20">
        <v>44770</v>
      </c>
      <c r="AZ1766" s="20"/>
      <c r="BA1766" s="20"/>
      <c r="BB1766">
        <v>1</v>
      </c>
      <c r="BC1766">
        <v>0.5</v>
      </c>
      <c r="BD1766">
        <v>1</v>
      </c>
      <c r="BE1766">
        <v>11.5</v>
      </c>
      <c r="BF1766" s="35" t="s">
        <v>14691</v>
      </c>
      <c r="BG1766" s="35" t="s">
        <v>3819</v>
      </c>
      <c r="BH1766" s="35" t="s">
        <v>3820</v>
      </c>
      <c r="BI1766" s="35" t="s">
        <v>2589</v>
      </c>
      <c r="BJ1766" s="35" t="s">
        <v>3821</v>
      </c>
    </row>
    <row r="1767" spans="1:62" x14ac:dyDescent="0.2">
      <c r="A1767">
        <v>1765</v>
      </c>
      <c r="B1767" s="35" t="s">
        <v>8518</v>
      </c>
      <c r="C1767" s="35" t="s">
        <v>8519</v>
      </c>
      <c r="D1767" s="35" t="s">
        <v>8520</v>
      </c>
      <c r="E1767" s="35" t="s">
        <v>8521</v>
      </c>
      <c r="F1767" s="35" t="s">
        <v>8522</v>
      </c>
      <c r="G1767" s="20">
        <v>44211</v>
      </c>
      <c r="H1767" s="35" t="s">
        <v>3225</v>
      </c>
      <c r="I1767" s="35" t="s">
        <v>54</v>
      </c>
      <c r="J1767" s="35" t="s">
        <v>69</v>
      </c>
      <c r="K1767">
        <v>18</v>
      </c>
      <c r="L1767">
        <v>9.1999999999999993</v>
      </c>
      <c r="M1767" s="35" t="s">
        <v>8523</v>
      </c>
      <c r="N1767" s="35" t="s">
        <v>8524</v>
      </c>
      <c r="O1767" s="35" t="s">
        <v>81</v>
      </c>
      <c r="P1767" s="35" t="s">
        <v>2575</v>
      </c>
      <c r="Q1767" s="35" t="s">
        <v>96</v>
      </c>
      <c r="R1767" s="35" t="s">
        <v>2623</v>
      </c>
      <c r="S1767" s="35" t="s">
        <v>8525</v>
      </c>
      <c r="T1767">
        <v>31625000</v>
      </c>
      <c r="U1767">
        <v>10</v>
      </c>
      <c r="V1767" s="35" t="s">
        <v>8526</v>
      </c>
      <c r="W1767" s="35" t="s">
        <v>405</v>
      </c>
      <c r="X1767" s="35" t="s">
        <v>79</v>
      </c>
      <c r="Y1767" s="35" t="s">
        <v>48</v>
      </c>
      <c r="Z1767" s="35" t="s">
        <v>14691</v>
      </c>
      <c r="AA1767" s="35" t="s">
        <v>14691</v>
      </c>
      <c r="AC1767" s="35" t="s">
        <v>14691</v>
      </c>
      <c r="AD1767" s="35" t="s">
        <v>14691</v>
      </c>
      <c r="AE1767">
        <v>316265256</v>
      </c>
      <c r="AF1767">
        <v>10</v>
      </c>
      <c r="AG1767" s="35" t="s">
        <v>14691</v>
      </c>
      <c r="AI1767">
        <v>15812500</v>
      </c>
      <c r="AJ1767" s="20">
        <v>44232</v>
      </c>
      <c r="AK1767" s="20"/>
      <c r="AL1767">
        <v>8500000</v>
      </c>
      <c r="AO1767">
        <v>8500000</v>
      </c>
      <c r="AP1767" s="35" t="s">
        <v>14691</v>
      </c>
      <c r="AQ1767" s="35" t="s">
        <v>14691</v>
      </c>
      <c r="AR1767" s="35" t="s">
        <v>14691</v>
      </c>
      <c r="AS1767" s="35" t="s">
        <v>14691</v>
      </c>
      <c r="AT1767" s="35" t="s">
        <v>14691</v>
      </c>
      <c r="AU1767">
        <v>10</v>
      </c>
      <c r="AV1767">
        <v>10.047000000000001</v>
      </c>
      <c r="AW1767" t="b">
        <v>0</v>
      </c>
      <c r="AX1767">
        <v>31625000</v>
      </c>
      <c r="AY1767" s="20">
        <v>44966</v>
      </c>
      <c r="AZ1767" s="20"/>
      <c r="BA1767" s="20"/>
      <c r="BB1767">
        <v>1</v>
      </c>
      <c r="BC1767">
        <v>0.5</v>
      </c>
      <c r="BD1767">
        <v>1</v>
      </c>
      <c r="BE1767">
        <v>11.5</v>
      </c>
      <c r="BF1767" s="35" t="s">
        <v>14691</v>
      </c>
      <c r="BG1767" s="35" t="s">
        <v>406</v>
      </c>
      <c r="BH1767" s="35" t="s">
        <v>8527</v>
      </c>
      <c r="BI1767" s="35" t="s">
        <v>2580</v>
      </c>
      <c r="BJ1767" s="35" t="s">
        <v>8528</v>
      </c>
    </row>
    <row r="1768" spans="1:62" x14ac:dyDescent="0.2">
      <c r="A1768">
        <v>1766</v>
      </c>
      <c r="B1768" s="35" t="s">
        <v>8518</v>
      </c>
      <c r="C1768" s="35" t="s">
        <v>8519</v>
      </c>
      <c r="D1768" s="35" t="s">
        <v>8520</v>
      </c>
      <c r="E1768" s="35" t="s">
        <v>8529</v>
      </c>
      <c r="F1768" s="35" t="s">
        <v>8522</v>
      </c>
      <c r="G1768" s="20">
        <v>44211</v>
      </c>
      <c r="H1768" s="35" t="s">
        <v>3225</v>
      </c>
      <c r="I1768" s="35" t="s">
        <v>54</v>
      </c>
      <c r="J1768" s="35" t="s">
        <v>69</v>
      </c>
      <c r="K1768">
        <v>18</v>
      </c>
      <c r="L1768">
        <v>9.1999999999999993</v>
      </c>
      <c r="M1768" s="35" t="s">
        <v>8523</v>
      </c>
      <c r="N1768" s="35" t="s">
        <v>8524</v>
      </c>
      <c r="O1768" s="35" t="s">
        <v>81</v>
      </c>
      <c r="P1768" s="35" t="s">
        <v>2575</v>
      </c>
      <c r="Q1768" s="35" t="s">
        <v>96</v>
      </c>
      <c r="R1768" s="35" t="s">
        <v>2623</v>
      </c>
      <c r="S1768" s="35" t="s">
        <v>8525</v>
      </c>
      <c r="T1768">
        <v>31625000</v>
      </c>
      <c r="U1768">
        <v>10</v>
      </c>
      <c r="V1768" s="35" t="s">
        <v>8526</v>
      </c>
      <c r="W1768" s="35" t="s">
        <v>405</v>
      </c>
      <c r="X1768" s="35" t="s">
        <v>79</v>
      </c>
      <c r="Y1768" s="35" t="s">
        <v>48</v>
      </c>
      <c r="Z1768" s="35" t="s">
        <v>14691</v>
      </c>
      <c r="AA1768" s="35" t="s">
        <v>14691</v>
      </c>
      <c r="AC1768" s="35" t="s">
        <v>14691</v>
      </c>
      <c r="AD1768" s="35" t="s">
        <v>14691</v>
      </c>
      <c r="AE1768">
        <v>316265256</v>
      </c>
      <c r="AF1768">
        <v>10</v>
      </c>
      <c r="AG1768" s="35" t="s">
        <v>14691</v>
      </c>
      <c r="AI1768">
        <v>15812500</v>
      </c>
      <c r="AJ1768" s="20">
        <v>44232</v>
      </c>
      <c r="AK1768" s="20"/>
      <c r="AL1768">
        <v>8500000</v>
      </c>
      <c r="AO1768">
        <v>8500000</v>
      </c>
      <c r="AP1768" s="35" t="s">
        <v>14691</v>
      </c>
      <c r="AQ1768" s="35" t="s">
        <v>14691</v>
      </c>
      <c r="AR1768" s="35" t="s">
        <v>14691</v>
      </c>
      <c r="AS1768" s="35" t="s">
        <v>14691</v>
      </c>
      <c r="AT1768" s="35" t="s">
        <v>14691</v>
      </c>
      <c r="AU1768">
        <v>10</v>
      </c>
      <c r="AV1768">
        <v>10.047000000000001</v>
      </c>
      <c r="AW1768" t="b">
        <v>0</v>
      </c>
      <c r="AX1768">
        <v>31625000</v>
      </c>
      <c r="AY1768" s="20">
        <v>44966</v>
      </c>
      <c r="AZ1768" s="20"/>
      <c r="BA1768" s="20"/>
      <c r="BB1768">
        <v>1</v>
      </c>
      <c r="BC1768">
        <v>0.5</v>
      </c>
      <c r="BD1768">
        <v>1</v>
      </c>
      <c r="BE1768">
        <v>11.5</v>
      </c>
      <c r="BF1768" s="35" t="s">
        <v>14691</v>
      </c>
      <c r="BG1768" s="35" t="s">
        <v>8518</v>
      </c>
      <c r="BH1768" s="35" t="s">
        <v>8530</v>
      </c>
      <c r="BI1768" s="35" t="s">
        <v>2584</v>
      </c>
      <c r="BJ1768" s="35" t="s">
        <v>8531</v>
      </c>
    </row>
    <row r="1769" spans="1:62" x14ac:dyDescent="0.2">
      <c r="A1769">
        <v>1767</v>
      </c>
      <c r="B1769" s="35" t="s">
        <v>8518</v>
      </c>
      <c r="C1769" s="35" t="s">
        <v>8519</v>
      </c>
      <c r="D1769" s="35" t="s">
        <v>8520</v>
      </c>
      <c r="E1769" s="35" t="s">
        <v>8532</v>
      </c>
      <c r="F1769" s="35" t="s">
        <v>8522</v>
      </c>
      <c r="G1769" s="20">
        <v>44211</v>
      </c>
      <c r="H1769" s="35" t="s">
        <v>3225</v>
      </c>
      <c r="I1769" s="35" t="s">
        <v>54</v>
      </c>
      <c r="J1769" s="35" t="s">
        <v>69</v>
      </c>
      <c r="K1769">
        <v>18</v>
      </c>
      <c r="L1769">
        <v>9.1999999999999993</v>
      </c>
      <c r="M1769" s="35" t="s">
        <v>8523</v>
      </c>
      <c r="N1769" s="35" t="s">
        <v>8524</v>
      </c>
      <c r="O1769" s="35" t="s">
        <v>81</v>
      </c>
      <c r="P1769" s="35" t="s">
        <v>2575</v>
      </c>
      <c r="Q1769" s="35" t="s">
        <v>96</v>
      </c>
      <c r="R1769" s="35" t="s">
        <v>2623</v>
      </c>
      <c r="S1769" s="35" t="s">
        <v>8525</v>
      </c>
      <c r="T1769">
        <v>31625000</v>
      </c>
      <c r="U1769">
        <v>10</v>
      </c>
      <c r="V1769" s="35" t="s">
        <v>8526</v>
      </c>
      <c r="W1769" s="35" t="s">
        <v>405</v>
      </c>
      <c r="X1769" s="35" t="s">
        <v>79</v>
      </c>
      <c r="Y1769" s="35" t="s">
        <v>48</v>
      </c>
      <c r="Z1769" s="35" t="s">
        <v>14691</v>
      </c>
      <c r="AA1769" s="35" t="s">
        <v>14691</v>
      </c>
      <c r="AC1769" s="35" t="s">
        <v>14691</v>
      </c>
      <c r="AD1769" s="35" t="s">
        <v>14691</v>
      </c>
      <c r="AE1769">
        <v>316265256</v>
      </c>
      <c r="AF1769">
        <v>10</v>
      </c>
      <c r="AG1769" s="35" t="s">
        <v>14691</v>
      </c>
      <c r="AI1769">
        <v>15812500</v>
      </c>
      <c r="AJ1769" s="20">
        <v>44232</v>
      </c>
      <c r="AK1769" s="20"/>
      <c r="AL1769">
        <v>8500000</v>
      </c>
      <c r="AO1769">
        <v>8500000</v>
      </c>
      <c r="AP1769" s="35" t="s">
        <v>14691</v>
      </c>
      <c r="AQ1769" s="35" t="s">
        <v>14691</v>
      </c>
      <c r="AR1769" s="35" t="s">
        <v>14691</v>
      </c>
      <c r="AS1769" s="35" t="s">
        <v>14691</v>
      </c>
      <c r="AT1769" s="35" t="s">
        <v>14691</v>
      </c>
      <c r="AU1769">
        <v>10</v>
      </c>
      <c r="AV1769">
        <v>10.047000000000001</v>
      </c>
      <c r="AW1769" t="b">
        <v>0</v>
      </c>
      <c r="AX1769">
        <v>31625000</v>
      </c>
      <c r="AY1769" s="20">
        <v>44966</v>
      </c>
      <c r="AZ1769" s="20"/>
      <c r="BA1769" s="20"/>
      <c r="BB1769">
        <v>1</v>
      </c>
      <c r="BC1769">
        <v>0.5</v>
      </c>
      <c r="BD1769">
        <v>1</v>
      </c>
      <c r="BE1769">
        <v>11.5</v>
      </c>
      <c r="BF1769" s="35" t="s">
        <v>14691</v>
      </c>
      <c r="BG1769" s="35" t="s">
        <v>8533</v>
      </c>
      <c r="BH1769" s="35" t="s">
        <v>8534</v>
      </c>
      <c r="BI1769" s="35" t="s">
        <v>2589</v>
      </c>
      <c r="BJ1769" s="35" t="s">
        <v>8535</v>
      </c>
    </row>
    <row r="1770" spans="1:62" x14ac:dyDescent="0.2">
      <c r="A1770">
        <v>1768</v>
      </c>
      <c r="B1770" s="35" t="s">
        <v>14627</v>
      </c>
      <c r="C1770" s="35" t="s">
        <v>14628</v>
      </c>
      <c r="D1770" s="35" t="s">
        <v>14629</v>
      </c>
      <c r="E1770" s="35" t="s">
        <v>14630</v>
      </c>
      <c r="F1770" s="35" t="s">
        <v>14631</v>
      </c>
      <c r="G1770" s="20">
        <v>44267</v>
      </c>
      <c r="H1770" s="35" t="s">
        <v>3225</v>
      </c>
      <c r="I1770" s="35" t="s">
        <v>61</v>
      </c>
      <c r="J1770" s="35" t="s">
        <v>69</v>
      </c>
      <c r="K1770">
        <v>18</v>
      </c>
      <c r="L1770">
        <v>9.1999999999999993</v>
      </c>
      <c r="M1770" s="35" t="s">
        <v>14632</v>
      </c>
      <c r="N1770" s="35" t="s">
        <v>14633</v>
      </c>
      <c r="O1770" s="35" t="s">
        <v>96</v>
      </c>
      <c r="P1770" s="35" t="s">
        <v>2575</v>
      </c>
      <c r="Q1770" s="35" t="s">
        <v>59</v>
      </c>
      <c r="R1770" s="35" t="s">
        <v>2577</v>
      </c>
      <c r="S1770" s="35" t="s">
        <v>14634</v>
      </c>
      <c r="T1770">
        <v>19995246</v>
      </c>
      <c r="U1770">
        <v>10</v>
      </c>
      <c r="V1770" s="35" t="s">
        <v>14635</v>
      </c>
      <c r="W1770" s="35" t="s">
        <v>403</v>
      </c>
      <c r="X1770" s="35" t="s">
        <v>57</v>
      </c>
      <c r="Y1770" s="35" t="s">
        <v>48</v>
      </c>
      <c r="Z1770" s="35" t="s">
        <v>14691</v>
      </c>
      <c r="AA1770" s="35" t="s">
        <v>14691</v>
      </c>
      <c r="AC1770" s="35" t="s">
        <v>14691</v>
      </c>
      <c r="AD1770" s="35" t="s">
        <v>14691</v>
      </c>
      <c r="AE1770">
        <v>201951985</v>
      </c>
      <c r="AF1770">
        <v>10.1</v>
      </c>
      <c r="AG1770" s="35" t="s">
        <v>14691</v>
      </c>
      <c r="AI1770">
        <v>9997623</v>
      </c>
      <c r="AJ1770" s="20">
        <v>44498</v>
      </c>
      <c r="AK1770" s="20"/>
      <c r="AL1770">
        <v>8998574</v>
      </c>
      <c r="AO1770">
        <v>8998574</v>
      </c>
      <c r="AP1770" s="35" t="s">
        <v>14691</v>
      </c>
      <c r="AQ1770" s="35" t="s">
        <v>14691</v>
      </c>
      <c r="AR1770" s="35" t="s">
        <v>14691</v>
      </c>
      <c r="AS1770" s="35" t="s">
        <v>14691</v>
      </c>
      <c r="AT1770" s="35" t="s">
        <v>14691</v>
      </c>
      <c r="AU1770">
        <v>10.1</v>
      </c>
      <c r="AV1770">
        <v>10.215</v>
      </c>
      <c r="AW1770" t="b">
        <v>0</v>
      </c>
      <c r="AX1770">
        <v>19995246</v>
      </c>
      <c r="AY1770" s="20">
        <v>45232</v>
      </c>
      <c r="AZ1770" s="20"/>
      <c r="BA1770" s="20"/>
      <c r="BB1770">
        <v>1</v>
      </c>
      <c r="BC1770">
        <v>0.5</v>
      </c>
      <c r="BD1770">
        <v>1</v>
      </c>
      <c r="BE1770">
        <v>11.5</v>
      </c>
      <c r="BF1770" s="35" t="s">
        <v>14691</v>
      </c>
      <c r="BG1770" s="35" t="s">
        <v>404</v>
      </c>
      <c r="BH1770" s="35" t="s">
        <v>14636</v>
      </c>
      <c r="BI1770" s="35" t="s">
        <v>2580</v>
      </c>
      <c r="BJ1770" s="35" t="s">
        <v>14637</v>
      </c>
    </row>
    <row r="1771" spans="1:62" x14ac:dyDescent="0.2">
      <c r="A1771">
        <v>1769</v>
      </c>
      <c r="B1771" s="35" t="s">
        <v>14627</v>
      </c>
      <c r="C1771" s="35" t="s">
        <v>14628</v>
      </c>
      <c r="D1771" s="35" t="s">
        <v>14629</v>
      </c>
      <c r="E1771" s="35" t="s">
        <v>14638</v>
      </c>
      <c r="F1771" s="35" t="s">
        <v>14631</v>
      </c>
      <c r="G1771" s="20">
        <v>44267</v>
      </c>
      <c r="H1771" s="35" t="s">
        <v>3225</v>
      </c>
      <c r="I1771" s="35" t="s">
        <v>61</v>
      </c>
      <c r="J1771" s="35" t="s">
        <v>69</v>
      </c>
      <c r="K1771">
        <v>18</v>
      </c>
      <c r="L1771">
        <v>9.1999999999999993</v>
      </c>
      <c r="M1771" s="35" t="s">
        <v>14632</v>
      </c>
      <c r="N1771" s="35" t="s">
        <v>14633</v>
      </c>
      <c r="O1771" s="35" t="s">
        <v>96</v>
      </c>
      <c r="P1771" s="35" t="s">
        <v>2575</v>
      </c>
      <c r="Q1771" s="35" t="s">
        <v>59</v>
      </c>
      <c r="R1771" s="35" t="s">
        <v>2577</v>
      </c>
      <c r="S1771" s="35" t="s">
        <v>14634</v>
      </c>
      <c r="T1771">
        <v>19995246</v>
      </c>
      <c r="U1771">
        <v>10</v>
      </c>
      <c r="V1771" s="35" t="s">
        <v>14635</v>
      </c>
      <c r="W1771" s="35" t="s">
        <v>403</v>
      </c>
      <c r="X1771" s="35" t="s">
        <v>57</v>
      </c>
      <c r="Y1771" s="35" t="s">
        <v>48</v>
      </c>
      <c r="Z1771" s="35" t="s">
        <v>14691</v>
      </c>
      <c r="AA1771" s="35" t="s">
        <v>14691</v>
      </c>
      <c r="AC1771" s="35" t="s">
        <v>14691</v>
      </c>
      <c r="AD1771" s="35" t="s">
        <v>14691</v>
      </c>
      <c r="AE1771">
        <v>201951985</v>
      </c>
      <c r="AF1771">
        <v>10.1</v>
      </c>
      <c r="AG1771" s="35" t="s">
        <v>14691</v>
      </c>
      <c r="AI1771">
        <v>9997623</v>
      </c>
      <c r="AJ1771" s="20">
        <v>44498</v>
      </c>
      <c r="AK1771" s="20"/>
      <c r="AL1771">
        <v>8998574</v>
      </c>
      <c r="AO1771">
        <v>8998574</v>
      </c>
      <c r="AP1771" s="35" t="s">
        <v>14691</v>
      </c>
      <c r="AQ1771" s="35" t="s">
        <v>14691</v>
      </c>
      <c r="AR1771" s="35" t="s">
        <v>14691</v>
      </c>
      <c r="AS1771" s="35" t="s">
        <v>14691</v>
      </c>
      <c r="AT1771" s="35" t="s">
        <v>14691</v>
      </c>
      <c r="AU1771">
        <v>10.1</v>
      </c>
      <c r="AV1771">
        <v>10.215</v>
      </c>
      <c r="AW1771" t="b">
        <v>0</v>
      </c>
      <c r="AX1771">
        <v>19995246</v>
      </c>
      <c r="AY1771" s="20">
        <v>45232</v>
      </c>
      <c r="AZ1771" s="20"/>
      <c r="BA1771" s="20"/>
      <c r="BB1771">
        <v>1</v>
      </c>
      <c r="BC1771">
        <v>0.5</v>
      </c>
      <c r="BD1771">
        <v>1</v>
      </c>
      <c r="BE1771">
        <v>11.5</v>
      </c>
      <c r="BF1771" s="35" t="s">
        <v>14691</v>
      </c>
      <c r="BG1771" s="35" t="s">
        <v>14627</v>
      </c>
      <c r="BH1771" s="35" t="s">
        <v>14639</v>
      </c>
      <c r="BI1771" s="35" t="s">
        <v>2584</v>
      </c>
      <c r="BJ1771" s="35" t="s">
        <v>14640</v>
      </c>
    </row>
    <row r="1772" spans="1:62" x14ac:dyDescent="0.2">
      <c r="A1772">
        <v>1770</v>
      </c>
      <c r="B1772" s="35" t="s">
        <v>14627</v>
      </c>
      <c r="C1772" s="35" t="s">
        <v>14628</v>
      </c>
      <c r="D1772" s="35" t="s">
        <v>14629</v>
      </c>
      <c r="E1772" s="35" t="s">
        <v>14641</v>
      </c>
      <c r="F1772" s="35" t="s">
        <v>14631</v>
      </c>
      <c r="G1772" s="20">
        <v>44267</v>
      </c>
      <c r="H1772" s="35" t="s">
        <v>3225</v>
      </c>
      <c r="I1772" s="35" t="s">
        <v>61</v>
      </c>
      <c r="J1772" s="35" t="s">
        <v>69</v>
      </c>
      <c r="K1772">
        <v>18</v>
      </c>
      <c r="L1772">
        <v>9.1999999999999993</v>
      </c>
      <c r="M1772" s="35" t="s">
        <v>14632</v>
      </c>
      <c r="N1772" s="35" t="s">
        <v>14633</v>
      </c>
      <c r="O1772" s="35" t="s">
        <v>96</v>
      </c>
      <c r="P1772" s="35" t="s">
        <v>2575</v>
      </c>
      <c r="Q1772" s="35" t="s">
        <v>59</v>
      </c>
      <c r="R1772" s="35" t="s">
        <v>2577</v>
      </c>
      <c r="S1772" s="35" t="s">
        <v>14634</v>
      </c>
      <c r="T1772">
        <v>19995246</v>
      </c>
      <c r="U1772">
        <v>10</v>
      </c>
      <c r="V1772" s="35" t="s">
        <v>14635</v>
      </c>
      <c r="W1772" s="35" t="s">
        <v>403</v>
      </c>
      <c r="X1772" s="35" t="s">
        <v>57</v>
      </c>
      <c r="Y1772" s="35" t="s">
        <v>48</v>
      </c>
      <c r="Z1772" s="35" t="s">
        <v>14691</v>
      </c>
      <c r="AA1772" s="35" t="s">
        <v>14691</v>
      </c>
      <c r="AC1772" s="35" t="s">
        <v>14691</v>
      </c>
      <c r="AD1772" s="35" t="s">
        <v>14691</v>
      </c>
      <c r="AE1772">
        <v>201951985</v>
      </c>
      <c r="AF1772">
        <v>10.1</v>
      </c>
      <c r="AG1772" s="35" t="s">
        <v>14691</v>
      </c>
      <c r="AI1772">
        <v>9997623</v>
      </c>
      <c r="AJ1772" s="20">
        <v>44498</v>
      </c>
      <c r="AK1772" s="20"/>
      <c r="AL1772">
        <v>8998574</v>
      </c>
      <c r="AO1772">
        <v>8998574</v>
      </c>
      <c r="AP1772" s="35" t="s">
        <v>14691</v>
      </c>
      <c r="AQ1772" s="35" t="s">
        <v>14691</v>
      </c>
      <c r="AR1772" s="35" t="s">
        <v>14691</v>
      </c>
      <c r="AS1772" s="35" t="s">
        <v>14691</v>
      </c>
      <c r="AT1772" s="35" t="s">
        <v>14691</v>
      </c>
      <c r="AU1772">
        <v>10.1</v>
      </c>
      <c r="AV1772">
        <v>10.215</v>
      </c>
      <c r="AW1772" t="b">
        <v>0</v>
      </c>
      <c r="AX1772">
        <v>19995246</v>
      </c>
      <c r="AY1772" s="20">
        <v>45232</v>
      </c>
      <c r="AZ1772" s="20"/>
      <c r="BA1772" s="20"/>
      <c r="BB1772">
        <v>1</v>
      </c>
      <c r="BC1772">
        <v>0.5</v>
      </c>
      <c r="BD1772">
        <v>1</v>
      </c>
      <c r="BE1772">
        <v>11.5</v>
      </c>
      <c r="BF1772" s="35" t="s">
        <v>14691</v>
      </c>
      <c r="BG1772" s="35" t="s">
        <v>14642</v>
      </c>
      <c r="BH1772" s="35" t="s">
        <v>14643</v>
      </c>
      <c r="BI1772" s="35" t="s">
        <v>2589</v>
      </c>
      <c r="BJ1772" s="35" t="s">
        <v>14644</v>
      </c>
    </row>
    <row r="1773" spans="1:62" x14ac:dyDescent="0.2">
      <c r="A1773">
        <v>1771</v>
      </c>
      <c r="B1773" s="35" t="s">
        <v>12827</v>
      </c>
      <c r="C1773" s="35" t="s">
        <v>12828</v>
      </c>
      <c r="D1773" s="35" t="s">
        <v>12829</v>
      </c>
      <c r="E1773" s="35" t="s">
        <v>12830</v>
      </c>
      <c r="F1773" s="35" t="s">
        <v>12831</v>
      </c>
      <c r="G1773" s="20">
        <v>44567</v>
      </c>
      <c r="H1773" s="35" t="s">
        <v>128</v>
      </c>
      <c r="I1773" s="35" t="s">
        <v>61</v>
      </c>
      <c r="J1773" s="35" t="s">
        <v>69</v>
      </c>
      <c r="K1773">
        <v>18</v>
      </c>
      <c r="L1773">
        <v>9.1999999999999993</v>
      </c>
      <c r="M1773" s="35" t="s">
        <v>12832</v>
      </c>
      <c r="N1773" s="35" t="s">
        <v>12833</v>
      </c>
      <c r="O1773" s="35" t="s">
        <v>401</v>
      </c>
      <c r="P1773" s="35" t="s">
        <v>2575</v>
      </c>
      <c r="Q1773" s="35" t="s">
        <v>394</v>
      </c>
      <c r="R1773" s="35" t="s">
        <v>2623</v>
      </c>
      <c r="S1773" s="35" t="s">
        <v>12834</v>
      </c>
      <c r="T1773">
        <v>10000000</v>
      </c>
      <c r="U1773">
        <v>10</v>
      </c>
      <c r="V1773" s="35" t="s">
        <v>14691</v>
      </c>
      <c r="W1773" s="35" t="s">
        <v>400</v>
      </c>
      <c r="X1773" s="35" t="s">
        <v>49</v>
      </c>
      <c r="Y1773" s="35" t="s">
        <v>48</v>
      </c>
      <c r="Z1773" s="35" t="s">
        <v>14691</v>
      </c>
      <c r="AA1773" s="35" t="s">
        <v>14691</v>
      </c>
      <c r="AC1773" s="35" t="s">
        <v>14691</v>
      </c>
      <c r="AD1773" s="35" t="s">
        <v>14691</v>
      </c>
      <c r="AE1773">
        <v>102000000</v>
      </c>
      <c r="AF1773">
        <v>10.199999999999999</v>
      </c>
      <c r="AG1773" s="35" t="s">
        <v>14691</v>
      </c>
      <c r="AI1773">
        <v>5000000</v>
      </c>
      <c r="AJ1773" s="20">
        <v>44603</v>
      </c>
      <c r="AK1773" s="20"/>
      <c r="AP1773" s="35" t="s">
        <v>14691</v>
      </c>
      <c r="AQ1773" s="35" t="s">
        <v>14691</v>
      </c>
      <c r="AR1773" s="35" t="s">
        <v>14691</v>
      </c>
      <c r="AS1773" s="35" t="s">
        <v>14691</v>
      </c>
      <c r="AT1773" s="35" t="s">
        <v>14691</v>
      </c>
      <c r="AU1773">
        <v>10.199999999999999</v>
      </c>
      <c r="AV1773">
        <v>10.244999999999999</v>
      </c>
      <c r="AW1773" t="b">
        <v>0</v>
      </c>
      <c r="AX1773">
        <v>10000000</v>
      </c>
      <c r="AY1773" s="20">
        <v>45061</v>
      </c>
      <c r="AZ1773" s="20"/>
      <c r="BA1773" s="20">
        <v>45245</v>
      </c>
      <c r="BB1773">
        <v>1</v>
      </c>
      <c r="BC1773">
        <v>0.5</v>
      </c>
      <c r="BD1773">
        <v>1</v>
      </c>
      <c r="BE1773">
        <v>11.5</v>
      </c>
      <c r="BF1773" s="35" t="s">
        <v>14691</v>
      </c>
      <c r="BG1773" s="35" t="s">
        <v>402</v>
      </c>
      <c r="BH1773" s="35" t="s">
        <v>6937</v>
      </c>
      <c r="BI1773" s="35" t="s">
        <v>2580</v>
      </c>
      <c r="BJ1773" s="35" t="s">
        <v>6938</v>
      </c>
    </row>
    <row r="1774" spans="1:62" x14ac:dyDescent="0.2">
      <c r="A1774">
        <v>1772</v>
      </c>
      <c r="B1774" s="35" t="s">
        <v>12827</v>
      </c>
      <c r="C1774" s="35" t="s">
        <v>12828</v>
      </c>
      <c r="D1774" s="35" t="s">
        <v>12829</v>
      </c>
      <c r="E1774" s="35" t="s">
        <v>12835</v>
      </c>
      <c r="F1774" s="35" t="s">
        <v>12831</v>
      </c>
      <c r="G1774" s="20">
        <v>44567</v>
      </c>
      <c r="H1774" s="35" t="s">
        <v>128</v>
      </c>
      <c r="I1774" s="35" t="s">
        <v>61</v>
      </c>
      <c r="J1774" s="35" t="s">
        <v>69</v>
      </c>
      <c r="K1774">
        <v>18</v>
      </c>
      <c r="L1774">
        <v>9.1999999999999993</v>
      </c>
      <c r="M1774" s="35" t="s">
        <v>12832</v>
      </c>
      <c r="N1774" s="35" t="s">
        <v>12833</v>
      </c>
      <c r="O1774" s="35" t="s">
        <v>401</v>
      </c>
      <c r="P1774" s="35" t="s">
        <v>2575</v>
      </c>
      <c r="Q1774" s="35" t="s">
        <v>394</v>
      </c>
      <c r="R1774" s="35" t="s">
        <v>2623</v>
      </c>
      <c r="S1774" s="35" t="s">
        <v>12834</v>
      </c>
      <c r="T1774">
        <v>10000000</v>
      </c>
      <c r="U1774">
        <v>10</v>
      </c>
      <c r="V1774" s="35" t="s">
        <v>14691</v>
      </c>
      <c r="W1774" s="35" t="s">
        <v>400</v>
      </c>
      <c r="X1774" s="35" t="s">
        <v>49</v>
      </c>
      <c r="Y1774" s="35" t="s">
        <v>48</v>
      </c>
      <c r="Z1774" s="35" t="s">
        <v>14691</v>
      </c>
      <c r="AA1774" s="35" t="s">
        <v>14691</v>
      </c>
      <c r="AC1774" s="35" t="s">
        <v>14691</v>
      </c>
      <c r="AD1774" s="35" t="s">
        <v>14691</v>
      </c>
      <c r="AE1774">
        <v>102000000</v>
      </c>
      <c r="AF1774">
        <v>10.199999999999999</v>
      </c>
      <c r="AG1774" s="35" t="s">
        <v>14691</v>
      </c>
      <c r="AI1774">
        <v>5000000</v>
      </c>
      <c r="AJ1774" s="20">
        <v>44603</v>
      </c>
      <c r="AK1774" s="20"/>
      <c r="AP1774" s="35" t="s">
        <v>14691</v>
      </c>
      <c r="AQ1774" s="35" t="s">
        <v>14691</v>
      </c>
      <c r="AR1774" s="35" t="s">
        <v>14691</v>
      </c>
      <c r="AS1774" s="35" t="s">
        <v>14691</v>
      </c>
      <c r="AT1774" s="35" t="s">
        <v>14691</v>
      </c>
      <c r="AU1774">
        <v>10.199999999999999</v>
      </c>
      <c r="AV1774">
        <v>10.244999999999999</v>
      </c>
      <c r="AW1774" t="b">
        <v>0</v>
      </c>
      <c r="AX1774">
        <v>10000000</v>
      </c>
      <c r="AY1774" s="20">
        <v>45061</v>
      </c>
      <c r="AZ1774" s="20"/>
      <c r="BA1774" s="20">
        <v>45245</v>
      </c>
      <c r="BB1774">
        <v>1</v>
      </c>
      <c r="BC1774">
        <v>0.5</v>
      </c>
      <c r="BD1774">
        <v>1</v>
      </c>
      <c r="BE1774">
        <v>11.5</v>
      </c>
      <c r="BF1774" s="35" t="s">
        <v>14691</v>
      </c>
      <c r="BG1774" s="35" t="s">
        <v>12827</v>
      </c>
      <c r="BH1774" s="35" t="s">
        <v>12836</v>
      </c>
      <c r="BI1774" s="35" t="s">
        <v>2584</v>
      </c>
      <c r="BJ1774" s="35" t="s">
        <v>12837</v>
      </c>
    </row>
    <row r="1775" spans="1:62" x14ac:dyDescent="0.2">
      <c r="A1775">
        <v>1773</v>
      </c>
      <c r="B1775" s="35" t="s">
        <v>12827</v>
      </c>
      <c r="C1775" s="35" t="s">
        <v>12828</v>
      </c>
      <c r="D1775" s="35" t="s">
        <v>12829</v>
      </c>
      <c r="E1775" s="35" t="s">
        <v>12838</v>
      </c>
      <c r="F1775" s="35" t="s">
        <v>12831</v>
      </c>
      <c r="G1775" s="20">
        <v>44567</v>
      </c>
      <c r="H1775" s="35" t="s">
        <v>128</v>
      </c>
      <c r="I1775" s="35" t="s">
        <v>61</v>
      </c>
      <c r="J1775" s="35" t="s">
        <v>69</v>
      </c>
      <c r="K1775">
        <v>18</v>
      </c>
      <c r="L1775">
        <v>9.1999999999999993</v>
      </c>
      <c r="M1775" s="35" t="s">
        <v>12832</v>
      </c>
      <c r="N1775" s="35" t="s">
        <v>12833</v>
      </c>
      <c r="O1775" s="35" t="s">
        <v>401</v>
      </c>
      <c r="P1775" s="35" t="s">
        <v>2575</v>
      </c>
      <c r="Q1775" s="35" t="s">
        <v>394</v>
      </c>
      <c r="R1775" s="35" t="s">
        <v>2623</v>
      </c>
      <c r="S1775" s="35" t="s">
        <v>12834</v>
      </c>
      <c r="T1775">
        <v>10000000</v>
      </c>
      <c r="U1775">
        <v>10</v>
      </c>
      <c r="V1775" s="35" t="s">
        <v>14691</v>
      </c>
      <c r="W1775" s="35" t="s">
        <v>400</v>
      </c>
      <c r="X1775" s="35" t="s">
        <v>49</v>
      </c>
      <c r="Y1775" s="35" t="s">
        <v>48</v>
      </c>
      <c r="Z1775" s="35" t="s">
        <v>14691</v>
      </c>
      <c r="AA1775" s="35" t="s">
        <v>14691</v>
      </c>
      <c r="AC1775" s="35" t="s">
        <v>14691</v>
      </c>
      <c r="AD1775" s="35" t="s">
        <v>14691</v>
      </c>
      <c r="AE1775">
        <v>102000000</v>
      </c>
      <c r="AF1775">
        <v>10.199999999999999</v>
      </c>
      <c r="AG1775" s="35" t="s">
        <v>14691</v>
      </c>
      <c r="AI1775">
        <v>5000000</v>
      </c>
      <c r="AJ1775" s="20">
        <v>44603</v>
      </c>
      <c r="AK1775" s="20"/>
      <c r="AP1775" s="35" t="s">
        <v>14691</v>
      </c>
      <c r="AQ1775" s="35" t="s">
        <v>14691</v>
      </c>
      <c r="AR1775" s="35" t="s">
        <v>14691</v>
      </c>
      <c r="AS1775" s="35" t="s">
        <v>14691</v>
      </c>
      <c r="AT1775" s="35" t="s">
        <v>14691</v>
      </c>
      <c r="AU1775">
        <v>10.199999999999999</v>
      </c>
      <c r="AV1775">
        <v>10.244999999999999</v>
      </c>
      <c r="AW1775" t="b">
        <v>0</v>
      </c>
      <c r="AX1775">
        <v>10000000</v>
      </c>
      <c r="AY1775" s="20">
        <v>45061</v>
      </c>
      <c r="AZ1775" s="20"/>
      <c r="BA1775" s="20">
        <v>45245</v>
      </c>
      <c r="BB1775">
        <v>1</v>
      </c>
      <c r="BC1775">
        <v>0.5</v>
      </c>
      <c r="BD1775">
        <v>1</v>
      </c>
      <c r="BE1775">
        <v>11.5</v>
      </c>
      <c r="BF1775" s="35" t="s">
        <v>14691</v>
      </c>
      <c r="BG1775" s="35" t="s">
        <v>12839</v>
      </c>
      <c r="BH1775" s="35" t="s">
        <v>6937</v>
      </c>
      <c r="BI1775" s="35" t="s">
        <v>2589</v>
      </c>
      <c r="BJ1775" s="35" t="s">
        <v>6938</v>
      </c>
    </row>
    <row r="1776" spans="1:62" x14ac:dyDescent="0.2">
      <c r="A1776">
        <v>1774</v>
      </c>
      <c r="B1776" s="35" t="s">
        <v>9281</v>
      </c>
      <c r="C1776" s="35" t="s">
        <v>9282</v>
      </c>
      <c r="D1776" s="35" t="s">
        <v>9283</v>
      </c>
      <c r="E1776" s="35" t="s">
        <v>9284</v>
      </c>
      <c r="F1776" s="35" t="s">
        <v>9285</v>
      </c>
      <c r="G1776" s="20">
        <v>44501</v>
      </c>
      <c r="H1776" s="35" t="s">
        <v>2755</v>
      </c>
      <c r="I1776" s="35" t="s">
        <v>54</v>
      </c>
      <c r="J1776" s="35" t="s">
        <v>69</v>
      </c>
      <c r="K1776">
        <v>18</v>
      </c>
      <c r="L1776">
        <v>9.1999999999999993</v>
      </c>
      <c r="M1776" s="35" t="s">
        <v>9286</v>
      </c>
      <c r="N1776" s="35" t="s">
        <v>9287</v>
      </c>
      <c r="O1776" s="35" t="s">
        <v>209</v>
      </c>
      <c r="P1776" s="35" t="s">
        <v>2575</v>
      </c>
      <c r="Q1776" s="35" t="s">
        <v>394</v>
      </c>
      <c r="R1776" s="35" t="s">
        <v>2623</v>
      </c>
      <c r="S1776" s="35" t="s">
        <v>9288</v>
      </c>
      <c r="T1776">
        <v>14375000</v>
      </c>
      <c r="U1776">
        <v>10</v>
      </c>
      <c r="V1776" s="35" t="s">
        <v>9289</v>
      </c>
      <c r="W1776" s="35" t="s">
        <v>398</v>
      </c>
      <c r="X1776" s="35" t="s">
        <v>79</v>
      </c>
      <c r="Y1776" s="35" t="s">
        <v>48</v>
      </c>
      <c r="Z1776" s="35" t="s">
        <v>14691</v>
      </c>
      <c r="AA1776" s="35" t="s">
        <v>14691</v>
      </c>
      <c r="AC1776" s="35" t="s">
        <v>14691</v>
      </c>
      <c r="AD1776" s="35" t="s">
        <v>14691</v>
      </c>
      <c r="AE1776">
        <v>145906250</v>
      </c>
      <c r="AF1776">
        <v>10.15</v>
      </c>
      <c r="AG1776" s="35" t="s">
        <v>14691</v>
      </c>
      <c r="AI1776">
        <v>7187500</v>
      </c>
      <c r="AJ1776" s="20">
        <v>44517</v>
      </c>
      <c r="AK1776" s="20"/>
      <c r="AL1776">
        <v>7531250</v>
      </c>
      <c r="AO1776">
        <v>7531250</v>
      </c>
      <c r="AP1776" s="35" t="s">
        <v>14691</v>
      </c>
      <c r="AQ1776" s="35" t="s">
        <v>14691</v>
      </c>
      <c r="AR1776" s="35" t="s">
        <v>14691</v>
      </c>
      <c r="AS1776" s="35" t="s">
        <v>14691</v>
      </c>
      <c r="AT1776" s="35" t="s">
        <v>14691</v>
      </c>
      <c r="AU1776">
        <v>10.15</v>
      </c>
      <c r="AV1776">
        <v>10.19</v>
      </c>
      <c r="AW1776" t="b">
        <v>0</v>
      </c>
      <c r="AX1776">
        <v>14375000</v>
      </c>
      <c r="AY1776" s="20">
        <v>44976</v>
      </c>
      <c r="AZ1776" s="20"/>
      <c r="BA1776" s="20"/>
      <c r="BB1776">
        <v>1</v>
      </c>
      <c r="BC1776">
        <v>0.5</v>
      </c>
      <c r="BD1776">
        <v>1</v>
      </c>
      <c r="BE1776">
        <v>11.5</v>
      </c>
      <c r="BF1776" s="35" t="s">
        <v>14691</v>
      </c>
      <c r="BG1776" s="35" t="s">
        <v>399</v>
      </c>
      <c r="BH1776" s="35" t="s">
        <v>9290</v>
      </c>
      <c r="BI1776" s="35" t="s">
        <v>2580</v>
      </c>
      <c r="BJ1776" s="35" t="s">
        <v>9291</v>
      </c>
    </row>
    <row r="1777" spans="1:62" x14ac:dyDescent="0.2">
      <c r="A1777">
        <v>1775</v>
      </c>
      <c r="B1777" s="35" t="s">
        <v>9281</v>
      </c>
      <c r="C1777" s="35" t="s">
        <v>9282</v>
      </c>
      <c r="D1777" s="35" t="s">
        <v>9283</v>
      </c>
      <c r="E1777" s="35" t="s">
        <v>9292</v>
      </c>
      <c r="F1777" s="35" t="s">
        <v>9285</v>
      </c>
      <c r="G1777" s="20">
        <v>44501</v>
      </c>
      <c r="H1777" s="35" t="s">
        <v>2755</v>
      </c>
      <c r="I1777" s="35" t="s">
        <v>54</v>
      </c>
      <c r="J1777" s="35" t="s">
        <v>69</v>
      </c>
      <c r="K1777">
        <v>18</v>
      </c>
      <c r="L1777">
        <v>9.1999999999999993</v>
      </c>
      <c r="M1777" s="35" t="s">
        <v>9286</v>
      </c>
      <c r="N1777" s="35" t="s">
        <v>9287</v>
      </c>
      <c r="O1777" s="35" t="s">
        <v>209</v>
      </c>
      <c r="P1777" s="35" t="s">
        <v>2575</v>
      </c>
      <c r="Q1777" s="35" t="s">
        <v>394</v>
      </c>
      <c r="R1777" s="35" t="s">
        <v>2623</v>
      </c>
      <c r="S1777" s="35" t="s">
        <v>9288</v>
      </c>
      <c r="T1777">
        <v>14375000</v>
      </c>
      <c r="U1777">
        <v>10</v>
      </c>
      <c r="V1777" s="35" t="s">
        <v>9289</v>
      </c>
      <c r="W1777" s="35" t="s">
        <v>398</v>
      </c>
      <c r="X1777" s="35" t="s">
        <v>79</v>
      </c>
      <c r="Y1777" s="35" t="s">
        <v>48</v>
      </c>
      <c r="Z1777" s="35" t="s">
        <v>14691</v>
      </c>
      <c r="AA1777" s="35" t="s">
        <v>14691</v>
      </c>
      <c r="AC1777" s="35" t="s">
        <v>14691</v>
      </c>
      <c r="AD1777" s="35" t="s">
        <v>14691</v>
      </c>
      <c r="AE1777">
        <v>145906250</v>
      </c>
      <c r="AF1777">
        <v>10.15</v>
      </c>
      <c r="AG1777" s="35" t="s">
        <v>14691</v>
      </c>
      <c r="AI1777">
        <v>7187500</v>
      </c>
      <c r="AJ1777" s="20">
        <v>44517</v>
      </c>
      <c r="AK1777" s="20"/>
      <c r="AL1777">
        <v>7531250</v>
      </c>
      <c r="AO1777">
        <v>7531250</v>
      </c>
      <c r="AP1777" s="35" t="s">
        <v>14691</v>
      </c>
      <c r="AQ1777" s="35" t="s">
        <v>14691</v>
      </c>
      <c r="AR1777" s="35" t="s">
        <v>14691</v>
      </c>
      <c r="AS1777" s="35" t="s">
        <v>14691</v>
      </c>
      <c r="AT1777" s="35" t="s">
        <v>14691</v>
      </c>
      <c r="AU1777">
        <v>10.15</v>
      </c>
      <c r="AV1777">
        <v>10.19</v>
      </c>
      <c r="AW1777" t="b">
        <v>0</v>
      </c>
      <c r="AX1777">
        <v>14375000</v>
      </c>
      <c r="AY1777" s="20">
        <v>44976</v>
      </c>
      <c r="AZ1777" s="20"/>
      <c r="BA1777" s="20"/>
      <c r="BB1777">
        <v>1</v>
      </c>
      <c r="BC1777">
        <v>0.5</v>
      </c>
      <c r="BD1777">
        <v>1</v>
      </c>
      <c r="BE1777">
        <v>11.5</v>
      </c>
      <c r="BF1777" s="35" t="s">
        <v>14691</v>
      </c>
      <c r="BG1777" s="35" t="s">
        <v>9281</v>
      </c>
      <c r="BH1777" s="35" t="s">
        <v>9293</v>
      </c>
      <c r="BI1777" s="35" t="s">
        <v>2584</v>
      </c>
      <c r="BJ1777" s="35" t="s">
        <v>9294</v>
      </c>
    </row>
    <row r="1778" spans="1:62" x14ac:dyDescent="0.2">
      <c r="A1778">
        <v>1776</v>
      </c>
      <c r="B1778" s="35" t="s">
        <v>9281</v>
      </c>
      <c r="C1778" s="35" t="s">
        <v>9282</v>
      </c>
      <c r="D1778" s="35" t="s">
        <v>9283</v>
      </c>
      <c r="E1778" s="35" t="s">
        <v>9295</v>
      </c>
      <c r="F1778" s="35" t="s">
        <v>9285</v>
      </c>
      <c r="G1778" s="20">
        <v>44501</v>
      </c>
      <c r="H1778" s="35" t="s">
        <v>2755</v>
      </c>
      <c r="I1778" s="35" t="s">
        <v>54</v>
      </c>
      <c r="J1778" s="35" t="s">
        <v>69</v>
      </c>
      <c r="K1778">
        <v>18</v>
      </c>
      <c r="L1778">
        <v>9.1999999999999993</v>
      </c>
      <c r="M1778" s="35" t="s">
        <v>9286</v>
      </c>
      <c r="N1778" s="35" t="s">
        <v>9287</v>
      </c>
      <c r="O1778" s="35" t="s">
        <v>209</v>
      </c>
      <c r="P1778" s="35" t="s">
        <v>2575</v>
      </c>
      <c r="Q1778" s="35" t="s">
        <v>394</v>
      </c>
      <c r="R1778" s="35" t="s">
        <v>2623</v>
      </c>
      <c r="S1778" s="35" t="s">
        <v>9288</v>
      </c>
      <c r="T1778">
        <v>14375000</v>
      </c>
      <c r="U1778">
        <v>10</v>
      </c>
      <c r="V1778" s="35" t="s">
        <v>9289</v>
      </c>
      <c r="W1778" s="35" t="s">
        <v>398</v>
      </c>
      <c r="X1778" s="35" t="s">
        <v>79</v>
      </c>
      <c r="Y1778" s="35" t="s">
        <v>48</v>
      </c>
      <c r="Z1778" s="35" t="s">
        <v>14691</v>
      </c>
      <c r="AA1778" s="35" t="s">
        <v>14691</v>
      </c>
      <c r="AC1778" s="35" t="s">
        <v>14691</v>
      </c>
      <c r="AD1778" s="35" t="s">
        <v>14691</v>
      </c>
      <c r="AE1778">
        <v>145906250</v>
      </c>
      <c r="AF1778">
        <v>10.15</v>
      </c>
      <c r="AG1778" s="35" t="s">
        <v>14691</v>
      </c>
      <c r="AI1778">
        <v>7187500</v>
      </c>
      <c r="AJ1778" s="20">
        <v>44517</v>
      </c>
      <c r="AK1778" s="20"/>
      <c r="AL1778">
        <v>7531250</v>
      </c>
      <c r="AO1778">
        <v>7531250</v>
      </c>
      <c r="AP1778" s="35" t="s">
        <v>14691</v>
      </c>
      <c r="AQ1778" s="35" t="s">
        <v>14691</v>
      </c>
      <c r="AR1778" s="35" t="s">
        <v>14691</v>
      </c>
      <c r="AS1778" s="35" t="s">
        <v>14691</v>
      </c>
      <c r="AT1778" s="35" t="s">
        <v>14691</v>
      </c>
      <c r="AU1778">
        <v>10.15</v>
      </c>
      <c r="AV1778">
        <v>10.19</v>
      </c>
      <c r="AW1778" t="b">
        <v>0</v>
      </c>
      <c r="AX1778">
        <v>14375000</v>
      </c>
      <c r="AY1778" s="20">
        <v>44976</v>
      </c>
      <c r="AZ1778" s="20"/>
      <c r="BA1778" s="20"/>
      <c r="BB1778">
        <v>1</v>
      </c>
      <c r="BC1778">
        <v>0.5</v>
      </c>
      <c r="BD1778">
        <v>1</v>
      </c>
      <c r="BE1778">
        <v>11.5</v>
      </c>
      <c r="BF1778" s="35" t="s">
        <v>14691</v>
      </c>
      <c r="BG1778" s="35" t="s">
        <v>9296</v>
      </c>
      <c r="BH1778" s="35" t="s">
        <v>9297</v>
      </c>
      <c r="BI1778" s="35" t="s">
        <v>2589</v>
      </c>
      <c r="BJ1778" s="35" t="s">
        <v>9298</v>
      </c>
    </row>
    <row r="1779" spans="1:62" x14ac:dyDescent="0.2">
      <c r="A1779">
        <v>1777</v>
      </c>
      <c r="B1779" s="35" t="s">
        <v>7584</v>
      </c>
      <c r="C1779" s="35" t="s">
        <v>7585</v>
      </c>
      <c r="D1779" s="35" t="s">
        <v>7586</v>
      </c>
      <c r="E1779" s="35" t="s">
        <v>7587</v>
      </c>
      <c r="F1779" s="35" t="s">
        <v>7588</v>
      </c>
      <c r="G1779" s="20">
        <v>44103</v>
      </c>
      <c r="H1779" s="35" t="s">
        <v>3225</v>
      </c>
      <c r="I1779" s="35" t="s">
        <v>54</v>
      </c>
      <c r="J1779" s="35" t="s">
        <v>69</v>
      </c>
      <c r="K1779">
        <v>18</v>
      </c>
      <c r="L1779">
        <v>9.1999999999999993</v>
      </c>
      <c r="M1779" s="35" t="s">
        <v>7589</v>
      </c>
      <c r="N1779" s="35" t="s">
        <v>7590</v>
      </c>
      <c r="O1779" s="35" t="s">
        <v>52</v>
      </c>
      <c r="P1779" s="35" t="s">
        <v>2656</v>
      </c>
      <c r="Q1779" s="35" t="s">
        <v>68</v>
      </c>
      <c r="R1779" s="35" t="s">
        <v>2623</v>
      </c>
      <c r="S1779" s="35" t="s">
        <v>7591</v>
      </c>
      <c r="T1779">
        <v>23000000</v>
      </c>
      <c r="U1779">
        <v>10</v>
      </c>
      <c r="V1779" s="35" t="s">
        <v>7592</v>
      </c>
      <c r="W1779" s="35" t="s">
        <v>396</v>
      </c>
      <c r="X1779" s="35" t="s">
        <v>130</v>
      </c>
      <c r="Y1779" s="35" t="s">
        <v>48</v>
      </c>
      <c r="Z1779" s="35" t="s">
        <v>14691</v>
      </c>
      <c r="AA1779" s="35" t="s">
        <v>14691</v>
      </c>
      <c r="AC1779" s="35" t="s">
        <v>14691</v>
      </c>
      <c r="AD1779" s="35" t="s">
        <v>14691</v>
      </c>
      <c r="AE1779">
        <v>230075803</v>
      </c>
      <c r="AF1779">
        <v>10</v>
      </c>
      <c r="AG1779" s="35" t="s">
        <v>14691</v>
      </c>
      <c r="AI1779">
        <v>11500000</v>
      </c>
      <c r="AJ1779" s="20">
        <v>44218</v>
      </c>
      <c r="AK1779" s="20"/>
      <c r="AL1779">
        <v>8100000</v>
      </c>
      <c r="AO1779">
        <v>8100000</v>
      </c>
      <c r="AP1779" s="35" t="s">
        <v>14691</v>
      </c>
      <c r="AQ1779" s="35" t="s">
        <v>14691</v>
      </c>
      <c r="AR1779" s="35" t="s">
        <v>14691</v>
      </c>
      <c r="AS1779" s="35" t="s">
        <v>14691</v>
      </c>
      <c r="AT1779" s="35" t="s">
        <v>14691</v>
      </c>
      <c r="AU1779">
        <v>10</v>
      </c>
      <c r="AV1779">
        <v>10.045</v>
      </c>
      <c r="AW1779" t="b">
        <v>0</v>
      </c>
      <c r="AX1779">
        <v>23000000</v>
      </c>
      <c r="AY1779" s="20">
        <v>44952</v>
      </c>
      <c r="AZ1779" s="20"/>
      <c r="BA1779" s="20"/>
      <c r="BB1779">
        <v>1</v>
      </c>
      <c r="BC1779">
        <v>0.5</v>
      </c>
      <c r="BD1779">
        <v>1</v>
      </c>
      <c r="BE1779">
        <v>11.5</v>
      </c>
      <c r="BF1779" s="35" t="s">
        <v>14691</v>
      </c>
      <c r="BG1779" s="35" t="s">
        <v>397</v>
      </c>
      <c r="BH1779" s="35" t="s">
        <v>14951</v>
      </c>
      <c r="BI1779" s="35" t="s">
        <v>2580</v>
      </c>
      <c r="BJ1779" s="35" t="s">
        <v>7593</v>
      </c>
    </row>
    <row r="1780" spans="1:62" x14ac:dyDescent="0.2">
      <c r="A1780">
        <v>1778</v>
      </c>
      <c r="B1780" s="35" t="s">
        <v>7584</v>
      </c>
      <c r="C1780" s="35" t="s">
        <v>7585</v>
      </c>
      <c r="D1780" s="35" t="s">
        <v>7586</v>
      </c>
      <c r="E1780" s="35" t="s">
        <v>7594</v>
      </c>
      <c r="F1780" s="35" t="s">
        <v>7588</v>
      </c>
      <c r="G1780" s="20">
        <v>44103</v>
      </c>
      <c r="H1780" s="35" t="s">
        <v>3225</v>
      </c>
      <c r="I1780" s="35" t="s">
        <v>54</v>
      </c>
      <c r="J1780" s="35" t="s">
        <v>69</v>
      </c>
      <c r="K1780">
        <v>18</v>
      </c>
      <c r="L1780">
        <v>9.1999999999999993</v>
      </c>
      <c r="M1780" s="35" t="s">
        <v>7589</v>
      </c>
      <c r="N1780" s="35" t="s">
        <v>7590</v>
      </c>
      <c r="O1780" s="35" t="s">
        <v>52</v>
      </c>
      <c r="P1780" s="35" t="s">
        <v>2656</v>
      </c>
      <c r="Q1780" s="35" t="s">
        <v>68</v>
      </c>
      <c r="R1780" s="35" t="s">
        <v>2623</v>
      </c>
      <c r="S1780" s="35" t="s">
        <v>7591</v>
      </c>
      <c r="T1780">
        <v>23000000</v>
      </c>
      <c r="U1780">
        <v>10</v>
      </c>
      <c r="V1780" s="35" t="s">
        <v>7592</v>
      </c>
      <c r="W1780" s="35" t="s">
        <v>396</v>
      </c>
      <c r="X1780" s="35" t="s">
        <v>130</v>
      </c>
      <c r="Y1780" s="35" t="s">
        <v>48</v>
      </c>
      <c r="Z1780" s="35" t="s">
        <v>14691</v>
      </c>
      <c r="AA1780" s="35" t="s">
        <v>14691</v>
      </c>
      <c r="AC1780" s="35" t="s">
        <v>14691</v>
      </c>
      <c r="AD1780" s="35" t="s">
        <v>14691</v>
      </c>
      <c r="AE1780">
        <v>230075803</v>
      </c>
      <c r="AF1780">
        <v>10</v>
      </c>
      <c r="AG1780" s="35" t="s">
        <v>14691</v>
      </c>
      <c r="AI1780">
        <v>11500000</v>
      </c>
      <c r="AJ1780" s="20">
        <v>44218</v>
      </c>
      <c r="AK1780" s="20"/>
      <c r="AL1780">
        <v>8100000</v>
      </c>
      <c r="AO1780">
        <v>8100000</v>
      </c>
      <c r="AP1780" s="35" t="s">
        <v>14691</v>
      </c>
      <c r="AQ1780" s="35" t="s">
        <v>14691</v>
      </c>
      <c r="AR1780" s="35" t="s">
        <v>14691</v>
      </c>
      <c r="AS1780" s="35" t="s">
        <v>14691</v>
      </c>
      <c r="AT1780" s="35" t="s">
        <v>14691</v>
      </c>
      <c r="AU1780">
        <v>10</v>
      </c>
      <c r="AV1780">
        <v>10.045</v>
      </c>
      <c r="AW1780" t="b">
        <v>0</v>
      </c>
      <c r="AX1780">
        <v>23000000</v>
      </c>
      <c r="AY1780" s="20">
        <v>44952</v>
      </c>
      <c r="AZ1780" s="20"/>
      <c r="BA1780" s="20"/>
      <c r="BB1780">
        <v>1</v>
      </c>
      <c r="BC1780">
        <v>0.5</v>
      </c>
      <c r="BD1780">
        <v>1</v>
      </c>
      <c r="BE1780">
        <v>11.5</v>
      </c>
      <c r="BF1780" s="35" t="s">
        <v>14691</v>
      </c>
      <c r="BG1780" s="35" t="s">
        <v>7584</v>
      </c>
      <c r="BH1780" s="35" t="s">
        <v>14952</v>
      </c>
      <c r="BI1780" s="35" t="s">
        <v>2584</v>
      </c>
      <c r="BJ1780" s="35" t="s">
        <v>7595</v>
      </c>
    </row>
    <row r="1781" spans="1:62" x14ac:dyDescent="0.2">
      <c r="A1781">
        <v>1779</v>
      </c>
      <c r="B1781" s="35" t="s">
        <v>7584</v>
      </c>
      <c r="C1781" s="35" t="s">
        <v>7585</v>
      </c>
      <c r="D1781" s="35" t="s">
        <v>7586</v>
      </c>
      <c r="E1781" s="35" t="s">
        <v>7596</v>
      </c>
      <c r="F1781" s="35" t="s">
        <v>7588</v>
      </c>
      <c r="G1781" s="20">
        <v>44103</v>
      </c>
      <c r="H1781" s="35" t="s">
        <v>3225</v>
      </c>
      <c r="I1781" s="35" t="s">
        <v>54</v>
      </c>
      <c r="J1781" s="35" t="s">
        <v>69</v>
      </c>
      <c r="K1781">
        <v>18</v>
      </c>
      <c r="L1781">
        <v>9.1999999999999993</v>
      </c>
      <c r="M1781" s="35" t="s">
        <v>7589</v>
      </c>
      <c r="N1781" s="35" t="s">
        <v>7590</v>
      </c>
      <c r="O1781" s="35" t="s">
        <v>52</v>
      </c>
      <c r="P1781" s="35" t="s">
        <v>2656</v>
      </c>
      <c r="Q1781" s="35" t="s">
        <v>68</v>
      </c>
      <c r="R1781" s="35" t="s">
        <v>2623</v>
      </c>
      <c r="S1781" s="35" t="s">
        <v>7591</v>
      </c>
      <c r="T1781">
        <v>23000000</v>
      </c>
      <c r="U1781">
        <v>10</v>
      </c>
      <c r="V1781" s="35" t="s">
        <v>7592</v>
      </c>
      <c r="W1781" s="35" t="s">
        <v>396</v>
      </c>
      <c r="X1781" s="35" t="s">
        <v>130</v>
      </c>
      <c r="Y1781" s="35" t="s">
        <v>48</v>
      </c>
      <c r="Z1781" s="35" t="s">
        <v>14691</v>
      </c>
      <c r="AA1781" s="35" t="s">
        <v>14691</v>
      </c>
      <c r="AC1781" s="35" t="s">
        <v>14691</v>
      </c>
      <c r="AD1781" s="35" t="s">
        <v>14691</v>
      </c>
      <c r="AE1781">
        <v>230075803</v>
      </c>
      <c r="AF1781">
        <v>10</v>
      </c>
      <c r="AG1781" s="35" t="s">
        <v>14691</v>
      </c>
      <c r="AI1781">
        <v>11500000</v>
      </c>
      <c r="AJ1781" s="20">
        <v>44218</v>
      </c>
      <c r="AK1781" s="20"/>
      <c r="AL1781">
        <v>8100000</v>
      </c>
      <c r="AO1781">
        <v>8100000</v>
      </c>
      <c r="AP1781" s="35" t="s">
        <v>14691</v>
      </c>
      <c r="AQ1781" s="35" t="s">
        <v>14691</v>
      </c>
      <c r="AR1781" s="35" t="s">
        <v>14691</v>
      </c>
      <c r="AS1781" s="35" t="s">
        <v>14691</v>
      </c>
      <c r="AT1781" s="35" t="s">
        <v>14691</v>
      </c>
      <c r="AU1781">
        <v>10</v>
      </c>
      <c r="AV1781">
        <v>10.045</v>
      </c>
      <c r="AW1781" t="b">
        <v>0</v>
      </c>
      <c r="AX1781">
        <v>23000000</v>
      </c>
      <c r="AY1781" s="20">
        <v>44952</v>
      </c>
      <c r="AZ1781" s="20"/>
      <c r="BA1781" s="20"/>
      <c r="BB1781">
        <v>1</v>
      </c>
      <c r="BC1781">
        <v>0.5</v>
      </c>
      <c r="BD1781">
        <v>1</v>
      </c>
      <c r="BE1781">
        <v>11.5</v>
      </c>
      <c r="BF1781" s="35" t="s">
        <v>14691</v>
      </c>
      <c r="BG1781" s="35" t="s">
        <v>7597</v>
      </c>
      <c r="BH1781" s="35" t="s">
        <v>14953</v>
      </c>
      <c r="BI1781" s="35" t="s">
        <v>2589</v>
      </c>
      <c r="BJ1781" s="35" t="s">
        <v>7598</v>
      </c>
    </row>
    <row r="1782" spans="1:62" x14ac:dyDescent="0.2">
      <c r="A1782">
        <v>1780</v>
      </c>
      <c r="B1782" s="35" t="s">
        <v>11250</v>
      </c>
      <c r="C1782" s="35" t="s">
        <v>11251</v>
      </c>
      <c r="D1782" s="35" t="s">
        <v>11252</v>
      </c>
      <c r="E1782" s="35" t="s">
        <v>11253</v>
      </c>
      <c r="F1782" s="35" t="s">
        <v>11254</v>
      </c>
      <c r="G1782" s="20">
        <v>44524</v>
      </c>
      <c r="H1782" s="35" t="s">
        <v>391</v>
      </c>
      <c r="I1782" s="35" t="s">
        <v>54</v>
      </c>
      <c r="J1782" s="35" t="s">
        <v>69</v>
      </c>
      <c r="K1782">
        <v>18</v>
      </c>
      <c r="L1782">
        <v>9.1999999999999993</v>
      </c>
      <c r="M1782" s="35" t="s">
        <v>11255</v>
      </c>
      <c r="N1782" s="35" t="s">
        <v>11256</v>
      </c>
      <c r="O1782" s="35" t="s">
        <v>394</v>
      </c>
      <c r="P1782" s="35" t="s">
        <v>9220</v>
      </c>
      <c r="Q1782" s="35" t="s">
        <v>95</v>
      </c>
      <c r="R1782" s="35" t="s">
        <v>2577</v>
      </c>
      <c r="S1782" s="35" t="s">
        <v>11257</v>
      </c>
      <c r="T1782">
        <v>20000000</v>
      </c>
      <c r="U1782">
        <v>10</v>
      </c>
      <c r="V1782" s="35" t="s">
        <v>14691</v>
      </c>
      <c r="W1782" s="35" t="s">
        <v>393</v>
      </c>
      <c r="X1782" s="35" t="s">
        <v>65</v>
      </c>
      <c r="Y1782" s="35" t="s">
        <v>48</v>
      </c>
      <c r="Z1782" s="35" t="s">
        <v>14691</v>
      </c>
      <c r="AA1782" s="35" t="s">
        <v>14691</v>
      </c>
      <c r="AC1782" s="35" t="s">
        <v>14691</v>
      </c>
      <c r="AD1782" s="35" t="s">
        <v>14691</v>
      </c>
      <c r="AE1782">
        <v>204000000</v>
      </c>
      <c r="AF1782">
        <v>10.199999999999999</v>
      </c>
      <c r="AG1782" s="35" t="s">
        <v>14691</v>
      </c>
      <c r="AI1782">
        <v>10000000</v>
      </c>
      <c r="AJ1782" s="20">
        <v>44546</v>
      </c>
      <c r="AK1782" s="20"/>
      <c r="AL1782">
        <v>9457143</v>
      </c>
      <c r="AM1782">
        <v>945714</v>
      </c>
      <c r="AP1782" s="35" t="s">
        <v>14691</v>
      </c>
      <c r="AQ1782" s="35" t="s">
        <v>14691</v>
      </c>
      <c r="AR1782" s="35" t="s">
        <v>14691</v>
      </c>
      <c r="AS1782" s="35" t="s">
        <v>14691</v>
      </c>
      <c r="AT1782" s="35" t="s">
        <v>14691</v>
      </c>
      <c r="AU1782">
        <v>10.199999999999999</v>
      </c>
      <c r="AV1782">
        <v>10.273999999999999</v>
      </c>
      <c r="AW1782" t="b">
        <v>0</v>
      </c>
      <c r="AX1782">
        <v>20000000</v>
      </c>
      <c r="AY1782" s="20">
        <v>45005</v>
      </c>
      <c r="AZ1782" s="20"/>
      <c r="BA1782" s="20">
        <v>45280</v>
      </c>
      <c r="BB1782">
        <v>1</v>
      </c>
      <c r="BC1782">
        <v>0.5</v>
      </c>
      <c r="BD1782">
        <v>1</v>
      </c>
      <c r="BE1782">
        <v>11.5</v>
      </c>
      <c r="BF1782" s="35" t="s">
        <v>14691</v>
      </c>
      <c r="BG1782" s="35" t="s">
        <v>395</v>
      </c>
      <c r="BH1782" s="35" t="s">
        <v>11258</v>
      </c>
      <c r="BI1782" s="35" t="s">
        <v>2580</v>
      </c>
      <c r="BJ1782" s="35" t="s">
        <v>11259</v>
      </c>
    </row>
    <row r="1783" spans="1:62" x14ac:dyDescent="0.2">
      <c r="A1783">
        <v>1781</v>
      </c>
      <c r="B1783" s="35" t="s">
        <v>11250</v>
      </c>
      <c r="C1783" s="35" t="s">
        <v>11251</v>
      </c>
      <c r="D1783" s="35" t="s">
        <v>11252</v>
      </c>
      <c r="E1783" s="35" t="s">
        <v>11260</v>
      </c>
      <c r="F1783" s="35" t="s">
        <v>11254</v>
      </c>
      <c r="G1783" s="20">
        <v>44524</v>
      </c>
      <c r="H1783" s="35" t="s">
        <v>391</v>
      </c>
      <c r="I1783" s="35" t="s">
        <v>54</v>
      </c>
      <c r="J1783" s="35" t="s">
        <v>69</v>
      </c>
      <c r="K1783">
        <v>18</v>
      </c>
      <c r="L1783">
        <v>9.1999999999999993</v>
      </c>
      <c r="M1783" s="35" t="s">
        <v>11255</v>
      </c>
      <c r="N1783" s="35" t="s">
        <v>11256</v>
      </c>
      <c r="O1783" s="35" t="s">
        <v>394</v>
      </c>
      <c r="P1783" s="35" t="s">
        <v>9220</v>
      </c>
      <c r="Q1783" s="35" t="s">
        <v>95</v>
      </c>
      <c r="R1783" s="35" t="s">
        <v>2577</v>
      </c>
      <c r="S1783" s="35" t="s">
        <v>11257</v>
      </c>
      <c r="T1783">
        <v>20000000</v>
      </c>
      <c r="U1783">
        <v>10</v>
      </c>
      <c r="V1783" s="35" t="s">
        <v>14691</v>
      </c>
      <c r="W1783" s="35" t="s">
        <v>393</v>
      </c>
      <c r="X1783" s="35" t="s">
        <v>65</v>
      </c>
      <c r="Y1783" s="35" t="s">
        <v>48</v>
      </c>
      <c r="Z1783" s="35" t="s">
        <v>14691</v>
      </c>
      <c r="AA1783" s="35" t="s">
        <v>14691</v>
      </c>
      <c r="AC1783" s="35" t="s">
        <v>14691</v>
      </c>
      <c r="AD1783" s="35" t="s">
        <v>14691</v>
      </c>
      <c r="AE1783">
        <v>204000000</v>
      </c>
      <c r="AF1783">
        <v>10.199999999999999</v>
      </c>
      <c r="AG1783" s="35" t="s">
        <v>14691</v>
      </c>
      <c r="AI1783">
        <v>10000000</v>
      </c>
      <c r="AJ1783" s="20">
        <v>44546</v>
      </c>
      <c r="AK1783" s="20"/>
      <c r="AL1783">
        <v>9457143</v>
      </c>
      <c r="AM1783">
        <v>945714</v>
      </c>
      <c r="AP1783" s="35" t="s">
        <v>14691</v>
      </c>
      <c r="AQ1783" s="35" t="s">
        <v>14691</v>
      </c>
      <c r="AR1783" s="35" t="s">
        <v>14691</v>
      </c>
      <c r="AS1783" s="35" t="s">
        <v>14691</v>
      </c>
      <c r="AT1783" s="35" t="s">
        <v>14691</v>
      </c>
      <c r="AU1783">
        <v>10.199999999999999</v>
      </c>
      <c r="AV1783">
        <v>10.273999999999999</v>
      </c>
      <c r="AW1783" t="b">
        <v>0</v>
      </c>
      <c r="AX1783">
        <v>20000000</v>
      </c>
      <c r="AY1783" s="20">
        <v>45005</v>
      </c>
      <c r="AZ1783" s="20"/>
      <c r="BA1783" s="20">
        <v>45280</v>
      </c>
      <c r="BB1783">
        <v>1</v>
      </c>
      <c r="BC1783">
        <v>0.5</v>
      </c>
      <c r="BD1783">
        <v>1</v>
      </c>
      <c r="BE1783">
        <v>11.5</v>
      </c>
      <c r="BF1783" s="35" t="s">
        <v>14691</v>
      </c>
      <c r="BG1783" s="35" t="s">
        <v>11261</v>
      </c>
      <c r="BH1783" s="35" t="s">
        <v>11262</v>
      </c>
      <c r="BI1783" s="35" t="s">
        <v>2584</v>
      </c>
      <c r="BJ1783" s="35" t="s">
        <v>11263</v>
      </c>
    </row>
    <row r="1784" spans="1:62" x14ac:dyDescent="0.2">
      <c r="A1784">
        <v>1782</v>
      </c>
      <c r="B1784" s="35" t="s">
        <v>11250</v>
      </c>
      <c r="C1784" s="35" t="s">
        <v>11251</v>
      </c>
      <c r="D1784" s="35" t="s">
        <v>11252</v>
      </c>
      <c r="E1784" s="35" t="s">
        <v>11264</v>
      </c>
      <c r="F1784" s="35" t="s">
        <v>11254</v>
      </c>
      <c r="G1784" s="20">
        <v>44524</v>
      </c>
      <c r="H1784" s="35" t="s">
        <v>391</v>
      </c>
      <c r="I1784" s="35" t="s">
        <v>54</v>
      </c>
      <c r="J1784" s="35" t="s">
        <v>69</v>
      </c>
      <c r="K1784">
        <v>18</v>
      </c>
      <c r="L1784">
        <v>9.1999999999999993</v>
      </c>
      <c r="M1784" s="35" t="s">
        <v>11255</v>
      </c>
      <c r="N1784" s="35" t="s">
        <v>11256</v>
      </c>
      <c r="O1784" s="35" t="s">
        <v>394</v>
      </c>
      <c r="P1784" s="35" t="s">
        <v>9220</v>
      </c>
      <c r="Q1784" s="35" t="s">
        <v>95</v>
      </c>
      <c r="R1784" s="35" t="s">
        <v>2577</v>
      </c>
      <c r="S1784" s="35" t="s">
        <v>11257</v>
      </c>
      <c r="T1784">
        <v>20000000</v>
      </c>
      <c r="U1784">
        <v>10</v>
      </c>
      <c r="V1784" s="35" t="s">
        <v>14691</v>
      </c>
      <c r="W1784" s="35" t="s">
        <v>393</v>
      </c>
      <c r="X1784" s="35" t="s">
        <v>65</v>
      </c>
      <c r="Y1784" s="35" t="s">
        <v>48</v>
      </c>
      <c r="Z1784" s="35" t="s">
        <v>14691</v>
      </c>
      <c r="AA1784" s="35" t="s">
        <v>14691</v>
      </c>
      <c r="AC1784" s="35" t="s">
        <v>14691</v>
      </c>
      <c r="AD1784" s="35" t="s">
        <v>14691</v>
      </c>
      <c r="AE1784">
        <v>204000000</v>
      </c>
      <c r="AF1784">
        <v>10.199999999999999</v>
      </c>
      <c r="AG1784" s="35" t="s">
        <v>14691</v>
      </c>
      <c r="AI1784">
        <v>10000000</v>
      </c>
      <c r="AJ1784" s="20">
        <v>44546</v>
      </c>
      <c r="AK1784" s="20"/>
      <c r="AL1784">
        <v>9457143</v>
      </c>
      <c r="AM1784">
        <v>945714</v>
      </c>
      <c r="AP1784" s="35" t="s">
        <v>14691</v>
      </c>
      <c r="AQ1784" s="35" t="s">
        <v>14691</v>
      </c>
      <c r="AR1784" s="35" t="s">
        <v>14691</v>
      </c>
      <c r="AS1784" s="35" t="s">
        <v>14691</v>
      </c>
      <c r="AT1784" s="35" t="s">
        <v>14691</v>
      </c>
      <c r="AU1784">
        <v>10.199999999999999</v>
      </c>
      <c r="AV1784">
        <v>10.273999999999999</v>
      </c>
      <c r="AW1784" t="b">
        <v>0</v>
      </c>
      <c r="AX1784">
        <v>20000000</v>
      </c>
      <c r="AY1784" s="20">
        <v>45005</v>
      </c>
      <c r="AZ1784" s="20"/>
      <c r="BA1784" s="20">
        <v>45280</v>
      </c>
      <c r="BB1784">
        <v>1</v>
      </c>
      <c r="BC1784">
        <v>0.5</v>
      </c>
      <c r="BD1784">
        <v>1</v>
      </c>
      <c r="BE1784">
        <v>11.5</v>
      </c>
      <c r="BF1784" s="35" t="s">
        <v>14691</v>
      </c>
      <c r="BG1784" s="35" t="s">
        <v>11265</v>
      </c>
      <c r="BH1784" s="35" t="s">
        <v>11266</v>
      </c>
      <c r="BI1784" s="35" t="s">
        <v>2589</v>
      </c>
      <c r="BJ1784" s="35" t="s">
        <v>11267</v>
      </c>
    </row>
    <row r="1785" spans="1:62" x14ac:dyDescent="0.2">
      <c r="A1785">
        <v>1783</v>
      </c>
      <c r="B1785" s="35" t="s">
        <v>8316</v>
      </c>
      <c r="C1785" s="35" t="s">
        <v>8317</v>
      </c>
      <c r="D1785" s="35" t="s">
        <v>8318</v>
      </c>
      <c r="E1785" s="35" t="s">
        <v>8319</v>
      </c>
      <c r="F1785" s="35" t="s">
        <v>8320</v>
      </c>
      <c r="G1785" s="20">
        <v>44274</v>
      </c>
      <c r="H1785" s="35" t="s">
        <v>391</v>
      </c>
      <c r="I1785" s="35" t="s">
        <v>54</v>
      </c>
      <c r="J1785" s="35" t="s">
        <v>69</v>
      </c>
      <c r="K1785">
        <v>18</v>
      </c>
      <c r="L1785">
        <v>9.1999999999999993</v>
      </c>
      <c r="M1785" s="35" t="s">
        <v>8321</v>
      </c>
      <c r="N1785" s="35" t="s">
        <v>8322</v>
      </c>
      <c r="O1785" s="35" t="s">
        <v>242</v>
      </c>
      <c r="P1785" s="35" t="s">
        <v>2575</v>
      </c>
      <c r="Q1785" s="35" t="s">
        <v>81</v>
      </c>
      <c r="R1785" s="35" t="s">
        <v>2623</v>
      </c>
      <c r="S1785" s="35" t="s">
        <v>8323</v>
      </c>
      <c r="T1785">
        <v>23000000</v>
      </c>
      <c r="U1785">
        <v>10</v>
      </c>
      <c r="V1785" s="35" t="s">
        <v>8324</v>
      </c>
      <c r="W1785" s="35" t="s">
        <v>390</v>
      </c>
      <c r="X1785" s="35" t="s">
        <v>130</v>
      </c>
      <c r="Y1785" s="35" t="s">
        <v>48</v>
      </c>
      <c r="Z1785" s="35" t="s">
        <v>14691</v>
      </c>
      <c r="AA1785" s="35" t="s">
        <v>14691</v>
      </c>
      <c r="AC1785" s="35" t="s">
        <v>14691</v>
      </c>
      <c r="AD1785" s="35" t="s">
        <v>14691</v>
      </c>
      <c r="AE1785">
        <v>234600000</v>
      </c>
      <c r="AF1785">
        <v>10.199999999999999</v>
      </c>
      <c r="AG1785" s="35" t="s">
        <v>14691</v>
      </c>
      <c r="AI1785">
        <v>11500000</v>
      </c>
      <c r="AJ1785" s="20">
        <v>44504</v>
      </c>
      <c r="AK1785" s="20"/>
      <c r="AL1785">
        <v>12600000</v>
      </c>
      <c r="AO1785">
        <v>12600000</v>
      </c>
      <c r="AP1785" s="35" t="s">
        <v>14691</v>
      </c>
      <c r="AQ1785" s="35" t="s">
        <v>14691</v>
      </c>
      <c r="AR1785" s="35" t="s">
        <v>14691</v>
      </c>
      <c r="AS1785" s="35" t="s">
        <v>14691</v>
      </c>
      <c r="AT1785" s="35" t="s">
        <v>14691</v>
      </c>
      <c r="AU1785">
        <v>10.199999999999999</v>
      </c>
      <c r="AV1785">
        <v>10.244999999999999</v>
      </c>
      <c r="AW1785" t="b">
        <v>0</v>
      </c>
      <c r="AX1785">
        <v>23000000</v>
      </c>
      <c r="AY1785" s="20">
        <v>44965</v>
      </c>
      <c r="AZ1785" s="20"/>
      <c r="BA1785" s="20">
        <v>45146</v>
      </c>
      <c r="BB1785">
        <v>1</v>
      </c>
      <c r="BC1785">
        <v>0.5</v>
      </c>
      <c r="BD1785">
        <v>1</v>
      </c>
      <c r="BE1785">
        <v>11.5</v>
      </c>
      <c r="BF1785" s="35" t="s">
        <v>14691</v>
      </c>
      <c r="BG1785" s="35" t="s">
        <v>392</v>
      </c>
      <c r="BH1785" s="35" t="s">
        <v>8325</v>
      </c>
      <c r="BI1785" s="35" t="s">
        <v>2580</v>
      </c>
      <c r="BJ1785" s="35" t="s">
        <v>8326</v>
      </c>
    </row>
    <row r="1786" spans="1:62" x14ac:dyDescent="0.2">
      <c r="A1786">
        <v>1784</v>
      </c>
      <c r="B1786" s="35" t="s">
        <v>8316</v>
      </c>
      <c r="C1786" s="35" t="s">
        <v>8317</v>
      </c>
      <c r="D1786" s="35" t="s">
        <v>8318</v>
      </c>
      <c r="E1786" s="35" t="s">
        <v>8327</v>
      </c>
      <c r="F1786" s="35" t="s">
        <v>8320</v>
      </c>
      <c r="G1786" s="20">
        <v>44274</v>
      </c>
      <c r="H1786" s="35" t="s">
        <v>391</v>
      </c>
      <c r="I1786" s="35" t="s">
        <v>54</v>
      </c>
      <c r="J1786" s="35" t="s">
        <v>69</v>
      </c>
      <c r="K1786">
        <v>18</v>
      </c>
      <c r="L1786">
        <v>9.1999999999999993</v>
      </c>
      <c r="M1786" s="35" t="s">
        <v>8321</v>
      </c>
      <c r="N1786" s="35" t="s">
        <v>8322</v>
      </c>
      <c r="O1786" s="35" t="s">
        <v>242</v>
      </c>
      <c r="P1786" s="35" t="s">
        <v>2575</v>
      </c>
      <c r="Q1786" s="35" t="s">
        <v>81</v>
      </c>
      <c r="R1786" s="35" t="s">
        <v>2623</v>
      </c>
      <c r="S1786" s="35" t="s">
        <v>8323</v>
      </c>
      <c r="T1786">
        <v>23000000</v>
      </c>
      <c r="U1786">
        <v>10</v>
      </c>
      <c r="V1786" s="35" t="s">
        <v>8324</v>
      </c>
      <c r="W1786" s="35" t="s">
        <v>390</v>
      </c>
      <c r="X1786" s="35" t="s">
        <v>130</v>
      </c>
      <c r="Y1786" s="35" t="s">
        <v>48</v>
      </c>
      <c r="Z1786" s="35" t="s">
        <v>14691</v>
      </c>
      <c r="AA1786" s="35" t="s">
        <v>14691</v>
      </c>
      <c r="AC1786" s="35" t="s">
        <v>14691</v>
      </c>
      <c r="AD1786" s="35" t="s">
        <v>14691</v>
      </c>
      <c r="AE1786">
        <v>234600000</v>
      </c>
      <c r="AF1786">
        <v>10.199999999999999</v>
      </c>
      <c r="AG1786" s="35" t="s">
        <v>14691</v>
      </c>
      <c r="AI1786">
        <v>11500000</v>
      </c>
      <c r="AJ1786" s="20">
        <v>44504</v>
      </c>
      <c r="AK1786" s="20"/>
      <c r="AL1786">
        <v>12600000</v>
      </c>
      <c r="AO1786">
        <v>12600000</v>
      </c>
      <c r="AP1786" s="35" t="s">
        <v>14691</v>
      </c>
      <c r="AQ1786" s="35" t="s">
        <v>14691</v>
      </c>
      <c r="AR1786" s="35" t="s">
        <v>14691</v>
      </c>
      <c r="AS1786" s="35" t="s">
        <v>14691</v>
      </c>
      <c r="AT1786" s="35" t="s">
        <v>14691</v>
      </c>
      <c r="AU1786">
        <v>10.199999999999999</v>
      </c>
      <c r="AV1786">
        <v>10.244999999999999</v>
      </c>
      <c r="AW1786" t="b">
        <v>0</v>
      </c>
      <c r="AX1786">
        <v>23000000</v>
      </c>
      <c r="AY1786" s="20">
        <v>44965</v>
      </c>
      <c r="AZ1786" s="20"/>
      <c r="BA1786" s="20">
        <v>45146</v>
      </c>
      <c r="BB1786">
        <v>1</v>
      </c>
      <c r="BC1786">
        <v>0.5</v>
      </c>
      <c r="BD1786">
        <v>1</v>
      </c>
      <c r="BE1786">
        <v>11.5</v>
      </c>
      <c r="BF1786" s="35" t="s">
        <v>14691</v>
      </c>
      <c r="BG1786" s="35" t="s">
        <v>8316</v>
      </c>
      <c r="BH1786" s="35" t="s">
        <v>8328</v>
      </c>
      <c r="BI1786" s="35" t="s">
        <v>2584</v>
      </c>
      <c r="BJ1786" s="35" t="s">
        <v>8329</v>
      </c>
    </row>
    <row r="1787" spans="1:62" x14ac:dyDescent="0.2">
      <c r="A1787">
        <v>1785</v>
      </c>
      <c r="B1787" s="35" t="s">
        <v>8316</v>
      </c>
      <c r="C1787" s="35" t="s">
        <v>8317</v>
      </c>
      <c r="D1787" s="35" t="s">
        <v>8318</v>
      </c>
      <c r="E1787" s="35" t="s">
        <v>8330</v>
      </c>
      <c r="F1787" s="35" t="s">
        <v>8320</v>
      </c>
      <c r="G1787" s="20">
        <v>44274</v>
      </c>
      <c r="H1787" s="35" t="s">
        <v>391</v>
      </c>
      <c r="I1787" s="35" t="s">
        <v>54</v>
      </c>
      <c r="J1787" s="35" t="s">
        <v>69</v>
      </c>
      <c r="K1787">
        <v>18</v>
      </c>
      <c r="L1787">
        <v>9.1999999999999993</v>
      </c>
      <c r="M1787" s="35" t="s">
        <v>8321</v>
      </c>
      <c r="N1787" s="35" t="s">
        <v>8322</v>
      </c>
      <c r="O1787" s="35" t="s">
        <v>242</v>
      </c>
      <c r="P1787" s="35" t="s">
        <v>2575</v>
      </c>
      <c r="Q1787" s="35" t="s">
        <v>81</v>
      </c>
      <c r="R1787" s="35" t="s">
        <v>2623</v>
      </c>
      <c r="S1787" s="35" t="s">
        <v>8323</v>
      </c>
      <c r="T1787">
        <v>23000000</v>
      </c>
      <c r="U1787">
        <v>10</v>
      </c>
      <c r="V1787" s="35" t="s">
        <v>8324</v>
      </c>
      <c r="W1787" s="35" t="s">
        <v>390</v>
      </c>
      <c r="X1787" s="35" t="s">
        <v>130</v>
      </c>
      <c r="Y1787" s="35" t="s">
        <v>48</v>
      </c>
      <c r="Z1787" s="35" t="s">
        <v>14691</v>
      </c>
      <c r="AA1787" s="35" t="s">
        <v>14691</v>
      </c>
      <c r="AC1787" s="35" t="s">
        <v>14691</v>
      </c>
      <c r="AD1787" s="35" t="s">
        <v>14691</v>
      </c>
      <c r="AE1787">
        <v>234600000</v>
      </c>
      <c r="AF1787">
        <v>10.199999999999999</v>
      </c>
      <c r="AG1787" s="35" t="s">
        <v>14691</v>
      </c>
      <c r="AI1787">
        <v>11500000</v>
      </c>
      <c r="AJ1787" s="20">
        <v>44504</v>
      </c>
      <c r="AK1787" s="20"/>
      <c r="AL1787">
        <v>12600000</v>
      </c>
      <c r="AO1787">
        <v>12600000</v>
      </c>
      <c r="AP1787" s="35" t="s">
        <v>14691</v>
      </c>
      <c r="AQ1787" s="35" t="s">
        <v>14691</v>
      </c>
      <c r="AR1787" s="35" t="s">
        <v>14691</v>
      </c>
      <c r="AS1787" s="35" t="s">
        <v>14691</v>
      </c>
      <c r="AT1787" s="35" t="s">
        <v>14691</v>
      </c>
      <c r="AU1787">
        <v>10.199999999999999</v>
      </c>
      <c r="AV1787">
        <v>10.244999999999999</v>
      </c>
      <c r="AW1787" t="b">
        <v>0</v>
      </c>
      <c r="AX1787">
        <v>23000000</v>
      </c>
      <c r="AY1787" s="20">
        <v>44965</v>
      </c>
      <c r="AZ1787" s="20"/>
      <c r="BA1787" s="20">
        <v>45146</v>
      </c>
      <c r="BB1787">
        <v>1</v>
      </c>
      <c r="BC1787">
        <v>0.5</v>
      </c>
      <c r="BD1787">
        <v>1</v>
      </c>
      <c r="BE1787">
        <v>11.5</v>
      </c>
      <c r="BF1787" s="35" t="s">
        <v>14691</v>
      </c>
      <c r="BG1787" s="35" t="s">
        <v>8331</v>
      </c>
      <c r="BH1787" s="35" t="s">
        <v>8332</v>
      </c>
      <c r="BI1787" s="35" t="s">
        <v>2589</v>
      </c>
      <c r="BJ1787" s="35" t="s">
        <v>8333</v>
      </c>
    </row>
    <row r="1788" spans="1:62" x14ac:dyDescent="0.2">
      <c r="A1788">
        <v>1786</v>
      </c>
      <c r="B1788" s="35" t="s">
        <v>6445</v>
      </c>
      <c r="C1788" s="35" t="s">
        <v>6446</v>
      </c>
      <c r="D1788" s="35" t="s">
        <v>6447</v>
      </c>
      <c r="E1788" s="35" t="s">
        <v>6448</v>
      </c>
      <c r="F1788" s="35" t="s">
        <v>6449</v>
      </c>
      <c r="G1788" s="20">
        <v>44244</v>
      </c>
      <c r="H1788" s="35" t="s">
        <v>2949</v>
      </c>
      <c r="I1788" s="35" t="s">
        <v>54</v>
      </c>
      <c r="J1788" s="35" t="s">
        <v>69</v>
      </c>
      <c r="K1788">
        <v>18</v>
      </c>
      <c r="L1788">
        <v>9.1999999999999993</v>
      </c>
      <c r="M1788" s="35" t="s">
        <v>6450</v>
      </c>
      <c r="N1788" s="35" t="s">
        <v>6451</v>
      </c>
      <c r="O1788" s="35" t="s">
        <v>51</v>
      </c>
      <c r="P1788" s="35" t="s">
        <v>2575</v>
      </c>
      <c r="Q1788" s="35" t="s">
        <v>90</v>
      </c>
      <c r="R1788" s="35" t="s">
        <v>2623</v>
      </c>
      <c r="S1788" s="35" t="s">
        <v>6452</v>
      </c>
      <c r="T1788">
        <v>22164744</v>
      </c>
      <c r="U1788">
        <v>10</v>
      </c>
      <c r="V1788" s="35" t="s">
        <v>14691</v>
      </c>
      <c r="W1788" s="35" t="s">
        <v>388</v>
      </c>
      <c r="X1788" s="35" t="s">
        <v>235</v>
      </c>
      <c r="Y1788" s="35" t="s">
        <v>48</v>
      </c>
      <c r="Z1788" s="35" t="s">
        <v>14691</v>
      </c>
      <c r="AA1788" s="35" t="s">
        <v>14691</v>
      </c>
      <c r="AC1788" s="35" t="s">
        <v>14691</v>
      </c>
      <c r="AD1788" s="35" t="s">
        <v>14691</v>
      </c>
      <c r="AE1788">
        <v>221647440</v>
      </c>
      <c r="AF1788">
        <v>10</v>
      </c>
      <c r="AG1788" s="35" t="s">
        <v>14691</v>
      </c>
      <c r="AI1788">
        <v>11082372</v>
      </c>
      <c r="AJ1788" s="20">
        <v>44377</v>
      </c>
      <c r="AK1788" s="20"/>
      <c r="AL1788">
        <v>6682949</v>
      </c>
      <c r="AO1788">
        <v>6682949</v>
      </c>
      <c r="AP1788" s="35" t="s">
        <v>14691</v>
      </c>
      <c r="AQ1788" s="35" t="s">
        <v>14691</v>
      </c>
      <c r="AR1788" s="35" t="s">
        <v>14691</v>
      </c>
      <c r="AS1788" s="35" t="s">
        <v>14691</v>
      </c>
      <c r="AT1788" s="35" t="s">
        <v>14691</v>
      </c>
      <c r="AU1788">
        <v>10</v>
      </c>
      <c r="AV1788">
        <v>10.037000000000001</v>
      </c>
      <c r="AW1788" t="b">
        <v>0</v>
      </c>
      <c r="AX1788">
        <v>22164744</v>
      </c>
      <c r="AY1788" s="20">
        <v>44928</v>
      </c>
      <c r="AZ1788" s="20"/>
      <c r="BA1788" s="20"/>
      <c r="BB1788">
        <v>1</v>
      </c>
      <c r="BC1788">
        <v>0.5</v>
      </c>
      <c r="BD1788">
        <v>1</v>
      </c>
      <c r="BE1788">
        <v>11.5</v>
      </c>
      <c r="BF1788" s="35" t="s">
        <v>14691</v>
      </c>
      <c r="BG1788" s="35" t="s">
        <v>389</v>
      </c>
      <c r="BH1788" s="35" t="s">
        <v>14954</v>
      </c>
      <c r="BI1788" s="35" t="s">
        <v>2580</v>
      </c>
      <c r="BJ1788" s="35" t="s">
        <v>6453</v>
      </c>
    </row>
    <row r="1789" spans="1:62" x14ac:dyDescent="0.2">
      <c r="A1789">
        <v>1787</v>
      </c>
      <c r="B1789" s="35" t="s">
        <v>6445</v>
      </c>
      <c r="C1789" s="35" t="s">
        <v>6446</v>
      </c>
      <c r="D1789" s="35" t="s">
        <v>6447</v>
      </c>
      <c r="E1789" s="35" t="s">
        <v>6454</v>
      </c>
      <c r="F1789" s="35" t="s">
        <v>6449</v>
      </c>
      <c r="G1789" s="20">
        <v>44244</v>
      </c>
      <c r="H1789" s="35" t="s">
        <v>2949</v>
      </c>
      <c r="I1789" s="35" t="s">
        <v>54</v>
      </c>
      <c r="J1789" s="35" t="s">
        <v>69</v>
      </c>
      <c r="K1789">
        <v>18</v>
      </c>
      <c r="L1789">
        <v>9.1999999999999993</v>
      </c>
      <c r="M1789" s="35" t="s">
        <v>6450</v>
      </c>
      <c r="N1789" s="35" t="s">
        <v>6451</v>
      </c>
      <c r="O1789" s="35" t="s">
        <v>51</v>
      </c>
      <c r="P1789" s="35" t="s">
        <v>2575</v>
      </c>
      <c r="Q1789" s="35" t="s">
        <v>90</v>
      </c>
      <c r="R1789" s="35" t="s">
        <v>2623</v>
      </c>
      <c r="S1789" s="35" t="s">
        <v>6452</v>
      </c>
      <c r="T1789">
        <v>22164744</v>
      </c>
      <c r="U1789">
        <v>10</v>
      </c>
      <c r="V1789" s="35" t="s">
        <v>14691</v>
      </c>
      <c r="W1789" s="35" t="s">
        <v>388</v>
      </c>
      <c r="X1789" s="35" t="s">
        <v>235</v>
      </c>
      <c r="Y1789" s="35" t="s">
        <v>48</v>
      </c>
      <c r="Z1789" s="35" t="s">
        <v>14691</v>
      </c>
      <c r="AA1789" s="35" t="s">
        <v>14691</v>
      </c>
      <c r="AC1789" s="35" t="s">
        <v>14691</v>
      </c>
      <c r="AD1789" s="35" t="s">
        <v>14691</v>
      </c>
      <c r="AE1789">
        <v>221647440</v>
      </c>
      <c r="AF1789">
        <v>10</v>
      </c>
      <c r="AG1789" s="35" t="s">
        <v>14691</v>
      </c>
      <c r="AI1789">
        <v>11082372</v>
      </c>
      <c r="AJ1789" s="20">
        <v>44377</v>
      </c>
      <c r="AK1789" s="20"/>
      <c r="AL1789">
        <v>6682949</v>
      </c>
      <c r="AO1789">
        <v>6682949</v>
      </c>
      <c r="AP1789" s="35" t="s">
        <v>14691</v>
      </c>
      <c r="AQ1789" s="35" t="s">
        <v>14691</v>
      </c>
      <c r="AR1789" s="35" t="s">
        <v>14691</v>
      </c>
      <c r="AS1789" s="35" t="s">
        <v>14691</v>
      </c>
      <c r="AT1789" s="35" t="s">
        <v>14691</v>
      </c>
      <c r="AU1789">
        <v>10</v>
      </c>
      <c r="AV1789">
        <v>10.037000000000001</v>
      </c>
      <c r="AW1789" t="b">
        <v>0</v>
      </c>
      <c r="AX1789">
        <v>22164744</v>
      </c>
      <c r="AY1789" s="20">
        <v>44928</v>
      </c>
      <c r="AZ1789" s="20"/>
      <c r="BA1789" s="20"/>
      <c r="BB1789">
        <v>1</v>
      </c>
      <c r="BC1789">
        <v>0.5</v>
      </c>
      <c r="BD1789">
        <v>1</v>
      </c>
      <c r="BE1789">
        <v>11.5</v>
      </c>
      <c r="BF1789" s="35" t="s">
        <v>14691</v>
      </c>
      <c r="BG1789" s="35" t="s">
        <v>6445</v>
      </c>
      <c r="BH1789" s="35" t="s">
        <v>14955</v>
      </c>
      <c r="BI1789" s="35" t="s">
        <v>2584</v>
      </c>
      <c r="BJ1789" s="35" t="s">
        <v>6455</v>
      </c>
    </row>
    <row r="1790" spans="1:62" x14ac:dyDescent="0.2">
      <c r="A1790">
        <v>1788</v>
      </c>
      <c r="B1790" s="35" t="s">
        <v>6445</v>
      </c>
      <c r="C1790" s="35" t="s">
        <v>6446</v>
      </c>
      <c r="D1790" s="35" t="s">
        <v>6447</v>
      </c>
      <c r="E1790" s="35" t="s">
        <v>6456</v>
      </c>
      <c r="F1790" s="35" t="s">
        <v>6449</v>
      </c>
      <c r="G1790" s="20">
        <v>44244</v>
      </c>
      <c r="H1790" s="35" t="s">
        <v>2949</v>
      </c>
      <c r="I1790" s="35" t="s">
        <v>54</v>
      </c>
      <c r="J1790" s="35" t="s">
        <v>69</v>
      </c>
      <c r="K1790">
        <v>18</v>
      </c>
      <c r="L1790">
        <v>9.1999999999999993</v>
      </c>
      <c r="M1790" s="35" t="s">
        <v>6450</v>
      </c>
      <c r="N1790" s="35" t="s">
        <v>6451</v>
      </c>
      <c r="O1790" s="35" t="s">
        <v>51</v>
      </c>
      <c r="P1790" s="35" t="s">
        <v>2575</v>
      </c>
      <c r="Q1790" s="35" t="s">
        <v>90</v>
      </c>
      <c r="R1790" s="35" t="s">
        <v>2623</v>
      </c>
      <c r="S1790" s="35" t="s">
        <v>6452</v>
      </c>
      <c r="T1790">
        <v>22164744</v>
      </c>
      <c r="U1790">
        <v>10</v>
      </c>
      <c r="V1790" s="35" t="s">
        <v>14691</v>
      </c>
      <c r="W1790" s="35" t="s">
        <v>388</v>
      </c>
      <c r="X1790" s="35" t="s">
        <v>235</v>
      </c>
      <c r="Y1790" s="35" t="s">
        <v>48</v>
      </c>
      <c r="Z1790" s="35" t="s">
        <v>14691</v>
      </c>
      <c r="AA1790" s="35" t="s">
        <v>14691</v>
      </c>
      <c r="AC1790" s="35" t="s">
        <v>14691</v>
      </c>
      <c r="AD1790" s="35" t="s">
        <v>14691</v>
      </c>
      <c r="AE1790">
        <v>221647440</v>
      </c>
      <c r="AF1790">
        <v>10</v>
      </c>
      <c r="AG1790" s="35" t="s">
        <v>14691</v>
      </c>
      <c r="AI1790">
        <v>11082372</v>
      </c>
      <c r="AJ1790" s="20">
        <v>44377</v>
      </c>
      <c r="AK1790" s="20"/>
      <c r="AL1790">
        <v>6682949</v>
      </c>
      <c r="AO1790">
        <v>6682949</v>
      </c>
      <c r="AP1790" s="35" t="s">
        <v>14691</v>
      </c>
      <c r="AQ1790" s="35" t="s">
        <v>14691</v>
      </c>
      <c r="AR1790" s="35" t="s">
        <v>14691</v>
      </c>
      <c r="AS1790" s="35" t="s">
        <v>14691</v>
      </c>
      <c r="AT1790" s="35" t="s">
        <v>14691</v>
      </c>
      <c r="AU1790">
        <v>10</v>
      </c>
      <c r="AV1790">
        <v>10.037000000000001</v>
      </c>
      <c r="AW1790" t="b">
        <v>0</v>
      </c>
      <c r="AX1790">
        <v>22164744</v>
      </c>
      <c r="AY1790" s="20">
        <v>44928</v>
      </c>
      <c r="AZ1790" s="20"/>
      <c r="BA1790" s="20"/>
      <c r="BB1790">
        <v>1</v>
      </c>
      <c r="BC1790">
        <v>0.5</v>
      </c>
      <c r="BD1790">
        <v>1</v>
      </c>
      <c r="BE1790">
        <v>11.5</v>
      </c>
      <c r="BF1790" s="35" t="s">
        <v>14691</v>
      </c>
      <c r="BG1790" s="35" t="s">
        <v>6457</v>
      </c>
      <c r="BH1790" s="35" t="s">
        <v>14956</v>
      </c>
      <c r="BI1790" s="35" t="s">
        <v>2589</v>
      </c>
      <c r="BJ1790" s="35" t="s">
        <v>6458</v>
      </c>
    </row>
    <row r="1791" spans="1:62" x14ac:dyDescent="0.2">
      <c r="A1791">
        <v>1789</v>
      </c>
      <c r="B1791" s="35" t="s">
        <v>13217</v>
      </c>
      <c r="C1791" s="35" t="s">
        <v>13218</v>
      </c>
      <c r="D1791" s="35" t="s">
        <v>13219</v>
      </c>
      <c r="E1791" s="35" t="s">
        <v>13220</v>
      </c>
      <c r="F1791" s="35" t="s">
        <v>13221</v>
      </c>
      <c r="G1791" s="20">
        <v>44553</v>
      </c>
      <c r="H1791" s="35" t="s">
        <v>386</v>
      </c>
      <c r="I1791" s="35" t="s">
        <v>54</v>
      </c>
      <c r="J1791" s="35" t="s">
        <v>69</v>
      </c>
      <c r="K1791">
        <v>18</v>
      </c>
      <c r="L1791">
        <v>9.1999999999999993</v>
      </c>
      <c r="M1791" s="35" t="s">
        <v>13222</v>
      </c>
      <c r="N1791" s="35" t="s">
        <v>13223</v>
      </c>
      <c r="O1791" s="35" t="s">
        <v>385</v>
      </c>
      <c r="P1791" s="35" t="s">
        <v>3730</v>
      </c>
      <c r="Q1791" s="35" t="s">
        <v>51</v>
      </c>
      <c r="R1791" s="35" t="s">
        <v>2577</v>
      </c>
      <c r="S1791" s="35" t="s">
        <v>13224</v>
      </c>
      <c r="T1791">
        <v>10000000</v>
      </c>
      <c r="U1791">
        <v>10</v>
      </c>
      <c r="V1791" s="35" t="s">
        <v>13225</v>
      </c>
      <c r="W1791" s="35" t="s">
        <v>384</v>
      </c>
      <c r="X1791" s="35" t="s">
        <v>49</v>
      </c>
      <c r="Y1791" s="35" t="s">
        <v>216</v>
      </c>
      <c r="Z1791" s="35" t="s">
        <v>14691</v>
      </c>
      <c r="AA1791" s="35" t="s">
        <v>14691</v>
      </c>
      <c r="AC1791" s="35" t="s">
        <v>14691</v>
      </c>
      <c r="AD1791" s="35" t="s">
        <v>14691</v>
      </c>
      <c r="AE1791">
        <v>102500000</v>
      </c>
      <c r="AF1791">
        <v>10.25</v>
      </c>
      <c r="AG1791" s="35" t="s">
        <v>14691</v>
      </c>
      <c r="AI1791">
        <v>5000000</v>
      </c>
      <c r="AJ1791" s="20">
        <v>44621</v>
      </c>
      <c r="AK1791" s="20"/>
      <c r="AP1791" s="35" t="s">
        <v>14691</v>
      </c>
      <c r="AQ1791" s="35" t="s">
        <v>14691</v>
      </c>
      <c r="AR1791" s="35" t="s">
        <v>14691</v>
      </c>
      <c r="AS1791" s="35" t="s">
        <v>14691</v>
      </c>
      <c r="AT1791" s="35" t="s">
        <v>14691</v>
      </c>
      <c r="AW1791" t="b">
        <v>0</v>
      </c>
      <c r="AX1791">
        <v>10000000</v>
      </c>
      <c r="AY1791" s="20">
        <v>45080</v>
      </c>
      <c r="AZ1791" s="20"/>
      <c r="BA1791" s="20">
        <v>45263</v>
      </c>
      <c r="BB1791">
        <v>1</v>
      </c>
      <c r="BC1791">
        <v>0.5</v>
      </c>
      <c r="BD1791">
        <v>1</v>
      </c>
      <c r="BE1791">
        <v>11.5</v>
      </c>
      <c r="BF1791" s="35" t="s">
        <v>14691</v>
      </c>
      <c r="BG1791" s="35" t="s">
        <v>387</v>
      </c>
      <c r="BH1791" s="35" t="s">
        <v>6937</v>
      </c>
      <c r="BI1791" s="35" t="s">
        <v>2580</v>
      </c>
      <c r="BJ1791" s="35" t="s">
        <v>6938</v>
      </c>
    </row>
    <row r="1792" spans="1:62" x14ac:dyDescent="0.2">
      <c r="A1792">
        <v>1790</v>
      </c>
      <c r="B1792" s="35" t="s">
        <v>13217</v>
      </c>
      <c r="C1792" s="35" t="s">
        <v>13218</v>
      </c>
      <c r="D1792" s="35" t="s">
        <v>13219</v>
      </c>
      <c r="E1792" s="35" t="s">
        <v>13226</v>
      </c>
      <c r="F1792" s="35" t="s">
        <v>13221</v>
      </c>
      <c r="G1792" s="20">
        <v>44553</v>
      </c>
      <c r="H1792" s="35" t="s">
        <v>386</v>
      </c>
      <c r="I1792" s="35" t="s">
        <v>54</v>
      </c>
      <c r="J1792" s="35" t="s">
        <v>69</v>
      </c>
      <c r="K1792">
        <v>18</v>
      </c>
      <c r="L1792">
        <v>9.1999999999999993</v>
      </c>
      <c r="M1792" s="35" t="s">
        <v>13222</v>
      </c>
      <c r="N1792" s="35" t="s">
        <v>13223</v>
      </c>
      <c r="O1792" s="35" t="s">
        <v>385</v>
      </c>
      <c r="P1792" s="35" t="s">
        <v>3730</v>
      </c>
      <c r="Q1792" s="35" t="s">
        <v>51</v>
      </c>
      <c r="R1792" s="35" t="s">
        <v>2577</v>
      </c>
      <c r="S1792" s="35" t="s">
        <v>13224</v>
      </c>
      <c r="T1792">
        <v>10000000</v>
      </c>
      <c r="U1792">
        <v>10</v>
      </c>
      <c r="V1792" s="35" t="s">
        <v>13225</v>
      </c>
      <c r="W1792" s="35" t="s">
        <v>384</v>
      </c>
      <c r="X1792" s="35" t="s">
        <v>49</v>
      </c>
      <c r="Y1792" s="35" t="s">
        <v>216</v>
      </c>
      <c r="Z1792" s="35" t="s">
        <v>14691</v>
      </c>
      <c r="AA1792" s="35" t="s">
        <v>14691</v>
      </c>
      <c r="AC1792" s="35" t="s">
        <v>14691</v>
      </c>
      <c r="AD1792" s="35" t="s">
        <v>14691</v>
      </c>
      <c r="AE1792">
        <v>102500000</v>
      </c>
      <c r="AF1792">
        <v>10.25</v>
      </c>
      <c r="AG1792" s="35" t="s">
        <v>14691</v>
      </c>
      <c r="AI1792">
        <v>5000000</v>
      </c>
      <c r="AJ1792" s="20">
        <v>44621</v>
      </c>
      <c r="AK1792" s="20"/>
      <c r="AP1792" s="35" t="s">
        <v>14691</v>
      </c>
      <c r="AQ1792" s="35" t="s">
        <v>14691</v>
      </c>
      <c r="AR1792" s="35" t="s">
        <v>14691</v>
      </c>
      <c r="AS1792" s="35" t="s">
        <v>14691</v>
      </c>
      <c r="AT1792" s="35" t="s">
        <v>14691</v>
      </c>
      <c r="AW1792" t="b">
        <v>0</v>
      </c>
      <c r="AX1792">
        <v>10000000</v>
      </c>
      <c r="AY1792" s="20">
        <v>45080</v>
      </c>
      <c r="AZ1792" s="20"/>
      <c r="BA1792" s="20">
        <v>45263</v>
      </c>
      <c r="BB1792">
        <v>1</v>
      </c>
      <c r="BC1792">
        <v>0.5</v>
      </c>
      <c r="BD1792">
        <v>1</v>
      </c>
      <c r="BE1792">
        <v>11.5</v>
      </c>
      <c r="BF1792" s="35" t="s">
        <v>14691</v>
      </c>
      <c r="BG1792" s="35" t="s">
        <v>13217</v>
      </c>
      <c r="BH1792" s="35" t="s">
        <v>13227</v>
      </c>
      <c r="BI1792" s="35" t="s">
        <v>2584</v>
      </c>
      <c r="BJ1792" s="35" t="s">
        <v>13228</v>
      </c>
    </row>
    <row r="1793" spans="1:62" x14ac:dyDescent="0.2">
      <c r="A1793">
        <v>1791</v>
      </c>
      <c r="B1793" s="35" t="s">
        <v>13217</v>
      </c>
      <c r="C1793" s="35" t="s">
        <v>13218</v>
      </c>
      <c r="D1793" s="35" t="s">
        <v>13219</v>
      </c>
      <c r="E1793" s="35" t="s">
        <v>13229</v>
      </c>
      <c r="F1793" s="35" t="s">
        <v>13221</v>
      </c>
      <c r="G1793" s="20">
        <v>44553</v>
      </c>
      <c r="H1793" s="35" t="s">
        <v>386</v>
      </c>
      <c r="I1793" s="35" t="s">
        <v>54</v>
      </c>
      <c r="J1793" s="35" t="s">
        <v>69</v>
      </c>
      <c r="K1793">
        <v>18</v>
      </c>
      <c r="L1793">
        <v>9.1999999999999993</v>
      </c>
      <c r="M1793" s="35" t="s">
        <v>13222</v>
      </c>
      <c r="N1793" s="35" t="s">
        <v>13223</v>
      </c>
      <c r="O1793" s="35" t="s">
        <v>385</v>
      </c>
      <c r="P1793" s="35" t="s">
        <v>3730</v>
      </c>
      <c r="Q1793" s="35" t="s">
        <v>51</v>
      </c>
      <c r="R1793" s="35" t="s">
        <v>2577</v>
      </c>
      <c r="S1793" s="35" t="s">
        <v>13224</v>
      </c>
      <c r="T1793">
        <v>10000000</v>
      </c>
      <c r="U1793">
        <v>10</v>
      </c>
      <c r="V1793" s="35" t="s">
        <v>13225</v>
      </c>
      <c r="W1793" s="35" t="s">
        <v>384</v>
      </c>
      <c r="X1793" s="35" t="s">
        <v>49</v>
      </c>
      <c r="Y1793" s="35" t="s">
        <v>216</v>
      </c>
      <c r="Z1793" s="35" t="s">
        <v>14691</v>
      </c>
      <c r="AA1793" s="35" t="s">
        <v>14691</v>
      </c>
      <c r="AC1793" s="35" t="s">
        <v>14691</v>
      </c>
      <c r="AD1793" s="35" t="s">
        <v>14691</v>
      </c>
      <c r="AE1793">
        <v>102500000</v>
      </c>
      <c r="AF1793">
        <v>10.25</v>
      </c>
      <c r="AG1793" s="35" t="s">
        <v>14691</v>
      </c>
      <c r="AI1793">
        <v>5000000</v>
      </c>
      <c r="AJ1793" s="20">
        <v>44621</v>
      </c>
      <c r="AK1793" s="20"/>
      <c r="AP1793" s="35" t="s">
        <v>14691</v>
      </c>
      <c r="AQ1793" s="35" t="s">
        <v>14691</v>
      </c>
      <c r="AR1793" s="35" t="s">
        <v>14691</v>
      </c>
      <c r="AS1793" s="35" t="s">
        <v>14691</v>
      </c>
      <c r="AT1793" s="35" t="s">
        <v>14691</v>
      </c>
      <c r="AW1793" t="b">
        <v>0</v>
      </c>
      <c r="AX1793">
        <v>10000000</v>
      </c>
      <c r="AY1793" s="20">
        <v>45080</v>
      </c>
      <c r="AZ1793" s="20"/>
      <c r="BA1793" s="20">
        <v>45263</v>
      </c>
      <c r="BB1793">
        <v>1</v>
      </c>
      <c r="BC1793">
        <v>0.5</v>
      </c>
      <c r="BD1793">
        <v>1</v>
      </c>
      <c r="BE1793">
        <v>11.5</v>
      </c>
      <c r="BF1793" s="35" t="s">
        <v>14691</v>
      </c>
      <c r="BG1793" s="35" t="s">
        <v>13230</v>
      </c>
      <c r="BH1793" s="35" t="s">
        <v>6937</v>
      </c>
      <c r="BI1793" s="35" t="s">
        <v>2589</v>
      </c>
      <c r="BJ1793" s="35" t="s">
        <v>6938</v>
      </c>
    </row>
    <row r="1794" spans="1:62" x14ac:dyDescent="0.2">
      <c r="A1794">
        <v>1792</v>
      </c>
      <c r="B1794" s="35" t="s">
        <v>6129</v>
      </c>
      <c r="C1794" s="35" t="s">
        <v>6130</v>
      </c>
      <c r="D1794" s="35" t="s">
        <v>6131</v>
      </c>
      <c r="E1794" s="35" t="s">
        <v>6132</v>
      </c>
      <c r="F1794" s="35" t="s">
        <v>6133</v>
      </c>
      <c r="G1794" s="20">
        <v>44252</v>
      </c>
      <c r="H1794" s="35" t="s">
        <v>2755</v>
      </c>
      <c r="I1794" s="35" t="s">
        <v>61</v>
      </c>
      <c r="J1794" s="35" t="s">
        <v>69</v>
      </c>
      <c r="K1794">
        <v>18</v>
      </c>
      <c r="L1794">
        <v>9.1999999999999993</v>
      </c>
      <c r="M1794" s="35" t="s">
        <v>6134</v>
      </c>
      <c r="N1794" s="35" t="s">
        <v>6135</v>
      </c>
      <c r="O1794" s="35" t="s">
        <v>136</v>
      </c>
      <c r="P1794" s="35" t="s">
        <v>2575</v>
      </c>
      <c r="Q1794" s="35" t="s">
        <v>52</v>
      </c>
      <c r="R1794" s="35" t="s">
        <v>2623</v>
      </c>
      <c r="S1794" s="35" t="s">
        <v>6136</v>
      </c>
      <c r="T1794">
        <v>30000000</v>
      </c>
      <c r="U1794">
        <v>10</v>
      </c>
      <c r="V1794" s="35" t="s">
        <v>14691</v>
      </c>
      <c r="W1794" s="35" t="s">
        <v>118</v>
      </c>
      <c r="X1794" s="35" t="s">
        <v>79</v>
      </c>
      <c r="Y1794" s="35" t="s">
        <v>48</v>
      </c>
      <c r="Z1794" s="35" t="s">
        <v>14691</v>
      </c>
      <c r="AA1794" s="35" t="s">
        <v>14691</v>
      </c>
      <c r="AC1794" s="35" t="s">
        <v>14691</v>
      </c>
      <c r="AD1794" s="35" t="s">
        <v>14691</v>
      </c>
      <c r="AE1794">
        <v>301482707</v>
      </c>
      <c r="AF1794">
        <v>10.050000000000001</v>
      </c>
      <c r="AG1794" s="35" t="s">
        <v>14691</v>
      </c>
      <c r="AI1794">
        <v>15000000</v>
      </c>
      <c r="AJ1794" s="20">
        <v>44454</v>
      </c>
      <c r="AK1794" s="20"/>
      <c r="AL1794">
        <v>9500000</v>
      </c>
      <c r="AO1794">
        <v>9500000</v>
      </c>
      <c r="AP1794" s="35" t="s">
        <v>14691</v>
      </c>
      <c r="AQ1794" s="35" t="s">
        <v>14691</v>
      </c>
      <c r="AR1794" s="35" t="s">
        <v>14691</v>
      </c>
      <c r="AS1794" s="35" t="s">
        <v>14691</v>
      </c>
      <c r="AT1794" s="35" t="s">
        <v>14691</v>
      </c>
      <c r="AU1794">
        <v>10.050000000000001</v>
      </c>
      <c r="AV1794">
        <v>10.089</v>
      </c>
      <c r="AW1794" t="b">
        <v>0</v>
      </c>
      <c r="AX1794">
        <v>30000000</v>
      </c>
      <c r="AY1794" s="20">
        <v>44912</v>
      </c>
      <c r="AZ1794" s="20"/>
      <c r="BA1794" s="20"/>
      <c r="BB1794">
        <v>1</v>
      </c>
      <c r="BC1794">
        <v>0.5</v>
      </c>
      <c r="BD1794">
        <v>1</v>
      </c>
      <c r="BE1794">
        <v>11.5</v>
      </c>
      <c r="BF1794" s="35" t="s">
        <v>14691</v>
      </c>
      <c r="BG1794" s="35" t="s">
        <v>383</v>
      </c>
      <c r="BH1794" s="35" t="s">
        <v>14957</v>
      </c>
      <c r="BI1794" s="35" t="s">
        <v>2580</v>
      </c>
      <c r="BJ1794" s="35" t="s">
        <v>6137</v>
      </c>
    </row>
    <row r="1795" spans="1:62" x14ac:dyDescent="0.2">
      <c r="A1795">
        <v>1793</v>
      </c>
      <c r="B1795" s="35" t="s">
        <v>6129</v>
      </c>
      <c r="C1795" s="35" t="s">
        <v>6130</v>
      </c>
      <c r="D1795" s="35" t="s">
        <v>6131</v>
      </c>
      <c r="E1795" s="35" t="s">
        <v>6138</v>
      </c>
      <c r="F1795" s="35" t="s">
        <v>6133</v>
      </c>
      <c r="G1795" s="20">
        <v>44252</v>
      </c>
      <c r="H1795" s="35" t="s">
        <v>2755</v>
      </c>
      <c r="I1795" s="35" t="s">
        <v>61</v>
      </c>
      <c r="J1795" s="35" t="s">
        <v>69</v>
      </c>
      <c r="K1795">
        <v>18</v>
      </c>
      <c r="L1795">
        <v>9.1999999999999993</v>
      </c>
      <c r="M1795" s="35" t="s">
        <v>6134</v>
      </c>
      <c r="N1795" s="35" t="s">
        <v>6135</v>
      </c>
      <c r="O1795" s="35" t="s">
        <v>136</v>
      </c>
      <c r="P1795" s="35" t="s">
        <v>2575</v>
      </c>
      <c r="Q1795" s="35" t="s">
        <v>52</v>
      </c>
      <c r="R1795" s="35" t="s">
        <v>2623</v>
      </c>
      <c r="S1795" s="35" t="s">
        <v>6136</v>
      </c>
      <c r="T1795">
        <v>30000000</v>
      </c>
      <c r="U1795">
        <v>10</v>
      </c>
      <c r="V1795" s="35" t="s">
        <v>14691</v>
      </c>
      <c r="W1795" s="35" t="s">
        <v>118</v>
      </c>
      <c r="X1795" s="35" t="s">
        <v>79</v>
      </c>
      <c r="Y1795" s="35" t="s">
        <v>48</v>
      </c>
      <c r="Z1795" s="35" t="s">
        <v>14691</v>
      </c>
      <c r="AA1795" s="35" t="s">
        <v>14691</v>
      </c>
      <c r="AC1795" s="35" t="s">
        <v>14691</v>
      </c>
      <c r="AD1795" s="35" t="s">
        <v>14691</v>
      </c>
      <c r="AE1795">
        <v>301482707</v>
      </c>
      <c r="AF1795">
        <v>10.050000000000001</v>
      </c>
      <c r="AG1795" s="35" t="s">
        <v>14691</v>
      </c>
      <c r="AI1795">
        <v>15000000</v>
      </c>
      <c r="AJ1795" s="20">
        <v>44454</v>
      </c>
      <c r="AK1795" s="20"/>
      <c r="AL1795">
        <v>9500000</v>
      </c>
      <c r="AO1795">
        <v>9500000</v>
      </c>
      <c r="AP1795" s="35" t="s">
        <v>14691</v>
      </c>
      <c r="AQ1795" s="35" t="s">
        <v>14691</v>
      </c>
      <c r="AR1795" s="35" t="s">
        <v>14691</v>
      </c>
      <c r="AS1795" s="35" t="s">
        <v>14691</v>
      </c>
      <c r="AT1795" s="35" t="s">
        <v>14691</v>
      </c>
      <c r="AU1795">
        <v>10.050000000000001</v>
      </c>
      <c r="AV1795">
        <v>10.089</v>
      </c>
      <c r="AW1795" t="b">
        <v>0</v>
      </c>
      <c r="AX1795">
        <v>30000000</v>
      </c>
      <c r="AY1795" s="20">
        <v>44912</v>
      </c>
      <c r="AZ1795" s="20"/>
      <c r="BA1795" s="20"/>
      <c r="BB1795">
        <v>1</v>
      </c>
      <c r="BC1795">
        <v>0.5</v>
      </c>
      <c r="BD1795">
        <v>1</v>
      </c>
      <c r="BE1795">
        <v>11.5</v>
      </c>
      <c r="BF1795" s="35" t="s">
        <v>14691</v>
      </c>
      <c r="BG1795" s="35" t="s">
        <v>6129</v>
      </c>
      <c r="BH1795" s="35" t="s">
        <v>14958</v>
      </c>
      <c r="BI1795" s="35" t="s">
        <v>2584</v>
      </c>
      <c r="BJ1795" s="35" t="s">
        <v>6139</v>
      </c>
    </row>
    <row r="1796" spans="1:62" x14ac:dyDescent="0.2">
      <c r="A1796">
        <v>1794</v>
      </c>
      <c r="B1796" s="35" t="s">
        <v>6129</v>
      </c>
      <c r="C1796" s="35" t="s">
        <v>6130</v>
      </c>
      <c r="D1796" s="35" t="s">
        <v>6131</v>
      </c>
      <c r="E1796" s="35" t="s">
        <v>6140</v>
      </c>
      <c r="F1796" s="35" t="s">
        <v>6133</v>
      </c>
      <c r="G1796" s="20">
        <v>44252</v>
      </c>
      <c r="H1796" s="35" t="s">
        <v>2755</v>
      </c>
      <c r="I1796" s="35" t="s">
        <v>61</v>
      </c>
      <c r="J1796" s="35" t="s">
        <v>69</v>
      </c>
      <c r="K1796">
        <v>18</v>
      </c>
      <c r="L1796">
        <v>9.1999999999999993</v>
      </c>
      <c r="M1796" s="35" t="s">
        <v>6134</v>
      </c>
      <c r="N1796" s="35" t="s">
        <v>6135</v>
      </c>
      <c r="O1796" s="35" t="s">
        <v>136</v>
      </c>
      <c r="P1796" s="35" t="s">
        <v>2575</v>
      </c>
      <c r="Q1796" s="35" t="s">
        <v>52</v>
      </c>
      <c r="R1796" s="35" t="s">
        <v>2623</v>
      </c>
      <c r="S1796" s="35" t="s">
        <v>6136</v>
      </c>
      <c r="T1796">
        <v>30000000</v>
      </c>
      <c r="U1796">
        <v>10</v>
      </c>
      <c r="V1796" s="35" t="s">
        <v>14691</v>
      </c>
      <c r="W1796" s="35" t="s">
        <v>118</v>
      </c>
      <c r="X1796" s="35" t="s">
        <v>79</v>
      </c>
      <c r="Y1796" s="35" t="s">
        <v>48</v>
      </c>
      <c r="Z1796" s="35" t="s">
        <v>14691</v>
      </c>
      <c r="AA1796" s="35" t="s">
        <v>14691</v>
      </c>
      <c r="AC1796" s="35" t="s">
        <v>14691</v>
      </c>
      <c r="AD1796" s="35" t="s">
        <v>14691</v>
      </c>
      <c r="AE1796">
        <v>301482707</v>
      </c>
      <c r="AF1796">
        <v>10.050000000000001</v>
      </c>
      <c r="AG1796" s="35" t="s">
        <v>14691</v>
      </c>
      <c r="AI1796">
        <v>15000000</v>
      </c>
      <c r="AJ1796" s="20">
        <v>44454</v>
      </c>
      <c r="AK1796" s="20"/>
      <c r="AL1796">
        <v>9500000</v>
      </c>
      <c r="AO1796">
        <v>9500000</v>
      </c>
      <c r="AP1796" s="35" t="s">
        <v>14691</v>
      </c>
      <c r="AQ1796" s="35" t="s">
        <v>14691</v>
      </c>
      <c r="AR1796" s="35" t="s">
        <v>14691</v>
      </c>
      <c r="AS1796" s="35" t="s">
        <v>14691</v>
      </c>
      <c r="AT1796" s="35" t="s">
        <v>14691</v>
      </c>
      <c r="AU1796">
        <v>10.050000000000001</v>
      </c>
      <c r="AV1796">
        <v>10.089</v>
      </c>
      <c r="AW1796" t="b">
        <v>0</v>
      </c>
      <c r="AX1796">
        <v>30000000</v>
      </c>
      <c r="AY1796" s="20">
        <v>44912</v>
      </c>
      <c r="AZ1796" s="20"/>
      <c r="BA1796" s="20"/>
      <c r="BB1796">
        <v>1</v>
      </c>
      <c r="BC1796">
        <v>0.5</v>
      </c>
      <c r="BD1796">
        <v>1</v>
      </c>
      <c r="BE1796">
        <v>11.5</v>
      </c>
      <c r="BF1796" s="35" t="s">
        <v>14691</v>
      </c>
      <c r="BG1796" s="35" t="s">
        <v>6141</v>
      </c>
      <c r="BH1796" s="35" t="s">
        <v>14959</v>
      </c>
      <c r="BI1796" s="35" t="s">
        <v>2589</v>
      </c>
      <c r="BJ1796" s="35" t="s">
        <v>6142</v>
      </c>
    </row>
    <row r="1797" spans="1:62" x14ac:dyDescent="0.2">
      <c r="A1797">
        <v>1795</v>
      </c>
      <c r="B1797" s="35" t="s">
        <v>12964</v>
      </c>
      <c r="C1797" s="35" t="s">
        <v>12965</v>
      </c>
      <c r="D1797" s="35" t="s">
        <v>12966</v>
      </c>
      <c r="E1797" s="35" t="s">
        <v>12967</v>
      </c>
      <c r="F1797" s="35" t="s">
        <v>12968</v>
      </c>
      <c r="G1797" s="20">
        <v>44271</v>
      </c>
      <c r="H1797" s="35" t="s">
        <v>3225</v>
      </c>
      <c r="I1797" s="35" t="s">
        <v>54</v>
      </c>
      <c r="J1797" s="35" t="s">
        <v>53</v>
      </c>
      <c r="K1797">
        <v>18</v>
      </c>
      <c r="L1797">
        <v>9.1999999999999993</v>
      </c>
      <c r="M1797" s="35" t="s">
        <v>12969</v>
      </c>
      <c r="N1797" s="35" t="s">
        <v>12970</v>
      </c>
      <c r="O1797" s="35" t="s">
        <v>51</v>
      </c>
      <c r="P1797" s="35" t="s">
        <v>2575</v>
      </c>
      <c r="Q1797" s="35" t="s">
        <v>59</v>
      </c>
      <c r="R1797" s="35" t="s">
        <v>2577</v>
      </c>
      <c r="S1797" s="35" t="s">
        <v>12971</v>
      </c>
      <c r="T1797">
        <v>22165962</v>
      </c>
      <c r="U1797">
        <v>10</v>
      </c>
      <c r="V1797" s="35" t="s">
        <v>14691</v>
      </c>
      <c r="W1797" s="35" t="s">
        <v>381</v>
      </c>
      <c r="X1797" s="35" t="s">
        <v>140</v>
      </c>
      <c r="Y1797" s="35" t="s">
        <v>56</v>
      </c>
      <c r="Z1797" s="35" t="s">
        <v>14691</v>
      </c>
      <c r="AA1797" s="35" t="s">
        <v>14691</v>
      </c>
      <c r="AB1797">
        <v>30000000</v>
      </c>
      <c r="AC1797" s="35" t="s">
        <v>12972</v>
      </c>
      <c r="AD1797" s="35" t="s">
        <v>12973</v>
      </c>
      <c r="AE1797">
        <v>221662945</v>
      </c>
      <c r="AF1797">
        <v>10</v>
      </c>
      <c r="AG1797" s="35" t="s">
        <v>14691</v>
      </c>
      <c r="AI1797">
        <v>7388654</v>
      </c>
      <c r="AJ1797" s="20">
        <v>44335</v>
      </c>
      <c r="AK1797" s="20"/>
      <c r="AL1797">
        <v>7433193</v>
      </c>
      <c r="AO1797">
        <v>4955462</v>
      </c>
      <c r="AP1797" s="35" t="s">
        <v>14691</v>
      </c>
      <c r="AQ1797" s="35" t="s">
        <v>14691</v>
      </c>
      <c r="AR1797" s="35" t="s">
        <v>14691</v>
      </c>
      <c r="AS1797" s="35" t="s">
        <v>14691</v>
      </c>
      <c r="AT1797" s="35" t="s">
        <v>14691</v>
      </c>
      <c r="AU1797">
        <v>10.01</v>
      </c>
      <c r="AV1797">
        <v>10.086</v>
      </c>
      <c r="AW1797" t="b">
        <v>0</v>
      </c>
      <c r="AX1797">
        <v>22165962</v>
      </c>
      <c r="AY1797" s="20">
        <v>45067</v>
      </c>
      <c r="AZ1797" s="20"/>
      <c r="BA1797" s="20"/>
      <c r="BB1797">
        <v>1</v>
      </c>
      <c r="BC1797">
        <v>0.3333333432674408</v>
      </c>
      <c r="BD1797">
        <v>1</v>
      </c>
      <c r="BE1797">
        <v>11.5</v>
      </c>
      <c r="BF1797" s="35" t="s">
        <v>14691</v>
      </c>
      <c r="BG1797" s="35" t="s">
        <v>382</v>
      </c>
      <c r="BH1797" s="35" t="s">
        <v>12974</v>
      </c>
      <c r="BI1797" s="35" t="s">
        <v>2580</v>
      </c>
      <c r="BJ1797" s="35" t="s">
        <v>12975</v>
      </c>
    </row>
    <row r="1798" spans="1:62" x14ac:dyDescent="0.2">
      <c r="A1798">
        <v>1796</v>
      </c>
      <c r="B1798" s="35" t="s">
        <v>12964</v>
      </c>
      <c r="C1798" s="35" t="s">
        <v>12965</v>
      </c>
      <c r="D1798" s="35" t="s">
        <v>12966</v>
      </c>
      <c r="E1798" s="35" t="s">
        <v>12976</v>
      </c>
      <c r="F1798" s="35" t="s">
        <v>12968</v>
      </c>
      <c r="G1798" s="20">
        <v>44271</v>
      </c>
      <c r="H1798" s="35" t="s">
        <v>3225</v>
      </c>
      <c r="I1798" s="35" t="s">
        <v>54</v>
      </c>
      <c r="J1798" s="35" t="s">
        <v>53</v>
      </c>
      <c r="K1798">
        <v>18</v>
      </c>
      <c r="L1798">
        <v>9.1999999999999993</v>
      </c>
      <c r="M1798" s="35" t="s">
        <v>12969</v>
      </c>
      <c r="N1798" s="35" t="s">
        <v>12970</v>
      </c>
      <c r="O1798" s="35" t="s">
        <v>51</v>
      </c>
      <c r="P1798" s="35" t="s">
        <v>2575</v>
      </c>
      <c r="Q1798" s="35" t="s">
        <v>59</v>
      </c>
      <c r="R1798" s="35" t="s">
        <v>2577</v>
      </c>
      <c r="S1798" s="35" t="s">
        <v>12971</v>
      </c>
      <c r="T1798">
        <v>22165962</v>
      </c>
      <c r="U1798">
        <v>10</v>
      </c>
      <c r="V1798" s="35" t="s">
        <v>14691</v>
      </c>
      <c r="W1798" s="35" t="s">
        <v>381</v>
      </c>
      <c r="X1798" s="35" t="s">
        <v>140</v>
      </c>
      <c r="Y1798" s="35" t="s">
        <v>56</v>
      </c>
      <c r="Z1798" s="35" t="s">
        <v>14691</v>
      </c>
      <c r="AA1798" s="35" t="s">
        <v>14691</v>
      </c>
      <c r="AB1798">
        <v>30000000</v>
      </c>
      <c r="AC1798" s="35" t="s">
        <v>12972</v>
      </c>
      <c r="AD1798" s="35" t="s">
        <v>12973</v>
      </c>
      <c r="AE1798">
        <v>221662945</v>
      </c>
      <c r="AF1798">
        <v>10</v>
      </c>
      <c r="AG1798" s="35" t="s">
        <v>14691</v>
      </c>
      <c r="AI1798">
        <v>7388654</v>
      </c>
      <c r="AJ1798" s="20">
        <v>44335</v>
      </c>
      <c r="AK1798" s="20"/>
      <c r="AL1798">
        <v>7433193</v>
      </c>
      <c r="AO1798">
        <v>4955462</v>
      </c>
      <c r="AP1798" s="35" t="s">
        <v>14691</v>
      </c>
      <c r="AQ1798" s="35" t="s">
        <v>14691</v>
      </c>
      <c r="AR1798" s="35" t="s">
        <v>14691</v>
      </c>
      <c r="AS1798" s="35" t="s">
        <v>14691</v>
      </c>
      <c r="AT1798" s="35" t="s">
        <v>14691</v>
      </c>
      <c r="AU1798">
        <v>10.01</v>
      </c>
      <c r="AV1798">
        <v>10.086</v>
      </c>
      <c r="AW1798" t="b">
        <v>0</v>
      </c>
      <c r="AX1798">
        <v>22165962</v>
      </c>
      <c r="AY1798" s="20">
        <v>45067</v>
      </c>
      <c r="AZ1798" s="20"/>
      <c r="BA1798" s="20"/>
      <c r="BB1798">
        <v>1</v>
      </c>
      <c r="BC1798">
        <v>0.3333333432674408</v>
      </c>
      <c r="BD1798">
        <v>1</v>
      </c>
      <c r="BE1798">
        <v>11.5</v>
      </c>
      <c r="BF1798" s="35" t="s">
        <v>14691</v>
      </c>
      <c r="BG1798" s="35" t="s">
        <v>12964</v>
      </c>
      <c r="BH1798" s="35" t="s">
        <v>12977</v>
      </c>
      <c r="BI1798" s="35" t="s">
        <v>2584</v>
      </c>
      <c r="BJ1798" s="35" t="s">
        <v>12978</v>
      </c>
    </row>
    <row r="1799" spans="1:62" x14ac:dyDescent="0.2">
      <c r="A1799">
        <v>1797</v>
      </c>
      <c r="B1799" s="35" t="s">
        <v>12964</v>
      </c>
      <c r="C1799" s="35" t="s">
        <v>12965</v>
      </c>
      <c r="D1799" s="35" t="s">
        <v>12966</v>
      </c>
      <c r="E1799" s="35" t="s">
        <v>12979</v>
      </c>
      <c r="F1799" s="35" t="s">
        <v>12968</v>
      </c>
      <c r="G1799" s="20">
        <v>44271</v>
      </c>
      <c r="H1799" s="35" t="s">
        <v>3225</v>
      </c>
      <c r="I1799" s="35" t="s">
        <v>54</v>
      </c>
      <c r="J1799" s="35" t="s">
        <v>53</v>
      </c>
      <c r="K1799">
        <v>18</v>
      </c>
      <c r="L1799">
        <v>9.1999999999999993</v>
      </c>
      <c r="M1799" s="35" t="s">
        <v>12969</v>
      </c>
      <c r="N1799" s="35" t="s">
        <v>12970</v>
      </c>
      <c r="O1799" s="35" t="s">
        <v>51</v>
      </c>
      <c r="P1799" s="35" t="s">
        <v>2575</v>
      </c>
      <c r="Q1799" s="35" t="s">
        <v>59</v>
      </c>
      <c r="R1799" s="35" t="s">
        <v>2577</v>
      </c>
      <c r="S1799" s="35" t="s">
        <v>12971</v>
      </c>
      <c r="T1799">
        <v>22165962</v>
      </c>
      <c r="U1799">
        <v>10</v>
      </c>
      <c r="V1799" s="35" t="s">
        <v>14691</v>
      </c>
      <c r="W1799" s="35" t="s">
        <v>381</v>
      </c>
      <c r="X1799" s="35" t="s">
        <v>140</v>
      </c>
      <c r="Y1799" s="35" t="s">
        <v>56</v>
      </c>
      <c r="Z1799" s="35" t="s">
        <v>14691</v>
      </c>
      <c r="AA1799" s="35" t="s">
        <v>14691</v>
      </c>
      <c r="AB1799">
        <v>30000000</v>
      </c>
      <c r="AC1799" s="35" t="s">
        <v>12972</v>
      </c>
      <c r="AD1799" s="35" t="s">
        <v>12973</v>
      </c>
      <c r="AE1799">
        <v>221662945</v>
      </c>
      <c r="AF1799">
        <v>10</v>
      </c>
      <c r="AG1799" s="35" t="s">
        <v>14691</v>
      </c>
      <c r="AI1799">
        <v>7388654</v>
      </c>
      <c r="AJ1799" s="20">
        <v>44335</v>
      </c>
      <c r="AK1799" s="20"/>
      <c r="AL1799">
        <v>7433193</v>
      </c>
      <c r="AO1799">
        <v>4955462</v>
      </c>
      <c r="AP1799" s="35" t="s">
        <v>14691</v>
      </c>
      <c r="AQ1799" s="35" t="s">
        <v>14691</v>
      </c>
      <c r="AR1799" s="35" t="s">
        <v>14691</v>
      </c>
      <c r="AS1799" s="35" t="s">
        <v>14691</v>
      </c>
      <c r="AT1799" s="35" t="s">
        <v>14691</v>
      </c>
      <c r="AU1799">
        <v>10.01</v>
      </c>
      <c r="AV1799">
        <v>10.086</v>
      </c>
      <c r="AW1799" t="b">
        <v>0</v>
      </c>
      <c r="AX1799">
        <v>22165962</v>
      </c>
      <c r="AY1799" s="20">
        <v>45067</v>
      </c>
      <c r="AZ1799" s="20"/>
      <c r="BA1799" s="20"/>
      <c r="BB1799">
        <v>1</v>
      </c>
      <c r="BC1799">
        <v>0.3333333432674408</v>
      </c>
      <c r="BD1799">
        <v>1</v>
      </c>
      <c r="BE1799">
        <v>11.5</v>
      </c>
      <c r="BF1799" s="35" t="s">
        <v>14691</v>
      </c>
      <c r="BG1799" s="35" t="s">
        <v>12980</v>
      </c>
      <c r="BH1799" s="35" t="s">
        <v>12981</v>
      </c>
      <c r="BI1799" s="35" t="s">
        <v>2589</v>
      </c>
      <c r="BJ1799" s="35" t="s">
        <v>12982</v>
      </c>
    </row>
    <row r="1800" spans="1:62" x14ac:dyDescent="0.2">
      <c r="A1800">
        <v>1798</v>
      </c>
      <c r="B1800" s="35" t="s">
        <v>9082</v>
      </c>
      <c r="C1800" s="35" t="s">
        <v>9083</v>
      </c>
      <c r="D1800" s="35" t="s">
        <v>9084</v>
      </c>
      <c r="E1800" s="35" t="s">
        <v>9085</v>
      </c>
      <c r="F1800" s="35" t="s">
        <v>9086</v>
      </c>
      <c r="G1800" s="20">
        <v>44221</v>
      </c>
      <c r="H1800" s="35" t="s">
        <v>3225</v>
      </c>
      <c r="I1800" s="35" t="s">
        <v>54</v>
      </c>
      <c r="J1800" s="35" t="s">
        <v>176</v>
      </c>
      <c r="K1800">
        <v>18</v>
      </c>
      <c r="L1800">
        <v>9.1999999999999993</v>
      </c>
      <c r="M1800" s="35" t="s">
        <v>9087</v>
      </c>
      <c r="N1800" s="35" t="s">
        <v>9088</v>
      </c>
      <c r="O1800" s="35" t="s">
        <v>96</v>
      </c>
      <c r="P1800" s="35" t="s">
        <v>2575</v>
      </c>
      <c r="Q1800" s="35" t="s">
        <v>102</v>
      </c>
      <c r="R1800" s="35" t="s">
        <v>2623</v>
      </c>
      <c r="S1800" s="35" t="s">
        <v>9089</v>
      </c>
      <c r="T1800">
        <v>34500000</v>
      </c>
      <c r="U1800">
        <v>10</v>
      </c>
      <c r="V1800" s="35" t="s">
        <v>9090</v>
      </c>
      <c r="W1800" s="35" t="s">
        <v>379</v>
      </c>
      <c r="X1800" s="35" t="s">
        <v>49</v>
      </c>
      <c r="Y1800" s="35" t="s">
        <v>48</v>
      </c>
      <c r="Z1800" s="35" t="s">
        <v>14691</v>
      </c>
      <c r="AA1800" s="35" t="s">
        <v>14691</v>
      </c>
      <c r="AC1800" s="35" t="s">
        <v>14691</v>
      </c>
      <c r="AD1800" s="35" t="s">
        <v>14691</v>
      </c>
      <c r="AE1800">
        <v>345000000</v>
      </c>
      <c r="AF1800">
        <v>10</v>
      </c>
      <c r="AG1800" s="35" t="s">
        <v>14691</v>
      </c>
      <c r="AI1800">
        <v>8625000</v>
      </c>
      <c r="AJ1800" s="20">
        <v>44239</v>
      </c>
      <c r="AK1800" s="20"/>
      <c r="AL1800">
        <v>9000000</v>
      </c>
      <c r="AO1800">
        <v>6000000</v>
      </c>
      <c r="AP1800" s="35" t="s">
        <v>14691</v>
      </c>
      <c r="AQ1800" s="35" t="s">
        <v>14691</v>
      </c>
      <c r="AR1800" s="35" t="s">
        <v>14691</v>
      </c>
      <c r="AS1800" s="35" t="s">
        <v>14691</v>
      </c>
      <c r="AT1800" s="35" t="s">
        <v>14691</v>
      </c>
      <c r="AU1800">
        <v>10</v>
      </c>
      <c r="AV1800">
        <v>10.065</v>
      </c>
      <c r="AW1800" t="b">
        <v>0</v>
      </c>
      <c r="AX1800">
        <v>34500000</v>
      </c>
      <c r="AY1800" s="20">
        <v>44974</v>
      </c>
      <c r="AZ1800" s="20"/>
      <c r="BA1800" s="20"/>
      <c r="BB1800">
        <v>1</v>
      </c>
      <c r="BC1800">
        <v>0.25</v>
      </c>
      <c r="BD1800">
        <v>1</v>
      </c>
      <c r="BE1800">
        <v>11.5</v>
      </c>
      <c r="BF1800" s="35" t="s">
        <v>14691</v>
      </c>
      <c r="BG1800" s="35" t="s">
        <v>380</v>
      </c>
      <c r="BH1800" s="35" t="s">
        <v>9091</v>
      </c>
      <c r="BI1800" s="35" t="s">
        <v>2580</v>
      </c>
      <c r="BJ1800" s="35" t="s">
        <v>9092</v>
      </c>
    </row>
    <row r="1801" spans="1:62" x14ac:dyDescent="0.2">
      <c r="A1801">
        <v>1799</v>
      </c>
      <c r="B1801" s="35" t="s">
        <v>9082</v>
      </c>
      <c r="C1801" s="35" t="s">
        <v>9083</v>
      </c>
      <c r="D1801" s="35" t="s">
        <v>9084</v>
      </c>
      <c r="E1801" s="35" t="s">
        <v>9093</v>
      </c>
      <c r="F1801" s="35" t="s">
        <v>9086</v>
      </c>
      <c r="G1801" s="20">
        <v>44221</v>
      </c>
      <c r="H1801" s="35" t="s">
        <v>3225</v>
      </c>
      <c r="I1801" s="35" t="s">
        <v>54</v>
      </c>
      <c r="J1801" s="35" t="s">
        <v>176</v>
      </c>
      <c r="K1801">
        <v>18</v>
      </c>
      <c r="L1801">
        <v>9.1999999999999993</v>
      </c>
      <c r="M1801" s="35" t="s">
        <v>9087</v>
      </c>
      <c r="N1801" s="35" t="s">
        <v>9088</v>
      </c>
      <c r="O1801" s="35" t="s">
        <v>96</v>
      </c>
      <c r="P1801" s="35" t="s">
        <v>2575</v>
      </c>
      <c r="Q1801" s="35" t="s">
        <v>102</v>
      </c>
      <c r="R1801" s="35" t="s">
        <v>2623</v>
      </c>
      <c r="S1801" s="35" t="s">
        <v>9089</v>
      </c>
      <c r="T1801">
        <v>34500000</v>
      </c>
      <c r="U1801">
        <v>10</v>
      </c>
      <c r="V1801" s="35" t="s">
        <v>9090</v>
      </c>
      <c r="W1801" s="35" t="s">
        <v>379</v>
      </c>
      <c r="X1801" s="35" t="s">
        <v>49</v>
      </c>
      <c r="Y1801" s="35" t="s">
        <v>48</v>
      </c>
      <c r="Z1801" s="35" t="s">
        <v>14691</v>
      </c>
      <c r="AA1801" s="35" t="s">
        <v>14691</v>
      </c>
      <c r="AC1801" s="35" t="s">
        <v>14691</v>
      </c>
      <c r="AD1801" s="35" t="s">
        <v>14691</v>
      </c>
      <c r="AE1801">
        <v>345000000</v>
      </c>
      <c r="AF1801">
        <v>10</v>
      </c>
      <c r="AG1801" s="35" t="s">
        <v>14691</v>
      </c>
      <c r="AI1801">
        <v>8625000</v>
      </c>
      <c r="AJ1801" s="20">
        <v>44239</v>
      </c>
      <c r="AK1801" s="20"/>
      <c r="AL1801">
        <v>9000000</v>
      </c>
      <c r="AO1801">
        <v>6000000</v>
      </c>
      <c r="AP1801" s="35" t="s">
        <v>14691</v>
      </c>
      <c r="AQ1801" s="35" t="s">
        <v>14691</v>
      </c>
      <c r="AR1801" s="35" t="s">
        <v>14691</v>
      </c>
      <c r="AS1801" s="35" t="s">
        <v>14691</v>
      </c>
      <c r="AT1801" s="35" t="s">
        <v>14691</v>
      </c>
      <c r="AU1801">
        <v>10</v>
      </c>
      <c r="AV1801">
        <v>10.065</v>
      </c>
      <c r="AW1801" t="b">
        <v>0</v>
      </c>
      <c r="AX1801">
        <v>34500000</v>
      </c>
      <c r="AY1801" s="20">
        <v>44974</v>
      </c>
      <c r="AZ1801" s="20"/>
      <c r="BA1801" s="20"/>
      <c r="BB1801">
        <v>1</v>
      </c>
      <c r="BC1801">
        <v>0.25</v>
      </c>
      <c r="BD1801">
        <v>1</v>
      </c>
      <c r="BE1801">
        <v>11.5</v>
      </c>
      <c r="BF1801" s="35" t="s">
        <v>14691</v>
      </c>
      <c r="BG1801" s="35" t="s">
        <v>9082</v>
      </c>
      <c r="BH1801" s="35" t="s">
        <v>9094</v>
      </c>
      <c r="BI1801" s="35" t="s">
        <v>2584</v>
      </c>
      <c r="BJ1801" s="35" t="s">
        <v>9095</v>
      </c>
    </row>
    <row r="1802" spans="1:62" x14ac:dyDescent="0.2">
      <c r="A1802">
        <v>1800</v>
      </c>
      <c r="B1802" s="35" t="s">
        <v>9082</v>
      </c>
      <c r="C1802" s="35" t="s">
        <v>9083</v>
      </c>
      <c r="D1802" s="35" t="s">
        <v>9084</v>
      </c>
      <c r="E1802" s="35" t="s">
        <v>9096</v>
      </c>
      <c r="F1802" s="35" t="s">
        <v>9086</v>
      </c>
      <c r="G1802" s="20">
        <v>44221</v>
      </c>
      <c r="H1802" s="35" t="s">
        <v>3225</v>
      </c>
      <c r="I1802" s="35" t="s">
        <v>54</v>
      </c>
      <c r="J1802" s="35" t="s">
        <v>176</v>
      </c>
      <c r="K1802">
        <v>18</v>
      </c>
      <c r="L1802">
        <v>9.1999999999999993</v>
      </c>
      <c r="M1802" s="35" t="s">
        <v>9087</v>
      </c>
      <c r="N1802" s="35" t="s">
        <v>9088</v>
      </c>
      <c r="O1802" s="35" t="s">
        <v>96</v>
      </c>
      <c r="P1802" s="35" t="s">
        <v>2575</v>
      </c>
      <c r="Q1802" s="35" t="s">
        <v>102</v>
      </c>
      <c r="R1802" s="35" t="s">
        <v>2623</v>
      </c>
      <c r="S1802" s="35" t="s">
        <v>9089</v>
      </c>
      <c r="T1802">
        <v>34500000</v>
      </c>
      <c r="U1802">
        <v>10</v>
      </c>
      <c r="V1802" s="35" t="s">
        <v>9090</v>
      </c>
      <c r="W1802" s="35" t="s">
        <v>379</v>
      </c>
      <c r="X1802" s="35" t="s">
        <v>49</v>
      </c>
      <c r="Y1802" s="35" t="s">
        <v>48</v>
      </c>
      <c r="Z1802" s="35" t="s">
        <v>14691</v>
      </c>
      <c r="AA1802" s="35" t="s">
        <v>14691</v>
      </c>
      <c r="AC1802" s="35" t="s">
        <v>14691</v>
      </c>
      <c r="AD1802" s="35" t="s">
        <v>14691</v>
      </c>
      <c r="AE1802">
        <v>345000000</v>
      </c>
      <c r="AF1802">
        <v>10</v>
      </c>
      <c r="AG1802" s="35" t="s">
        <v>14691</v>
      </c>
      <c r="AI1802">
        <v>8625000</v>
      </c>
      <c r="AJ1802" s="20">
        <v>44239</v>
      </c>
      <c r="AK1802" s="20"/>
      <c r="AL1802">
        <v>9000000</v>
      </c>
      <c r="AO1802">
        <v>6000000</v>
      </c>
      <c r="AP1802" s="35" t="s">
        <v>14691</v>
      </c>
      <c r="AQ1802" s="35" t="s">
        <v>14691</v>
      </c>
      <c r="AR1802" s="35" t="s">
        <v>14691</v>
      </c>
      <c r="AS1802" s="35" t="s">
        <v>14691</v>
      </c>
      <c r="AT1802" s="35" t="s">
        <v>14691</v>
      </c>
      <c r="AU1802">
        <v>10</v>
      </c>
      <c r="AV1802">
        <v>10.065</v>
      </c>
      <c r="AW1802" t="b">
        <v>0</v>
      </c>
      <c r="AX1802">
        <v>34500000</v>
      </c>
      <c r="AY1802" s="20">
        <v>44974</v>
      </c>
      <c r="AZ1802" s="20"/>
      <c r="BA1802" s="20"/>
      <c r="BB1802">
        <v>1</v>
      </c>
      <c r="BC1802">
        <v>0.25</v>
      </c>
      <c r="BD1802">
        <v>1</v>
      </c>
      <c r="BE1802">
        <v>11.5</v>
      </c>
      <c r="BF1802" s="35" t="s">
        <v>14691</v>
      </c>
      <c r="BG1802" s="35" t="s">
        <v>9097</v>
      </c>
      <c r="BH1802" s="35" t="s">
        <v>9098</v>
      </c>
      <c r="BI1802" s="35" t="s">
        <v>2589</v>
      </c>
      <c r="BJ1802" s="35" t="s">
        <v>9099</v>
      </c>
    </row>
    <row r="1803" spans="1:62" x14ac:dyDescent="0.2">
      <c r="A1803">
        <v>1801</v>
      </c>
      <c r="B1803" s="35" t="s">
        <v>9559</v>
      </c>
      <c r="C1803" s="35" t="s">
        <v>9560</v>
      </c>
      <c r="D1803" s="35" t="s">
        <v>377</v>
      </c>
      <c r="E1803" s="35" t="s">
        <v>9561</v>
      </c>
      <c r="F1803" s="35" t="s">
        <v>9562</v>
      </c>
      <c r="G1803" s="20">
        <v>44231</v>
      </c>
      <c r="H1803" s="35" t="s">
        <v>3225</v>
      </c>
      <c r="I1803" s="35" t="s">
        <v>54</v>
      </c>
      <c r="J1803" s="35" t="s">
        <v>176</v>
      </c>
      <c r="K1803">
        <v>18</v>
      </c>
      <c r="L1803">
        <v>9.1999999999999993</v>
      </c>
      <c r="M1803" s="35" t="s">
        <v>9563</v>
      </c>
      <c r="N1803" s="35" t="s">
        <v>9564</v>
      </c>
      <c r="O1803" s="35" t="s">
        <v>51</v>
      </c>
      <c r="P1803" s="35" t="s">
        <v>2656</v>
      </c>
      <c r="Q1803" s="35" t="s">
        <v>68</v>
      </c>
      <c r="R1803" s="35" t="s">
        <v>2577</v>
      </c>
      <c r="S1803" s="35" t="s">
        <v>9565</v>
      </c>
      <c r="T1803">
        <v>57500000</v>
      </c>
      <c r="U1803">
        <v>10</v>
      </c>
      <c r="V1803" s="35" t="s">
        <v>14691</v>
      </c>
      <c r="W1803" s="35" t="s">
        <v>376</v>
      </c>
      <c r="X1803" s="35" t="s">
        <v>79</v>
      </c>
      <c r="Y1803" s="35" t="s">
        <v>48</v>
      </c>
      <c r="Z1803" s="35" t="s">
        <v>14691</v>
      </c>
      <c r="AA1803" s="35" t="s">
        <v>14691</v>
      </c>
      <c r="AC1803" s="35" t="s">
        <v>14691</v>
      </c>
      <c r="AD1803" s="35" t="s">
        <v>14691</v>
      </c>
      <c r="AE1803">
        <v>575020839</v>
      </c>
      <c r="AF1803">
        <v>10</v>
      </c>
      <c r="AG1803" s="35" t="s">
        <v>14691</v>
      </c>
      <c r="AI1803">
        <v>14375000</v>
      </c>
      <c r="AJ1803" s="20">
        <v>44250</v>
      </c>
      <c r="AK1803" s="20"/>
      <c r="AL1803">
        <v>17000000</v>
      </c>
      <c r="AO1803">
        <v>11333333</v>
      </c>
      <c r="AP1803" s="35" t="s">
        <v>14691</v>
      </c>
      <c r="AQ1803" s="35" t="s">
        <v>14691</v>
      </c>
      <c r="AR1803" s="35" t="s">
        <v>14691</v>
      </c>
      <c r="AS1803" s="35" t="s">
        <v>14691</v>
      </c>
      <c r="AT1803" s="35" t="s">
        <v>14691</v>
      </c>
      <c r="AU1803">
        <v>10.01</v>
      </c>
      <c r="AV1803">
        <v>10.071</v>
      </c>
      <c r="AW1803" t="b">
        <v>0</v>
      </c>
      <c r="AX1803">
        <v>57500000</v>
      </c>
      <c r="AY1803" s="20">
        <v>44982</v>
      </c>
      <c r="AZ1803" s="20"/>
      <c r="BA1803" s="20"/>
      <c r="BB1803">
        <v>1</v>
      </c>
      <c r="BC1803">
        <v>0.25</v>
      </c>
      <c r="BD1803">
        <v>1</v>
      </c>
      <c r="BE1803">
        <v>11.5</v>
      </c>
      <c r="BF1803" s="35" t="s">
        <v>14691</v>
      </c>
      <c r="BG1803" s="35" t="s">
        <v>378</v>
      </c>
      <c r="BH1803" s="35" t="s">
        <v>9566</v>
      </c>
      <c r="BI1803" s="35" t="s">
        <v>2580</v>
      </c>
      <c r="BJ1803" s="35" t="s">
        <v>9567</v>
      </c>
    </row>
    <row r="1804" spans="1:62" x14ac:dyDescent="0.2">
      <c r="A1804">
        <v>1802</v>
      </c>
      <c r="B1804" s="35" t="s">
        <v>9559</v>
      </c>
      <c r="C1804" s="35" t="s">
        <v>9560</v>
      </c>
      <c r="D1804" s="35" t="s">
        <v>377</v>
      </c>
      <c r="E1804" s="35" t="s">
        <v>9568</v>
      </c>
      <c r="F1804" s="35" t="s">
        <v>9562</v>
      </c>
      <c r="G1804" s="20">
        <v>44231</v>
      </c>
      <c r="H1804" s="35" t="s">
        <v>3225</v>
      </c>
      <c r="I1804" s="35" t="s">
        <v>54</v>
      </c>
      <c r="J1804" s="35" t="s">
        <v>176</v>
      </c>
      <c r="K1804">
        <v>18</v>
      </c>
      <c r="L1804">
        <v>9.1999999999999993</v>
      </c>
      <c r="M1804" s="35" t="s">
        <v>9563</v>
      </c>
      <c r="N1804" s="35" t="s">
        <v>9564</v>
      </c>
      <c r="O1804" s="35" t="s">
        <v>51</v>
      </c>
      <c r="P1804" s="35" t="s">
        <v>2656</v>
      </c>
      <c r="Q1804" s="35" t="s">
        <v>68</v>
      </c>
      <c r="R1804" s="35" t="s">
        <v>2577</v>
      </c>
      <c r="S1804" s="35" t="s">
        <v>9565</v>
      </c>
      <c r="T1804">
        <v>57500000</v>
      </c>
      <c r="U1804">
        <v>10</v>
      </c>
      <c r="V1804" s="35" t="s">
        <v>14691</v>
      </c>
      <c r="W1804" s="35" t="s">
        <v>376</v>
      </c>
      <c r="X1804" s="35" t="s">
        <v>79</v>
      </c>
      <c r="Y1804" s="35" t="s">
        <v>48</v>
      </c>
      <c r="Z1804" s="35" t="s">
        <v>14691</v>
      </c>
      <c r="AA1804" s="35" t="s">
        <v>14691</v>
      </c>
      <c r="AC1804" s="35" t="s">
        <v>14691</v>
      </c>
      <c r="AD1804" s="35" t="s">
        <v>14691</v>
      </c>
      <c r="AE1804">
        <v>575020839</v>
      </c>
      <c r="AF1804">
        <v>10</v>
      </c>
      <c r="AG1804" s="35" t="s">
        <v>14691</v>
      </c>
      <c r="AI1804">
        <v>14375000</v>
      </c>
      <c r="AJ1804" s="20">
        <v>44250</v>
      </c>
      <c r="AK1804" s="20"/>
      <c r="AL1804">
        <v>17000000</v>
      </c>
      <c r="AO1804">
        <v>11333333</v>
      </c>
      <c r="AP1804" s="35" t="s">
        <v>14691</v>
      </c>
      <c r="AQ1804" s="35" t="s">
        <v>14691</v>
      </c>
      <c r="AR1804" s="35" t="s">
        <v>14691</v>
      </c>
      <c r="AS1804" s="35" t="s">
        <v>14691</v>
      </c>
      <c r="AT1804" s="35" t="s">
        <v>14691</v>
      </c>
      <c r="AU1804">
        <v>10.01</v>
      </c>
      <c r="AV1804">
        <v>10.071</v>
      </c>
      <c r="AW1804" t="b">
        <v>0</v>
      </c>
      <c r="AX1804">
        <v>57500000</v>
      </c>
      <c r="AY1804" s="20">
        <v>44982</v>
      </c>
      <c r="AZ1804" s="20"/>
      <c r="BA1804" s="20"/>
      <c r="BB1804">
        <v>1</v>
      </c>
      <c r="BC1804">
        <v>0.25</v>
      </c>
      <c r="BD1804">
        <v>1</v>
      </c>
      <c r="BE1804">
        <v>11.5</v>
      </c>
      <c r="BF1804" s="35" t="s">
        <v>14691</v>
      </c>
      <c r="BG1804" s="35" t="s">
        <v>9559</v>
      </c>
      <c r="BH1804" s="35" t="s">
        <v>9569</v>
      </c>
      <c r="BI1804" s="35" t="s">
        <v>2584</v>
      </c>
      <c r="BJ1804" s="35" t="s">
        <v>9570</v>
      </c>
    </row>
    <row r="1805" spans="1:62" x14ac:dyDescent="0.2">
      <c r="A1805">
        <v>1803</v>
      </c>
      <c r="B1805" s="35" t="s">
        <v>9559</v>
      </c>
      <c r="C1805" s="35" t="s">
        <v>9560</v>
      </c>
      <c r="D1805" s="35" t="s">
        <v>377</v>
      </c>
      <c r="E1805" s="35" t="s">
        <v>9571</v>
      </c>
      <c r="F1805" s="35" t="s">
        <v>9562</v>
      </c>
      <c r="G1805" s="20">
        <v>44231</v>
      </c>
      <c r="H1805" s="35" t="s">
        <v>3225</v>
      </c>
      <c r="I1805" s="35" t="s">
        <v>54</v>
      </c>
      <c r="J1805" s="35" t="s">
        <v>176</v>
      </c>
      <c r="K1805">
        <v>18</v>
      </c>
      <c r="L1805">
        <v>9.1999999999999993</v>
      </c>
      <c r="M1805" s="35" t="s">
        <v>9563</v>
      </c>
      <c r="N1805" s="35" t="s">
        <v>9564</v>
      </c>
      <c r="O1805" s="35" t="s">
        <v>51</v>
      </c>
      <c r="P1805" s="35" t="s">
        <v>2656</v>
      </c>
      <c r="Q1805" s="35" t="s">
        <v>68</v>
      </c>
      <c r="R1805" s="35" t="s">
        <v>2577</v>
      </c>
      <c r="S1805" s="35" t="s">
        <v>9565</v>
      </c>
      <c r="T1805">
        <v>57500000</v>
      </c>
      <c r="U1805">
        <v>10</v>
      </c>
      <c r="V1805" s="35" t="s">
        <v>14691</v>
      </c>
      <c r="W1805" s="35" t="s">
        <v>376</v>
      </c>
      <c r="X1805" s="35" t="s">
        <v>79</v>
      </c>
      <c r="Y1805" s="35" t="s">
        <v>48</v>
      </c>
      <c r="Z1805" s="35" t="s">
        <v>14691</v>
      </c>
      <c r="AA1805" s="35" t="s">
        <v>14691</v>
      </c>
      <c r="AC1805" s="35" t="s">
        <v>14691</v>
      </c>
      <c r="AD1805" s="35" t="s">
        <v>14691</v>
      </c>
      <c r="AE1805">
        <v>575020839</v>
      </c>
      <c r="AF1805">
        <v>10</v>
      </c>
      <c r="AG1805" s="35" t="s">
        <v>14691</v>
      </c>
      <c r="AI1805">
        <v>14375000</v>
      </c>
      <c r="AJ1805" s="20">
        <v>44250</v>
      </c>
      <c r="AK1805" s="20"/>
      <c r="AL1805">
        <v>17000000</v>
      </c>
      <c r="AO1805">
        <v>11333333</v>
      </c>
      <c r="AP1805" s="35" t="s">
        <v>14691</v>
      </c>
      <c r="AQ1805" s="35" t="s">
        <v>14691</v>
      </c>
      <c r="AR1805" s="35" t="s">
        <v>14691</v>
      </c>
      <c r="AS1805" s="35" t="s">
        <v>14691</v>
      </c>
      <c r="AT1805" s="35" t="s">
        <v>14691</v>
      </c>
      <c r="AU1805">
        <v>10.01</v>
      </c>
      <c r="AV1805">
        <v>10.071</v>
      </c>
      <c r="AW1805" t="b">
        <v>0</v>
      </c>
      <c r="AX1805">
        <v>57500000</v>
      </c>
      <c r="AY1805" s="20">
        <v>44982</v>
      </c>
      <c r="AZ1805" s="20"/>
      <c r="BA1805" s="20"/>
      <c r="BB1805">
        <v>1</v>
      </c>
      <c r="BC1805">
        <v>0.25</v>
      </c>
      <c r="BD1805">
        <v>1</v>
      </c>
      <c r="BE1805">
        <v>11.5</v>
      </c>
      <c r="BF1805" s="35" t="s">
        <v>14691</v>
      </c>
      <c r="BG1805" s="35" t="s">
        <v>9572</v>
      </c>
      <c r="BH1805" s="35" t="s">
        <v>9573</v>
      </c>
      <c r="BI1805" s="35" t="s">
        <v>2589</v>
      </c>
      <c r="BJ1805" s="35" t="s">
        <v>9574</v>
      </c>
    </row>
    <row r="1806" spans="1:62" x14ac:dyDescent="0.2">
      <c r="A1806">
        <v>1804</v>
      </c>
      <c r="B1806" s="35" t="s">
        <v>7138</v>
      </c>
      <c r="C1806" s="35" t="s">
        <v>7139</v>
      </c>
      <c r="D1806" s="35" t="s">
        <v>7140</v>
      </c>
      <c r="E1806" s="35" t="s">
        <v>7141</v>
      </c>
      <c r="F1806" s="35" t="s">
        <v>7142</v>
      </c>
      <c r="G1806" s="20">
        <v>44188</v>
      </c>
      <c r="H1806" s="35" t="s">
        <v>3225</v>
      </c>
      <c r="I1806" s="35" t="s">
        <v>54</v>
      </c>
      <c r="J1806" s="35" t="s">
        <v>69</v>
      </c>
      <c r="K1806">
        <v>18</v>
      </c>
      <c r="L1806">
        <v>9.1999999999999993</v>
      </c>
      <c r="M1806" s="35" t="s">
        <v>5118</v>
      </c>
      <c r="N1806" s="35" t="s">
        <v>7143</v>
      </c>
      <c r="O1806" s="35" t="s">
        <v>51</v>
      </c>
      <c r="P1806" s="35" t="s">
        <v>2656</v>
      </c>
      <c r="Q1806" s="35" t="s">
        <v>52</v>
      </c>
      <c r="R1806" s="35" t="s">
        <v>2577</v>
      </c>
      <c r="S1806" s="35" t="s">
        <v>7144</v>
      </c>
      <c r="T1806">
        <v>34500000</v>
      </c>
      <c r="U1806">
        <v>10</v>
      </c>
      <c r="V1806" s="35" t="s">
        <v>14691</v>
      </c>
      <c r="W1806" s="35" t="s">
        <v>374</v>
      </c>
      <c r="X1806" s="35" t="s">
        <v>147</v>
      </c>
      <c r="Y1806" s="35" t="s">
        <v>48</v>
      </c>
      <c r="Z1806" s="35" t="s">
        <v>167</v>
      </c>
      <c r="AA1806" s="35" t="s">
        <v>48</v>
      </c>
      <c r="AC1806" s="35" t="s">
        <v>14691</v>
      </c>
      <c r="AD1806" s="35" t="s">
        <v>14691</v>
      </c>
      <c r="AE1806">
        <v>345108792</v>
      </c>
      <c r="AF1806">
        <v>10</v>
      </c>
      <c r="AG1806" s="35" t="s">
        <v>373</v>
      </c>
      <c r="AH1806">
        <v>1790000000</v>
      </c>
      <c r="AI1806">
        <v>17250000</v>
      </c>
      <c r="AJ1806" s="20">
        <v>44210</v>
      </c>
      <c r="AK1806" s="20">
        <v>44424</v>
      </c>
      <c r="AL1806">
        <v>8900000</v>
      </c>
      <c r="AO1806">
        <v>8900000</v>
      </c>
      <c r="AP1806" s="35" t="s">
        <v>14691</v>
      </c>
      <c r="AQ1806" s="35" t="s">
        <v>14691</v>
      </c>
      <c r="AR1806" s="35" t="s">
        <v>372</v>
      </c>
      <c r="AS1806" s="35" t="s">
        <v>7145</v>
      </c>
      <c r="AT1806" s="35" t="s">
        <v>14691</v>
      </c>
      <c r="AU1806">
        <v>10.01</v>
      </c>
      <c r="AV1806">
        <v>10.067</v>
      </c>
      <c r="AW1806" t="b">
        <v>1</v>
      </c>
      <c r="AX1806">
        <v>34500000</v>
      </c>
      <c r="AY1806" s="20">
        <v>44945</v>
      </c>
      <c r="AZ1806" s="20">
        <v>44621</v>
      </c>
      <c r="BA1806" s="20"/>
      <c r="BB1806">
        <v>1</v>
      </c>
      <c r="BC1806">
        <v>0.5</v>
      </c>
      <c r="BD1806">
        <v>1</v>
      </c>
      <c r="BE1806">
        <v>11.5</v>
      </c>
      <c r="BF1806" s="35" t="s">
        <v>14691</v>
      </c>
      <c r="BG1806" s="35" t="s">
        <v>375</v>
      </c>
      <c r="BH1806" s="35" t="s">
        <v>7146</v>
      </c>
      <c r="BI1806" s="35" t="s">
        <v>2580</v>
      </c>
      <c r="BJ1806" s="35" t="s">
        <v>7147</v>
      </c>
    </row>
    <row r="1807" spans="1:62" x14ac:dyDescent="0.2">
      <c r="A1807">
        <v>1805</v>
      </c>
      <c r="B1807" s="35" t="s">
        <v>7138</v>
      </c>
      <c r="C1807" s="35" t="s">
        <v>7139</v>
      </c>
      <c r="D1807" s="35" t="s">
        <v>7140</v>
      </c>
      <c r="E1807" s="35" t="s">
        <v>7148</v>
      </c>
      <c r="F1807" s="35" t="s">
        <v>7142</v>
      </c>
      <c r="G1807" s="20">
        <v>44188</v>
      </c>
      <c r="H1807" s="35" t="s">
        <v>3225</v>
      </c>
      <c r="I1807" s="35" t="s">
        <v>54</v>
      </c>
      <c r="J1807" s="35" t="s">
        <v>69</v>
      </c>
      <c r="K1807">
        <v>18</v>
      </c>
      <c r="L1807">
        <v>9.1999999999999993</v>
      </c>
      <c r="M1807" s="35" t="s">
        <v>5118</v>
      </c>
      <c r="N1807" s="35" t="s">
        <v>7143</v>
      </c>
      <c r="O1807" s="35" t="s">
        <v>51</v>
      </c>
      <c r="P1807" s="35" t="s">
        <v>2656</v>
      </c>
      <c r="Q1807" s="35" t="s">
        <v>52</v>
      </c>
      <c r="R1807" s="35" t="s">
        <v>2577</v>
      </c>
      <c r="S1807" s="35" t="s">
        <v>7144</v>
      </c>
      <c r="T1807">
        <v>34500000</v>
      </c>
      <c r="U1807">
        <v>10</v>
      </c>
      <c r="V1807" s="35" t="s">
        <v>14691</v>
      </c>
      <c r="W1807" s="35" t="s">
        <v>374</v>
      </c>
      <c r="X1807" s="35" t="s">
        <v>147</v>
      </c>
      <c r="Y1807" s="35" t="s">
        <v>48</v>
      </c>
      <c r="Z1807" s="35" t="s">
        <v>167</v>
      </c>
      <c r="AA1807" s="35" t="s">
        <v>48</v>
      </c>
      <c r="AC1807" s="35" t="s">
        <v>14691</v>
      </c>
      <c r="AD1807" s="35" t="s">
        <v>14691</v>
      </c>
      <c r="AE1807">
        <v>345108792</v>
      </c>
      <c r="AF1807">
        <v>10</v>
      </c>
      <c r="AG1807" s="35" t="s">
        <v>373</v>
      </c>
      <c r="AH1807">
        <v>1790000000</v>
      </c>
      <c r="AI1807">
        <v>17250000</v>
      </c>
      <c r="AJ1807" s="20">
        <v>44210</v>
      </c>
      <c r="AK1807" s="20">
        <v>44424</v>
      </c>
      <c r="AL1807">
        <v>8900000</v>
      </c>
      <c r="AO1807">
        <v>8900000</v>
      </c>
      <c r="AP1807" s="35" t="s">
        <v>14691</v>
      </c>
      <c r="AQ1807" s="35" t="s">
        <v>14691</v>
      </c>
      <c r="AR1807" s="35" t="s">
        <v>372</v>
      </c>
      <c r="AS1807" s="35" t="s">
        <v>7145</v>
      </c>
      <c r="AT1807" s="35" t="s">
        <v>14691</v>
      </c>
      <c r="AU1807">
        <v>10.01</v>
      </c>
      <c r="AV1807">
        <v>10.067</v>
      </c>
      <c r="AW1807" t="b">
        <v>1</v>
      </c>
      <c r="AX1807">
        <v>34500000</v>
      </c>
      <c r="AY1807" s="20">
        <v>44945</v>
      </c>
      <c r="AZ1807" s="20">
        <v>44621</v>
      </c>
      <c r="BA1807" s="20"/>
      <c r="BB1807">
        <v>1</v>
      </c>
      <c r="BC1807">
        <v>0.5</v>
      </c>
      <c r="BD1807">
        <v>1</v>
      </c>
      <c r="BE1807">
        <v>11.5</v>
      </c>
      <c r="BF1807" s="35" t="s">
        <v>14691</v>
      </c>
      <c r="BG1807" s="35" t="s">
        <v>7138</v>
      </c>
      <c r="BH1807" s="35" t="s">
        <v>7149</v>
      </c>
      <c r="BI1807" s="35" t="s">
        <v>2584</v>
      </c>
      <c r="BJ1807" s="35" t="s">
        <v>7150</v>
      </c>
    </row>
    <row r="1808" spans="1:62" x14ac:dyDescent="0.2">
      <c r="A1808">
        <v>1806</v>
      </c>
      <c r="B1808" s="35" t="s">
        <v>7138</v>
      </c>
      <c r="C1808" s="35" t="s">
        <v>7139</v>
      </c>
      <c r="D1808" s="35" t="s">
        <v>7140</v>
      </c>
      <c r="E1808" s="35" t="s">
        <v>7151</v>
      </c>
      <c r="F1808" s="35" t="s">
        <v>7142</v>
      </c>
      <c r="G1808" s="20">
        <v>44188</v>
      </c>
      <c r="H1808" s="35" t="s">
        <v>3225</v>
      </c>
      <c r="I1808" s="35" t="s">
        <v>54</v>
      </c>
      <c r="J1808" s="35" t="s">
        <v>69</v>
      </c>
      <c r="K1808">
        <v>18</v>
      </c>
      <c r="L1808">
        <v>9.1999999999999993</v>
      </c>
      <c r="M1808" s="35" t="s">
        <v>5118</v>
      </c>
      <c r="N1808" s="35" t="s">
        <v>7143</v>
      </c>
      <c r="O1808" s="35" t="s">
        <v>51</v>
      </c>
      <c r="P1808" s="35" t="s">
        <v>2656</v>
      </c>
      <c r="Q1808" s="35" t="s">
        <v>52</v>
      </c>
      <c r="R1808" s="35" t="s">
        <v>2577</v>
      </c>
      <c r="S1808" s="35" t="s">
        <v>7144</v>
      </c>
      <c r="T1808">
        <v>34500000</v>
      </c>
      <c r="U1808">
        <v>10</v>
      </c>
      <c r="V1808" s="35" t="s">
        <v>14691</v>
      </c>
      <c r="W1808" s="35" t="s">
        <v>374</v>
      </c>
      <c r="X1808" s="35" t="s">
        <v>147</v>
      </c>
      <c r="Y1808" s="35" t="s">
        <v>48</v>
      </c>
      <c r="Z1808" s="35" t="s">
        <v>167</v>
      </c>
      <c r="AA1808" s="35" t="s">
        <v>48</v>
      </c>
      <c r="AC1808" s="35" t="s">
        <v>14691</v>
      </c>
      <c r="AD1808" s="35" t="s">
        <v>14691</v>
      </c>
      <c r="AE1808">
        <v>345108792</v>
      </c>
      <c r="AF1808">
        <v>10</v>
      </c>
      <c r="AG1808" s="35" t="s">
        <v>373</v>
      </c>
      <c r="AH1808">
        <v>1790000000</v>
      </c>
      <c r="AI1808">
        <v>17250000</v>
      </c>
      <c r="AJ1808" s="20">
        <v>44210</v>
      </c>
      <c r="AK1808" s="20">
        <v>44424</v>
      </c>
      <c r="AL1808">
        <v>8900000</v>
      </c>
      <c r="AO1808">
        <v>8900000</v>
      </c>
      <c r="AP1808" s="35" t="s">
        <v>14691</v>
      </c>
      <c r="AQ1808" s="35" t="s">
        <v>14691</v>
      </c>
      <c r="AR1808" s="35" t="s">
        <v>372</v>
      </c>
      <c r="AS1808" s="35" t="s">
        <v>7145</v>
      </c>
      <c r="AT1808" s="35" t="s">
        <v>14691</v>
      </c>
      <c r="AU1808">
        <v>10.01</v>
      </c>
      <c r="AV1808">
        <v>10.067</v>
      </c>
      <c r="AW1808" t="b">
        <v>1</v>
      </c>
      <c r="AX1808">
        <v>34500000</v>
      </c>
      <c r="AY1808" s="20">
        <v>44945</v>
      </c>
      <c r="AZ1808" s="20">
        <v>44621</v>
      </c>
      <c r="BA1808" s="20"/>
      <c r="BB1808">
        <v>1</v>
      </c>
      <c r="BC1808">
        <v>0.5</v>
      </c>
      <c r="BD1808">
        <v>1</v>
      </c>
      <c r="BE1808">
        <v>11.5</v>
      </c>
      <c r="BF1808" s="35" t="s">
        <v>14691</v>
      </c>
      <c r="BG1808" s="35" t="s">
        <v>7152</v>
      </c>
      <c r="BH1808" s="35" t="s">
        <v>7153</v>
      </c>
      <c r="BI1808" s="35" t="s">
        <v>2589</v>
      </c>
      <c r="BJ1808" s="35" t="s">
        <v>7154</v>
      </c>
    </row>
    <row r="1809" spans="1:62" x14ac:dyDescent="0.2">
      <c r="A1809">
        <v>1807</v>
      </c>
      <c r="B1809" s="35" t="s">
        <v>14513</v>
      </c>
      <c r="C1809" s="35" t="s">
        <v>14514</v>
      </c>
      <c r="D1809" s="35" t="s">
        <v>14515</v>
      </c>
      <c r="E1809" s="35" t="s">
        <v>14516</v>
      </c>
      <c r="F1809" s="35" t="s">
        <v>14517</v>
      </c>
      <c r="G1809" s="20">
        <v>44243</v>
      </c>
      <c r="H1809" s="35" t="s">
        <v>3225</v>
      </c>
      <c r="I1809" s="35" t="s">
        <v>54</v>
      </c>
      <c r="J1809" s="35" t="s">
        <v>53</v>
      </c>
      <c r="K1809">
        <v>18</v>
      </c>
      <c r="L1809">
        <v>9.1999999999999993</v>
      </c>
      <c r="M1809" s="35" t="s">
        <v>14518</v>
      </c>
      <c r="N1809" s="35" t="s">
        <v>14519</v>
      </c>
      <c r="O1809" s="35" t="s">
        <v>96</v>
      </c>
      <c r="P1809" s="35" t="s">
        <v>2575</v>
      </c>
      <c r="Q1809" s="35" t="s">
        <v>59</v>
      </c>
      <c r="R1809" s="35" t="s">
        <v>2577</v>
      </c>
      <c r="S1809" s="35" t="s">
        <v>14520</v>
      </c>
      <c r="T1809">
        <v>25000000</v>
      </c>
      <c r="U1809">
        <v>10</v>
      </c>
      <c r="V1809" s="35" t="s">
        <v>14521</v>
      </c>
      <c r="W1809" s="35" t="s">
        <v>370</v>
      </c>
      <c r="X1809" s="35" t="s">
        <v>72</v>
      </c>
      <c r="Y1809" s="35" t="s">
        <v>48</v>
      </c>
      <c r="Z1809" s="35" t="s">
        <v>14691</v>
      </c>
      <c r="AA1809" s="35" t="s">
        <v>14691</v>
      </c>
      <c r="AC1809" s="35" t="s">
        <v>14691</v>
      </c>
      <c r="AD1809" s="35" t="s">
        <v>14691</v>
      </c>
      <c r="AE1809">
        <v>250000657</v>
      </c>
      <c r="AF1809">
        <v>10</v>
      </c>
      <c r="AG1809" s="35" t="s">
        <v>14691</v>
      </c>
      <c r="AI1809">
        <v>8333333</v>
      </c>
      <c r="AJ1809" s="20">
        <v>44449</v>
      </c>
      <c r="AK1809" s="20"/>
      <c r="AL1809">
        <v>7000000</v>
      </c>
      <c r="AO1809">
        <v>4666667</v>
      </c>
      <c r="AP1809" s="35" t="s">
        <v>14691</v>
      </c>
      <c r="AQ1809" s="35" t="s">
        <v>14691</v>
      </c>
      <c r="AR1809" s="35" t="s">
        <v>14691</v>
      </c>
      <c r="AS1809" s="35" t="s">
        <v>14691</v>
      </c>
      <c r="AT1809" s="35" t="s">
        <v>14691</v>
      </c>
      <c r="AU1809">
        <v>10.01</v>
      </c>
      <c r="AV1809">
        <v>10.106</v>
      </c>
      <c r="AW1809" t="b">
        <v>0</v>
      </c>
      <c r="AX1809">
        <v>25000000</v>
      </c>
      <c r="AY1809" s="20">
        <v>45183</v>
      </c>
      <c r="AZ1809" s="20"/>
      <c r="BA1809" s="20"/>
      <c r="BB1809">
        <v>1</v>
      </c>
      <c r="BC1809">
        <v>0.3333333432674408</v>
      </c>
      <c r="BD1809">
        <v>1</v>
      </c>
      <c r="BE1809">
        <v>11.5</v>
      </c>
      <c r="BF1809" s="35" t="s">
        <v>14691</v>
      </c>
      <c r="BG1809" s="35" t="s">
        <v>371</v>
      </c>
      <c r="BH1809" s="35" t="s">
        <v>14522</v>
      </c>
      <c r="BI1809" s="35" t="s">
        <v>2580</v>
      </c>
      <c r="BJ1809" s="35" t="s">
        <v>14523</v>
      </c>
    </row>
    <row r="1810" spans="1:62" x14ac:dyDescent="0.2">
      <c r="A1810">
        <v>1808</v>
      </c>
      <c r="B1810" s="35" t="s">
        <v>14513</v>
      </c>
      <c r="C1810" s="35" t="s">
        <v>14514</v>
      </c>
      <c r="D1810" s="35" t="s">
        <v>14515</v>
      </c>
      <c r="E1810" s="35" t="s">
        <v>14524</v>
      </c>
      <c r="F1810" s="35" t="s">
        <v>14517</v>
      </c>
      <c r="G1810" s="20">
        <v>44243</v>
      </c>
      <c r="H1810" s="35" t="s">
        <v>3225</v>
      </c>
      <c r="I1810" s="35" t="s">
        <v>54</v>
      </c>
      <c r="J1810" s="35" t="s">
        <v>53</v>
      </c>
      <c r="K1810">
        <v>18</v>
      </c>
      <c r="L1810">
        <v>9.1999999999999993</v>
      </c>
      <c r="M1810" s="35" t="s">
        <v>14518</v>
      </c>
      <c r="N1810" s="35" t="s">
        <v>14519</v>
      </c>
      <c r="O1810" s="35" t="s">
        <v>96</v>
      </c>
      <c r="P1810" s="35" t="s">
        <v>2575</v>
      </c>
      <c r="Q1810" s="35" t="s">
        <v>59</v>
      </c>
      <c r="R1810" s="35" t="s">
        <v>2577</v>
      </c>
      <c r="S1810" s="35" t="s">
        <v>14520</v>
      </c>
      <c r="T1810">
        <v>25000000</v>
      </c>
      <c r="U1810">
        <v>10</v>
      </c>
      <c r="V1810" s="35" t="s">
        <v>14521</v>
      </c>
      <c r="W1810" s="35" t="s">
        <v>370</v>
      </c>
      <c r="X1810" s="35" t="s">
        <v>72</v>
      </c>
      <c r="Y1810" s="35" t="s">
        <v>48</v>
      </c>
      <c r="Z1810" s="35" t="s">
        <v>14691</v>
      </c>
      <c r="AA1810" s="35" t="s">
        <v>14691</v>
      </c>
      <c r="AC1810" s="35" t="s">
        <v>14691</v>
      </c>
      <c r="AD1810" s="35" t="s">
        <v>14691</v>
      </c>
      <c r="AE1810">
        <v>250000657</v>
      </c>
      <c r="AF1810">
        <v>10</v>
      </c>
      <c r="AG1810" s="35" t="s">
        <v>14691</v>
      </c>
      <c r="AI1810">
        <v>8333333</v>
      </c>
      <c r="AJ1810" s="20">
        <v>44449</v>
      </c>
      <c r="AK1810" s="20"/>
      <c r="AL1810">
        <v>7000000</v>
      </c>
      <c r="AO1810">
        <v>4666667</v>
      </c>
      <c r="AP1810" s="35" t="s">
        <v>14691</v>
      </c>
      <c r="AQ1810" s="35" t="s">
        <v>14691</v>
      </c>
      <c r="AR1810" s="35" t="s">
        <v>14691</v>
      </c>
      <c r="AS1810" s="35" t="s">
        <v>14691</v>
      </c>
      <c r="AT1810" s="35" t="s">
        <v>14691</v>
      </c>
      <c r="AU1810">
        <v>10.01</v>
      </c>
      <c r="AV1810">
        <v>10.106</v>
      </c>
      <c r="AW1810" t="b">
        <v>0</v>
      </c>
      <c r="AX1810">
        <v>25000000</v>
      </c>
      <c r="AY1810" s="20">
        <v>45183</v>
      </c>
      <c r="AZ1810" s="20"/>
      <c r="BA1810" s="20"/>
      <c r="BB1810">
        <v>1</v>
      </c>
      <c r="BC1810">
        <v>0.3333333432674408</v>
      </c>
      <c r="BD1810">
        <v>1</v>
      </c>
      <c r="BE1810">
        <v>11.5</v>
      </c>
      <c r="BF1810" s="35" t="s">
        <v>14691</v>
      </c>
      <c r="BG1810" s="35" t="s">
        <v>14513</v>
      </c>
      <c r="BH1810" s="35" t="s">
        <v>14525</v>
      </c>
      <c r="BI1810" s="35" t="s">
        <v>2584</v>
      </c>
      <c r="BJ1810" s="35" t="s">
        <v>14526</v>
      </c>
    </row>
    <row r="1811" spans="1:62" x14ac:dyDescent="0.2">
      <c r="A1811">
        <v>1809</v>
      </c>
      <c r="B1811" s="35" t="s">
        <v>14513</v>
      </c>
      <c r="C1811" s="35" t="s">
        <v>14514</v>
      </c>
      <c r="D1811" s="35" t="s">
        <v>14515</v>
      </c>
      <c r="E1811" s="35" t="s">
        <v>14527</v>
      </c>
      <c r="F1811" s="35" t="s">
        <v>14517</v>
      </c>
      <c r="G1811" s="20">
        <v>44243</v>
      </c>
      <c r="H1811" s="35" t="s">
        <v>3225</v>
      </c>
      <c r="I1811" s="35" t="s">
        <v>54</v>
      </c>
      <c r="J1811" s="35" t="s">
        <v>53</v>
      </c>
      <c r="K1811">
        <v>18</v>
      </c>
      <c r="L1811">
        <v>9.1999999999999993</v>
      </c>
      <c r="M1811" s="35" t="s">
        <v>14518</v>
      </c>
      <c r="N1811" s="35" t="s">
        <v>14519</v>
      </c>
      <c r="O1811" s="35" t="s">
        <v>96</v>
      </c>
      <c r="P1811" s="35" t="s">
        <v>2575</v>
      </c>
      <c r="Q1811" s="35" t="s">
        <v>59</v>
      </c>
      <c r="R1811" s="35" t="s">
        <v>2577</v>
      </c>
      <c r="S1811" s="35" t="s">
        <v>14520</v>
      </c>
      <c r="T1811">
        <v>25000000</v>
      </c>
      <c r="U1811">
        <v>10</v>
      </c>
      <c r="V1811" s="35" t="s">
        <v>14521</v>
      </c>
      <c r="W1811" s="35" t="s">
        <v>370</v>
      </c>
      <c r="X1811" s="35" t="s">
        <v>72</v>
      </c>
      <c r="Y1811" s="35" t="s">
        <v>48</v>
      </c>
      <c r="Z1811" s="35" t="s">
        <v>14691</v>
      </c>
      <c r="AA1811" s="35" t="s">
        <v>14691</v>
      </c>
      <c r="AC1811" s="35" t="s">
        <v>14691</v>
      </c>
      <c r="AD1811" s="35" t="s">
        <v>14691</v>
      </c>
      <c r="AE1811">
        <v>250000657</v>
      </c>
      <c r="AF1811">
        <v>10</v>
      </c>
      <c r="AG1811" s="35" t="s">
        <v>14691</v>
      </c>
      <c r="AI1811">
        <v>8333333</v>
      </c>
      <c r="AJ1811" s="20">
        <v>44449</v>
      </c>
      <c r="AK1811" s="20"/>
      <c r="AL1811">
        <v>7000000</v>
      </c>
      <c r="AO1811">
        <v>4666667</v>
      </c>
      <c r="AP1811" s="35" t="s">
        <v>14691</v>
      </c>
      <c r="AQ1811" s="35" t="s">
        <v>14691</v>
      </c>
      <c r="AR1811" s="35" t="s">
        <v>14691</v>
      </c>
      <c r="AS1811" s="35" t="s">
        <v>14691</v>
      </c>
      <c r="AT1811" s="35" t="s">
        <v>14691</v>
      </c>
      <c r="AU1811">
        <v>10.01</v>
      </c>
      <c r="AV1811">
        <v>10.106</v>
      </c>
      <c r="AW1811" t="b">
        <v>0</v>
      </c>
      <c r="AX1811">
        <v>25000000</v>
      </c>
      <c r="AY1811" s="20">
        <v>45183</v>
      </c>
      <c r="AZ1811" s="20"/>
      <c r="BA1811" s="20"/>
      <c r="BB1811">
        <v>1</v>
      </c>
      <c r="BC1811">
        <v>0.3333333432674408</v>
      </c>
      <c r="BD1811">
        <v>1</v>
      </c>
      <c r="BE1811">
        <v>11.5</v>
      </c>
      <c r="BF1811" s="35" t="s">
        <v>14691</v>
      </c>
      <c r="BG1811" s="35" t="s">
        <v>14528</v>
      </c>
      <c r="BH1811" s="35" t="s">
        <v>14529</v>
      </c>
      <c r="BI1811" s="35" t="s">
        <v>2589</v>
      </c>
      <c r="BJ1811" s="35" t="s">
        <v>14530</v>
      </c>
    </row>
    <row r="1812" spans="1:62" x14ac:dyDescent="0.2">
      <c r="A1812">
        <v>1810</v>
      </c>
      <c r="B1812" s="35" t="s">
        <v>12160</v>
      </c>
      <c r="C1812" s="35" t="s">
        <v>12161</v>
      </c>
      <c r="D1812" s="35" t="s">
        <v>12162</v>
      </c>
      <c r="E1812" s="35" t="s">
        <v>12163</v>
      </c>
      <c r="F1812" s="35" t="s">
        <v>12164</v>
      </c>
      <c r="G1812" s="20">
        <v>44469</v>
      </c>
      <c r="H1812" s="35" t="s">
        <v>2949</v>
      </c>
      <c r="I1812" s="35" t="s">
        <v>61</v>
      </c>
      <c r="J1812" s="35" t="s">
        <v>162</v>
      </c>
      <c r="K1812">
        <v>18</v>
      </c>
      <c r="L1812">
        <v>9.1999999999999993</v>
      </c>
      <c r="M1812" s="35" t="s">
        <v>12165</v>
      </c>
      <c r="N1812" s="35" t="s">
        <v>12166</v>
      </c>
      <c r="O1812" s="35" t="s">
        <v>368</v>
      </c>
      <c r="P1812" s="35" t="s">
        <v>2575</v>
      </c>
      <c r="Q1812" s="35" t="s">
        <v>200</v>
      </c>
      <c r="R1812" s="35" t="s">
        <v>2623</v>
      </c>
      <c r="S1812" s="35" t="s">
        <v>12167</v>
      </c>
      <c r="T1812">
        <v>11500000</v>
      </c>
      <c r="U1812">
        <v>10</v>
      </c>
      <c r="V1812" s="35" t="s">
        <v>14691</v>
      </c>
      <c r="W1812" s="35" t="s">
        <v>367</v>
      </c>
      <c r="X1812" s="35" t="s">
        <v>140</v>
      </c>
      <c r="Y1812" s="35" t="s">
        <v>48</v>
      </c>
      <c r="Z1812" s="35" t="s">
        <v>14691</v>
      </c>
      <c r="AA1812" s="35" t="s">
        <v>14691</v>
      </c>
      <c r="AC1812" s="35" t="s">
        <v>14691</v>
      </c>
      <c r="AD1812" s="35" t="s">
        <v>14691</v>
      </c>
      <c r="AE1812">
        <v>117300000</v>
      </c>
      <c r="AF1812">
        <v>10.199999999999999</v>
      </c>
      <c r="AG1812" s="35" t="s">
        <v>14691</v>
      </c>
      <c r="AI1812">
        <v>8625000</v>
      </c>
      <c r="AJ1812" s="20">
        <v>44488</v>
      </c>
      <c r="AK1812" s="20"/>
      <c r="AL1812">
        <v>8100000</v>
      </c>
      <c r="AM1812">
        <v>810000</v>
      </c>
      <c r="AP1812" s="35" t="s">
        <v>14691</v>
      </c>
      <c r="AQ1812" s="35" t="s">
        <v>14691</v>
      </c>
      <c r="AR1812" s="35" t="s">
        <v>14691</v>
      </c>
      <c r="AS1812" s="35" t="s">
        <v>14691</v>
      </c>
      <c r="AT1812" s="35" t="s">
        <v>14691</v>
      </c>
      <c r="AU1812">
        <v>10.199999999999999</v>
      </c>
      <c r="AV1812">
        <v>10.243</v>
      </c>
      <c r="AW1812" t="b">
        <v>0</v>
      </c>
      <c r="AX1812">
        <v>11500000</v>
      </c>
      <c r="AY1812" s="20">
        <v>45037</v>
      </c>
      <c r="AZ1812" s="20"/>
      <c r="BA1812" s="20"/>
      <c r="BB1812">
        <v>1</v>
      </c>
      <c r="BC1812">
        <v>0.75</v>
      </c>
      <c r="BD1812">
        <v>1</v>
      </c>
      <c r="BE1812">
        <v>11.5</v>
      </c>
      <c r="BF1812" s="35" t="s">
        <v>14691</v>
      </c>
      <c r="BG1812" s="35" t="s">
        <v>369</v>
      </c>
      <c r="BH1812" s="35" t="s">
        <v>12168</v>
      </c>
      <c r="BI1812" s="35" t="s">
        <v>2580</v>
      </c>
      <c r="BJ1812" s="35" t="s">
        <v>12169</v>
      </c>
    </row>
    <row r="1813" spans="1:62" x14ac:dyDescent="0.2">
      <c r="A1813">
        <v>1811</v>
      </c>
      <c r="B1813" s="35" t="s">
        <v>12160</v>
      </c>
      <c r="C1813" s="35" t="s">
        <v>12161</v>
      </c>
      <c r="D1813" s="35" t="s">
        <v>12162</v>
      </c>
      <c r="E1813" s="35" t="s">
        <v>12170</v>
      </c>
      <c r="F1813" s="35" t="s">
        <v>12164</v>
      </c>
      <c r="G1813" s="20">
        <v>44469</v>
      </c>
      <c r="H1813" s="35" t="s">
        <v>2949</v>
      </c>
      <c r="I1813" s="35" t="s">
        <v>61</v>
      </c>
      <c r="J1813" s="35" t="s">
        <v>162</v>
      </c>
      <c r="K1813">
        <v>18</v>
      </c>
      <c r="L1813">
        <v>9.1999999999999993</v>
      </c>
      <c r="M1813" s="35" t="s">
        <v>12165</v>
      </c>
      <c r="N1813" s="35" t="s">
        <v>12166</v>
      </c>
      <c r="O1813" s="35" t="s">
        <v>368</v>
      </c>
      <c r="P1813" s="35" t="s">
        <v>2575</v>
      </c>
      <c r="Q1813" s="35" t="s">
        <v>200</v>
      </c>
      <c r="R1813" s="35" t="s">
        <v>2623</v>
      </c>
      <c r="S1813" s="35" t="s">
        <v>12167</v>
      </c>
      <c r="T1813">
        <v>11500000</v>
      </c>
      <c r="U1813">
        <v>10</v>
      </c>
      <c r="V1813" s="35" t="s">
        <v>14691</v>
      </c>
      <c r="W1813" s="35" t="s">
        <v>367</v>
      </c>
      <c r="X1813" s="35" t="s">
        <v>140</v>
      </c>
      <c r="Y1813" s="35" t="s">
        <v>48</v>
      </c>
      <c r="Z1813" s="35" t="s">
        <v>14691</v>
      </c>
      <c r="AA1813" s="35" t="s">
        <v>14691</v>
      </c>
      <c r="AC1813" s="35" t="s">
        <v>14691</v>
      </c>
      <c r="AD1813" s="35" t="s">
        <v>14691</v>
      </c>
      <c r="AE1813">
        <v>117300000</v>
      </c>
      <c r="AF1813">
        <v>10.199999999999999</v>
      </c>
      <c r="AG1813" s="35" t="s">
        <v>14691</v>
      </c>
      <c r="AI1813">
        <v>8625000</v>
      </c>
      <c r="AJ1813" s="20">
        <v>44488</v>
      </c>
      <c r="AK1813" s="20"/>
      <c r="AL1813">
        <v>8100000</v>
      </c>
      <c r="AM1813">
        <v>810000</v>
      </c>
      <c r="AP1813" s="35" t="s">
        <v>14691</v>
      </c>
      <c r="AQ1813" s="35" t="s">
        <v>14691</v>
      </c>
      <c r="AR1813" s="35" t="s">
        <v>14691</v>
      </c>
      <c r="AS1813" s="35" t="s">
        <v>14691</v>
      </c>
      <c r="AT1813" s="35" t="s">
        <v>14691</v>
      </c>
      <c r="AU1813">
        <v>10.199999999999999</v>
      </c>
      <c r="AV1813">
        <v>10.243</v>
      </c>
      <c r="AW1813" t="b">
        <v>0</v>
      </c>
      <c r="AX1813">
        <v>11500000</v>
      </c>
      <c r="AY1813" s="20">
        <v>45037</v>
      </c>
      <c r="AZ1813" s="20"/>
      <c r="BA1813" s="20"/>
      <c r="BB1813">
        <v>1</v>
      </c>
      <c r="BC1813">
        <v>0.75</v>
      </c>
      <c r="BD1813">
        <v>1</v>
      </c>
      <c r="BE1813">
        <v>11.5</v>
      </c>
      <c r="BF1813" s="35" t="s">
        <v>14691</v>
      </c>
      <c r="BG1813" s="35" t="s">
        <v>12160</v>
      </c>
      <c r="BH1813" s="35" t="s">
        <v>12171</v>
      </c>
      <c r="BI1813" s="35" t="s">
        <v>2584</v>
      </c>
      <c r="BJ1813" s="35" t="s">
        <v>12172</v>
      </c>
    </row>
    <row r="1814" spans="1:62" x14ac:dyDescent="0.2">
      <c r="A1814">
        <v>1812</v>
      </c>
      <c r="B1814" s="35" t="s">
        <v>12160</v>
      </c>
      <c r="C1814" s="35" t="s">
        <v>12161</v>
      </c>
      <c r="D1814" s="35" t="s">
        <v>12162</v>
      </c>
      <c r="E1814" s="35" t="s">
        <v>12173</v>
      </c>
      <c r="F1814" s="35" t="s">
        <v>12164</v>
      </c>
      <c r="G1814" s="20">
        <v>44469</v>
      </c>
      <c r="H1814" s="35" t="s">
        <v>2949</v>
      </c>
      <c r="I1814" s="35" t="s">
        <v>61</v>
      </c>
      <c r="J1814" s="35" t="s">
        <v>162</v>
      </c>
      <c r="K1814">
        <v>18</v>
      </c>
      <c r="L1814">
        <v>9.1999999999999993</v>
      </c>
      <c r="M1814" s="35" t="s">
        <v>12165</v>
      </c>
      <c r="N1814" s="35" t="s">
        <v>12166</v>
      </c>
      <c r="O1814" s="35" t="s">
        <v>368</v>
      </c>
      <c r="P1814" s="35" t="s">
        <v>2575</v>
      </c>
      <c r="Q1814" s="35" t="s">
        <v>200</v>
      </c>
      <c r="R1814" s="35" t="s">
        <v>2623</v>
      </c>
      <c r="S1814" s="35" t="s">
        <v>12167</v>
      </c>
      <c r="T1814">
        <v>11500000</v>
      </c>
      <c r="U1814">
        <v>10</v>
      </c>
      <c r="V1814" s="35" t="s">
        <v>14691</v>
      </c>
      <c r="W1814" s="35" t="s">
        <v>367</v>
      </c>
      <c r="X1814" s="35" t="s">
        <v>140</v>
      </c>
      <c r="Y1814" s="35" t="s">
        <v>48</v>
      </c>
      <c r="Z1814" s="35" t="s">
        <v>14691</v>
      </c>
      <c r="AA1814" s="35" t="s">
        <v>14691</v>
      </c>
      <c r="AC1814" s="35" t="s">
        <v>14691</v>
      </c>
      <c r="AD1814" s="35" t="s">
        <v>14691</v>
      </c>
      <c r="AE1814">
        <v>117300000</v>
      </c>
      <c r="AF1814">
        <v>10.199999999999999</v>
      </c>
      <c r="AG1814" s="35" t="s">
        <v>14691</v>
      </c>
      <c r="AI1814">
        <v>8625000</v>
      </c>
      <c r="AJ1814" s="20">
        <v>44488</v>
      </c>
      <c r="AK1814" s="20"/>
      <c r="AL1814">
        <v>8100000</v>
      </c>
      <c r="AM1814">
        <v>810000</v>
      </c>
      <c r="AP1814" s="35" t="s">
        <v>14691</v>
      </c>
      <c r="AQ1814" s="35" t="s">
        <v>14691</v>
      </c>
      <c r="AR1814" s="35" t="s">
        <v>14691</v>
      </c>
      <c r="AS1814" s="35" t="s">
        <v>14691</v>
      </c>
      <c r="AT1814" s="35" t="s">
        <v>14691</v>
      </c>
      <c r="AU1814">
        <v>10.199999999999999</v>
      </c>
      <c r="AV1814">
        <v>10.243</v>
      </c>
      <c r="AW1814" t="b">
        <v>0</v>
      </c>
      <c r="AX1814">
        <v>11500000</v>
      </c>
      <c r="AY1814" s="20">
        <v>45037</v>
      </c>
      <c r="AZ1814" s="20"/>
      <c r="BA1814" s="20"/>
      <c r="BB1814">
        <v>1</v>
      </c>
      <c r="BC1814">
        <v>0.75</v>
      </c>
      <c r="BD1814">
        <v>1</v>
      </c>
      <c r="BE1814">
        <v>11.5</v>
      </c>
      <c r="BF1814" s="35" t="s">
        <v>14691</v>
      </c>
      <c r="BG1814" s="35" t="s">
        <v>12174</v>
      </c>
      <c r="BH1814" s="35" t="s">
        <v>12175</v>
      </c>
      <c r="BI1814" s="35" t="s">
        <v>2589</v>
      </c>
      <c r="BJ1814" s="35" t="s">
        <v>12176</v>
      </c>
    </row>
    <row r="1815" spans="1:62" x14ac:dyDescent="0.2">
      <c r="A1815">
        <v>1813</v>
      </c>
      <c r="B1815" s="35" t="s">
        <v>13374</v>
      </c>
      <c r="C1815" s="35" t="s">
        <v>13375</v>
      </c>
      <c r="D1815" s="35" t="s">
        <v>13376</v>
      </c>
      <c r="E1815" s="35" t="s">
        <v>13377</v>
      </c>
      <c r="F1815" s="35" t="s">
        <v>13378</v>
      </c>
      <c r="G1815" s="20">
        <v>44319</v>
      </c>
      <c r="H1815" s="35" t="s">
        <v>3225</v>
      </c>
      <c r="I1815" s="35" t="s">
        <v>54</v>
      </c>
      <c r="J1815" s="35" t="s">
        <v>69</v>
      </c>
      <c r="K1815">
        <v>18</v>
      </c>
      <c r="L1815">
        <v>9.1999999999999993</v>
      </c>
      <c r="M1815" s="35" t="s">
        <v>13379</v>
      </c>
      <c r="N1815" s="35" t="s">
        <v>13380</v>
      </c>
      <c r="O1815" s="35" t="s">
        <v>51</v>
      </c>
      <c r="P1815" s="35" t="s">
        <v>2656</v>
      </c>
      <c r="Q1815" s="35" t="s">
        <v>59</v>
      </c>
      <c r="R1815" s="35" t="s">
        <v>2577</v>
      </c>
      <c r="S1815" s="35" t="s">
        <v>13381</v>
      </c>
      <c r="T1815">
        <v>20000000</v>
      </c>
      <c r="U1815">
        <v>10</v>
      </c>
      <c r="V1815" s="35" t="s">
        <v>14691</v>
      </c>
      <c r="W1815" s="35" t="s">
        <v>365</v>
      </c>
      <c r="X1815" s="35" t="s">
        <v>130</v>
      </c>
      <c r="Y1815" s="35" t="s">
        <v>167</v>
      </c>
      <c r="Z1815" s="35" t="s">
        <v>14691</v>
      </c>
      <c r="AA1815" s="35" t="s">
        <v>14691</v>
      </c>
      <c r="AB1815">
        <v>30000000</v>
      </c>
      <c r="AC1815" s="35" t="s">
        <v>13382</v>
      </c>
      <c r="AD1815" s="35" t="s">
        <v>13383</v>
      </c>
      <c r="AE1815">
        <v>200003049</v>
      </c>
      <c r="AF1815">
        <v>10</v>
      </c>
      <c r="AG1815" s="35" t="s">
        <v>14691</v>
      </c>
      <c r="AI1815">
        <v>10000000</v>
      </c>
      <c r="AJ1815" s="20">
        <v>44356</v>
      </c>
      <c r="AK1815" s="20"/>
      <c r="AL1815">
        <v>6000000</v>
      </c>
      <c r="AO1815">
        <v>6000000</v>
      </c>
      <c r="AP1815" s="35" t="s">
        <v>14691</v>
      </c>
      <c r="AQ1815" s="35" t="s">
        <v>14691</v>
      </c>
      <c r="AR1815" s="35" t="s">
        <v>14691</v>
      </c>
      <c r="AS1815" s="35" t="s">
        <v>14691</v>
      </c>
      <c r="AT1815" s="35" t="s">
        <v>14691</v>
      </c>
      <c r="AU1815">
        <v>10.01</v>
      </c>
      <c r="AV1815">
        <v>10.089</v>
      </c>
      <c r="AW1815" t="b">
        <v>0</v>
      </c>
      <c r="AX1815">
        <v>20000000</v>
      </c>
      <c r="AY1815" s="20">
        <v>45088</v>
      </c>
      <c r="AZ1815" s="20"/>
      <c r="BA1815" s="20"/>
      <c r="BB1815">
        <v>1</v>
      </c>
      <c r="BC1815">
        <v>0.5</v>
      </c>
      <c r="BD1815">
        <v>1</v>
      </c>
      <c r="BE1815">
        <v>11.5</v>
      </c>
      <c r="BF1815" s="35" t="s">
        <v>14691</v>
      </c>
      <c r="BG1815" s="35" t="s">
        <v>366</v>
      </c>
      <c r="BH1815" s="35" t="s">
        <v>13384</v>
      </c>
      <c r="BI1815" s="35" t="s">
        <v>2580</v>
      </c>
      <c r="BJ1815" s="35" t="s">
        <v>13385</v>
      </c>
    </row>
    <row r="1816" spans="1:62" x14ac:dyDescent="0.2">
      <c r="A1816">
        <v>1814</v>
      </c>
      <c r="B1816" s="35" t="s">
        <v>13374</v>
      </c>
      <c r="C1816" s="35" t="s">
        <v>13375</v>
      </c>
      <c r="D1816" s="35" t="s">
        <v>13376</v>
      </c>
      <c r="E1816" s="35" t="s">
        <v>13386</v>
      </c>
      <c r="F1816" s="35" t="s">
        <v>13378</v>
      </c>
      <c r="G1816" s="20">
        <v>44319</v>
      </c>
      <c r="H1816" s="35" t="s">
        <v>3225</v>
      </c>
      <c r="I1816" s="35" t="s">
        <v>54</v>
      </c>
      <c r="J1816" s="35" t="s">
        <v>69</v>
      </c>
      <c r="K1816">
        <v>18</v>
      </c>
      <c r="L1816">
        <v>9.1999999999999993</v>
      </c>
      <c r="M1816" s="35" t="s">
        <v>13379</v>
      </c>
      <c r="N1816" s="35" t="s">
        <v>13380</v>
      </c>
      <c r="O1816" s="35" t="s">
        <v>51</v>
      </c>
      <c r="P1816" s="35" t="s">
        <v>2656</v>
      </c>
      <c r="Q1816" s="35" t="s">
        <v>59</v>
      </c>
      <c r="R1816" s="35" t="s">
        <v>2577</v>
      </c>
      <c r="S1816" s="35" t="s">
        <v>13381</v>
      </c>
      <c r="T1816">
        <v>20000000</v>
      </c>
      <c r="U1816">
        <v>10</v>
      </c>
      <c r="V1816" s="35" t="s">
        <v>14691</v>
      </c>
      <c r="W1816" s="35" t="s">
        <v>365</v>
      </c>
      <c r="X1816" s="35" t="s">
        <v>130</v>
      </c>
      <c r="Y1816" s="35" t="s">
        <v>167</v>
      </c>
      <c r="Z1816" s="35" t="s">
        <v>14691</v>
      </c>
      <c r="AA1816" s="35" t="s">
        <v>14691</v>
      </c>
      <c r="AB1816">
        <v>30000000</v>
      </c>
      <c r="AC1816" s="35" t="s">
        <v>13382</v>
      </c>
      <c r="AD1816" s="35" t="s">
        <v>13383</v>
      </c>
      <c r="AE1816">
        <v>200003049</v>
      </c>
      <c r="AF1816">
        <v>10</v>
      </c>
      <c r="AG1816" s="35" t="s">
        <v>14691</v>
      </c>
      <c r="AI1816">
        <v>10000000</v>
      </c>
      <c r="AJ1816" s="20">
        <v>44356</v>
      </c>
      <c r="AK1816" s="20"/>
      <c r="AL1816">
        <v>6000000</v>
      </c>
      <c r="AO1816">
        <v>6000000</v>
      </c>
      <c r="AP1816" s="35" t="s">
        <v>14691</v>
      </c>
      <c r="AQ1816" s="35" t="s">
        <v>14691</v>
      </c>
      <c r="AR1816" s="35" t="s">
        <v>14691</v>
      </c>
      <c r="AS1816" s="35" t="s">
        <v>14691</v>
      </c>
      <c r="AT1816" s="35" t="s">
        <v>14691</v>
      </c>
      <c r="AU1816">
        <v>10.01</v>
      </c>
      <c r="AV1816">
        <v>10.089</v>
      </c>
      <c r="AW1816" t="b">
        <v>0</v>
      </c>
      <c r="AX1816">
        <v>20000000</v>
      </c>
      <c r="AY1816" s="20">
        <v>45088</v>
      </c>
      <c r="AZ1816" s="20"/>
      <c r="BA1816" s="20"/>
      <c r="BB1816">
        <v>1</v>
      </c>
      <c r="BC1816">
        <v>0.5</v>
      </c>
      <c r="BD1816">
        <v>1</v>
      </c>
      <c r="BE1816">
        <v>11.5</v>
      </c>
      <c r="BF1816" s="35" t="s">
        <v>14691</v>
      </c>
      <c r="BG1816" s="35" t="s">
        <v>13374</v>
      </c>
      <c r="BH1816" s="35" t="s">
        <v>13387</v>
      </c>
      <c r="BI1816" s="35" t="s">
        <v>2584</v>
      </c>
      <c r="BJ1816" s="35" t="s">
        <v>13388</v>
      </c>
    </row>
    <row r="1817" spans="1:62" x14ac:dyDescent="0.2">
      <c r="A1817">
        <v>1815</v>
      </c>
      <c r="B1817" s="35" t="s">
        <v>13374</v>
      </c>
      <c r="C1817" s="35" t="s">
        <v>13375</v>
      </c>
      <c r="D1817" s="35" t="s">
        <v>13376</v>
      </c>
      <c r="E1817" s="35" t="s">
        <v>13389</v>
      </c>
      <c r="F1817" s="35" t="s">
        <v>13378</v>
      </c>
      <c r="G1817" s="20">
        <v>44319</v>
      </c>
      <c r="H1817" s="35" t="s">
        <v>3225</v>
      </c>
      <c r="I1817" s="35" t="s">
        <v>54</v>
      </c>
      <c r="J1817" s="35" t="s">
        <v>69</v>
      </c>
      <c r="K1817">
        <v>18</v>
      </c>
      <c r="L1817">
        <v>9.1999999999999993</v>
      </c>
      <c r="M1817" s="35" t="s">
        <v>13379</v>
      </c>
      <c r="N1817" s="35" t="s">
        <v>13380</v>
      </c>
      <c r="O1817" s="35" t="s">
        <v>51</v>
      </c>
      <c r="P1817" s="35" t="s">
        <v>2656</v>
      </c>
      <c r="Q1817" s="35" t="s">
        <v>59</v>
      </c>
      <c r="R1817" s="35" t="s">
        <v>2577</v>
      </c>
      <c r="S1817" s="35" t="s">
        <v>13381</v>
      </c>
      <c r="T1817">
        <v>20000000</v>
      </c>
      <c r="U1817">
        <v>10</v>
      </c>
      <c r="V1817" s="35" t="s">
        <v>14691</v>
      </c>
      <c r="W1817" s="35" t="s">
        <v>365</v>
      </c>
      <c r="X1817" s="35" t="s">
        <v>130</v>
      </c>
      <c r="Y1817" s="35" t="s">
        <v>167</v>
      </c>
      <c r="Z1817" s="35" t="s">
        <v>14691</v>
      </c>
      <c r="AA1817" s="35" t="s">
        <v>14691</v>
      </c>
      <c r="AB1817">
        <v>30000000</v>
      </c>
      <c r="AC1817" s="35" t="s">
        <v>13382</v>
      </c>
      <c r="AD1817" s="35" t="s">
        <v>13383</v>
      </c>
      <c r="AE1817">
        <v>200003049</v>
      </c>
      <c r="AF1817">
        <v>10</v>
      </c>
      <c r="AG1817" s="35" t="s">
        <v>14691</v>
      </c>
      <c r="AI1817">
        <v>10000000</v>
      </c>
      <c r="AJ1817" s="20">
        <v>44356</v>
      </c>
      <c r="AK1817" s="20"/>
      <c r="AL1817">
        <v>6000000</v>
      </c>
      <c r="AO1817">
        <v>6000000</v>
      </c>
      <c r="AP1817" s="35" t="s">
        <v>14691</v>
      </c>
      <c r="AQ1817" s="35" t="s">
        <v>14691</v>
      </c>
      <c r="AR1817" s="35" t="s">
        <v>14691</v>
      </c>
      <c r="AS1817" s="35" t="s">
        <v>14691</v>
      </c>
      <c r="AT1817" s="35" t="s">
        <v>14691</v>
      </c>
      <c r="AU1817">
        <v>10.01</v>
      </c>
      <c r="AV1817">
        <v>10.089</v>
      </c>
      <c r="AW1817" t="b">
        <v>0</v>
      </c>
      <c r="AX1817">
        <v>20000000</v>
      </c>
      <c r="AY1817" s="20">
        <v>45088</v>
      </c>
      <c r="AZ1817" s="20"/>
      <c r="BA1817" s="20"/>
      <c r="BB1817">
        <v>1</v>
      </c>
      <c r="BC1817">
        <v>0.5</v>
      </c>
      <c r="BD1817">
        <v>1</v>
      </c>
      <c r="BE1817">
        <v>11.5</v>
      </c>
      <c r="BF1817" s="35" t="s">
        <v>14691</v>
      </c>
      <c r="BG1817" s="35" t="s">
        <v>13390</v>
      </c>
      <c r="BH1817" s="35" t="s">
        <v>13391</v>
      </c>
      <c r="BI1817" s="35" t="s">
        <v>2589</v>
      </c>
      <c r="BJ1817" s="35" t="s">
        <v>13392</v>
      </c>
    </row>
    <row r="1818" spans="1:62" x14ac:dyDescent="0.2">
      <c r="A1818">
        <v>1816</v>
      </c>
      <c r="B1818" s="35" t="s">
        <v>6077</v>
      </c>
      <c r="C1818" s="35" t="s">
        <v>6078</v>
      </c>
      <c r="D1818" s="35" t="s">
        <v>6079</v>
      </c>
      <c r="E1818" s="35" t="s">
        <v>6080</v>
      </c>
      <c r="F1818" s="35" t="s">
        <v>6081</v>
      </c>
      <c r="G1818" s="20">
        <v>44159</v>
      </c>
      <c r="H1818" s="35" t="s">
        <v>3225</v>
      </c>
      <c r="I1818" s="35" t="s">
        <v>54</v>
      </c>
      <c r="J1818" s="35" t="s">
        <v>69</v>
      </c>
      <c r="K1818">
        <v>18</v>
      </c>
      <c r="L1818">
        <v>9.1999999999999993</v>
      </c>
      <c r="M1818" s="35" t="s">
        <v>6082</v>
      </c>
      <c r="N1818" s="35" t="s">
        <v>6083</v>
      </c>
      <c r="O1818" s="35" t="s">
        <v>68</v>
      </c>
      <c r="P1818" s="35" t="s">
        <v>2575</v>
      </c>
      <c r="Q1818" s="35" t="s">
        <v>209</v>
      </c>
      <c r="R1818" s="35" t="s">
        <v>2623</v>
      </c>
      <c r="S1818" s="35" t="s">
        <v>6084</v>
      </c>
      <c r="T1818">
        <v>41400000</v>
      </c>
      <c r="U1818">
        <v>10</v>
      </c>
      <c r="V1818" s="35" t="s">
        <v>14691</v>
      </c>
      <c r="W1818" s="35" t="s">
        <v>363</v>
      </c>
      <c r="X1818" s="35" t="s">
        <v>130</v>
      </c>
      <c r="Y1818" s="35" t="s">
        <v>48</v>
      </c>
      <c r="Z1818" s="35" t="s">
        <v>14691</v>
      </c>
      <c r="AA1818" s="35" t="s">
        <v>14691</v>
      </c>
      <c r="AC1818" s="35" t="s">
        <v>14691</v>
      </c>
      <c r="AD1818" s="35" t="s">
        <v>14691</v>
      </c>
      <c r="AE1818">
        <v>414000000</v>
      </c>
      <c r="AF1818">
        <v>10</v>
      </c>
      <c r="AG1818" s="35" t="s">
        <v>14691</v>
      </c>
      <c r="AI1818">
        <v>20700000</v>
      </c>
      <c r="AJ1818" s="20">
        <v>44176</v>
      </c>
      <c r="AK1818" s="20"/>
      <c r="AL1818">
        <v>10280000</v>
      </c>
      <c r="AO1818">
        <v>10280000</v>
      </c>
      <c r="AP1818" s="35" t="s">
        <v>14691</v>
      </c>
      <c r="AQ1818" s="35" t="s">
        <v>14691</v>
      </c>
      <c r="AR1818" s="35" t="s">
        <v>14691</v>
      </c>
      <c r="AS1818" s="35" t="s">
        <v>14691</v>
      </c>
      <c r="AT1818" s="35" t="s">
        <v>14691</v>
      </c>
      <c r="AU1818">
        <v>10</v>
      </c>
      <c r="AV1818">
        <v>10.039</v>
      </c>
      <c r="AW1818" t="b">
        <v>0</v>
      </c>
      <c r="AX1818">
        <v>41400000</v>
      </c>
      <c r="AY1818" s="20">
        <v>44910</v>
      </c>
      <c r="AZ1818" s="20"/>
      <c r="BA1818" s="20"/>
      <c r="BB1818">
        <v>1</v>
      </c>
      <c r="BC1818">
        <v>0.5</v>
      </c>
      <c r="BD1818">
        <v>1</v>
      </c>
      <c r="BE1818">
        <v>11.5</v>
      </c>
      <c r="BF1818" s="35" t="s">
        <v>14691</v>
      </c>
      <c r="BG1818" s="35" t="s">
        <v>364</v>
      </c>
      <c r="BH1818" s="35" t="s">
        <v>6085</v>
      </c>
      <c r="BI1818" s="35" t="s">
        <v>2580</v>
      </c>
      <c r="BJ1818" s="35" t="s">
        <v>6086</v>
      </c>
    </row>
    <row r="1819" spans="1:62" x14ac:dyDescent="0.2">
      <c r="A1819">
        <v>1817</v>
      </c>
      <c r="B1819" s="35" t="s">
        <v>6077</v>
      </c>
      <c r="C1819" s="35" t="s">
        <v>6078</v>
      </c>
      <c r="D1819" s="35" t="s">
        <v>6079</v>
      </c>
      <c r="E1819" s="35" t="s">
        <v>6087</v>
      </c>
      <c r="F1819" s="35" t="s">
        <v>6081</v>
      </c>
      <c r="G1819" s="20">
        <v>44159</v>
      </c>
      <c r="H1819" s="35" t="s">
        <v>3225</v>
      </c>
      <c r="I1819" s="35" t="s">
        <v>54</v>
      </c>
      <c r="J1819" s="35" t="s">
        <v>69</v>
      </c>
      <c r="K1819">
        <v>18</v>
      </c>
      <c r="L1819">
        <v>9.1999999999999993</v>
      </c>
      <c r="M1819" s="35" t="s">
        <v>6082</v>
      </c>
      <c r="N1819" s="35" t="s">
        <v>6083</v>
      </c>
      <c r="O1819" s="35" t="s">
        <v>68</v>
      </c>
      <c r="P1819" s="35" t="s">
        <v>2575</v>
      </c>
      <c r="Q1819" s="35" t="s">
        <v>209</v>
      </c>
      <c r="R1819" s="35" t="s">
        <v>2623</v>
      </c>
      <c r="S1819" s="35" t="s">
        <v>6084</v>
      </c>
      <c r="T1819">
        <v>41400000</v>
      </c>
      <c r="U1819">
        <v>10</v>
      </c>
      <c r="V1819" s="35" t="s">
        <v>14691</v>
      </c>
      <c r="W1819" s="35" t="s">
        <v>363</v>
      </c>
      <c r="X1819" s="35" t="s">
        <v>130</v>
      </c>
      <c r="Y1819" s="35" t="s">
        <v>48</v>
      </c>
      <c r="Z1819" s="35" t="s">
        <v>14691</v>
      </c>
      <c r="AA1819" s="35" t="s">
        <v>14691</v>
      </c>
      <c r="AC1819" s="35" t="s">
        <v>14691</v>
      </c>
      <c r="AD1819" s="35" t="s">
        <v>14691</v>
      </c>
      <c r="AE1819">
        <v>414000000</v>
      </c>
      <c r="AF1819">
        <v>10</v>
      </c>
      <c r="AG1819" s="35" t="s">
        <v>14691</v>
      </c>
      <c r="AI1819">
        <v>20700000</v>
      </c>
      <c r="AJ1819" s="20">
        <v>44176</v>
      </c>
      <c r="AK1819" s="20"/>
      <c r="AL1819">
        <v>10280000</v>
      </c>
      <c r="AO1819">
        <v>10280000</v>
      </c>
      <c r="AP1819" s="35" t="s">
        <v>14691</v>
      </c>
      <c r="AQ1819" s="35" t="s">
        <v>14691</v>
      </c>
      <c r="AR1819" s="35" t="s">
        <v>14691</v>
      </c>
      <c r="AS1819" s="35" t="s">
        <v>14691</v>
      </c>
      <c r="AT1819" s="35" t="s">
        <v>14691</v>
      </c>
      <c r="AU1819">
        <v>10</v>
      </c>
      <c r="AV1819">
        <v>10.039</v>
      </c>
      <c r="AW1819" t="b">
        <v>0</v>
      </c>
      <c r="AX1819">
        <v>41400000</v>
      </c>
      <c r="AY1819" s="20">
        <v>44910</v>
      </c>
      <c r="AZ1819" s="20"/>
      <c r="BA1819" s="20"/>
      <c r="BB1819">
        <v>1</v>
      </c>
      <c r="BC1819">
        <v>0.5</v>
      </c>
      <c r="BD1819">
        <v>1</v>
      </c>
      <c r="BE1819">
        <v>11.5</v>
      </c>
      <c r="BF1819" s="35" t="s">
        <v>14691</v>
      </c>
      <c r="BG1819" s="35" t="s">
        <v>6077</v>
      </c>
      <c r="BH1819" s="35" t="s">
        <v>6088</v>
      </c>
      <c r="BI1819" s="35" t="s">
        <v>2584</v>
      </c>
      <c r="BJ1819" s="35" t="s">
        <v>6089</v>
      </c>
    </row>
    <row r="1820" spans="1:62" x14ac:dyDescent="0.2">
      <c r="A1820">
        <v>1818</v>
      </c>
      <c r="B1820" s="35" t="s">
        <v>6077</v>
      </c>
      <c r="C1820" s="35" t="s">
        <v>6078</v>
      </c>
      <c r="D1820" s="35" t="s">
        <v>6079</v>
      </c>
      <c r="E1820" s="35" t="s">
        <v>6090</v>
      </c>
      <c r="F1820" s="35" t="s">
        <v>6081</v>
      </c>
      <c r="G1820" s="20">
        <v>44159</v>
      </c>
      <c r="H1820" s="35" t="s">
        <v>3225</v>
      </c>
      <c r="I1820" s="35" t="s">
        <v>54</v>
      </c>
      <c r="J1820" s="35" t="s">
        <v>69</v>
      </c>
      <c r="K1820">
        <v>18</v>
      </c>
      <c r="L1820">
        <v>9.1999999999999993</v>
      </c>
      <c r="M1820" s="35" t="s">
        <v>6082</v>
      </c>
      <c r="N1820" s="35" t="s">
        <v>6083</v>
      </c>
      <c r="O1820" s="35" t="s">
        <v>68</v>
      </c>
      <c r="P1820" s="35" t="s">
        <v>2575</v>
      </c>
      <c r="Q1820" s="35" t="s">
        <v>209</v>
      </c>
      <c r="R1820" s="35" t="s">
        <v>2623</v>
      </c>
      <c r="S1820" s="35" t="s">
        <v>6084</v>
      </c>
      <c r="T1820">
        <v>41400000</v>
      </c>
      <c r="U1820">
        <v>10</v>
      </c>
      <c r="V1820" s="35" t="s">
        <v>14691</v>
      </c>
      <c r="W1820" s="35" t="s">
        <v>363</v>
      </c>
      <c r="X1820" s="35" t="s">
        <v>130</v>
      </c>
      <c r="Y1820" s="35" t="s">
        <v>48</v>
      </c>
      <c r="Z1820" s="35" t="s">
        <v>14691</v>
      </c>
      <c r="AA1820" s="35" t="s">
        <v>14691</v>
      </c>
      <c r="AC1820" s="35" t="s">
        <v>14691</v>
      </c>
      <c r="AD1820" s="35" t="s">
        <v>14691</v>
      </c>
      <c r="AE1820">
        <v>414000000</v>
      </c>
      <c r="AF1820">
        <v>10</v>
      </c>
      <c r="AG1820" s="35" t="s">
        <v>14691</v>
      </c>
      <c r="AI1820">
        <v>20700000</v>
      </c>
      <c r="AJ1820" s="20">
        <v>44176</v>
      </c>
      <c r="AK1820" s="20"/>
      <c r="AL1820">
        <v>10280000</v>
      </c>
      <c r="AO1820">
        <v>10280000</v>
      </c>
      <c r="AP1820" s="35" t="s">
        <v>14691</v>
      </c>
      <c r="AQ1820" s="35" t="s">
        <v>14691</v>
      </c>
      <c r="AR1820" s="35" t="s">
        <v>14691</v>
      </c>
      <c r="AS1820" s="35" t="s">
        <v>14691</v>
      </c>
      <c r="AT1820" s="35" t="s">
        <v>14691</v>
      </c>
      <c r="AU1820">
        <v>10</v>
      </c>
      <c r="AV1820">
        <v>10.039</v>
      </c>
      <c r="AW1820" t="b">
        <v>0</v>
      </c>
      <c r="AX1820">
        <v>41400000</v>
      </c>
      <c r="AY1820" s="20">
        <v>44910</v>
      </c>
      <c r="AZ1820" s="20"/>
      <c r="BA1820" s="20"/>
      <c r="BB1820">
        <v>1</v>
      </c>
      <c r="BC1820">
        <v>0.5</v>
      </c>
      <c r="BD1820">
        <v>1</v>
      </c>
      <c r="BE1820">
        <v>11.5</v>
      </c>
      <c r="BF1820" s="35" t="s">
        <v>14691</v>
      </c>
      <c r="BG1820" s="35" t="s">
        <v>6091</v>
      </c>
      <c r="BH1820" s="35" t="s">
        <v>6092</v>
      </c>
      <c r="BI1820" s="35" t="s">
        <v>2589</v>
      </c>
      <c r="BJ1820" s="35" t="s">
        <v>6093</v>
      </c>
    </row>
    <row r="1821" spans="1:62" x14ac:dyDescent="0.2">
      <c r="A1821">
        <v>1819</v>
      </c>
      <c r="B1821" s="35" t="s">
        <v>8697</v>
      </c>
      <c r="C1821" s="35" t="s">
        <v>8698</v>
      </c>
      <c r="D1821" s="35" t="s">
        <v>8699</v>
      </c>
      <c r="E1821" s="35" t="s">
        <v>8700</v>
      </c>
      <c r="F1821" s="35" t="s">
        <v>8701</v>
      </c>
      <c r="G1821" s="20">
        <v>44211</v>
      </c>
      <c r="H1821" s="35" t="s">
        <v>150</v>
      </c>
      <c r="I1821" s="35" t="s">
        <v>54</v>
      </c>
      <c r="J1821" s="35" t="s">
        <v>176</v>
      </c>
      <c r="K1821">
        <v>18</v>
      </c>
      <c r="M1821" s="35" t="s">
        <v>8702</v>
      </c>
      <c r="N1821" s="35" t="s">
        <v>8703</v>
      </c>
      <c r="O1821" s="35" t="s">
        <v>90</v>
      </c>
      <c r="P1821" s="35" t="s">
        <v>2656</v>
      </c>
      <c r="Q1821" s="35" t="s">
        <v>74</v>
      </c>
      <c r="R1821" s="35" t="s">
        <v>2623</v>
      </c>
      <c r="S1821" s="35" t="s">
        <v>4658</v>
      </c>
      <c r="T1821">
        <v>55200000</v>
      </c>
      <c r="U1821">
        <v>10</v>
      </c>
      <c r="V1821" s="35" t="s">
        <v>8704</v>
      </c>
      <c r="W1821" s="35" t="s">
        <v>361</v>
      </c>
      <c r="X1821" s="35" t="s">
        <v>57</v>
      </c>
      <c r="Y1821" s="35" t="s">
        <v>56</v>
      </c>
      <c r="Z1821" s="35" t="s">
        <v>65</v>
      </c>
      <c r="AA1821" s="35" t="s">
        <v>219</v>
      </c>
      <c r="AC1821" s="35" t="s">
        <v>14691</v>
      </c>
      <c r="AD1821" s="35" t="s">
        <v>14691</v>
      </c>
      <c r="AE1821">
        <v>552000000</v>
      </c>
      <c r="AF1821">
        <v>10</v>
      </c>
      <c r="AG1821" s="35" t="s">
        <v>360</v>
      </c>
      <c r="AH1821">
        <v>2650000000</v>
      </c>
      <c r="AI1821">
        <v>13800000</v>
      </c>
      <c r="AJ1821" s="20">
        <v>44236</v>
      </c>
      <c r="AK1821" s="20">
        <v>44405</v>
      </c>
      <c r="AL1821">
        <v>14040000</v>
      </c>
      <c r="AO1821">
        <v>9360000</v>
      </c>
      <c r="AP1821" s="35" t="s">
        <v>14691</v>
      </c>
      <c r="AQ1821" s="35" t="s">
        <v>14691</v>
      </c>
      <c r="AR1821" s="35" t="s">
        <v>359</v>
      </c>
      <c r="AS1821" s="35" t="s">
        <v>8705</v>
      </c>
      <c r="AT1821" s="35" t="s">
        <v>14691</v>
      </c>
      <c r="AU1821">
        <v>10</v>
      </c>
      <c r="AV1821">
        <v>10.048</v>
      </c>
      <c r="AW1821" t="b">
        <v>1</v>
      </c>
      <c r="AX1821">
        <v>55200000</v>
      </c>
      <c r="AY1821" s="20">
        <v>44968</v>
      </c>
      <c r="AZ1821" s="20">
        <v>44615</v>
      </c>
      <c r="BA1821" s="20">
        <v>45057</v>
      </c>
      <c r="BB1821">
        <v>1</v>
      </c>
      <c r="BC1821">
        <v>0.25</v>
      </c>
      <c r="BD1821">
        <v>1</v>
      </c>
      <c r="BE1821">
        <v>11.5</v>
      </c>
      <c r="BF1821" s="35" t="s">
        <v>14691</v>
      </c>
      <c r="BG1821" s="35" t="s">
        <v>362</v>
      </c>
      <c r="BH1821" s="35" t="s">
        <v>8706</v>
      </c>
      <c r="BI1821" s="35" t="s">
        <v>2580</v>
      </c>
      <c r="BJ1821" s="35" t="s">
        <v>8707</v>
      </c>
    </row>
    <row r="1822" spans="1:62" x14ac:dyDescent="0.2">
      <c r="A1822">
        <v>1820</v>
      </c>
      <c r="B1822" s="35" t="s">
        <v>8697</v>
      </c>
      <c r="C1822" s="35" t="s">
        <v>8698</v>
      </c>
      <c r="D1822" s="35" t="s">
        <v>8699</v>
      </c>
      <c r="E1822" s="35" t="s">
        <v>8708</v>
      </c>
      <c r="F1822" s="35" t="s">
        <v>8701</v>
      </c>
      <c r="G1822" s="20">
        <v>44211</v>
      </c>
      <c r="H1822" s="35" t="s">
        <v>150</v>
      </c>
      <c r="I1822" s="35" t="s">
        <v>54</v>
      </c>
      <c r="J1822" s="35" t="s">
        <v>176</v>
      </c>
      <c r="K1822">
        <v>18</v>
      </c>
      <c r="M1822" s="35" t="s">
        <v>8702</v>
      </c>
      <c r="N1822" s="35" t="s">
        <v>8703</v>
      </c>
      <c r="O1822" s="35" t="s">
        <v>90</v>
      </c>
      <c r="P1822" s="35" t="s">
        <v>2656</v>
      </c>
      <c r="Q1822" s="35" t="s">
        <v>74</v>
      </c>
      <c r="R1822" s="35" t="s">
        <v>2623</v>
      </c>
      <c r="S1822" s="35" t="s">
        <v>4658</v>
      </c>
      <c r="T1822">
        <v>55200000</v>
      </c>
      <c r="U1822">
        <v>10</v>
      </c>
      <c r="V1822" s="35" t="s">
        <v>8704</v>
      </c>
      <c r="W1822" s="35" t="s">
        <v>361</v>
      </c>
      <c r="X1822" s="35" t="s">
        <v>57</v>
      </c>
      <c r="Y1822" s="35" t="s">
        <v>56</v>
      </c>
      <c r="Z1822" s="35" t="s">
        <v>65</v>
      </c>
      <c r="AA1822" s="35" t="s">
        <v>219</v>
      </c>
      <c r="AC1822" s="35" t="s">
        <v>14691</v>
      </c>
      <c r="AD1822" s="35" t="s">
        <v>14691</v>
      </c>
      <c r="AE1822">
        <v>552000000</v>
      </c>
      <c r="AF1822">
        <v>10</v>
      </c>
      <c r="AG1822" s="35" t="s">
        <v>360</v>
      </c>
      <c r="AH1822">
        <v>2650000000</v>
      </c>
      <c r="AI1822">
        <v>13800000</v>
      </c>
      <c r="AJ1822" s="20">
        <v>44236</v>
      </c>
      <c r="AK1822" s="20">
        <v>44405</v>
      </c>
      <c r="AL1822">
        <v>14040000</v>
      </c>
      <c r="AO1822">
        <v>9360000</v>
      </c>
      <c r="AP1822" s="35" t="s">
        <v>14691</v>
      </c>
      <c r="AQ1822" s="35" t="s">
        <v>14691</v>
      </c>
      <c r="AR1822" s="35" t="s">
        <v>359</v>
      </c>
      <c r="AS1822" s="35" t="s">
        <v>8705</v>
      </c>
      <c r="AT1822" s="35" t="s">
        <v>14691</v>
      </c>
      <c r="AU1822">
        <v>10</v>
      </c>
      <c r="AV1822">
        <v>10.048</v>
      </c>
      <c r="AW1822" t="b">
        <v>1</v>
      </c>
      <c r="AX1822">
        <v>55200000</v>
      </c>
      <c r="AY1822" s="20">
        <v>44968</v>
      </c>
      <c r="AZ1822" s="20">
        <v>44615</v>
      </c>
      <c r="BA1822" s="20">
        <v>45057</v>
      </c>
      <c r="BB1822">
        <v>1</v>
      </c>
      <c r="BC1822">
        <v>0.25</v>
      </c>
      <c r="BD1822">
        <v>1</v>
      </c>
      <c r="BE1822">
        <v>11.5</v>
      </c>
      <c r="BF1822" s="35" t="s">
        <v>14691</v>
      </c>
      <c r="BG1822" s="35" t="s">
        <v>8709</v>
      </c>
      <c r="BH1822" s="35" t="s">
        <v>8710</v>
      </c>
      <c r="BI1822" s="35" t="s">
        <v>2584</v>
      </c>
      <c r="BJ1822" s="35" t="s">
        <v>8711</v>
      </c>
    </row>
    <row r="1823" spans="1:62" x14ac:dyDescent="0.2">
      <c r="A1823">
        <v>1821</v>
      </c>
      <c r="B1823" s="35" t="s">
        <v>8697</v>
      </c>
      <c r="C1823" s="35" t="s">
        <v>8698</v>
      </c>
      <c r="D1823" s="35" t="s">
        <v>8699</v>
      </c>
      <c r="E1823" s="35" t="s">
        <v>8712</v>
      </c>
      <c r="F1823" s="35" t="s">
        <v>8701</v>
      </c>
      <c r="G1823" s="20">
        <v>44211</v>
      </c>
      <c r="H1823" s="35" t="s">
        <v>150</v>
      </c>
      <c r="I1823" s="35" t="s">
        <v>54</v>
      </c>
      <c r="J1823" s="35" t="s">
        <v>176</v>
      </c>
      <c r="K1823">
        <v>18</v>
      </c>
      <c r="M1823" s="35" t="s">
        <v>8702</v>
      </c>
      <c r="N1823" s="35" t="s">
        <v>8703</v>
      </c>
      <c r="O1823" s="35" t="s">
        <v>90</v>
      </c>
      <c r="P1823" s="35" t="s">
        <v>2656</v>
      </c>
      <c r="Q1823" s="35" t="s">
        <v>74</v>
      </c>
      <c r="R1823" s="35" t="s">
        <v>2623</v>
      </c>
      <c r="S1823" s="35" t="s">
        <v>4658</v>
      </c>
      <c r="T1823">
        <v>55200000</v>
      </c>
      <c r="U1823">
        <v>10</v>
      </c>
      <c r="V1823" s="35" t="s">
        <v>8704</v>
      </c>
      <c r="W1823" s="35" t="s">
        <v>361</v>
      </c>
      <c r="X1823" s="35" t="s">
        <v>57</v>
      </c>
      <c r="Y1823" s="35" t="s">
        <v>56</v>
      </c>
      <c r="Z1823" s="35" t="s">
        <v>65</v>
      </c>
      <c r="AA1823" s="35" t="s">
        <v>219</v>
      </c>
      <c r="AC1823" s="35" t="s">
        <v>14691</v>
      </c>
      <c r="AD1823" s="35" t="s">
        <v>14691</v>
      </c>
      <c r="AE1823">
        <v>552000000</v>
      </c>
      <c r="AF1823">
        <v>10</v>
      </c>
      <c r="AG1823" s="35" t="s">
        <v>360</v>
      </c>
      <c r="AH1823">
        <v>2650000000</v>
      </c>
      <c r="AI1823">
        <v>13800000</v>
      </c>
      <c r="AJ1823" s="20">
        <v>44236</v>
      </c>
      <c r="AK1823" s="20">
        <v>44405</v>
      </c>
      <c r="AL1823">
        <v>14040000</v>
      </c>
      <c r="AO1823">
        <v>9360000</v>
      </c>
      <c r="AP1823" s="35" t="s">
        <v>14691</v>
      </c>
      <c r="AQ1823" s="35" t="s">
        <v>14691</v>
      </c>
      <c r="AR1823" s="35" t="s">
        <v>359</v>
      </c>
      <c r="AS1823" s="35" t="s">
        <v>8705</v>
      </c>
      <c r="AT1823" s="35" t="s">
        <v>14691</v>
      </c>
      <c r="AU1823">
        <v>10</v>
      </c>
      <c r="AV1823">
        <v>10.048</v>
      </c>
      <c r="AW1823" t="b">
        <v>1</v>
      </c>
      <c r="AX1823">
        <v>55200000</v>
      </c>
      <c r="AY1823" s="20">
        <v>44968</v>
      </c>
      <c r="AZ1823" s="20">
        <v>44615</v>
      </c>
      <c r="BA1823" s="20">
        <v>45057</v>
      </c>
      <c r="BB1823">
        <v>1</v>
      </c>
      <c r="BC1823">
        <v>0.25</v>
      </c>
      <c r="BD1823">
        <v>1</v>
      </c>
      <c r="BE1823">
        <v>11.5</v>
      </c>
      <c r="BF1823" s="35" t="s">
        <v>14691</v>
      </c>
      <c r="BG1823" s="35" t="s">
        <v>8713</v>
      </c>
      <c r="BH1823" s="35" t="s">
        <v>8714</v>
      </c>
      <c r="BI1823" s="35" t="s">
        <v>2589</v>
      </c>
      <c r="BJ1823" s="35" t="s">
        <v>8715</v>
      </c>
    </row>
    <row r="1824" spans="1:62" x14ac:dyDescent="0.2">
      <c r="A1824">
        <v>1822</v>
      </c>
      <c r="B1824" s="35" t="s">
        <v>13245</v>
      </c>
      <c r="C1824" s="35" t="s">
        <v>13246</v>
      </c>
      <c r="D1824" s="35" t="s">
        <v>13247</v>
      </c>
      <c r="E1824" s="35" t="s">
        <v>13248</v>
      </c>
      <c r="F1824" s="35" t="s">
        <v>13249</v>
      </c>
      <c r="G1824" s="20">
        <v>44587</v>
      </c>
      <c r="H1824" s="35" t="s">
        <v>128</v>
      </c>
      <c r="I1824" s="35" t="s">
        <v>61</v>
      </c>
      <c r="J1824" s="35" t="s">
        <v>69</v>
      </c>
      <c r="K1824">
        <v>18</v>
      </c>
      <c r="L1824">
        <v>9.1999999999999993</v>
      </c>
      <c r="M1824" s="35" t="s">
        <v>13250</v>
      </c>
      <c r="N1824" s="35" t="s">
        <v>13251</v>
      </c>
      <c r="O1824" s="35" t="s">
        <v>267</v>
      </c>
      <c r="P1824" s="35" t="s">
        <v>2656</v>
      </c>
      <c r="Q1824" s="35" t="s">
        <v>341</v>
      </c>
      <c r="R1824" s="35" t="s">
        <v>2577</v>
      </c>
      <c r="S1824" s="35" t="s">
        <v>13252</v>
      </c>
      <c r="T1824">
        <v>22500000</v>
      </c>
      <c r="U1824">
        <v>10</v>
      </c>
      <c r="V1824" s="35" t="s">
        <v>13253</v>
      </c>
      <c r="W1824" s="35" t="s">
        <v>118</v>
      </c>
      <c r="X1824" s="35" t="s">
        <v>79</v>
      </c>
      <c r="Y1824" s="35" t="s">
        <v>48</v>
      </c>
      <c r="Z1824" s="35" t="s">
        <v>14691</v>
      </c>
      <c r="AA1824" s="35" t="s">
        <v>14691</v>
      </c>
      <c r="AB1824">
        <v>50000000</v>
      </c>
      <c r="AC1824" s="35" t="s">
        <v>13253</v>
      </c>
      <c r="AD1824" s="35" t="s">
        <v>13254</v>
      </c>
      <c r="AE1824">
        <v>231750000</v>
      </c>
      <c r="AF1824">
        <v>10.3</v>
      </c>
      <c r="AG1824" s="35" t="s">
        <v>14691</v>
      </c>
      <c r="AI1824">
        <v>11250000</v>
      </c>
      <c r="AJ1824" s="20">
        <v>44622</v>
      </c>
      <c r="AK1824" s="20"/>
      <c r="AP1824" s="35" t="s">
        <v>14691</v>
      </c>
      <c r="AQ1824" s="35" t="s">
        <v>14691</v>
      </c>
      <c r="AR1824" s="35" t="s">
        <v>14691</v>
      </c>
      <c r="AS1824" s="35" t="s">
        <v>14691</v>
      </c>
      <c r="AT1824" s="35" t="s">
        <v>14691</v>
      </c>
      <c r="AW1824" t="b">
        <v>0</v>
      </c>
      <c r="AX1824">
        <v>22500000</v>
      </c>
      <c r="AY1824" s="20">
        <v>45081</v>
      </c>
      <c r="AZ1824" s="20"/>
      <c r="BA1824" s="20">
        <v>45264</v>
      </c>
      <c r="BB1824">
        <v>1</v>
      </c>
      <c r="BC1824">
        <v>0.5</v>
      </c>
      <c r="BD1824">
        <v>1</v>
      </c>
      <c r="BE1824">
        <v>11.5</v>
      </c>
      <c r="BF1824" s="35" t="s">
        <v>14691</v>
      </c>
      <c r="BG1824" s="35" t="s">
        <v>358</v>
      </c>
      <c r="BH1824" s="35" t="s">
        <v>6937</v>
      </c>
      <c r="BI1824" s="35" t="s">
        <v>2580</v>
      </c>
      <c r="BJ1824" s="35" t="s">
        <v>6938</v>
      </c>
    </row>
    <row r="1825" spans="1:62" x14ac:dyDescent="0.2">
      <c r="A1825">
        <v>1823</v>
      </c>
      <c r="B1825" s="35" t="s">
        <v>13245</v>
      </c>
      <c r="C1825" s="35" t="s">
        <v>13246</v>
      </c>
      <c r="D1825" s="35" t="s">
        <v>13247</v>
      </c>
      <c r="E1825" s="35" t="s">
        <v>13255</v>
      </c>
      <c r="F1825" s="35" t="s">
        <v>13249</v>
      </c>
      <c r="G1825" s="20">
        <v>44587</v>
      </c>
      <c r="H1825" s="35" t="s">
        <v>128</v>
      </c>
      <c r="I1825" s="35" t="s">
        <v>61</v>
      </c>
      <c r="J1825" s="35" t="s">
        <v>69</v>
      </c>
      <c r="K1825">
        <v>18</v>
      </c>
      <c r="L1825">
        <v>9.1999999999999993</v>
      </c>
      <c r="M1825" s="35" t="s">
        <v>13250</v>
      </c>
      <c r="N1825" s="35" t="s">
        <v>13251</v>
      </c>
      <c r="O1825" s="35" t="s">
        <v>267</v>
      </c>
      <c r="P1825" s="35" t="s">
        <v>2656</v>
      </c>
      <c r="Q1825" s="35" t="s">
        <v>341</v>
      </c>
      <c r="R1825" s="35" t="s">
        <v>2577</v>
      </c>
      <c r="S1825" s="35" t="s">
        <v>13252</v>
      </c>
      <c r="T1825">
        <v>22500000</v>
      </c>
      <c r="U1825">
        <v>10</v>
      </c>
      <c r="V1825" s="35" t="s">
        <v>13253</v>
      </c>
      <c r="W1825" s="35" t="s">
        <v>118</v>
      </c>
      <c r="X1825" s="35" t="s">
        <v>79</v>
      </c>
      <c r="Y1825" s="35" t="s">
        <v>48</v>
      </c>
      <c r="Z1825" s="35" t="s">
        <v>14691</v>
      </c>
      <c r="AA1825" s="35" t="s">
        <v>14691</v>
      </c>
      <c r="AB1825">
        <v>50000000</v>
      </c>
      <c r="AC1825" s="35" t="s">
        <v>13253</v>
      </c>
      <c r="AD1825" s="35" t="s">
        <v>13254</v>
      </c>
      <c r="AE1825">
        <v>231750000</v>
      </c>
      <c r="AF1825">
        <v>10.3</v>
      </c>
      <c r="AG1825" s="35" t="s">
        <v>14691</v>
      </c>
      <c r="AI1825">
        <v>11250000</v>
      </c>
      <c r="AJ1825" s="20">
        <v>44622</v>
      </c>
      <c r="AK1825" s="20"/>
      <c r="AP1825" s="35" t="s">
        <v>14691</v>
      </c>
      <c r="AQ1825" s="35" t="s">
        <v>14691</v>
      </c>
      <c r="AR1825" s="35" t="s">
        <v>14691</v>
      </c>
      <c r="AS1825" s="35" t="s">
        <v>14691</v>
      </c>
      <c r="AT1825" s="35" t="s">
        <v>14691</v>
      </c>
      <c r="AW1825" t="b">
        <v>0</v>
      </c>
      <c r="AX1825">
        <v>22500000</v>
      </c>
      <c r="AY1825" s="20">
        <v>45081</v>
      </c>
      <c r="AZ1825" s="20"/>
      <c r="BA1825" s="20">
        <v>45264</v>
      </c>
      <c r="BB1825">
        <v>1</v>
      </c>
      <c r="BC1825">
        <v>0.5</v>
      </c>
      <c r="BD1825">
        <v>1</v>
      </c>
      <c r="BE1825">
        <v>11.5</v>
      </c>
      <c r="BF1825" s="35" t="s">
        <v>14691</v>
      </c>
      <c r="BG1825" s="35" t="s">
        <v>13245</v>
      </c>
      <c r="BH1825" s="35" t="s">
        <v>13256</v>
      </c>
      <c r="BI1825" s="35" t="s">
        <v>2584</v>
      </c>
      <c r="BJ1825" s="35" t="s">
        <v>13257</v>
      </c>
    </row>
    <row r="1826" spans="1:62" x14ac:dyDescent="0.2">
      <c r="A1826">
        <v>1824</v>
      </c>
      <c r="B1826" s="35" t="s">
        <v>13245</v>
      </c>
      <c r="C1826" s="35" t="s">
        <v>13246</v>
      </c>
      <c r="D1826" s="35" t="s">
        <v>13247</v>
      </c>
      <c r="E1826" s="35" t="s">
        <v>13258</v>
      </c>
      <c r="F1826" s="35" t="s">
        <v>13249</v>
      </c>
      <c r="G1826" s="20">
        <v>44587</v>
      </c>
      <c r="H1826" s="35" t="s">
        <v>128</v>
      </c>
      <c r="I1826" s="35" t="s">
        <v>61</v>
      </c>
      <c r="J1826" s="35" t="s">
        <v>69</v>
      </c>
      <c r="K1826">
        <v>18</v>
      </c>
      <c r="L1826">
        <v>9.1999999999999993</v>
      </c>
      <c r="M1826" s="35" t="s">
        <v>13250</v>
      </c>
      <c r="N1826" s="35" t="s">
        <v>13251</v>
      </c>
      <c r="O1826" s="35" t="s">
        <v>267</v>
      </c>
      <c r="P1826" s="35" t="s">
        <v>2656</v>
      </c>
      <c r="Q1826" s="35" t="s">
        <v>341</v>
      </c>
      <c r="R1826" s="35" t="s">
        <v>2577</v>
      </c>
      <c r="S1826" s="35" t="s">
        <v>13252</v>
      </c>
      <c r="T1826">
        <v>22500000</v>
      </c>
      <c r="U1826">
        <v>10</v>
      </c>
      <c r="V1826" s="35" t="s">
        <v>13253</v>
      </c>
      <c r="W1826" s="35" t="s">
        <v>118</v>
      </c>
      <c r="X1826" s="35" t="s">
        <v>79</v>
      </c>
      <c r="Y1826" s="35" t="s">
        <v>48</v>
      </c>
      <c r="Z1826" s="35" t="s">
        <v>14691</v>
      </c>
      <c r="AA1826" s="35" t="s">
        <v>14691</v>
      </c>
      <c r="AB1826">
        <v>50000000</v>
      </c>
      <c r="AC1826" s="35" t="s">
        <v>13253</v>
      </c>
      <c r="AD1826" s="35" t="s">
        <v>13254</v>
      </c>
      <c r="AE1826">
        <v>231750000</v>
      </c>
      <c r="AF1826">
        <v>10.3</v>
      </c>
      <c r="AG1826" s="35" t="s">
        <v>14691</v>
      </c>
      <c r="AI1826">
        <v>11250000</v>
      </c>
      <c r="AJ1826" s="20">
        <v>44622</v>
      </c>
      <c r="AK1826" s="20"/>
      <c r="AP1826" s="35" t="s">
        <v>14691</v>
      </c>
      <c r="AQ1826" s="35" t="s">
        <v>14691</v>
      </c>
      <c r="AR1826" s="35" t="s">
        <v>14691</v>
      </c>
      <c r="AS1826" s="35" t="s">
        <v>14691</v>
      </c>
      <c r="AT1826" s="35" t="s">
        <v>14691</v>
      </c>
      <c r="AW1826" t="b">
        <v>0</v>
      </c>
      <c r="AX1826">
        <v>22500000</v>
      </c>
      <c r="AY1826" s="20">
        <v>45081</v>
      </c>
      <c r="AZ1826" s="20"/>
      <c r="BA1826" s="20">
        <v>45264</v>
      </c>
      <c r="BB1826">
        <v>1</v>
      </c>
      <c r="BC1826">
        <v>0.5</v>
      </c>
      <c r="BD1826">
        <v>1</v>
      </c>
      <c r="BE1826">
        <v>11.5</v>
      </c>
      <c r="BF1826" s="35" t="s">
        <v>14691</v>
      </c>
      <c r="BG1826" s="35" t="s">
        <v>13259</v>
      </c>
      <c r="BH1826" s="35" t="s">
        <v>6937</v>
      </c>
      <c r="BI1826" s="35" t="s">
        <v>2589</v>
      </c>
      <c r="BJ1826" s="35" t="s">
        <v>6938</v>
      </c>
    </row>
    <row r="1827" spans="1:62" x14ac:dyDescent="0.2">
      <c r="A1827">
        <v>1825</v>
      </c>
      <c r="B1827" s="35" t="s">
        <v>9453</v>
      </c>
      <c r="C1827" s="35" t="s">
        <v>9454</v>
      </c>
      <c r="D1827" s="35" t="s">
        <v>9455</v>
      </c>
      <c r="E1827" s="35" t="s">
        <v>9456</v>
      </c>
      <c r="F1827" s="35" t="s">
        <v>9457</v>
      </c>
      <c r="G1827" s="20">
        <v>44225</v>
      </c>
      <c r="H1827" s="35" t="s">
        <v>3225</v>
      </c>
      <c r="I1827" s="35" t="s">
        <v>54</v>
      </c>
      <c r="J1827" s="35" t="s">
        <v>119</v>
      </c>
      <c r="K1827">
        <v>18</v>
      </c>
      <c r="L1827">
        <v>9.1999999999999993</v>
      </c>
      <c r="M1827" s="35" t="s">
        <v>6817</v>
      </c>
      <c r="N1827" s="35" t="s">
        <v>9458</v>
      </c>
      <c r="O1827" s="35" t="s">
        <v>122</v>
      </c>
      <c r="P1827" s="35" t="s">
        <v>2575</v>
      </c>
      <c r="Q1827" s="35" t="s">
        <v>81</v>
      </c>
      <c r="R1827" s="35" t="s">
        <v>2623</v>
      </c>
      <c r="S1827" s="35" t="s">
        <v>9459</v>
      </c>
      <c r="T1827">
        <v>34500000</v>
      </c>
      <c r="U1827">
        <v>10</v>
      </c>
      <c r="V1827" s="35" t="s">
        <v>9460</v>
      </c>
      <c r="W1827" s="35" t="s">
        <v>356</v>
      </c>
      <c r="X1827" s="35" t="s">
        <v>79</v>
      </c>
      <c r="Y1827" s="35" t="s">
        <v>48</v>
      </c>
      <c r="Z1827" s="35" t="s">
        <v>14691</v>
      </c>
      <c r="AA1827" s="35" t="s">
        <v>14691</v>
      </c>
      <c r="AC1827" s="35" t="s">
        <v>14691</v>
      </c>
      <c r="AD1827" s="35" t="s">
        <v>14691</v>
      </c>
      <c r="AE1827">
        <v>345012561</v>
      </c>
      <c r="AF1827">
        <v>10</v>
      </c>
      <c r="AG1827" s="35" t="s">
        <v>14691</v>
      </c>
      <c r="AI1827">
        <v>6900000</v>
      </c>
      <c r="AJ1827" s="20">
        <v>44246</v>
      </c>
      <c r="AK1827" s="20"/>
      <c r="AL1827">
        <v>8900000</v>
      </c>
      <c r="AO1827">
        <v>5933333</v>
      </c>
      <c r="AP1827" s="35" t="s">
        <v>14691</v>
      </c>
      <c r="AQ1827" s="35" t="s">
        <v>14691</v>
      </c>
      <c r="AR1827" s="35" t="s">
        <v>14691</v>
      </c>
      <c r="AS1827" s="35" t="s">
        <v>14691</v>
      </c>
      <c r="AT1827" s="35" t="s">
        <v>14691</v>
      </c>
      <c r="AU1827">
        <v>10</v>
      </c>
      <c r="AV1827">
        <v>10.048999999999999</v>
      </c>
      <c r="AW1827" t="b">
        <v>0</v>
      </c>
      <c r="AX1827">
        <v>34500000</v>
      </c>
      <c r="AY1827" s="20">
        <v>44980</v>
      </c>
      <c r="AZ1827" s="20"/>
      <c r="BA1827" s="20"/>
      <c r="BB1827">
        <v>1</v>
      </c>
      <c r="BC1827">
        <v>0.20000000298023224</v>
      </c>
      <c r="BD1827">
        <v>1</v>
      </c>
      <c r="BE1827">
        <v>11.5</v>
      </c>
      <c r="BF1827" s="35" t="s">
        <v>14691</v>
      </c>
      <c r="BG1827" s="35" t="s">
        <v>357</v>
      </c>
      <c r="BH1827" s="35" t="s">
        <v>9461</v>
      </c>
      <c r="BI1827" s="35" t="s">
        <v>2580</v>
      </c>
      <c r="BJ1827" s="35" t="s">
        <v>9462</v>
      </c>
    </row>
    <row r="1828" spans="1:62" x14ac:dyDescent="0.2">
      <c r="A1828">
        <v>1826</v>
      </c>
      <c r="B1828" s="35" t="s">
        <v>9453</v>
      </c>
      <c r="C1828" s="35" t="s">
        <v>9454</v>
      </c>
      <c r="D1828" s="35" t="s">
        <v>9455</v>
      </c>
      <c r="E1828" s="35" t="s">
        <v>9463</v>
      </c>
      <c r="F1828" s="35" t="s">
        <v>9457</v>
      </c>
      <c r="G1828" s="20">
        <v>44225</v>
      </c>
      <c r="H1828" s="35" t="s">
        <v>3225</v>
      </c>
      <c r="I1828" s="35" t="s">
        <v>54</v>
      </c>
      <c r="J1828" s="35" t="s">
        <v>119</v>
      </c>
      <c r="K1828">
        <v>18</v>
      </c>
      <c r="L1828">
        <v>9.1999999999999993</v>
      </c>
      <c r="M1828" s="35" t="s">
        <v>6817</v>
      </c>
      <c r="N1828" s="35" t="s">
        <v>9458</v>
      </c>
      <c r="O1828" s="35" t="s">
        <v>122</v>
      </c>
      <c r="P1828" s="35" t="s">
        <v>2575</v>
      </c>
      <c r="Q1828" s="35" t="s">
        <v>81</v>
      </c>
      <c r="R1828" s="35" t="s">
        <v>2623</v>
      </c>
      <c r="S1828" s="35" t="s">
        <v>9459</v>
      </c>
      <c r="T1828">
        <v>34500000</v>
      </c>
      <c r="U1828">
        <v>10</v>
      </c>
      <c r="V1828" s="35" t="s">
        <v>9460</v>
      </c>
      <c r="W1828" s="35" t="s">
        <v>356</v>
      </c>
      <c r="X1828" s="35" t="s">
        <v>79</v>
      </c>
      <c r="Y1828" s="35" t="s">
        <v>48</v>
      </c>
      <c r="Z1828" s="35" t="s">
        <v>14691</v>
      </c>
      <c r="AA1828" s="35" t="s">
        <v>14691</v>
      </c>
      <c r="AC1828" s="35" t="s">
        <v>14691</v>
      </c>
      <c r="AD1828" s="35" t="s">
        <v>14691</v>
      </c>
      <c r="AE1828">
        <v>345012561</v>
      </c>
      <c r="AF1828">
        <v>10</v>
      </c>
      <c r="AG1828" s="35" t="s">
        <v>14691</v>
      </c>
      <c r="AI1828">
        <v>6900000</v>
      </c>
      <c r="AJ1828" s="20">
        <v>44246</v>
      </c>
      <c r="AK1828" s="20"/>
      <c r="AL1828">
        <v>8900000</v>
      </c>
      <c r="AO1828">
        <v>5933333</v>
      </c>
      <c r="AP1828" s="35" t="s">
        <v>14691</v>
      </c>
      <c r="AQ1828" s="35" t="s">
        <v>14691</v>
      </c>
      <c r="AR1828" s="35" t="s">
        <v>14691</v>
      </c>
      <c r="AS1828" s="35" t="s">
        <v>14691</v>
      </c>
      <c r="AT1828" s="35" t="s">
        <v>14691</v>
      </c>
      <c r="AU1828">
        <v>10</v>
      </c>
      <c r="AV1828">
        <v>10.048999999999999</v>
      </c>
      <c r="AW1828" t="b">
        <v>0</v>
      </c>
      <c r="AX1828">
        <v>34500000</v>
      </c>
      <c r="AY1828" s="20">
        <v>44980</v>
      </c>
      <c r="AZ1828" s="20"/>
      <c r="BA1828" s="20"/>
      <c r="BB1828">
        <v>1</v>
      </c>
      <c r="BC1828">
        <v>0.20000000298023224</v>
      </c>
      <c r="BD1828">
        <v>1</v>
      </c>
      <c r="BE1828">
        <v>11.5</v>
      </c>
      <c r="BF1828" s="35" t="s">
        <v>14691</v>
      </c>
      <c r="BG1828" s="35" t="s">
        <v>9453</v>
      </c>
      <c r="BH1828" s="35" t="s">
        <v>9464</v>
      </c>
      <c r="BI1828" s="35" t="s">
        <v>2584</v>
      </c>
      <c r="BJ1828" s="35" t="s">
        <v>9465</v>
      </c>
    </row>
    <row r="1829" spans="1:62" x14ac:dyDescent="0.2">
      <c r="A1829">
        <v>1827</v>
      </c>
      <c r="B1829" s="35" t="s">
        <v>9453</v>
      </c>
      <c r="C1829" s="35" t="s">
        <v>9454</v>
      </c>
      <c r="D1829" s="35" t="s">
        <v>9455</v>
      </c>
      <c r="E1829" s="35" t="s">
        <v>9466</v>
      </c>
      <c r="F1829" s="35" t="s">
        <v>9457</v>
      </c>
      <c r="G1829" s="20">
        <v>44225</v>
      </c>
      <c r="H1829" s="35" t="s">
        <v>3225</v>
      </c>
      <c r="I1829" s="35" t="s">
        <v>54</v>
      </c>
      <c r="J1829" s="35" t="s">
        <v>119</v>
      </c>
      <c r="K1829">
        <v>18</v>
      </c>
      <c r="L1829">
        <v>9.1999999999999993</v>
      </c>
      <c r="M1829" s="35" t="s">
        <v>6817</v>
      </c>
      <c r="N1829" s="35" t="s">
        <v>9458</v>
      </c>
      <c r="O1829" s="35" t="s">
        <v>122</v>
      </c>
      <c r="P1829" s="35" t="s">
        <v>2575</v>
      </c>
      <c r="Q1829" s="35" t="s">
        <v>81</v>
      </c>
      <c r="R1829" s="35" t="s">
        <v>2623</v>
      </c>
      <c r="S1829" s="35" t="s">
        <v>9459</v>
      </c>
      <c r="T1829">
        <v>34500000</v>
      </c>
      <c r="U1829">
        <v>10</v>
      </c>
      <c r="V1829" s="35" t="s">
        <v>9460</v>
      </c>
      <c r="W1829" s="35" t="s">
        <v>356</v>
      </c>
      <c r="X1829" s="35" t="s">
        <v>79</v>
      </c>
      <c r="Y1829" s="35" t="s">
        <v>48</v>
      </c>
      <c r="Z1829" s="35" t="s">
        <v>14691</v>
      </c>
      <c r="AA1829" s="35" t="s">
        <v>14691</v>
      </c>
      <c r="AC1829" s="35" t="s">
        <v>14691</v>
      </c>
      <c r="AD1829" s="35" t="s">
        <v>14691</v>
      </c>
      <c r="AE1829">
        <v>345012561</v>
      </c>
      <c r="AF1829">
        <v>10</v>
      </c>
      <c r="AG1829" s="35" t="s">
        <v>14691</v>
      </c>
      <c r="AI1829">
        <v>6900000</v>
      </c>
      <c r="AJ1829" s="20">
        <v>44246</v>
      </c>
      <c r="AK1829" s="20"/>
      <c r="AL1829">
        <v>8900000</v>
      </c>
      <c r="AO1829">
        <v>5933333</v>
      </c>
      <c r="AP1829" s="35" t="s">
        <v>14691</v>
      </c>
      <c r="AQ1829" s="35" t="s">
        <v>14691</v>
      </c>
      <c r="AR1829" s="35" t="s">
        <v>14691</v>
      </c>
      <c r="AS1829" s="35" t="s">
        <v>14691</v>
      </c>
      <c r="AT1829" s="35" t="s">
        <v>14691</v>
      </c>
      <c r="AU1829">
        <v>10</v>
      </c>
      <c r="AV1829">
        <v>10.048999999999999</v>
      </c>
      <c r="AW1829" t="b">
        <v>0</v>
      </c>
      <c r="AX1829">
        <v>34500000</v>
      </c>
      <c r="AY1829" s="20">
        <v>44980</v>
      </c>
      <c r="AZ1829" s="20"/>
      <c r="BA1829" s="20"/>
      <c r="BB1829">
        <v>1</v>
      </c>
      <c r="BC1829">
        <v>0.20000000298023224</v>
      </c>
      <c r="BD1829">
        <v>1</v>
      </c>
      <c r="BE1829">
        <v>11.5</v>
      </c>
      <c r="BF1829" s="35" t="s">
        <v>14691</v>
      </c>
      <c r="BG1829" s="35" t="s">
        <v>9467</v>
      </c>
      <c r="BH1829" s="35" t="s">
        <v>9468</v>
      </c>
      <c r="BI1829" s="35" t="s">
        <v>2589</v>
      </c>
      <c r="BJ1829" s="35" t="s">
        <v>9469</v>
      </c>
    </row>
    <row r="1830" spans="1:62" x14ac:dyDescent="0.2">
      <c r="A1830">
        <v>1828</v>
      </c>
      <c r="B1830" s="35" t="s">
        <v>10934</v>
      </c>
      <c r="C1830" s="35" t="s">
        <v>10935</v>
      </c>
      <c r="D1830" s="35" t="s">
        <v>10936</v>
      </c>
      <c r="E1830" s="35" t="s">
        <v>10937</v>
      </c>
      <c r="F1830" s="35" t="s">
        <v>10938</v>
      </c>
      <c r="G1830" s="20">
        <v>44232</v>
      </c>
      <c r="H1830" s="35" t="s">
        <v>3225</v>
      </c>
      <c r="I1830" s="35" t="s">
        <v>54</v>
      </c>
      <c r="J1830" s="35" t="s">
        <v>176</v>
      </c>
      <c r="K1830">
        <v>18</v>
      </c>
      <c r="L1830">
        <v>9.1999999999999993</v>
      </c>
      <c r="M1830" s="35" t="s">
        <v>10939</v>
      </c>
      <c r="N1830" s="35" t="s">
        <v>10940</v>
      </c>
      <c r="O1830" s="35" t="s">
        <v>59</v>
      </c>
      <c r="P1830" s="35" t="s">
        <v>2575</v>
      </c>
      <c r="Q1830" s="35" t="s">
        <v>96</v>
      </c>
      <c r="R1830" s="35" t="s">
        <v>2577</v>
      </c>
      <c r="S1830" s="35" t="s">
        <v>10941</v>
      </c>
      <c r="T1830">
        <v>28750000</v>
      </c>
      <c r="U1830">
        <v>10</v>
      </c>
      <c r="V1830" s="35" t="s">
        <v>10942</v>
      </c>
      <c r="W1830" s="35" t="s">
        <v>276</v>
      </c>
      <c r="X1830" s="35" t="s">
        <v>276</v>
      </c>
      <c r="Y1830" s="35" t="s">
        <v>48</v>
      </c>
      <c r="Z1830" s="35" t="s">
        <v>130</v>
      </c>
      <c r="AA1830" s="35" t="s">
        <v>56</v>
      </c>
      <c r="AC1830" s="35" t="s">
        <v>14691</v>
      </c>
      <c r="AD1830" s="35" t="s">
        <v>14691</v>
      </c>
      <c r="AE1830">
        <v>287539753</v>
      </c>
      <c r="AF1830">
        <v>10</v>
      </c>
      <c r="AG1830" s="35" t="s">
        <v>354</v>
      </c>
      <c r="AH1830">
        <v>446000000</v>
      </c>
      <c r="AI1830">
        <v>7187500</v>
      </c>
      <c r="AJ1830" s="20">
        <v>44266</v>
      </c>
      <c r="AK1830" s="20">
        <v>44581</v>
      </c>
      <c r="AL1830">
        <v>7750000</v>
      </c>
      <c r="AO1830">
        <v>5166667</v>
      </c>
      <c r="AP1830" s="35" t="s">
        <v>14691</v>
      </c>
      <c r="AQ1830" s="35" t="s">
        <v>14691</v>
      </c>
      <c r="AR1830" s="35" t="s">
        <v>353</v>
      </c>
      <c r="AS1830" s="35" t="s">
        <v>10943</v>
      </c>
      <c r="AT1830" s="35" t="s">
        <v>14691</v>
      </c>
      <c r="AU1830">
        <v>10.01</v>
      </c>
      <c r="AV1830">
        <v>10.074999999999999</v>
      </c>
      <c r="AW1830" t="b">
        <v>1</v>
      </c>
      <c r="AX1830">
        <v>28750000</v>
      </c>
      <c r="AY1830" s="20">
        <v>45000</v>
      </c>
      <c r="AZ1830" s="20">
        <v>44793</v>
      </c>
      <c r="BA1830" s="20"/>
      <c r="BB1830">
        <v>1</v>
      </c>
      <c r="BC1830">
        <v>0.25</v>
      </c>
      <c r="BD1830">
        <v>1</v>
      </c>
      <c r="BE1830">
        <v>11.5</v>
      </c>
      <c r="BF1830" s="35" t="s">
        <v>14691</v>
      </c>
      <c r="BG1830" s="35" t="s">
        <v>355</v>
      </c>
      <c r="BH1830" s="35" t="s">
        <v>10944</v>
      </c>
      <c r="BI1830" s="35" t="s">
        <v>2580</v>
      </c>
      <c r="BJ1830" s="35" t="s">
        <v>10945</v>
      </c>
    </row>
    <row r="1831" spans="1:62" x14ac:dyDescent="0.2">
      <c r="A1831">
        <v>1829</v>
      </c>
      <c r="B1831" s="35" t="s">
        <v>10934</v>
      </c>
      <c r="C1831" s="35" t="s">
        <v>10935</v>
      </c>
      <c r="D1831" s="35" t="s">
        <v>10936</v>
      </c>
      <c r="E1831" s="35" t="s">
        <v>10946</v>
      </c>
      <c r="F1831" s="35" t="s">
        <v>10938</v>
      </c>
      <c r="G1831" s="20">
        <v>44232</v>
      </c>
      <c r="H1831" s="35" t="s">
        <v>3225</v>
      </c>
      <c r="I1831" s="35" t="s">
        <v>54</v>
      </c>
      <c r="J1831" s="35" t="s">
        <v>176</v>
      </c>
      <c r="K1831">
        <v>18</v>
      </c>
      <c r="L1831">
        <v>9.1999999999999993</v>
      </c>
      <c r="M1831" s="35" t="s">
        <v>10939</v>
      </c>
      <c r="N1831" s="35" t="s">
        <v>10940</v>
      </c>
      <c r="O1831" s="35" t="s">
        <v>59</v>
      </c>
      <c r="P1831" s="35" t="s">
        <v>2575</v>
      </c>
      <c r="Q1831" s="35" t="s">
        <v>96</v>
      </c>
      <c r="R1831" s="35" t="s">
        <v>2577</v>
      </c>
      <c r="S1831" s="35" t="s">
        <v>10941</v>
      </c>
      <c r="T1831">
        <v>28750000</v>
      </c>
      <c r="U1831">
        <v>10</v>
      </c>
      <c r="V1831" s="35" t="s">
        <v>10942</v>
      </c>
      <c r="W1831" s="35" t="s">
        <v>276</v>
      </c>
      <c r="X1831" s="35" t="s">
        <v>276</v>
      </c>
      <c r="Y1831" s="35" t="s">
        <v>48</v>
      </c>
      <c r="Z1831" s="35" t="s">
        <v>130</v>
      </c>
      <c r="AA1831" s="35" t="s">
        <v>56</v>
      </c>
      <c r="AC1831" s="35" t="s">
        <v>14691</v>
      </c>
      <c r="AD1831" s="35" t="s">
        <v>14691</v>
      </c>
      <c r="AE1831">
        <v>287539753</v>
      </c>
      <c r="AF1831">
        <v>10</v>
      </c>
      <c r="AG1831" s="35" t="s">
        <v>354</v>
      </c>
      <c r="AH1831">
        <v>446000000</v>
      </c>
      <c r="AI1831">
        <v>7187500</v>
      </c>
      <c r="AJ1831" s="20">
        <v>44266</v>
      </c>
      <c r="AK1831" s="20">
        <v>44581</v>
      </c>
      <c r="AL1831">
        <v>7750000</v>
      </c>
      <c r="AO1831">
        <v>5166667</v>
      </c>
      <c r="AP1831" s="35" t="s">
        <v>14691</v>
      </c>
      <c r="AQ1831" s="35" t="s">
        <v>14691</v>
      </c>
      <c r="AR1831" s="35" t="s">
        <v>353</v>
      </c>
      <c r="AS1831" s="35" t="s">
        <v>10943</v>
      </c>
      <c r="AT1831" s="35" t="s">
        <v>14691</v>
      </c>
      <c r="AU1831">
        <v>10.01</v>
      </c>
      <c r="AV1831">
        <v>10.074999999999999</v>
      </c>
      <c r="AW1831" t="b">
        <v>1</v>
      </c>
      <c r="AX1831">
        <v>28750000</v>
      </c>
      <c r="AY1831" s="20">
        <v>45000</v>
      </c>
      <c r="AZ1831" s="20">
        <v>44793</v>
      </c>
      <c r="BA1831" s="20"/>
      <c r="BB1831">
        <v>1</v>
      </c>
      <c r="BC1831">
        <v>0.25</v>
      </c>
      <c r="BD1831">
        <v>1</v>
      </c>
      <c r="BE1831">
        <v>11.5</v>
      </c>
      <c r="BF1831" s="35" t="s">
        <v>14691</v>
      </c>
      <c r="BG1831" s="35" t="s">
        <v>10934</v>
      </c>
      <c r="BH1831" s="35" t="s">
        <v>10947</v>
      </c>
      <c r="BI1831" s="35" t="s">
        <v>2584</v>
      </c>
      <c r="BJ1831" s="35" t="s">
        <v>10948</v>
      </c>
    </row>
    <row r="1832" spans="1:62" x14ac:dyDescent="0.2">
      <c r="A1832">
        <v>1830</v>
      </c>
      <c r="B1832" s="35" t="s">
        <v>10934</v>
      </c>
      <c r="C1832" s="35" t="s">
        <v>10935</v>
      </c>
      <c r="D1832" s="35" t="s">
        <v>10936</v>
      </c>
      <c r="E1832" s="35" t="s">
        <v>10949</v>
      </c>
      <c r="F1832" s="35" t="s">
        <v>10938</v>
      </c>
      <c r="G1832" s="20">
        <v>44232</v>
      </c>
      <c r="H1832" s="35" t="s">
        <v>3225</v>
      </c>
      <c r="I1832" s="35" t="s">
        <v>54</v>
      </c>
      <c r="J1832" s="35" t="s">
        <v>176</v>
      </c>
      <c r="K1832">
        <v>18</v>
      </c>
      <c r="L1832">
        <v>9.1999999999999993</v>
      </c>
      <c r="M1832" s="35" t="s">
        <v>10939</v>
      </c>
      <c r="N1832" s="35" t="s">
        <v>10940</v>
      </c>
      <c r="O1832" s="35" t="s">
        <v>59</v>
      </c>
      <c r="P1832" s="35" t="s">
        <v>2575</v>
      </c>
      <c r="Q1832" s="35" t="s">
        <v>96</v>
      </c>
      <c r="R1832" s="35" t="s">
        <v>2577</v>
      </c>
      <c r="S1832" s="35" t="s">
        <v>10941</v>
      </c>
      <c r="T1832">
        <v>28750000</v>
      </c>
      <c r="U1832">
        <v>10</v>
      </c>
      <c r="V1832" s="35" t="s">
        <v>10942</v>
      </c>
      <c r="W1832" s="35" t="s">
        <v>276</v>
      </c>
      <c r="X1832" s="35" t="s">
        <v>276</v>
      </c>
      <c r="Y1832" s="35" t="s">
        <v>48</v>
      </c>
      <c r="Z1832" s="35" t="s">
        <v>130</v>
      </c>
      <c r="AA1832" s="35" t="s">
        <v>56</v>
      </c>
      <c r="AC1832" s="35" t="s">
        <v>14691</v>
      </c>
      <c r="AD1832" s="35" t="s">
        <v>14691</v>
      </c>
      <c r="AE1832">
        <v>287539753</v>
      </c>
      <c r="AF1832">
        <v>10</v>
      </c>
      <c r="AG1832" s="35" t="s">
        <v>354</v>
      </c>
      <c r="AH1832">
        <v>446000000</v>
      </c>
      <c r="AI1832">
        <v>7187500</v>
      </c>
      <c r="AJ1832" s="20">
        <v>44266</v>
      </c>
      <c r="AK1832" s="20">
        <v>44581</v>
      </c>
      <c r="AL1832">
        <v>7750000</v>
      </c>
      <c r="AO1832">
        <v>5166667</v>
      </c>
      <c r="AP1832" s="35" t="s">
        <v>14691</v>
      </c>
      <c r="AQ1832" s="35" t="s">
        <v>14691</v>
      </c>
      <c r="AR1832" s="35" t="s">
        <v>353</v>
      </c>
      <c r="AS1832" s="35" t="s">
        <v>10943</v>
      </c>
      <c r="AT1832" s="35" t="s">
        <v>14691</v>
      </c>
      <c r="AU1832">
        <v>10.01</v>
      </c>
      <c r="AV1832">
        <v>10.074999999999999</v>
      </c>
      <c r="AW1832" t="b">
        <v>1</v>
      </c>
      <c r="AX1832">
        <v>28750000</v>
      </c>
      <c r="AY1832" s="20">
        <v>45000</v>
      </c>
      <c r="AZ1832" s="20">
        <v>44793</v>
      </c>
      <c r="BA1832" s="20"/>
      <c r="BB1832">
        <v>1</v>
      </c>
      <c r="BC1832">
        <v>0.25</v>
      </c>
      <c r="BD1832">
        <v>1</v>
      </c>
      <c r="BE1832">
        <v>11.5</v>
      </c>
      <c r="BF1832" s="35" t="s">
        <v>14691</v>
      </c>
      <c r="BG1832" s="35" t="s">
        <v>10950</v>
      </c>
      <c r="BH1832" s="35" t="s">
        <v>10951</v>
      </c>
      <c r="BI1832" s="35" t="s">
        <v>2589</v>
      </c>
      <c r="BJ1832" s="35" t="s">
        <v>10952</v>
      </c>
    </row>
    <row r="1833" spans="1:62" x14ac:dyDescent="0.2">
      <c r="A1833">
        <v>1831</v>
      </c>
      <c r="B1833" s="35" t="s">
        <v>2615</v>
      </c>
      <c r="C1833" s="35" t="s">
        <v>2616</v>
      </c>
      <c r="D1833" s="35" t="s">
        <v>2617</v>
      </c>
      <c r="E1833" s="35" t="s">
        <v>2618</v>
      </c>
      <c r="F1833" s="35" t="s">
        <v>2619</v>
      </c>
      <c r="G1833" s="20">
        <v>44309</v>
      </c>
      <c r="H1833" s="35" t="s">
        <v>351</v>
      </c>
      <c r="I1833" s="35" t="s">
        <v>14691</v>
      </c>
      <c r="J1833" s="35" t="s">
        <v>107</v>
      </c>
      <c r="M1833" s="35" t="s">
        <v>2620</v>
      </c>
      <c r="N1833" s="35" t="s">
        <v>2621</v>
      </c>
      <c r="O1833" s="35" t="s">
        <v>112</v>
      </c>
      <c r="P1833" s="35" t="s">
        <v>2622</v>
      </c>
      <c r="Q1833" s="35" t="s">
        <v>186</v>
      </c>
      <c r="R1833" s="35" t="s">
        <v>2623</v>
      </c>
      <c r="S1833" s="35" t="s">
        <v>2624</v>
      </c>
      <c r="T1833">
        <v>5091196</v>
      </c>
      <c r="U1833">
        <v>10</v>
      </c>
      <c r="V1833" s="35" t="s">
        <v>14691</v>
      </c>
      <c r="W1833" s="35" t="s">
        <v>350</v>
      </c>
      <c r="X1833" s="35" t="s">
        <v>49</v>
      </c>
      <c r="Y1833" s="35" t="s">
        <v>167</v>
      </c>
      <c r="Z1833" s="35" t="s">
        <v>130</v>
      </c>
      <c r="AA1833" s="35" t="s">
        <v>56</v>
      </c>
      <c r="AC1833" s="35" t="s">
        <v>14691</v>
      </c>
      <c r="AD1833" s="35" t="s">
        <v>14691</v>
      </c>
      <c r="AE1833">
        <v>50911960</v>
      </c>
      <c r="AF1833">
        <v>10</v>
      </c>
      <c r="AG1833" s="35" t="s">
        <v>349</v>
      </c>
      <c r="AJ1833" s="20">
        <v>44355</v>
      </c>
      <c r="AK1833" s="20">
        <v>44606</v>
      </c>
      <c r="AL1833">
        <v>2068239</v>
      </c>
      <c r="AM1833">
        <v>206824</v>
      </c>
      <c r="AP1833" s="35" t="s">
        <v>14691</v>
      </c>
      <c r="AQ1833" s="35" t="s">
        <v>14691</v>
      </c>
      <c r="AR1833" s="35" t="s">
        <v>348</v>
      </c>
      <c r="AS1833" s="35" t="s">
        <v>2625</v>
      </c>
      <c r="AT1833" s="35" t="s">
        <v>14691</v>
      </c>
      <c r="AU1833">
        <v>10</v>
      </c>
      <c r="AV1833">
        <v>10.003</v>
      </c>
      <c r="AW1833" t="b">
        <v>1</v>
      </c>
      <c r="AX1833">
        <v>5091196</v>
      </c>
      <c r="AY1833" s="20">
        <v>44630</v>
      </c>
      <c r="AZ1833" s="20">
        <v>44974</v>
      </c>
      <c r="BA1833" s="20">
        <v>44814</v>
      </c>
      <c r="BB1833">
        <v>1</v>
      </c>
      <c r="BF1833" s="35" t="s">
        <v>14691</v>
      </c>
      <c r="BG1833" s="35" t="s">
        <v>352</v>
      </c>
      <c r="BH1833" s="35" t="s">
        <v>14960</v>
      </c>
      <c r="BI1833" s="35" t="s">
        <v>2580</v>
      </c>
      <c r="BJ1833" s="35" t="s">
        <v>2626</v>
      </c>
    </row>
    <row r="1834" spans="1:62" x14ac:dyDescent="0.2">
      <c r="A1834">
        <v>1832</v>
      </c>
      <c r="B1834" s="35" t="s">
        <v>2615</v>
      </c>
      <c r="C1834" s="35" t="s">
        <v>2616</v>
      </c>
      <c r="D1834" s="35" t="s">
        <v>2617</v>
      </c>
      <c r="E1834" s="35" t="s">
        <v>2627</v>
      </c>
      <c r="F1834" s="35" t="s">
        <v>2619</v>
      </c>
      <c r="G1834" s="20">
        <v>44309</v>
      </c>
      <c r="H1834" s="35" t="s">
        <v>351</v>
      </c>
      <c r="I1834" s="35" t="s">
        <v>14691</v>
      </c>
      <c r="J1834" s="35" t="s">
        <v>107</v>
      </c>
      <c r="M1834" s="35" t="s">
        <v>2620</v>
      </c>
      <c r="N1834" s="35" t="s">
        <v>2621</v>
      </c>
      <c r="O1834" s="35" t="s">
        <v>112</v>
      </c>
      <c r="P1834" s="35" t="s">
        <v>2622</v>
      </c>
      <c r="Q1834" s="35" t="s">
        <v>186</v>
      </c>
      <c r="R1834" s="35" t="s">
        <v>2623</v>
      </c>
      <c r="S1834" s="35" t="s">
        <v>2624</v>
      </c>
      <c r="T1834">
        <v>5091196</v>
      </c>
      <c r="U1834">
        <v>10</v>
      </c>
      <c r="V1834" s="35" t="s">
        <v>14691</v>
      </c>
      <c r="W1834" s="35" t="s">
        <v>350</v>
      </c>
      <c r="X1834" s="35" t="s">
        <v>49</v>
      </c>
      <c r="Y1834" s="35" t="s">
        <v>167</v>
      </c>
      <c r="Z1834" s="35" t="s">
        <v>130</v>
      </c>
      <c r="AA1834" s="35" t="s">
        <v>56</v>
      </c>
      <c r="AC1834" s="35" t="s">
        <v>14691</v>
      </c>
      <c r="AD1834" s="35" t="s">
        <v>14691</v>
      </c>
      <c r="AE1834">
        <v>50911960</v>
      </c>
      <c r="AF1834">
        <v>10</v>
      </c>
      <c r="AG1834" s="35" t="s">
        <v>349</v>
      </c>
      <c r="AJ1834" s="20">
        <v>44355</v>
      </c>
      <c r="AK1834" s="20">
        <v>44606</v>
      </c>
      <c r="AL1834">
        <v>2068239</v>
      </c>
      <c r="AM1834">
        <v>206824</v>
      </c>
      <c r="AP1834" s="35" t="s">
        <v>14691</v>
      </c>
      <c r="AQ1834" s="35" t="s">
        <v>14691</v>
      </c>
      <c r="AR1834" s="35" t="s">
        <v>348</v>
      </c>
      <c r="AS1834" s="35" t="s">
        <v>2625</v>
      </c>
      <c r="AT1834" s="35" t="s">
        <v>14691</v>
      </c>
      <c r="AU1834">
        <v>10</v>
      </c>
      <c r="AV1834">
        <v>10.003</v>
      </c>
      <c r="AW1834" t="b">
        <v>1</v>
      </c>
      <c r="AX1834">
        <v>5091196</v>
      </c>
      <c r="AY1834" s="20">
        <v>44630</v>
      </c>
      <c r="AZ1834" s="20">
        <v>44974</v>
      </c>
      <c r="BA1834" s="20">
        <v>44814</v>
      </c>
      <c r="BB1834">
        <v>1</v>
      </c>
      <c r="BF1834" s="35" t="s">
        <v>14691</v>
      </c>
      <c r="BG1834" s="35" t="s">
        <v>2628</v>
      </c>
      <c r="BH1834" s="35" t="s">
        <v>14961</v>
      </c>
      <c r="BI1834" s="35" t="s">
        <v>2584</v>
      </c>
      <c r="BJ1834" s="35" t="s">
        <v>2629</v>
      </c>
    </row>
    <row r="1835" spans="1:62" x14ac:dyDescent="0.2">
      <c r="A1835">
        <v>1833</v>
      </c>
      <c r="B1835" s="35" t="s">
        <v>2615</v>
      </c>
      <c r="C1835" s="35" t="s">
        <v>2616</v>
      </c>
      <c r="D1835" s="35" t="s">
        <v>2617</v>
      </c>
      <c r="E1835" s="35" t="s">
        <v>2630</v>
      </c>
      <c r="F1835" s="35" t="s">
        <v>2619</v>
      </c>
      <c r="G1835" s="20">
        <v>44309</v>
      </c>
      <c r="H1835" s="35" t="s">
        <v>351</v>
      </c>
      <c r="I1835" s="35" t="s">
        <v>14691</v>
      </c>
      <c r="J1835" s="35" t="s">
        <v>107</v>
      </c>
      <c r="M1835" s="35" t="s">
        <v>2620</v>
      </c>
      <c r="N1835" s="35" t="s">
        <v>2621</v>
      </c>
      <c r="O1835" s="35" t="s">
        <v>112</v>
      </c>
      <c r="P1835" s="35" t="s">
        <v>2622</v>
      </c>
      <c r="Q1835" s="35" t="s">
        <v>186</v>
      </c>
      <c r="R1835" s="35" t="s">
        <v>2623</v>
      </c>
      <c r="S1835" s="35" t="s">
        <v>2624</v>
      </c>
      <c r="T1835">
        <v>5091196</v>
      </c>
      <c r="U1835">
        <v>10</v>
      </c>
      <c r="V1835" s="35" t="s">
        <v>14691</v>
      </c>
      <c r="W1835" s="35" t="s">
        <v>350</v>
      </c>
      <c r="X1835" s="35" t="s">
        <v>49</v>
      </c>
      <c r="Y1835" s="35" t="s">
        <v>167</v>
      </c>
      <c r="Z1835" s="35" t="s">
        <v>130</v>
      </c>
      <c r="AA1835" s="35" t="s">
        <v>56</v>
      </c>
      <c r="AC1835" s="35" t="s">
        <v>14691</v>
      </c>
      <c r="AD1835" s="35" t="s">
        <v>14691</v>
      </c>
      <c r="AE1835">
        <v>50911960</v>
      </c>
      <c r="AF1835">
        <v>10</v>
      </c>
      <c r="AG1835" s="35" t="s">
        <v>349</v>
      </c>
      <c r="AJ1835" s="20">
        <v>44355</v>
      </c>
      <c r="AK1835" s="20">
        <v>44606</v>
      </c>
      <c r="AL1835">
        <v>2068239</v>
      </c>
      <c r="AM1835">
        <v>206824</v>
      </c>
      <c r="AP1835" s="35" t="s">
        <v>14691</v>
      </c>
      <c r="AQ1835" s="35" t="s">
        <v>14691</v>
      </c>
      <c r="AR1835" s="35" t="s">
        <v>348</v>
      </c>
      <c r="AS1835" s="35" t="s">
        <v>2625</v>
      </c>
      <c r="AT1835" s="35" t="s">
        <v>14691</v>
      </c>
      <c r="AU1835">
        <v>10</v>
      </c>
      <c r="AV1835">
        <v>10.003</v>
      </c>
      <c r="AW1835" t="b">
        <v>1</v>
      </c>
      <c r="AX1835">
        <v>5091196</v>
      </c>
      <c r="AY1835" s="20">
        <v>44630</v>
      </c>
      <c r="AZ1835" s="20">
        <v>44974</v>
      </c>
      <c r="BA1835" s="20">
        <v>44814</v>
      </c>
      <c r="BB1835">
        <v>1</v>
      </c>
      <c r="BF1835" s="35" t="s">
        <v>14691</v>
      </c>
      <c r="BG1835" s="35" t="s">
        <v>2631</v>
      </c>
      <c r="BH1835" s="35" t="s">
        <v>14962</v>
      </c>
      <c r="BI1835" s="35" t="s">
        <v>2613</v>
      </c>
      <c r="BJ1835" s="35" t="s">
        <v>2632</v>
      </c>
    </row>
    <row r="1836" spans="1:62" x14ac:dyDescent="0.2">
      <c r="A1836">
        <v>1834</v>
      </c>
      <c r="B1836" s="35" t="s">
        <v>9299</v>
      </c>
      <c r="C1836" s="35" t="s">
        <v>9300</v>
      </c>
      <c r="D1836" s="35" t="s">
        <v>9301</v>
      </c>
      <c r="E1836" s="35" t="s">
        <v>9302</v>
      </c>
      <c r="F1836" s="35" t="s">
        <v>9303</v>
      </c>
      <c r="G1836" s="20">
        <v>44228</v>
      </c>
      <c r="H1836" s="35" t="s">
        <v>3225</v>
      </c>
      <c r="I1836" s="35" t="s">
        <v>54</v>
      </c>
      <c r="J1836" s="35" t="s">
        <v>69</v>
      </c>
      <c r="K1836">
        <v>18</v>
      </c>
      <c r="L1836">
        <v>9.1999999999999993</v>
      </c>
      <c r="M1836" s="35" t="s">
        <v>9304</v>
      </c>
      <c r="N1836" s="35" t="s">
        <v>9305</v>
      </c>
      <c r="O1836" s="35" t="s">
        <v>346</v>
      </c>
      <c r="P1836" s="35" t="s">
        <v>2656</v>
      </c>
      <c r="Q1836" s="35" t="s">
        <v>209</v>
      </c>
      <c r="R1836" s="35" t="s">
        <v>2623</v>
      </c>
      <c r="S1836" s="35" t="s">
        <v>9306</v>
      </c>
      <c r="T1836">
        <v>17250000</v>
      </c>
      <c r="U1836">
        <v>10</v>
      </c>
      <c r="V1836" s="35" t="s">
        <v>14691</v>
      </c>
      <c r="W1836" s="35" t="s">
        <v>345</v>
      </c>
      <c r="X1836" s="35" t="s">
        <v>140</v>
      </c>
      <c r="Y1836" s="35" t="s">
        <v>48</v>
      </c>
      <c r="Z1836" s="35" t="s">
        <v>14691</v>
      </c>
      <c r="AA1836" s="35" t="s">
        <v>14691</v>
      </c>
      <c r="AC1836" s="35" t="s">
        <v>14691</v>
      </c>
      <c r="AD1836" s="35" t="s">
        <v>14691</v>
      </c>
      <c r="AE1836">
        <v>172517299</v>
      </c>
      <c r="AF1836">
        <v>10</v>
      </c>
      <c r="AG1836" s="35" t="s">
        <v>14691</v>
      </c>
      <c r="AI1836">
        <v>8625000</v>
      </c>
      <c r="AJ1836" s="20">
        <v>44244</v>
      </c>
      <c r="AK1836" s="20"/>
      <c r="AL1836">
        <v>5950000</v>
      </c>
      <c r="AO1836">
        <v>5950000</v>
      </c>
      <c r="AP1836" s="35" t="s">
        <v>14691</v>
      </c>
      <c r="AQ1836" s="35" t="s">
        <v>14691</v>
      </c>
      <c r="AR1836" s="35" t="s">
        <v>14691</v>
      </c>
      <c r="AS1836" s="35" t="s">
        <v>14691</v>
      </c>
      <c r="AT1836" s="35" t="s">
        <v>14691</v>
      </c>
      <c r="AU1836">
        <v>10</v>
      </c>
      <c r="AV1836">
        <v>10.042999999999999</v>
      </c>
      <c r="AW1836" t="b">
        <v>0</v>
      </c>
      <c r="AX1836">
        <v>17250000</v>
      </c>
      <c r="AY1836" s="20">
        <v>44976</v>
      </c>
      <c r="AZ1836" s="20"/>
      <c r="BA1836" s="20"/>
      <c r="BB1836">
        <v>1</v>
      </c>
      <c r="BC1836">
        <v>0.5</v>
      </c>
      <c r="BD1836">
        <v>1</v>
      </c>
      <c r="BE1836">
        <v>11.5</v>
      </c>
      <c r="BF1836" s="35" t="s">
        <v>14691</v>
      </c>
      <c r="BG1836" s="35" t="s">
        <v>347</v>
      </c>
      <c r="BH1836" s="35" t="s">
        <v>14963</v>
      </c>
      <c r="BI1836" s="35" t="s">
        <v>2580</v>
      </c>
      <c r="BJ1836" s="35" t="s">
        <v>9307</v>
      </c>
    </row>
    <row r="1837" spans="1:62" x14ac:dyDescent="0.2">
      <c r="A1837">
        <v>1835</v>
      </c>
      <c r="B1837" s="35" t="s">
        <v>9299</v>
      </c>
      <c r="C1837" s="35" t="s">
        <v>9300</v>
      </c>
      <c r="D1837" s="35" t="s">
        <v>9301</v>
      </c>
      <c r="E1837" s="35" t="s">
        <v>9308</v>
      </c>
      <c r="F1837" s="35" t="s">
        <v>9303</v>
      </c>
      <c r="G1837" s="20">
        <v>44228</v>
      </c>
      <c r="H1837" s="35" t="s">
        <v>3225</v>
      </c>
      <c r="I1837" s="35" t="s">
        <v>54</v>
      </c>
      <c r="J1837" s="35" t="s">
        <v>69</v>
      </c>
      <c r="K1837">
        <v>18</v>
      </c>
      <c r="L1837">
        <v>9.1999999999999993</v>
      </c>
      <c r="M1837" s="35" t="s">
        <v>9304</v>
      </c>
      <c r="N1837" s="35" t="s">
        <v>9305</v>
      </c>
      <c r="O1837" s="35" t="s">
        <v>346</v>
      </c>
      <c r="P1837" s="35" t="s">
        <v>2656</v>
      </c>
      <c r="Q1837" s="35" t="s">
        <v>209</v>
      </c>
      <c r="R1837" s="35" t="s">
        <v>2623</v>
      </c>
      <c r="S1837" s="35" t="s">
        <v>9306</v>
      </c>
      <c r="T1837">
        <v>17250000</v>
      </c>
      <c r="U1837">
        <v>10</v>
      </c>
      <c r="V1837" s="35" t="s">
        <v>14691</v>
      </c>
      <c r="W1837" s="35" t="s">
        <v>345</v>
      </c>
      <c r="X1837" s="35" t="s">
        <v>140</v>
      </c>
      <c r="Y1837" s="35" t="s">
        <v>48</v>
      </c>
      <c r="Z1837" s="35" t="s">
        <v>14691</v>
      </c>
      <c r="AA1837" s="35" t="s">
        <v>14691</v>
      </c>
      <c r="AC1837" s="35" t="s">
        <v>14691</v>
      </c>
      <c r="AD1837" s="35" t="s">
        <v>14691</v>
      </c>
      <c r="AE1837">
        <v>172517299</v>
      </c>
      <c r="AF1837">
        <v>10</v>
      </c>
      <c r="AG1837" s="35" t="s">
        <v>14691</v>
      </c>
      <c r="AI1837">
        <v>8625000</v>
      </c>
      <c r="AJ1837" s="20">
        <v>44244</v>
      </c>
      <c r="AK1837" s="20"/>
      <c r="AL1837">
        <v>5950000</v>
      </c>
      <c r="AO1837">
        <v>5950000</v>
      </c>
      <c r="AP1837" s="35" t="s">
        <v>14691</v>
      </c>
      <c r="AQ1837" s="35" t="s">
        <v>14691</v>
      </c>
      <c r="AR1837" s="35" t="s">
        <v>14691</v>
      </c>
      <c r="AS1837" s="35" t="s">
        <v>14691</v>
      </c>
      <c r="AT1837" s="35" t="s">
        <v>14691</v>
      </c>
      <c r="AU1837">
        <v>10</v>
      </c>
      <c r="AV1837">
        <v>10.042999999999999</v>
      </c>
      <c r="AW1837" t="b">
        <v>0</v>
      </c>
      <c r="AX1837">
        <v>17250000</v>
      </c>
      <c r="AY1837" s="20">
        <v>44976</v>
      </c>
      <c r="AZ1837" s="20"/>
      <c r="BA1837" s="20"/>
      <c r="BB1837">
        <v>1</v>
      </c>
      <c r="BC1837">
        <v>0.5</v>
      </c>
      <c r="BD1837">
        <v>1</v>
      </c>
      <c r="BE1837">
        <v>11.5</v>
      </c>
      <c r="BF1837" s="35" t="s">
        <v>14691</v>
      </c>
      <c r="BG1837" s="35" t="s">
        <v>9299</v>
      </c>
      <c r="BH1837" s="35" t="s">
        <v>14964</v>
      </c>
      <c r="BI1837" s="35" t="s">
        <v>2584</v>
      </c>
      <c r="BJ1837" s="35" t="s">
        <v>9309</v>
      </c>
    </row>
    <row r="1838" spans="1:62" x14ac:dyDescent="0.2">
      <c r="A1838">
        <v>1836</v>
      </c>
      <c r="B1838" s="35" t="s">
        <v>9299</v>
      </c>
      <c r="C1838" s="35" t="s">
        <v>9300</v>
      </c>
      <c r="D1838" s="35" t="s">
        <v>9301</v>
      </c>
      <c r="E1838" s="35" t="s">
        <v>9310</v>
      </c>
      <c r="F1838" s="35" t="s">
        <v>9303</v>
      </c>
      <c r="G1838" s="20">
        <v>44228</v>
      </c>
      <c r="H1838" s="35" t="s">
        <v>3225</v>
      </c>
      <c r="I1838" s="35" t="s">
        <v>54</v>
      </c>
      <c r="J1838" s="35" t="s">
        <v>69</v>
      </c>
      <c r="K1838">
        <v>18</v>
      </c>
      <c r="L1838">
        <v>9.1999999999999993</v>
      </c>
      <c r="M1838" s="35" t="s">
        <v>9304</v>
      </c>
      <c r="N1838" s="35" t="s">
        <v>9305</v>
      </c>
      <c r="O1838" s="35" t="s">
        <v>346</v>
      </c>
      <c r="P1838" s="35" t="s">
        <v>2656</v>
      </c>
      <c r="Q1838" s="35" t="s">
        <v>209</v>
      </c>
      <c r="R1838" s="35" t="s">
        <v>2623</v>
      </c>
      <c r="S1838" s="35" t="s">
        <v>9306</v>
      </c>
      <c r="T1838">
        <v>17250000</v>
      </c>
      <c r="U1838">
        <v>10</v>
      </c>
      <c r="V1838" s="35" t="s">
        <v>14691</v>
      </c>
      <c r="W1838" s="35" t="s">
        <v>345</v>
      </c>
      <c r="X1838" s="35" t="s">
        <v>140</v>
      </c>
      <c r="Y1838" s="35" t="s">
        <v>48</v>
      </c>
      <c r="Z1838" s="35" t="s">
        <v>14691</v>
      </c>
      <c r="AA1838" s="35" t="s">
        <v>14691</v>
      </c>
      <c r="AC1838" s="35" t="s">
        <v>14691</v>
      </c>
      <c r="AD1838" s="35" t="s">
        <v>14691</v>
      </c>
      <c r="AE1838">
        <v>172517299</v>
      </c>
      <c r="AF1838">
        <v>10</v>
      </c>
      <c r="AG1838" s="35" t="s">
        <v>14691</v>
      </c>
      <c r="AI1838">
        <v>8625000</v>
      </c>
      <c r="AJ1838" s="20">
        <v>44244</v>
      </c>
      <c r="AK1838" s="20"/>
      <c r="AL1838">
        <v>5950000</v>
      </c>
      <c r="AO1838">
        <v>5950000</v>
      </c>
      <c r="AP1838" s="35" t="s">
        <v>14691</v>
      </c>
      <c r="AQ1838" s="35" t="s">
        <v>14691</v>
      </c>
      <c r="AR1838" s="35" t="s">
        <v>14691</v>
      </c>
      <c r="AS1838" s="35" t="s">
        <v>14691</v>
      </c>
      <c r="AT1838" s="35" t="s">
        <v>14691</v>
      </c>
      <c r="AU1838">
        <v>10</v>
      </c>
      <c r="AV1838">
        <v>10.042999999999999</v>
      </c>
      <c r="AW1838" t="b">
        <v>0</v>
      </c>
      <c r="AX1838">
        <v>17250000</v>
      </c>
      <c r="AY1838" s="20">
        <v>44976</v>
      </c>
      <c r="AZ1838" s="20"/>
      <c r="BA1838" s="20"/>
      <c r="BB1838">
        <v>1</v>
      </c>
      <c r="BC1838">
        <v>0.5</v>
      </c>
      <c r="BD1838">
        <v>1</v>
      </c>
      <c r="BE1838">
        <v>11.5</v>
      </c>
      <c r="BF1838" s="35" t="s">
        <v>14691</v>
      </c>
      <c r="BG1838" s="35" t="s">
        <v>9311</v>
      </c>
      <c r="BH1838" s="35" t="s">
        <v>14965</v>
      </c>
      <c r="BI1838" s="35" t="s">
        <v>2589</v>
      </c>
      <c r="BJ1838" s="35" t="s">
        <v>9312</v>
      </c>
    </row>
    <row r="1839" spans="1:62" x14ac:dyDescent="0.2">
      <c r="A1839">
        <v>1837</v>
      </c>
      <c r="B1839" s="35" t="s">
        <v>5096</v>
      </c>
      <c r="C1839" s="35" t="s">
        <v>5097</v>
      </c>
      <c r="D1839" s="35" t="s">
        <v>5098</v>
      </c>
      <c r="E1839" s="35" t="s">
        <v>5099</v>
      </c>
      <c r="F1839" s="35" t="s">
        <v>5100</v>
      </c>
      <c r="G1839" s="20">
        <v>44104</v>
      </c>
      <c r="H1839" s="35" t="s">
        <v>3225</v>
      </c>
      <c r="I1839" s="35" t="s">
        <v>54</v>
      </c>
      <c r="J1839" s="35" t="s">
        <v>53</v>
      </c>
      <c r="K1839">
        <v>18</v>
      </c>
      <c r="L1839">
        <v>9.1999999999999993</v>
      </c>
      <c r="M1839" s="35" t="s">
        <v>3459</v>
      </c>
      <c r="N1839" s="35" t="s">
        <v>5101</v>
      </c>
      <c r="O1839" s="35" t="s">
        <v>343</v>
      </c>
      <c r="P1839" s="35" t="s">
        <v>2656</v>
      </c>
      <c r="Q1839" s="35" t="s">
        <v>52</v>
      </c>
      <c r="R1839" s="35" t="s">
        <v>2577</v>
      </c>
      <c r="S1839" s="35" t="s">
        <v>5102</v>
      </c>
      <c r="T1839">
        <v>20000000</v>
      </c>
      <c r="U1839">
        <v>10</v>
      </c>
      <c r="V1839" s="35" t="s">
        <v>5103</v>
      </c>
      <c r="W1839" s="35" t="s">
        <v>130</v>
      </c>
      <c r="X1839" s="35" t="s">
        <v>130</v>
      </c>
      <c r="Y1839" s="35" t="s">
        <v>48</v>
      </c>
      <c r="Z1839" s="35" t="s">
        <v>14691</v>
      </c>
      <c r="AA1839" s="35" t="s">
        <v>14691</v>
      </c>
      <c r="AC1839" s="35" t="s">
        <v>14691</v>
      </c>
      <c r="AD1839" s="35" t="s">
        <v>14691</v>
      </c>
      <c r="AE1839">
        <v>200011323</v>
      </c>
      <c r="AF1839">
        <v>10</v>
      </c>
      <c r="AG1839" s="35" t="s">
        <v>14691</v>
      </c>
      <c r="AI1839">
        <v>6666667</v>
      </c>
      <c r="AJ1839" s="20">
        <v>44125</v>
      </c>
      <c r="AK1839" s="20"/>
      <c r="AL1839">
        <v>6000000</v>
      </c>
      <c r="AO1839">
        <v>4000000</v>
      </c>
      <c r="AP1839" s="35" t="s">
        <v>14691</v>
      </c>
      <c r="AQ1839" s="35" t="s">
        <v>14691</v>
      </c>
      <c r="AR1839" s="35" t="s">
        <v>14691</v>
      </c>
      <c r="AS1839" s="35" t="s">
        <v>14691</v>
      </c>
      <c r="AT1839" s="35" t="s">
        <v>14691</v>
      </c>
      <c r="AU1839">
        <v>10.01</v>
      </c>
      <c r="AV1839">
        <v>10.048999999999999</v>
      </c>
      <c r="AW1839" t="b">
        <v>0</v>
      </c>
      <c r="AX1839">
        <v>20000000</v>
      </c>
      <c r="AY1839" s="20">
        <v>44857</v>
      </c>
      <c r="AZ1839" s="20"/>
      <c r="BA1839" s="20"/>
      <c r="BB1839">
        <v>1</v>
      </c>
      <c r="BC1839">
        <v>0.3333333432674408</v>
      </c>
      <c r="BD1839">
        <v>1</v>
      </c>
      <c r="BE1839">
        <v>11.5</v>
      </c>
      <c r="BF1839" s="35" t="s">
        <v>14691</v>
      </c>
      <c r="BG1839" s="35" t="s">
        <v>344</v>
      </c>
      <c r="BH1839" s="35" t="s">
        <v>5104</v>
      </c>
      <c r="BI1839" s="35" t="s">
        <v>2580</v>
      </c>
      <c r="BJ1839" s="35" t="s">
        <v>5105</v>
      </c>
    </row>
    <row r="1840" spans="1:62" x14ac:dyDescent="0.2">
      <c r="A1840">
        <v>1838</v>
      </c>
      <c r="B1840" s="35" t="s">
        <v>5096</v>
      </c>
      <c r="C1840" s="35" t="s">
        <v>5097</v>
      </c>
      <c r="D1840" s="35" t="s">
        <v>5098</v>
      </c>
      <c r="E1840" s="35" t="s">
        <v>5106</v>
      </c>
      <c r="F1840" s="35" t="s">
        <v>5100</v>
      </c>
      <c r="G1840" s="20">
        <v>44104</v>
      </c>
      <c r="H1840" s="35" t="s">
        <v>3225</v>
      </c>
      <c r="I1840" s="35" t="s">
        <v>54</v>
      </c>
      <c r="J1840" s="35" t="s">
        <v>53</v>
      </c>
      <c r="K1840">
        <v>18</v>
      </c>
      <c r="L1840">
        <v>9.1999999999999993</v>
      </c>
      <c r="M1840" s="35" t="s">
        <v>3459</v>
      </c>
      <c r="N1840" s="35" t="s">
        <v>5101</v>
      </c>
      <c r="O1840" s="35" t="s">
        <v>343</v>
      </c>
      <c r="P1840" s="35" t="s">
        <v>2656</v>
      </c>
      <c r="Q1840" s="35" t="s">
        <v>52</v>
      </c>
      <c r="R1840" s="35" t="s">
        <v>2577</v>
      </c>
      <c r="S1840" s="35" t="s">
        <v>5102</v>
      </c>
      <c r="T1840">
        <v>20000000</v>
      </c>
      <c r="U1840">
        <v>10</v>
      </c>
      <c r="V1840" s="35" t="s">
        <v>5103</v>
      </c>
      <c r="W1840" s="35" t="s">
        <v>130</v>
      </c>
      <c r="X1840" s="35" t="s">
        <v>130</v>
      </c>
      <c r="Y1840" s="35" t="s">
        <v>48</v>
      </c>
      <c r="Z1840" s="35" t="s">
        <v>14691</v>
      </c>
      <c r="AA1840" s="35" t="s">
        <v>14691</v>
      </c>
      <c r="AC1840" s="35" t="s">
        <v>14691</v>
      </c>
      <c r="AD1840" s="35" t="s">
        <v>14691</v>
      </c>
      <c r="AE1840">
        <v>200011323</v>
      </c>
      <c r="AF1840">
        <v>10</v>
      </c>
      <c r="AG1840" s="35" t="s">
        <v>14691</v>
      </c>
      <c r="AI1840">
        <v>6666667</v>
      </c>
      <c r="AJ1840" s="20">
        <v>44125</v>
      </c>
      <c r="AK1840" s="20"/>
      <c r="AL1840">
        <v>6000000</v>
      </c>
      <c r="AO1840">
        <v>4000000</v>
      </c>
      <c r="AP1840" s="35" t="s">
        <v>14691</v>
      </c>
      <c r="AQ1840" s="35" t="s">
        <v>14691</v>
      </c>
      <c r="AR1840" s="35" t="s">
        <v>14691</v>
      </c>
      <c r="AS1840" s="35" t="s">
        <v>14691</v>
      </c>
      <c r="AT1840" s="35" t="s">
        <v>14691</v>
      </c>
      <c r="AU1840">
        <v>10.01</v>
      </c>
      <c r="AV1840">
        <v>10.048999999999999</v>
      </c>
      <c r="AW1840" t="b">
        <v>0</v>
      </c>
      <c r="AX1840">
        <v>20000000</v>
      </c>
      <c r="AY1840" s="20">
        <v>44857</v>
      </c>
      <c r="AZ1840" s="20"/>
      <c r="BA1840" s="20"/>
      <c r="BB1840">
        <v>1</v>
      </c>
      <c r="BC1840">
        <v>0.3333333432674408</v>
      </c>
      <c r="BD1840">
        <v>1</v>
      </c>
      <c r="BE1840">
        <v>11.5</v>
      </c>
      <c r="BF1840" s="35" t="s">
        <v>14691</v>
      </c>
      <c r="BG1840" s="35" t="s">
        <v>5096</v>
      </c>
      <c r="BH1840" s="35" t="s">
        <v>5107</v>
      </c>
      <c r="BI1840" s="35" t="s">
        <v>2584</v>
      </c>
      <c r="BJ1840" s="35" t="s">
        <v>5108</v>
      </c>
    </row>
    <row r="1841" spans="1:62" x14ac:dyDescent="0.2">
      <c r="A1841">
        <v>1839</v>
      </c>
      <c r="B1841" s="35" t="s">
        <v>5096</v>
      </c>
      <c r="C1841" s="35" t="s">
        <v>5097</v>
      </c>
      <c r="D1841" s="35" t="s">
        <v>5098</v>
      </c>
      <c r="E1841" s="35" t="s">
        <v>5109</v>
      </c>
      <c r="F1841" s="35" t="s">
        <v>5100</v>
      </c>
      <c r="G1841" s="20">
        <v>44104</v>
      </c>
      <c r="H1841" s="35" t="s">
        <v>3225</v>
      </c>
      <c r="I1841" s="35" t="s">
        <v>54</v>
      </c>
      <c r="J1841" s="35" t="s">
        <v>53</v>
      </c>
      <c r="K1841">
        <v>18</v>
      </c>
      <c r="L1841">
        <v>9.1999999999999993</v>
      </c>
      <c r="M1841" s="35" t="s">
        <v>3459</v>
      </c>
      <c r="N1841" s="35" t="s">
        <v>5101</v>
      </c>
      <c r="O1841" s="35" t="s">
        <v>343</v>
      </c>
      <c r="P1841" s="35" t="s">
        <v>2656</v>
      </c>
      <c r="Q1841" s="35" t="s">
        <v>52</v>
      </c>
      <c r="R1841" s="35" t="s">
        <v>2577</v>
      </c>
      <c r="S1841" s="35" t="s">
        <v>5102</v>
      </c>
      <c r="T1841">
        <v>20000000</v>
      </c>
      <c r="U1841">
        <v>10</v>
      </c>
      <c r="V1841" s="35" t="s">
        <v>5103</v>
      </c>
      <c r="W1841" s="35" t="s">
        <v>130</v>
      </c>
      <c r="X1841" s="35" t="s">
        <v>130</v>
      </c>
      <c r="Y1841" s="35" t="s">
        <v>48</v>
      </c>
      <c r="Z1841" s="35" t="s">
        <v>14691</v>
      </c>
      <c r="AA1841" s="35" t="s">
        <v>14691</v>
      </c>
      <c r="AC1841" s="35" t="s">
        <v>14691</v>
      </c>
      <c r="AD1841" s="35" t="s">
        <v>14691</v>
      </c>
      <c r="AE1841">
        <v>200011323</v>
      </c>
      <c r="AF1841">
        <v>10</v>
      </c>
      <c r="AG1841" s="35" t="s">
        <v>14691</v>
      </c>
      <c r="AI1841">
        <v>6666667</v>
      </c>
      <c r="AJ1841" s="20">
        <v>44125</v>
      </c>
      <c r="AK1841" s="20"/>
      <c r="AL1841">
        <v>6000000</v>
      </c>
      <c r="AO1841">
        <v>4000000</v>
      </c>
      <c r="AP1841" s="35" t="s">
        <v>14691</v>
      </c>
      <c r="AQ1841" s="35" t="s">
        <v>14691</v>
      </c>
      <c r="AR1841" s="35" t="s">
        <v>14691</v>
      </c>
      <c r="AS1841" s="35" t="s">
        <v>14691</v>
      </c>
      <c r="AT1841" s="35" t="s">
        <v>14691</v>
      </c>
      <c r="AU1841">
        <v>10.01</v>
      </c>
      <c r="AV1841">
        <v>10.048999999999999</v>
      </c>
      <c r="AW1841" t="b">
        <v>0</v>
      </c>
      <c r="AX1841">
        <v>20000000</v>
      </c>
      <c r="AY1841" s="20">
        <v>44857</v>
      </c>
      <c r="AZ1841" s="20"/>
      <c r="BA1841" s="20"/>
      <c r="BB1841">
        <v>1</v>
      </c>
      <c r="BC1841">
        <v>0.3333333432674408</v>
      </c>
      <c r="BD1841">
        <v>1</v>
      </c>
      <c r="BE1841">
        <v>11.5</v>
      </c>
      <c r="BF1841" s="35" t="s">
        <v>14691</v>
      </c>
      <c r="BG1841" s="35" t="s">
        <v>5110</v>
      </c>
      <c r="BH1841" s="35" t="s">
        <v>5111</v>
      </c>
      <c r="BI1841" s="35" t="s">
        <v>2589</v>
      </c>
      <c r="BJ1841" s="35" t="s">
        <v>5112</v>
      </c>
    </row>
    <row r="1842" spans="1:62" x14ac:dyDescent="0.2">
      <c r="A1842">
        <v>1840</v>
      </c>
      <c r="B1842" s="35" t="s">
        <v>7710</v>
      </c>
      <c r="C1842" s="35" t="s">
        <v>7711</v>
      </c>
      <c r="D1842" s="35" t="s">
        <v>7712</v>
      </c>
      <c r="E1842" s="35" t="s">
        <v>7713</v>
      </c>
      <c r="F1842" s="35" t="s">
        <v>7714</v>
      </c>
      <c r="G1842" s="20">
        <v>44204</v>
      </c>
      <c r="H1842" s="35" t="s">
        <v>3225</v>
      </c>
      <c r="I1842" s="35" t="s">
        <v>54</v>
      </c>
      <c r="J1842" s="35" t="s">
        <v>53</v>
      </c>
      <c r="K1842">
        <v>18</v>
      </c>
      <c r="L1842">
        <v>9.1999999999999993</v>
      </c>
      <c r="M1842" s="35" t="s">
        <v>7715</v>
      </c>
      <c r="N1842" s="35" t="s">
        <v>7716</v>
      </c>
      <c r="O1842" s="35" t="s">
        <v>341</v>
      </c>
      <c r="P1842" s="35" t="s">
        <v>2575</v>
      </c>
      <c r="Q1842" s="35" t="s">
        <v>59</v>
      </c>
      <c r="R1842" s="35" t="s">
        <v>2623</v>
      </c>
      <c r="S1842" s="35" t="s">
        <v>7717</v>
      </c>
      <c r="T1842">
        <v>31050000</v>
      </c>
      <c r="U1842">
        <v>10</v>
      </c>
      <c r="V1842" s="35" t="s">
        <v>7718</v>
      </c>
      <c r="W1842" s="35" t="s">
        <v>340</v>
      </c>
      <c r="X1842" s="35" t="s">
        <v>147</v>
      </c>
      <c r="Y1842" s="35" t="s">
        <v>48</v>
      </c>
      <c r="Z1842" s="35" t="s">
        <v>14691</v>
      </c>
      <c r="AA1842" s="35" t="s">
        <v>14691</v>
      </c>
      <c r="AC1842" s="35" t="s">
        <v>14691</v>
      </c>
      <c r="AD1842" s="35" t="s">
        <v>14691</v>
      </c>
      <c r="AE1842">
        <v>310538740</v>
      </c>
      <c r="AF1842">
        <v>10</v>
      </c>
      <c r="AG1842" s="35" t="s">
        <v>14691</v>
      </c>
      <c r="AI1842">
        <v>10350000</v>
      </c>
      <c r="AJ1842" s="20">
        <v>44222</v>
      </c>
      <c r="AK1842" s="20"/>
      <c r="AL1842">
        <v>8210000</v>
      </c>
      <c r="AO1842">
        <v>5473333</v>
      </c>
      <c r="AP1842" s="35" t="s">
        <v>14691</v>
      </c>
      <c r="AQ1842" s="35" t="s">
        <v>14691</v>
      </c>
      <c r="AR1842" s="35" t="s">
        <v>14691</v>
      </c>
      <c r="AS1842" s="35" t="s">
        <v>14691</v>
      </c>
      <c r="AT1842" s="35" t="s">
        <v>14691</v>
      </c>
      <c r="AU1842">
        <v>10</v>
      </c>
      <c r="AV1842">
        <v>10.045999999999999</v>
      </c>
      <c r="AW1842" t="b">
        <v>0</v>
      </c>
      <c r="AX1842">
        <v>31050000</v>
      </c>
      <c r="AY1842" s="20">
        <v>44954</v>
      </c>
      <c r="AZ1842" s="20"/>
      <c r="BA1842" s="20"/>
      <c r="BB1842">
        <v>1</v>
      </c>
      <c r="BC1842">
        <v>0.3333333432674408</v>
      </c>
      <c r="BD1842">
        <v>1</v>
      </c>
      <c r="BE1842">
        <v>11.5</v>
      </c>
      <c r="BF1842" s="35" t="s">
        <v>14691</v>
      </c>
      <c r="BG1842" s="35" t="s">
        <v>342</v>
      </c>
      <c r="BH1842" s="35" t="s">
        <v>14966</v>
      </c>
      <c r="BI1842" s="35" t="s">
        <v>2580</v>
      </c>
      <c r="BJ1842" s="35" t="s">
        <v>7719</v>
      </c>
    </row>
    <row r="1843" spans="1:62" x14ac:dyDescent="0.2">
      <c r="A1843">
        <v>1841</v>
      </c>
      <c r="B1843" s="35" t="s">
        <v>7710</v>
      </c>
      <c r="C1843" s="35" t="s">
        <v>7711</v>
      </c>
      <c r="D1843" s="35" t="s">
        <v>7712</v>
      </c>
      <c r="E1843" s="35" t="s">
        <v>7720</v>
      </c>
      <c r="F1843" s="35" t="s">
        <v>7714</v>
      </c>
      <c r="G1843" s="20">
        <v>44204</v>
      </c>
      <c r="H1843" s="35" t="s">
        <v>3225</v>
      </c>
      <c r="I1843" s="35" t="s">
        <v>54</v>
      </c>
      <c r="J1843" s="35" t="s">
        <v>53</v>
      </c>
      <c r="K1843">
        <v>18</v>
      </c>
      <c r="L1843">
        <v>9.1999999999999993</v>
      </c>
      <c r="M1843" s="35" t="s">
        <v>7715</v>
      </c>
      <c r="N1843" s="35" t="s">
        <v>7716</v>
      </c>
      <c r="O1843" s="35" t="s">
        <v>341</v>
      </c>
      <c r="P1843" s="35" t="s">
        <v>2575</v>
      </c>
      <c r="Q1843" s="35" t="s">
        <v>59</v>
      </c>
      <c r="R1843" s="35" t="s">
        <v>2623</v>
      </c>
      <c r="S1843" s="35" t="s">
        <v>7717</v>
      </c>
      <c r="T1843">
        <v>31050000</v>
      </c>
      <c r="U1843">
        <v>10</v>
      </c>
      <c r="V1843" s="35" t="s">
        <v>7718</v>
      </c>
      <c r="W1843" s="35" t="s">
        <v>340</v>
      </c>
      <c r="X1843" s="35" t="s">
        <v>147</v>
      </c>
      <c r="Y1843" s="35" t="s">
        <v>48</v>
      </c>
      <c r="Z1843" s="35" t="s">
        <v>14691</v>
      </c>
      <c r="AA1843" s="35" t="s">
        <v>14691</v>
      </c>
      <c r="AC1843" s="35" t="s">
        <v>14691</v>
      </c>
      <c r="AD1843" s="35" t="s">
        <v>14691</v>
      </c>
      <c r="AE1843">
        <v>310538740</v>
      </c>
      <c r="AF1843">
        <v>10</v>
      </c>
      <c r="AG1843" s="35" t="s">
        <v>14691</v>
      </c>
      <c r="AI1843">
        <v>10350000</v>
      </c>
      <c r="AJ1843" s="20">
        <v>44222</v>
      </c>
      <c r="AK1843" s="20"/>
      <c r="AL1843">
        <v>8210000</v>
      </c>
      <c r="AO1843">
        <v>5473333</v>
      </c>
      <c r="AP1843" s="35" t="s">
        <v>14691</v>
      </c>
      <c r="AQ1843" s="35" t="s">
        <v>14691</v>
      </c>
      <c r="AR1843" s="35" t="s">
        <v>14691</v>
      </c>
      <c r="AS1843" s="35" t="s">
        <v>14691</v>
      </c>
      <c r="AT1843" s="35" t="s">
        <v>14691</v>
      </c>
      <c r="AU1843">
        <v>10</v>
      </c>
      <c r="AV1843">
        <v>10.045999999999999</v>
      </c>
      <c r="AW1843" t="b">
        <v>0</v>
      </c>
      <c r="AX1843">
        <v>31050000</v>
      </c>
      <c r="AY1843" s="20">
        <v>44954</v>
      </c>
      <c r="AZ1843" s="20"/>
      <c r="BA1843" s="20"/>
      <c r="BB1843">
        <v>1</v>
      </c>
      <c r="BC1843">
        <v>0.3333333432674408</v>
      </c>
      <c r="BD1843">
        <v>1</v>
      </c>
      <c r="BE1843">
        <v>11.5</v>
      </c>
      <c r="BF1843" s="35" t="s">
        <v>14691</v>
      </c>
      <c r="BG1843" s="35" t="s">
        <v>7710</v>
      </c>
      <c r="BH1843" s="35" t="s">
        <v>14967</v>
      </c>
      <c r="BI1843" s="35" t="s">
        <v>2584</v>
      </c>
      <c r="BJ1843" s="35" t="s">
        <v>7721</v>
      </c>
    </row>
    <row r="1844" spans="1:62" x14ac:dyDescent="0.2">
      <c r="A1844">
        <v>1842</v>
      </c>
      <c r="B1844" s="35" t="s">
        <v>7710</v>
      </c>
      <c r="C1844" s="35" t="s">
        <v>7711</v>
      </c>
      <c r="D1844" s="35" t="s">
        <v>7712</v>
      </c>
      <c r="E1844" s="35" t="s">
        <v>7722</v>
      </c>
      <c r="F1844" s="35" t="s">
        <v>7714</v>
      </c>
      <c r="G1844" s="20">
        <v>44204</v>
      </c>
      <c r="H1844" s="35" t="s">
        <v>3225</v>
      </c>
      <c r="I1844" s="35" t="s">
        <v>54</v>
      </c>
      <c r="J1844" s="35" t="s">
        <v>53</v>
      </c>
      <c r="K1844">
        <v>18</v>
      </c>
      <c r="L1844">
        <v>9.1999999999999993</v>
      </c>
      <c r="M1844" s="35" t="s">
        <v>7715</v>
      </c>
      <c r="N1844" s="35" t="s">
        <v>7716</v>
      </c>
      <c r="O1844" s="35" t="s">
        <v>341</v>
      </c>
      <c r="P1844" s="35" t="s">
        <v>2575</v>
      </c>
      <c r="Q1844" s="35" t="s">
        <v>59</v>
      </c>
      <c r="R1844" s="35" t="s">
        <v>2623</v>
      </c>
      <c r="S1844" s="35" t="s">
        <v>7717</v>
      </c>
      <c r="T1844">
        <v>31050000</v>
      </c>
      <c r="U1844">
        <v>10</v>
      </c>
      <c r="V1844" s="35" t="s">
        <v>7718</v>
      </c>
      <c r="W1844" s="35" t="s">
        <v>340</v>
      </c>
      <c r="X1844" s="35" t="s">
        <v>147</v>
      </c>
      <c r="Y1844" s="35" t="s">
        <v>48</v>
      </c>
      <c r="Z1844" s="35" t="s">
        <v>14691</v>
      </c>
      <c r="AA1844" s="35" t="s">
        <v>14691</v>
      </c>
      <c r="AC1844" s="35" t="s">
        <v>14691</v>
      </c>
      <c r="AD1844" s="35" t="s">
        <v>14691</v>
      </c>
      <c r="AE1844">
        <v>310538740</v>
      </c>
      <c r="AF1844">
        <v>10</v>
      </c>
      <c r="AG1844" s="35" t="s">
        <v>14691</v>
      </c>
      <c r="AI1844">
        <v>10350000</v>
      </c>
      <c r="AJ1844" s="20">
        <v>44222</v>
      </c>
      <c r="AK1844" s="20"/>
      <c r="AL1844">
        <v>8210000</v>
      </c>
      <c r="AO1844">
        <v>5473333</v>
      </c>
      <c r="AP1844" s="35" t="s">
        <v>14691</v>
      </c>
      <c r="AQ1844" s="35" t="s">
        <v>14691</v>
      </c>
      <c r="AR1844" s="35" t="s">
        <v>14691</v>
      </c>
      <c r="AS1844" s="35" t="s">
        <v>14691</v>
      </c>
      <c r="AT1844" s="35" t="s">
        <v>14691</v>
      </c>
      <c r="AU1844">
        <v>10</v>
      </c>
      <c r="AV1844">
        <v>10.045999999999999</v>
      </c>
      <c r="AW1844" t="b">
        <v>0</v>
      </c>
      <c r="AX1844">
        <v>31050000</v>
      </c>
      <c r="AY1844" s="20">
        <v>44954</v>
      </c>
      <c r="AZ1844" s="20"/>
      <c r="BA1844" s="20"/>
      <c r="BB1844">
        <v>1</v>
      </c>
      <c r="BC1844">
        <v>0.3333333432674408</v>
      </c>
      <c r="BD1844">
        <v>1</v>
      </c>
      <c r="BE1844">
        <v>11.5</v>
      </c>
      <c r="BF1844" s="35" t="s">
        <v>14691</v>
      </c>
      <c r="BG1844" s="35" t="s">
        <v>7723</v>
      </c>
      <c r="BH1844" s="35" t="s">
        <v>14968</v>
      </c>
      <c r="BI1844" s="35" t="s">
        <v>2589</v>
      </c>
      <c r="BJ1844" s="35" t="s">
        <v>7724</v>
      </c>
    </row>
    <row r="1845" spans="1:62" x14ac:dyDescent="0.2">
      <c r="A1845">
        <v>1843</v>
      </c>
      <c r="B1845" s="35" t="s">
        <v>13312</v>
      </c>
      <c r="C1845" s="35" t="s">
        <v>13313</v>
      </c>
      <c r="D1845" s="35" t="s">
        <v>13314</v>
      </c>
      <c r="E1845" s="35" t="s">
        <v>13315</v>
      </c>
      <c r="F1845" s="35" t="s">
        <v>13316</v>
      </c>
      <c r="G1845" s="20">
        <v>44515</v>
      </c>
      <c r="H1845" s="35" t="s">
        <v>2949</v>
      </c>
      <c r="I1845" s="35" t="s">
        <v>61</v>
      </c>
      <c r="J1845" s="35" t="s">
        <v>69</v>
      </c>
      <c r="K1845">
        <v>18</v>
      </c>
      <c r="L1845">
        <v>9.1999999999999993</v>
      </c>
      <c r="M1845" s="35" t="s">
        <v>13317</v>
      </c>
      <c r="N1845" s="35" t="s">
        <v>13318</v>
      </c>
      <c r="O1845" s="35" t="s">
        <v>96</v>
      </c>
      <c r="P1845" s="35" t="s">
        <v>2575</v>
      </c>
      <c r="Q1845" s="35" t="s">
        <v>51</v>
      </c>
      <c r="R1845" s="35" t="s">
        <v>13319</v>
      </c>
      <c r="S1845" s="35" t="s">
        <v>13320</v>
      </c>
      <c r="T1845">
        <v>28750000</v>
      </c>
      <c r="U1845">
        <v>10</v>
      </c>
      <c r="V1845" s="35" t="s">
        <v>14691</v>
      </c>
      <c r="W1845" s="35" t="s">
        <v>338</v>
      </c>
      <c r="X1845" s="35" t="s">
        <v>57</v>
      </c>
      <c r="Y1845" s="35" t="s">
        <v>48</v>
      </c>
      <c r="Z1845" s="35" t="s">
        <v>14691</v>
      </c>
      <c r="AA1845" s="35" t="s">
        <v>14691</v>
      </c>
      <c r="AC1845" s="35" t="s">
        <v>14691</v>
      </c>
      <c r="AD1845" s="35" t="s">
        <v>14691</v>
      </c>
      <c r="AE1845">
        <v>291812500</v>
      </c>
      <c r="AF1845">
        <v>10.15</v>
      </c>
      <c r="AG1845" s="35" t="s">
        <v>14691</v>
      </c>
      <c r="AI1845">
        <v>14375000</v>
      </c>
      <c r="AJ1845" s="20">
        <v>44533</v>
      </c>
      <c r="AK1845" s="20"/>
      <c r="AL1845">
        <v>12062500</v>
      </c>
      <c r="AO1845">
        <v>12062500</v>
      </c>
      <c r="AP1845" s="35" t="s">
        <v>14691</v>
      </c>
      <c r="AQ1845" s="35" t="s">
        <v>14691</v>
      </c>
      <c r="AR1845" s="35" t="s">
        <v>14691</v>
      </c>
      <c r="AS1845" s="35" t="s">
        <v>14691</v>
      </c>
      <c r="AT1845" s="35" t="s">
        <v>14691</v>
      </c>
      <c r="AU1845">
        <v>10.15</v>
      </c>
      <c r="AV1845">
        <v>10.238</v>
      </c>
      <c r="AW1845" t="b">
        <v>0</v>
      </c>
      <c r="AX1845">
        <v>28750000</v>
      </c>
      <c r="AY1845" s="20">
        <v>45084</v>
      </c>
      <c r="AZ1845" s="20"/>
      <c r="BA1845" s="20"/>
      <c r="BB1845">
        <v>1</v>
      </c>
      <c r="BC1845">
        <v>0.5</v>
      </c>
      <c r="BD1845">
        <v>1</v>
      </c>
      <c r="BE1845">
        <v>11.5</v>
      </c>
      <c r="BF1845" s="35" t="s">
        <v>14691</v>
      </c>
      <c r="BG1845" s="35" t="s">
        <v>339</v>
      </c>
      <c r="BH1845" s="35" t="s">
        <v>13321</v>
      </c>
      <c r="BI1845" s="35" t="s">
        <v>2580</v>
      </c>
      <c r="BJ1845" s="35" t="s">
        <v>13322</v>
      </c>
    </row>
    <row r="1846" spans="1:62" x14ac:dyDescent="0.2">
      <c r="A1846">
        <v>1844</v>
      </c>
      <c r="B1846" s="35" t="s">
        <v>13312</v>
      </c>
      <c r="C1846" s="35" t="s">
        <v>13313</v>
      </c>
      <c r="D1846" s="35" t="s">
        <v>13314</v>
      </c>
      <c r="E1846" s="35" t="s">
        <v>13323</v>
      </c>
      <c r="F1846" s="35" t="s">
        <v>13316</v>
      </c>
      <c r="G1846" s="20">
        <v>44515</v>
      </c>
      <c r="H1846" s="35" t="s">
        <v>2949</v>
      </c>
      <c r="I1846" s="35" t="s">
        <v>61</v>
      </c>
      <c r="J1846" s="35" t="s">
        <v>69</v>
      </c>
      <c r="K1846">
        <v>18</v>
      </c>
      <c r="L1846">
        <v>9.1999999999999993</v>
      </c>
      <c r="M1846" s="35" t="s">
        <v>13317</v>
      </c>
      <c r="N1846" s="35" t="s">
        <v>13318</v>
      </c>
      <c r="O1846" s="35" t="s">
        <v>96</v>
      </c>
      <c r="P1846" s="35" t="s">
        <v>2575</v>
      </c>
      <c r="Q1846" s="35" t="s">
        <v>51</v>
      </c>
      <c r="R1846" s="35" t="s">
        <v>13319</v>
      </c>
      <c r="S1846" s="35" t="s">
        <v>13320</v>
      </c>
      <c r="T1846">
        <v>28750000</v>
      </c>
      <c r="U1846">
        <v>10</v>
      </c>
      <c r="V1846" s="35" t="s">
        <v>14691</v>
      </c>
      <c r="W1846" s="35" t="s">
        <v>338</v>
      </c>
      <c r="X1846" s="35" t="s">
        <v>57</v>
      </c>
      <c r="Y1846" s="35" t="s">
        <v>48</v>
      </c>
      <c r="Z1846" s="35" t="s">
        <v>14691</v>
      </c>
      <c r="AA1846" s="35" t="s">
        <v>14691</v>
      </c>
      <c r="AC1846" s="35" t="s">
        <v>14691</v>
      </c>
      <c r="AD1846" s="35" t="s">
        <v>14691</v>
      </c>
      <c r="AE1846">
        <v>291812500</v>
      </c>
      <c r="AF1846">
        <v>10.15</v>
      </c>
      <c r="AG1846" s="35" t="s">
        <v>14691</v>
      </c>
      <c r="AI1846">
        <v>14375000</v>
      </c>
      <c r="AJ1846" s="20">
        <v>44533</v>
      </c>
      <c r="AK1846" s="20"/>
      <c r="AL1846">
        <v>12062500</v>
      </c>
      <c r="AO1846">
        <v>12062500</v>
      </c>
      <c r="AP1846" s="35" t="s">
        <v>14691</v>
      </c>
      <c r="AQ1846" s="35" t="s">
        <v>14691</v>
      </c>
      <c r="AR1846" s="35" t="s">
        <v>14691</v>
      </c>
      <c r="AS1846" s="35" t="s">
        <v>14691</v>
      </c>
      <c r="AT1846" s="35" t="s">
        <v>14691</v>
      </c>
      <c r="AU1846">
        <v>10.15</v>
      </c>
      <c r="AV1846">
        <v>10.238</v>
      </c>
      <c r="AW1846" t="b">
        <v>0</v>
      </c>
      <c r="AX1846">
        <v>28750000</v>
      </c>
      <c r="AY1846" s="20">
        <v>45084</v>
      </c>
      <c r="AZ1846" s="20"/>
      <c r="BA1846" s="20"/>
      <c r="BB1846">
        <v>1</v>
      </c>
      <c r="BC1846">
        <v>0.5</v>
      </c>
      <c r="BD1846">
        <v>1</v>
      </c>
      <c r="BE1846">
        <v>11.5</v>
      </c>
      <c r="BF1846" s="35" t="s">
        <v>14691</v>
      </c>
      <c r="BG1846" s="35" t="s">
        <v>13312</v>
      </c>
      <c r="BH1846" s="35" t="s">
        <v>13324</v>
      </c>
      <c r="BI1846" s="35" t="s">
        <v>2584</v>
      </c>
      <c r="BJ1846" s="35" t="s">
        <v>13325</v>
      </c>
    </row>
    <row r="1847" spans="1:62" x14ac:dyDescent="0.2">
      <c r="A1847">
        <v>1845</v>
      </c>
      <c r="B1847" s="35" t="s">
        <v>13312</v>
      </c>
      <c r="C1847" s="35" t="s">
        <v>13313</v>
      </c>
      <c r="D1847" s="35" t="s">
        <v>13314</v>
      </c>
      <c r="E1847" s="35" t="s">
        <v>13326</v>
      </c>
      <c r="F1847" s="35" t="s">
        <v>13316</v>
      </c>
      <c r="G1847" s="20">
        <v>44515</v>
      </c>
      <c r="H1847" s="35" t="s">
        <v>2949</v>
      </c>
      <c r="I1847" s="35" t="s">
        <v>61</v>
      </c>
      <c r="J1847" s="35" t="s">
        <v>69</v>
      </c>
      <c r="K1847">
        <v>18</v>
      </c>
      <c r="L1847">
        <v>9.1999999999999993</v>
      </c>
      <c r="M1847" s="35" t="s">
        <v>13317</v>
      </c>
      <c r="N1847" s="35" t="s">
        <v>13318</v>
      </c>
      <c r="O1847" s="35" t="s">
        <v>96</v>
      </c>
      <c r="P1847" s="35" t="s">
        <v>2575</v>
      </c>
      <c r="Q1847" s="35" t="s">
        <v>51</v>
      </c>
      <c r="R1847" s="35" t="s">
        <v>13319</v>
      </c>
      <c r="S1847" s="35" t="s">
        <v>13320</v>
      </c>
      <c r="T1847">
        <v>28750000</v>
      </c>
      <c r="U1847">
        <v>10</v>
      </c>
      <c r="V1847" s="35" t="s">
        <v>14691</v>
      </c>
      <c r="W1847" s="35" t="s">
        <v>338</v>
      </c>
      <c r="X1847" s="35" t="s">
        <v>57</v>
      </c>
      <c r="Y1847" s="35" t="s">
        <v>48</v>
      </c>
      <c r="Z1847" s="35" t="s">
        <v>14691</v>
      </c>
      <c r="AA1847" s="35" t="s">
        <v>14691</v>
      </c>
      <c r="AC1847" s="35" t="s">
        <v>14691</v>
      </c>
      <c r="AD1847" s="35" t="s">
        <v>14691</v>
      </c>
      <c r="AE1847">
        <v>291812500</v>
      </c>
      <c r="AF1847">
        <v>10.15</v>
      </c>
      <c r="AG1847" s="35" t="s">
        <v>14691</v>
      </c>
      <c r="AI1847">
        <v>14375000</v>
      </c>
      <c r="AJ1847" s="20">
        <v>44533</v>
      </c>
      <c r="AK1847" s="20"/>
      <c r="AL1847">
        <v>12062500</v>
      </c>
      <c r="AO1847">
        <v>12062500</v>
      </c>
      <c r="AP1847" s="35" t="s">
        <v>14691</v>
      </c>
      <c r="AQ1847" s="35" t="s">
        <v>14691</v>
      </c>
      <c r="AR1847" s="35" t="s">
        <v>14691</v>
      </c>
      <c r="AS1847" s="35" t="s">
        <v>14691</v>
      </c>
      <c r="AT1847" s="35" t="s">
        <v>14691</v>
      </c>
      <c r="AU1847">
        <v>10.15</v>
      </c>
      <c r="AV1847">
        <v>10.238</v>
      </c>
      <c r="AW1847" t="b">
        <v>0</v>
      </c>
      <c r="AX1847">
        <v>28750000</v>
      </c>
      <c r="AY1847" s="20">
        <v>45084</v>
      </c>
      <c r="AZ1847" s="20"/>
      <c r="BA1847" s="20"/>
      <c r="BB1847">
        <v>1</v>
      </c>
      <c r="BC1847">
        <v>0.5</v>
      </c>
      <c r="BD1847">
        <v>1</v>
      </c>
      <c r="BE1847">
        <v>11.5</v>
      </c>
      <c r="BF1847" s="35" t="s">
        <v>14691</v>
      </c>
      <c r="BG1847" s="35" t="s">
        <v>13327</v>
      </c>
      <c r="BH1847" s="35" t="s">
        <v>13328</v>
      </c>
      <c r="BI1847" s="35" t="s">
        <v>2589</v>
      </c>
      <c r="BJ1847" s="35" t="s">
        <v>13329</v>
      </c>
    </row>
    <row r="1848" spans="1:62" x14ac:dyDescent="0.2">
      <c r="A1848">
        <v>1846</v>
      </c>
      <c r="B1848" s="35" t="s">
        <v>11617</v>
      </c>
      <c r="C1848" s="35" t="s">
        <v>11618</v>
      </c>
      <c r="D1848" s="35" t="s">
        <v>11619</v>
      </c>
      <c r="E1848" s="35" t="s">
        <v>11620</v>
      </c>
      <c r="F1848" s="35" t="s">
        <v>11621</v>
      </c>
      <c r="G1848" s="20">
        <v>44245</v>
      </c>
      <c r="H1848" s="35" t="s">
        <v>3225</v>
      </c>
      <c r="I1848" s="35" t="s">
        <v>54</v>
      </c>
      <c r="J1848" s="35" t="s">
        <v>119</v>
      </c>
      <c r="K1848">
        <v>18</v>
      </c>
      <c r="L1848">
        <v>9.1999999999999993</v>
      </c>
      <c r="M1848" s="35" t="s">
        <v>11622</v>
      </c>
      <c r="N1848" s="35" t="s">
        <v>11623</v>
      </c>
      <c r="O1848" s="35" t="s">
        <v>74</v>
      </c>
      <c r="P1848" s="35" t="s">
        <v>2575</v>
      </c>
      <c r="Q1848" s="35" t="s">
        <v>96</v>
      </c>
      <c r="R1848" s="35" t="s">
        <v>2577</v>
      </c>
      <c r="S1848" s="35" t="s">
        <v>11624</v>
      </c>
      <c r="T1848">
        <v>28103449</v>
      </c>
      <c r="U1848">
        <v>10</v>
      </c>
      <c r="V1848" s="35" t="s">
        <v>14691</v>
      </c>
      <c r="W1848" s="35" t="s">
        <v>336</v>
      </c>
      <c r="X1848" s="35" t="s">
        <v>49</v>
      </c>
      <c r="Y1848" s="35" t="s">
        <v>48</v>
      </c>
      <c r="Z1848" s="35" t="s">
        <v>14691</v>
      </c>
      <c r="AA1848" s="35" t="s">
        <v>14691</v>
      </c>
      <c r="AC1848" s="35" t="s">
        <v>14691</v>
      </c>
      <c r="AD1848" s="35" t="s">
        <v>14691</v>
      </c>
      <c r="AE1848">
        <v>281043219</v>
      </c>
      <c r="AF1848">
        <v>10</v>
      </c>
      <c r="AG1848" s="35" t="s">
        <v>14691</v>
      </c>
      <c r="AI1848">
        <v>5620690</v>
      </c>
      <c r="AJ1848" s="20">
        <v>44278</v>
      </c>
      <c r="AK1848" s="20"/>
      <c r="AL1848">
        <v>7620690</v>
      </c>
      <c r="AO1848">
        <v>3810345</v>
      </c>
      <c r="AP1848" s="35" t="s">
        <v>14691</v>
      </c>
      <c r="AQ1848" s="35" t="s">
        <v>14691</v>
      </c>
      <c r="AR1848" s="35" t="s">
        <v>14691</v>
      </c>
      <c r="AS1848" s="35" t="s">
        <v>14691</v>
      </c>
      <c r="AT1848" s="35" t="s">
        <v>14691</v>
      </c>
      <c r="AU1848">
        <v>10.01</v>
      </c>
      <c r="AV1848">
        <v>10.076000000000001</v>
      </c>
      <c r="AW1848" t="b">
        <v>0</v>
      </c>
      <c r="AX1848">
        <v>28103449</v>
      </c>
      <c r="AY1848" s="20">
        <v>45010</v>
      </c>
      <c r="AZ1848" s="20"/>
      <c r="BA1848" s="20"/>
      <c r="BB1848">
        <v>1</v>
      </c>
      <c r="BC1848">
        <v>0.20000000298023224</v>
      </c>
      <c r="BD1848">
        <v>1</v>
      </c>
      <c r="BE1848">
        <v>11.5</v>
      </c>
      <c r="BF1848" s="35" t="s">
        <v>14691</v>
      </c>
      <c r="BG1848" s="35" t="s">
        <v>337</v>
      </c>
      <c r="BH1848" s="35" t="s">
        <v>11625</v>
      </c>
      <c r="BI1848" s="35" t="s">
        <v>2580</v>
      </c>
      <c r="BJ1848" s="35" t="s">
        <v>11626</v>
      </c>
    </row>
    <row r="1849" spans="1:62" x14ac:dyDescent="0.2">
      <c r="A1849">
        <v>1847</v>
      </c>
      <c r="B1849" s="35" t="s">
        <v>11617</v>
      </c>
      <c r="C1849" s="35" t="s">
        <v>11618</v>
      </c>
      <c r="D1849" s="35" t="s">
        <v>11619</v>
      </c>
      <c r="E1849" s="35" t="s">
        <v>11627</v>
      </c>
      <c r="F1849" s="35" t="s">
        <v>11621</v>
      </c>
      <c r="G1849" s="20">
        <v>44245</v>
      </c>
      <c r="H1849" s="35" t="s">
        <v>3225</v>
      </c>
      <c r="I1849" s="35" t="s">
        <v>54</v>
      </c>
      <c r="J1849" s="35" t="s">
        <v>119</v>
      </c>
      <c r="K1849">
        <v>18</v>
      </c>
      <c r="L1849">
        <v>9.1999999999999993</v>
      </c>
      <c r="M1849" s="35" t="s">
        <v>11622</v>
      </c>
      <c r="N1849" s="35" t="s">
        <v>11623</v>
      </c>
      <c r="O1849" s="35" t="s">
        <v>74</v>
      </c>
      <c r="P1849" s="35" t="s">
        <v>2575</v>
      </c>
      <c r="Q1849" s="35" t="s">
        <v>96</v>
      </c>
      <c r="R1849" s="35" t="s">
        <v>2577</v>
      </c>
      <c r="S1849" s="35" t="s">
        <v>11624</v>
      </c>
      <c r="T1849">
        <v>28103449</v>
      </c>
      <c r="U1849">
        <v>10</v>
      </c>
      <c r="V1849" s="35" t="s">
        <v>14691</v>
      </c>
      <c r="W1849" s="35" t="s">
        <v>336</v>
      </c>
      <c r="X1849" s="35" t="s">
        <v>49</v>
      </c>
      <c r="Y1849" s="35" t="s">
        <v>48</v>
      </c>
      <c r="Z1849" s="35" t="s">
        <v>14691</v>
      </c>
      <c r="AA1849" s="35" t="s">
        <v>14691</v>
      </c>
      <c r="AC1849" s="35" t="s">
        <v>14691</v>
      </c>
      <c r="AD1849" s="35" t="s">
        <v>14691</v>
      </c>
      <c r="AE1849">
        <v>281043219</v>
      </c>
      <c r="AF1849">
        <v>10</v>
      </c>
      <c r="AG1849" s="35" t="s">
        <v>14691</v>
      </c>
      <c r="AI1849">
        <v>5620690</v>
      </c>
      <c r="AJ1849" s="20">
        <v>44278</v>
      </c>
      <c r="AK1849" s="20"/>
      <c r="AL1849">
        <v>7620690</v>
      </c>
      <c r="AO1849">
        <v>3810345</v>
      </c>
      <c r="AP1849" s="35" t="s">
        <v>14691</v>
      </c>
      <c r="AQ1849" s="35" t="s">
        <v>14691</v>
      </c>
      <c r="AR1849" s="35" t="s">
        <v>14691</v>
      </c>
      <c r="AS1849" s="35" t="s">
        <v>14691</v>
      </c>
      <c r="AT1849" s="35" t="s">
        <v>14691</v>
      </c>
      <c r="AU1849">
        <v>10.01</v>
      </c>
      <c r="AV1849">
        <v>10.076000000000001</v>
      </c>
      <c r="AW1849" t="b">
        <v>0</v>
      </c>
      <c r="AX1849">
        <v>28103449</v>
      </c>
      <c r="AY1849" s="20">
        <v>45010</v>
      </c>
      <c r="AZ1849" s="20"/>
      <c r="BA1849" s="20"/>
      <c r="BB1849">
        <v>1</v>
      </c>
      <c r="BC1849">
        <v>0.20000000298023224</v>
      </c>
      <c r="BD1849">
        <v>1</v>
      </c>
      <c r="BE1849">
        <v>11.5</v>
      </c>
      <c r="BF1849" s="35" t="s">
        <v>14691</v>
      </c>
      <c r="BG1849" s="35" t="s">
        <v>11617</v>
      </c>
      <c r="BH1849" s="35" t="s">
        <v>11628</v>
      </c>
      <c r="BI1849" s="35" t="s">
        <v>2584</v>
      </c>
      <c r="BJ1849" s="35" t="s">
        <v>11629</v>
      </c>
    </row>
    <row r="1850" spans="1:62" x14ac:dyDescent="0.2">
      <c r="A1850">
        <v>1848</v>
      </c>
      <c r="B1850" s="35" t="s">
        <v>11617</v>
      </c>
      <c r="C1850" s="35" t="s">
        <v>11618</v>
      </c>
      <c r="D1850" s="35" t="s">
        <v>11619</v>
      </c>
      <c r="E1850" s="35" t="s">
        <v>11630</v>
      </c>
      <c r="F1850" s="35" t="s">
        <v>11621</v>
      </c>
      <c r="G1850" s="20">
        <v>44245</v>
      </c>
      <c r="H1850" s="35" t="s">
        <v>3225</v>
      </c>
      <c r="I1850" s="35" t="s">
        <v>54</v>
      </c>
      <c r="J1850" s="35" t="s">
        <v>119</v>
      </c>
      <c r="K1850">
        <v>18</v>
      </c>
      <c r="L1850">
        <v>9.1999999999999993</v>
      </c>
      <c r="M1850" s="35" t="s">
        <v>11622</v>
      </c>
      <c r="N1850" s="35" t="s">
        <v>11623</v>
      </c>
      <c r="O1850" s="35" t="s">
        <v>74</v>
      </c>
      <c r="P1850" s="35" t="s">
        <v>2575</v>
      </c>
      <c r="Q1850" s="35" t="s">
        <v>96</v>
      </c>
      <c r="R1850" s="35" t="s">
        <v>2577</v>
      </c>
      <c r="S1850" s="35" t="s">
        <v>11624</v>
      </c>
      <c r="T1850">
        <v>28103449</v>
      </c>
      <c r="U1850">
        <v>10</v>
      </c>
      <c r="V1850" s="35" t="s">
        <v>14691</v>
      </c>
      <c r="W1850" s="35" t="s">
        <v>336</v>
      </c>
      <c r="X1850" s="35" t="s">
        <v>49</v>
      </c>
      <c r="Y1850" s="35" t="s">
        <v>48</v>
      </c>
      <c r="Z1850" s="35" t="s">
        <v>14691</v>
      </c>
      <c r="AA1850" s="35" t="s">
        <v>14691</v>
      </c>
      <c r="AC1850" s="35" t="s">
        <v>14691</v>
      </c>
      <c r="AD1850" s="35" t="s">
        <v>14691</v>
      </c>
      <c r="AE1850">
        <v>281043219</v>
      </c>
      <c r="AF1850">
        <v>10</v>
      </c>
      <c r="AG1850" s="35" t="s">
        <v>14691</v>
      </c>
      <c r="AI1850">
        <v>5620690</v>
      </c>
      <c r="AJ1850" s="20">
        <v>44278</v>
      </c>
      <c r="AK1850" s="20"/>
      <c r="AL1850">
        <v>7620690</v>
      </c>
      <c r="AO1850">
        <v>3810345</v>
      </c>
      <c r="AP1850" s="35" t="s">
        <v>14691</v>
      </c>
      <c r="AQ1850" s="35" t="s">
        <v>14691</v>
      </c>
      <c r="AR1850" s="35" t="s">
        <v>14691</v>
      </c>
      <c r="AS1850" s="35" t="s">
        <v>14691</v>
      </c>
      <c r="AT1850" s="35" t="s">
        <v>14691</v>
      </c>
      <c r="AU1850">
        <v>10.01</v>
      </c>
      <c r="AV1850">
        <v>10.076000000000001</v>
      </c>
      <c r="AW1850" t="b">
        <v>0</v>
      </c>
      <c r="AX1850">
        <v>28103449</v>
      </c>
      <c r="AY1850" s="20">
        <v>45010</v>
      </c>
      <c r="AZ1850" s="20"/>
      <c r="BA1850" s="20"/>
      <c r="BB1850">
        <v>1</v>
      </c>
      <c r="BC1850">
        <v>0.20000000298023224</v>
      </c>
      <c r="BD1850">
        <v>1</v>
      </c>
      <c r="BE1850">
        <v>11.5</v>
      </c>
      <c r="BF1850" s="35" t="s">
        <v>14691</v>
      </c>
      <c r="BG1850" s="35" t="s">
        <v>11631</v>
      </c>
      <c r="BH1850" s="35" t="s">
        <v>11632</v>
      </c>
      <c r="BI1850" s="35" t="s">
        <v>2589</v>
      </c>
      <c r="BJ1850" s="35" t="s">
        <v>11633</v>
      </c>
    </row>
    <row r="1851" spans="1:62" x14ac:dyDescent="0.2">
      <c r="A1851">
        <v>1849</v>
      </c>
      <c r="B1851" s="35" t="s">
        <v>12914</v>
      </c>
      <c r="C1851" s="35" t="s">
        <v>12915</v>
      </c>
      <c r="D1851" s="35" t="s">
        <v>12916</v>
      </c>
      <c r="E1851" s="35" t="s">
        <v>12917</v>
      </c>
      <c r="F1851" s="35" t="s">
        <v>12918</v>
      </c>
      <c r="G1851" s="20">
        <v>44495</v>
      </c>
      <c r="H1851" s="35" t="s">
        <v>99</v>
      </c>
      <c r="I1851" s="35" t="s">
        <v>61</v>
      </c>
      <c r="J1851" s="35" t="s">
        <v>69</v>
      </c>
      <c r="K1851">
        <v>18</v>
      </c>
      <c r="L1851">
        <v>9.1999999999999993</v>
      </c>
      <c r="M1851" s="35" t="s">
        <v>12919</v>
      </c>
      <c r="N1851" s="35" t="s">
        <v>12920</v>
      </c>
      <c r="O1851" s="35" t="s">
        <v>242</v>
      </c>
      <c r="P1851" s="35" t="s">
        <v>2656</v>
      </c>
      <c r="Q1851" s="35" t="s">
        <v>136</v>
      </c>
      <c r="R1851" s="35" t="s">
        <v>2623</v>
      </c>
      <c r="S1851" s="35" t="s">
        <v>12921</v>
      </c>
      <c r="T1851">
        <v>30000000</v>
      </c>
      <c r="U1851">
        <v>10</v>
      </c>
      <c r="V1851" s="35" t="s">
        <v>14691</v>
      </c>
      <c r="W1851" s="35" t="s">
        <v>334</v>
      </c>
      <c r="X1851" s="35" t="s">
        <v>49</v>
      </c>
      <c r="Y1851" s="35" t="s">
        <v>48</v>
      </c>
      <c r="Z1851" s="35" t="s">
        <v>14691</v>
      </c>
      <c r="AA1851" s="35" t="s">
        <v>14691</v>
      </c>
      <c r="AC1851" s="35" t="s">
        <v>14691</v>
      </c>
      <c r="AD1851" s="35" t="s">
        <v>14691</v>
      </c>
      <c r="AE1851">
        <v>306000000</v>
      </c>
      <c r="AF1851">
        <v>10.199999999999999</v>
      </c>
      <c r="AG1851" s="35" t="s">
        <v>14691</v>
      </c>
      <c r="AI1851">
        <v>15000000</v>
      </c>
      <c r="AJ1851" s="20">
        <v>44517</v>
      </c>
      <c r="AK1851" s="20"/>
      <c r="AL1851">
        <v>13500000</v>
      </c>
      <c r="AM1851">
        <v>1350000</v>
      </c>
      <c r="AP1851" s="35" t="s">
        <v>14691</v>
      </c>
      <c r="AQ1851" s="35" t="s">
        <v>14691</v>
      </c>
      <c r="AR1851" s="35" t="s">
        <v>14691</v>
      </c>
      <c r="AS1851" s="35" t="s">
        <v>14691</v>
      </c>
      <c r="AT1851" s="35" t="s">
        <v>14691</v>
      </c>
      <c r="AU1851">
        <v>10.199999999999999</v>
      </c>
      <c r="AV1851">
        <v>10.259</v>
      </c>
      <c r="AW1851" t="b">
        <v>0</v>
      </c>
      <c r="AX1851">
        <v>30000000</v>
      </c>
      <c r="AY1851" s="20">
        <v>45065</v>
      </c>
      <c r="AZ1851" s="20"/>
      <c r="BA1851" s="20">
        <v>45157</v>
      </c>
      <c r="BB1851">
        <v>1</v>
      </c>
      <c r="BC1851">
        <v>0.5</v>
      </c>
      <c r="BD1851">
        <v>1</v>
      </c>
      <c r="BE1851">
        <v>11.5</v>
      </c>
      <c r="BF1851" s="35" t="s">
        <v>14691</v>
      </c>
      <c r="BG1851" s="35" t="s">
        <v>335</v>
      </c>
      <c r="BH1851" s="35" t="s">
        <v>12922</v>
      </c>
      <c r="BI1851" s="35" t="s">
        <v>2580</v>
      </c>
      <c r="BJ1851" s="35" t="s">
        <v>12923</v>
      </c>
    </row>
    <row r="1852" spans="1:62" x14ac:dyDescent="0.2">
      <c r="A1852">
        <v>1850</v>
      </c>
      <c r="B1852" s="35" t="s">
        <v>12914</v>
      </c>
      <c r="C1852" s="35" t="s">
        <v>12915</v>
      </c>
      <c r="D1852" s="35" t="s">
        <v>12916</v>
      </c>
      <c r="E1852" s="35" t="s">
        <v>12924</v>
      </c>
      <c r="F1852" s="35" t="s">
        <v>12918</v>
      </c>
      <c r="G1852" s="20">
        <v>44495</v>
      </c>
      <c r="H1852" s="35" t="s">
        <v>99</v>
      </c>
      <c r="I1852" s="35" t="s">
        <v>61</v>
      </c>
      <c r="J1852" s="35" t="s">
        <v>69</v>
      </c>
      <c r="K1852">
        <v>18</v>
      </c>
      <c r="L1852">
        <v>9.1999999999999993</v>
      </c>
      <c r="M1852" s="35" t="s">
        <v>12919</v>
      </c>
      <c r="N1852" s="35" t="s">
        <v>12920</v>
      </c>
      <c r="O1852" s="35" t="s">
        <v>242</v>
      </c>
      <c r="P1852" s="35" t="s">
        <v>2656</v>
      </c>
      <c r="Q1852" s="35" t="s">
        <v>136</v>
      </c>
      <c r="R1852" s="35" t="s">
        <v>2623</v>
      </c>
      <c r="S1852" s="35" t="s">
        <v>12921</v>
      </c>
      <c r="T1852">
        <v>30000000</v>
      </c>
      <c r="U1852">
        <v>10</v>
      </c>
      <c r="V1852" s="35" t="s">
        <v>14691</v>
      </c>
      <c r="W1852" s="35" t="s">
        <v>334</v>
      </c>
      <c r="X1852" s="35" t="s">
        <v>49</v>
      </c>
      <c r="Y1852" s="35" t="s">
        <v>48</v>
      </c>
      <c r="Z1852" s="35" t="s">
        <v>14691</v>
      </c>
      <c r="AA1852" s="35" t="s">
        <v>14691</v>
      </c>
      <c r="AC1852" s="35" t="s">
        <v>14691</v>
      </c>
      <c r="AD1852" s="35" t="s">
        <v>14691</v>
      </c>
      <c r="AE1852">
        <v>306000000</v>
      </c>
      <c r="AF1852">
        <v>10.199999999999999</v>
      </c>
      <c r="AG1852" s="35" t="s">
        <v>14691</v>
      </c>
      <c r="AI1852">
        <v>15000000</v>
      </c>
      <c r="AJ1852" s="20">
        <v>44517</v>
      </c>
      <c r="AK1852" s="20"/>
      <c r="AL1852">
        <v>13500000</v>
      </c>
      <c r="AM1852">
        <v>1350000</v>
      </c>
      <c r="AP1852" s="35" t="s">
        <v>14691</v>
      </c>
      <c r="AQ1852" s="35" t="s">
        <v>14691</v>
      </c>
      <c r="AR1852" s="35" t="s">
        <v>14691</v>
      </c>
      <c r="AS1852" s="35" t="s">
        <v>14691</v>
      </c>
      <c r="AT1852" s="35" t="s">
        <v>14691</v>
      </c>
      <c r="AU1852">
        <v>10.199999999999999</v>
      </c>
      <c r="AV1852">
        <v>10.259</v>
      </c>
      <c r="AW1852" t="b">
        <v>0</v>
      </c>
      <c r="AX1852">
        <v>30000000</v>
      </c>
      <c r="AY1852" s="20">
        <v>45065</v>
      </c>
      <c r="AZ1852" s="20"/>
      <c r="BA1852" s="20">
        <v>45157</v>
      </c>
      <c r="BB1852">
        <v>1</v>
      </c>
      <c r="BC1852">
        <v>0.5</v>
      </c>
      <c r="BD1852">
        <v>1</v>
      </c>
      <c r="BE1852">
        <v>11.5</v>
      </c>
      <c r="BF1852" s="35" t="s">
        <v>14691</v>
      </c>
      <c r="BG1852" s="35" t="s">
        <v>12914</v>
      </c>
      <c r="BH1852" s="35" t="s">
        <v>12925</v>
      </c>
      <c r="BI1852" s="35" t="s">
        <v>2584</v>
      </c>
      <c r="BJ1852" s="35" t="s">
        <v>12926</v>
      </c>
    </row>
    <row r="1853" spans="1:62" x14ac:dyDescent="0.2">
      <c r="A1853">
        <v>1851</v>
      </c>
      <c r="B1853" s="35" t="s">
        <v>12914</v>
      </c>
      <c r="C1853" s="35" t="s">
        <v>12915</v>
      </c>
      <c r="D1853" s="35" t="s">
        <v>12916</v>
      </c>
      <c r="E1853" s="35" t="s">
        <v>12927</v>
      </c>
      <c r="F1853" s="35" t="s">
        <v>12918</v>
      </c>
      <c r="G1853" s="20">
        <v>44495</v>
      </c>
      <c r="H1853" s="35" t="s">
        <v>99</v>
      </c>
      <c r="I1853" s="35" t="s">
        <v>61</v>
      </c>
      <c r="J1853" s="35" t="s">
        <v>69</v>
      </c>
      <c r="K1853">
        <v>18</v>
      </c>
      <c r="L1853">
        <v>9.1999999999999993</v>
      </c>
      <c r="M1853" s="35" t="s">
        <v>12919</v>
      </c>
      <c r="N1853" s="35" t="s">
        <v>12920</v>
      </c>
      <c r="O1853" s="35" t="s">
        <v>242</v>
      </c>
      <c r="P1853" s="35" t="s">
        <v>2656</v>
      </c>
      <c r="Q1853" s="35" t="s">
        <v>136</v>
      </c>
      <c r="R1853" s="35" t="s">
        <v>2623</v>
      </c>
      <c r="S1853" s="35" t="s">
        <v>12921</v>
      </c>
      <c r="T1853">
        <v>30000000</v>
      </c>
      <c r="U1853">
        <v>10</v>
      </c>
      <c r="V1853" s="35" t="s">
        <v>14691</v>
      </c>
      <c r="W1853" s="35" t="s">
        <v>334</v>
      </c>
      <c r="X1853" s="35" t="s">
        <v>49</v>
      </c>
      <c r="Y1853" s="35" t="s">
        <v>48</v>
      </c>
      <c r="Z1853" s="35" t="s">
        <v>14691</v>
      </c>
      <c r="AA1853" s="35" t="s">
        <v>14691</v>
      </c>
      <c r="AC1853" s="35" t="s">
        <v>14691</v>
      </c>
      <c r="AD1853" s="35" t="s">
        <v>14691</v>
      </c>
      <c r="AE1853">
        <v>306000000</v>
      </c>
      <c r="AF1853">
        <v>10.199999999999999</v>
      </c>
      <c r="AG1853" s="35" t="s">
        <v>14691</v>
      </c>
      <c r="AI1853">
        <v>15000000</v>
      </c>
      <c r="AJ1853" s="20">
        <v>44517</v>
      </c>
      <c r="AK1853" s="20"/>
      <c r="AL1853">
        <v>13500000</v>
      </c>
      <c r="AM1853">
        <v>1350000</v>
      </c>
      <c r="AP1853" s="35" t="s">
        <v>14691</v>
      </c>
      <c r="AQ1853" s="35" t="s">
        <v>14691</v>
      </c>
      <c r="AR1853" s="35" t="s">
        <v>14691</v>
      </c>
      <c r="AS1853" s="35" t="s">
        <v>14691</v>
      </c>
      <c r="AT1853" s="35" t="s">
        <v>14691</v>
      </c>
      <c r="AU1853">
        <v>10.199999999999999</v>
      </c>
      <c r="AV1853">
        <v>10.259</v>
      </c>
      <c r="AW1853" t="b">
        <v>0</v>
      </c>
      <c r="AX1853">
        <v>30000000</v>
      </c>
      <c r="AY1853" s="20">
        <v>45065</v>
      </c>
      <c r="AZ1853" s="20"/>
      <c r="BA1853" s="20">
        <v>45157</v>
      </c>
      <c r="BB1853">
        <v>1</v>
      </c>
      <c r="BC1853">
        <v>0.5</v>
      </c>
      <c r="BD1853">
        <v>1</v>
      </c>
      <c r="BE1853">
        <v>11.5</v>
      </c>
      <c r="BF1853" s="35" t="s">
        <v>14691</v>
      </c>
      <c r="BG1853" s="35" t="s">
        <v>12928</v>
      </c>
      <c r="BH1853" s="35" t="s">
        <v>12929</v>
      </c>
      <c r="BI1853" s="35" t="s">
        <v>2589</v>
      </c>
      <c r="BJ1853" s="35" t="s">
        <v>12930</v>
      </c>
    </row>
    <row r="1854" spans="1:62" x14ac:dyDescent="0.2">
      <c r="A1854">
        <v>1852</v>
      </c>
      <c r="B1854" s="35" t="s">
        <v>6829</v>
      </c>
      <c r="C1854" s="35" t="s">
        <v>6830</v>
      </c>
      <c r="D1854" s="35" t="s">
        <v>6831</v>
      </c>
      <c r="E1854" s="35" t="s">
        <v>6832</v>
      </c>
      <c r="F1854" s="35" t="s">
        <v>6833</v>
      </c>
      <c r="G1854" s="20">
        <v>44186</v>
      </c>
      <c r="H1854" s="35" t="s">
        <v>3225</v>
      </c>
      <c r="I1854" s="35" t="s">
        <v>54</v>
      </c>
      <c r="J1854" s="35" t="s">
        <v>119</v>
      </c>
      <c r="K1854">
        <v>18</v>
      </c>
      <c r="L1854">
        <v>9.1999999999999993</v>
      </c>
      <c r="M1854" s="35" t="s">
        <v>6834</v>
      </c>
      <c r="N1854" s="35" t="s">
        <v>6835</v>
      </c>
      <c r="O1854" s="35" t="s">
        <v>51</v>
      </c>
      <c r="P1854" s="35" t="s">
        <v>2575</v>
      </c>
      <c r="Q1854" s="35" t="s">
        <v>96</v>
      </c>
      <c r="R1854" s="35" t="s">
        <v>2577</v>
      </c>
      <c r="S1854" s="35" t="s">
        <v>6836</v>
      </c>
      <c r="T1854">
        <v>60375000</v>
      </c>
      <c r="U1854">
        <v>10</v>
      </c>
      <c r="V1854" s="35" t="s">
        <v>6837</v>
      </c>
      <c r="W1854" s="35" t="s">
        <v>49</v>
      </c>
      <c r="X1854" s="35" t="s">
        <v>49</v>
      </c>
      <c r="Y1854" s="35" t="s">
        <v>48</v>
      </c>
      <c r="Z1854" s="35" t="s">
        <v>14691</v>
      </c>
      <c r="AA1854" s="35" t="s">
        <v>14691</v>
      </c>
      <c r="AB1854">
        <v>250000000</v>
      </c>
      <c r="AC1854" s="35" t="s">
        <v>6838</v>
      </c>
      <c r="AD1854" s="35" t="s">
        <v>6839</v>
      </c>
      <c r="AE1854">
        <v>603776317</v>
      </c>
      <c r="AF1854">
        <v>10</v>
      </c>
      <c r="AG1854" s="35" t="s">
        <v>14691</v>
      </c>
      <c r="AI1854">
        <v>12075000</v>
      </c>
      <c r="AJ1854" s="20">
        <v>44204</v>
      </c>
      <c r="AK1854" s="20"/>
      <c r="AL1854">
        <v>14075000</v>
      </c>
      <c r="AO1854">
        <v>9383333</v>
      </c>
      <c r="AP1854" s="35" t="s">
        <v>14691</v>
      </c>
      <c r="AQ1854" s="35" t="s">
        <v>14691</v>
      </c>
      <c r="AR1854" s="35" t="s">
        <v>14691</v>
      </c>
      <c r="AS1854" s="35" t="s">
        <v>14691</v>
      </c>
      <c r="AT1854" s="35" t="s">
        <v>14691</v>
      </c>
      <c r="AU1854">
        <v>10.01</v>
      </c>
      <c r="AV1854">
        <v>10.063000000000001</v>
      </c>
      <c r="AW1854" t="b">
        <v>0</v>
      </c>
      <c r="AX1854">
        <v>60375000</v>
      </c>
      <c r="AY1854" s="20">
        <v>44938</v>
      </c>
      <c r="AZ1854" s="20"/>
      <c r="BA1854" s="20"/>
      <c r="BB1854">
        <v>1</v>
      </c>
      <c r="BC1854">
        <v>0.20000000298023224</v>
      </c>
      <c r="BD1854">
        <v>1</v>
      </c>
      <c r="BE1854">
        <v>11.5</v>
      </c>
      <c r="BF1854" s="35" t="s">
        <v>14691</v>
      </c>
      <c r="BG1854" s="35" t="s">
        <v>333</v>
      </c>
      <c r="BH1854" s="35" t="s">
        <v>6840</v>
      </c>
      <c r="BI1854" s="35" t="s">
        <v>2580</v>
      </c>
      <c r="BJ1854" s="35" t="s">
        <v>6841</v>
      </c>
    </row>
    <row r="1855" spans="1:62" x14ac:dyDescent="0.2">
      <c r="A1855">
        <v>1853</v>
      </c>
      <c r="B1855" s="35" t="s">
        <v>6829</v>
      </c>
      <c r="C1855" s="35" t="s">
        <v>6830</v>
      </c>
      <c r="D1855" s="35" t="s">
        <v>6831</v>
      </c>
      <c r="E1855" s="35" t="s">
        <v>6842</v>
      </c>
      <c r="F1855" s="35" t="s">
        <v>6833</v>
      </c>
      <c r="G1855" s="20">
        <v>44186</v>
      </c>
      <c r="H1855" s="35" t="s">
        <v>3225</v>
      </c>
      <c r="I1855" s="35" t="s">
        <v>54</v>
      </c>
      <c r="J1855" s="35" t="s">
        <v>119</v>
      </c>
      <c r="K1855">
        <v>18</v>
      </c>
      <c r="L1855">
        <v>9.1999999999999993</v>
      </c>
      <c r="M1855" s="35" t="s">
        <v>6834</v>
      </c>
      <c r="N1855" s="35" t="s">
        <v>6835</v>
      </c>
      <c r="O1855" s="35" t="s">
        <v>51</v>
      </c>
      <c r="P1855" s="35" t="s">
        <v>2575</v>
      </c>
      <c r="Q1855" s="35" t="s">
        <v>96</v>
      </c>
      <c r="R1855" s="35" t="s">
        <v>2577</v>
      </c>
      <c r="S1855" s="35" t="s">
        <v>6836</v>
      </c>
      <c r="T1855">
        <v>60375000</v>
      </c>
      <c r="U1855">
        <v>10</v>
      </c>
      <c r="V1855" s="35" t="s">
        <v>6837</v>
      </c>
      <c r="W1855" s="35" t="s">
        <v>49</v>
      </c>
      <c r="X1855" s="35" t="s">
        <v>49</v>
      </c>
      <c r="Y1855" s="35" t="s">
        <v>48</v>
      </c>
      <c r="Z1855" s="35" t="s">
        <v>14691</v>
      </c>
      <c r="AA1855" s="35" t="s">
        <v>14691</v>
      </c>
      <c r="AB1855">
        <v>250000000</v>
      </c>
      <c r="AC1855" s="35" t="s">
        <v>6838</v>
      </c>
      <c r="AD1855" s="35" t="s">
        <v>6839</v>
      </c>
      <c r="AE1855">
        <v>603776317</v>
      </c>
      <c r="AF1855">
        <v>10</v>
      </c>
      <c r="AG1855" s="35" t="s">
        <v>14691</v>
      </c>
      <c r="AI1855">
        <v>12075000</v>
      </c>
      <c r="AJ1855" s="20">
        <v>44204</v>
      </c>
      <c r="AK1855" s="20"/>
      <c r="AL1855">
        <v>14075000</v>
      </c>
      <c r="AO1855">
        <v>9383333</v>
      </c>
      <c r="AP1855" s="35" t="s">
        <v>14691</v>
      </c>
      <c r="AQ1855" s="35" t="s">
        <v>14691</v>
      </c>
      <c r="AR1855" s="35" t="s">
        <v>14691</v>
      </c>
      <c r="AS1855" s="35" t="s">
        <v>14691</v>
      </c>
      <c r="AT1855" s="35" t="s">
        <v>14691</v>
      </c>
      <c r="AU1855">
        <v>10.01</v>
      </c>
      <c r="AV1855">
        <v>10.063000000000001</v>
      </c>
      <c r="AW1855" t="b">
        <v>0</v>
      </c>
      <c r="AX1855">
        <v>60375000</v>
      </c>
      <c r="AY1855" s="20">
        <v>44938</v>
      </c>
      <c r="AZ1855" s="20"/>
      <c r="BA1855" s="20"/>
      <c r="BB1855">
        <v>1</v>
      </c>
      <c r="BC1855">
        <v>0.20000000298023224</v>
      </c>
      <c r="BD1855">
        <v>1</v>
      </c>
      <c r="BE1855">
        <v>11.5</v>
      </c>
      <c r="BF1855" s="35" t="s">
        <v>14691</v>
      </c>
      <c r="BG1855" s="35" t="s">
        <v>6829</v>
      </c>
      <c r="BH1855" s="35" t="s">
        <v>6843</v>
      </c>
      <c r="BI1855" s="35" t="s">
        <v>2584</v>
      </c>
      <c r="BJ1855" s="35" t="s">
        <v>6844</v>
      </c>
    </row>
    <row r="1856" spans="1:62" x14ac:dyDescent="0.2">
      <c r="A1856">
        <v>1854</v>
      </c>
      <c r="B1856" s="35" t="s">
        <v>6829</v>
      </c>
      <c r="C1856" s="35" t="s">
        <v>6830</v>
      </c>
      <c r="D1856" s="35" t="s">
        <v>6831</v>
      </c>
      <c r="E1856" s="35" t="s">
        <v>6845</v>
      </c>
      <c r="F1856" s="35" t="s">
        <v>6833</v>
      </c>
      <c r="G1856" s="20">
        <v>44186</v>
      </c>
      <c r="H1856" s="35" t="s">
        <v>3225</v>
      </c>
      <c r="I1856" s="35" t="s">
        <v>54</v>
      </c>
      <c r="J1856" s="35" t="s">
        <v>119</v>
      </c>
      <c r="K1856">
        <v>18</v>
      </c>
      <c r="L1856">
        <v>9.1999999999999993</v>
      </c>
      <c r="M1856" s="35" t="s">
        <v>6834</v>
      </c>
      <c r="N1856" s="35" t="s">
        <v>6835</v>
      </c>
      <c r="O1856" s="35" t="s">
        <v>51</v>
      </c>
      <c r="P1856" s="35" t="s">
        <v>2575</v>
      </c>
      <c r="Q1856" s="35" t="s">
        <v>96</v>
      </c>
      <c r="R1856" s="35" t="s">
        <v>2577</v>
      </c>
      <c r="S1856" s="35" t="s">
        <v>6836</v>
      </c>
      <c r="T1856">
        <v>60375000</v>
      </c>
      <c r="U1856">
        <v>10</v>
      </c>
      <c r="V1856" s="35" t="s">
        <v>6837</v>
      </c>
      <c r="W1856" s="35" t="s">
        <v>49</v>
      </c>
      <c r="X1856" s="35" t="s">
        <v>49</v>
      </c>
      <c r="Y1856" s="35" t="s">
        <v>48</v>
      </c>
      <c r="Z1856" s="35" t="s">
        <v>14691</v>
      </c>
      <c r="AA1856" s="35" t="s">
        <v>14691</v>
      </c>
      <c r="AB1856">
        <v>250000000</v>
      </c>
      <c r="AC1856" s="35" t="s">
        <v>6838</v>
      </c>
      <c r="AD1856" s="35" t="s">
        <v>6839</v>
      </c>
      <c r="AE1856">
        <v>603776317</v>
      </c>
      <c r="AF1856">
        <v>10</v>
      </c>
      <c r="AG1856" s="35" t="s">
        <v>14691</v>
      </c>
      <c r="AI1856">
        <v>12075000</v>
      </c>
      <c r="AJ1856" s="20">
        <v>44204</v>
      </c>
      <c r="AK1856" s="20"/>
      <c r="AL1856">
        <v>14075000</v>
      </c>
      <c r="AO1856">
        <v>9383333</v>
      </c>
      <c r="AP1856" s="35" t="s">
        <v>14691</v>
      </c>
      <c r="AQ1856" s="35" t="s">
        <v>14691</v>
      </c>
      <c r="AR1856" s="35" t="s">
        <v>14691</v>
      </c>
      <c r="AS1856" s="35" t="s">
        <v>14691</v>
      </c>
      <c r="AT1856" s="35" t="s">
        <v>14691</v>
      </c>
      <c r="AU1856">
        <v>10.01</v>
      </c>
      <c r="AV1856">
        <v>10.063000000000001</v>
      </c>
      <c r="AW1856" t="b">
        <v>0</v>
      </c>
      <c r="AX1856">
        <v>60375000</v>
      </c>
      <c r="AY1856" s="20">
        <v>44938</v>
      </c>
      <c r="AZ1856" s="20"/>
      <c r="BA1856" s="20"/>
      <c r="BB1856">
        <v>1</v>
      </c>
      <c r="BC1856">
        <v>0.20000000298023224</v>
      </c>
      <c r="BD1856">
        <v>1</v>
      </c>
      <c r="BE1856">
        <v>11.5</v>
      </c>
      <c r="BF1856" s="35" t="s">
        <v>14691</v>
      </c>
      <c r="BG1856" s="35" t="s">
        <v>6846</v>
      </c>
      <c r="BH1856" s="35" t="s">
        <v>6847</v>
      </c>
      <c r="BI1856" s="35" t="s">
        <v>2589</v>
      </c>
      <c r="BJ1856" s="35" t="s">
        <v>6848</v>
      </c>
    </row>
    <row r="1857" spans="1:62" x14ac:dyDescent="0.2">
      <c r="A1857">
        <v>1855</v>
      </c>
      <c r="B1857" s="35" t="s">
        <v>10653</v>
      </c>
      <c r="C1857" s="35" t="s">
        <v>10654</v>
      </c>
      <c r="D1857" s="35" t="s">
        <v>10655</v>
      </c>
      <c r="E1857" s="35" t="s">
        <v>10656</v>
      </c>
      <c r="F1857" s="35" t="s">
        <v>10657</v>
      </c>
      <c r="G1857" s="20">
        <v>44232</v>
      </c>
      <c r="H1857" s="35" t="s">
        <v>3225</v>
      </c>
      <c r="I1857" s="35" t="s">
        <v>14691</v>
      </c>
      <c r="J1857" s="35" t="s">
        <v>83</v>
      </c>
      <c r="M1857" s="35" t="s">
        <v>10658</v>
      </c>
      <c r="N1857" s="35" t="s">
        <v>10659</v>
      </c>
      <c r="O1857" s="35" t="s">
        <v>51</v>
      </c>
      <c r="P1857" s="35" t="s">
        <v>2575</v>
      </c>
      <c r="Q1857" s="35" t="s">
        <v>96</v>
      </c>
      <c r="R1857" s="35" t="s">
        <v>2577</v>
      </c>
      <c r="S1857" s="35" t="s">
        <v>6836</v>
      </c>
      <c r="T1857">
        <v>23000000</v>
      </c>
      <c r="U1857">
        <v>10</v>
      </c>
      <c r="V1857" s="35" t="s">
        <v>6837</v>
      </c>
      <c r="W1857" s="35" t="s">
        <v>331</v>
      </c>
      <c r="X1857" s="35" t="s">
        <v>49</v>
      </c>
      <c r="Y1857" s="35" t="s">
        <v>48</v>
      </c>
      <c r="Z1857" s="35" t="s">
        <v>14691</v>
      </c>
      <c r="AA1857" s="35" t="s">
        <v>14691</v>
      </c>
      <c r="AB1857">
        <v>100000000</v>
      </c>
      <c r="AC1857" s="35" t="s">
        <v>10660</v>
      </c>
      <c r="AD1857" s="35" t="s">
        <v>10661</v>
      </c>
      <c r="AE1857">
        <v>230007797</v>
      </c>
      <c r="AF1857">
        <v>10</v>
      </c>
      <c r="AG1857" s="35" t="s">
        <v>14691</v>
      </c>
      <c r="AI1857">
        <v>0</v>
      </c>
      <c r="AJ1857" s="20">
        <v>44264</v>
      </c>
      <c r="AK1857" s="20"/>
      <c r="AL1857">
        <v>7600000</v>
      </c>
      <c r="AN1857">
        <v>760000</v>
      </c>
      <c r="AP1857" s="35" t="s">
        <v>14691</v>
      </c>
      <c r="AQ1857" s="35" t="s">
        <v>14691</v>
      </c>
      <c r="AR1857" s="35" t="s">
        <v>14691</v>
      </c>
      <c r="AS1857" s="35" t="s">
        <v>14691</v>
      </c>
      <c r="AT1857" s="35" t="s">
        <v>14691</v>
      </c>
      <c r="AU1857">
        <v>10.01</v>
      </c>
      <c r="AV1857">
        <v>10.073</v>
      </c>
      <c r="AW1857" t="b">
        <v>0</v>
      </c>
      <c r="AX1857">
        <v>23000000</v>
      </c>
      <c r="AY1857" s="20">
        <v>44996</v>
      </c>
      <c r="AZ1857" s="20"/>
      <c r="BA1857" s="20"/>
      <c r="BB1857">
        <v>1</v>
      </c>
      <c r="BF1857" s="35" t="s">
        <v>14691</v>
      </c>
      <c r="BG1857" s="35" t="s">
        <v>332</v>
      </c>
      <c r="BH1857" s="35" t="s">
        <v>10662</v>
      </c>
      <c r="BI1857" s="35" t="s">
        <v>2580</v>
      </c>
      <c r="BJ1857" s="35" t="s">
        <v>10663</v>
      </c>
    </row>
    <row r="1858" spans="1:62" x14ac:dyDescent="0.2">
      <c r="A1858">
        <v>1856</v>
      </c>
      <c r="B1858" s="35" t="s">
        <v>10664</v>
      </c>
      <c r="C1858" s="35" t="s">
        <v>10665</v>
      </c>
      <c r="D1858" s="35" t="s">
        <v>10666</v>
      </c>
      <c r="E1858" s="35" t="s">
        <v>10667</v>
      </c>
      <c r="F1858" s="35" t="s">
        <v>10668</v>
      </c>
      <c r="G1858" s="20">
        <v>44232</v>
      </c>
      <c r="H1858" s="35" t="s">
        <v>3225</v>
      </c>
      <c r="I1858" s="35" t="s">
        <v>14691</v>
      </c>
      <c r="J1858" s="35" t="s">
        <v>83</v>
      </c>
      <c r="M1858" s="35" t="s">
        <v>10669</v>
      </c>
      <c r="N1858" s="35" t="s">
        <v>10670</v>
      </c>
      <c r="O1858" s="35" t="s">
        <v>51</v>
      </c>
      <c r="P1858" s="35" t="s">
        <v>2575</v>
      </c>
      <c r="Q1858" s="35" t="s">
        <v>96</v>
      </c>
      <c r="R1858" s="35" t="s">
        <v>2577</v>
      </c>
      <c r="S1858" s="35" t="s">
        <v>6836</v>
      </c>
      <c r="T1858">
        <v>32000000</v>
      </c>
      <c r="U1858">
        <v>10</v>
      </c>
      <c r="V1858" s="35" t="s">
        <v>6837</v>
      </c>
      <c r="W1858" s="35" t="s">
        <v>331</v>
      </c>
      <c r="X1858" s="35" t="s">
        <v>49</v>
      </c>
      <c r="Y1858" s="35" t="s">
        <v>48</v>
      </c>
      <c r="Z1858" s="35" t="s">
        <v>66</v>
      </c>
      <c r="AA1858" s="35" t="s">
        <v>56</v>
      </c>
      <c r="AB1858">
        <v>150000000</v>
      </c>
      <c r="AC1858" s="35" t="s">
        <v>10671</v>
      </c>
      <c r="AD1858" s="35" t="s">
        <v>10672</v>
      </c>
      <c r="AE1858">
        <v>320010848</v>
      </c>
      <c r="AF1858">
        <v>10</v>
      </c>
      <c r="AG1858" s="35" t="s">
        <v>330</v>
      </c>
      <c r="AH1858">
        <v>4752000000</v>
      </c>
      <c r="AI1858">
        <v>0</v>
      </c>
      <c r="AJ1858" s="20">
        <v>44264</v>
      </c>
      <c r="AK1858" s="20">
        <v>44543</v>
      </c>
      <c r="AL1858">
        <v>10400000</v>
      </c>
      <c r="AN1858">
        <v>1040000</v>
      </c>
      <c r="AP1858" s="35" t="s">
        <v>14691</v>
      </c>
      <c r="AQ1858" s="35" t="s">
        <v>14691</v>
      </c>
      <c r="AR1858" s="35" t="s">
        <v>329</v>
      </c>
      <c r="AS1858" s="35" t="s">
        <v>10673</v>
      </c>
      <c r="AT1858" s="35" t="s">
        <v>14691</v>
      </c>
      <c r="AU1858">
        <v>10.01</v>
      </c>
      <c r="AV1858">
        <v>10.073</v>
      </c>
      <c r="AW1858" t="b">
        <v>1</v>
      </c>
      <c r="AX1858">
        <v>32000000</v>
      </c>
      <c r="AY1858" s="20">
        <v>44996</v>
      </c>
      <c r="AZ1858" s="20">
        <v>44722</v>
      </c>
      <c r="BA1858" s="20"/>
      <c r="BB1858">
        <v>1</v>
      </c>
      <c r="BF1858" s="35" t="s">
        <v>14691</v>
      </c>
      <c r="BG1858" s="35" t="s">
        <v>328</v>
      </c>
      <c r="BH1858" s="35" t="s">
        <v>10674</v>
      </c>
      <c r="BI1858" s="35" t="s">
        <v>2580</v>
      </c>
      <c r="BJ1858" s="35" t="s">
        <v>10675</v>
      </c>
    </row>
    <row r="1859" spans="1:62" x14ac:dyDescent="0.2">
      <c r="A1859">
        <v>1857</v>
      </c>
      <c r="B1859" s="35" t="s">
        <v>12677</v>
      </c>
      <c r="C1859" s="35" t="s">
        <v>12678</v>
      </c>
      <c r="D1859" s="35" t="s">
        <v>12679</v>
      </c>
      <c r="E1859" s="35" t="s">
        <v>12680</v>
      </c>
      <c r="F1859" s="35" t="s">
        <v>12681</v>
      </c>
      <c r="G1859" s="20">
        <v>44489</v>
      </c>
      <c r="H1859" s="35" t="s">
        <v>2949</v>
      </c>
      <c r="I1859" s="35" t="s">
        <v>61</v>
      </c>
      <c r="J1859" s="35" t="s">
        <v>69</v>
      </c>
      <c r="K1859">
        <v>18</v>
      </c>
      <c r="L1859">
        <v>9.1999999999999993</v>
      </c>
      <c r="M1859" s="35" t="s">
        <v>12682</v>
      </c>
      <c r="N1859" s="35" t="s">
        <v>12683</v>
      </c>
      <c r="O1859" s="35" t="s">
        <v>51</v>
      </c>
      <c r="P1859" s="35" t="s">
        <v>2575</v>
      </c>
      <c r="Q1859" s="35" t="s">
        <v>111</v>
      </c>
      <c r="R1859" s="35" t="s">
        <v>2577</v>
      </c>
      <c r="S1859" s="35" t="s">
        <v>12684</v>
      </c>
      <c r="T1859">
        <v>23000000</v>
      </c>
      <c r="U1859">
        <v>10</v>
      </c>
      <c r="V1859" s="35" t="s">
        <v>14691</v>
      </c>
      <c r="W1859" s="35" t="s">
        <v>326</v>
      </c>
      <c r="X1859" s="35" t="s">
        <v>79</v>
      </c>
      <c r="Y1859" s="35" t="s">
        <v>48</v>
      </c>
      <c r="Z1859" s="35" t="s">
        <v>14691</v>
      </c>
      <c r="AA1859" s="35" t="s">
        <v>14691</v>
      </c>
      <c r="AC1859" s="35" t="s">
        <v>14691</v>
      </c>
      <c r="AD1859" s="35" t="s">
        <v>14691</v>
      </c>
      <c r="AE1859">
        <v>234600000</v>
      </c>
      <c r="AF1859">
        <v>10.199999999999999</v>
      </c>
      <c r="AG1859" s="35" t="s">
        <v>14691</v>
      </c>
      <c r="AI1859">
        <v>11500000</v>
      </c>
      <c r="AJ1859" s="20">
        <v>44505</v>
      </c>
      <c r="AK1859" s="20"/>
      <c r="AL1859">
        <v>11350000</v>
      </c>
      <c r="AO1859">
        <v>11350000</v>
      </c>
      <c r="AP1859" s="35" t="s">
        <v>14691</v>
      </c>
      <c r="AQ1859" s="35" t="s">
        <v>14691</v>
      </c>
      <c r="AR1859" s="35" t="s">
        <v>14691</v>
      </c>
      <c r="AS1859" s="35" t="s">
        <v>14691</v>
      </c>
      <c r="AT1859" s="35" t="s">
        <v>14691</v>
      </c>
      <c r="AU1859">
        <v>10.199999999999999</v>
      </c>
      <c r="AV1859">
        <v>10.284000000000001</v>
      </c>
      <c r="AW1859" t="b">
        <v>0</v>
      </c>
      <c r="AX1859">
        <v>23000000</v>
      </c>
      <c r="AY1859" s="20">
        <v>45055</v>
      </c>
      <c r="AZ1859" s="20"/>
      <c r="BA1859" s="20"/>
      <c r="BB1859">
        <v>1</v>
      </c>
      <c r="BC1859">
        <v>0.5</v>
      </c>
      <c r="BD1859">
        <v>1</v>
      </c>
      <c r="BE1859">
        <v>11.5</v>
      </c>
      <c r="BF1859" s="35" t="s">
        <v>14691</v>
      </c>
      <c r="BG1859" s="35" t="s">
        <v>327</v>
      </c>
      <c r="BH1859" s="35" t="s">
        <v>12685</v>
      </c>
      <c r="BI1859" s="35" t="s">
        <v>2580</v>
      </c>
      <c r="BJ1859" s="35" t="s">
        <v>12686</v>
      </c>
    </row>
    <row r="1860" spans="1:62" x14ac:dyDescent="0.2">
      <c r="A1860">
        <v>1858</v>
      </c>
      <c r="B1860" s="35" t="s">
        <v>12677</v>
      </c>
      <c r="C1860" s="35" t="s">
        <v>12678</v>
      </c>
      <c r="D1860" s="35" t="s">
        <v>12679</v>
      </c>
      <c r="E1860" s="35" t="s">
        <v>12687</v>
      </c>
      <c r="F1860" s="35" t="s">
        <v>12681</v>
      </c>
      <c r="G1860" s="20">
        <v>44489</v>
      </c>
      <c r="H1860" s="35" t="s">
        <v>2949</v>
      </c>
      <c r="I1860" s="35" t="s">
        <v>61</v>
      </c>
      <c r="J1860" s="35" t="s">
        <v>69</v>
      </c>
      <c r="K1860">
        <v>18</v>
      </c>
      <c r="L1860">
        <v>9.1999999999999993</v>
      </c>
      <c r="M1860" s="35" t="s">
        <v>12682</v>
      </c>
      <c r="N1860" s="35" t="s">
        <v>12683</v>
      </c>
      <c r="O1860" s="35" t="s">
        <v>51</v>
      </c>
      <c r="P1860" s="35" t="s">
        <v>2575</v>
      </c>
      <c r="Q1860" s="35" t="s">
        <v>111</v>
      </c>
      <c r="R1860" s="35" t="s">
        <v>2577</v>
      </c>
      <c r="S1860" s="35" t="s">
        <v>12684</v>
      </c>
      <c r="T1860">
        <v>23000000</v>
      </c>
      <c r="U1860">
        <v>10</v>
      </c>
      <c r="V1860" s="35" t="s">
        <v>14691</v>
      </c>
      <c r="W1860" s="35" t="s">
        <v>326</v>
      </c>
      <c r="X1860" s="35" t="s">
        <v>79</v>
      </c>
      <c r="Y1860" s="35" t="s">
        <v>48</v>
      </c>
      <c r="Z1860" s="35" t="s">
        <v>14691</v>
      </c>
      <c r="AA1860" s="35" t="s">
        <v>14691</v>
      </c>
      <c r="AC1860" s="35" t="s">
        <v>14691</v>
      </c>
      <c r="AD1860" s="35" t="s">
        <v>14691</v>
      </c>
      <c r="AE1860">
        <v>234600000</v>
      </c>
      <c r="AF1860">
        <v>10.199999999999999</v>
      </c>
      <c r="AG1860" s="35" t="s">
        <v>14691</v>
      </c>
      <c r="AI1860">
        <v>11500000</v>
      </c>
      <c r="AJ1860" s="20">
        <v>44505</v>
      </c>
      <c r="AK1860" s="20"/>
      <c r="AL1860">
        <v>11350000</v>
      </c>
      <c r="AO1860">
        <v>11350000</v>
      </c>
      <c r="AP1860" s="35" t="s">
        <v>14691</v>
      </c>
      <c r="AQ1860" s="35" t="s">
        <v>14691</v>
      </c>
      <c r="AR1860" s="35" t="s">
        <v>14691</v>
      </c>
      <c r="AS1860" s="35" t="s">
        <v>14691</v>
      </c>
      <c r="AT1860" s="35" t="s">
        <v>14691</v>
      </c>
      <c r="AU1860">
        <v>10.199999999999999</v>
      </c>
      <c r="AV1860">
        <v>10.284000000000001</v>
      </c>
      <c r="AW1860" t="b">
        <v>0</v>
      </c>
      <c r="AX1860">
        <v>23000000</v>
      </c>
      <c r="AY1860" s="20">
        <v>45055</v>
      </c>
      <c r="AZ1860" s="20"/>
      <c r="BA1860" s="20"/>
      <c r="BB1860">
        <v>1</v>
      </c>
      <c r="BC1860">
        <v>0.5</v>
      </c>
      <c r="BD1860">
        <v>1</v>
      </c>
      <c r="BE1860">
        <v>11.5</v>
      </c>
      <c r="BF1860" s="35" t="s">
        <v>14691</v>
      </c>
      <c r="BG1860" s="35" t="s">
        <v>12677</v>
      </c>
      <c r="BH1860" s="35" t="s">
        <v>12688</v>
      </c>
      <c r="BI1860" s="35" t="s">
        <v>2584</v>
      </c>
      <c r="BJ1860" s="35" t="s">
        <v>12689</v>
      </c>
    </row>
    <row r="1861" spans="1:62" x14ac:dyDescent="0.2">
      <c r="A1861">
        <v>1859</v>
      </c>
      <c r="B1861" s="35" t="s">
        <v>12677</v>
      </c>
      <c r="C1861" s="35" t="s">
        <v>12678</v>
      </c>
      <c r="D1861" s="35" t="s">
        <v>12679</v>
      </c>
      <c r="E1861" s="35" t="s">
        <v>12690</v>
      </c>
      <c r="F1861" s="35" t="s">
        <v>12681</v>
      </c>
      <c r="G1861" s="20">
        <v>44489</v>
      </c>
      <c r="H1861" s="35" t="s">
        <v>2949</v>
      </c>
      <c r="I1861" s="35" t="s">
        <v>61</v>
      </c>
      <c r="J1861" s="35" t="s">
        <v>69</v>
      </c>
      <c r="K1861">
        <v>18</v>
      </c>
      <c r="L1861">
        <v>9.1999999999999993</v>
      </c>
      <c r="M1861" s="35" t="s">
        <v>12682</v>
      </c>
      <c r="N1861" s="35" t="s">
        <v>12683</v>
      </c>
      <c r="O1861" s="35" t="s">
        <v>51</v>
      </c>
      <c r="P1861" s="35" t="s">
        <v>2575</v>
      </c>
      <c r="Q1861" s="35" t="s">
        <v>111</v>
      </c>
      <c r="R1861" s="35" t="s">
        <v>2577</v>
      </c>
      <c r="S1861" s="35" t="s">
        <v>12684</v>
      </c>
      <c r="T1861">
        <v>23000000</v>
      </c>
      <c r="U1861">
        <v>10</v>
      </c>
      <c r="V1861" s="35" t="s">
        <v>14691</v>
      </c>
      <c r="W1861" s="35" t="s">
        <v>326</v>
      </c>
      <c r="X1861" s="35" t="s">
        <v>79</v>
      </c>
      <c r="Y1861" s="35" t="s">
        <v>48</v>
      </c>
      <c r="Z1861" s="35" t="s">
        <v>14691</v>
      </c>
      <c r="AA1861" s="35" t="s">
        <v>14691</v>
      </c>
      <c r="AC1861" s="35" t="s">
        <v>14691</v>
      </c>
      <c r="AD1861" s="35" t="s">
        <v>14691</v>
      </c>
      <c r="AE1861">
        <v>234600000</v>
      </c>
      <c r="AF1861">
        <v>10.199999999999999</v>
      </c>
      <c r="AG1861" s="35" t="s">
        <v>14691</v>
      </c>
      <c r="AI1861">
        <v>11500000</v>
      </c>
      <c r="AJ1861" s="20">
        <v>44505</v>
      </c>
      <c r="AK1861" s="20"/>
      <c r="AL1861">
        <v>11350000</v>
      </c>
      <c r="AO1861">
        <v>11350000</v>
      </c>
      <c r="AP1861" s="35" t="s">
        <v>14691</v>
      </c>
      <c r="AQ1861" s="35" t="s">
        <v>14691</v>
      </c>
      <c r="AR1861" s="35" t="s">
        <v>14691</v>
      </c>
      <c r="AS1861" s="35" t="s">
        <v>14691</v>
      </c>
      <c r="AT1861" s="35" t="s">
        <v>14691</v>
      </c>
      <c r="AU1861">
        <v>10.199999999999999</v>
      </c>
      <c r="AV1861">
        <v>10.284000000000001</v>
      </c>
      <c r="AW1861" t="b">
        <v>0</v>
      </c>
      <c r="AX1861">
        <v>23000000</v>
      </c>
      <c r="AY1861" s="20">
        <v>45055</v>
      </c>
      <c r="AZ1861" s="20"/>
      <c r="BA1861" s="20"/>
      <c r="BB1861">
        <v>1</v>
      </c>
      <c r="BC1861">
        <v>0.5</v>
      </c>
      <c r="BD1861">
        <v>1</v>
      </c>
      <c r="BE1861">
        <v>11.5</v>
      </c>
      <c r="BF1861" s="35" t="s">
        <v>14691</v>
      </c>
      <c r="BG1861" s="35" t="s">
        <v>12691</v>
      </c>
      <c r="BH1861" s="35" t="s">
        <v>12692</v>
      </c>
      <c r="BI1861" s="35" t="s">
        <v>2589</v>
      </c>
      <c r="BJ1861" s="35" t="s">
        <v>12693</v>
      </c>
    </row>
    <row r="1862" spans="1:62" x14ac:dyDescent="0.2">
      <c r="A1862">
        <v>1860</v>
      </c>
      <c r="B1862" s="35" t="s">
        <v>3239</v>
      </c>
      <c r="C1862" s="35" t="s">
        <v>3240</v>
      </c>
      <c r="D1862" s="35" t="s">
        <v>3241</v>
      </c>
      <c r="E1862" s="35" t="s">
        <v>3242</v>
      </c>
      <c r="F1862" s="35" t="s">
        <v>3243</v>
      </c>
      <c r="G1862" s="20">
        <v>44099</v>
      </c>
      <c r="H1862" s="35" t="s">
        <v>116</v>
      </c>
      <c r="I1862" s="35" t="s">
        <v>54</v>
      </c>
      <c r="J1862" s="35" t="s">
        <v>69</v>
      </c>
      <c r="K1862">
        <v>18</v>
      </c>
      <c r="L1862">
        <v>9.1999999999999993</v>
      </c>
      <c r="M1862" s="35" t="s">
        <v>3244</v>
      </c>
      <c r="N1862" s="35" t="s">
        <v>3245</v>
      </c>
      <c r="O1862" s="35" t="s">
        <v>51</v>
      </c>
      <c r="P1862" s="35" t="s">
        <v>2656</v>
      </c>
      <c r="Q1862" s="35" t="s">
        <v>95</v>
      </c>
      <c r="R1862" s="35" t="s">
        <v>2577</v>
      </c>
      <c r="S1862" s="35" t="s">
        <v>3246</v>
      </c>
      <c r="T1862">
        <v>23000000</v>
      </c>
      <c r="U1862">
        <v>10</v>
      </c>
      <c r="V1862" s="35" t="s">
        <v>3247</v>
      </c>
      <c r="W1862" s="35" t="s">
        <v>324</v>
      </c>
      <c r="X1862" s="35" t="s">
        <v>79</v>
      </c>
      <c r="Y1862" s="35" t="s">
        <v>48</v>
      </c>
      <c r="Z1862" s="35" t="s">
        <v>57</v>
      </c>
      <c r="AA1862" s="35" t="s">
        <v>48</v>
      </c>
      <c r="AC1862" s="35" t="s">
        <v>14691</v>
      </c>
      <c r="AD1862" s="35" t="s">
        <v>14691</v>
      </c>
      <c r="AE1862">
        <v>232301973</v>
      </c>
      <c r="AF1862">
        <v>10.1</v>
      </c>
      <c r="AG1862" s="35" t="s">
        <v>323</v>
      </c>
      <c r="AH1862">
        <v>1866000000</v>
      </c>
      <c r="AI1862">
        <v>11500000</v>
      </c>
      <c r="AJ1862" s="20">
        <v>44159</v>
      </c>
      <c r="AK1862" s="20">
        <v>44544</v>
      </c>
      <c r="AL1862">
        <v>8900000</v>
      </c>
      <c r="AO1862">
        <v>8900000</v>
      </c>
      <c r="AP1862" s="35" t="s">
        <v>14691</v>
      </c>
      <c r="AQ1862" s="35" t="s">
        <v>14691</v>
      </c>
      <c r="AR1862" s="35" t="s">
        <v>322</v>
      </c>
      <c r="AS1862" s="35" t="s">
        <v>3248</v>
      </c>
      <c r="AT1862" s="35" t="s">
        <v>14691</v>
      </c>
      <c r="AU1862">
        <v>10.11</v>
      </c>
      <c r="AV1862">
        <v>10.122</v>
      </c>
      <c r="AW1862" t="b">
        <v>1</v>
      </c>
      <c r="AX1862">
        <v>23000000</v>
      </c>
      <c r="AY1862" s="20">
        <v>44708</v>
      </c>
      <c r="AZ1862" s="20">
        <v>44701</v>
      </c>
      <c r="BA1862" s="20">
        <v>44892</v>
      </c>
      <c r="BB1862">
        <v>1</v>
      </c>
      <c r="BC1862">
        <v>0.5</v>
      </c>
      <c r="BD1862">
        <v>1</v>
      </c>
      <c r="BE1862">
        <v>11.5</v>
      </c>
      <c r="BF1862" s="35" t="s">
        <v>14691</v>
      </c>
      <c r="BG1862" s="35" t="s">
        <v>325</v>
      </c>
      <c r="BH1862" s="35" t="s">
        <v>3249</v>
      </c>
      <c r="BI1862" s="35" t="s">
        <v>2580</v>
      </c>
      <c r="BJ1862" s="35" t="s">
        <v>3250</v>
      </c>
    </row>
    <row r="1863" spans="1:62" x14ac:dyDescent="0.2">
      <c r="A1863">
        <v>1861</v>
      </c>
      <c r="B1863" s="35" t="s">
        <v>3239</v>
      </c>
      <c r="C1863" s="35" t="s">
        <v>3240</v>
      </c>
      <c r="D1863" s="35" t="s">
        <v>3241</v>
      </c>
      <c r="E1863" s="35" t="s">
        <v>3251</v>
      </c>
      <c r="F1863" s="35" t="s">
        <v>3243</v>
      </c>
      <c r="G1863" s="20">
        <v>44099</v>
      </c>
      <c r="H1863" s="35" t="s">
        <v>116</v>
      </c>
      <c r="I1863" s="35" t="s">
        <v>54</v>
      </c>
      <c r="J1863" s="35" t="s">
        <v>69</v>
      </c>
      <c r="K1863">
        <v>18</v>
      </c>
      <c r="L1863">
        <v>9.1999999999999993</v>
      </c>
      <c r="M1863" s="35" t="s">
        <v>3244</v>
      </c>
      <c r="N1863" s="35" t="s">
        <v>3245</v>
      </c>
      <c r="O1863" s="35" t="s">
        <v>51</v>
      </c>
      <c r="P1863" s="35" t="s">
        <v>2656</v>
      </c>
      <c r="Q1863" s="35" t="s">
        <v>95</v>
      </c>
      <c r="R1863" s="35" t="s">
        <v>2577</v>
      </c>
      <c r="S1863" s="35" t="s">
        <v>3246</v>
      </c>
      <c r="T1863">
        <v>23000000</v>
      </c>
      <c r="U1863">
        <v>10</v>
      </c>
      <c r="V1863" s="35" t="s">
        <v>3247</v>
      </c>
      <c r="W1863" s="35" t="s">
        <v>324</v>
      </c>
      <c r="X1863" s="35" t="s">
        <v>79</v>
      </c>
      <c r="Y1863" s="35" t="s">
        <v>48</v>
      </c>
      <c r="Z1863" s="35" t="s">
        <v>57</v>
      </c>
      <c r="AA1863" s="35" t="s">
        <v>48</v>
      </c>
      <c r="AC1863" s="35" t="s">
        <v>14691</v>
      </c>
      <c r="AD1863" s="35" t="s">
        <v>14691</v>
      </c>
      <c r="AE1863">
        <v>232301973</v>
      </c>
      <c r="AF1863">
        <v>10.1</v>
      </c>
      <c r="AG1863" s="35" t="s">
        <v>323</v>
      </c>
      <c r="AH1863">
        <v>1866000000</v>
      </c>
      <c r="AI1863">
        <v>11500000</v>
      </c>
      <c r="AJ1863" s="20">
        <v>44159</v>
      </c>
      <c r="AK1863" s="20">
        <v>44544</v>
      </c>
      <c r="AL1863">
        <v>8900000</v>
      </c>
      <c r="AO1863">
        <v>8900000</v>
      </c>
      <c r="AP1863" s="35" t="s">
        <v>14691</v>
      </c>
      <c r="AQ1863" s="35" t="s">
        <v>14691</v>
      </c>
      <c r="AR1863" s="35" t="s">
        <v>322</v>
      </c>
      <c r="AS1863" s="35" t="s">
        <v>3248</v>
      </c>
      <c r="AT1863" s="35" t="s">
        <v>14691</v>
      </c>
      <c r="AU1863">
        <v>10.11</v>
      </c>
      <c r="AV1863">
        <v>10.122</v>
      </c>
      <c r="AW1863" t="b">
        <v>1</v>
      </c>
      <c r="AX1863">
        <v>23000000</v>
      </c>
      <c r="AY1863" s="20">
        <v>44708</v>
      </c>
      <c r="AZ1863" s="20">
        <v>44701</v>
      </c>
      <c r="BA1863" s="20">
        <v>44892</v>
      </c>
      <c r="BB1863">
        <v>1</v>
      </c>
      <c r="BC1863">
        <v>0.5</v>
      </c>
      <c r="BD1863">
        <v>1</v>
      </c>
      <c r="BE1863">
        <v>11.5</v>
      </c>
      <c r="BF1863" s="35" t="s">
        <v>14691</v>
      </c>
      <c r="BG1863" s="35" t="s">
        <v>3239</v>
      </c>
      <c r="BH1863" s="35" t="s">
        <v>3252</v>
      </c>
      <c r="BI1863" s="35" t="s">
        <v>2584</v>
      </c>
      <c r="BJ1863" s="35" t="s">
        <v>3253</v>
      </c>
    </row>
    <row r="1864" spans="1:62" x14ac:dyDescent="0.2">
      <c r="A1864">
        <v>1862</v>
      </c>
      <c r="B1864" s="35" t="s">
        <v>3239</v>
      </c>
      <c r="C1864" s="35" t="s">
        <v>3240</v>
      </c>
      <c r="D1864" s="35" t="s">
        <v>3241</v>
      </c>
      <c r="E1864" s="35" t="s">
        <v>3254</v>
      </c>
      <c r="F1864" s="35" t="s">
        <v>3243</v>
      </c>
      <c r="G1864" s="20">
        <v>44099</v>
      </c>
      <c r="H1864" s="35" t="s">
        <v>116</v>
      </c>
      <c r="I1864" s="35" t="s">
        <v>54</v>
      </c>
      <c r="J1864" s="35" t="s">
        <v>69</v>
      </c>
      <c r="K1864">
        <v>18</v>
      </c>
      <c r="L1864">
        <v>9.1999999999999993</v>
      </c>
      <c r="M1864" s="35" t="s">
        <v>3244</v>
      </c>
      <c r="N1864" s="35" t="s">
        <v>3245</v>
      </c>
      <c r="O1864" s="35" t="s">
        <v>51</v>
      </c>
      <c r="P1864" s="35" t="s">
        <v>2656</v>
      </c>
      <c r="Q1864" s="35" t="s">
        <v>95</v>
      </c>
      <c r="R1864" s="35" t="s">
        <v>2577</v>
      </c>
      <c r="S1864" s="35" t="s">
        <v>3246</v>
      </c>
      <c r="T1864">
        <v>23000000</v>
      </c>
      <c r="U1864">
        <v>10</v>
      </c>
      <c r="V1864" s="35" t="s">
        <v>3247</v>
      </c>
      <c r="W1864" s="35" t="s">
        <v>324</v>
      </c>
      <c r="X1864" s="35" t="s">
        <v>79</v>
      </c>
      <c r="Y1864" s="35" t="s">
        <v>48</v>
      </c>
      <c r="Z1864" s="35" t="s">
        <v>57</v>
      </c>
      <c r="AA1864" s="35" t="s">
        <v>48</v>
      </c>
      <c r="AC1864" s="35" t="s">
        <v>14691</v>
      </c>
      <c r="AD1864" s="35" t="s">
        <v>14691</v>
      </c>
      <c r="AE1864">
        <v>232301973</v>
      </c>
      <c r="AF1864">
        <v>10.1</v>
      </c>
      <c r="AG1864" s="35" t="s">
        <v>323</v>
      </c>
      <c r="AH1864">
        <v>1866000000</v>
      </c>
      <c r="AI1864">
        <v>11500000</v>
      </c>
      <c r="AJ1864" s="20">
        <v>44159</v>
      </c>
      <c r="AK1864" s="20">
        <v>44544</v>
      </c>
      <c r="AL1864">
        <v>8900000</v>
      </c>
      <c r="AO1864">
        <v>8900000</v>
      </c>
      <c r="AP1864" s="35" t="s">
        <v>14691</v>
      </c>
      <c r="AQ1864" s="35" t="s">
        <v>14691</v>
      </c>
      <c r="AR1864" s="35" t="s">
        <v>322</v>
      </c>
      <c r="AS1864" s="35" t="s">
        <v>3248</v>
      </c>
      <c r="AT1864" s="35" t="s">
        <v>14691</v>
      </c>
      <c r="AU1864">
        <v>10.11</v>
      </c>
      <c r="AV1864">
        <v>10.122</v>
      </c>
      <c r="AW1864" t="b">
        <v>1</v>
      </c>
      <c r="AX1864">
        <v>23000000</v>
      </c>
      <c r="AY1864" s="20">
        <v>44708</v>
      </c>
      <c r="AZ1864" s="20">
        <v>44701</v>
      </c>
      <c r="BA1864" s="20">
        <v>44892</v>
      </c>
      <c r="BB1864">
        <v>1</v>
      </c>
      <c r="BC1864">
        <v>0.5</v>
      </c>
      <c r="BD1864">
        <v>1</v>
      </c>
      <c r="BE1864">
        <v>11.5</v>
      </c>
      <c r="BF1864" s="35" t="s">
        <v>14691</v>
      </c>
      <c r="BG1864" s="35" t="s">
        <v>3255</v>
      </c>
      <c r="BH1864" s="35" t="s">
        <v>3256</v>
      </c>
      <c r="BI1864" s="35" t="s">
        <v>2589</v>
      </c>
      <c r="BJ1864" s="35" t="s">
        <v>3257</v>
      </c>
    </row>
    <row r="1865" spans="1:62" x14ac:dyDescent="0.2">
      <c r="A1865">
        <v>1863</v>
      </c>
      <c r="B1865" s="35" t="s">
        <v>7999</v>
      </c>
      <c r="C1865" s="35" t="s">
        <v>8000</v>
      </c>
      <c r="D1865" s="35" t="s">
        <v>8001</v>
      </c>
      <c r="E1865" s="35" t="s">
        <v>8002</v>
      </c>
      <c r="F1865" s="35" t="s">
        <v>8003</v>
      </c>
      <c r="G1865" s="20">
        <v>44245</v>
      </c>
      <c r="H1865" s="35" t="s">
        <v>2949</v>
      </c>
      <c r="I1865" s="35" t="s">
        <v>54</v>
      </c>
      <c r="J1865" s="35" t="s">
        <v>69</v>
      </c>
      <c r="K1865">
        <v>18</v>
      </c>
      <c r="L1865">
        <v>9.1999999999999993</v>
      </c>
      <c r="M1865" s="35" t="s">
        <v>5460</v>
      </c>
      <c r="N1865" s="35" t="s">
        <v>8004</v>
      </c>
      <c r="O1865" s="35" t="s">
        <v>51</v>
      </c>
      <c r="P1865" s="35" t="s">
        <v>2575</v>
      </c>
      <c r="Q1865" s="35" t="s">
        <v>209</v>
      </c>
      <c r="R1865" s="35" t="s">
        <v>2623</v>
      </c>
      <c r="S1865" s="35" t="s">
        <v>8005</v>
      </c>
      <c r="T1865">
        <v>22807868</v>
      </c>
      <c r="U1865">
        <v>10</v>
      </c>
      <c r="V1865" s="35" t="s">
        <v>14691</v>
      </c>
      <c r="W1865" s="35" t="s">
        <v>320</v>
      </c>
      <c r="X1865" s="35" t="s">
        <v>49</v>
      </c>
      <c r="Y1865" s="35" t="s">
        <v>48</v>
      </c>
      <c r="Z1865" s="35" t="s">
        <v>49</v>
      </c>
      <c r="AA1865" s="35" t="s">
        <v>48</v>
      </c>
      <c r="AC1865" s="35" t="s">
        <v>14691</v>
      </c>
      <c r="AD1865" s="35" t="s">
        <v>14691</v>
      </c>
      <c r="AE1865">
        <v>231501771</v>
      </c>
      <c r="AF1865">
        <v>10.15</v>
      </c>
      <c r="AG1865" s="35" t="s">
        <v>319</v>
      </c>
      <c r="AH1865">
        <v>646000000</v>
      </c>
      <c r="AI1865">
        <v>11403934</v>
      </c>
      <c r="AJ1865" s="20">
        <v>44406</v>
      </c>
      <c r="AK1865" s="20">
        <v>44606</v>
      </c>
      <c r="AL1865">
        <v>9982754</v>
      </c>
      <c r="AO1865">
        <v>9982754</v>
      </c>
      <c r="AP1865" s="35" t="s">
        <v>14691</v>
      </c>
      <c r="AQ1865" s="35" t="s">
        <v>14691</v>
      </c>
      <c r="AR1865" s="35" t="s">
        <v>318</v>
      </c>
      <c r="AS1865" s="35" t="s">
        <v>8006</v>
      </c>
      <c r="AT1865" s="35" t="s">
        <v>14691</v>
      </c>
      <c r="AU1865">
        <v>10.16</v>
      </c>
      <c r="AV1865">
        <v>10.220000000000001</v>
      </c>
      <c r="AW1865" t="b">
        <v>1</v>
      </c>
      <c r="AX1865">
        <v>22807868</v>
      </c>
      <c r="AY1865" s="20">
        <v>44959</v>
      </c>
      <c r="AZ1865" s="20">
        <v>44804</v>
      </c>
      <c r="BA1865" s="20"/>
      <c r="BB1865">
        <v>1</v>
      </c>
      <c r="BC1865">
        <v>0.5</v>
      </c>
      <c r="BD1865">
        <v>1</v>
      </c>
      <c r="BE1865">
        <v>11.5</v>
      </c>
      <c r="BF1865" s="35" t="s">
        <v>14691</v>
      </c>
      <c r="BG1865" s="35" t="s">
        <v>321</v>
      </c>
      <c r="BH1865" s="35" t="s">
        <v>8007</v>
      </c>
      <c r="BI1865" s="35" t="s">
        <v>2580</v>
      </c>
      <c r="BJ1865" s="35" t="s">
        <v>8008</v>
      </c>
    </row>
    <row r="1866" spans="1:62" x14ac:dyDescent="0.2">
      <c r="A1866">
        <v>1864</v>
      </c>
      <c r="B1866" s="35" t="s">
        <v>7999</v>
      </c>
      <c r="C1866" s="35" t="s">
        <v>8000</v>
      </c>
      <c r="D1866" s="35" t="s">
        <v>8001</v>
      </c>
      <c r="E1866" s="35" t="s">
        <v>8009</v>
      </c>
      <c r="F1866" s="35" t="s">
        <v>8003</v>
      </c>
      <c r="G1866" s="20">
        <v>44245</v>
      </c>
      <c r="H1866" s="35" t="s">
        <v>2949</v>
      </c>
      <c r="I1866" s="35" t="s">
        <v>54</v>
      </c>
      <c r="J1866" s="35" t="s">
        <v>69</v>
      </c>
      <c r="K1866">
        <v>18</v>
      </c>
      <c r="L1866">
        <v>9.1999999999999993</v>
      </c>
      <c r="M1866" s="35" t="s">
        <v>5460</v>
      </c>
      <c r="N1866" s="35" t="s">
        <v>8004</v>
      </c>
      <c r="O1866" s="35" t="s">
        <v>51</v>
      </c>
      <c r="P1866" s="35" t="s">
        <v>2575</v>
      </c>
      <c r="Q1866" s="35" t="s">
        <v>209</v>
      </c>
      <c r="R1866" s="35" t="s">
        <v>2623</v>
      </c>
      <c r="S1866" s="35" t="s">
        <v>8005</v>
      </c>
      <c r="T1866">
        <v>22807868</v>
      </c>
      <c r="U1866">
        <v>10</v>
      </c>
      <c r="V1866" s="35" t="s">
        <v>14691</v>
      </c>
      <c r="W1866" s="35" t="s">
        <v>320</v>
      </c>
      <c r="X1866" s="35" t="s">
        <v>49</v>
      </c>
      <c r="Y1866" s="35" t="s">
        <v>48</v>
      </c>
      <c r="Z1866" s="35" t="s">
        <v>49</v>
      </c>
      <c r="AA1866" s="35" t="s">
        <v>48</v>
      </c>
      <c r="AC1866" s="35" t="s">
        <v>14691</v>
      </c>
      <c r="AD1866" s="35" t="s">
        <v>14691</v>
      </c>
      <c r="AE1866">
        <v>231501771</v>
      </c>
      <c r="AF1866">
        <v>10.15</v>
      </c>
      <c r="AG1866" s="35" t="s">
        <v>319</v>
      </c>
      <c r="AH1866">
        <v>646000000</v>
      </c>
      <c r="AI1866">
        <v>11403934</v>
      </c>
      <c r="AJ1866" s="20">
        <v>44406</v>
      </c>
      <c r="AK1866" s="20">
        <v>44606</v>
      </c>
      <c r="AL1866">
        <v>9982754</v>
      </c>
      <c r="AO1866">
        <v>9982754</v>
      </c>
      <c r="AP1866" s="35" t="s">
        <v>14691</v>
      </c>
      <c r="AQ1866" s="35" t="s">
        <v>14691</v>
      </c>
      <c r="AR1866" s="35" t="s">
        <v>318</v>
      </c>
      <c r="AS1866" s="35" t="s">
        <v>8006</v>
      </c>
      <c r="AT1866" s="35" t="s">
        <v>14691</v>
      </c>
      <c r="AU1866">
        <v>10.16</v>
      </c>
      <c r="AV1866">
        <v>10.220000000000001</v>
      </c>
      <c r="AW1866" t="b">
        <v>1</v>
      </c>
      <c r="AX1866">
        <v>22807868</v>
      </c>
      <c r="AY1866" s="20">
        <v>44959</v>
      </c>
      <c r="AZ1866" s="20">
        <v>44804</v>
      </c>
      <c r="BA1866" s="20"/>
      <c r="BB1866">
        <v>1</v>
      </c>
      <c r="BC1866">
        <v>0.5</v>
      </c>
      <c r="BD1866">
        <v>1</v>
      </c>
      <c r="BE1866">
        <v>11.5</v>
      </c>
      <c r="BF1866" s="35" t="s">
        <v>14691</v>
      </c>
      <c r="BG1866" s="35" t="s">
        <v>7999</v>
      </c>
      <c r="BH1866" s="35" t="s">
        <v>8010</v>
      </c>
      <c r="BI1866" s="35" t="s">
        <v>2584</v>
      </c>
      <c r="BJ1866" s="35" t="s">
        <v>8011</v>
      </c>
    </row>
    <row r="1867" spans="1:62" x14ac:dyDescent="0.2">
      <c r="A1867">
        <v>1865</v>
      </c>
      <c r="B1867" s="35" t="s">
        <v>7999</v>
      </c>
      <c r="C1867" s="35" t="s">
        <v>8000</v>
      </c>
      <c r="D1867" s="35" t="s">
        <v>8001</v>
      </c>
      <c r="E1867" s="35" t="s">
        <v>8012</v>
      </c>
      <c r="F1867" s="35" t="s">
        <v>8003</v>
      </c>
      <c r="G1867" s="20">
        <v>44245</v>
      </c>
      <c r="H1867" s="35" t="s">
        <v>2949</v>
      </c>
      <c r="I1867" s="35" t="s">
        <v>54</v>
      </c>
      <c r="J1867" s="35" t="s">
        <v>69</v>
      </c>
      <c r="K1867">
        <v>18</v>
      </c>
      <c r="L1867">
        <v>9.1999999999999993</v>
      </c>
      <c r="M1867" s="35" t="s">
        <v>5460</v>
      </c>
      <c r="N1867" s="35" t="s">
        <v>8004</v>
      </c>
      <c r="O1867" s="35" t="s">
        <v>51</v>
      </c>
      <c r="P1867" s="35" t="s">
        <v>2575</v>
      </c>
      <c r="Q1867" s="35" t="s">
        <v>209</v>
      </c>
      <c r="R1867" s="35" t="s">
        <v>2623</v>
      </c>
      <c r="S1867" s="35" t="s">
        <v>8005</v>
      </c>
      <c r="T1867">
        <v>22807868</v>
      </c>
      <c r="U1867">
        <v>10</v>
      </c>
      <c r="V1867" s="35" t="s">
        <v>14691</v>
      </c>
      <c r="W1867" s="35" t="s">
        <v>320</v>
      </c>
      <c r="X1867" s="35" t="s">
        <v>49</v>
      </c>
      <c r="Y1867" s="35" t="s">
        <v>48</v>
      </c>
      <c r="Z1867" s="35" t="s">
        <v>49</v>
      </c>
      <c r="AA1867" s="35" t="s">
        <v>48</v>
      </c>
      <c r="AC1867" s="35" t="s">
        <v>14691</v>
      </c>
      <c r="AD1867" s="35" t="s">
        <v>14691</v>
      </c>
      <c r="AE1867">
        <v>231501771</v>
      </c>
      <c r="AF1867">
        <v>10.15</v>
      </c>
      <c r="AG1867" s="35" t="s">
        <v>319</v>
      </c>
      <c r="AH1867">
        <v>646000000</v>
      </c>
      <c r="AI1867">
        <v>11403934</v>
      </c>
      <c r="AJ1867" s="20">
        <v>44406</v>
      </c>
      <c r="AK1867" s="20">
        <v>44606</v>
      </c>
      <c r="AL1867">
        <v>9982754</v>
      </c>
      <c r="AO1867">
        <v>9982754</v>
      </c>
      <c r="AP1867" s="35" t="s">
        <v>14691</v>
      </c>
      <c r="AQ1867" s="35" t="s">
        <v>14691</v>
      </c>
      <c r="AR1867" s="35" t="s">
        <v>318</v>
      </c>
      <c r="AS1867" s="35" t="s">
        <v>8006</v>
      </c>
      <c r="AT1867" s="35" t="s">
        <v>14691</v>
      </c>
      <c r="AU1867">
        <v>10.16</v>
      </c>
      <c r="AV1867">
        <v>10.220000000000001</v>
      </c>
      <c r="AW1867" t="b">
        <v>1</v>
      </c>
      <c r="AX1867">
        <v>22807868</v>
      </c>
      <c r="AY1867" s="20">
        <v>44959</v>
      </c>
      <c r="AZ1867" s="20">
        <v>44804</v>
      </c>
      <c r="BA1867" s="20"/>
      <c r="BB1867">
        <v>1</v>
      </c>
      <c r="BC1867">
        <v>0.5</v>
      </c>
      <c r="BD1867">
        <v>1</v>
      </c>
      <c r="BE1867">
        <v>11.5</v>
      </c>
      <c r="BF1867" s="35" t="s">
        <v>14691</v>
      </c>
      <c r="BG1867" s="35" t="s">
        <v>8013</v>
      </c>
      <c r="BH1867" s="35" t="s">
        <v>8014</v>
      </c>
      <c r="BI1867" s="35" t="s">
        <v>2589</v>
      </c>
      <c r="BJ1867" s="35" t="s">
        <v>8015</v>
      </c>
    </row>
    <row r="1868" spans="1:62" x14ac:dyDescent="0.2">
      <c r="A1868">
        <v>1866</v>
      </c>
      <c r="B1868" s="35" t="s">
        <v>6914</v>
      </c>
      <c r="C1868" s="35" t="s">
        <v>6915</v>
      </c>
      <c r="D1868" s="35" t="s">
        <v>6916</v>
      </c>
      <c r="E1868" s="35" t="s">
        <v>6917</v>
      </c>
      <c r="F1868" s="35" t="s">
        <v>6918</v>
      </c>
      <c r="G1868" s="20">
        <v>44187</v>
      </c>
      <c r="H1868" s="35" t="s">
        <v>3225</v>
      </c>
      <c r="I1868" s="35" t="s">
        <v>54</v>
      </c>
      <c r="J1868" s="35" t="s">
        <v>69</v>
      </c>
      <c r="K1868">
        <v>18</v>
      </c>
      <c r="L1868">
        <v>9.1999999999999993</v>
      </c>
      <c r="M1868" s="35" t="s">
        <v>6919</v>
      </c>
      <c r="N1868" s="35" t="s">
        <v>6920</v>
      </c>
      <c r="O1868" s="35" t="s">
        <v>316</v>
      </c>
      <c r="P1868" s="35" t="s">
        <v>2656</v>
      </c>
      <c r="Q1868" s="35" t="s">
        <v>51</v>
      </c>
      <c r="R1868" s="35" t="s">
        <v>2623</v>
      </c>
      <c r="S1868" s="35" t="s">
        <v>6921</v>
      </c>
      <c r="T1868">
        <v>27600000</v>
      </c>
      <c r="U1868">
        <v>10</v>
      </c>
      <c r="V1868" s="35" t="s">
        <v>6922</v>
      </c>
      <c r="W1868" s="35" t="s">
        <v>315</v>
      </c>
      <c r="X1868" s="35" t="s">
        <v>130</v>
      </c>
      <c r="Y1868" s="35" t="s">
        <v>48</v>
      </c>
      <c r="Z1868" s="35" t="s">
        <v>14691</v>
      </c>
      <c r="AA1868" s="35" t="s">
        <v>14691</v>
      </c>
      <c r="AC1868" s="35" t="s">
        <v>14691</v>
      </c>
      <c r="AD1868" s="35" t="s">
        <v>14691</v>
      </c>
      <c r="AE1868">
        <v>276033421</v>
      </c>
      <c r="AF1868">
        <v>10</v>
      </c>
      <c r="AG1868" s="35" t="s">
        <v>14691</v>
      </c>
      <c r="AI1868">
        <v>13800000</v>
      </c>
      <c r="AJ1868" s="20">
        <v>44208</v>
      </c>
      <c r="AK1868" s="20"/>
      <c r="AL1868">
        <v>7520000</v>
      </c>
      <c r="AO1868">
        <v>7520000</v>
      </c>
      <c r="AP1868" s="35" t="s">
        <v>14691</v>
      </c>
      <c r="AQ1868" s="35" t="s">
        <v>14691</v>
      </c>
      <c r="AR1868" s="35" t="s">
        <v>14691</v>
      </c>
      <c r="AS1868" s="35" t="s">
        <v>14691</v>
      </c>
      <c r="AT1868" s="35" t="s">
        <v>14691</v>
      </c>
      <c r="AU1868">
        <v>10</v>
      </c>
      <c r="AV1868">
        <v>10.042999999999999</v>
      </c>
      <c r="AW1868" t="b">
        <v>0</v>
      </c>
      <c r="AX1868">
        <v>27600000</v>
      </c>
      <c r="AY1868" s="20">
        <v>44940</v>
      </c>
      <c r="AZ1868" s="20"/>
      <c r="BA1868" s="20"/>
      <c r="BB1868">
        <v>1</v>
      </c>
      <c r="BC1868">
        <v>0.5</v>
      </c>
      <c r="BD1868">
        <v>1</v>
      </c>
      <c r="BE1868">
        <v>11.5</v>
      </c>
      <c r="BF1868" s="35" t="s">
        <v>14691</v>
      </c>
      <c r="BG1868" s="35" t="s">
        <v>317</v>
      </c>
      <c r="BH1868" s="35" t="s">
        <v>6923</v>
      </c>
      <c r="BI1868" s="35" t="s">
        <v>2580</v>
      </c>
      <c r="BJ1868" s="35" t="s">
        <v>6924</v>
      </c>
    </row>
    <row r="1869" spans="1:62" x14ac:dyDescent="0.2">
      <c r="A1869">
        <v>1867</v>
      </c>
      <c r="B1869" s="35" t="s">
        <v>6914</v>
      </c>
      <c r="C1869" s="35" t="s">
        <v>6915</v>
      </c>
      <c r="D1869" s="35" t="s">
        <v>6916</v>
      </c>
      <c r="E1869" s="35" t="s">
        <v>6925</v>
      </c>
      <c r="F1869" s="35" t="s">
        <v>6918</v>
      </c>
      <c r="G1869" s="20">
        <v>44187</v>
      </c>
      <c r="H1869" s="35" t="s">
        <v>3225</v>
      </c>
      <c r="I1869" s="35" t="s">
        <v>54</v>
      </c>
      <c r="J1869" s="35" t="s">
        <v>69</v>
      </c>
      <c r="K1869">
        <v>18</v>
      </c>
      <c r="L1869">
        <v>9.1999999999999993</v>
      </c>
      <c r="M1869" s="35" t="s">
        <v>6919</v>
      </c>
      <c r="N1869" s="35" t="s">
        <v>6920</v>
      </c>
      <c r="O1869" s="35" t="s">
        <v>316</v>
      </c>
      <c r="P1869" s="35" t="s">
        <v>2656</v>
      </c>
      <c r="Q1869" s="35" t="s">
        <v>51</v>
      </c>
      <c r="R1869" s="35" t="s">
        <v>2623</v>
      </c>
      <c r="S1869" s="35" t="s">
        <v>6921</v>
      </c>
      <c r="T1869">
        <v>27600000</v>
      </c>
      <c r="U1869">
        <v>10</v>
      </c>
      <c r="V1869" s="35" t="s">
        <v>6922</v>
      </c>
      <c r="W1869" s="35" t="s">
        <v>315</v>
      </c>
      <c r="X1869" s="35" t="s">
        <v>130</v>
      </c>
      <c r="Y1869" s="35" t="s">
        <v>48</v>
      </c>
      <c r="Z1869" s="35" t="s">
        <v>14691</v>
      </c>
      <c r="AA1869" s="35" t="s">
        <v>14691</v>
      </c>
      <c r="AC1869" s="35" t="s">
        <v>14691</v>
      </c>
      <c r="AD1869" s="35" t="s">
        <v>14691</v>
      </c>
      <c r="AE1869">
        <v>276033421</v>
      </c>
      <c r="AF1869">
        <v>10</v>
      </c>
      <c r="AG1869" s="35" t="s">
        <v>14691</v>
      </c>
      <c r="AI1869">
        <v>13800000</v>
      </c>
      <c r="AJ1869" s="20">
        <v>44208</v>
      </c>
      <c r="AK1869" s="20"/>
      <c r="AL1869">
        <v>7520000</v>
      </c>
      <c r="AO1869">
        <v>7520000</v>
      </c>
      <c r="AP1869" s="35" t="s">
        <v>14691</v>
      </c>
      <c r="AQ1869" s="35" t="s">
        <v>14691</v>
      </c>
      <c r="AR1869" s="35" t="s">
        <v>14691</v>
      </c>
      <c r="AS1869" s="35" t="s">
        <v>14691</v>
      </c>
      <c r="AT1869" s="35" t="s">
        <v>14691</v>
      </c>
      <c r="AU1869">
        <v>10</v>
      </c>
      <c r="AV1869">
        <v>10.042999999999999</v>
      </c>
      <c r="AW1869" t="b">
        <v>0</v>
      </c>
      <c r="AX1869">
        <v>27600000</v>
      </c>
      <c r="AY1869" s="20">
        <v>44940</v>
      </c>
      <c r="AZ1869" s="20"/>
      <c r="BA1869" s="20"/>
      <c r="BB1869">
        <v>1</v>
      </c>
      <c r="BC1869">
        <v>0.5</v>
      </c>
      <c r="BD1869">
        <v>1</v>
      </c>
      <c r="BE1869">
        <v>11.5</v>
      </c>
      <c r="BF1869" s="35" t="s">
        <v>14691</v>
      </c>
      <c r="BG1869" s="35" t="s">
        <v>6914</v>
      </c>
      <c r="BH1869" s="35" t="s">
        <v>6926</v>
      </c>
      <c r="BI1869" s="35" t="s">
        <v>2584</v>
      </c>
      <c r="BJ1869" s="35" t="s">
        <v>6927</v>
      </c>
    </row>
    <row r="1870" spans="1:62" x14ac:dyDescent="0.2">
      <c r="A1870">
        <v>1868</v>
      </c>
      <c r="B1870" s="35" t="s">
        <v>6914</v>
      </c>
      <c r="C1870" s="35" t="s">
        <v>6915</v>
      </c>
      <c r="D1870" s="35" t="s">
        <v>6916</v>
      </c>
      <c r="E1870" s="35" t="s">
        <v>6928</v>
      </c>
      <c r="F1870" s="35" t="s">
        <v>6918</v>
      </c>
      <c r="G1870" s="20">
        <v>44187</v>
      </c>
      <c r="H1870" s="35" t="s">
        <v>3225</v>
      </c>
      <c r="I1870" s="35" t="s">
        <v>54</v>
      </c>
      <c r="J1870" s="35" t="s">
        <v>69</v>
      </c>
      <c r="K1870">
        <v>18</v>
      </c>
      <c r="L1870">
        <v>9.1999999999999993</v>
      </c>
      <c r="M1870" s="35" t="s">
        <v>6919</v>
      </c>
      <c r="N1870" s="35" t="s">
        <v>6920</v>
      </c>
      <c r="O1870" s="35" t="s">
        <v>316</v>
      </c>
      <c r="P1870" s="35" t="s">
        <v>2656</v>
      </c>
      <c r="Q1870" s="35" t="s">
        <v>51</v>
      </c>
      <c r="R1870" s="35" t="s">
        <v>2623</v>
      </c>
      <c r="S1870" s="35" t="s">
        <v>6921</v>
      </c>
      <c r="T1870">
        <v>27600000</v>
      </c>
      <c r="U1870">
        <v>10</v>
      </c>
      <c r="V1870" s="35" t="s">
        <v>6922</v>
      </c>
      <c r="W1870" s="35" t="s">
        <v>315</v>
      </c>
      <c r="X1870" s="35" t="s">
        <v>130</v>
      </c>
      <c r="Y1870" s="35" t="s">
        <v>48</v>
      </c>
      <c r="Z1870" s="35" t="s">
        <v>14691</v>
      </c>
      <c r="AA1870" s="35" t="s">
        <v>14691</v>
      </c>
      <c r="AC1870" s="35" t="s">
        <v>14691</v>
      </c>
      <c r="AD1870" s="35" t="s">
        <v>14691</v>
      </c>
      <c r="AE1870">
        <v>276033421</v>
      </c>
      <c r="AF1870">
        <v>10</v>
      </c>
      <c r="AG1870" s="35" t="s">
        <v>14691</v>
      </c>
      <c r="AI1870">
        <v>13800000</v>
      </c>
      <c r="AJ1870" s="20">
        <v>44208</v>
      </c>
      <c r="AK1870" s="20"/>
      <c r="AL1870">
        <v>7520000</v>
      </c>
      <c r="AO1870">
        <v>7520000</v>
      </c>
      <c r="AP1870" s="35" t="s">
        <v>14691</v>
      </c>
      <c r="AQ1870" s="35" t="s">
        <v>14691</v>
      </c>
      <c r="AR1870" s="35" t="s">
        <v>14691</v>
      </c>
      <c r="AS1870" s="35" t="s">
        <v>14691</v>
      </c>
      <c r="AT1870" s="35" t="s">
        <v>14691</v>
      </c>
      <c r="AU1870">
        <v>10</v>
      </c>
      <c r="AV1870">
        <v>10.042999999999999</v>
      </c>
      <c r="AW1870" t="b">
        <v>0</v>
      </c>
      <c r="AX1870">
        <v>27600000</v>
      </c>
      <c r="AY1870" s="20">
        <v>44940</v>
      </c>
      <c r="AZ1870" s="20"/>
      <c r="BA1870" s="20"/>
      <c r="BB1870">
        <v>1</v>
      </c>
      <c r="BC1870">
        <v>0.5</v>
      </c>
      <c r="BD1870">
        <v>1</v>
      </c>
      <c r="BE1870">
        <v>11.5</v>
      </c>
      <c r="BF1870" s="35" t="s">
        <v>14691</v>
      </c>
      <c r="BG1870" s="35" t="s">
        <v>6929</v>
      </c>
      <c r="BH1870" s="35" t="s">
        <v>6930</v>
      </c>
      <c r="BI1870" s="35" t="s">
        <v>2589</v>
      </c>
      <c r="BJ1870" s="35" t="s">
        <v>6931</v>
      </c>
    </row>
    <row r="1871" spans="1:62" x14ac:dyDescent="0.2">
      <c r="A1871">
        <v>1869</v>
      </c>
      <c r="B1871" s="35" t="s">
        <v>9893</v>
      </c>
      <c r="C1871" s="35" t="s">
        <v>9894</v>
      </c>
      <c r="D1871" s="35" t="s">
        <v>9895</v>
      </c>
      <c r="E1871" s="35" t="s">
        <v>9896</v>
      </c>
      <c r="F1871" s="35" t="s">
        <v>9897</v>
      </c>
      <c r="G1871" s="20">
        <v>44265</v>
      </c>
      <c r="H1871" s="35" t="s">
        <v>2949</v>
      </c>
      <c r="I1871" s="35" t="s">
        <v>54</v>
      </c>
      <c r="J1871" s="35" t="s">
        <v>69</v>
      </c>
      <c r="K1871">
        <v>18</v>
      </c>
      <c r="L1871">
        <v>9.1999999999999993</v>
      </c>
      <c r="M1871" s="35" t="s">
        <v>9898</v>
      </c>
      <c r="N1871" s="35" t="s">
        <v>9899</v>
      </c>
      <c r="O1871" s="35" t="s">
        <v>200</v>
      </c>
      <c r="P1871" s="35" t="s">
        <v>2575</v>
      </c>
      <c r="Q1871" s="35" t="s">
        <v>52</v>
      </c>
      <c r="R1871" s="35" t="s">
        <v>2623</v>
      </c>
      <c r="S1871" s="35" t="s">
        <v>9900</v>
      </c>
      <c r="T1871">
        <v>17118624</v>
      </c>
      <c r="U1871">
        <v>10</v>
      </c>
      <c r="V1871" s="35" t="s">
        <v>9901</v>
      </c>
      <c r="W1871" s="35" t="s">
        <v>313</v>
      </c>
      <c r="X1871" s="35" t="s">
        <v>79</v>
      </c>
      <c r="Y1871" s="35" t="s">
        <v>219</v>
      </c>
      <c r="Z1871" s="35" t="s">
        <v>14691</v>
      </c>
      <c r="AA1871" s="35" t="s">
        <v>14691</v>
      </c>
      <c r="AC1871" s="35" t="s">
        <v>14691</v>
      </c>
      <c r="AD1871" s="35" t="s">
        <v>14691</v>
      </c>
      <c r="AE1871">
        <v>172906206</v>
      </c>
      <c r="AF1871">
        <v>10.1</v>
      </c>
      <c r="AG1871" s="35" t="s">
        <v>14691</v>
      </c>
      <c r="AI1871">
        <v>8559312</v>
      </c>
      <c r="AJ1871" s="20">
        <v>44434</v>
      </c>
      <c r="AK1871" s="20"/>
      <c r="AL1871">
        <v>7085587</v>
      </c>
      <c r="AM1871">
        <v>708559</v>
      </c>
      <c r="AP1871" s="35" t="s">
        <v>14691</v>
      </c>
      <c r="AQ1871" s="35" t="s">
        <v>14691</v>
      </c>
      <c r="AR1871" s="35" t="s">
        <v>14691</v>
      </c>
      <c r="AS1871" s="35" t="s">
        <v>14691</v>
      </c>
      <c r="AT1871" s="35" t="s">
        <v>14691</v>
      </c>
      <c r="AU1871">
        <v>10.1</v>
      </c>
      <c r="AV1871">
        <v>10.144</v>
      </c>
      <c r="AW1871" t="b">
        <v>0</v>
      </c>
      <c r="AX1871">
        <v>17118624</v>
      </c>
      <c r="AY1871" s="20">
        <v>44987</v>
      </c>
      <c r="AZ1871" s="20"/>
      <c r="BA1871" s="20"/>
      <c r="BB1871">
        <v>1</v>
      </c>
      <c r="BC1871">
        <v>0.5</v>
      </c>
      <c r="BD1871">
        <v>1</v>
      </c>
      <c r="BE1871">
        <v>11.5</v>
      </c>
      <c r="BF1871" s="35" t="s">
        <v>14691</v>
      </c>
      <c r="BG1871" s="35" t="s">
        <v>314</v>
      </c>
      <c r="BH1871" s="35" t="s">
        <v>9902</v>
      </c>
      <c r="BI1871" s="35" t="s">
        <v>2580</v>
      </c>
      <c r="BJ1871" s="35" t="s">
        <v>9903</v>
      </c>
    </row>
    <row r="1872" spans="1:62" x14ac:dyDescent="0.2">
      <c r="A1872">
        <v>1870</v>
      </c>
      <c r="B1872" s="35" t="s">
        <v>9893</v>
      </c>
      <c r="C1872" s="35" t="s">
        <v>9894</v>
      </c>
      <c r="D1872" s="35" t="s">
        <v>9895</v>
      </c>
      <c r="E1872" s="35" t="s">
        <v>9904</v>
      </c>
      <c r="F1872" s="35" t="s">
        <v>9897</v>
      </c>
      <c r="G1872" s="20">
        <v>44265</v>
      </c>
      <c r="H1872" s="35" t="s">
        <v>2949</v>
      </c>
      <c r="I1872" s="35" t="s">
        <v>54</v>
      </c>
      <c r="J1872" s="35" t="s">
        <v>69</v>
      </c>
      <c r="K1872">
        <v>18</v>
      </c>
      <c r="L1872">
        <v>9.1999999999999993</v>
      </c>
      <c r="M1872" s="35" t="s">
        <v>9898</v>
      </c>
      <c r="N1872" s="35" t="s">
        <v>9899</v>
      </c>
      <c r="O1872" s="35" t="s">
        <v>200</v>
      </c>
      <c r="P1872" s="35" t="s">
        <v>2575</v>
      </c>
      <c r="Q1872" s="35" t="s">
        <v>52</v>
      </c>
      <c r="R1872" s="35" t="s">
        <v>2623</v>
      </c>
      <c r="S1872" s="35" t="s">
        <v>9900</v>
      </c>
      <c r="T1872">
        <v>17118624</v>
      </c>
      <c r="U1872">
        <v>10</v>
      </c>
      <c r="V1872" s="35" t="s">
        <v>9901</v>
      </c>
      <c r="W1872" s="35" t="s">
        <v>313</v>
      </c>
      <c r="X1872" s="35" t="s">
        <v>79</v>
      </c>
      <c r="Y1872" s="35" t="s">
        <v>219</v>
      </c>
      <c r="Z1872" s="35" t="s">
        <v>14691</v>
      </c>
      <c r="AA1872" s="35" t="s">
        <v>14691</v>
      </c>
      <c r="AC1872" s="35" t="s">
        <v>14691</v>
      </c>
      <c r="AD1872" s="35" t="s">
        <v>14691</v>
      </c>
      <c r="AE1872">
        <v>172906206</v>
      </c>
      <c r="AF1872">
        <v>10.1</v>
      </c>
      <c r="AG1872" s="35" t="s">
        <v>14691</v>
      </c>
      <c r="AI1872">
        <v>8559312</v>
      </c>
      <c r="AJ1872" s="20">
        <v>44434</v>
      </c>
      <c r="AK1872" s="20"/>
      <c r="AL1872">
        <v>7085587</v>
      </c>
      <c r="AM1872">
        <v>708559</v>
      </c>
      <c r="AP1872" s="35" t="s">
        <v>14691</v>
      </c>
      <c r="AQ1872" s="35" t="s">
        <v>14691</v>
      </c>
      <c r="AR1872" s="35" t="s">
        <v>14691</v>
      </c>
      <c r="AS1872" s="35" t="s">
        <v>14691</v>
      </c>
      <c r="AT1872" s="35" t="s">
        <v>14691</v>
      </c>
      <c r="AU1872">
        <v>10.1</v>
      </c>
      <c r="AV1872">
        <v>10.144</v>
      </c>
      <c r="AW1872" t="b">
        <v>0</v>
      </c>
      <c r="AX1872">
        <v>17118624</v>
      </c>
      <c r="AY1872" s="20">
        <v>44987</v>
      </c>
      <c r="AZ1872" s="20"/>
      <c r="BA1872" s="20"/>
      <c r="BB1872">
        <v>1</v>
      </c>
      <c r="BC1872">
        <v>0.5</v>
      </c>
      <c r="BD1872">
        <v>1</v>
      </c>
      <c r="BE1872">
        <v>11.5</v>
      </c>
      <c r="BF1872" s="35" t="s">
        <v>14691</v>
      </c>
      <c r="BG1872" s="35" t="s">
        <v>9893</v>
      </c>
      <c r="BH1872" s="35" t="s">
        <v>9905</v>
      </c>
      <c r="BI1872" s="35" t="s">
        <v>2584</v>
      </c>
      <c r="BJ1872" s="35" t="s">
        <v>9906</v>
      </c>
    </row>
    <row r="1873" spans="1:62" x14ac:dyDescent="0.2">
      <c r="A1873">
        <v>1871</v>
      </c>
      <c r="B1873" s="35" t="s">
        <v>9893</v>
      </c>
      <c r="C1873" s="35" t="s">
        <v>9894</v>
      </c>
      <c r="D1873" s="35" t="s">
        <v>9895</v>
      </c>
      <c r="E1873" s="35" t="s">
        <v>9907</v>
      </c>
      <c r="F1873" s="35" t="s">
        <v>9897</v>
      </c>
      <c r="G1873" s="20">
        <v>44265</v>
      </c>
      <c r="H1873" s="35" t="s">
        <v>2949</v>
      </c>
      <c r="I1873" s="35" t="s">
        <v>54</v>
      </c>
      <c r="J1873" s="35" t="s">
        <v>69</v>
      </c>
      <c r="K1873">
        <v>18</v>
      </c>
      <c r="L1873">
        <v>9.1999999999999993</v>
      </c>
      <c r="M1873" s="35" t="s">
        <v>9898</v>
      </c>
      <c r="N1873" s="35" t="s">
        <v>9899</v>
      </c>
      <c r="O1873" s="35" t="s">
        <v>200</v>
      </c>
      <c r="P1873" s="35" t="s">
        <v>2575</v>
      </c>
      <c r="Q1873" s="35" t="s">
        <v>52</v>
      </c>
      <c r="R1873" s="35" t="s">
        <v>2623</v>
      </c>
      <c r="S1873" s="35" t="s">
        <v>9900</v>
      </c>
      <c r="T1873">
        <v>17118624</v>
      </c>
      <c r="U1873">
        <v>10</v>
      </c>
      <c r="V1873" s="35" t="s">
        <v>9901</v>
      </c>
      <c r="W1873" s="35" t="s">
        <v>313</v>
      </c>
      <c r="X1873" s="35" t="s">
        <v>79</v>
      </c>
      <c r="Y1873" s="35" t="s">
        <v>219</v>
      </c>
      <c r="Z1873" s="35" t="s">
        <v>14691</v>
      </c>
      <c r="AA1873" s="35" t="s">
        <v>14691</v>
      </c>
      <c r="AC1873" s="35" t="s">
        <v>14691</v>
      </c>
      <c r="AD1873" s="35" t="s">
        <v>14691</v>
      </c>
      <c r="AE1873">
        <v>172906206</v>
      </c>
      <c r="AF1873">
        <v>10.1</v>
      </c>
      <c r="AG1873" s="35" t="s">
        <v>14691</v>
      </c>
      <c r="AI1873">
        <v>8559312</v>
      </c>
      <c r="AJ1873" s="20">
        <v>44434</v>
      </c>
      <c r="AK1873" s="20"/>
      <c r="AL1873">
        <v>7085587</v>
      </c>
      <c r="AM1873">
        <v>708559</v>
      </c>
      <c r="AP1873" s="35" t="s">
        <v>14691</v>
      </c>
      <c r="AQ1873" s="35" t="s">
        <v>14691</v>
      </c>
      <c r="AR1873" s="35" t="s">
        <v>14691</v>
      </c>
      <c r="AS1873" s="35" t="s">
        <v>14691</v>
      </c>
      <c r="AT1873" s="35" t="s">
        <v>14691</v>
      </c>
      <c r="AU1873">
        <v>10.1</v>
      </c>
      <c r="AV1873">
        <v>10.144</v>
      </c>
      <c r="AW1873" t="b">
        <v>0</v>
      </c>
      <c r="AX1873">
        <v>17118624</v>
      </c>
      <c r="AY1873" s="20">
        <v>44987</v>
      </c>
      <c r="AZ1873" s="20"/>
      <c r="BA1873" s="20"/>
      <c r="BB1873">
        <v>1</v>
      </c>
      <c r="BC1873">
        <v>0.5</v>
      </c>
      <c r="BD1873">
        <v>1</v>
      </c>
      <c r="BE1873">
        <v>11.5</v>
      </c>
      <c r="BF1873" s="35" t="s">
        <v>14691</v>
      </c>
      <c r="BG1873" s="35" t="s">
        <v>9908</v>
      </c>
      <c r="BH1873" s="35" t="s">
        <v>9909</v>
      </c>
      <c r="BI1873" s="35" t="s">
        <v>2589</v>
      </c>
      <c r="BJ1873" s="35" t="s">
        <v>9910</v>
      </c>
    </row>
    <row r="1874" spans="1:62" x14ac:dyDescent="0.2">
      <c r="A1874">
        <v>1872</v>
      </c>
      <c r="B1874" s="35" t="s">
        <v>8334</v>
      </c>
      <c r="C1874" s="35" t="s">
        <v>8335</v>
      </c>
      <c r="D1874" s="35" t="s">
        <v>8336</v>
      </c>
      <c r="E1874" s="35" t="s">
        <v>8337</v>
      </c>
      <c r="F1874" s="35" t="s">
        <v>8338</v>
      </c>
      <c r="G1874" s="20">
        <v>44266</v>
      </c>
      <c r="H1874" s="35" t="s">
        <v>2755</v>
      </c>
      <c r="I1874" s="35" t="s">
        <v>61</v>
      </c>
      <c r="J1874" s="35" t="s">
        <v>69</v>
      </c>
      <c r="K1874">
        <v>18</v>
      </c>
      <c r="L1874">
        <v>9.1999999999999993</v>
      </c>
      <c r="M1874" s="35" t="s">
        <v>8339</v>
      </c>
      <c r="N1874" s="35" t="s">
        <v>8340</v>
      </c>
      <c r="O1874" s="35" t="s">
        <v>52</v>
      </c>
      <c r="P1874" s="35" t="s">
        <v>2575</v>
      </c>
      <c r="Q1874" s="35" t="s">
        <v>200</v>
      </c>
      <c r="R1874" s="35" t="s">
        <v>2623</v>
      </c>
      <c r="S1874" s="35" t="s">
        <v>8341</v>
      </c>
      <c r="T1874">
        <v>15500000</v>
      </c>
      <c r="U1874">
        <v>10</v>
      </c>
      <c r="V1874" s="35" t="s">
        <v>14691</v>
      </c>
      <c r="W1874" s="35" t="s">
        <v>311</v>
      </c>
      <c r="X1874" s="35" t="s">
        <v>310</v>
      </c>
      <c r="Y1874" s="35" t="s">
        <v>48</v>
      </c>
      <c r="Z1874" s="35" t="s">
        <v>14691</v>
      </c>
      <c r="AA1874" s="35" t="s">
        <v>14691</v>
      </c>
      <c r="AC1874" s="35" t="s">
        <v>14691</v>
      </c>
      <c r="AD1874" s="35" t="s">
        <v>14691</v>
      </c>
      <c r="AE1874">
        <v>158100000</v>
      </c>
      <c r="AF1874">
        <v>10.199999999999999</v>
      </c>
      <c r="AG1874" s="35" t="s">
        <v>14691</v>
      </c>
      <c r="AI1874">
        <v>7750000</v>
      </c>
      <c r="AJ1874" s="20">
        <v>44504</v>
      </c>
      <c r="AK1874" s="20"/>
      <c r="AL1874">
        <v>7700000</v>
      </c>
      <c r="AN1874">
        <v>770000</v>
      </c>
      <c r="AP1874" s="35" t="s">
        <v>14691</v>
      </c>
      <c r="AQ1874" s="35" t="s">
        <v>14691</v>
      </c>
      <c r="AR1874" s="35" t="s">
        <v>14691</v>
      </c>
      <c r="AS1874" s="35" t="s">
        <v>14691</v>
      </c>
      <c r="AT1874" s="35" t="s">
        <v>14691</v>
      </c>
      <c r="AU1874">
        <v>10.199999999999999</v>
      </c>
      <c r="AV1874">
        <v>10.24</v>
      </c>
      <c r="AW1874" t="b">
        <v>0</v>
      </c>
      <c r="AX1874">
        <v>15500000</v>
      </c>
      <c r="AY1874" s="20">
        <v>44965</v>
      </c>
      <c r="AZ1874" s="20"/>
      <c r="BA1874" s="20"/>
      <c r="BB1874">
        <v>1</v>
      </c>
      <c r="BC1874">
        <v>0.5</v>
      </c>
      <c r="BD1874">
        <v>1</v>
      </c>
      <c r="BE1874">
        <v>11.5</v>
      </c>
      <c r="BF1874" s="35" t="s">
        <v>14691</v>
      </c>
      <c r="BG1874" s="35" t="s">
        <v>312</v>
      </c>
      <c r="BH1874" s="35" t="s">
        <v>14969</v>
      </c>
      <c r="BI1874" s="35" t="s">
        <v>2580</v>
      </c>
      <c r="BJ1874" s="35" t="s">
        <v>8342</v>
      </c>
    </row>
    <row r="1875" spans="1:62" x14ac:dyDescent="0.2">
      <c r="A1875">
        <v>1873</v>
      </c>
      <c r="B1875" s="35" t="s">
        <v>8334</v>
      </c>
      <c r="C1875" s="35" t="s">
        <v>8335</v>
      </c>
      <c r="D1875" s="35" t="s">
        <v>8336</v>
      </c>
      <c r="E1875" s="35" t="s">
        <v>8343</v>
      </c>
      <c r="F1875" s="35" t="s">
        <v>8338</v>
      </c>
      <c r="G1875" s="20">
        <v>44266</v>
      </c>
      <c r="H1875" s="35" t="s">
        <v>2755</v>
      </c>
      <c r="I1875" s="35" t="s">
        <v>61</v>
      </c>
      <c r="J1875" s="35" t="s">
        <v>69</v>
      </c>
      <c r="K1875">
        <v>18</v>
      </c>
      <c r="L1875">
        <v>9.1999999999999993</v>
      </c>
      <c r="M1875" s="35" t="s">
        <v>8339</v>
      </c>
      <c r="N1875" s="35" t="s">
        <v>8340</v>
      </c>
      <c r="O1875" s="35" t="s">
        <v>52</v>
      </c>
      <c r="P1875" s="35" t="s">
        <v>2575</v>
      </c>
      <c r="Q1875" s="35" t="s">
        <v>200</v>
      </c>
      <c r="R1875" s="35" t="s">
        <v>2623</v>
      </c>
      <c r="S1875" s="35" t="s">
        <v>8341</v>
      </c>
      <c r="T1875">
        <v>15500000</v>
      </c>
      <c r="U1875">
        <v>10</v>
      </c>
      <c r="V1875" s="35" t="s">
        <v>14691</v>
      </c>
      <c r="W1875" s="35" t="s">
        <v>311</v>
      </c>
      <c r="X1875" s="35" t="s">
        <v>310</v>
      </c>
      <c r="Y1875" s="35" t="s">
        <v>48</v>
      </c>
      <c r="Z1875" s="35" t="s">
        <v>14691</v>
      </c>
      <c r="AA1875" s="35" t="s">
        <v>14691</v>
      </c>
      <c r="AC1875" s="35" t="s">
        <v>14691</v>
      </c>
      <c r="AD1875" s="35" t="s">
        <v>14691</v>
      </c>
      <c r="AE1875">
        <v>158100000</v>
      </c>
      <c r="AF1875">
        <v>10.199999999999999</v>
      </c>
      <c r="AG1875" s="35" t="s">
        <v>14691</v>
      </c>
      <c r="AI1875">
        <v>7750000</v>
      </c>
      <c r="AJ1875" s="20">
        <v>44504</v>
      </c>
      <c r="AK1875" s="20"/>
      <c r="AL1875">
        <v>7700000</v>
      </c>
      <c r="AN1875">
        <v>770000</v>
      </c>
      <c r="AP1875" s="35" t="s">
        <v>14691</v>
      </c>
      <c r="AQ1875" s="35" t="s">
        <v>14691</v>
      </c>
      <c r="AR1875" s="35" t="s">
        <v>14691</v>
      </c>
      <c r="AS1875" s="35" t="s">
        <v>14691</v>
      </c>
      <c r="AT1875" s="35" t="s">
        <v>14691</v>
      </c>
      <c r="AU1875">
        <v>10.199999999999999</v>
      </c>
      <c r="AV1875">
        <v>10.24</v>
      </c>
      <c r="AW1875" t="b">
        <v>0</v>
      </c>
      <c r="AX1875">
        <v>15500000</v>
      </c>
      <c r="AY1875" s="20">
        <v>44965</v>
      </c>
      <c r="AZ1875" s="20"/>
      <c r="BA1875" s="20"/>
      <c r="BB1875">
        <v>1</v>
      </c>
      <c r="BC1875">
        <v>0.5</v>
      </c>
      <c r="BD1875">
        <v>1</v>
      </c>
      <c r="BE1875">
        <v>11.5</v>
      </c>
      <c r="BF1875" s="35" t="s">
        <v>14691</v>
      </c>
      <c r="BG1875" s="35" t="s">
        <v>8334</v>
      </c>
      <c r="BH1875" s="35" t="s">
        <v>14970</v>
      </c>
      <c r="BI1875" s="35" t="s">
        <v>2584</v>
      </c>
      <c r="BJ1875" s="35" t="s">
        <v>8344</v>
      </c>
    </row>
    <row r="1876" spans="1:62" x14ac:dyDescent="0.2">
      <c r="A1876">
        <v>1874</v>
      </c>
      <c r="B1876" s="35" t="s">
        <v>8334</v>
      </c>
      <c r="C1876" s="35" t="s">
        <v>8335</v>
      </c>
      <c r="D1876" s="35" t="s">
        <v>8336</v>
      </c>
      <c r="E1876" s="35" t="s">
        <v>8345</v>
      </c>
      <c r="F1876" s="35" t="s">
        <v>8338</v>
      </c>
      <c r="G1876" s="20">
        <v>44266</v>
      </c>
      <c r="H1876" s="35" t="s">
        <v>2755</v>
      </c>
      <c r="I1876" s="35" t="s">
        <v>61</v>
      </c>
      <c r="J1876" s="35" t="s">
        <v>69</v>
      </c>
      <c r="K1876">
        <v>18</v>
      </c>
      <c r="L1876">
        <v>9.1999999999999993</v>
      </c>
      <c r="M1876" s="35" t="s">
        <v>8339</v>
      </c>
      <c r="N1876" s="35" t="s">
        <v>8340</v>
      </c>
      <c r="O1876" s="35" t="s">
        <v>52</v>
      </c>
      <c r="P1876" s="35" t="s">
        <v>2575</v>
      </c>
      <c r="Q1876" s="35" t="s">
        <v>200</v>
      </c>
      <c r="R1876" s="35" t="s">
        <v>2623</v>
      </c>
      <c r="S1876" s="35" t="s">
        <v>8341</v>
      </c>
      <c r="T1876">
        <v>15500000</v>
      </c>
      <c r="U1876">
        <v>10</v>
      </c>
      <c r="V1876" s="35" t="s">
        <v>14691</v>
      </c>
      <c r="W1876" s="35" t="s">
        <v>311</v>
      </c>
      <c r="X1876" s="35" t="s">
        <v>310</v>
      </c>
      <c r="Y1876" s="35" t="s">
        <v>48</v>
      </c>
      <c r="Z1876" s="35" t="s">
        <v>14691</v>
      </c>
      <c r="AA1876" s="35" t="s">
        <v>14691</v>
      </c>
      <c r="AC1876" s="35" t="s">
        <v>14691</v>
      </c>
      <c r="AD1876" s="35" t="s">
        <v>14691</v>
      </c>
      <c r="AE1876">
        <v>158100000</v>
      </c>
      <c r="AF1876">
        <v>10.199999999999999</v>
      </c>
      <c r="AG1876" s="35" t="s">
        <v>14691</v>
      </c>
      <c r="AI1876">
        <v>7750000</v>
      </c>
      <c r="AJ1876" s="20">
        <v>44504</v>
      </c>
      <c r="AK1876" s="20"/>
      <c r="AL1876">
        <v>7700000</v>
      </c>
      <c r="AN1876">
        <v>770000</v>
      </c>
      <c r="AP1876" s="35" t="s">
        <v>14691</v>
      </c>
      <c r="AQ1876" s="35" t="s">
        <v>14691</v>
      </c>
      <c r="AR1876" s="35" t="s">
        <v>14691</v>
      </c>
      <c r="AS1876" s="35" t="s">
        <v>14691</v>
      </c>
      <c r="AT1876" s="35" t="s">
        <v>14691</v>
      </c>
      <c r="AU1876">
        <v>10.199999999999999</v>
      </c>
      <c r="AV1876">
        <v>10.24</v>
      </c>
      <c r="AW1876" t="b">
        <v>0</v>
      </c>
      <c r="AX1876">
        <v>15500000</v>
      </c>
      <c r="AY1876" s="20">
        <v>44965</v>
      </c>
      <c r="AZ1876" s="20"/>
      <c r="BA1876" s="20"/>
      <c r="BB1876">
        <v>1</v>
      </c>
      <c r="BC1876">
        <v>0.5</v>
      </c>
      <c r="BD1876">
        <v>1</v>
      </c>
      <c r="BE1876">
        <v>11.5</v>
      </c>
      <c r="BF1876" s="35" t="s">
        <v>14691</v>
      </c>
      <c r="BG1876" s="35" t="s">
        <v>8346</v>
      </c>
      <c r="BH1876" s="35" t="s">
        <v>14971</v>
      </c>
      <c r="BI1876" s="35" t="s">
        <v>2589</v>
      </c>
      <c r="BJ1876" s="35" t="s">
        <v>8347</v>
      </c>
    </row>
    <row r="1877" spans="1:62" x14ac:dyDescent="0.2">
      <c r="A1877">
        <v>1875</v>
      </c>
      <c r="B1877" s="35" t="s">
        <v>3314</v>
      </c>
      <c r="C1877" s="35" t="s">
        <v>3315</v>
      </c>
      <c r="D1877" s="35" t="s">
        <v>3316</v>
      </c>
      <c r="E1877" s="35" t="s">
        <v>3317</v>
      </c>
      <c r="F1877" s="35" t="s">
        <v>3318</v>
      </c>
      <c r="G1877" s="20">
        <v>44151</v>
      </c>
      <c r="H1877" s="35" t="s">
        <v>2949</v>
      </c>
      <c r="I1877" s="35" t="s">
        <v>54</v>
      </c>
      <c r="J1877" s="35" t="s">
        <v>69</v>
      </c>
      <c r="K1877">
        <v>18</v>
      </c>
      <c r="L1877">
        <v>9.1999999999999993</v>
      </c>
      <c r="M1877" s="35" t="s">
        <v>3319</v>
      </c>
      <c r="N1877" s="35" t="s">
        <v>3320</v>
      </c>
      <c r="O1877" s="35" t="s">
        <v>59</v>
      </c>
      <c r="P1877" s="35" t="s">
        <v>2656</v>
      </c>
      <c r="Q1877" s="35" t="s">
        <v>122</v>
      </c>
      <c r="R1877" s="35" t="s">
        <v>2577</v>
      </c>
      <c r="S1877" s="35" t="s">
        <v>3321</v>
      </c>
      <c r="T1877">
        <v>23000000</v>
      </c>
      <c r="U1877">
        <v>10</v>
      </c>
      <c r="V1877" s="35" t="s">
        <v>14691</v>
      </c>
      <c r="W1877" s="35" t="s">
        <v>308</v>
      </c>
      <c r="X1877" s="35" t="s">
        <v>49</v>
      </c>
      <c r="Y1877" s="35" t="s">
        <v>48</v>
      </c>
      <c r="Z1877" s="35" t="s">
        <v>14691</v>
      </c>
      <c r="AA1877" s="35" t="s">
        <v>14691</v>
      </c>
      <c r="AC1877" s="35" t="s">
        <v>14691</v>
      </c>
      <c r="AD1877" s="35" t="s">
        <v>14691</v>
      </c>
      <c r="AE1877">
        <v>232311561</v>
      </c>
      <c r="AF1877">
        <v>10.1</v>
      </c>
      <c r="AG1877" s="35" t="s">
        <v>14691</v>
      </c>
      <c r="AI1877">
        <v>11500000</v>
      </c>
      <c r="AJ1877" s="20">
        <v>44167</v>
      </c>
      <c r="AK1877" s="20"/>
      <c r="AL1877">
        <v>8900000</v>
      </c>
      <c r="AO1877">
        <v>8900000</v>
      </c>
      <c r="AP1877" s="35" t="s">
        <v>14691</v>
      </c>
      <c r="AQ1877" s="35" t="s">
        <v>14691</v>
      </c>
      <c r="AR1877" s="35" t="s">
        <v>14691</v>
      </c>
      <c r="AS1877" s="35" t="s">
        <v>14691</v>
      </c>
      <c r="AT1877" s="35" t="s">
        <v>14691</v>
      </c>
      <c r="AU1877">
        <v>10.11</v>
      </c>
      <c r="AV1877">
        <v>10.124000000000001</v>
      </c>
      <c r="AW1877" t="b">
        <v>0</v>
      </c>
      <c r="AX1877">
        <v>23000000</v>
      </c>
      <c r="AY1877" s="20">
        <v>44716</v>
      </c>
      <c r="AZ1877" s="20"/>
      <c r="BA1877" s="20"/>
      <c r="BB1877">
        <v>1</v>
      </c>
      <c r="BC1877">
        <v>0.5</v>
      </c>
      <c r="BD1877">
        <v>1</v>
      </c>
      <c r="BE1877">
        <v>11.5</v>
      </c>
      <c r="BF1877" s="35" t="s">
        <v>14691</v>
      </c>
      <c r="BG1877" s="35" t="s">
        <v>309</v>
      </c>
      <c r="BH1877" s="35" t="s">
        <v>3322</v>
      </c>
      <c r="BI1877" s="35" t="s">
        <v>2580</v>
      </c>
      <c r="BJ1877" s="35" t="s">
        <v>3323</v>
      </c>
    </row>
    <row r="1878" spans="1:62" x14ac:dyDescent="0.2">
      <c r="A1878">
        <v>1876</v>
      </c>
      <c r="B1878" s="35" t="s">
        <v>3314</v>
      </c>
      <c r="C1878" s="35" t="s">
        <v>3315</v>
      </c>
      <c r="D1878" s="35" t="s">
        <v>3316</v>
      </c>
      <c r="E1878" s="35" t="s">
        <v>3324</v>
      </c>
      <c r="F1878" s="35" t="s">
        <v>3318</v>
      </c>
      <c r="G1878" s="20">
        <v>44151</v>
      </c>
      <c r="H1878" s="35" t="s">
        <v>2949</v>
      </c>
      <c r="I1878" s="35" t="s">
        <v>54</v>
      </c>
      <c r="J1878" s="35" t="s">
        <v>69</v>
      </c>
      <c r="K1878">
        <v>18</v>
      </c>
      <c r="L1878">
        <v>9.1999999999999993</v>
      </c>
      <c r="M1878" s="35" t="s">
        <v>3319</v>
      </c>
      <c r="N1878" s="35" t="s">
        <v>3320</v>
      </c>
      <c r="O1878" s="35" t="s">
        <v>59</v>
      </c>
      <c r="P1878" s="35" t="s">
        <v>2656</v>
      </c>
      <c r="Q1878" s="35" t="s">
        <v>122</v>
      </c>
      <c r="R1878" s="35" t="s">
        <v>2577</v>
      </c>
      <c r="S1878" s="35" t="s">
        <v>3321</v>
      </c>
      <c r="T1878">
        <v>23000000</v>
      </c>
      <c r="U1878">
        <v>10</v>
      </c>
      <c r="V1878" s="35" t="s">
        <v>14691</v>
      </c>
      <c r="W1878" s="35" t="s">
        <v>308</v>
      </c>
      <c r="X1878" s="35" t="s">
        <v>49</v>
      </c>
      <c r="Y1878" s="35" t="s">
        <v>48</v>
      </c>
      <c r="Z1878" s="35" t="s">
        <v>14691</v>
      </c>
      <c r="AA1878" s="35" t="s">
        <v>14691</v>
      </c>
      <c r="AC1878" s="35" t="s">
        <v>14691</v>
      </c>
      <c r="AD1878" s="35" t="s">
        <v>14691</v>
      </c>
      <c r="AE1878">
        <v>232311561</v>
      </c>
      <c r="AF1878">
        <v>10.1</v>
      </c>
      <c r="AG1878" s="35" t="s">
        <v>14691</v>
      </c>
      <c r="AI1878">
        <v>11500000</v>
      </c>
      <c r="AJ1878" s="20">
        <v>44167</v>
      </c>
      <c r="AK1878" s="20"/>
      <c r="AL1878">
        <v>8900000</v>
      </c>
      <c r="AO1878">
        <v>8900000</v>
      </c>
      <c r="AP1878" s="35" t="s">
        <v>14691</v>
      </c>
      <c r="AQ1878" s="35" t="s">
        <v>14691</v>
      </c>
      <c r="AR1878" s="35" t="s">
        <v>14691</v>
      </c>
      <c r="AS1878" s="35" t="s">
        <v>14691</v>
      </c>
      <c r="AT1878" s="35" t="s">
        <v>14691</v>
      </c>
      <c r="AU1878">
        <v>10.11</v>
      </c>
      <c r="AV1878">
        <v>10.124000000000001</v>
      </c>
      <c r="AW1878" t="b">
        <v>0</v>
      </c>
      <c r="AX1878">
        <v>23000000</v>
      </c>
      <c r="AY1878" s="20">
        <v>44716</v>
      </c>
      <c r="AZ1878" s="20"/>
      <c r="BA1878" s="20"/>
      <c r="BB1878">
        <v>1</v>
      </c>
      <c r="BC1878">
        <v>0.5</v>
      </c>
      <c r="BD1878">
        <v>1</v>
      </c>
      <c r="BE1878">
        <v>11.5</v>
      </c>
      <c r="BF1878" s="35" t="s">
        <v>14691</v>
      </c>
      <c r="BG1878" s="35" t="s">
        <v>3314</v>
      </c>
      <c r="BH1878" s="35" t="s">
        <v>3325</v>
      </c>
      <c r="BI1878" s="35" t="s">
        <v>2584</v>
      </c>
      <c r="BJ1878" s="35" t="s">
        <v>3326</v>
      </c>
    </row>
    <row r="1879" spans="1:62" x14ac:dyDescent="0.2">
      <c r="A1879">
        <v>1877</v>
      </c>
      <c r="B1879" s="35" t="s">
        <v>3314</v>
      </c>
      <c r="C1879" s="35" t="s">
        <v>3315</v>
      </c>
      <c r="D1879" s="35" t="s">
        <v>3316</v>
      </c>
      <c r="E1879" s="35" t="s">
        <v>3327</v>
      </c>
      <c r="F1879" s="35" t="s">
        <v>3318</v>
      </c>
      <c r="G1879" s="20">
        <v>44151</v>
      </c>
      <c r="H1879" s="35" t="s">
        <v>2949</v>
      </c>
      <c r="I1879" s="35" t="s">
        <v>54</v>
      </c>
      <c r="J1879" s="35" t="s">
        <v>69</v>
      </c>
      <c r="K1879">
        <v>18</v>
      </c>
      <c r="L1879">
        <v>9.1999999999999993</v>
      </c>
      <c r="M1879" s="35" t="s">
        <v>3319</v>
      </c>
      <c r="N1879" s="35" t="s">
        <v>3320</v>
      </c>
      <c r="O1879" s="35" t="s">
        <v>59</v>
      </c>
      <c r="P1879" s="35" t="s">
        <v>2656</v>
      </c>
      <c r="Q1879" s="35" t="s">
        <v>122</v>
      </c>
      <c r="R1879" s="35" t="s">
        <v>2577</v>
      </c>
      <c r="S1879" s="35" t="s">
        <v>3321</v>
      </c>
      <c r="T1879">
        <v>23000000</v>
      </c>
      <c r="U1879">
        <v>10</v>
      </c>
      <c r="V1879" s="35" t="s">
        <v>14691</v>
      </c>
      <c r="W1879" s="35" t="s">
        <v>308</v>
      </c>
      <c r="X1879" s="35" t="s">
        <v>49</v>
      </c>
      <c r="Y1879" s="35" t="s">
        <v>48</v>
      </c>
      <c r="Z1879" s="35" t="s">
        <v>14691</v>
      </c>
      <c r="AA1879" s="35" t="s">
        <v>14691</v>
      </c>
      <c r="AC1879" s="35" t="s">
        <v>14691</v>
      </c>
      <c r="AD1879" s="35" t="s">
        <v>14691</v>
      </c>
      <c r="AE1879">
        <v>232311561</v>
      </c>
      <c r="AF1879">
        <v>10.1</v>
      </c>
      <c r="AG1879" s="35" t="s">
        <v>14691</v>
      </c>
      <c r="AI1879">
        <v>11500000</v>
      </c>
      <c r="AJ1879" s="20">
        <v>44167</v>
      </c>
      <c r="AK1879" s="20"/>
      <c r="AL1879">
        <v>8900000</v>
      </c>
      <c r="AO1879">
        <v>8900000</v>
      </c>
      <c r="AP1879" s="35" t="s">
        <v>14691</v>
      </c>
      <c r="AQ1879" s="35" t="s">
        <v>14691</v>
      </c>
      <c r="AR1879" s="35" t="s">
        <v>14691</v>
      </c>
      <c r="AS1879" s="35" t="s">
        <v>14691</v>
      </c>
      <c r="AT1879" s="35" t="s">
        <v>14691</v>
      </c>
      <c r="AU1879">
        <v>10.11</v>
      </c>
      <c r="AV1879">
        <v>10.124000000000001</v>
      </c>
      <c r="AW1879" t="b">
        <v>0</v>
      </c>
      <c r="AX1879">
        <v>23000000</v>
      </c>
      <c r="AY1879" s="20">
        <v>44716</v>
      </c>
      <c r="AZ1879" s="20"/>
      <c r="BA1879" s="20"/>
      <c r="BB1879">
        <v>1</v>
      </c>
      <c r="BC1879">
        <v>0.5</v>
      </c>
      <c r="BD1879">
        <v>1</v>
      </c>
      <c r="BE1879">
        <v>11.5</v>
      </c>
      <c r="BF1879" s="35" t="s">
        <v>14691</v>
      </c>
      <c r="BG1879" s="35" t="s">
        <v>3328</v>
      </c>
      <c r="BH1879" s="35" t="s">
        <v>3329</v>
      </c>
      <c r="BI1879" s="35" t="s">
        <v>2589</v>
      </c>
      <c r="BJ1879" s="35" t="s">
        <v>3330</v>
      </c>
    </row>
    <row r="1880" spans="1:62" x14ac:dyDescent="0.2">
      <c r="A1880">
        <v>1878</v>
      </c>
      <c r="B1880" s="35" t="s">
        <v>8536</v>
      </c>
      <c r="C1880" s="35" t="s">
        <v>8537</v>
      </c>
      <c r="D1880" s="35" t="s">
        <v>8538</v>
      </c>
      <c r="E1880" s="35" t="s">
        <v>8539</v>
      </c>
      <c r="F1880" s="35" t="s">
        <v>8540</v>
      </c>
      <c r="G1880" s="20">
        <v>44211</v>
      </c>
      <c r="H1880" s="35" t="s">
        <v>3225</v>
      </c>
      <c r="I1880" s="35" t="s">
        <v>54</v>
      </c>
      <c r="J1880" s="35" t="s">
        <v>119</v>
      </c>
      <c r="K1880">
        <v>18</v>
      </c>
      <c r="L1880">
        <v>9.1999999999999993</v>
      </c>
      <c r="M1880" s="35" t="s">
        <v>8541</v>
      </c>
      <c r="N1880" s="35" t="s">
        <v>8542</v>
      </c>
      <c r="O1880" s="35" t="s">
        <v>52</v>
      </c>
      <c r="P1880" s="35" t="s">
        <v>3406</v>
      </c>
      <c r="Q1880" s="35" t="s">
        <v>81</v>
      </c>
      <c r="R1880" s="35" t="s">
        <v>2623</v>
      </c>
      <c r="S1880" s="35" t="s">
        <v>8543</v>
      </c>
      <c r="T1880">
        <v>41400000</v>
      </c>
      <c r="U1880">
        <v>10</v>
      </c>
      <c r="V1880" s="35" t="s">
        <v>14691</v>
      </c>
      <c r="W1880" s="35" t="s">
        <v>306</v>
      </c>
      <c r="X1880" s="35" t="s">
        <v>72</v>
      </c>
      <c r="Y1880" s="35" t="s">
        <v>48</v>
      </c>
      <c r="Z1880" s="35" t="s">
        <v>14691</v>
      </c>
      <c r="AA1880" s="35" t="s">
        <v>14691</v>
      </c>
      <c r="AC1880" s="35" t="s">
        <v>14691</v>
      </c>
      <c r="AD1880" s="35" t="s">
        <v>14691</v>
      </c>
      <c r="AE1880">
        <v>414026318</v>
      </c>
      <c r="AF1880">
        <v>10</v>
      </c>
      <c r="AG1880" s="35" t="s">
        <v>14691</v>
      </c>
      <c r="AI1880">
        <v>8280000</v>
      </c>
      <c r="AJ1880" s="20">
        <v>44232</v>
      </c>
      <c r="AK1880" s="20"/>
      <c r="AL1880">
        <v>10030000</v>
      </c>
      <c r="AM1880">
        <v>1003000</v>
      </c>
      <c r="AP1880" s="35" t="s">
        <v>14691</v>
      </c>
      <c r="AQ1880" s="35" t="s">
        <v>14691</v>
      </c>
      <c r="AR1880" s="35" t="s">
        <v>14691</v>
      </c>
      <c r="AS1880" s="35" t="s">
        <v>14691</v>
      </c>
      <c r="AT1880" s="35" t="s">
        <v>14691</v>
      </c>
      <c r="AU1880">
        <v>10</v>
      </c>
      <c r="AV1880">
        <v>10.048999999999999</v>
      </c>
      <c r="AW1880" t="b">
        <v>0</v>
      </c>
      <c r="AX1880">
        <v>41400000</v>
      </c>
      <c r="AY1880" s="20">
        <v>44966</v>
      </c>
      <c r="AZ1880" s="20"/>
      <c r="BA1880" s="20"/>
      <c r="BB1880">
        <v>1</v>
      </c>
      <c r="BC1880">
        <v>0.20000000298023224</v>
      </c>
      <c r="BD1880">
        <v>1</v>
      </c>
      <c r="BE1880">
        <v>11.5</v>
      </c>
      <c r="BF1880" s="35" t="s">
        <v>14691</v>
      </c>
      <c r="BG1880" s="35" t="s">
        <v>307</v>
      </c>
      <c r="BH1880" s="35" t="s">
        <v>8544</v>
      </c>
      <c r="BI1880" s="35" t="s">
        <v>2580</v>
      </c>
      <c r="BJ1880" s="35" t="s">
        <v>8545</v>
      </c>
    </row>
    <row r="1881" spans="1:62" x14ac:dyDescent="0.2">
      <c r="A1881">
        <v>1879</v>
      </c>
      <c r="B1881" s="35" t="s">
        <v>8536</v>
      </c>
      <c r="C1881" s="35" t="s">
        <v>8537</v>
      </c>
      <c r="D1881" s="35" t="s">
        <v>8538</v>
      </c>
      <c r="E1881" s="35" t="s">
        <v>8546</v>
      </c>
      <c r="F1881" s="35" t="s">
        <v>8540</v>
      </c>
      <c r="G1881" s="20">
        <v>44211</v>
      </c>
      <c r="H1881" s="35" t="s">
        <v>3225</v>
      </c>
      <c r="I1881" s="35" t="s">
        <v>54</v>
      </c>
      <c r="J1881" s="35" t="s">
        <v>119</v>
      </c>
      <c r="K1881">
        <v>18</v>
      </c>
      <c r="L1881">
        <v>9.1999999999999993</v>
      </c>
      <c r="M1881" s="35" t="s">
        <v>8541</v>
      </c>
      <c r="N1881" s="35" t="s">
        <v>8542</v>
      </c>
      <c r="O1881" s="35" t="s">
        <v>52</v>
      </c>
      <c r="P1881" s="35" t="s">
        <v>3406</v>
      </c>
      <c r="Q1881" s="35" t="s">
        <v>81</v>
      </c>
      <c r="R1881" s="35" t="s">
        <v>2623</v>
      </c>
      <c r="S1881" s="35" t="s">
        <v>8543</v>
      </c>
      <c r="T1881">
        <v>41400000</v>
      </c>
      <c r="U1881">
        <v>10</v>
      </c>
      <c r="V1881" s="35" t="s">
        <v>14691</v>
      </c>
      <c r="W1881" s="35" t="s">
        <v>306</v>
      </c>
      <c r="X1881" s="35" t="s">
        <v>72</v>
      </c>
      <c r="Y1881" s="35" t="s">
        <v>48</v>
      </c>
      <c r="Z1881" s="35" t="s">
        <v>14691</v>
      </c>
      <c r="AA1881" s="35" t="s">
        <v>14691</v>
      </c>
      <c r="AC1881" s="35" t="s">
        <v>14691</v>
      </c>
      <c r="AD1881" s="35" t="s">
        <v>14691</v>
      </c>
      <c r="AE1881">
        <v>414026318</v>
      </c>
      <c r="AF1881">
        <v>10</v>
      </c>
      <c r="AG1881" s="35" t="s">
        <v>14691</v>
      </c>
      <c r="AI1881">
        <v>8280000</v>
      </c>
      <c r="AJ1881" s="20">
        <v>44232</v>
      </c>
      <c r="AK1881" s="20"/>
      <c r="AL1881">
        <v>10030000</v>
      </c>
      <c r="AM1881">
        <v>1003000</v>
      </c>
      <c r="AP1881" s="35" t="s">
        <v>14691</v>
      </c>
      <c r="AQ1881" s="35" t="s">
        <v>14691</v>
      </c>
      <c r="AR1881" s="35" t="s">
        <v>14691</v>
      </c>
      <c r="AS1881" s="35" t="s">
        <v>14691</v>
      </c>
      <c r="AT1881" s="35" t="s">
        <v>14691</v>
      </c>
      <c r="AU1881">
        <v>10</v>
      </c>
      <c r="AV1881">
        <v>10.048999999999999</v>
      </c>
      <c r="AW1881" t="b">
        <v>0</v>
      </c>
      <c r="AX1881">
        <v>41400000</v>
      </c>
      <c r="AY1881" s="20">
        <v>44966</v>
      </c>
      <c r="AZ1881" s="20"/>
      <c r="BA1881" s="20"/>
      <c r="BB1881">
        <v>1</v>
      </c>
      <c r="BC1881">
        <v>0.20000000298023224</v>
      </c>
      <c r="BD1881">
        <v>1</v>
      </c>
      <c r="BE1881">
        <v>11.5</v>
      </c>
      <c r="BF1881" s="35" t="s">
        <v>14691</v>
      </c>
      <c r="BG1881" s="35" t="s">
        <v>8536</v>
      </c>
      <c r="BH1881" s="35" t="s">
        <v>8547</v>
      </c>
      <c r="BI1881" s="35" t="s">
        <v>2584</v>
      </c>
      <c r="BJ1881" s="35" t="s">
        <v>8548</v>
      </c>
    </row>
    <row r="1882" spans="1:62" x14ac:dyDescent="0.2">
      <c r="A1882">
        <v>1880</v>
      </c>
      <c r="B1882" s="35" t="s">
        <v>8536</v>
      </c>
      <c r="C1882" s="35" t="s">
        <v>8537</v>
      </c>
      <c r="D1882" s="35" t="s">
        <v>8538</v>
      </c>
      <c r="E1882" s="35" t="s">
        <v>8549</v>
      </c>
      <c r="F1882" s="35" t="s">
        <v>8540</v>
      </c>
      <c r="G1882" s="20">
        <v>44211</v>
      </c>
      <c r="H1882" s="35" t="s">
        <v>3225</v>
      </c>
      <c r="I1882" s="35" t="s">
        <v>54</v>
      </c>
      <c r="J1882" s="35" t="s">
        <v>119</v>
      </c>
      <c r="K1882">
        <v>18</v>
      </c>
      <c r="L1882">
        <v>9.1999999999999993</v>
      </c>
      <c r="M1882" s="35" t="s">
        <v>8541</v>
      </c>
      <c r="N1882" s="35" t="s">
        <v>8542</v>
      </c>
      <c r="O1882" s="35" t="s">
        <v>52</v>
      </c>
      <c r="P1882" s="35" t="s">
        <v>3406</v>
      </c>
      <c r="Q1882" s="35" t="s">
        <v>81</v>
      </c>
      <c r="R1882" s="35" t="s">
        <v>2623</v>
      </c>
      <c r="S1882" s="35" t="s">
        <v>8543</v>
      </c>
      <c r="T1882">
        <v>41400000</v>
      </c>
      <c r="U1882">
        <v>10</v>
      </c>
      <c r="V1882" s="35" t="s">
        <v>14691</v>
      </c>
      <c r="W1882" s="35" t="s">
        <v>306</v>
      </c>
      <c r="X1882" s="35" t="s">
        <v>72</v>
      </c>
      <c r="Y1882" s="35" t="s">
        <v>48</v>
      </c>
      <c r="Z1882" s="35" t="s">
        <v>14691</v>
      </c>
      <c r="AA1882" s="35" t="s">
        <v>14691</v>
      </c>
      <c r="AC1882" s="35" t="s">
        <v>14691</v>
      </c>
      <c r="AD1882" s="35" t="s">
        <v>14691</v>
      </c>
      <c r="AE1882">
        <v>414026318</v>
      </c>
      <c r="AF1882">
        <v>10</v>
      </c>
      <c r="AG1882" s="35" t="s">
        <v>14691</v>
      </c>
      <c r="AI1882">
        <v>8280000</v>
      </c>
      <c r="AJ1882" s="20">
        <v>44232</v>
      </c>
      <c r="AK1882" s="20"/>
      <c r="AL1882">
        <v>10030000</v>
      </c>
      <c r="AM1882">
        <v>1003000</v>
      </c>
      <c r="AP1882" s="35" t="s">
        <v>14691</v>
      </c>
      <c r="AQ1882" s="35" t="s">
        <v>14691</v>
      </c>
      <c r="AR1882" s="35" t="s">
        <v>14691</v>
      </c>
      <c r="AS1882" s="35" t="s">
        <v>14691</v>
      </c>
      <c r="AT1882" s="35" t="s">
        <v>14691</v>
      </c>
      <c r="AU1882">
        <v>10</v>
      </c>
      <c r="AV1882">
        <v>10.048999999999999</v>
      </c>
      <c r="AW1882" t="b">
        <v>0</v>
      </c>
      <c r="AX1882">
        <v>41400000</v>
      </c>
      <c r="AY1882" s="20">
        <v>44966</v>
      </c>
      <c r="AZ1882" s="20"/>
      <c r="BA1882" s="20"/>
      <c r="BB1882">
        <v>1</v>
      </c>
      <c r="BC1882">
        <v>0.20000000298023224</v>
      </c>
      <c r="BD1882">
        <v>1</v>
      </c>
      <c r="BE1882">
        <v>11.5</v>
      </c>
      <c r="BF1882" s="35" t="s">
        <v>14691</v>
      </c>
      <c r="BG1882" s="35" t="s">
        <v>8550</v>
      </c>
      <c r="BH1882" s="35" t="s">
        <v>8551</v>
      </c>
      <c r="BI1882" s="35" t="s">
        <v>2589</v>
      </c>
      <c r="BJ1882" s="35" t="s">
        <v>8552</v>
      </c>
    </row>
    <row r="1883" spans="1:62" x14ac:dyDescent="0.2">
      <c r="A1883">
        <v>1881</v>
      </c>
      <c r="B1883" s="35" t="s">
        <v>11634</v>
      </c>
      <c r="C1883" s="35" t="s">
        <v>11635</v>
      </c>
      <c r="D1883" s="35" t="s">
        <v>11636</v>
      </c>
      <c r="E1883" s="35" t="s">
        <v>11637</v>
      </c>
      <c r="F1883" s="35" t="s">
        <v>11638</v>
      </c>
      <c r="G1883" s="20">
        <v>44239</v>
      </c>
      <c r="H1883" s="35" t="s">
        <v>3225</v>
      </c>
      <c r="I1883" s="35" t="s">
        <v>54</v>
      </c>
      <c r="J1883" s="35" t="s">
        <v>53</v>
      </c>
      <c r="K1883">
        <v>18</v>
      </c>
      <c r="L1883">
        <v>9.1999999999999993</v>
      </c>
      <c r="M1883" s="35" t="s">
        <v>6548</v>
      </c>
      <c r="N1883" s="35" t="s">
        <v>11639</v>
      </c>
      <c r="O1883" s="35" t="s">
        <v>51</v>
      </c>
      <c r="P1883" s="35" t="s">
        <v>2575</v>
      </c>
      <c r="Q1883" s="35" t="s">
        <v>122</v>
      </c>
      <c r="R1883" s="35" t="s">
        <v>2577</v>
      </c>
      <c r="S1883" s="35" t="s">
        <v>4695</v>
      </c>
      <c r="T1883">
        <v>20000000</v>
      </c>
      <c r="U1883">
        <v>10</v>
      </c>
      <c r="V1883" s="35" t="s">
        <v>11640</v>
      </c>
      <c r="W1883" s="35" t="s">
        <v>304</v>
      </c>
      <c r="X1883" s="35" t="s">
        <v>79</v>
      </c>
      <c r="Y1883" s="35" t="s">
        <v>216</v>
      </c>
      <c r="Z1883" s="35" t="s">
        <v>14691</v>
      </c>
      <c r="AA1883" s="35" t="s">
        <v>14691</v>
      </c>
      <c r="AC1883" s="35" t="s">
        <v>14691</v>
      </c>
      <c r="AD1883" s="35" t="s">
        <v>14691</v>
      </c>
      <c r="AE1883">
        <v>200010548</v>
      </c>
      <c r="AF1883">
        <v>10</v>
      </c>
      <c r="AG1883" s="35" t="s">
        <v>14691</v>
      </c>
      <c r="AI1883">
        <v>6666667</v>
      </c>
      <c r="AJ1883" s="20">
        <v>44278</v>
      </c>
      <c r="AK1883" s="20"/>
      <c r="AL1883">
        <v>6500001</v>
      </c>
      <c r="AO1883">
        <v>4333334</v>
      </c>
      <c r="AP1883" s="35" t="s">
        <v>14691</v>
      </c>
      <c r="AQ1883" s="35" t="s">
        <v>14691</v>
      </c>
      <c r="AR1883" s="35" t="s">
        <v>14691</v>
      </c>
      <c r="AS1883" s="35" t="s">
        <v>14691</v>
      </c>
      <c r="AT1883" s="35" t="s">
        <v>14691</v>
      </c>
      <c r="AU1883">
        <v>10.01</v>
      </c>
      <c r="AV1883">
        <v>10.076000000000001</v>
      </c>
      <c r="AW1883" t="b">
        <v>0</v>
      </c>
      <c r="AX1883">
        <v>20000000</v>
      </c>
      <c r="AY1883" s="20">
        <v>45010</v>
      </c>
      <c r="AZ1883" s="20"/>
      <c r="BA1883" s="20"/>
      <c r="BB1883">
        <v>1</v>
      </c>
      <c r="BC1883">
        <v>0.3333333432674408</v>
      </c>
      <c r="BD1883">
        <v>1</v>
      </c>
      <c r="BE1883">
        <v>11.5</v>
      </c>
      <c r="BF1883" s="35" t="s">
        <v>14691</v>
      </c>
      <c r="BG1883" s="35" t="s">
        <v>305</v>
      </c>
      <c r="BH1883" s="35" t="s">
        <v>11641</v>
      </c>
      <c r="BI1883" s="35" t="s">
        <v>2580</v>
      </c>
      <c r="BJ1883" s="35" t="s">
        <v>11642</v>
      </c>
    </row>
    <row r="1884" spans="1:62" x14ac:dyDescent="0.2">
      <c r="A1884">
        <v>1882</v>
      </c>
      <c r="B1884" s="35" t="s">
        <v>11634</v>
      </c>
      <c r="C1884" s="35" t="s">
        <v>11635</v>
      </c>
      <c r="D1884" s="35" t="s">
        <v>11636</v>
      </c>
      <c r="E1884" s="35" t="s">
        <v>11643</v>
      </c>
      <c r="F1884" s="35" t="s">
        <v>11638</v>
      </c>
      <c r="G1884" s="20">
        <v>44239</v>
      </c>
      <c r="H1884" s="35" t="s">
        <v>3225</v>
      </c>
      <c r="I1884" s="35" t="s">
        <v>54</v>
      </c>
      <c r="J1884" s="35" t="s">
        <v>53</v>
      </c>
      <c r="K1884">
        <v>18</v>
      </c>
      <c r="L1884">
        <v>9.1999999999999993</v>
      </c>
      <c r="M1884" s="35" t="s">
        <v>6548</v>
      </c>
      <c r="N1884" s="35" t="s">
        <v>11639</v>
      </c>
      <c r="O1884" s="35" t="s">
        <v>51</v>
      </c>
      <c r="P1884" s="35" t="s">
        <v>2575</v>
      </c>
      <c r="Q1884" s="35" t="s">
        <v>122</v>
      </c>
      <c r="R1884" s="35" t="s">
        <v>2577</v>
      </c>
      <c r="S1884" s="35" t="s">
        <v>4695</v>
      </c>
      <c r="T1884">
        <v>20000000</v>
      </c>
      <c r="U1884">
        <v>10</v>
      </c>
      <c r="V1884" s="35" t="s">
        <v>11640</v>
      </c>
      <c r="W1884" s="35" t="s">
        <v>304</v>
      </c>
      <c r="X1884" s="35" t="s">
        <v>79</v>
      </c>
      <c r="Y1884" s="35" t="s">
        <v>216</v>
      </c>
      <c r="Z1884" s="35" t="s">
        <v>14691</v>
      </c>
      <c r="AA1884" s="35" t="s">
        <v>14691</v>
      </c>
      <c r="AC1884" s="35" t="s">
        <v>14691</v>
      </c>
      <c r="AD1884" s="35" t="s">
        <v>14691</v>
      </c>
      <c r="AE1884">
        <v>200010548</v>
      </c>
      <c r="AF1884">
        <v>10</v>
      </c>
      <c r="AG1884" s="35" t="s">
        <v>14691</v>
      </c>
      <c r="AI1884">
        <v>6666667</v>
      </c>
      <c r="AJ1884" s="20">
        <v>44278</v>
      </c>
      <c r="AK1884" s="20"/>
      <c r="AL1884">
        <v>6500001</v>
      </c>
      <c r="AO1884">
        <v>4333334</v>
      </c>
      <c r="AP1884" s="35" t="s">
        <v>14691</v>
      </c>
      <c r="AQ1884" s="35" t="s">
        <v>14691</v>
      </c>
      <c r="AR1884" s="35" t="s">
        <v>14691</v>
      </c>
      <c r="AS1884" s="35" t="s">
        <v>14691</v>
      </c>
      <c r="AT1884" s="35" t="s">
        <v>14691</v>
      </c>
      <c r="AU1884">
        <v>10.01</v>
      </c>
      <c r="AV1884">
        <v>10.076000000000001</v>
      </c>
      <c r="AW1884" t="b">
        <v>0</v>
      </c>
      <c r="AX1884">
        <v>20000000</v>
      </c>
      <c r="AY1884" s="20">
        <v>45010</v>
      </c>
      <c r="AZ1884" s="20"/>
      <c r="BA1884" s="20"/>
      <c r="BB1884">
        <v>1</v>
      </c>
      <c r="BC1884">
        <v>0.3333333432674408</v>
      </c>
      <c r="BD1884">
        <v>1</v>
      </c>
      <c r="BE1884">
        <v>11.5</v>
      </c>
      <c r="BF1884" s="35" t="s">
        <v>14691</v>
      </c>
      <c r="BG1884" s="35" t="s">
        <v>11634</v>
      </c>
      <c r="BH1884" s="35" t="s">
        <v>11644</v>
      </c>
      <c r="BI1884" s="35" t="s">
        <v>2584</v>
      </c>
      <c r="BJ1884" s="35" t="s">
        <v>11645</v>
      </c>
    </row>
    <row r="1885" spans="1:62" x14ac:dyDescent="0.2">
      <c r="A1885">
        <v>1883</v>
      </c>
      <c r="B1885" s="35" t="s">
        <v>11634</v>
      </c>
      <c r="C1885" s="35" t="s">
        <v>11635</v>
      </c>
      <c r="D1885" s="35" t="s">
        <v>11636</v>
      </c>
      <c r="E1885" s="35" t="s">
        <v>11646</v>
      </c>
      <c r="F1885" s="35" t="s">
        <v>11638</v>
      </c>
      <c r="G1885" s="20">
        <v>44239</v>
      </c>
      <c r="H1885" s="35" t="s">
        <v>3225</v>
      </c>
      <c r="I1885" s="35" t="s">
        <v>54</v>
      </c>
      <c r="J1885" s="35" t="s">
        <v>53</v>
      </c>
      <c r="K1885">
        <v>18</v>
      </c>
      <c r="L1885">
        <v>9.1999999999999993</v>
      </c>
      <c r="M1885" s="35" t="s">
        <v>6548</v>
      </c>
      <c r="N1885" s="35" t="s">
        <v>11639</v>
      </c>
      <c r="O1885" s="35" t="s">
        <v>51</v>
      </c>
      <c r="P1885" s="35" t="s">
        <v>2575</v>
      </c>
      <c r="Q1885" s="35" t="s">
        <v>122</v>
      </c>
      <c r="R1885" s="35" t="s">
        <v>2577</v>
      </c>
      <c r="S1885" s="35" t="s">
        <v>4695</v>
      </c>
      <c r="T1885">
        <v>20000000</v>
      </c>
      <c r="U1885">
        <v>10</v>
      </c>
      <c r="V1885" s="35" t="s">
        <v>11640</v>
      </c>
      <c r="W1885" s="35" t="s">
        <v>304</v>
      </c>
      <c r="X1885" s="35" t="s">
        <v>79</v>
      </c>
      <c r="Y1885" s="35" t="s">
        <v>216</v>
      </c>
      <c r="Z1885" s="35" t="s">
        <v>14691</v>
      </c>
      <c r="AA1885" s="35" t="s">
        <v>14691</v>
      </c>
      <c r="AC1885" s="35" t="s">
        <v>14691</v>
      </c>
      <c r="AD1885" s="35" t="s">
        <v>14691</v>
      </c>
      <c r="AE1885">
        <v>200010548</v>
      </c>
      <c r="AF1885">
        <v>10</v>
      </c>
      <c r="AG1885" s="35" t="s">
        <v>14691</v>
      </c>
      <c r="AI1885">
        <v>6666667</v>
      </c>
      <c r="AJ1885" s="20">
        <v>44278</v>
      </c>
      <c r="AK1885" s="20"/>
      <c r="AL1885">
        <v>6500001</v>
      </c>
      <c r="AO1885">
        <v>4333334</v>
      </c>
      <c r="AP1885" s="35" t="s">
        <v>14691</v>
      </c>
      <c r="AQ1885" s="35" t="s">
        <v>14691</v>
      </c>
      <c r="AR1885" s="35" t="s">
        <v>14691</v>
      </c>
      <c r="AS1885" s="35" t="s">
        <v>14691</v>
      </c>
      <c r="AT1885" s="35" t="s">
        <v>14691</v>
      </c>
      <c r="AU1885">
        <v>10.01</v>
      </c>
      <c r="AV1885">
        <v>10.076000000000001</v>
      </c>
      <c r="AW1885" t="b">
        <v>0</v>
      </c>
      <c r="AX1885">
        <v>20000000</v>
      </c>
      <c r="AY1885" s="20">
        <v>45010</v>
      </c>
      <c r="AZ1885" s="20"/>
      <c r="BA1885" s="20"/>
      <c r="BB1885">
        <v>1</v>
      </c>
      <c r="BC1885">
        <v>0.3333333432674408</v>
      </c>
      <c r="BD1885">
        <v>1</v>
      </c>
      <c r="BE1885">
        <v>11.5</v>
      </c>
      <c r="BF1885" s="35" t="s">
        <v>14691</v>
      </c>
      <c r="BG1885" s="35" t="s">
        <v>11647</v>
      </c>
      <c r="BH1885" s="35" t="s">
        <v>11648</v>
      </c>
      <c r="BI1885" s="35" t="s">
        <v>2589</v>
      </c>
      <c r="BJ1885" s="35" t="s">
        <v>11649</v>
      </c>
    </row>
    <row r="1886" spans="1:62" x14ac:dyDescent="0.2">
      <c r="A1886">
        <v>1884</v>
      </c>
      <c r="B1886" s="35" t="s">
        <v>9100</v>
      </c>
      <c r="C1886" s="35" t="s">
        <v>9101</v>
      </c>
      <c r="D1886" s="35" t="s">
        <v>9102</v>
      </c>
      <c r="E1886" s="35" t="s">
        <v>9103</v>
      </c>
      <c r="F1886" s="35" t="s">
        <v>9104</v>
      </c>
      <c r="G1886" s="20">
        <v>44223</v>
      </c>
      <c r="H1886" s="35" t="s">
        <v>3225</v>
      </c>
      <c r="I1886" s="35" t="s">
        <v>54</v>
      </c>
      <c r="J1886" s="35" t="s">
        <v>69</v>
      </c>
      <c r="K1886">
        <v>18</v>
      </c>
      <c r="L1886">
        <v>9.1999999999999993</v>
      </c>
      <c r="M1886" s="35" t="s">
        <v>9105</v>
      </c>
      <c r="N1886" s="35" t="s">
        <v>9106</v>
      </c>
      <c r="O1886" s="35" t="s">
        <v>59</v>
      </c>
      <c r="P1886" s="35" t="s">
        <v>2656</v>
      </c>
      <c r="Q1886" s="35" t="s">
        <v>96</v>
      </c>
      <c r="R1886" s="35" t="s">
        <v>2577</v>
      </c>
      <c r="S1886" s="35" t="s">
        <v>9107</v>
      </c>
      <c r="T1886">
        <v>20000000</v>
      </c>
      <c r="U1886">
        <v>10</v>
      </c>
      <c r="V1886" s="35" t="s">
        <v>9108</v>
      </c>
      <c r="W1886" s="35" t="s">
        <v>276</v>
      </c>
      <c r="X1886" s="35" t="s">
        <v>276</v>
      </c>
      <c r="Y1886" s="35" t="s">
        <v>48</v>
      </c>
      <c r="Z1886" s="35" t="s">
        <v>276</v>
      </c>
      <c r="AA1886" s="35" t="s">
        <v>56</v>
      </c>
      <c r="AC1886" s="35" t="s">
        <v>14691</v>
      </c>
      <c r="AD1886" s="35" t="s">
        <v>14691</v>
      </c>
      <c r="AE1886">
        <v>200032532</v>
      </c>
      <c r="AF1886">
        <v>10</v>
      </c>
      <c r="AG1886" s="35" t="s">
        <v>302</v>
      </c>
      <c r="AH1886">
        <v>300000000</v>
      </c>
      <c r="AI1886">
        <v>10000000</v>
      </c>
      <c r="AJ1886" s="20">
        <v>44239</v>
      </c>
      <c r="AK1886" s="20">
        <v>44509</v>
      </c>
      <c r="AL1886">
        <v>6000000</v>
      </c>
      <c r="AO1886">
        <v>6000000</v>
      </c>
      <c r="AP1886" s="35" t="s">
        <v>14691</v>
      </c>
      <c r="AQ1886" s="35" t="s">
        <v>14691</v>
      </c>
      <c r="AR1886" s="35" t="s">
        <v>301</v>
      </c>
      <c r="AS1886" s="35" t="s">
        <v>9109</v>
      </c>
      <c r="AT1886" s="35" t="s">
        <v>14691</v>
      </c>
      <c r="AU1886">
        <v>10.01</v>
      </c>
      <c r="AV1886">
        <v>10.071</v>
      </c>
      <c r="AW1886" t="b">
        <v>1</v>
      </c>
      <c r="AX1886">
        <v>20000000</v>
      </c>
      <c r="AY1886" s="20">
        <v>44974</v>
      </c>
      <c r="AZ1886" s="20">
        <v>44750</v>
      </c>
      <c r="BA1886" s="20"/>
      <c r="BB1886">
        <v>1</v>
      </c>
      <c r="BC1886">
        <v>0.5</v>
      </c>
      <c r="BD1886">
        <v>1</v>
      </c>
      <c r="BE1886">
        <v>11.5</v>
      </c>
      <c r="BF1886" s="35" t="s">
        <v>14691</v>
      </c>
      <c r="BG1886" s="35" t="s">
        <v>303</v>
      </c>
      <c r="BH1886" s="35" t="s">
        <v>9110</v>
      </c>
      <c r="BI1886" s="35" t="s">
        <v>2580</v>
      </c>
      <c r="BJ1886" s="35" t="s">
        <v>9111</v>
      </c>
    </row>
    <row r="1887" spans="1:62" x14ac:dyDescent="0.2">
      <c r="A1887">
        <v>1885</v>
      </c>
      <c r="B1887" s="35" t="s">
        <v>9100</v>
      </c>
      <c r="C1887" s="35" t="s">
        <v>9101</v>
      </c>
      <c r="D1887" s="35" t="s">
        <v>9102</v>
      </c>
      <c r="E1887" s="35" t="s">
        <v>9112</v>
      </c>
      <c r="F1887" s="35" t="s">
        <v>9104</v>
      </c>
      <c r="G1887" s="20">
        <v>44223</v>
      </c>
      <c r="H1887" s="35" t="s">
        <v>3225</v>
      </c>
      <c r="I1887" s="35" t="s">
        <v>54</v>
      </c>
      <c r="J1887" s="35" t="s">
        <v>69</v>
      </c>
      <c r="K1887">
        <v>18</v>
      </c>
      <c r="L1887">
        <v>9.1999999999999993</v>
      </c>
      <c r="M1887" s="35" t="s">
        <v>9105</v>
      </c>
      <c r="N1887" s="35" t="s">
        <v>9106</v>
      </c>
      <c r="O1887" s="35" t="s">
        <v>59</v>
      </c>
      <c r="P1887" s="35" t="s">
        <v>2656</v>
      </c>
      <c r="Q1887" s="35" t="s">
        <v>96</v>
      </c>
      <c r="R1887" s="35" t="s">
        <v>2577</v>
      </c>
      <c r="S1887" s="35" t="s">
        <v>9107</v>
      </c>
      <c r="T1887">
        <v>20000000</v>
      </c>
      <c r="U1887">
        <v>10</v>
      </c>
      <c r="V1887" s="35" t="s">
        <v>9108</v>
      </c>
      <c r="W1887" s="35" t="s">
        <v>276</v>
      </c>
      <c r="X1887" s="35" t="s">
        <v>276</v>
      </c>
      <c r="Y1887" s="35" t="s">
        <v>48</v>
      </c>
      <c r="Z1887" s="35" t="s">
        <v>276</v>
      </c>
      <c r="AA1887" s="35" t="s">
        <v>56</v>
      </c>
      <c r="AC1887" s="35" t="s">
        <v>14691</v>
      </c>
      <c r="AD1887" s="35" t="s">
        <v>14691</v>
      </c>
      <c r="AE1887">
        <v>200032532</v>
      </c>
      <c r="AF1887">
        <v>10</v>
      </c>
      <c r="AG1887" s="35" t="s">
        <v>302</v>
      </c>
      <c r="AH1887">
        <v>300000000</v>
      </c>
      <c r="AI1887">
        <v>10000000</v>
      </c>
      <c r="AJ1887" s="20">
        <v>44239</v>
      </c>
      <c r="AK1887" s="20">
        <v>44509</v>
      </c>
      <c r="AL1887">
        <v>6000000</v>
      </c>
      <c r="AO1887">
        <v>6000000</v>
      </c>
      <c r="AP1887" s="35" t="s">
        <v>14691</v>
      </c>
      <c r="AQ1887" s="35" t="s">
        <v>14691</v>
      </c>
      <c r="AR1887" s="35" t="s">
        <v>301</v>
      </c>
      <c r="AS1887" s="35" t="s">
        <v>9109</v>
      </c>
      <c r="AT1887" s="35" t="s">
        <v>14691</v>
      </c>
      <c r="AU1887">
        <v>10.01</v>
      </c>
      <c r="AV1887">
        <v>10.071</v>
      </c>
      <c r="AW1887" t="b">
        <v>1</v>
      </c>
      <c r="AX1887">
        <v>20000000</v>
      </c>
      <c r="AY1887" s="20">
        <v>44974</v>
      </c>
      <c r="AZ1887" s="20">
        <v>44750</v>
      </c>
      <c r="BA1887" s="20"/>
      <c r="BB1887">
        <v>1</v>
      </c>
      <c r="BC1887">
        <v>0.5</v>
      </c>
      <c r="BD1887">
        <v>1</v>
      </c>
      <c r="BE1887">
        <v>11.5</v>
      </c>
      <c r="BF1887" s="35" t="s">
        <v>14691</v>
      </c>
      <c r="BG1887" s="35" t="s">
        <v>9100</v>
      </c>
      <c r="BH1887" s="35" t="s">
        <v>9113</v>
      </c>
      <c r="BI1887" s="35" t="s">
        <v>2584</v>
      </c>
      <c r="BJ1887" s="35" t="s">
        <v>9114</v>
      </c>
    </row>
    <row r="1888" spans="1:62" x14ac:dyDescent="0.2">
      <c r="A1888">
        <v>1886</v>
      </c>
      <c r="B1888" s="35" t="s">
        <v>9100</v>
      </c>
      <c r="C1888" s="35" t="s">
        <v>9101</v>
      </c>
      <c r="D1888" s="35" t="s">
        <v>9102</v>
      </c>
      <c r="E1888" s="35" t="s">
        <v>9115</v>
      </c>
      <c r="F1888" s="35" t="s">
        <v>9104</v>
      </c>
      <c r="G1888" s="20">
        <v>44223</v>
      </c>
      <c r="H1888" s="35" t="s">
        <v>3225</v>
      </c>
      <c r="I1888" s="35" t="s">
        <v>54</v>
      </c>
      <c r="J1888" s="35" t="s">
        <v>69</v>
      </c>
      <c r="K1888">
        <v>18</v>
      </c>
      <c r="L1888">
        <v>9.1999999999999993</v>
      </c>
      <c r="M1888" s="35" t="s">
        <v>9105</v>
      </c>
      <c r="N1888" s="35" t="s">
        <v>9106</v>
      </c>
      <c r="O1888" s="35" t="s">
        <v>59</v>
      </c>
      <c r="P1888" s="35" t="s">
        <v>2656</v>
      </c>
      <c r="Q1888" s="35" t="s">
        <v>96</v>
      </c>
      <c r="R1888" s="35" t="s">
        <v>2577</v>
      </c>
      <c r="S1888" s="35" t="s">
        <v>9107</v>
      </c>
      <c r="T1888">
        <v>20000000</v>
      </c>
      <c r="U1888">
        <v>10</v>
      </c>
      <c r="V1888" s="35" t="s">
        <v>9108</v>
      </c>
      <c r="W1888" s="35" t="s">
        <v>276</v>
      </c>
      <c r="X1888" s="35" t="s">
        <v>276</v>
      </c>
      <c r="Y1888" s="35" t="s">
        <v>48</v>
      </c>
      <c r="Z1888" s="35" t="s">
        <v>276</v>
      </c>
      <c r="AA1888" s="35" t="s">
        <v>56</v>
      </c>
      <c r="AC1888" s="35" t="s">
        <v>14691</v>
      </c>
      <c r="AD1888" s="35" t="s">
        <v>14691</v>
      </c>
      <c r="AE1888">
        <v>200032532</v>
      </c>
      <c r="AF1888">
        <v>10</v>
      </c>
      <c r="AG1888" s="35" t="s">
        <v>302</v>
      </c>
      <c r="AH1888">
        <v>300000000</v>
      </c>
      <c r="AI1888">
        <v>10000000</v>
      </c>
      <c r="AJ1888" s="20">
        <v>44239</v>
      </c>
      <c r="AK1888" s="20">
        <v>44509</v>
      </c>
      <c r="AL1888">
        <v>6000000</v>
      </c>
      <c r="AO1888">
        <v>6000000</v>
      </c>
      <c r="AP1888" s="35" t="s">
        <v>14691</v>
      </c>
      <c r="AQ1888" s="35" t="s">
        <v>14691</v>
      </c>
      <c r="AR1888" s="35" t="s">
        <v>301</v>
      </c>
      <c r="AS1888" s="35" t="s">
        <v>9109</v>
      </c>
      <c r="AT1888" s="35" t="s">
        <v>14691</v>
      </c>
      <c r="AU1888">
        <v>10.01</v>
      </c>
      <c r="AV1888">
        <v>10.071</v>
      </c>
      <c r="AW1888" t="b">
        <v>1</v>
      </c>
      <c r="AX1888">
        <v>20000000</v>
      </c>
      <c r="AY1888" s="20">
        <v>44974</v>
      </c>
      <c r="AZ1888" s="20">
        <v>44750</v>
      </c>
      <c r="BA1888" s="20"/>
      <c r="BB1888">
        <v>1</v>
      </c>
      <c r="BC1888">
        <v>0.5</v>
      </c>
      <c r="BD1888">
        <v>1</v>
      </c>
      <c r="BE1888">
        <v>11.5</v>
      </c>
      <c r="BF1888" s="35" t="s">
        <v>14691</v>
      </c>
      <c r="BG1888" s="35" t="s">
        <v>9116</v>
      </c>
      <c r="BH1888" s="35" t="s">
        <v>9117</v>
      </c>
      <c r="BI1888" s="35" t="s">
        <v>2589</v>
      </c>
      <c r="BJ1888" s="35" t="s">
        <v>9118</v>
      </c>
    </row>
    <row r="1889" spans="1:62" x14ac:dyDescent="0.2">
      <c r="A1889">
        <v>1887</v>
      </c>
      <c r="B1889" s="35" t="s">
        <v>13536</v>
      </c>
      <c r="C1889" s="35" t="s">
        <v>13537</v>
      </c>
      <c r="D1889" s="35" t="s">
        <v>13538</v>
      </c>
      <c r="E1889" s="35" t="s">
        <v>13539</v>
      </c>
      <c r="F1889" s="35" t="s">
        <v>13540</v>
      </c>
      <c r="G1889" s="20">
        <v>44263</v>
      </c>
      <c r="H1889" s="35" t="s">
        <v>91</v>
      </c>
      <c r="I1889" s="35" t="s">
        <v>54</v>
      </c>
      <c r="J1889" s="35" t="s">
        <v>69</v>
      </c>
      <c r="K1889">
        <v>18</v>
      </c>
      <c r="L1889">
        <v>9.1999999999999993</v>
      </c>
      <c r="M1889" s="35" t="s">
        <v>13541</v>
      </c>
      <c r="N1889" s="35" t="s">
        <v>13542</v>
      </c>
      <c r="O1889" s="35" t="s">
        <v>122</v>
      </c>
      <c r="P1889" s="35" t="s">
        <v>2575</v>
      </c>
      <c r="Q1889" s="35" t="s">
        <v>68</v>
      </c>
      <c r="R1889" s="35" t="s">
        <v>2623</v>
      </c>
      <c r="S1889" s="35" t="s">
        <v>13543</v>
      </c>
      <c r="T1889">
        <v>17250000</v>
      </c>
      <c r="U1889">
        <v>10</v>
      </c>
      <c r="V1889" s="35" t="s">
        <v>14691</v>
      </c>
      <c r="W1889" s="35" t="s">
        <v>299</v>
      </c>
      <c r="X1889" s="35" t="s">
        <v>49</v>
      </c>
      <c r="Y1889" s="35" t="s">
        <v>48</v>
      </c>
      <c r="Z1889" s="35" t="s">
        <v>14691</v>
      </c>
      <c r="AA1889" s="35" t="s">
        <v>14691</v>
      </c>
      <c r="AC1889" s="35" t="s">
        <v>14691</v>
      </c>
      <c r="AD1889" s="35" t="s">
        <v>14691</v>
      </c>
      <c r="AE1889">
        <v>174225000</v>
      </c>
      <c r="AF1889">
        <v>10.1</v>
      </c>
      <c r="AG1889" s="35" t="s">
        <v>14691</v>
      </c>
      <c r="AI1889">
        <v>8625000</v>
      </c>
      <c r="AJ1889" s="20">
        <v>44540</v>
      </c>
      <c r="AK1889" s="20"/>
      <c r="AL1889">
        <v>5725000</v>
      </c>
      <c r="AO1889">
        <v>5725000</v>
      </c>
      <c r="AP1889" s="35" t="s">
        <v>14691</v>
      </c>
      <c r="AQ1889" s="35" t="s">
        <v>14691</v>
      </c>
      <c r="AR1889" s="35" t="s">
        <v>14691</v>
      </c>
      <c r="AS1889" s="35" t="s">
        <v>14691</v>
      </c>
      <c r="AT1889" s="35" t="s">
        <v>14691</v>
      </c>
      <c r="AU1889">
        <v>10.1</v>
      </c>
      <c r="AV1889">
        <v>10.156000000000001</v>
      </c>
      <c r="AW1889" t="b">
        <v>0</v>
      </c>
      <c r="AX1889">
        <v>17250000</v>
      </c>
      <c r="AY1889" s="20">
        <v>45091</v>
      </c>
      <c r="AZ1889" s="20"/>
      <c r="BA1889" s="20">
        <v>45274</v>
      </c>
      <c r="BB1889">
        <v>1</v>
      </c>
      <c r="BC1889">
        <v>0.5</v>
      </c>
      <c r="BD1889">
        <v>1</v>
      </c>
      <c r="BE1889">
        <v>11.5</v>
      </c>
      <c r="BF1889" s="35" t="s">
        <v>14691</v>
      </c>
      <c r="BG1889" s="35" t="s">
        <v>300</v>
      </c>
      <c r="BH1889" s="35" t="s">
        <v>13544</v>
      </c>
      <c r="BI1889" s="35" t="s">
        <v>2580</v>
      </c>
      <c r="BJ1889" s="35" t="s">
        <v>13545</v>
      </c>
    </row>
    <row r="1890" spans="1:62" x14ac:dyDescent="0.2">
      <c r="A1890">
        <v>1888</v>
      </c>
      <c r="B1890" s="35" t="s">
        <v>13536</v>
      </c>
      <c r="C1890" s="35" t="s">
        <v>13537</v>
      </c>
      <c r="D1890" s="35" t="s">
        <v>13538</v>
      </c>
      <c r="E1890" s="35" t="s">
        <v>13546</v>
      </c>
      <c r="F1890" s="35" t="s">
        <v>13540</v>
      </c>
      <c r="G1890" s="20">
        <v>44263</v>
      </c>
      <c r="H1890" s="35" t="s">
        <v>91</v>
      </c>
      <c r="I1890" s="35" t="s">
        <v>54</v>
      </c>
      <c r="J1890" s="35" t="s">
        <v>69</v>
      </c>
      <c r="K1890">
        <v>18</v>
      </c>
      <c r="L1890">
        <v>9.1999999999999993</v>
      </c>
      <c r="M1890" s="35" t="s">
        <v>13541</v>
      </c>
      <c r="N1890" s="35" t="s">
        <v>13542</v>
      </c>
      <c r="O1890" s="35" t="s">
        <v>122</v>
      </c>
      <c r="P1890" s="35" t="s">
        <v>2575</v>
      </c>
      <c r="Q1890" s="35" t="s">
        <v>68</v>
      </c>
      <c r="R1890" s="35" t="s">
        <v>2623</v>
      </c>
      <c r="S1890" s="35" t="s">
        <v>13543</v>
      </c>
      <c r="T1890">
        <v>17250000</v>
      </c>
      <c r="U1890">
        <v>10</v>
      </c>
      <c r="V1890" s="35" t="s">
        <v>14691</v>
      </c>
      <c r="W1890" s="35" t="s">
        <v>299</v>
      </c>
      <c r="X1890" s="35" t="s">
        <v>49</v>
      </c>
      <c r="Y1890" s="35" t="s">
        <v>48</v>
      </c>
      <c r="Z1890" s="35" t="s">
        <v>14691</v>
      </c>
      <c r="AA1890" s="35" t="s">
        <v>14691</v>
      </c>
      <c r="AC1890" s="35" t="s">
        <v>14691</v>
      </c>
      <c r="AD1890" s="35" t="s">
        <v>14691</v>
      </c>
      <c r="AE1890">
        <v>174225000</v>
      </c>
      <c r="AF1890">
        <v>10.1</v>
      </c>
      <c r="AG1890" s="35" t="s">
        <v>14691</v>
      </c>
      <c r="AI1890">
        <v>8625000</v>
      </c>
      <c r="AJ1890" s="20">
        <v>44540</v>
      </c>
      <c r="AK1890" s="20"/>
      <c r="AL1890">
        <v>5725000</v>
      </c>
      <c r="AO1890">
        <v>5725000</v>
      </c>
      <c r="AP1890" s="35" t="s">
        <v>14691</v>
      </c>
      <c r="AQ1890" s="35" t="s">
        <v>14691</v>
      </c>
      <c r="AR1890" s="35" t="s">
        <v>14691</v>
      </c>
      <c r="AS1890" s="35" t="s">
        <v>14691</v>
      </c>
      <c r="AT1890" s="35" t="s">
        <v>14691</v>
      </c>
      <c r="AU1890">
        <v>10.1</v>
      </c>
      <c r="AV1890">
        <v>10.156000000000001</v>
      </c>
      <c r="AW1890" t="b">
        <v>0</v>
      </c>
      <c r="AX1890">
        <v>17250000</v>
      </c>
      <c r="AY1890" s="20">
        <v>45091</v>
      </c>
      <c r="AZ1890" s="20"/>
      <c r="BA1890" s="20">
        <v>45274</v>
      </c>
      <c r="BB1890">
        <v>1</v>
      </c>
      <c r="BC1890">
        <v>0.5</v>
      </c>
      <c r="BD1890">
        <v>1</v>
      </c>
      <c r="BE1890">
        <v>11.5</v>
      </c>
      <c r="BF1890" s="35" t="s">
        <v>14691</v>
      </c>
      <c r="BG1890" s="35" t="s">
        <v>13536</v>
      </c>
      <c r="BH1890" s="35" t="s">
        <v>13547</v>
      </c>
      <c r="BI1890" s="35" t="s">
        <v>2584</v>
      </c>
      <c r="BJ1890" s="35" t="s">
        <v>13548</v>
      </c>
    </row>
    <row r="1891" spans="1:62" x14ac:dyDescent="0.2">
      <c r="A1891">
        <v>1889</v>
      </c>
      <c r="B1891" s="35" t="s">
        <v>13536</v>
      </c>
      <c r="C1891" s="35" t="s">
        <v>13537</v>
      </c>
      <c r="D1891" s="35" t="s">
        <v>13538</v>
      </c>
      <c r="E1891" s="35" t="s">
        <v>13549</v>
      </c>
      <c r="F1891" s="35" t="s">
        <v>13540</v>
      </c>
      <c r="G1891" s="20">
        <v>44263</v>
      </c>
      <c r="H1891" s="35" t="s">
        <v>91</v>
      </c>
      <c r="I1891" s="35" t="s">
        <v>54</v>
      </c>
      <c r="J1891" s="35" t="s">
        <v>69</v>
      </c>
      <c r="K1891">
        <v>18</v>
      </c>
      <c r="L1891">
        <v>9.1999999999999993</v>
      </c>
      <c r="M1891" s="35" t="s">
        <v>13541</v>
      </c>
      <c r="N1891" s="35" t="s">
        <v>13542</v>
      </c>
      <c r="O1891" s="35" t="s">
        <v>122</v>
      </c>
      <c r="P1891" s="35" t="s">
        <v>2575</v>
      </c>
      <c r="Q1891" s="35" t="s">
        <v>68</v>
      </c>
      <c r="R1891" s="35" t="s">
        <v>2623</v>
      </c>
      <c r="S1891" s="35" t="s">
        <v>13543</v>
      </c>
      <c r="T1891">
        <v>17250000</v>
      </c>
      <c r="U1891">
        <v>10</v>
      </c>
      <c r="V1891" s="35" t="s">
        <v>14691</v>
      </c>
      <c r="W1891" s="35" t="s">
        <v>299</v>
      </c>
      <c r="X1891" s="35" t="s">
        <v>49</v>
      </c>
      <c r="Y1891" s="35" t="s">
        <v>48</v>
      </c>
      <c r="Z1891" s="35" t="s">
        <v>14691</v>
      </c>
      <c r="AA1891" s="35" t="s">
        <v>14691</v>
      </c>
      <c r="AC1891" s="35" t="s">
        <v>14691</v>
      </c>
      <c r="AD1891" s="35" t="s">
        <v>14691</v>
      </c>
      <c r="AE1891">
        <v>174225000</v>
      </c>
      <c r="AF1891">
        <v>10.1</v>
      </c>
      <c r="AG1891" s="35" t="s">
        <v>14691</v>
      </c>
      <c r="AI1891">
        <v>8625000</v>
      </c>
      <c r="AJ1891" s="20">
        <v>44540</v>
      </c>
      <c r="AK1891" s="20"/>
      <c r="AL1891">
        <v>5725000</v>
      </c>
      <c r="AO1891">
        <v>5725000</v>
      </c>
      <c r="AP1891" s="35" t="s">
        <v>14691</v>
      </c>
      <c r="AQ1891" s="35" t="s">
        <v>14691</v>
      </c>
      <c r="AR1891" s="35" t="s">
        <v>14691</v>
      </c>
      <c r="AS1891" s="35" t="s">
        <v>14691</v>
      </c>
      <c r="AT1891" s="35" t="s">
        <v>14691</v>
      </c>
      <c r="AU1891">
        <v>10.1</v>
      </c>
      <c r="AV1891">
        <v>10.156000000000001</v>
      </c>
      <c r="AW1891" t="b">
        <v>0</v>
      </c>
      <c r="AX1891">
        <v>17250000</v>
      </c>
      <c r="AY1891" s="20">
        <v>45091</v>
      </c>
      <c r="AZ1891" s="20"/>
      <c r="BA1891" s="20">
        <v>45274</v>
      </c>
      <c r="BB1891">
        <v>1</v>
      </c>
      <c r="BC1891">
        <v>0.5</v>
      </c>
      <c r="BD1891">
        <v>1</v>
      </c>
      <c r="BE1891">
        <v>11.5</v>
      </c>
      <c r="BF1891" s="35" t="s">
        <v>14691</v>
      </c>
      <c r="BG1891" s="35" t="s">
        <v>13550</v>
      </c>
      <c r="BH1891" s="35" t="s">
        <v>13551</v>
      </c>
      <c r="BI1891" s="35" t="s">
        <v>2589</v>
      </c>
      <c r="BJ1891" s="35" t="s">
        <v>13552</v>
      </c>
    </row>
    <row r="1892" spans="1:62" x14ac:dyDescent="0.2">
      <c r="A1892">
        <v>1890</v>
      </c>
      <c r="B1892" s="35" t="s">
        <v>296</v>
      </c>
      <c r="C1892" s="35" t="s">
        <v>12044</v>
      </c>
      <c r="D1892" s="35" t="s">
        <v>12045</v>
      </c>
      <c r="E1892" s="35" t="s">
        <v>12046</v>
      </c>
      <c r="F1892" s="35" t="s">
        <v>12047</v>
      </c>
      <c r="G1892" s="20">
        <v>44274</v>
      </c>
      <c r="H1892" s="35" t="s">
        <v>298</v>
      </c>
      <c r="I1892" s="35" t="s">
        <v>14691</v>
      </c>
      <c r="J1892" s="35" t="s">
        <v>83</v>
      </c>
      <c r="M1892" s="35" t="s">
        <v>12048</v>
      </c>
      <c r="N1892" s="35" t="s">
        <v>12049</v>
      </c>
      <c r="O1892" s="35" t="s">
        <v>81</v>
      </c>
      <c r="P1892" s="35" t="s">
        <v>2575</v>
      </c>
      <c r="Q1892" s="35" t="s">
        <v>51</v>
      </c>
      <c r="R1892" s="35" t="s">
        <v>2577</v>
      </c>
      <c r="S1892" s="35" t="s">
        <v>12050</v>
      </c>
      <c r="T1892">
        <v>40000000</v>
      </c>
      <c r="U1892">
        <v>10</v>
      </c>
      <c r="V1892" s="35" t="s">
        <v>12051</v>
      </c>
      <c r="W1892" s="35" t="s">
        <v>297</v>
      </c>
      <c r="X1892" s="35" t="s">
        <v>49</v>
      </c>
      <c r="Y1892" s="35" t="s">
        <v>48</v>
      </c>
      <c r="Z1892" s="35" t="s">
        <v>14691</v>
      </c>
      <c r="AA1892" s="35" t="s">
        <v>14691</v>
      </c>
      <c r="AC1892" s="35" t="s">
        <v>14691</v>
      </c>
      <c r="AD1892" s="35" t="s">
        <v>14691</v>
      </c>
      <c r="AE1892">
        <v>400014217</v>
      </c>
      <c r="AF1892">
        <v>10</v>
      </c>
      <c r="AG1892" s="35" t="s">
        <v>14691</v>
      </c>
      <c r="AJ1892" s="20">
        <v>44300</v>
      </c>
      <c r="AK1892" s="20"/>
      <c r="AL1892">
        <v>11000000</v>
      </c>
      <c r="AN1892">
        <v>1100000</v>
      </c>
      <c r="AP1892" s="35" t="s">
        <v>14691</v>
      </c>
      <c r="AQ1892" s="35" t="s">
        <v>14691</v>
      </c>
      <c r="AR1892" s="35" t="s">
        <v>14691</v>
      </c>
      <c r="AS1892" s="35" t="s">
        <v>14691</v>
      </c>
      <c r="AT1892" s="35" t="s">
        <v>14691</v>
      </c>
      <c r="AU1892">
        <v>10.01</v>
      </c>
      <c r="AV1892">
        <v>10.08</v>
      </c>
      <c r="AW1892" t="b">
        <v>0</v>
      </c>
      <c r="AX1892">
        <v>40000000</v>
      </c>
      <c r="AY1892" s="20">
        <v>45032</v>
      </c>
      <c r="AZ1892" s="20"/>
      <c r="BA1892" s="20">
        <v>45123</v>
      </c>
      <c r="BB1892">
        <v>1</v>
      </c>
      <c r="BF1892" s="35" t="s">
        <v>14691</v>
      </c>
      <c r="BG1892" s="35" t="s">
        <v>296</v>
      </c>
      <c r="BH1892" s="35" t="s">
        <v>12052</v>
      </c>
      <c r="BI1892" s="35" t="s">
        <v>2580</v>
      </c>
      <c r="BJ1892" s="35" t="s">
        <v>12053</v>
      </c>
    </row>
    <row r="1893" spans="1:62" x14ac:dyDescent="0.2">
      <c r="A1893">
        <v>1891</v>
      </c>
      <c r="B1893" s="35" t="s">
        <v>11866</v>
      </c>
      <c r="C1893" s="35" t="s">
        <v>11867</v>
      </c>
      <c r="D1893" s="35" t="s">
        <v>11868</v>
      </c>
      <c r="E1893" s="35" t="s">
        <v>11869</v>
      </c>
      <c r="F1893" s="35" t="s">
        <v>11870</v>
      </c>
      <c r="G1893" s="20">
        <v>44372</v>
      </c>
      <c r="H1893" s="35" t="s">
        <v>76</v>
      </c>
      <c r="I1893" s="35" t="s">
        <v>61</v>
      </c>
      <c r="J1893" s="35" t="s">
        <v>69</v>
      </c>
      <c r="K1893">
        <v>18</v>
      </c>
      <c r="L1893">
        <v>9.1999999999999993</v>
      </c>
      <c r="M1893" s="35" t="s">
        <v>11871</v>
      </c>
      <c r="N1893" s="35" t="s">
        <v>11872</v>
      </c>
      <c r="O1893" s="35" t="s">
        <v>263</v>
      </c>
      <c r="P1893" s="35" t="s">
        <v>2656</v>
      </c>
      <c r="Q1893" s="35" t="s">
        <v>81</v>
      </c>
      <c r="R1893" s="35" t="s">
        <v>2623</v>
      </c>
      <c r="S1893" s="35" t="s">
        <v>11873</v>
      </c>
      <c r="T1893">
        <v>24150000</v>
      </c>
      <c r="U1893">
        <v>10</v>
      </c>
      <c r="V1893" s="35" t="s">
        <v>14691</v>
      </c>
      <c r="W1893" s="35" t="s">
        <v>294</v>
      </c>
      <c r="X1893" s="35" t="s">
        <v>49</v>
      </c>
      <c r="Y1893" s="35" t="s">
        <v>48</v>
      </c>
      <c r="Z1893" s="35" t="s">
        <v>14691</v>
      </c>
      <c r="AA1893" s="35" t="s">
        <v>14691</v>
      </c>
      <c r="AC1893" s="35" t="s">
        <v>14691</v>
      </c>
      <c r="AD1893" s="35" t="s">
        <v>14691</v>
      </c>
      <c r="AE1893">
        <v>241500000</v>
      </c>
      <c r="AF1893">
        <v>10</v>
      </c>
      <c r="AG1893" s="35" t="s">
        <v>14691</v>
      </c>
      <c r="AI1893">
        <v>12075000</v>
      </c>
      <c r="AJ1893" s="20">
        <v>44470</v>
      </c>
      <c r="AK1893" s="20"/>
      <c r="AL1893">
        <v>6830000</v>
      </c>
      <c r="AO1893">
        <v>6830000</v>
      </c>
      <c r="AP1893" s="35" t="s">
        <v>14691</v>
      </c>
      <c r="AQ1893" s="35" t="s">
        <v>14691</v>
      </c>
      <c r="AR1893" s="35" t="s">
        <v>14691</v>
      </c>
      <c r="AS1893" s="35" t="s">
        <v>14691</v>
      </c>
      <c r="AT1893" s="35" t="s">
        <v>14691</v>
      </c>
      <c r="AU1893">
        <v>10</v>
      </c>
      <c r="AV1893">
        <v>10.051</v>
      </c>
      <c r="AW1893" t="b">
        <v>0</v>
      </c>
      <c r="AX1893">
        <v>24150000</v>
      </c>
      <c r="AY1893" s="20">
        <v>45021</v>
      </c>
      <c r="AZ1893" s="20"/>
      <c r="BA1893" s="20">
        <v>45112</v>
      </c>
      <c r="BB1893">
        <v>1</v>
      </c>
      <c r="BC1893">
        <v>0.5</v>
      </c>
      <c r="BD1893">
        <v>1</v>
      </c>
      <c r="BE1893">
        <v>11.5</v>
      </c>
      <c r="BF1893" s="35" t="s">
        <v>14691</v>
      </c>
      <c r="BG1893" s="35" t="s">
        <v>295</v>
      </c>
      <c r="BH1893" s="35" t="s">
        <v>14972</v>
      </c>
      <c r="BI1893" s="35" t="s">
        <v>2580</v>
      </c>
      <c r="BJ1893" s="35" t="s">
        <v>11874</v>
      </c>
    </row>
    <row r="1894" spans="1:62" x14ac:dyDescent="0.2">
      <c r="A1894">
        <v>1892</v>
      </c>
      <c r="B1894" s="35" t="s">
        <v>11866</v>
      </c>
      <c r="C1894" s="35" t="s">
        <v>11867</v>
      </c>
      <c r="D1894" s="35" t="s">
        <v>11868</v>
      </c>
      <c r="E1894" s="35" t="s">
        <v>11875</v>
      </c>
      <c r="F1894" s="35" t="s">
        <v>11870</v>
      </c>
      <c r="G1894" s="20">
        <v>44372</v>
      </c>
      <c r="H1894" s="35" t="s">
        <v>76</v>
      </c>
      <c r="I1894" s="35" t="s">
        <v>61</v>
      </c>
      <c r="J1894" s="35" t="s">
        <v>69</v>
      </c>
      <c r="K1894">
        <v>18</v>
      </c>
      <c r="L1894">
        <v>9.1999999999999993</v>
      </c>
      <c r="M1894" s="35" t="s">
        <v>11871</v>
      </c>
      <c r="N1894" s="35" t="s">
        <v>11872</v>
      </c>
      <c r="O1894" s="35" t="s">
        <v>263</v>
      </c>
      <c r="P1894" s="35" t="s">
        <v>2656</v>
      </c>
      <c r="Q1894" s="35" t="s">
        <v>81</v>
      </c>
      <c r="R1894" s="35" t="s">
        <v>2623</v>
      </c>
      <c r="S1894" s="35" t="s">
        <v>11873</v>
      </c>
      <c r="T1894">
        <v>24150000</v>
      </c>
      <c r="U1894">
        <v>10</v>
      </c>
      <c r="V1894" s="35" t="s">
        <v>14691</v>
      </c>
      <c r="W1894" s="35" t="s">
        <v>294</v>
      </c>
      <c r="X1894" s="35" t="s">
        <v>49</v>
      </c>
      <c r="Y1894" s="35" t="s">
        <v>48</v>
      </c>
      <c r="Z1894" s="35" t="s">
        <v>14691</v>
      </c>
      <c r="AA1894" s="35" t="s">
        <v>14691</v>
      </c>
      <c r="AC1894" s="35" t="s">
        <v>14691</v>
      </c>
      <c r="AD1894" s="35" t="s">
        <v>14691</v>
      </c>
      <c r="AE1894">
        <v>241500000</v>
      </c>
      <c r="AF1894">
        <v>10</v>
      </c>
      <c r="AG1894" s="35" t="s">
        <v>14691</v>
      </c>
      <c r="AI1894">
        <v>12075000</v>
      </c>
      <c r="AJ1894" s="20">
        <v>44470</v>
      </c>
      <c r="AK1894" s="20"/>
      <c r="AL1894">
        <v>6830000</v>
      </c>
      <c r="AO1894">
        <v>6830000</v>
      </c>
      <c r="AP1894" s="35" t="s">
        <v>14691</v>
      </c>
      <c r="AQ1894" s="35" t="s">
        <v>14691</v>
      </c>
      <c r="AR1894" s="35" t="s">
        <v>14691</v>
      </c>
      <c r="AS1894" s="35" t="s">
        <v>14691</v>
      </c>
      <c r="AT1894" s="35" t="s">
        <v>14691</v>
      </c>
      <c r="AU1894">
        <v>10</v>
      </c>
      <c r="AV1894">
        <v>10.051</v>
      </c>
      <c r="AW1894" t="b">
        <v>0</v>
      </c>
      <c r="AX1894">
        <v>24150000</v>
      </c>
      <c r="AY1894" s="20">
        <v>45021</v>
      </c>
      <c r="AZ1894" s="20"/>
      <c r="BA1894" s="20">
        <v>45112</v>
      </c>
      <c r="BB1894">
        <v>1</v>
      </c>
      <c r="BC1894">
        <v>0.5</v>
      </c>
      <c r="BD1894">
        <v>1</v>
      </c>
      <c r="BE1894">
        <v>11.5</v>
      </c>
      <c r="BF1894" s="35" t="s">
        <v>14691</v>
      </c>
      <c r="BG1894" s="35" t="s">
        <v>11876</v>
      </c>
      <c r="BH1894" s="35" t="s">
        <v>14973</v>
      </c>
      <c r="BI1894" s="35" t="s">
        <v>2584</v>
      </c>
      <c r="BJ1894" s="35" t="s">
        <v>11877</v>
      </c>
    </row>
    <row r="1895" spans="1:62" x14ac:dyDescent="0.2">
      <c r="A1895">
        <v>1893</v>
      </c>
      <c r="B1895" s="35" t="s">
        <v>11866</v>
      </c>
      <c r="C1895" s="35" t="s">
        <v>11867</v>
      </c>
      <c r="D1895" s="35" t="s">
        <v>11868</v>
      </c>
      <c r="E1895" s="35" t="s">
        <v>11878</v>
      </c>
      <c r="F1895" s="35" t="s">
        <v>11870</v>
      </c>
      <c r="G1895" s="20">
        <v>44372</v>
      </c>
      <c r="H1895" s="35" t="s">
        <v>76</v>
      </c>
      <c r="I1895" s="35" t="s">
        <v>61</v>
      </c>
      <c r="J1895" s="35" t="s">
        <v>69</v>
      </c>
      <c r="K1895">
        <v>18</v>
      </c>
      <c r="L1895">
        <v>9.1999999999999993</v>
      </c>
      <c r="M1895" s="35" t="s">
        <v>11871</v>
      </c>
      <c r="N1895" s="35" t="s">
        <v>11872</v>
      </c>
      <c r="O1895" s="35" t="s">
        <v>263</v>
      </c>
      <c r="P1895" s="35" t="s">
        <v>2656</v>
      </c>
      <c r="Q1895" s="35" t="s">
        <v>81</v>
      </c>
      <c r="R1895" s="35" t="s">
        <v>2623</v>
      </c>
      <c r="S1895" s="35" t="s">
        <v>11873</v>
      </c>
      <c r="T1895">
        <v>24150000</v>
      </c>
      <c r="U1895">
        <v>10</v>
      </c>
      <c r="V1895" s="35" t="s">
        <v>14691</v>
      </c>
      <c r="W1895" s="35" t="s">
        <v>294</v>
      </c>
      <c r="X1895" s="35" t="s">
        <v>49</v>
      </c>
      <c r="Y1895" s="35" t="s">
        <v>48</v>
      </c>
      <c r="Z1895" s="35" t="s">
        <v>14691</v>
      </c>
      <c r="AA1895" s="35" t="s">
        <v>14691</v>
      </c>
      <c r="AC1895" s="35" t="s">
        <v>14691</v>
      </c>
      <c r="AD1895" s="35" t="s">
        <v>14691</v>
      </c>
      <c r="AE1895">
        <v>241500000</v>
      </c>
      <c r="AF1895">
        <v>10</v>
      </c>
      <c r="AG1895" s="35" t="s">
        <v>14691</v>
      </c>
      <c r="AI1895">
        <v>12075000</v>
      </c>
      <c r="AJ1895" s="20">
        <v>44470</v>
      </c>
      <c r="AK1895" s="20"/>
      <c r="AL1895">
        <v>6830000</v>
      </c>
      <c r="AO1895">
        <v>6830000</v>
      </c>
      <c r="AP1895" s="35" t="s">
        <v>14691</v>
      </c>
      <c r="AQ1895" s="35" t="s">
        <v>14691</v>
      </c>
      <c r="AR1895" s="35" t="s">
        <v>14691</v>
      </c>
      <c r="AS1895" s="35" t="s">
        <v>14691</v>
      </c>
      <c r="AT1895" s="35" t="s">
        <v>14691</v>
      </c>
      <c r="AU1895">
        <v>10</v>
      </c>
      <c r="AV1895">
        <v>10.051</v>
      </c>
      <c r="AW1895" t="b">
        <v>0</v>
      </c>
      <c r="AX1895">
        <v>24150000</v>
      </c>
      <c r="AY1895" s="20">
        <v>45021</v>
      </c>
      <c r="AZ1895" s="20"/>
      <c r="BA1895" s="20">
        <v>45112</v>
      </c>
      <c r="BB1895">
        <v>1</v>
      </c>
      <c r="BC1895">
        <v>0.5</v>
      </c>
      <c r="BD1895">
        <v>1</v>
      </c>
      <c r="BE1895">
        <v>11.5</v>
      </c>
      <c r="BF1895" s="35" t="s">
        <v>14691</v>
      </c>
      <c r="BG1895" s="35" t="s">
        <v>11879</v>
      </c>
      <c r="BH1895" s="35" t="s">
        <v>14974</v>
      </c>
      <c r="BI1895" s="35" t="s">
        <v>2589</v>
      </c>
      <c r="BJ1895" s="35" t="s">
        <v>11880</v>
      </c>
    </row>
    <row r="1896" spans="1:62" x14ac:dyDescent="0.2">
      <c r="A1896">
        <v>1894</v>
      </c>
      <c r="B1896" s="35" t="s">
        <v>5163</v>
      </c>
      <c r="C1896" s="35" t="s">
        <v>5164</v>
      </c>
      <c r="D1896" s="35" t="s">
        <v>5165</v>
      </c>
      <c r="E1896" s="35" t="s">
        <v>5166</v>
      </c>
      <c r="F1896" s="35" t="s">
        <v>5167</v>
      </c>
      <c r="G1896" s="20">
        <v>44099</v>
      </c>
      <c r="H1896" s="35" t="s">
        <v>3225</v>
      </c>
      <c r="I1896" s="35" t="s">
        <v>54</v>
      </c>
      <c r="J1896" s="35" t="s">
        <v>69</v>
      </c>
      <c r="K1896">
        <v>18</v>
      </c>
      <c r="L1896">
        <v>9.1999999999999993</v>
      </c>
      <c r="M1896" s="35" t="s">
        <v>5168</v>
      </c>
      <c r="N1896" s="35" t="s">
        <v>5169</v>
      </c>
      <c r="O1896" s="35" t="s">
        <v>96</v>
      </c>
      <c r="P1896" s="35" t="s">
        <v>2575</v>
      </c>
      <c r="Q1896" s="35" t="s">
        <v>51</v>
      </c>
      <c r="R1896" s="35" t="s">
        <v>2577</v>
      </c>
      <c r="S1896" s="35" t="s">
        <v>5170</v>
      </c>
      <c r="T1896">
        <v>25000000</v>
      </c>
      <c r="U1896">
        <v>10</v>
      </c>
      <c r="V1896" s="35" t="s">
        <v>14691</v>
      </c>
      <c r="W1896" s="35" t="s">
        <v>292</v>
      </c>
      <c r="X1896" s="35" t="s">
        <v>140</v>
      </c>
      <c r="Y1896" s="35" t="s">
        <v>48</v>
      </c>
      <c r="Z1896" s="35" t="s">
        <v>14691</v>
      </c>
      <c r="AA1896" s="35" t="s">
        <v>14691</v>
      </c>
      <c r="AC1896" s="35" t="s">
        <v>14691</v>
      </c>
      <c r="AD1896" s="35" t="s">
        <v>14691</v>
      </c>
      <c r="AE1896">
        <v>250018514</v>
      </c>
      <c r="AF1896">
        <v>10</v>
      </c>
      <c r="AG1896" s="35" t="s">
        <v>14691</v>
      </c>
      <c r="AI1896">
        <v>12500000</v>
      </c>
      <c r="AJ1896" s="20">
        <v>44126</v>
      </c>
      <c r="AK1896" s="20"/>
      <c r="AL1896">
        <v>7000000</v>
      </c>
      <c r="AO1896">
        <v>7000000</v>
      </c>
      <c r="AP1896" s="35" t="s">
        <v>14691</v>
      </c>
      <c r="AQ1896" s="35" t="s">
        <v>14691</v>
      </c>
      <c r="AR1896" s="35" t="s">
        <v>14691</v>
      </c>
      <c r="AS1896" s="35" t="s">
        <v>14691</v>
      </c>
      <c r="AT1896" s="35" t="s">
        <v>14691</v>
      </c>
      <c r="AU1896">
        <v>10.01</v>
      </c>
      <c r="AV1896">
        <v>10.048999999999999</v>
      </c>
      <c r="AW1896" t="b">
        <v>0</v>
      </c>
      <c r="AX1896">
        <v>25000000</v>
      </c>
      <c r="AY1896" s="20">
        <v>44860</v>
      </c>
      <c r="AZ1896" s="20"/>
      <c r="BA1896" s="20"/>
      <c r="BB1896">
        <v>1</v>
      </c>
      <c r="BC1896">
        <v>0.5</v>
      </c>
      <c r="BD1896">
        <v>1</v>
      </c>
      <c r="BE1896">
        <v>11.5</v>
      </c>
      <c r="BF1896" s="35" t="s">
        <v>14691</v>
      </c>
      <c r="BG1896" s="35" t="s">
        <v>293</v>
      </c>
      <c r="BH1896" s="35" t="s">
        <v>5171</v>
      </c>
      <c r="BI1896" s="35" t="s">
        <v>2580</v>
      </c>
      <c r="BJ1896" s="35" t="s">
        <v>5172</v>
      </c>
    </row>
    <row r="1897" spans="1:62" x14ac:dyDescent="0.2">
      <c r="A1897">
        <v>1895</v>
      </c>
      <c r="B1897" s="35" t="s">
        <v>5163</v>
      </c>
      <c r="C1897" s="35" t="s">
        <v>5164</v>
      </c>
      <c r="D1897" s="35" t="s">
        <v>5165</v>
      </c>
      <c r="E1897" s="35" t="s">
        <v>5173</v>
      </c>
      <c r="F1897" s="35" t="s">
        <v>5167</v>
      </c>
      <c r="G1897" s="20">
        <v>44099</v>
      </c>
      <c r="H1897" s="35" t="s">
        <v>3225</v>
      </c>
      <c r="I1897" s="35" t="s">
        <v>54</v>
      </c>
      <c r="J1897" s="35" t="s">
        <v>69</v>
      </c>
      <c r="K1897">
        <v>18</v>
      </c>
      <c r="L1897">
        <v>9.1999999999999993</v>
      </c>
      <c r="M1897" s="35" t="s">
        <v>5168</v>
      </c>
      <c r="N1897" s="35" t="s">
        <v>5169</v>
      </c>
      <c r="O1897" s="35" t="s">
        <v>96</v>
      </c>
      <c r="P1897" s="35" t="s">
        <v>2575</v>
      </c>
      <c r="Q1897" s="35" t="s">
        <v>51</v>
      </c>
      <c r="R1897" s="35" t="s">
        <v>2577</v>
      </c>
      <c r="S1897" s="35" t="s">
        <v>5170</v>
      </c>
      <c r="T1897">
        <v>25000000</v>
      </c>
      <c r="U1897">
        <v>10</v>
      </c>
      <c r="V1897" s="35" t="s">
        <v>14691</v>
      </c>
      <c r="W1897" s="35" t="s">
        <v>292</v>
      </c>
      <c r="X1897" s="35" t="s">
        <v>140</v>
      </c>
      <c r="Y1897" s="35" t="s">
        <v>48</v>
      </c>
      <c r="Z1897" s="35" t="s">
        <v>14691</v>
      </c>
      <c r="AA1897" s="35" t="s">
        <v>14691</v>
      </c>
      <c r="AC1897" s="35" t="s">
        <v>14691</v>
      </c>
      <c r="AD1897" s="35" t="s">
        <v>14691</v>
      </c>
      <c r="AE1897">
        <v>250018514</v>
      </c>
      <c r="AF1897">
        <v>10</v>
      </c>
      <c r="AG1897" s="35" t="s">
        <v>14691</v>
      </c>
      <c r="AI1897">
        <v>12500000</v>
      </c>
      <c r="AJ1897" s="20">
        <v>44126</v>
      </c>
      <c r="AK1897" s="20"/>
      <c r="AL1897">
        <v>7000000</v>
      </c>
      <c r="AO1897">
        <v>7000000</v>
      </c>
      <c r="AP1897" s="35" t="s">
        <v>14691</v>
      </c>
      <c r="AQ1897" s="35" t="s">
        <v>14691</v>
      </c>
      <c r="AR1897" s="35" t="s">
        <v>14691</v>
      </c>
      <c r="AS1897" s="35" t="s">
        <v>14691</v>
      </c>
      <c r="AT1897" s="35" t="s">
        <v>14691</v>
      </c>
      <c r="AU1897">
        <v>10.01</v>
      </c>
      <c r="AV1897">
        <v>10.048999999999999</v>
      </c>
      <c r="AW1897" t="b">
        <v>0</v>
      </c>
      <c r="AX1897">
        <v>25000000</v>
      </c>
      <c r="AY1897" s="20">
        <v>44860</v>
      </c>
      <c r="AZ1897" s="20"/>
      <c r="BA1897" s="20"/>
      <c r="BB1897">
        <v>1</v>
      </c>
      <c r="BC1897">
        <v>0.5</v>
      </c>
      <c r="BD1897">
        <v>1</v>
      </c>
      <c r="BE1897">
        <v>11.5</v>
      </c>
      <c r="BF1897" s="35" t="s">
        <v>14691</v>
      </c>
      <c r="BG1897" s="35" t="s">
        <v>5163</v>
      </c>
      <c r="BH1897" s="35" t="s">
        <v>5174</v>
      </c>
      <c r="BI1897" s="35" t="s">
        <v>2584</v>
      </c>
      <c r="BJ1897" s="35" t="s">
        <v>5175</v>
      </c>
    </row>
    <row r="1898" spans="1:62" x14ac:dyDescent="0.2">
      <c r="A1898">
        <v>1896</v>
      </c>
      <c r="B1898" s="35" t="s">
        <v>5163</v>
      </c>
      <c r="C1898" s="35" t="s">
        <v>5164</v>
      </c>
      <c r="D1898" s="35" t="s">
        <v>5165</v>
      </c>
      <c r="E1898" s="35" t="s">
        <v>5176</v>
      </c>
      <c r="F1898" s="35" t="s">
        <v>5167</v>
      </c>
      <c r="G1898" s="20">
        <v>44099</v>
      </c>
      <c r="H1898" s="35" t="s">
        <v>3225</v>
      </c>
      <c r="I1898" s="35" t="s">
        <v>54</v>
      </c>
      <c r="J1898" s="35" t="s">
        <v>69</v>
      </c>
      <c r="K1898">
        <v>18</v>
      </c>
      <c r="L1898">
        <v>9.1999999999999993</v>
      </c>
      <c r="M1898" s="35" t="s">
        <v>5168</v>
      </c>
      <c r="N1898" s="35" t="s">
        <v>5169</v>
      </c>
      <c r="O1898" s="35" t="s">
        <v>96</v>
      </c>
      <c r="P1898" s="35" t="s">
        <v>2575</v>
      </c>
      <c r="Q1898" s="35" t="s">
        <v>51</v>
      </c>
      <c r="R1898" s="35" t="s">
        <v>2577</v>
      </c>
      <c r="S1898" s="35" t="s">
        <v>5170</v>
      </c>
      <c r="T1898">
        <v>25000000</v>
      </c>
      <c r="U1898">
        <v>10</v>
      </c>
      <c r="V1898" s="35" t="s">
        <v>14691</v>
      </c>
      <c r="W1898" s="35" t="s">
        <v>292</v>
      </c>
      <c r="X1898" s="35" t="s">
        <v>140</v>
      </c>
      <c r="Y1898" s="35" t="s">
        <v>48</v>
      </c>
      <c r="Z1898" s="35" t="s">
        <v>14691</v>
      </c>
      <c r="AA1898" s="35" t="s">
        <v>14691</v>
      </c>
      <c r="AC1898" s="35" t="s">
        <v>14691</v>
      </c>
      <c r="AD1898" s="35" t="s">
        <v>14691</v>
      </c>
      <c r="AE1898">
        <v>250018514</v>
      </c>
      <c r="AF1898">
        <v>10</v>
      </c>
      <c r="AG1898" s="35" t="s">
        <v>14691</v>
      </c>
      <c r="AI1898">
        <v>12500000</v>
      </c>
      <c r="AJ1898" s="20">
        <v>44126</v>
      </c>
      <c r="AK1898" s="20"/>
      <c r="AL1898">
        <v>7000000</v>
      </c>
      <c r="AO1898">
        <v>7000000</v>
      </c>
      <c r="AP1898" s="35" t="s">
        <v>14691</v>
      </c>
      <c r="AQ1898" s="35" t="s">
        <v>14691</v>
      </c>
      <c r="AR1898" s="35" t="s">
        <v>14691</v>
      </c>
      <c r="AS1898" s="35" t="s">
        <v>14691</v>
      </c>
      <c r="AT1898" s="35" t="s">
        <v>14691</v>
      </c>
      <c r="AU1898">
        <v>10.01</v>
      </c>
      <c r="AV1898">
        <v>10.048999999999999</v>
      </c>
      <c r="AW1898" t="b">
        <v>0</v>
      </c>
      <c r="AX1898">
        <v>25000000</v>
      </c>
      <c r="AY1898" s="20">
        <v>44860</v>
      </c>
      <c r="AZ1898" s="20"/>
      <c r="BA1898" s="20"/>
      <c r="BB1898">
        <v>1</v>
      </c>
      <c r="BC1898">
        <v>0.5</v>
      </c>
      <c r="BD1898">
        <v>1</v>
      </c>
      <c r="BE1898">
        <v>11.5</v>
      </c>
      <c r="BF1898" s="35" t="s">
        <v>14691</v>
      </c>
      <c r="BG1898" s="35" t="s">
        <v>5177</v>
      </c>
      <c r="BH1898" s="35" t="s">
        <v>5178</v>
      </c>
      <c r="BI1898" s="35" t="s">
        <v>2589</v>
      </c>
      <c r="BJ1898" s="35" t="s">
        <v>5179</v>
      </c>
    </row>
    <row r="1899" spans="1:62" x14ac:dyDescent="0.2">
      <c r="A1899">
        <v>1897</v>
      </c>
      <c r="B1899" s="35" t="s">
        <v>11232</v>
      </c>
      <c r="C1899" s="35" t="s">
        <v>11233</v>
      </c>
      <c r="D1899" s="35" t="s">
        <v>11234</v>
      </c>
      <c r="E1899" s="35" t="s">
        <v>11235</v>
      </c>
      <c r="F1899" s="35" t="s">
        <v>11236</v>
      </c>
      <c r="G1899" s="20">
        <v>44251</v>
      </c>
      <c r="H1899" s="35" t="s">
        <v>3225</v>
      </c>
      <c r="I1899" s="35" t="s">
        <v>54</v>
      </c>
      <c r="J1899" s="35" t="s">
        <v>53</v>
      </c>
      <c r="K1899">
        <v>18</v>
      </c>
      <c r="L1899">
        <v>9.1999999999999993</v>
      </c>
      <c r="M1899" s="35" t="s">
        <v>11237</v>
      </c>
      <c r="N1899" s="35" t="s">
        <v>11238</v>
      </c>
      <c r="O1899" s="35" t="s">
        <v>96</v>
      </c>
      <c r="P1899" s="35" t="s">
        <v>2575</v>
      </c>
      <c r="Q1899" s="35" t="s">
        <v>209</v>
      </c>
      <c r="R1899" s="35" t="s">
        <v>2623</v>
      </c>
      <c r="S1899" s="35" t="s">
        <v>11239</v>
      </c>
      <c r="T1899">
        <v>38500000</v>
      </c>
      <c r="U1899">
        <v>10</v>
      </c>
      <c r="V1899" s="35" t="s">
        <v>11240</v>
      </c>
      <c r="W1899" s="35" t="s">
        <v>290</v>
      </c>
      <c r="X1899" s="35" t="s">
        <v>49</v>
      </c>
      <c r="Y1899" s="35" t="s">
        <v>48</v>
      </c>
      <c r="Z1899" s="35" t="s">
        <v>14691</v>
      </c>
      <c r="AA1899" s="35" t="s">
        <v>14691</v>
      </c>
      <c r="AC1899" s="35" t="s">
        <v>14691</v>
      </c>
      <c r="AD1899" s="35" t="s">
        <v>14691</v>
      </c>
      <c r="AE1899">
        <v>385019933</v>
      </c>
      <c r="AF1899">
        <v>10</v>
      </c>
      <c r="AG1899" s="35" t="s">
        <v>14691</v>
      </c>
      <c r="AI1899">
        <v>12833333</v>
      </c>
      <c r="AJ1899" s="20">
        <v>44272</v>
      </c>
      <c r="AK1899" s="20"/>
      <c r="AL1899">
        <v>11050000</v>
      </c>
      <c r="AO1899">
        <v>7366667</v>
      </c>
      <c r="AP1899" s="35" t="s">
        <v>14691</v>
      </c>
      <c r="AQ1899" s="35" t="s">
        <v>14691</v>
      </c>
      <c r="AR1899" s="35" t="s">
        <v>14691</v>
      </c>
      <c r="AS1899" s="35" t="s">
        <v>14691</v>
      </c>
      <c r="AT1899" s="35" t="s">
        <v>14691</v>
      </c>
      <c r="AU1899">
        <v>10</v>
      </c>
      <c r="AV1899">
        <v>10.052</v>
      </c>
      <c r="AW1899" t="b">
        <v>0</v>
      </c>
      <c r="AX1899">
        <v>38500000</v>
      </c>
      <c r="AY1899" s="20">
        <v>45004</v>
      </c>
      <c r="AZ1899" s="20"/>
      <c r="BA1899" s="20"/>
      <c r="BB1899">
        <v>1</v>
      </c>
      <c r="BC1899">
        <v>0.3333333432674408</v>
      </c>
      <c r="BD1899">
        <v>1</v>
      </c>
      <c r="BE1899">
        <v>11.5</v>
      </c>
      <c r="BF1899" s="35" t="s">
        <v>14691</v>
      </c>
      <c r="BG1899" s="35" t="s">
        <v>291</v>
      </c>
      <c r="BH1899" s="35" t="s">
        <v>11241</v>
      </c>
      <c r="BI1899" s="35" t="s">
        <v>2580</v>
      </c>
      <c r="BJ1899" s="35" t="s">
        <v>11242</v>
      </c>
    </row>
    <row r="1900" spans="1:62" x14ac:dyDescent="0.2">
      <c r="A1900">
        <v>1898</v>
      </c>
      <c r="B1900" s="35" t="s">
        <v>11232</v>
      </c>
      <c r="C1900" s="35" t="s">
        <v>11233</v>
      </c>
      <c r="D1900" s="35" t="s">
        <v>11234</v>
      </c>
      <c r="E1900" s="35" t="s">
        <v>11243</v>
      </c>
      <c r="F1900" s="35" t="s">
        <v>11236</v>
      </c>
      <c r="G1900" s="20">
        <v>44251</v>
      </c>
      <c r="H1900" s="35" t="s">
        <v>3225</v>
      </c>
      <c r="I1900" s="35" t="s">
        <v>54</v>
      </c>
      <c r="J1900" s="35" t="s">
        <v>53</v>
      </c>
      <c r="K1900">
        <v>18</v>
      </c>
      <c r="L1900">
        <v>9.1999999999999993</v>
      </c>
      <c r="M1900" s="35" t="s">
        <v>11237</v>
      </c>
      <c r="N1900" s="35" t="s">
        <v>11238</v>
      </c>
      <c r="O1900" s="35" t="s">
        <v>96</v>
      </c>
      <c r="P1900" s="35" t="s">
        <v>2575</v>
      </c>
      <c r="Q1900" s="35" t="s">
        <v>209</v>
      </c>
      <c r="R1900" s="35" t="s">
        <v>2623</v>
      </c>
      <c r="S1900" s="35" t="s">
        <v>11239</v>
      </c>
      <c r="T1900">
        <v>38500000</v>
      </c>
      <c r="U1900">
        <v>10</v>
      </c>
      <c r="V1900" s="35" t="s">
        <v>11240</v>
      </c>
      <c r="W1900" s="35" t="s">
        <v>290</v>
      </c>
      <c r="X1900" s="35" t="s">
        <v>49</v>
      </c>
      <c r="Y1900" s="35" t="s">
        <v>48</v>
      </c>
      <c r="Z1900" s="35" t="s">
        <v>14691</v>
      </c>
      <c r="AA1900" s="35" t="s">
        <v>14691</v>
      </c>
      <c r="AC1900" s="35" t="s">
        <v>14691</v>
      </c>
      <c r="AD1900" s="35" t="s">
        <v>14691</v>
      </c>
      <c r="AE1900">
        <v>385019933</v>
      </c>
      <c r="AF1900">
        <v>10</v>
      </c>
      <c r="AG1900" s="35" t="s">
        <v>14691</v>
      </c>
      <c r="AI1900">
        <v>12833333</v>
      </c>
      <c r="AJ1900" s="20">
        <v>44272</v>
      </c>
      <c r="AK1900" s="20"/>
      <c r="AL1900">
        <v>11050000</v>
      </c>
      <c r="AO1900">
        <v>7366667</v>
      </c>
      <c r="AP1900" s="35" t="s">
        <v>14691</v>
      </c>
      <c r="AQ1900" s="35" t="s">
        <v>14691</v>
      </c>
      <c r="AR1900" s="35" t="s">
        <v>14691</v>
      </c>
      <c r="AS1900" s="35" t="s">
        <v>14691</v>
      </c>
      <c r="AT1900" s="35" t="s">
        <v>14691</v>
      </c>
      <c r="AU1900">
        <v>10</v>
      </c>
      <c r="AV1900">
        <v>10.052</v>
      </c>
      <c r="AW1900" t="b">
        <v>0</v>
      </c>
      <c r="AX1900">
        <v>38500000</v>
      </c>
      <c r="AY1900" s="20">
        <v>45004</v>
      </c>
      <c r="AZ1900" s="20"/>
      <c r="BA1900" s="20"/>
      <c r="BB1900">
        <v>1</v>
      </c>
      <c r="BC1900">
        <v>0.3333333432674408</v>
      </c>
      <c r="BD1900">
        <v>1</v>
      </c>
      <c r="BE1900">
        <v>11.5</v>
      </c>
      <c r="BF1900" s="35" t="s">
        <v>14691</v>
      </c>
      <c r="BG1900" s="35" t="s">
        <v>11232</v>
      </c>
      <c r="BH1900" s="35" t="s">
        <v>11244</v>
      </c>
      <c r="BI1900" s="35" t="s">
        <v>2584</v>
      </c>
      <c r="BJ1900" s="35" t="s">
        <v>11245</v>
      </c>
    </row>
    <row r="1901" spans="1:62" x14ac:dyDescent="0.2">
      <c r="A1901">
        <v>1899</v>
      </c>
      <c r="B1901" s="35" t="s">
        <v>11232</v>
      </c>
      <c r="C1901" s="35" t="s">
        <v>11233</v>
      </c>
      <c r="D1901" s="35" t="s">
        <v>11234</v>
      </c>
      <c r="E1901" s="35" t="s">
        <v>11246</v>
      </c>
      <c r="F1901" s="35" t="s">
        <v>11236</v>
      </c>
      <c r="G1901" s="20">
        <v>44251</v>
      </c>
      <c r="H1901" s="35" t="s">
        <v>3225</v>
      </c>
      <c r="I1901" s="35" t="s">
        <v>54</v>
      </c>
      <c r="J1901" s="35" t="s">
        <v>53</v>
      </c>
      <c r="K1901">
        <v>18</v>
      </c>
      <c r="L1901">
        <v>9.1999999999999993</v>
      </c>
      <c r="M1901" s="35" t="s">
        <v>11237</v>
      </c>
      <c r="N1901" s="35" t="s">
        <v>11238</v>
      </c>
      <c r="O1901" s="35" t="s">
        <v>96</v>
      </c>
      <c r="P1901" s="35" t="s">
        <v>2575</v>
      </c>
      <c r="Q1901" s="35" t="s">
        <v>209</v>
      </c>
      <c r="R1901" s="35" t="s">
        <v>2623</v>
      </c>
      <c r="S1901" s="35" t="s">
        <v>11239</v>
      </c>
      <c r="T1901">
        <v>38500000</v>
      </c>
      <c r="U1901">
        <v>10</v>
      </c>
      <c r="V1901" s="35" t="s">
        <v>11240</v>
      </c>
      <c r="W1901" s="35" t="s">
        <v>290</v>
      </c>
      <c r="X1901" s="35" t="s">
        <v>49</v>
      </c>
      <c r="Y1901" s="35" t="s">
        <v>48</v>
      </c>
      <c r="Z1901" s="35" t="s">
        <v>14691</v>
      </c>
      <c r="AA1901" s="35" t="s">
        <v>14691</v>
      </c>
      <c r="AC1901" s="35" t="s">
        <v>14691</v>
      </c>
      <c r="AD1901" s="35" t="s">
        <v>14691</v>
      </c>
      <c r="AE1901">
        <v>385019933</v>
      </c>
      <c r="AF1901">
        <v>10</v>
      </c>
      <c r="AG1901" s="35" t="s">
        <v>14691</v>
      </c>
      <c r="AI1901">
        <v>12833333</v>
      </c>
      <c r="AJ1901" s="20">
        <v>44272</v>
      </c>
      <c r="AK1901" s="20"/>
      <c r="AL1901">
        <v>11050000</v>
      </c>
      <c r="AO1901">
        <v>7366667</v>
      </c>
      <c r="AP1901" s="35" t="s">
        <v>14691</v>
      </c>
      <c r="AQ1901" s="35" t="s">
        <v>14691</v>
      </c>
      <c r="AR1901" s="35" t="s">
        <v>14691</v>
      </c>
      <c r="AS1901" s="35" t="s">
        <v>14691</v>
      </c>
      <c r="AT1901" s="35" t="s">
        <v>14691</v>
      </c>
      <c r="AU1901">
        <v>10</v>
      </c>
      <c r="AV1901">
        <v>10.052</v>
      </c>
      <c r="AW1901" t="b">
        <v>0</v>
      </c>
      <c r="AX1901">
        <v>38500000</v>
      </c>
      <c r="AY1901" s="20">
        <v>45004</v>
      </c>
      <c r="AZ1901" s="20"/>
      <c r="BA1901" s="20"/>
      <c r="BB1901">
        <v>1</v>
      </c>
      <c r="BC1901">
        <v>0.3333333432674408</v>
      </c>
      <c r="BD1901">
        <v>1</v>
      </c>
      <c r="BE1901">
        <v>11.5</v>
      </c>
      <c r="BF1901" s="35" t="s">
        <v>14691</v>
      </c>
      <c r="BG1901" s="35" t="s">
        <v>11247</v>
      </c>
      <c r="BH1901" s="35" t="s">
        <v>11248</v>
      </c>
      <c r="BI1901" s="35" t="s">
        <v>2589</v>
      </c>
      <c r="BJ1901" s="35" t="s">
        <v>11249</v>
      </c>
    </row>
    <row r="1902" spans="1:62" x14ac:dyDescent="0.2">
      <c r="A1902">
        <v>1900</v>
      </c>
      <c r="B1902" s="35" t="s">
        <v>5867</v>
      </c>
      <c r="C1902" s="35" t="s">
        <v>5868</v>
      </c>
      <c r="D1902" s="35" t="s">
        <v>5869</v>
      </c>
      <c r="E1902" s="35" t="s">
        <v>5870</v>
      </c>
      <c r="F1902" s="35" t="s">
        <v>5871</v>
      </c>
      <c r="G1902" s="20">
        <v>44127</v>
      </c>
      <c r="H1902" s="35" t="s">
        <v>3225</v>
      </c>
      <c r="I1902" s="35" t="s">
        <v>54</v>
      </c>
      <c r="J1902" s="35" t="s">
        <v>53</v>
      </c>
      <c r="K1902">
        <v>18</v>
      </c>
      <c r="L1902">
        <v>9.1999999999999993</v>
      </c>
      <c r="M1902" s="35" t="s">
        <v>5872</v>
      </c>
      <c r="N1902" s="35" t="s">
        <v>5873</v>
      </c>
      <c r="O1902" s="35" t="s">
        <v>75</v>
      </c>
      <c r="P1902" s="35" t="s">
        <v>2656</v>
      </c>
      <c r="Q1902" s="35" t="s">
        <v>52</v>
      </c>
      <c r="R1902" s="35" t="s">
        <v>2623</v>
      </c>
      <c r="S1902" s="35" t="s">
        <v>5874</v>
      </c>
      <c r="T1902">
        <v>25000000</v>
      </c>
      <c r="U1902">
        <v>10</v>
      </c>
      <c r="V1902" s="35" t="s">
        <v>5875</v>
      </c>
      <c r="W1902" s="35" t="s">
        <v>288</v>
      </c>
      <c r="X1902" s="35" t="s">
        <v>72</v>
      </c>
      <c r="Y1902" s="35" t="s">
        <v>48</v>
      </c>
      <c r="Z1902" s="35" t="s">
        <v>72</v>
      </c>
      <c r="AA1902" s="35" t="s">
        <v>48</v>
      </c>
      <c r="AC1902" s="35" t="s">
        <v>14691</v>
      </c>
      <c r="AD1902" s="35" t="s">
        <v>14691</v>
      </c>
      <c r="AE1902">
        <v>250008357</v>
      </c>
      <c r="AF1902">
        <v>10</v>
      </c>
      <c r="AG1902" s="35" t="s">
        <v>287</v>
      </c>
      <c r="AH1902">
        <v>7906000000</v>
      </c>
      <c r="AI1902">
        <v>8333333</v>
      </c>
      <c r="AJ1902" s="20">
        <v>44169</v>
      </c>
      <c r="AK1902" s="20">
        <v>44271</v>
      </c>
      <c r="AL1902">
        <v>6400000</v>
      </c>
      <c r="AM1902">
        <v>640000</v>
      </c>
      <c r="AP1902" s="35" t="s">
        <v>14691</v>
      </c>
      <c r="AQ1902" s="35" t="s">
        <v>14691</v>
      </c>
      <c r="AR1902" s="35" t="s">
        <v>14691</v>
      </c>
      <c r="AS1902" s="35" t="s">
        <v>14691</v>
      </c>
      <c r="AT1902" s="35" t="s">
        <v>14691</v>
      </c>
      <c r="AU1902">
        <v>10</v>
      </c>
      <c r="AV1902">
        <v>10.038</v>
      </c>
      <c r="AW1902" t="b">
        <v>1</v>
      </c>
      <c r="AX1902">
        <v>25000000</v>
      </c>
      <c r="AY1902" s="20">
        <v>44903</v>
      </c>
      <c r="AZ1902" s="20">
        <v>44742</v>
      </c>
      <c r="BA1902" s="20"/>
      <c r="BB1902">
        <v>1</v>
      </c>
      <c r="BC1902">
        <v>0.3333333432674408</v>
      </c>
      <c r="BD1902">
        <v>1</v>
      </c>
      <c r="BE1902">
        <v>11.5</v>
      </c>
      <c r="BF1902" s="35" t="s">
        <v>14691</v>
      </c>
      <c r="BG1902" s="35" t="s">
        <v>289</v>
      </c>
      <c r="BH1902" s="35" t="s">
        <v>5876</v>
      </c>
      <c r="BI1902" s="35" t="s">
        <v>2580</v>
      </c>
      <c r="BJ1902" s="35" t="s">
        <v>5877</v>
      </c>
    </row>
    <row r="1903" spans="1:62" x14ac:dyDescent="0.2">
      <c r="A1903">
        <v>1901</v>
      </c>
      <c r="B1903" s="35" t="s">
        <v>5867</v>
      </c>
      <c r="C1903" s="35" t="s">
        <v>5868</v>
      </c>
      <c r="D1903" s="35" t="s">
        <v>5869</v>
      </c>
      <c r="E1903" s="35" t="s">
        <v>5878</v>
      </c>
      <c r="F1903" s="35" t="s">
        <v>5871</v>
      </c>
      <c r="G1903" s="20">
        <v>44127</v>
      </c>
      <c r="H1903" s="35" t="s">
        <v>3225</v>
      </c>
      <c r="I1903" s="35" t="s">
        <v>54</v>
      </c>
      <c r="J1903" s="35" t="s">
        <v>53</v>
      </c>
      <c r="K1903">
        <v>18</v>
      </c>
      <c r="L1903">
        <v>9.1999999999999993</v>
      </c>
      <c r="M1903" s="35" t="s">
        <v>5872</v>
      </c>
      <c r="N1903" s="35" t="s">
        <v>5873</v>
      </c>
      <c r="O1903" s="35" t="s">
        <v>75</v>
      </c>
      <c r="P1903" s="35" t="s">
        <v>2656</v>
      </c>
      <c r="Q1903" s="35" t="s">
        <v>52</v>
      </c>
      <c r="R1903" s="35" t="s">
        <v>2623</v>
      </c>
      <c r="S1903" s="35" t="s">
        <v>5874</v>
      </c>
      <c r="T1903">
        <v>25000000</v>
      </c>
      <c r="U1903">
        <v>10</v>
      </c>
      <c r="V1903" s="35" t="s">
        <v>5875</v>
      </c>
      <c r="W1903" s="35" t="s">
        <v>288</v>
      </c>
      <c r="X1903" s="35" t="s">
        <v>72</v>
      </c>
      <c r="Y1903" s="35" t="s">
        <v>48</v>
      </c>
      <c r="Z1903" s="35" t="s">
        <v>72</v>
      </c>
      <c r="AA1903" s="35" t="s">
        <v>48</v>
      </c>
      <c r="AC1903" s="35" t="s">
        <v>14691</v>
      </c>
      <c r="AD1903" s="35" t="s">
        <v>14691</v>
      </c>
      <c r="AE1903">
        <v>250008357</v>
      </c>
      <c r="AF1903">
        <v>10</v>
      </c>
      <c r="AG1903" s="35" t="s">
        <v>287</v>
      </c>
      <c r="AH1903">
        <v>7906000000</v>
      </c>
      <c r="AI1903">
        <v>8333333</v>
      </c>
      <c r="AJ1903" s="20">
        <v>44169</v>
      </c>
      <c r="AK1903" s="20">
        <v>44271</v>
      </c>
      <c r="AL1903">
        <v>6400000</v>
      </c>
      <c r="AM1903">
        <v>640000</v>
      </c>
      <c r="AP1903" s="35" t="s">
        <v>14691</v>
      </c>
      <c r="AQ1903" s="35" t="s">
        <v>14691</v>
      </c>
      <c r="AR1903" s="35" t="s">
        <v>14691</v>
      </c>
      <c r="AS1903" s="35" t="s">
        <v>14691</v>
      </c>
      <c r="AT1903" s="35" t="s">
        <v>14691</v>
      </c>
      <c r="AU1903">
        <v>10</v>
      </c>
      <c r="AV1903">
        <v>10.038</v>
      </c>
      <c r="AW1903" t="b">
        <v>1</v>
      </c>
      <c r="AX1903">
        <v>25000000</v>
      </c>
      <c r="AY1903" s="20">
        <v>44903</v>
      </c>
      <c r="AZ1903" s="20">
        <v>44742</v>
      </c>
      <c r="BA1903" s="20"/>
      <c r="BB1903">
        <v>1</v>
      </c>
      <c r="BC1903">
        <v>0.3333333432674408</v>
      </c>
      <c r="BD1903">
        <v>1</v>
      </c>
      <c r="BE1903">
        <v>11.5</v>
      </c>
      <c r="BF1903" s="35" t="s">
        <v>14691</v>
      </c>
      <c r="BG1903" s="35" t="s">
        <v>5879</v>
      </c>
      <c r="BH1903" s="35" t="s">
        <v>5880</v>
      </c>
      <c r="BI1903" s="35" t="s">
        <v>2584</v>
      </c>
      <c r="BJ1903" s="35" t="s">
        <v>5881</v>
      </c>
    </row>
    <row r="1904" spans="1:62" x14ac:dyDescent="0.2">
      <c r="A1904">
        <v>1902</v>
      </c>
      <c r="B1904" s="35" t="s">
        <v>5867</v>
      </c>
      <c r="C1904" s="35" t="s">
        <v>5868</v>
      </c>
      <c r="D1904" s="35" t="s">
        <v>5869</v>
      </c>
      <c r="E1904" s="35" t="s">
        <v>5882</v>
      </c>
      <c r="F1904" s="35" t="s">
        <v>5871</v>
      </c>
      <c r="G1904" s="20">
        <v>44127</v>
      </c>
      <c r="H1904" s="35" t="s">
        <v>3225</v>
      </c>
      <c r="I1904" s="35" t="s">
        <v>54</v>
      </c>
      <c r="J1904" s="35" t="s">
        <v>53</v>
      </c>
      <c r="K1904">
        <v>18</v>
      </c>
      <c r="L1904">
        <v>9.1999999999999993</v>
      </c>
      <c r="M1904" s="35" t="s">
        <v>5872</v>
      </c>
      <c r="N1904" s="35" t="s">
        <v>5873</v>
      </c>
      <c r="O1904" s="35" t="s">
        <v>75</v>
      </c>
      <c r="P1904" s="35" t="s">
        <v>2656</v>
      </c>
      <c r="Q1904" s="35" t="s">
        <v>52</v>
      </c>
      <c r="R1904" s="35" t="s">
        <v>2623</v>
      </c>
      <c r="S1904" s="35" t="s">
        <v>5874</v>
      </c>
      <c r="T1904">
        <v>25000000</v>
      </c>
      <c r="U1904">
        <v>10</v>
      </c>
      <c r="V1904" s="35" t="s">
        <v>5875</v>
      </c>
      <c r="W1904" s="35" t="s">
        <v>288</v>
      </c>
      <c r="X1904" s="35" t="s">
        <v>72</v>
      </c>
      <c r="Y1904" s="35" t="s">
        <v>48</v>
      </c>
      <c r="Z1904" s="35" t="s">
        <v>72</v>
      </c>
      <c r="AA1904" s="35" t="s">
        <v>48</v>
      </c>
      <c r="AC1904" s="35" t="s">
        <v>14691</v>
      </c>
      <c r="AD1904" s="35" t="s">
        <v>14691</v>
      </c>
      <c r="AE1904">
        <v>250008357</v>
      </c>
      <c r="AF1904">
        <v>10</v>
      </c>
      <c r="AG1904" s="35" t="s">
        <v>287</v>
      </c>
      <c r="AH1904">
        <v>7906000000</v>
      </c>
      <c r="AI1904">
        <v>8333333</v>
      </c>
      <c r="AJ1904" s="20">
        <v>44169</v>
      </c>
      <c r="AK1904" s="20">
        <v>44271</v>
      </c>
      <c r="AL1904">
        <v>6400000</v>
      </c>
      <c r="AM1904">
        <v>640000</v>
      </c>
      <c r="AP1904" s="35" t="s">
        <v>14691</v>
      </c>
      <c r="AQ1904" s="35" t="s">
        <v>14691</v>
      </c>
      <c r="AR1904" s="35" t="s">
        <v>14691</v>
      </c>
      <c r="AS1904" s="35" t="s">
        <v>14691</v>
      </c>
      <c r="AT1904" s="35" t="s">
        <v>14691</v>
      </c>
      <c r="AU1904">
        <v>10</v>
      </c>
      <c r="AV1904">
        <v>10.038</v>
      </c>
      <c r="AW1904" t="b">
        <v>1</v>
      </c>
      <c r="AX1904">
        <v>25000000</v>
      </c>
      <c r="AY1904" s="20">
        <v>44903</v>
      </c>
      <c r="AZ1904" s="20">
        <v>44742</v>
      </c>
      <c r="BA1904" s="20"/>
      <c r="BB1904">
        <v>1</v>
      </c>
      <c r="BC1904">
        <v>0.3333333432674408</v>
      </c>
      <c r="BD1904">
        <v>1</v>
      </c>
      <c r="BE1904">
        <v>11.5</v>
      </c>
      <c r="BF1904" s="35" t="s">
        <v>14691</v>
      </c>
      <c r="BG1904" s="35" t="s">
        <v>5883</v>
      </c>
      <c r="BH1904" s="35" t="s">
        <v>5884</v>
      </c>
      <c r="BI1904" s="35" t="s">
        <v>2589</v>
      </c>
      <c r="BJ1904" s="35" t="s">
        <v>5885</v>
      </c>
    </row>
    <row r="1905" spans="1:62" x14ac:dyDescent="0.2">
      <c r="A1905">
        <v>1903</v>
      </c>
      <c r="B1905" s="35" t="s">
        <v>13427</v>
      </c>
      <c r="C1905" s="35" t="s">
        <v>13428</v>
      </c>
      <c r="D1905" s="35" t="s">
        <v>13429</v>
      </c>
      <c r="E1905" s="35" t="s">
        <v>13430</v>
      </c>
      <c r="F1905" s="35" t="s">
        <v>13431</v>
      </c>
      <c r="G1905" s="20">
        <v>44256</v>
      </c>
      <c r="H1905" s="35" t="s">
        <v>91</v>
      </c>
      <c r="I1905" s="35" t="s">
        <v>54</v>
      </c>
      <c r="J1905" s="35" t="s">
        <v>53</v>
      </c>
      <c r="K1905">
        <v>18</v>
      </c>
      <c r="L1905">
        <v>9.1999999999999993</v>
      </c>
      <c r="M1905" s="35" t="s">
        <v>13432</v>
      </c>
      <c r="N1905" s="35" t="s">
        <v>13433</v>
      </c>
      <c r="O1905" s="35" t="s">
        <v>59</v>
      </c>
      <c r="P1905" s="35" t="s">
        <v>2575</v>
      </c>
      <c r="Q1905" s="35" t="s">
        <v>96</v>
      </c>
      <c r="R1905" s="35" t="s">
        <v>2577</v>
      </c>
      <c r="S1905" s="35" t="s">
        <v>4695</v>
      </c>
      <c r="T1905">
        <v>21489658</v>
      </c>
      <c r="U1905">
        <v>10</v>
      </c>
      <c r="V1905" s="35" t="s">
        <v>13434</v>
      </c>
      <c r="W1905" s="35" t="s">
        <v>285</v>
      </c>
      <c r="X1905" s="35" t="s">
        <v>79</v>
      </c>
      <c r="Y1905" s="35" t="s">
        <v>216</v>
      </c>
      <c r="Z1905" s="35" t="s">
        <v>14691</v>
      </c>
      <c r="AA1905" s="35" t="s">
        <v>14691</v>
      </c>
      <c r="AB1905">
        <v>50000000</v>
      </c>
      <c r="AC1905" s="35" t="s">
        <v>13435</v>
      </c>
      <c r="AD1905" s="35" t="s">
        <v>13436</v>
      </c>
      <c r="AE1905">
        <v>219194512</v>
      </c>
      <c r="AF1905">
        <v>10.199999999999999</v>
      </c>
      <c r="AG1905" s="35" t="s">
        <v>14691</v>
      </c>
      <c r="AI1905">
        <v>7163219</v>
      </c>
      <c r="AJ1905" s="20">
        <v>44539</v>
      </c>
      <c r="AK1905" s="20"/>
      <c r="AL1905">
        <v>10595864</v>
      </c>
      <c r="AO1905">
        <v>7063909</v>
      </c>
      <c r="AP1905" s="35" t="s">
        <v>14691</v>
      </c>
      <c r="AQ1905" s="35" t="s">
        <v>14691</v>
      </c>
      <c r="AR1905" s="35" t="s">
        <v>14691</v>
      </c>
      <c r="AS1905" s="35" t="s">
        <v>14691</v>
      </c>
      <c r="AT1905" s="35" t="s">
        <v>14691</v>
      </c>
      <c r="AU1905">
        <v>10.199999999999999</v>
      </c>
      <c r="AV1905">
        <v>10.289</v>
      </c>
      <c r="AW1905" t="b">
        <v>0</v>
      </c>
      <c r="AX1905">
        <v>21489658</v>
      </c>
      <c r="AY1905" s="20">
        <v>45090</v>
      </c>
      <c r="AZ1905" s="20"/>
      <c r="BA1905" s="20">
        <v>45273</v>
      </c>
      <c r="BB1905">
        <v>1</v>
      </c>
      <c r="BC1905">
        <v>0.3333333432674408</v>
      </c>
      <c r="BD1905">
        <v>1</v>
      </c>
      <c r="BE1905">
        <v>11.5</v>
      </c>
      <c r="BF1905" s="35" t="s">
        <v>14691</v>
      </c>
      <c r="BG1905" s="35" t="s">
        <v>286</v>
      </c>
      <c r="BH1905" s="35" t="s">
        <v>13437</v>
      </c>
      <c r="BI1905" s="35" t="s">
        <v>2580</v>
      </c>
      <c r="BJ1905" s="35" t="s">
        <v>13438</v>
      </c>
    </row>
    <row r="1906" spans="1:62" x14ac:dyDescent="0.2">
      <c r="A1906">
        <v>1904</v>
      </c>
      <c r="B1906" s="35" t="s">
        <v>13427</v>
      </c>
      <c r="C1906" s="35" t="s">
        <v>13428</v>
      </c>
      <c r="D1906" s="35" t="s">
        <v>13429</v>
      </c>
      <c r="E1906" s="35" t="s">
        <v>13439</v>
      </c>
      <c r="F1906" s="35" t="s">
        <v>13431</v>
      </c>
      <c r="G1906" s="20">
        <v>44256</v>
      </c>
      <c r="H1906" s="35" t="s">
        <v>91</v>
      </c>
      <c r="I1906" s="35" t="s">
        <v>54</v>
      </c>
      <c r="J1906" s="35" t="s">
        <v>53</v>
      </c>
      <c r="K1906">
        <v>18</v>
      </c>
      <c r="L1906">
        <v>9.1999999999999993</v>
      </c>
      <c r="M1906" s="35" t="s">
        <v>13432</v>
      </c>
      <c r="N1906" s="35" t="s">
        <v>13433</v>
      </c>
      <c r="O1906" s="35" t="s">
        <v>59</v>
      </c>
      <c r="P1906" s="35" t="s">
        <v>2575</v>
      </c>
      <c r="Q1906" s="35" t="s">
        <v>96</v>
      </c>
      <c r="R1906" s="35" t="s">
        <v>2577</v>
      </c>
      <c r="S1906" s="35" t="s">
        <v>4695</v>
      </c>
      <c r="T1906">
        <v>21489658</v>
      </c>
      <c r="U1906">
        <v>10</v>
      </c>
      <c r="V1906" s="35" t="s">
        <v>13434</v>
      </c>
      <c r="W1906" s="35" t="s">
        <v>285</v>
      </c>
      <c r="X1906" s="35" t="s">
        <v>79</v>
      </c>
      <c r="Y1906" s="35" t="s">
        <v>216</v>
      </c>
      <c r="Z1906" s="35" t="s">
        <v>14691</v>
      </c>
      <c r="AA1906" s="35" t="s">
        <v>14691</v>
      </c>
      <c r="AB1906">
        <v>50000000</v>
      </c>
      <c r="AC1906" s="35" t="s">
        <v>13435</v>
      </c>
      <c r="AD1906" s="35" t="s">
        <v>13436</v>
      </c>
      <c r="AE1906">
        <v>219194512</v>
      </c>
      <c r="AF1906">
        <v>10.199999999999999</v>
      </c>
      <c r="AG1906" s="35" t="s">
        <v>14691</v>
      </c>
      <c r="AI1906">
        <v>7163219</v>
      </c>
      <c r="AJ1906" s="20">
        <v>44539</v>
      </c>
      <c r="AK1906" s="20"/>
      <c r="AL1906">
        <v>10595864</v>
      </c>
      <c r="AO1906">
        <v>7063909</v>
      </c>
      <c r="AP1906" s="35" t="s">
        <v>14691</v>
      </c>
      <c r="AQ1906" s="35" t="s">
        <v>14691</v>
      </c>
      <c r="AR1906" s="35" t="s">
        <v>14691</v>
      </c>
      <c r="AS1906" s="35" t="s">
        <v>14691</v>
      </c>
      <c r="AT1906" s="35" t="s">
        <v>14691</v>
      </c>
      <c r="AU1906">
        <v>10.199999999999999</v>
      </c>
      <c r="AV1906">
        <v>10.289</v>
      </c>
      <c r="AW1906" t="b">
        <v>0</v>
      </c>
      <c r="AX1906">
        <v>21489658</v>
      </c>
      <c r="AY1906" s="20">
        <v>45090</v>
      </c>
      <c r="AZ1906" s="20"/>
      <c r="BA1906" s="20">
        <v>45273</v>
      </c>
      <c r="BB1906">
        <v>1</v>
      </c>
      <c r="BC1906">
        <v>0.3333333432674408</v>
      </c>
      <c r="BD1906">
        <v>1</v>
      </c>
      <c r="BE1906">
        <v>11.5</v>
      </c>
      <c r="BF1906" s="35" t="s">
        <v>14691</v>
      </c>
      <c r="BG1906" s="35" t="s">
        <v>13427</v>
      </c>
      <c r="BH1906" s="35" t="s">
        <v>13440</v>
      </c>
      <c r="BI1906" s="35" t="s">
        <v>2584</v>
      </c>
      <c r="BJ1906" s="35" t="s">
        <v>13441</v>
      </c>
    </row>
    <row r="1907" spans="1:62" x14ac:dyDescent="0.2">
      <c r="A1907">
        <v>1905</v>
      </c>
      <c r="B1907" s="35" t="s">
        <v>13427</v>
      </c>
      <c r="C1907" s="35" t="s">
        <v>13428</v>
      </c>
      <c r="D1907" s="35" t="s">
        <v>13429</v>
      </c>
      <c r="E1907" s="35" t="s">
        <v>13442</v>
      </c>
      <c r="F1907" s="35" t="s">
        <v>13431</v>
      </c>
      <c r="G1907" s="20">
        <v>44256</v>
      </c>
      <c r="H1907" s="35" t="s">
        <v>91</v>
      </c>
      <c r="I1907" s="35" t="s">
        <v>54</v>
      </c>
      <c r="J1907" s="35" t="s">
        <v>53</v>
      </c>
      <c r="K1907">
        <v>18</v>
      </c>
      <c r="L1907">
        <v>9.1999999999999993</v>
      </c>
      <c r="M1907" s="35" t="s">
        <v>13432</v>
      </c>
      <c r="N1907" s="35" t="s">
        <v>13433</v>
      </c>
      <c r="O1907" s="35" t="s">
        <v>59</v>
      </c>
      <c r="P1907" s="35" t="s">
        <v>2575</v>
      </c>
      <c r="Q1907" s="35" t="s">
        <v>96</v>
      </c>
      <c r="R1907" s="35" t="s">
        <v>2577</v>
      </c>
      <c r="S1907" s="35" t="s">
        <v>4695</v>
      </c>
      <c r="T1907">
        <v>21489658</v>
      </c>
      <c r="U1907">
        <v>10</v>
      </c>
      <c r="V1907" s="35" t="s">
        <v>13434</v>
      </c>
      <c r="W1907" s="35" t="s">
        <v>285</v>
      </c>
      <c r="X1907" s="35" t="s">
        <v>79</v>
      </c>
      <c r="Y1907" s="35" t="s">
        <v>216</v>
      </c>
      <c r="Z1907" s="35" t="s">
        <v>14691</v>
      </c>
      <c r="AA1907" s="35" t="s">
        <v>14691</v>
      </c>
      <c r="AB1907">
        <v>50000000</v>
      </c>
      <c r="AC1907" s="35" t="s">
        <v>13435</v>
      </c>
      <c r="AD1907" s="35" t="s">
        <v>13436</v>
      </c>
      <c r="AE1907">
        <v>219194512</v>
      </c>
      <c r="AF1907">
        <v>10.199999999999999</v>
      </c>
      <c r="AG1907" s="35" t="s">
        <v>14691</v>
      </c>
      <c r="AI1907">
        <v>7163219</v>
      </c>
      <c r="AJ1907" s="20">
        <v>44539</v>
      </c>
      <c r="AK1907" s="20"/>
      <c r="AL1907">
        <v>10595864</v>
      </c>
      <c r="AO1907">
        <v>7063909</v>
      </c>
      <c r="AP1907" s="35" t="s">
        <v>14691</v>
      </c>
      <c r="AQ1907" s="35" t="s">
        <v>14691</v>
      </c>
      <c r="AR1907" s="35" t="s">
        <v>14691</v>
      </c>
      <c r="AS1907" s="35" t="s">
        <v>14691</v>
      </c>
      <c r="AT1907" s="35" t="s">
        <v>14691</v>
      </c>
      <c r="AU1907">
        <v>10.199999999999999</v>
      </c>
      <c r="AV1907">
        <v>10.289</v>
      </c>
      <c r="AW1907" t="b">
        <v>0</v>
      </c>
      <c r="AX1907">
        <v>21489658</v>
      </c>
      <c r="AY1907" s="20">
        <v>45090</v>
      </c>
      <c r="AZ1907" s="20"/>
      <c r="BA1907" s="20">
        <v>45273</v>
      </c>
      <c r="BB1907">
        <v>1</v>
      </c>
      <c r="BC1907">
        <v>0.3333333432674408</v>
      </c>
      <c r="BD1907">
        <v>1</v>
      </c>
      <c r="BE1907">
        <v>11.5</v>
      </c>
      <c r="BF1907" s="35" t="s">
        <v>14691</v>
      </c>
      <c r="BG1907" s="35" t="s">
        <v>13443</v>
      </c>
      <c r="BH1907" s="35" t="s">
        <v>13444</v>
      </c>
      <c r="BI1907" s="35" t="s">
        <v>2589</v>
      </c>
      <c r="BJ1907" s="35" t="s">
        <v>13445</v>
      </c>
    </row>
    <row r="1908" spans="1:62" x14ac:dyDescent="0.2">
      <c r="A1908">
        <v>1906</v>
      </c>
      <c r="B1908" s="35" t="s">
        <v>12626</v>
      </c>
      <c r="C1908" s="35" t="s">
        <v>12627</v>
      </c>
      <c r="D1908" s="35" t="s">
        <v>12628</v>
      </c>
      <c r="E1908" s="35" t="s">
        <v>12629</v>
      </c>
      <c r="F1908" s="35" t="s">
        <v>12630</v>
      </c>
      <c r="G1908" s="20">
        <v>44406</v>
      </c>
      <c r="H1908" s="35" t="s">
        <v>128</v>
      </c>
      <c r="I1908" s="35" t="s">
        <v>61</v>
      </c>
      <c r="J1908" s="35" t="s">
        <v>69</v>
      </c>
      <c r="K1908">
        <v>18</v>
      </c>
      <c r="L1908">
        <v>9.1999999999999993</v>
      </c>
      <c r="M1908" s="35" t="s">
        <v>12631</v>
      </c>
      <c r="N1908" s="35" t="s">
        <v>12632</v>
      </c>
      <c r="O1908" s="35" t="s">
        <v>68</v>
      </c>
      <c r="P1908" s="35" t="s">
        <v>4768</v>
      </c>
      <c r="Q1908" s="35" t="s">
        <v>241</v>
      </c>
      <c r="R1908" s="35" t="s">
        <v>2623</v>
      </c>
      <c r="S1908" s="35" t="s">
        <v>12633</v>
      </c>
      <c r="T1908">
        <v>23000000</v>
      </c>
      <c r="U1908">
        <v>10</v>
      </c>
      <c r="V1908" s="35" t="s">
        <v>12634</v>
      </c>
      <c r="W1908" s="35" t="s">
        <v>283</v>
      </c>
      <c r="X1908" s="35" t="s">
        <v>57</v>
      </c>
      <c r="Y1908" s="35" t="s">
        <v>56</v>
      </c>
      <c r="Z1908" s="35" t="s">
        <v>14691</v>
      </c>
      <c r="AA1908" s="35" t="s">
        <v>14691</v>
      </c>
      <c r="AC1908" s="35" t="s">
        <v>14691</v>
      </c>
      <c r="AD1908" s="35" t="s">
        <v>14691</v>
      </c>
      <c r="AE1908">
        <v>236900000</v>
      </c>
      <c r="AF1908">
        <v>10.3</v>
      </c>
      <c r="AG1908" s="35" t="s">
        <v>14691</v>
      </c>
      <c r="AI1908">
        <v>11500000</v>
      </c>
      <c r="AJ1908" s="20">
        <v>44596</v>
      </c>
      <c r="AK1908" s="20"/>
      <c r="AL1908">
        <v>14100000</v>
      </c>
      <c r="AO1908">
        <v>14100000</v>
      </c>
      <c r="AP1908" s="35" t="s">
        <v>14691</v>
      </c>
      <c r="AQ1908" s="35" t="s">
        <v>14691</v>
      </c>
      <c r="AR1908" s="35" t="s">
        <v>14691</v>
      </c>
      <c r="AS1908" s="35" t="s">
        <v>14691</v>
      </c>
      <c r="AT1908" s="35" t="s">
        <v>14691</v>
      </c>
      <c r="AU1908">
        <v>10.3</v>
      </c>
      <c r="AV1908">
        <v>10.356999999999999</v>
      </c>
      <c r="AW1908" t="b">
        <v>0</v>
      </c>
      <c r="AX1908">
        <v>23000000</v>
      </c>
      <c r="AY1908" s="20">
        <v>45054</v>
      </c>
      <c r="AZ1908" s="20"/>
      <c r="BA1908" s="20">
        <v>45238</v>
      </c>
      <c r="BB1908">
        <v>1</v>
      </c>
      <c r="BC1908">
        <v>0.5</v>
      </c>
      <c r="BD1908">
        <v>1</v>
      </c>
      <c r="BE1908">
        <v>11.5</v>
      </c>
      <c r="BF1908" s="35" t="s">
        <v>14691</v>
      </c>
      <c r="BG1908" s="35" t="s">
        <v>284</v>
      </c>
      <c r="BH1908" s="35" t="s">
        <v>6937</v>
      </c>
      <c r="BI1908" s="35" t="s">
        <v>2580</v>
      </c>
      <c r="BJ1908" s="35" t="s">
        <v>6938</v>
      </c>
    </row>
    <row r="1909" spans="1:62" x14ac:dyDescent="0.2">
      <c r="A1909">
        <v>1907</v>
      </c>
      <c r="B1909" s="35" t="s">
        <v>12626</v>
      </c>
      <c r="C1909" s="35" t="s">
        <v>12627</v>
      </c>
      <c r="D1909" s="35" t="s">
        <v>12628</v>
      </c>
      <c r="E1909" s="35" t="s">
        <v>12635</v>
      </c>
      <c r="F1909" s="35" t="s">
        <v>12630</v>
      </c>
      <c r="G1909" s="20">
        <v>44406</v>
      </c>
      <c r="H1909" s="35" t="s">
        <v>128</v>
      </c>
      <c r="I1909" s="35" t="s">
        <v>61</v>
      </c>
      <c r="J1909" s="35" t="s">
        <v>69</v>
      </c>
      <c r="K1909">
        <v>18</v>
      </c>
      <c r="L1909">
        <v>9.1999999999999993</v>
      </c>
      <c r="M1909" s="35" t="s">
        <v>12631</v>
      </c>
      <c r="N1909" s="35" t="s">
        <v>12632</v>
      </c>
      <c r="O1909" s="35" t="s">
        <v>68</v>
      </c>
      <c r="P1909" s="35" t="s">
        <v>4768</v>
      </c>
      <c r="Q1909" s="35" t="s">
        <v>241</v>
      </c>
      <c r="R1909" s="35" t="s">
        <v>2623</v>
      </c>
      <c r="S1909" s="35" t="s">
        <v>12633</v>
      </c>
      <c r="T1909">
        <v>23000000</v>
      </c>
      <c r="U1909">
        <v>10</v>
      </c>
      <c r="V1909" s="35" t="s">
        <v>12634</v>
      </c>
      <c r="W1909" s="35" t="s">
        <v>283</v>
      </c>
      <c r="X1909" s="35" t="s">
        <v>57</v>
      </c>
      <c r="Y1909" s="35" t="s">
        <v>56</v>
      </c>
      <c r="Z1909" s="35" t="s">
        <v>14691</v>
      </c>
      <c r="AA1909" s="35" t="s">
        <v>14691</v>
      </c>
      <c r="AC1909" s="35" t="s">
        <v>14691</v>
      </c>
      <c r="AD1909" s="35" t="s">
        <v>14691</v>
      </c>
      <c r="AE1909">
        <v>236900000</v>
      </c>
      <c r="AF1909">
        <v>10.3</v>
      </c>
      <c r="AG1909" s="35" t="s">
        <v>14691</v>
      </c>
      <c r="AI1909">
        <v>11500000</v>
      </c>
      <c r="AJ1909" s="20">
        <v>44596</v>
      </c>
      <c r="AK1909" s="20"/>
      <c r="AL1909">
        <v>14100000</v>
      </c>
      <c r="AO1909">
        <v>14100000</v>
      </c>
      <c r="AP1909" s="35" t="s">
        <v>14691</v>
      </c>
      <c r="AQ1909" s="35" t="s">
        <v>14691</v>
      </c>
      <c r="AR1909" s="35" t="s">
        <v>14691</v>
      </c>
      <c r="AS1909" s="35" t="s">
        <v>14691</v>
      </c>
      <c r="AT1909" s="35" t="s">
        <v>14691</v>
      </c>
      <c r="AU1909">
        <v>10.3</v>
      </c>
      <c r="AV1909">
        <v>10.356999999999999</v>
      </c>
      <c r="AW1909" t="b">
        <v>0</v>
      </c>
      <c r="AX1909">
        <v>23000000</v>
      </c>
      <c r="AY1909" s="20">
        <v>45054</v>
      </c>
      <c r="AZ1909" s="20"/>
      <c r="BA1909" s="20">
        <v>45238</v>
      </c>
      <c r="BB1909">
        <v>1</v>
      </c>
      <c r="BC1909">
        <v>0.5</v>
      </c>
      <c r="BD1909">
        <v>1</v>
      </c>
      <c r="BE1909">
        <v>11.5</v>
      </c>
      <c r="BF1909" s="35" t="s">
        <v>14691</v>
      </c>
      <c r="BG1909" s="35" t="s">
        <v>12626</v>
      </c>
      <c r="BH1909" s="35" t="s">
        <v>12636</v>
      </c>
      <c r="BI1909" s="35" t="s">
        <v>2584</v>
      </c>
      <c r="BJ1909" s="35" t="s">
        <v>12637</v>
      </c>
    </row>
    <row r="1910" spans="1:62" x14ac:dyDescent="0.2">
      <c r="A1910">
        <v>1908</v>
      </c>
      <c r="B1910" s="35" t="s">
        <v>12626</v>
      </c>
      <c r="C1910" s="35" t="s">
        <v>12627</v>
      </c>
      <c r="D1910" s="35" t="s">
        <v>12628</v>
      </c>
      <c r="E1910" s="35" t="s">
        <v>12638</v>
      </c>
      <c r="F1910" s="35" t="s">
        <v>12630</v>
      </c>
      <c r="G1910" s="20">
        <v>44406</v>
      </c>
      <c r="H1910" s="35" t="s">
        <v>128</v>
      </c>
      <c r="I1910" s="35" t="s">
        <v>61</v>
      </c>
      <c r="J1910" s="35" t="s">
        <v>69</v>
      </c>
      <c r="K1910">
        <v>18</v>
      </c>
      <c r="L1910">
        <v>9.1999999999999993</v>
      </c>
      <c r="M1910" s="35" t="s">
        <v>12631</v>
      </c>
      <c r="N1910" s="35" t="s">
        <v>12632</v>
      </c>
      <c r="O1910" s="35" t="s">
        <v>68</v>
      </c>
      <c r="P1910" s="35" t="s">
        <v>4768</v>
      </c>
      <c r="Q1910" s="35" t="s">
        <v>241</v>
      </c>
      <c r="R1910" s="35" t="s">
        <v>2623</v>
      </c>
      <c r="S1910" s="35" t="s">
        <v>12633</v>
      </c>
      <c r="T1910">
        <v>23000000</v>
      </c>
      <c r="U1910">
        <v>10</v>
      </c>
      <c r="V1910" s="35" t="s">
        <v>12634</v>
      </c>
      <c r="W1910" s="35" t="s">
        <v>283</v>
      </c>
      <c r="X1910" s="35" t="s">
        <v>57</v>
      </c>
      <c r="Y1910" s="35" t="s">
        <v>56</v>
      </c>
      <c r="Z1910" s="35" t="s">
        <v>14691</v>
      </c>
      <c r="AA1910" s="35" t="s">
        <v>14691</v>
      </c>
      <c r="AC1910" s="35" t="s">
        <v>14691</v>
      </c>
      <c r="AD1910" s="35" t="s">
        <v>14691</v>
      </c>
      <c r="AE1910">
        <v>236900000</v>
      </c>
      <c r="AF1910">
        <v>10.3</v>
      </c>
      <c r="AG1910" s="35" t="s">
        <v>14691</v>
      </c>
      <c r="AI1910">
        <v>11500000</v>
      </c>
      <c r="AJ1910" s="20">
        <v>44596</v>
      </c>
      <c r="AK1910" s="20"/>
      <c r="AL1910">
        <v>14100000</v>
      </c>
      <c r="AO1910">
        <v>14100000</v>
      </c>
      <c r="AP1910" s="35" t="s">
        <v>14691</v>
      </c>
      <c r="AQ1910" s="35" t="s">
        <v>14691</v>
      </c>
      <c r="AR1910" s="35" t="s">
        <v>14691</v>
      </c>
      <c r="AS1910" s="35" t="s">
        <v>14691</v>
      </c>
      <c r="AT1910" s="35" t="s">
        <v>14691</v>
      </c>
      <c r="AU1910">
        <v>10.3</v>
      </c>
      <c r="AV1910">
        <v>10.356999999999999</v>
      </c>
      <c r="AW1910" t="b">
        <v>0</v>
      </c>
      <c r="AX1910">
        <v>23000000</v>
      </c>
      <c r="AY1910" s="20">
        <v>45054</v>
      </c>
      <c r="AZ1910" s="20"/>
      <c r="BA1910" s="20">
        <v>45238</v>
      </c>
      <c r="BB1910">
        <v>1</v>
      </c>
      <c r="BC1910">
        <v>0.5</v>
      </c>
      <c r="BD1910">
        <v>1</v>
      </c>
      <c r="BE1910">
        <v>11.5</v>
      </c>
      <c r="BF1910" s="35" t="s">
        <v>14691</v>
      </c>
      <c r="BG1910" s="35" t="s">
        <v>12639</v>
      </c>
      <c r="BH1910" s="35" t="s">
        <v>6937</v>
      </c>
      <c r="BI1910" s="35" t="s">
        <v>2589</v>
      </c>
      <c r="BJ1910" s="35" t="s">
        <v>6938</v>
      </c>
    </row>
    <row r="1911" spans="1:62" x14ac:dyDescent="0.2">
      <c r="A1911">
        <v>1909</v>
      </c>
      <c r="B1911" s="35" t="s">
        <v>12525</v>
      </c>
      <c r="C1911" s="35" t="s">
        <v>12526</v>
      </c>
      <c r="D1911" s="35" t="s">
        <v>12527</v>
      </c>
      <c r="E1911" s="35" t="s">
        <v>12528</v>
      </c>
      <c r="F1911" s="35" t="s">
        <v>12529</v>
      </c>
      <c r="G1911" s="20">
        <v>44421</v>
      </c>
      <c r="H1911" s="35" t="s">
        <v>2949</v>
      </c>
      <c r="I1911" s="35" t="s">
        <v>61</v>
      </c>
      <c r="J1911" s="35" t="s">
        <v>137</v>
      </c>
      <c r="K1911">
        <v>18</v>
      </c>
      <c r="L1911">
        <v>9.1999999999999993</v>
      </c>
      <c r="M1911" s="35" t="s">
        <v>12530</v>
      </c>
      <c r="N1911" s="35" t="s">
        <v>12531</v>
      </c>
      <c r="O1911" s="35" t="s">
        <v>106</v>
      </c>
      <c r="P1911" s="35" t="s">
        <v>2575</v>
      </c>
      <c r="Q1911" s="35" t="s">
        <v>112</v>
      </c>
      <c r="R1911" s="35" t="s">
        <v>2623</v>
      </c>
      <c r="S1911" s="35" t="s">
        <v>12532</v>
      </c>
      <c r="T1911">
        <v>11500000</v>
      </c>
      <c r="U1911">
        <v>10</v>
      </c>
      <c r="V1911" s="35" t="s">
        <v>14691</v>
      </c>
      <c r="W1911" s="35" t="s">
        <v>281</v>
      </c>
      <c r="X1911" s="35" t="s">
        <v>49</v>
      </c>
      <c r="Y1911" s="35" t="s">
        <v>48</v>
      </c>
      <c r="Z1911" s="35" t="s">
        <v>14691</v>
      </c>
      <c r="AA1911" s="35" t="s">
        <v>14691</v>
      </c>
      <c r="AC1911" s="35" t="s">
        <v>14691</v>
      </c>
      <c r="AD1911" s="35" t="s">
        <v>14691</v>
      </c>
      <c r="AE1911">
        <v>117300000</v>
      </c>
      <c r="AF1911">
        <v>10.199999999999999</v>
      </c>
      <c r="AG1911" s="35" t="s">
        <v>14691</v>
      </c>
      <c r="AI1911">
        <v>11500000</v>
      </c>
      <c r="AJ1911" s="20">
        <v>44503</v>
      </c>
      <c r="AK1911" s="20"/>
      <c r="AL1911">
        <v>5500000</v>
      </c>
      <c r="AO1911">
        <v>5500000</v>
      </c>
      <c r="AP1911" s="35" t="s">
        <v>14691</v>
      </c>
      <c r="AQ1911" s="35" t="s">
        <v>14691</v>
      </c>
      <c r="AR1911" s="35" t="s">
        <v>14691</v>
      </c>
      <c r="AS1911" s="35" t="s">
        <v>14691</v>
      </c>
      <c r="AT1911" s="35" t="s">
        <v>14691</v>
      </c>
      <c r="AU1911">
        <v>10.199999999999999</v>
      </c>
      <c r="AV1911">
        <v>10.244999999999999</v>
      </c>
      <c r="AW1911" t="b">
        <v>0</v>
      </c>
      <c r="AX1911">
        <v>11500000</v>
      </c>
      <c r="AY1911" s="20">
        <v>45051</v>
      </c>
      <c r="AZ1911" s="20"/>
      <c r="BA1911" s="20"/>
      <c r="BB1911">
        <v>1</v>
      </c>
      <c r="BC1911">
        <v>1</v>
      </c>
      <c r="BD1911">
        <v>1</v>
      </c>
      <c r="BE1911">
        <v>11.5</v>
      </c>
      <c r="BF1911" s="35" t="s">
        <v>14691</v>
      </c>
      <c r="BG1911" s="35" t="s">
        <v>282</v>
      </c>
      <c r="BH1911" s="35" t="s">
        <v>12533</v>
      </c>
      <c r="BI1911" s="35" t="s">
        <v>2580</v>
      </c>
      <c r="BJ1911" s="35" t="s">
        <v>12534</v>
      </c>
    </row>
    <row r="1912" spans="1:62" x14ac:dyDescent="0.2">
      <c r="A1912">
        <v>1910</v>
      </c>
      <c r="B1912" s="35" t="s">
        <v>12525</v>
      </c>
      <c r="C1912" s="35" t="s">
        <v>12526</v>
      </c>
      <c r="D1912" s="35" t="s">
        <v>12527</v>
      </c>
      <c r="E1912" s="35" t="s">
        <v>12535</v>
      </c>
      <c r="F1912" s="35" t="s">
        <v>12529</v>
      </c>
      <c r="G1912" s="20">
        <v>44421</v>
      </c>
      <c r="H1912" s="35" t="s">
        <v>2949</v>
      </c>
      <c r="I1912" s="35" t="s">
        <v>61</v>
      </c>
      <c r="J1912" s="35" t="s">
        <v>137</v>
      </c>
      <c r="K1912">
        <v>18</v>
      </c>
      <c r="L1912">
        <v>9.1999999999999993</v>
      </c>
      <c r="M1912" s="35" t="s">
        <v>12530</v>
      </c>
      <c r="N1912" s="35" t="s">
        <v>12531</v>
      </c>
      <c r="O1912" s="35" t="s">
        <v>106</v>
      </c>
      <c r="P1912" s="35" t="s">
        <v>2575</v>
      </c>
      <c r="Q1912" s="35" t="s">
        <v>112</v>
      </c>
      <c r="R1912" s="35" t="s">
        <v>2623</v>
      </c>
      <c r="S1912" s="35" t="s">
        <v>12532</v>
      </c>
      <c r="T1912">
        <v>11500000</v>
      </c>
      <c r="U1912">
        <v>10</v>
      </c>
      <c r="V1912" s="35" t="s">
        <v>14691</v>
      </c>
      <c r="W1912" s="35" t="s">
        <v>281</v>
      </c>
      <c r="X1912" s="35" t="s">
        <v>49</v>
      </c>
      <c r="Y1912" s="35" t="s">
        <v>48</v>
      </c>
      <c r="Z1912" s="35" t="s">
        <v>14691</v>
      </c>
      <c r="AA1912" s="35" t="s">
        <v>14691</v>
      </c>
      <c r="AC1912" s="35" t="s">
        <v>14691</v>
      </c>
      <c r="AD1912" s="35" t="s">
        <v>14691</v>
      </c>
      <c r="AE1912">
        <v>117300000</v>
      </c>
      <c r="AF1912">
        <v>10.199999999999999</v>
      </c>
      <c r="AG1912" s="35" t="s">
        <v>14691</v>
      </c>
      <c r="AI1912">
        <v>11500000</v>
      </c>
      <c r="AJ1912" s="20">
        <v>44503</v>
      </c>
      <c r="AK1912" s="20"/>
      <c r="AL1912">
        <v>5500000</v>
      </c>
      <c r="AO1912">
        <v>5500000</v>
      </c>
      <c r="AP1912" s="35" t="s">
        <v>14691</v>
      </c>
      <c r="AQ1912" s="35" t="s">
        <v>14691</v>
      </c>
      <c r="AR1912" s="35" t="s">
        <v>14691</v>
      </c>
      <c r="AS1912" s="35" t="s">
        <v>14691</v>
      </c>
      <c r="AT1912" s="35" t="s">
        <v>14691</v>
      </c>
      <c r="AU1912">
        <v>10.199999999999999</v>
      </c>
      <c r="AV1912">
        <v>10.244999999999999</v>
      </c>
      <c r="AW1912" t="b">
        <v>0</v>
      </c>
      <c r="AX1912">
        <v>11500000</v>
      </c>
      <c r="AY1912" s="20">
        <v>45051</v>
      </c>
      <c r="AZ1912" s="20"/>
      <c r="BA1912" s="20"/>
      <c r="BB1912">
        <v>1</v>
      </c>
      <c r="BC1912">
        <v>1</v>
      </c>
      <c r="BD1912">
        <v>1</v>
      </c>
      <c r="BE1912">
        <v>11.5</v>
      </c>
      <c r="BF1912" s="35" t="s">
        <v>14691</v>
      </c>
      <c r="BG1912" s="35" t="s">
        <v>12525</v>
      </c>
      <c r="BH1912" s="35" t="s">
        <v>12536</v>
      </c>
      <c r="BI1912" s="35" t="s">
        <v>2584</v>
      </c>
      <c r="BJ1912" s="35" t="s">
        <v>12537</v>
      </c>
    </row>
    <row r="1913" spans="1:62" x14ac:dyDescent="0.2">
      <c r="A1913">
        <v>1911</v>
      </c>
      <c r="B1913" s="35" t="s">
        <v>12525</v>
      </c>
      <c r="C1913" s="35" t="s">
        <v>12526</v>
      </c>
      <c r="D1913" s="35" t="s">
        <v>12527</v>
      </c>
      <c r="E1913" s="35" t="s">
        <v>12538</v>
      </c>
      <c r="F1913" s="35" t="s">
        <v>12529</v>
      </c>
      <c r="G1913" s="20">
        <v>44421</v>
      </c>
      <c r="H1913" s="35" t="s">
        <v>2949</v>
      </c>
      <c r="I1913" s="35" t="s">
        <v>61</v>
      </c>
      <c r="J1913" s="35" t="s">
        <v>137</v>
      </c>
      <c r="K1913">
        <v>18</v>
      </c>
      <c r="L1913">
        <v>9.1999999999999993</v>
      </c>
      <c r="M1913" s="35" t="s">
        <v>12530</v>
      </c>
      <c r="N1913" s="35" t="s">
        <v>12531</v>
      </c>
      <c r="O1913" s="35" t="s">
        <v>106</v>
      </c>
      <c r="P1913" s="35" t="s">
        <v>2575</v>
      </c>
      <c r="Q1913" s="35" t="s">
        <v>112</v>
      </c>
      <c r="R1913" s="35" t="s">
        <v>2623</v>
      </c>
      <c r="S1913" s="35" t="s">
        <v>12532</v>
      </c>
      <c r="T1913">
        <v>11500000</v>
      </c>
      <c r="U1913">
        <v>10</v>
      </c>
      <c r="V1913" s="35" t="s">
        <v>14691</v>
      </c>
      <c r="W1913" s="35" t="s">
        <v>281</v>
      </c>
      <c r="X1913" s="35" t="s">
        <v>49</v>
      </c>
      <c r="Y1913" s="35" t="s">
        <v>48</v>
      </c>
      <c r="Z1913" s="35" t="s">
        <v>14691</v>
      </c>
      <c r="AA1913" s="35" t="s">
        <v>14691</v>
      </c>
      <c r="AC1913" s="35" t="s">
        <v>14691</v>
      </c>
      <c r="AD1913" s="35" t="s">
        <v>14691</v>
      </c>
      <c r="AE1913">
        <v>117300000</v>
      </c>
      <c r="AF1913">
        <v>10.199999999999999</v>
      </c>
      <c r="AG1913" s="35" t="s">
        <v>14691</v>
      </c>
      <c r="AI1913">
        <v>11500000</v>
      </c>
      <c r="AJ1913" s="20">
        <v>44503</v>
      </c>
      <c r="AK1913" s="20"/>
      <c r="AL1913">
        <v>5500000</v>
      </c>
      <c r="AO1913">
        <v>5500000</v>
      </c>
      <c r="AP1913" s="35" t="s">
        <v>14691</v>
      </c>
      <c r="AQ1913" s="35" t="s">
        <v>14691</v>
      </c>
      <c r="AR1913" s="35" t="s">
        <v>14691</v>
      </c>
      <c r="AS1913" s="35" t="s">
        <v>14691</v>
      </c>
      <c r="AT1913" s="35" t="s">
        <v>14691</v>
      </c>
      <c r="AU1913">
        <v>10.199999999999999</v>
      </c>
      <c r="AV1913">
        <v>10.244999999999999</v>
      </c>
      <c r="AW1913" t="b">
        <v>0</v>
      </c>
      <c r="AX1913">
        <v>11500000</v>
      </c>
      <c r="AY1913" s="20">
        <v>45051</v>
      </c>
      <c r="AZ1913" s="20"/>
      <c r="BA1913" s="20"/>
      <c r="BB1913">
        <v>1</v>
      </c>
      <c r="BC1913">
        <v>1</v>
      </c>
      <c r="BD1913">
        <v>1</v>
      </c>
      <c r="BE1913">
        <v>11.5</v>
      </c>
      <c r="BF1913" s="35" t="s">
        <v>14691</v>
      </c>
      <c r="BG1913" s="35" t="s">
        <v>12539</v>
      </c>
      <c r="BH1913" s="35" t="s">
        <v>12540</v>
      </c>
      <c r="BI1913" s="35" t="s">
        <v>2589</v>
      </c>
      <c r="BJ1913" s="35" t="s">
        <v>12541</v>
      </c>
    </row>
    <row r="1914" spans="1:62" x14ac:dyDescent="0.2">
      <c r="A1914">
        <v>1912</v>
      </c>
      <c r="B1914" s="35" t="s">
        <v>7457</v>
      </c>
      <c r="C1914" s="35" t="s">
        <v>7458</v>
      </c>
      <c r="D1914" s="35" t="s">
        <v>7459</v>
      </c>
      <c r="E1914" s="35" t="s">
        <v>7460</v>
      </c>
      <c r="F1914" s="35" t="s">
        <v>7461</v>
      </c>
      <c r="G1914" s="20">
        <v>44448</v>
      </c>
      <c r="H1914" s="35" t="s">
        <v>256</v>
      </c>
      <c r="I1914" s="35" t="s">
        <v>54</v>
      </c>
      <c r="J1914" s="35" t="s">
        <v>69</v>
      </c>
      <c r="K1914">
        <v>18</v>
      </c>
      <c r="L1914">
        <v>9.1999999999999993</v>
      </c>
      <c r="M1914" s="35" t="s">
        <v>4904</v>
      </c>
      <c r="N1914" s="35" t="s">
        <v>7462</v>
      </c>
      <c r="O1914" s="35" t="s">
        <v>132</v>
      </c>
      <c r="P1914" s="35" t="s">
        <v>2575</v>
      </c>
      <c r="Q1914" s="35" t="s">
        <v>52</v>
      </c>
      <c r="R1914" s="35" t="s">
        <v>2577</v>
      </c>
      <c r="S1914" s="35" t="s">
        <v>7463</v>
      </c>
      <c r="T1914">
        <v>17250000</v>
      </c>
      <c r="U1914">
        <v>10</v>
      </c>
      <c r="V1914" s="35" t="s">
        <v>14691</v>
      </c>
      <c r="W1914" s="35" t="s">
        <v>279</v>
      </c>
      <c r="X1914" s="35" t="s">
        <v>130</v>
      </c>
      <c r="Y1914" s="35" t="s">
        <v>48</v>
      </c>
      <c r="Z1914" s="35" t="s">
        <v>14691</v>
      </c>
      <c r="AA1914" s="35" t="s">
        <v>14691</v>
      </c>
      <c r="AC1914" s="35" t="s">
        <v>14691</v>
      </c>
      <c r="AD1914" s="35" t="s">
        <v>14691</v>
      </c>
      <c r="AE1914">
        <v>175950000</v>
      </c>
      <c r="AF1914">
        <v>10.199999999999999</v>
      </c>
      <c r="AG1914" s="35" t="s">
        <v>14691</v>
      </c>
      <c r="AI1914">
        <v>8625000</v>
      </c>
      <c r="AJ1914" s="20">
        <v>44490</v>
      </c>
      <c r="AK1914" s="20"/>
      <c r="AL1914">
        <v>9150000</v>
      </c>
      <c r="AO1914">
        <v>9150000</v>
      </c>
      <c r="AP1914" s="35" t="s">
        <v>14691</v>
      </c>
      <c r="AQ1914" s="35" t="s">
        <v>14691</v>
      </c>
      <c r="AR1914" s="35" t="s">
        <v>14691</v>
      </c>
      <c r="AS1914" s="35" t="s">
        <v>14691</v>
      </c>
      <c r="AT1914" s="35" t="s">
        <v>14691</v>
      </c>
      <c r="AU1914">
        <v>10.199999999999999</v>
      </c>
      <c r="AV1914">
        <v>10.265000000000001</v>
      </c>
      <c r="AW1914" t="b">
        <v>0</v>
      </c>
      <c r="AX1914">
        <v>17250000</v>
      </c>
      <c r="AY1914" s="20">
        <v>44951</v>
      </c>
      <c r="AZ1914" s="20"/>
      <c r="BA1914" s="20">
        <v>45041</v>
      </c>
      <c r="BB1914">
        <v>1</v>
      </c>
      <c r="BC1914">
        <v>0.5</v>
      </c>
      <c r="BD1914">
        <v>1</v>
      </c>
      <c r="BE1914">
        <v>11.5</v>
      </c>
      <c r="BF1914" s="35" t="s">
        <v>14691</v>
      </c>
      <c r="BG1914" s="35" t="s">
        <v>280</v>
      </c>
      <c r="BH1914" s="35" t="s">
        <v>7464</v>
      </c>
      <c r="BI1914" s="35" t="s">
        <v>2580</v>
      </c>
      <c r="BJ1914" s="35" t="s">
        <v>7465</v>
      </c>
    </row>
    <row r="1915" spans="1:62" x14ac:dyDescent="0.2">
      <c r="A1915">
        <v>1913</v>
      </c>
      <c r="B1915" s="35" t="s">
        <v>7457</v>
      </c>
      <c r="C1915" s="35" t="s">
        <v>7458</v>
      </c>
      <c r="D1915" s="35" t="s">
        <v>7459</v>
      </c>
      <c r="E1915" s="35" t="s">
        <v>7466</v>
      </c>
      <c r="F1915" s="35" t="s">
        <v>7461</v>
      </c>
      <c r="G1915" s="20">
        <v>44448</v>
      </c>
      <c r="H1915" s="35" t="s">
        <v>256</v>
      </c>
      <c r="I1915" s="35" t="s">
        <v>54</v>
      </c>
      <c r="J1915" s="35" t="s">
        <v>69</v>
      </c>
      <c r="K1915">
        <v>18</v>
      </c>
      <c r="L1915">
        <v>9.1999999999999993</v>
      </c>
      <c r="M1915" s="35" t="s">
        <v>4904</v>
      </c>
      <c r="N1915" s="35" t="s">
        <v>7462</v>
      </c>
      <c r="O1915" s="35" t="s">
        <v>132</v>
      </c>
      <c r="P1915" s="35" t="s">
        <v>2575</v>
      </c>
      <c r="Q1915" s="35" t="s">
        <v>52</v>
      </c>
      <c r="R1915" s="35" t="s">
        <v>2577</v>
      </c>
      <c r="S1915" s="35" t="s">
        <v>7463</v>
      </c>
      <c r="T1915">
        <v>17250000</v>
      </c>
      <c r="U1915">
        <v>10</v>
      </c>
      <c r="V1915" s="35" t="s">
        <v>14691</v>
      </c>
      <c r="W1915" s="35" t="s">
        <v>279</v>
      </c>
      <c r="X1915" s="35" t="s">
        <v>130</v>
      </c>
      <c r="Y1915" s="35" t="s">
        <v>48</v>
      </c>
      <c r="Z1915" s="35" t="s">
        <v>14691</v>
      </c>
      <c r="AA1915" s="35" t="s">
        <v>14691</v>
      </c>
      <c r="AC1915" s="35" t="s">
        <v>14691</v>
      </c>
      <c r="AD1915" s="35" t="s">
        <v>14691</v>
      </c>
      <c r="AE1915">
        <v>175950000</v>
      </c>
      <c r="AF1915">
        <v>10.199999999999999</v>
      </c>
      <c r="AG1915" s="35" t="s">
        <v>14691</v>
      </c>
      <c r="AI1915">
        <v>8625000</v>
      </c>
      <c r="AJ1915" s="20">
        <v>44490</v>
      </c>
      <c r="AK1915" s="20"/>
      <c r="AL1915">
        <v>9150000</v>
      </c>
      <c r="AO1915">
        <v>9150000</v>
      </c>
      <c r="AP1915" s="35" t="s">
        <v>14691</v>
      </c>
      <c r="AQ1915" s="35" t="s">
        <v>14691</v>
      </c>
      <c r="AR1915" s="35" t="s">
        <v>14691</v>
      </c>
      <c r="AS1915" s="35" t="s">
        <v>14691</v>
      </c>
      <c r="AT1915" s="35" t="s">
        <v>14691</v>
      </c>
      <c r="AU1915">
        <v>10.199999999999999</v>
      </c>
      <c r="AV1915">
        <v>10.265000000000001</v>
      </c>
      <c r="AW1915" t="b">
        <v>0</v>
      </c>
      <c r="AX1915">
        <v>17250000</v>
      </c>
      <c r="AY1915" s="20">
        <v>44951</v>
      </c>
      <c r="AZ1915" s="20"/>
      <c r="BA1915" s="20">
        <v>45041</v>
      </c>
      <c r="BB1915">
        <v>1</v>
      </c>
      <c r="BC1915">
        <v>0.5</v>
      </c>
      <c r="BD1915">
        <v>1</v>
      </c>
      <c r="BE1915">
        <v>11.5</v>
      </c>
      <c r="BF1915" s="35" t="s">
        <v>14691</v>
      </c>
      <c r="BG1915" s="35" t="s">
        <v>7457</v>
      </c>
      <c r="BH1915" s="35" t="s">
        <v>7467</v>
      </c>
      <c r="BI1915" s="35" t="s">
        <v>2584</v>
      </c>
      <c r="BJ1915" s="35" t="s">
        <v>7468</v>
      </c>
    </row>
    <row r="1916" spans="1:62" x14ac:dyDescent="0.2">
      <c r="A1916">
        <v>1914</v>
      </c>
      <c r="B1916" s="35" t="s">
        <v>7457</v>
      </c>
      <c r="C1916" s="35" t="s">
        <v>7458</v>
      </c>
      <c r="D1916" s="35" t="s">
        <v>7459</v>
      </c>
      <c r="E1916" s="35" t="s">
        <v>7469</v>
      </c>
      <c r="F1916" s="35" t="s">
        <v>7461</v>
      </c>
      <c r="G1916" s="20">
        <v>44448</v>
      </c>
      <c r="H1916" s="35" t="s">
        <v>256</v>
      </c>
      <c r="I1916" s="35" t="s">
        <v>54</v>
      </c>
      <c r="J1916" s="35" t="s">
        <v>69</v>
      </c>
      <c r="K1916">
        <v>18</v>
      </c>
      <c r="L1916">
        <v>9.1999999999999993</v>
      </c>
      <c r="M1916" s="35" t="s">
        <v>4904</v>
      </c>
      <c r="N1916" s="35" t="s">
        <v>7462</v>
      </c>
      <c r="O1916" s="35" t="s">
        <v>132</v>
      </c>
      <c r="P1916" s="35" t="s">
        <v>2575</v>
      </c>
      <c r="Q1916" s="35" t="s">
        <v>52</v>
      </c>
      <c r="R1916" s="35" t="s">
        <v>2577</v>
      </c>
      <c r="S1916" s="35" t="s">
        <v>7463</v>
      </c>
      <c r="T1916">
        <v>17250000</v>
      </c>
      <c r="U1916">
        <v>10</v>
      </c>
      <c r="V1916" s="35" t="s">
        <v>14691</v>
      </c>
      <c r="W1916" s="35" t="s">
        <v>279</v>
      </c>
      <c r="X1916" s="35" t="s">
        <v>130</v>
      </c>
      <c r="Y1916" s="35" t="s">
        <v>48</v>
      </c>
      <c r="Z1916" s="35" t="s">
        <v>14691</v>
      </c>
      <c r="AA1916" s="35" t="s">
        <v>14691</v>
      </c>
      <c r="AC1916" s="35" t="s">
        <v>14691</v>
      </c>
      <c r="AD1916" s="35" t="s">
        <v>14691</v>
      </c>
      <c r="AE1916">
        <v>175950000</v>
      </c>
      <c r="AF1916">
        <v>10.199999999999999</v>
      </c>
      <c r="AG1916" s="35" t="s">
        <v>14691</v>
      </c>
      <c r="AI1916">
        <v>8625000</v>
      </c>
      <c r="AJ1916" s="20">
        <v>44490</v>
      </c>
      <c r="AK1916" s="20"/>
      <c r="AL1916">
        <v>9150000</v>
      </c>
      <c r="AO1916">
        <v>9150000</v>
      </c>
      <c r="AP1916" s="35" t="s">
        <v>14691</v>
      </c>
      <c r="AQ1916" s="35" t="s">
        <v>14691</v>
      </c>
      <c r="AR1916" s="35" t="s">
        <v>14691</v>
      </c>
      <c r="AS1916" s="35" t="s">
        <v>14691</v>
      </c>
      <c r="AT1916" s="35" t="s">
        <v>14691</v>
      </c>
      <c r="AU1916">
        <v>10.199999999999999</v>
      </c>
      <c r="AV1916">
        <v>10.265000000000001</v>
      </c>
      <c r="AW1916" t="b">
        <v>0</v>
      </c>
      <c r="AX1916">
        <v>17250000</v>
      </c>
      <c r="AY1916" s="20">
        <v>44951</v>
      </c>
      <c r="AZ1916" s="20"/>
      <c r="BA1916" s="20">
        <v>45041</v>
      </c>
      <c r="BB1916">
        <v>1</v>
      </c>
      <c r="BC1916">
        <v>0.5</v>
      </c>
      <c r="BD1916">
        <v>1</v>
      </c>
      <c r="BE1916">
        <v>11.5</v>
      </c>
      <c r="BF1916" s="35" t="s">
        <v>14691</v>
      </c>
      <c r="BG1916" s="35" t="s">
        <v>7470</v>
      </c>
      <c r="BH1916" s="35" t="s">
        <v>7471</v>
      </c>
      <c r="BI1916" s="35" t="s">
        <v>2589</v>
      </c>
      <c r="BJ1916" s="35" t="s">
        <v>7472</v>
      </c>
    </row>
    <row r="1917" spans="1:62" x14ac:dyDescent="0.2">
      <c r="A1917">
        <v>1915</v>
      </c>
      <c r="B1917" s="35" t="s">
        <v>2795</v>
      </c>
      <c r="C1917" s="35" t="s">
        <v>2796</v>
      </c>
      <c r="D1917" s="35" t="s">
        <v>2797</v>
      </c>
      <c r="E1917" s="35" t="s">
        <v>2798</v>
      </c>
      <c r="F1917" s="35" t="s">
        <v>2799</v>
      </c>
      <c r="G1917" s="20">
        <v>43635</v>
      </c>
      <c r="H1917" s="35" t="s">
        <v>277</v>
      </c>
      <c r="I1917" s="35" t="s">
        <v>54</v>
      </c>
      <c r="J1917" s="35" t="s">
        <v>69</v>
      </c>
      <c r="K1917">
        <v>18</v>
      </c>
      <c r="L1917">
        <v>9.5</v>
      </c>
      <c r="M1917" s="35" t="s">
        <v>2800</v>
      </c>
      <c r="N1917" s="35" t="s">
        <v>2801</v>
      </c>
      <c r="O1917" s="35" t="s">
        <v>200</v>
      </c>
      <c r="P1917" s="35" t="s">
        <v>2575</v>
      </c>
      <c r="Q1917" s="35" t="s">
        <v>52</v>
      </c>
      <c r="R1917" s="35" t="s">
        <v>2623</v>
      </c>
      <c r="S1917" s="35" t="s">
        <v>2802</v>
      </c>
      <c r="T1917">
        <v>17250000</v>
      </c>
      <c r="U1917">
        <v>10</v>
      </c>
      <c r="V1917" s="35" t="s">
        <v>14691</v>
      </c>
      <c r="W1917" s="35" t="s">
        <v>276</v>
      </c>
      <c r="X1917" s="35" t="s">
        <v>276</v>
      </c>
      <c r="Y1917" s="35" t="s">
        <v>48</v>
      </c>
      <c r="Z1917" s="35" t="s">
        <v>14691</v>
      </c>
      <c r="AA1917" s="35" t="s">
        <v>14691</v>
      </c>
      <c r="AC1917" s="35" t="s">
        <v>14691</v>
      </c>
      <c r="AD1917" s="35" t="s">
        <v>14691</v>
      </c>
      <c r="AE1917">
        <v>95452665</v>
      </c>
      <c r="AF1917">
        <v>10.19</v>
      </c>
      <c r="AG1917" s="35" t="s">
        <v>14691</v>
      </c>
      <c r="AI1917">
        <v>8625000</v>
      </c>
      <c r="AJ1917" s="20">
        <v>43658</v>
      </c>
      <c r="AK1917" s="20"/>
      <c r="AL1917">
        <v>4750000</v>
      </c>
      <c r="AM1917">
        <v>237500</v>
      </c>
      <c r="AO1917">
        <v>2375000</v>
      </c>
      <c r="AP1917" s="35" t="s">
        <v>14691</v>
      </c>
      <c r="AQ1917" s="35" t="s">
        <v>14691</v>
      </c>
      <c r="AR1917" s="35" t="s">
        <v>14691</v>
      </c>
      <c r="AS1917" s="35" t="s">
        <v>14691</v>
      </c>
      <c r="AT1917" s="35" t="s">
        <v>14691</v>
      </c>
      <c r="AU1917">
        <v>10.18</v>
      </c>
      <c r="AV1917">
        <v>10.180999999999999</v>
      </c>
      <c r="AW1917" t="b">
        <v>0</v>
      </c>
      <c r="AX1917">
        <v>9367288</v>
      </c>
      <c r="AY1917" s="20">
        <v>44651</v>
      </c>
      <c r="AZ1917" s="20"/>
      <c r="BA1917" s="20"/>
      <c r="BB1917">
        <v>1</v>
      </c>
      <c r="BC1917">
        <v>0.5</v>
      </c>
      <c r="BD1917">
        <v>1</v>
      </c>
      <c r="BE1917">
        <v>11.5</v>
      </c>
      <c r="BF1917" s="35" t="s">
        <v>14691</v>
      </c>
      <c r="BG1917" s="35" t="s">
        <v>278</v>
      </c>
      <c r="BH1917" s="35" t="s">
        <v>2803</v>
      </c>
      <c r="BI1917" s="35" t="s">
        <v>2580</v>
      </c>
      <c r="BJ1917" s="35" t="s">
        <v>2804</v>
      </c>
    </row>
    <row r="1918" spans="1:62" x14ac:dyDescent="0.2">
      <c r="A1918">
        <v>1916</v>
      </c>
      <c r="B1918" s="35" t="s">
        <v>2795</v>
      </c>
      <c r="C1918" s="35" t="s">
        <v>2796</v>
      </c>
      <c r="D1918" s="35" t="s">
        <v>2797</v>
      </c>
      <c r="E1918" s="35" t="s">
        <v>2805</v>
      </c>
      <c r="F1918" s="35" t="s">
        <v>2799</v>
      </c>
      <c r="G1918" s="20">
        <v>43635</v>
      </c>
      <c r="H1918" s="35" t="s">
        <v>277</v>
      </c>
      <c r="I1918" s="35" t="s">
        <v>54</v>
      </c>
      <c r="J1918" s="35" t="s">
        <v>69</v>
      </c>
      <c r="K1918">
        <v>18</v>
      </c>
      <c r="L1918">
        <v>9.5</v>
      </c>
      <c r="M1918" s="35" t="s">
        <v>2800</v>
      </c>
      <c r="N1918" s="35" t="s">
        <v>2801</v>
      </c>
      <c r="O1918" s="35" t="s">
        <v>200</v>
      </c>
      <c r="P1918" s="35" t="s">
        <v>2575</v>
      </c>
      <c r="Q1918" s="35" t="s">
        <v>52</v>
      </c>
      <c r="R1918" s="35" t="s">
        <v>2623</v>
      </c>
      <c r="S1918" s="35" t="s">
        <v>2802</v>
      </c>
      <c r="T1918">
        <v>17250000</v>
      </c>
      <c r="U1918">
        <v>10</v>
      </c>
      <c r="V1918" s="35" t="s">
        <v>14691</v>
      </c>
      <c r="W1918" s="35" t="s">
        <v>276</v>
      </c>
      <c r="X1918" s="35" t="s">
        <v>276</v>
      </c>
      <c r="Y1918" s="35" t="s">
        <v>48</v>
      </c>
      <c r="Z1918" s="35" t="s">
        <v>14691</v>
      </c>
      <c r="AA1918" s="35" t="s">
        <v>14691</v>
      </c>
      <c r="AC1918" s="35" t="s">
        <v>14691</v>
      </c>
      <c r="AD1918" s="35" t="s">
        <v>14691</v>
      </c>
      <c r="AE1918">
        <v>95452665</v>
      </c>
      <c r="AF1918">
        <v>10.19</v>
      </c>
      <c r="AG1918" s="35" t="s">
        <v>14691</v>
      </c>
      <c r="AI1918">
        <v>8625000</v>
      </c>
      <c r="AJ1918" s="20">
        <v>43658</v>
      </c>
      <c r="AK1918" s="20"/>
      <c r="AL1918">
        <v>4750000</v>
      </c>
      <c r="AM1918">
        <v>237500</v>
      </c>
      <c r="AO1918">
        <v>2375000</v>
      </c>
      <c r="AP1918" s="35" t="s">
        <v>14691</v>
      </c>
      <c r="AQ1918" s="35" t="s">
        <v>14691</v>
      </c>
      <c r="AR1918" s="35" t="s">
        <v>14691</v>
      </c>
      <c r="AS1918" s="35" t="s">
        <v>14691</v>
      </c>
      <c r="AT1918" s="35" t="s">
        <v>14691</v>
      </c>
      <c r="AU1918">
        <v>10.18</v>
      </c>
      <c r="AV1918">
        <v>10.180999999999999</v>
      </c>
      <c r="AW1918" t="b">
        <v>0</v>
      </c>
      <c r="AX1918">
        <v>9367288</v>
      </c>
      <c r="AY1918" s="20">
        <v>44651</v>
      </c>
      <c r="AZ1918" s="20"/>
      <c r="BA1918" s="20"/>
      <c r="BB1918">
        <v>1</v>
      </c>
      <c r="BC1918">
        <v>0.5</v>
      </c>
      <c r="BD1918">
        <v>1</v>
      </c>
      <c r="BE1918">
        <v>11.5</v>
      </c>
      <c r="BF1918" s="35" t="s">
        <v>14691</v>
      </c>
      <c r="BG1918" s="35" t="s">
        <v>2795</v>
      </c>
      <c r="BH1918" s="35" t="s">
        <v>2806</v>
      </c>
      <c r="BI1918" s="35" t="s">
        <v>2584</v>
      </c>
      <c r="BJ1918" s="35" t="s">
        <v>2807</v>
      </c>
    </row>
    <row r="1919" spans="1:62" x14ac:dyDescent="0.2">
      <c r="A1919">
        <v>1917</v>
      </c>
      <c r="B1919" s="35" t="s">
        <v>2795</v>
      </c>
      <c r="C1919" s="35" t="s">
        <v>2796</v>
      </c>
      <c r="D1919" s="35" t="s">
        <v>2797</v>
      </c>
      <c r="E1919" s="35" t="s">
        <v>2808</v>
      </c>
      <c r="F1919" s="35" t="s">
        <v>2799</v>
      </c>
      <c r="G1919" s="20">
        <v>43635</v>
      </c>
      <c r="H1919" s="35" t="s">
        <v>277</v>
      </c>
      <c r="I1919" s="35" t="s">
        <v>54</v>
      </c>
      <c r="J1919" s="35" t="s">
        <v>69</v>
      </c>
      <c r="K1919">
        <v>18</v>
      </c>
      <c r="L1919">
        <v>9.5</v>
      </c>
      <c r="M1919" s="35" t="s">
        <v>2800</v>
      </c>
      <c r="N1919" s="35" t="s">
        <v>2801</v>
      </c>
      <c r="O1919" s="35" t="s">
        <v>200</v>
      </c>
      <c r="P1919" s="35" t="s">
        <v>2575</v>
      </c>
      <c r="Q1919" s="35" t="s">
        <v>52</v>
      </c>
      <c r="R1919" s="35" t="s">
        <v>2623</v>
      </c>
      <c r="S1919" s="35" t="s">
        <v>2802</v>
      </c>
      <c r="T1919">
        <v>17250000</v>
      </c>
      <c r="U1919">
        <v>10</v>
      </c>
      <c r="V1919" s="35" t="s">
        <v>14691</v>
      </c>
      <c r="W1919" s="35" t="s">
        <v>276</v>
      </c>
      <c r="X1919" s="35" t="s">
        <v>276</v>
      </c>
      <c r="Y1919" s="35" t="s">
        <v>48</v>
      </c>
      <c r="Z1919" s="35" t="s">
        <v>14691</v>
      </c>
      <c r="AA1919" s="35" t="s">
        <v>14691</v>
      </c>
      <c r="AC1919" s="35" t="s">
        <v>14691</v>
      </c>
      <c r="AD1919" s="35" t="s">
        <v>14691</v>
      </c>
      <c r="AE1919">
        <v>95452665</v>
      </c>
      <c r="AF1919">
        <v>10.19</v>
      </c>
      <c r="AG1919" s="35" t="s">
        <v>14691</v>
      </c>
      <c r="AI1919">
        <v>8625000</v>
      </c>
      <c r="AJ1919" s="20">
        <v>43658</v>
      </c>
      <c r="AK1919" s="20"/>
      <c r="AL1919">
        <v>4750000</v>
      </c>
      <c r="AM1919">
        <v>237500</v>
      </c>
      <c r="AO1919">
        <v>2375000</v>
      </c>
      <c r="AP1919" s="35" t="s">
        <v>14691</v>
      </c>
      <c r="AQ1919" s="35" t="s">
        <v>14691</v>
      </c>
      <c r="AR1919" s="35" t="s">
        <v>14691</v>
      </c>
      <c r="AS1919" s="35" t="s">
        <v>14691</v>
      </c>
      <c r="AT1919" s="35" t="s">
        <v>14691</v>
      </c>
      <c r="AU1919">
        <v>10.18</v>
      </c>
      <c r="AV1919">
        <v>10.180999999999999</v>
      </c>
      <c r="AW1919" t="b">
        <v>0</v>
      </c>
      <c r="AX1919">
        <v>9367288</v>
      </c>
      <c r="AY1919" s="20">
        <v>44651</v>
      </c>
      <c r="AZ1919" s="20"/>
      <c r="BA1919" s="20"/>
      <c r="BB1919">
        <v>1</v>
      </c>
      <c r="BC1919">
        <v>0.5</v>
      </c>
      <c r="BD1919">
        <v>1</v>
      </c>
      <c r="BE1919">
        <v>11.5</v>
      </c>
      <c r="BF1919" s="35" t="s">
        <v>14691</v>
      </c>
      <c r="BG1919" s="35" t="s">
        <v>2809</v>
      </c>
      <c r="BH1919" s="35" t="s">
        <v>2810</v>
      </c>
      <c r="BI1919" s="35" t="s">
        <v>2589</v>
      </c>
      <c r="BJ1919" s="35" t="s">
        <v>2811</v>
      </c>
    </row>
    <row r="1920" spans="1:62" x14ac:dyDescent="0.2">
      <c r="A1920">
        <v>1918</v>
      </c>
      <c r="B1920" s="35" t="s">
        <v>13911</v>
      </c>
      <c r="C1920" s="35" t="s">
        <v>13912</v>
      </c>
      <c r="D1920" s="35" t="s">
        <v>13913</v>
      </c>
      <c r="E1920" s="35" t="s">
        <v>13914</v>
      </c>
      <c r="F1920" s="35" t="s">
        <v>13915</v>
      </c>
      <c r="G1920" s="20">
        <v>44267</v>
      </c>
      <c r="H1920" s="35" t="s">
        <v>3225</v>
      </c>
      <c r="I1920" s="35" t="s">
        <v>61</v>
      </c>
      <c r="J1920" s="35" t="s">
        <v>119</v>
      </c>
      <c r="K1920">
        <v>18</v>
      </c>
      <c r="L1920">
        <v>9.1999999999999993</v>
      </c>
      <c r="M1920" s="35" t="s">
        <v>13916</v>
      </c>
      <c r="N1920" s="35" t="s">
        <v>13917</v>
      </c>
      <c r="O1920" s="35" t="s">
        <v>52</v>
      </c>
      <c r="P1920" s="35" t="s">
        <v>3406</v>
      </c>
      <c r="Q1920" s="35" t="s">
        <v>81</v>
      </c>
      <c r="R1920" s="35" t="s">
        <v>2623</v>
      </c>
      <c r="S1920" s="35" t="s">
        <v>13918</v>
      </c>
      <c r="T1920">
        <v>23652784</v>
      </c>
      <c r="U1920">
        <v>10</v>
      </c>
      <c r="V1920" s="35" t="s">
        <v>14691</v>
      </c>
      <c r="W1920" s="35" t="s">
        <v>274</v>
      </c>
      <c r="X1920" s="35" t="s">
        <v>72</v>
      </c>
      <c r="Y1920" s="35" t="s">
        <v>48</v>
      </c>
      <c r="Z1920" s="35" t="s">
        <v>14691</v>
      </c>
      <c r="AA1920" s="35" t="s">
        <v>14691</v>
      </c>
      <c r="AC1920" s="35" t="s">
        <v>14691</v>
      </c>
      <c r="AD1920" s="35" t="s">
        <v>14691</v>
      </c>
      <c r="AE1920">
        <v>236530662</v>
      </c>
      <c r="AF1920">
        <v>10</v>
      </c>
      <c r="AG1920" s="35" t="s">
        <v>14691</v>
      </c>
      <c r="AI1920">
        <v>4730557</v>
      </c>
      <c r="AJ1920" s="20">
        <v>44377</v>
      </c>
      <c r="AK1920" s="20"/>
      <c r="AL1920">
        <v>6480550</v>
      </c>
      <c r="AM1920">
        <v>648055</v>
      </c>
      <c r="AP1920" s="35" t="s">
        <v>14691</v>
      </c>
      <c r="AQ1920" s="35" t="s">
        <v>14691</v>
      </c>
      <c r="AR1920" s="35" t="s">
        <v>14691</v>
      </c>
      <c r="AS1920" s="35" t="s">
        <v>14691</v>
      </c>
      <c r="AT1920" s="35" t="s">
        <v>14691</v>
      </c>
      <c r="AU1920">
        <v>10</v>
      </c>
      <c r="AV1920">
        <v>10.061999999999999</v>
      </c>
      <c r="AW1920" t="b">
        <v>0</v>
      </c>
      <c r="AX1920">
        <v>23652784</v>
      </c>
      <c r="AY1920" s="20">
        <v>45109</v>
      </c>
      <c r="AZ1920" s="20"/>
      <c r="BA1920" s="20"/>
      <c r="BB1920">
        <v>1</v>
      </c>
      <c r="BC1920">
        <v>0.20000000298023224</v>
      </c>
      <c r="BD1920">
        <v>1</v>
      </c>
      <c r="BE1920">
        <v>11.5</v>
      </c>
      <c r="BF1920" s="35" t="s">
        <v>14691</v>
      </c>
      <c r="BG1920" s="35" t="s">
        <v>275</v>
      </c>
      <c r="BH1920" s="35" t="s">
        <v>13919</v>
      </c>
      <c r="BI1920" s="35" t="s">
        <v>2580</v>
      </c>
      <c r="BJ1920" s="35" t="s">
        <v>13920</v>
      </c>
    </row>
    <row r="1921" spans="1:62" x14ac:dyDescent="0.2">
      <c r="A1921">
        <v>1919</v>
      </c>
      <c r="B1921" s="35" t="s">
        <v>13911</v>
      </c>
      <c r="C1921" s="35" t="s">
        <v>13912</v>
      </c>
      <c r="D1921" s="35" t="s">
        <v>13913</v>
      </c>
      <c r="E1921" s="35" t="s">
        <v>13921</v>
      </c>
      <c r="F1921" s="35" t="s">
        <v>13915</v>
      </c>
      <c r="G1921" s="20">
        <v>44267</v>
      </c>
      <c r="H1921" s="35" t="s">
        <v>3225</v>
      </c>
      <c r="I1921" s="35" t="s">
        <v>61</v>
      </c>
      <c r="J1921" s="35" t="s">
        <v>119</v>
      </c>
      <c r="K1921">
        <v>18</v>
      </c>
      <c r="L1921">
        <v>9.1999999999999993</v>
      </c>
      <c r="M1921" s="35" t="s">
        <v>13916</v>
      </c>
      <c r="N1921" s="35" t="s">
        <v>13917</v>
      </c>
      <c r="O1921" s="35" t="s">
        <v>52</v>
      </c>
      <c r="P1921" s="35" t="s">
        <v>3406</v>
      </c>
      <c r="Q1921" s="35" t="s">
        <v>81</v>
      </c>
      <c r="R1921" s="35" t="s">
        <v>2623</v>
      </c>
      <c r="S1921" s="35" t="s">
        <v>13918</v>
      </c>
      <c r="T1921">
        <v>23652784</v>
      </c>
      <c r="U1921">
        <v>10</v>
      </c>
      <c r="V1921" s="35" t="s">
        <v>14691</v>
      </c>
      <c r="W1921" s="35" t="s">
        <v>274</v>
      </c>
      <c r="X1921" s="35" t="s">
        <v>72</v>
      </c>
      <c r="Y1921" s="35" t="s">
        <v>48</v>
      </c>
      <c r="Z1921" s="35" t="s">
        <v>14691</v>
      </c>
      <c r="AA1921" s="35" t="s">
        <v>14691</v>
      </c>
      <c r="AC1921" s="35" t="s">
        <v>14691</v>
      </c>
      <c r="AD1921" s="35" t="s">
        <v>14691</v>
      </c>
      <c r="AE1921">
        <v>236530662</v>
      </c>
      <c r="AF1921">
        <v>10</v>
      </c>
      <c r="AG1921" s="35" t="s">
        <v>14691</v>
      </c>
      <c r="AI1921">
        <v>4730557</v>
      </c>
      <c r="AJ1921" s="20">
        <v>44377</v>
      </c>
      <c r="AK1921" s="20"/>
      <c r="AL1921">
        <v>6480550</v>
      </c>
      <c r="AM1921">
        <v>648055</v>
      </c>
      <c r="AP1921" s="35" t="s">
        <v>14691</v>
      </c>
      <c r="AQ1921" s="35" t="s">
        <v>14691</v>
      </c>
      <c r="AR1921" s="35" t="s">
        <v>14691</v>
      </c>
      <c r="AS1921" s="35" t="s">
        <v>14691</v>
      </c>
      <c r="AT1921" s="35" t="s">
        <v>14691</v>
      </c>
      <c r="AU1921">
        <v>10</v>
      </c>
      <c r="AV1921">
        <v>10.061999999999999</v>
      </c>
      <c r="AW1921" t="b">
        <v>0</v>
      </c>
      <c r="AX1921">
        <v>23652784</v>
      </c>
      <c r="AY1921" s="20">
        <v>45109</v>
      </c>
      <c r="AZ1921" s="20"/>
      <c r="BA1921" s="20"/>
      <c r="BB1921">
        <v>1</v>
      </c>
      <c r="BC1921">
        <v>0.20000000298023224</v>
      </c>
      <c r="BD1921">
        <v>1</v>
      </c>
      <c r="BE1921">
        <v>11.5</v>
      </c>
      <c r="BF1921" s="35" t="s">
        <v>14691</v>
      </c>
      <c r="BG1921" s="35" t="s">
        <v>13911</v>
      </c>
      <c r="BH1921" s="35" t="s">
        <v>13922</v>
      </c>
      <c r="BI1921" s="35" t="s">
        <v>2584</v>
      </c>
      <c r="BJ1921" s="35" t="s">
        <v>13923</v>
      </c>
    </row>
    <row r="1922" spans="1:62" x14ac:dyDescent="0.2">
      <c r="A1922">
        <v>1920</v>
      </c>
      <c r="B1922" s="35" t="s">
        <v>13911</v>
      </c>
      <c r="C1922" s="35" t="s">
        <v>13912</v>
      </c>
      <c r="D1922" s="35" t="s">
        <v>13913</v>
      </c>
      <c r="E1922" s="35" t="s">
        <v>13924</v>
      </c>
      <c r="F1922" s="35" t="s">
        <v>13915</v>
      </c>
      <c r="G1922" s="20">
        <v>44267</v>
      </c>
      <c r="H1922" s="35" t="s">
        <v>3225</v>
      </c>
      <c r="I1922" s="35" t="s">
        <v>61</v>
      </c>
      <c r="J1922" s="35" t="s">
        <v>119</v>
      </c>
      <c r="K1922">
        <v>18</v>
      </c>
      <c r="L1922">
        <v>9.1999999999999993</v>
      </c>
      <c r="M1922" s="35" t="s">
        <v>13916</v>
      </c>
      <c r="N1922" s="35" t="s">
        <v>13917</v>
      </c>
      <c r="O1922" s="35" t="s">
        <v>52</v>
      </c>
      <c r="P1922" s="35" t="s">
        <v>3406</v>
      </c>
      <c r="Q1922" s="35" t="s">
        <v>81</v>
      </c>
      <c r="R1922" s="35" t="s">
        <v>2623</v>
      </c>
      <c r="S1922" s="35" t="s">
        <v>13918</v>
      </c>
      <c r="T1922">
        <v>23652784</v>
      </c>
      <c r="U1922">
        <v>10</v>
      </c>
      <c r="V1922" s="35" t="s">
        <v>14691</v>
      </c>
      <c r="W1922" s="35" t="s">
        <v>274</v>
      </c>
      <c r="X1922" s="35" t="s">
        <v>72</v>
      </c>
      <c r="Y1922" s="35" t="s">
        <v>48</v>
      </c>
      <c r="Z1922" s="35" t="s">
        <v>14691</v>
      </c>
      <c r="AA1922" s="35" t="s">
        <v>14691</v>
      </c>
      <c r="AC1922" s="35" t="s">
        <v>14691</v>
      </c>
      <c r="AD1922" s="35" t="s">
        <v>14691</v>
      </c>
      <c r="AE1922">
        <v>236530662</v>
      </c>
      <c r="AF1922">
        <v>10</v>
      </c>
      <c r="AG1922" s="35" t="s">
        <v>14691</v>
      </c>
      <c r="AI1922">
        <v>4730557</v>
      </c>
      <c r="AJ1922" s="20">
        <v>44377</v>
      </c>
      <c r="AK1922" s="20"/>
      <c r="AL1922">
        <v>6480550</v>
      </c>
      <c r="AM1922">
        <v>648055</v>
      </c>
      <c r="AP1922" s="35" t="s">
        <v>14691</v>
      </c>
      <c r="AQ1922" s="35" t="s">
        <v>14691</v>
      </c>
      <c r="AR1922" s="35" t="s">
        <v>14691</v>
      </c>
      <c r="AS1922" s="35" t="s">
        <v>14691</v>
      </c>
      <c r="AT1922" s="35" t="s">
        <v>14691</v>
      </c>
      <c r="AU1922">
        <v>10</v>
      </c>
      <c r="AV1922">
        <v>10.061999999999999</v>
      </c>
      <c r="AW1922" t="b">
        <v>0</v>
      </c>
      <c r="AX1922">
        <v>23652784</v>
      </c>
      <c r="AY1922" s="20">
        <v>45109</v>
      </c>
      <c r="AZ1922" s="20"/>
      <c r="BA1922" s="20"/>
      <c r="BB1922">
        <v>1</v>
      </c>
      <c r="BC1922">
        <v>0.20000000298023224</v>
      </c>
      <c r="BD1922">
        <v>1</v>
      </c>
      <c r="BE1922">
        <v>11.5</v>
      </c>
      <c r="BF1922" s="35" t="s">
        <v>14691</v>
      </c>
      <c r="BG1922" s="35" t="s">
        <v>13925</v>
      </c>
      <c r="BH1922" s="35" t="s">
        <v>13926</v>
      </c>
      <c r="BI1922" s="35" t="s">
        <v>2589</v>
      </c>
      <c r="BJ1922" s="35" t="s">
        <v>13927</v>
      </c>
    </row>
    <row r="1923" spans="1:62" x14ac:dyDescent="0.2">
      <c r="A1923">
        <v>1921</v>
      </c>
      <c r="B1923" s="35" t="s">
        <v>3258</v>
      </c>
      <c r="C1923" s="35" t="s">
        <v>3259</v>
      </c>
      <c r="D1923" s="35" t="s">
        <v>3260</v>
      </c>
      <c r="E1923" s="35" t="s">
        <v>3261</v>
      </c>
      <c r="F1923" s="35" t="s">
        <v>3262</v>
      </c>
      <c r="G1923" s="20">
        <v>44139</v>
      </c>
      <c r="H1923" s="35" t="s">
        <v>272</v>
      </c>
      <c r="I1923" s="35" t="s">
        <v>54</v>
      </c>
      <c r="J1923" s="35" t="s">
        <v>69</v>
      </c>
      <c r="K1923">
        <v>18</v>
      </c>
      <c r="L1923">
        <v>9.1999999999999993</v>
      </c>
      <c r="M1923" s="35" t="s">
        <v>3263</v>
      </c>
      <c r="N1923" s="35" t="s">
        <v>3264</v>
      </c>
      <c r="O1923" s="35" t="s">
        <v>254</v>
      </c>
      <c r="P1923" s="35" t="s">
        <v>2656</v>
      </c>
      <c r="Q1923" s="35" t="s">
        <v>95</v>
      </c>
      <c r="R1923" s="35" t="s">
        <v>2577</v>
      </c>
      <c r="S1923" s="35" t="s">
        <v>3265</v>
      </c>
      <c r="T1923">
        <v>27600000</v>
      </c>
      <c r="U1923">
        <v>10</v>
      </c>
      <c r="V1923" s="35" t="s">
        <v>14691</v>
      </c>
      <c r="W1923" s="35" t="s">
        <v>118</v>
      </c>
      <c r="X1923" s="35" t="s">
        <v>79</v>
      </c>
      <c r="Y1923" s="35" t="s">
        <v>48</v>
      </c>
      <c r="Z1923" s="35" t="s">
        <v>14691</v>
      </c>
      <c r="AA1923" s="35" t="s">
        <v>14691</v>
      </c>
      <c r="AB1923">
        <v>50000000</v>
      </c>
      <c r="AC1923" s="35" t="s">
        <v>3266</v>
      </c>
      <c r="AD1923" s="35" t="s">
        <v>3267</v>
      </c>
      <c r="AE1923">
        <v>281592750</v>
      </c>
      <c r="AF1923">
        <v>10.199999999999999</v>
      </c>
      <c r="AG1923" s="35" t="s">
        <v>14691</v>
      </c>
      <c r="AI1923">
        <v>13800000</v>
      </c>
      <c r="AJ1923" s="20">
        <v>44159</v>
      </c>
      <c r="AK1923" s="20"/>
      <c r="AL1923">
        <v>10280000</v>
      </c>
      <c r="AO1923">
        <v>10280000</v>
      </c>
      <c r="AP1923" s="35" t="s">
        <v>14691</v>
      </c>
      <c r="AQ1923" s="35" t="s">
        <v>14691</v>
      </c>
      <c r="AR1923" s="35" t="s">
        <v>14691</v>
      </c>
      <c r="AS1923" s="35" t="s">
        <v>14691</v>
      </c>
      <c r="AT1923" s="35" t="s">
        <v>14691</v>
      </c>
      <c r="AU1923">
        <v>10.31</v>
      </c>
      <c r="AV1923">
        <v>10.324999999999999</v>
      </c>
      <c r="AW1923" t="b">
        <v>0</v>
      </c>
      <c r="AX1923">
        <v>27600000</v>
      </c>
      <c r="AY1923" s="20">
        <v>44708</v>
      </c>
      <c r="AZ1923" s="20"/>
      <c r="BA1923" s="20">
        <v>44892</v>
      </c>
      <c r="BB1923">
        <v>1</v>
      </c>
      <c r="BC1923">
        <v>0.5</v>
      </c>
      <c r="BD1923">
        <v>1</v>
      </c>
      <c r="BE1923">
        <v>11.5</v>
      </c>
      <c r="BF1923" s="35" t="s">
        <v>14691</v>
      </c>
      <c r="BG1923" s="35" t="s">
        <v>273</v>
      </c>
      <c r="BH1923" s="35" t="s">
        <v>3268</v>
      </c>
      <c r="BI1923" s="35" t="s">
        <v>2580</v>
      </c>
      <c r="BJ1923" s="35" t="s">
        <v>3269</v>
      </c>
    </row>
    <row r="1924" spans="1:62" x14ac:dyDescent="0.2">
      <c r="A1924">
        <v>1922</v>
      </c>
      <c r="B1924" s="35" t="s">
        <v>3258</v>
      </c>
      <c r="C1924" s="35" t="s">
        <v>3259</v>
      </c>
      <c r="D1924" s="35" t="s">
        <v>3260</v>
      </c>
      <c r="E1924" s="35" t="s">
        <v>3270</v>
      </c>
      <c r="F1924" s="35" t="s">
        <v>3262</v>
      </c>
      <c r="G1924" s="20">
        <v>44139</v>
      </c>
      <c r="H1924" s="35" t="s">
        <v>272</v>
      </c>
      <c r="I1924" s="35" t="s">
        <v>54</v>
      </c>
      <c r="J1924" s="35" t="s">
        <v>69</v>
      </c>
      <c r="K1924">
        <v>18</v>
      </c>
      <c r="L1924">
        <v>9.1999999999999993</v>
      </c>
      <c r="M1924" s="35" t="s">
        <v>3263</v>
      </c>
      <c r="N1924" s="35" t="s">
        <v>3264</v>
      </c>
      <c r="O1924" s="35" t="s">
        <v>254</v>
      </c>
      <c r="P1924" s="35" t="s">
        <v>2656</v>
      </c>
      <c r="Q1924" s="35" t="s">
        <v>95</v>
      </c>
      <c r="R1924" s="35" t="s">
        <v>2577</v>
      </c>
      <c r="S1924" s="35" t="s">
        <v>3265</v>
      </c>
      <c r="T1924">
        <v>27600000</v>
      </c>
      <c r="U1924">
        <v>10</v>
      </c>
      <c r="V1924" s="35" t="s">
        <v>14691</v>
      </c>
      <c r="W1924" s="35" t="s">
        <v>118</v>
      </c>
      <c r="X1924" s="35" t="s">
        <v>79</v>
      </c>
      <c r="Y1924" s="35" t="s">
        <v>48</v>
      </c>
      <c r="Z1924" s="35" t="s">
        <v>14691</v>
      </c>
      <c r="AA1924" s="35" t="s">
        <v>14691</v>
      </c>
      <c r="AB1924">
        <v>50000000</v>
      </c>
      <c r="AC1924" s="35" t="s">
        <v>3266</v>
      </c>
      <c r="AD1924" s="35" t="s">
        <v>3267</v>
      </c>
      <c r="AE1924">
        <v>281592750</v>
      </c>
      <c r="AF1924">
        <v>10.199999999999999</v>
      </c>
      <c r="AG1924" s="35" t="s">
        <v>14691</v>
      </c>
      <c r="AI1924">
        <v>13800000</v>
      </c>
      <c r="AJ1924" s="20">
        <v>44159</v>
      </c>
      <c r="AK1924" s="20"/>
      <c r="AL1924">
        <v>10280000</v>
      </c>
      <c r="AO1924">
        <v>10280000</v>
      </c>
      <c r="AP1924" s="35" t="s">
        <v>14691</v>
      </c>
      <c r="AQ1924" s="35" t="s">
        <v>14691</v>
      </c>
      <c r="AR1924" s="35" t="s">
        <v>14691</v>
      </c>
      <c r="AS1924" s="35" t="s">
        <v>14691</v>
      </c>
      <c r="AT1924" s="35" t="s">
        <v>14691</v>
      </c>
      <c r="AU1924">
        <v>10.31</v>
      </c>
      <c r="AV1924">
        <v>10.324999999999999</v>
      </c>
      <c r="AW1924" t="b">
        <v>0</v>
      </c>
      <c r="AX1924">
        <v>27600000</v>
      </c>
      <c r="AY1924" s="20">
        <v>44708</v>
      </c>
      <c r="AZ1924" s="20"/>
      <c r="BA1924" s="20">
        <v>44892</v>
      </c>
      <c r="BB1924">
        <v>1</v>
      </c>
      <c r="BC1924">
        <v>0.5</v>
      </c>
      <c r="BD1924">
        <v>1</v>
      </c>
      <c r="BE1924">
        <v>11.5</v>
      </c>
      <c r="BF1924" s="35" t="s">
        <v>14691</v>
      </c>
      <c r="BG1924" s="35" t="s">
        <v>3271</v>
      </c>
      <c r="BH1924" s="35" t="s">
        <v>3272</v>
      </c>
      <c r="BI1924" s="35" t="s">
        <v>2584</v>
      </c>
      <c r="BJ1924" s="35" t="s">
        <v>3273</v>
      </c>
    </row>
    <row r="1925" spans="1:62" x14ac:dyDescent="0.2">
      <c r="A1925">
        <v>1923</v>
      </c>
      <c r="B1925" s="35" t="s">
        <v>3258</v>
      </c>
      <c r="C1925" s="35" t="s">
        <v>3259</v>
      </c>
      <c r="D1925" s="35" t="s">
        <v>3260</v>
      </c>
      <c r="E1925" s="35" t="s">
        <v>3274</v>
      </c>
      <c r="F1925" s="35" t="s">
        <v>3262</v>
      </c>
      <c r="G1925" s="20">
        <v>44139</v>
      </c>
      <c r="H1925" s="35" t="s">
        <v>272</v>
      </c>
      <c r="I1925" s="35" t="s">
        <v>54</v>
      </c>
      <c r="J1925" s="35" t="s">
        <v>69</v>
      </c>
      <c r="K1925">
        <v>18</v>
      </c>
      <c r="L1925">
        <v>9.1999999999999993</v>
      </c>
      <c r="M1925" s="35" t="s">
        <v>3263</v>
      </c>
      <c r="N1925" s="35" t="s">
        <v>3264</v>
      </c>
      <c r="O1925" s="35" t="s">
        <v>254</v>
      </c>
      <c r="P1925" s="35" t="s">
        <v>2656</v>
      </c>
      <c r="Q1925" s="35" t="s">
        <v>95</v>
      </c>
      <c r="R1925" s="35" t="s">
        <v>2577</v>
      </c>
      <c r="S1925" s="35" t="s">
        <v>3265</v>
      </c>
      <c r="T1925">
        <v>27600000</v>
      </c>
      <c r="U1925">
        <v>10</v>
      </c>
      <c r="V1925" s="35" t="s">
        <v>14691</v>
      </c>
      <c r="W1925" s="35" t="s">
        <v>118</v>
      </c>
      <c r="X1925" s="35" t="s">
        <v>79</v>
      </c>
      <c r="Y1925" s="35" t="s">
        <v>48</v>
      </c>
      <c r="Z1925" s="35" t="s">
        <v>14691</v>
      </c>
      <c r="AA1925" s="35" t="s">
        <v>14691</v>
      </c>
      <c r="AB1925">
        <v>50000000</v>
      </c>
      <c r="AC1925" s="35" t="s">
        <v>3266</v>
      </c>
      <c r="AD1925" s="35" t="s">
        <v>3267</v>
      </c>
      <c r="AE1925">
        <v>281592750</v>
      </c>
      <c r="AF1925">
        <v>10.199999999999999</v>
      </c>
      <c r="AG1925" s="35" t="s">
        <v>14691</v>
      </c>
      <c r="AI1925">
        <v>13800000</v>
      </c>
      <c r="AJ1925" s="20">
        <v>44159</v>
      </c>
      <c r="AK1925" s="20"/>
      <c r="AL1925">
        <v>10280000</v>
      </c>
      <c r="AO1925">
        <v>10280000</v>
      </c>
      <c r="AP1925" s="35" t="s">
        <v>14691</v>
      </c>
      <c r="AQ1925" s="35" t="s">
        <v>14691</v>
      </c>
      <c r="AR1925" s="35" t="s">
        <v>14691</v>
      </c>
      <c r="AS1925" s="35" t="s">
        <v>14691</v>
      </c>
      <c r="AT1925" s="35" t="s">
        <v>14691</v>
      </c>
      <c r="AU1925">
        <v>10.31</v>
      </c>
      <c r="AV1925">
        <v>10.324999999999999</v>
      </c>
      <c r="AW1925" t="b">
        <v>0</v>
      </c>
      <c r="AX1925">
        <v>27600000</v>
      </c>
      <c r="AY1925" s="20">
        <v>44708</v>
      </c>
      <c r="AZ1925" s="20"/>
      <c r="BA1925" s="20">
        <v>44892</v>
      </c>
      <c r="BB1925">
        <v>1</v>
      </c>
      <c r="BC1925">
        <v>0.5</v>
      </c>
      <c r="BD1925">
        <v>1</v>
      </c>
      <c r="BE1925">
        <v>11.5</v>
      </c>
      <c r="BF1925" s="35" t="s">
        <v>14691</v>
      </c>
      <c r="BG1925" s="35" t="s">
        <v>3275</v>
      </c>
      <c r="BH1925" s="35" t="s">
        <v>3276</v>
      </c>
      <c r="BI1925" s="35" t="s">
        <v>2589</v>
      </c>
      <c r="BJ1925" s="35" t="s">
        <v>3277</v>
      </c>
    </row>
    <row r="1926" spans="1:62" x14ac:dyDescent="0.2">
      <c r="A1926">
        <v>1924</v>
      </c>
      <c r="B1926" s="35" t="s">
        <v>11946</v>
      </c>
      <c r="C1926" s="35" t="s">
        <v>11947</v>
      </c>
      <c r="D1926" s="35" t="s">
        <v>270</v>
      </c>
      <c r="E1926" s="35" t="s">
        <v>11948</v>
      </c>
      <c r="F1926" s="35" t="s">
        <v>11949</v>
      </c>
      <c r="G1926" s="20">
        <v>44249</v>
      </c>
      <c r="H1926" s="35" t="s">
        <v>3225</v>
      </c>
      <c r="I1926" s="35" t="s">
        <v>54</v>
      </c>
      <c r="J1926" s="35" t="s">
        <v>53</v>
      </c>
      <c r="K1926">
        <v>18</v>
      </c>
      <c r="L1926">
        <v>9.1999999999999993</v>
      </c>
      <c r="M1926" s="35" t="s">
        <v>9714</v>
      </c>
      <c r="N1926" s="35" t="s">
        <v>11950</v>
      </c>
      <c r="O1926" s="35" t="s">
        <v>135</v>
      </c>
      <c r="P1926" s="35" t="s">
        <v>2575</v>
      </c>
      <c r="Q1926" s="35" t="s">
        <v>81</v>
      </c>
      <c r="R1926" s="35" t="s">
        <v>2577</v>
      </c>
      <c r="S1926" s="35" t="s">
        <v>11951</v>
      </c>
      <c r="T1926">
        <v>34500000</v>
      </c>
      <c r="U1926">
        <v>10</v>
      </c>
      <c r="V1926" s="35" t="s">
        <v>11952</v>
      </c>
      <c r="W1926" s="35" t="s">
        <v>269</v>
      </c>
      <c r="X1926" s="35" t="s">
        <v>49</v>
      </c>
      <c r="Y1926" s="35" t="s">
        <v>219</v>
      </c>
      <c r="Z1926" s="35" t="s">
        <v>14691</v>
      </c>
      <c r="AA1926" s="35" t="s">
        <v>14691</v>
      </c>
      <c r="AC1926" s="35" t="s">
        <v>14691</v>
      </c>
      <c r="AD1926" s="35" t="s">
        <v>14691</v>
      </c>
      <c r="AE1926">
        <v>345011127</v>
      </c>
      <c r="AF1926">
        <v>10</v>
      </c>
      <c r="AG1926" s="35" t="s">
        <v>14691</v>
      </c>
      <c r="AI1926">
        <v>11500000</v>
      </c>
      <c r="AJ1926" s="20">
        <v>44294</v>
      </c>
      <c r="AK1926" s="20"/>
      <c r="AL1926">
        <v>7625000</v>
      </c>
      <c r="AO1926">
        <v>5083333</v>
      </c>
      <c r="AP1926" s="35" t="s">
        <v>14691</v>
      </c>
      <c r="AQ1926" s="35" t="s">
        <v>14691</v>
      </c>
      <c r="AR1926" s="35" t="s">
        <v>14691</v>
      </c>
      <c r="AS1926" s="35" t="s">
        <v>14691</v>
      </c>
      <c r="AT1926" s="35" t="s">
        <v>14691</v>
      </c>
      <c r="AU1926">
        <v>10.01</v>
      </c>
      <c r="AV1926">
        <v>10.079000000000001</v>
      </c>
      <c r="AW1926" t="b">
        <v>0</v>
      </c>
      <c r="AX1926">
        <v>34500000</v>
      </c>
      <c r="AY1926" s="20">
        <v>45028</v>
      </c>
      <c r="AZ1926" s="20"/>
      <c r="BA1926" s="20"/>
      <c r="BB1926">
        <v>1</v>
      </c>
      <c r="BC1926">
        <v>0.3333333432674408</v>
      </c>
      <c r="BD1926">
        <v>1</v>
      </c>
      <c r="BE1926">
        <v>11.5</v>
      </c>
      <c r="BF1926" s="35" t="s">
        <v>14691</v>
      </c>
      <c r="BG1926" s="35" t="s">
        <v>271</v>
      </c>
      <c r="BH1926" s="35" t="s">
        <v>11953</v>
      </c>
      <c r="BI1926" s="35" t="s">
        <v>2580</v>
      </c>
      <c r="BJ1926" s="35" t="s">
        <v>11954</v>
      </c>
    </row>
    <row r="1927" spans="1:62" x14ac:dyDescent="0.2">
      <c r="A1927">
        <v>1925</v>
      </c>
      <c r="B1927" s="35" t="s">
        <v>11946</v>
      </c>
      <c r="C1927" s="35" t="s">
        <v>11947</v>
      </c>
      <c r="D1927" s="35" t="s">
        <v>270</v>
      </c>
      <c r="E1927" s="35" t="s">
        <v>11955</v>
      </c>
      <c r="F1927" s="35" t="s">
        <v>11949</v>
      </c>
      <c r="G1927" s="20">
        <v>44249</v>
      </c>
      <c r="H1927" s="35" t="s">
        <v>3225</v>
      </c>
      <c r="I1927" s="35" t="s">
        <v>54</v>
      </c>
      <c r="J1927" s="35" t="s">
        <v>53</v>
      </c>
      <c r="K1927">
        <v>18</v>
      </c>
      <c r="L1927">
        <v>9.1999999999999993</v>
      </c>
      <c r="M1927" s="35" t="s">
        <v>9714</v>
      </c>
      <c r="N1927" s="35" t="s">
        <v>11950</v>
      </c>
      <c r="O1927" s="35" t="s">
        <v>135</v>
      </c>
      <c r="P1927" s="35" t="s">
        <v>2575</v>
      </c>
      <c r="Q1927" s="35" t="s">
        <v>81</v>
      </c>
      <c r="R1927" s="35" t="s">
        <v>2577</v>
      </c>
      <c r="S1927" s="35" t="s">
        <v>11951</v>
      </c>
      <c r="T1927">
        <v>34500000</v>
      </c>
      <c r="U1927">
        <v>10</v>
      </c>
      <c r="V1927" s="35" t="s">
        <v>11952</v>
      </c>
      <c r="W1927" s="35" t="s">
        <v>269</v>
      </c>
      <c r="X1927" s="35" t="s">
        <v>49</v>
      </c>
      <c r="Y1927" s="35" t="s">
        <v>219</v>
      </c>
      <c r="Z1927" s="35" t="s">
        <v>14691</v>
      </c>
      <c r="AA1927" s="35" t="s">
        <v>14691</v>
      </c>
      <c r="AC1927" s="35" t="s">
        <v>14691</v>
      </c>
      <c r="AD1927" s="35" t="s">
        <v>14691</v>
      </c>
      <c r="AE1927">
        <v>345011127</v>
      </c>
      <c r="AF1927">
        <v>10</v>
      </c>
      <c r="AG1927" s="35" t="s">
        <v>14691</v>
      </c>
      <c r="AI1927">
        <v>11500000</v>
      </c>
      <c r="AJ1927" s="20">
        <v>44294</v>
      </c>
      <c r="AK1927" s="20"/>
      <c r="AL1927">
        <v>7625000</v>
      </c>
      <c r="AO1927">
        <v>5083333</v>
      </c>
      <c r="AP1927" s="35" t="s">
        <v>14691</v>
      </c>
      <c r="AQ1927" s="35" t="s">
        <v>14691</v>
      </c>
      <c r="AR1927" s="35" t="s">
        <v>14691</v>
      </c>
      <c r="AS1927" s="35" t="s">
        <v>14691</v>
      </c>
      <c r="AT1927" s="35" t="s">
        <v>14691</v>
      </c>
      <c r="AU1927">
        <v>10.01</v>
      </c>
      <c r="AV1927">
        <v>10.079000000000001</v>
      </c>
      <c r="AW1927" t="b">
        <v>0</v>
      </c>
      <c r="AX1927">
        <v>34500000</v>
      </c>
      <c r="AY1927" s="20">
        <v>45028</v>
      </c>
      <c r="AZ1927" s="20"/>
      <c r="BA1927" s="20"/>
      <c r="BB1927">
        <v>1</v>
      </c>
      <c r="BC1927">
        <v>0.3333333432674408</v>
      </c>
      <c r="BD1927">
        <v>1</v>
      </c>
      <c r="BE1927">
        <v>11.5</v>
      </c>
      <c r="BF1927" s="35" t="s">
        <v>14691</v>
      </c>
      <c r="BG1927" s="35" t="s">
        <v>11946</v>
      </c>
      <c r="BH1927" s="35" t="s">
        <v>11956</v>
      </c>
      <c r="BI1927" s="35" t="s">
        <v>2584</v>
      </c>
      <c r="BJ1927" s="35" t="s">
        <v>11957</v>
      </c>
    </row>
    <row r="1928" spans="1:62" x14ac:dyDescent="0.2">
      <c r="A1928">
        <v>1926</v>
      </c>
      <c r="B1928" s="35" t="s">
        <v>11946</v>
      </c>
      <c r="C1928" s="35" t="s">
        <v>11947</v>
      </c>
      <c r="D1928" s="35" t="s">
        <v>270</v>
      </c>
      <c r="E1928" s="35" t="s">
        <v>11958</v>
      </c>
      <c r="F1928" s="35" t="s">
        <v>11949</v>
      </c>
      <c r="G1928" s="20">
        <v>44249</v>
      </c>
      <c r="H1928" s="35" t="s">
        <v>3225</v>
      </c>
      <c r="I1928" s="35" t="s">
        <v>54</v>
      </c>
      <c r="J1928" s="35" t="s">
        <v>53</v>
      </c>
      <c r="K1928">
        <v>18</v>
      </c>
      <c r="L1928">
        <v>9.1999999999999993</v>
      </c>
      <c r="M1928" s="35" t="s">
        <v>9714</v>
      </c>
      <c r="N1928" s="35" t="s">
        <v>11950</v>
      </c>
      <c r="O1928" s="35" t="s">
        <v>135</v>
      </c>
      <c r="P1928" s="35" t="s">
        <v>2575</v>
      </c>
      <c r="Q1928" s="35" t="s">
        <v>81</v>
      </c>
      <c r="R1928" s="35" t="s">
        <v>2577</v>
      </c>
      <c r="S1928" s="35" t="s">
        <v>11951</v>
      </c>
      <c r="T1928">
        <v>34500000</v>
      </c>
      <c r="U1928">
        <v>10</v>
      </c>
      <c r="V1928" s="35" t="s">
        <v>11952</v>
      </c>
      <c r="W1928" s="35" t="s">
        <v>269</v>
      </c>
      <c r="X1928" s="35" t="s">
        <v>49</v>
      </c>
      <c r="Y1928" s="35" t="s">
        <v>219</v>
      </c>
      <c r="Z1928" s="35" t="s">
        <v>14691</v>
      </c>
      <c r="AA1928" s="35" t="s">
        <v>14691</v>
      </c>
      <c r="AC1928" s="35" t="s">
        <v>14691</v>
      </c>
      <c r="AD1928" s="35" t="s">
        <v>14691</v>
      </c>
      <c r="AE1928">
        <v>345011127</v>
      </c>
      <c r="AF1928">
        <v>10</v>
      </c>
      <c r="AG1928" s="35" t="s">
        <v>14691</v>
      </c>
      <c r="AI1928">
        <v>11500000</v>
      </c>
      <c r="AJ1928" s="20">
        <v>44294</v>
      </c>
      <c r="AK1928" s="20"/>
      <c r="AL1928">
        <v>7625000</v>
      </c>
      <c r="AO1928">
        <v>5083333</v>
      </c>
      <c r="AP1928" s="35" t="s">
        <v>14691</v>
      </c>
      <c r="AQ1928" s="35" t="s">
        <v>14691</v>
      </c>
      <c r="AR1928" s="35" t="s">
        <v>14691</v>
      </c>
      <c r="AS1928" s="35" t="s">
        <v>14691</v>
      </c>
      <c r="AT1928" s="35" t="s">
        <v>14691</v>
      </c>
      <c r="AU1928">
        <v>10.01</v>
      </c>
      <c r="AV1928">
        <v>10.079000000000001</v>
      </c>
      <c r="AW1928" t="b">
        <v>0</v>
      </c>
      <c r="AX1928">
        <v>34500000</v>
      </c>
      <c r="AY1928" s="20">
        <v>45028</v>
      </c>
      <c r="AZ1928" s="20"/>
      <c r="BA1928" s="20"/>
      <c r="BB1928">
        <v>1</v>
      </c>
      <c r="BC1928">
        <v>0.3333333432674408</v>
      </c>
      <c r="BD1928">
        <v>1</v>
      </c>
      <c r="BE1928">
        <v>11.5</v>
      </c>
      <c r="BF1928" s="35" t="s">
        <v>14691</v>
      </c>
      <c r="BG1928" s="35" t="s">
        <v>11959</v>
      </c>
      <c r="BH1928" s="35" t="s">
        <v>11960</v>
      </c>
      <c r="BI1928" s="35" t="s">
        <v>2589</v>
      </c>
      <c r="BJ1928" s="35" t="s">
        <v>11961</v>
      </c>
    </row>
    <row r="1929" spans="1:62" x14ac:dyDescent="0.2">
      <c r="A1929">
        <v>1927</v>
      </c>
      <c r="B1929" s="35" t="s">
        <v>7877</v>
      </c>
      <c r="C1929" s="35" t="s">
        <v>7878</v>
      </c>
      <c r="D1929" s="35" t="s">
        <v>7879</v>
      </c>
      <c r="E1929" s="35" t="s">
        <v>7880</v>
      </c>
      <c r="F1929" s="35" t="s">
        <v>7881</v>
      </c>
      <c r="G1929" s="20">
        <v>44208</v>
      </c>
      <c r="H1929" s="35" t="s">
        <v>3225</v>
      </c>
      <c r="I1929" s="35" t="s">
        <v>54</v>
      </c>
      <c r="J1929" s="35" t="s">
        <v>53</v>
      </c>
      <c r="K1929">
        <v>18</v>
      </c>
      <c r="L1929">
        <v>9.1999999999999993</v>
      </c>
      <c r="M1929" s="35" t="s">
        <v>7882</v>
      </c>
      <c r="N1929" s="35" t="s">
        <v>7883</v>
      </c>
      <c r="O1929" s="35" t="s">
        <v>267</v>
      </c>
      <c r="P1929" s="35" t="s">
        <v>2656</v>
      </c>
      <c r="Q1929" s="35" t="s">
        <v>96</v>
      </c>
      <c r="R1929" s="35" t="s">
        <v>2623</v>
      </c>
      <c r="S1929" s="35" t="s">
        <v>7884</v>
      </c>
      <c r="T1929">
        <v>40000000</v>
      </c>
      <c r="U1929">
        <v>10</v>
      </c>
      <c r="V1929" s="35" t="s">
        <v>7885</v>
      </c>
      <c r="W1929" s="35" t="s">
        <v>266</v>
      </c>
      <c r="X1929" s="35" t="s">
        <v>79</v>
      </c>
      <c r="Y1929" s="35" t="s">
        <v>48</v>
      </c>
      <c r="Z1929" s="35" t="s">
        <v>14691</v>
      </c>
      <c r="AA1929" s="35" t="s">
        <v>14691</v>
      </c>
      <c r="AC1929" s="35" t="s">
        <v>14691</v>
      </c>
      <c r="AD1929" s="35" t="s">
        <v>14691</v>
      </c>
      <c r="AE1929">
        <v>400016098</v>
      </c>
      <c r="AF1929">
        <v>10</v>
      </c>
      <c r="AG1929" s="35" t="s">
        <v>14691</v>
      </c>
      <c r="AI1929">
        <v>13333333</v>
      </c>
      <c r="AJ1929" s="20">
        <v>44224</v>
      </c>
      <c r="AK1929" s="20"/>
      <c r="AL1929">
        <v>7000000</v>
      </c>
      <c r="AO1929">
        <v>4666667</v>
      </c>
      <c r="AP1929" s="35" t="s">
        <v>14691</v>
      </c>
      <c r="AQ1929" s="35" t="s">
        <v>14691</v>
      </c>
      <c r="AR1929" s="35" t="s">
        <v>14691</v>
      </c>
      <c r="AS1929" s="35" t="s">
        <v>14691</v>
      </c>
      <c r="AT1929" s="35" t="s">
        <v>14691</v>
      </c>
      <c r="AU1929">
        <v>10</v>
      </c>
      <c r="AV1929">
        <v>10.047000000000001</v>
      </c>
      <c r="AW1929" t="b">
        <v>0</v>
      </c>
      <c r="AX1929">
        <v>40000000</v>
      </c>
      <c r="AY1929" s="20">
        <v>44958</v>
      </c>
      <c r="AZ1929" s="20"/>
      <c r="BA1929" s="20"/>
      <c r="BB1929">
        <v>1</v>
      </c>
      <c r="BC1929">
        <v>0.3333333432674408</v>
      </c>
      <c r="BD1929">
        <v>1</v>
      </c>
      <c r="BE1929">
        <v>11.5</v>
      </c>
      <c r="BF1929" s="35" t="s">
        <v>14691</v>
      </c>
      <c r="BG1929" s="35" t="s">
        <v>268</v>
      </c>
      <c r="BH1929" s="35" t="s">
        <v>7886</v>
      </c>
      <c r="BI1929" s="35" t="s">
        <v>2580</v>
      </c>
      <c r="BJ1929" s="35" t="s">
        <v>7887</v>
      </c>
    </row>
    <row r="1930" spans="1:62" x14ac:dyDescent="0.2">
      <c r="A1930">
        <v>1928</v>
      </c>
      <c r="B1930" s="35" t="s">
        <v>7877</v>
      </c>
      <c r="C1930" s="35" t="s">
        <v>7878</v>
      </c>
      <c r="D1930" s="35" t="s">
        <v>7879</v>
      </c>
      <c r="E1930" s="35" t="s">
        <v>7888</v>
      </c>
      <c r="F1930" s="35" t="s">
        <v>7881</v>
      </c>
      <c r="G1930" s="20">
        <v>44208</v>
      </c>
      <c r="H1930" s="35" t="s">
        <v>3225</v>
      </c>
      <c r="I1930" s="35" t="s">
        <v>54</v>
      </c>
      <c r="J1930" s="35" t="s">
        <v>53</v>
      </c>
      <c r="K1930">
        <v>18</v>
      </c>
      <c r="L1930">
        <v>9.1999999999999993</v>
      </c>
      <c r="M1930" s="35" t="s">
        <v>7882</v>
      </c>
      <c r="N1930" s="35" t="s">
        <v>7883</v>
      </c>
      <c r="O1930" s="35" t="s">
        <v>267</v>
      </c>
      <c r="P1930" s="35" t="s">
        <v>2656</v>
      </c>
      <c r="Q1930" s="35" t="s">
        <v>96</v>
      </c>
      <c r="R1930" s="35" t="s">
        <v>2623</v>
      </c>
      <c r="S1930" s="35" t="s">
        <v>7884</v>
      </c>
      <c r="T1930">
        <v>40000000</v>
      </c>
      <c r="U1930">
        <v>10</v>
      </c>
      <c r="V1930" s="35" t="s">
        <v>7885</v>
      </c>
      <c r="W1930" s="35" t="s">
        <v>266</v>
      </c>
      <c r="X1930" s="35" t="s">
        <v>79</v>
      </c>
      <c r="Y1930" s="35" t="s">
        <v>48</v>
      </c>
      <c r="Z1930" s="35" t="s">
        <v>14691</v>
      </c>
      <c r="AA1930" s="35" t="s">
        <v>14691</v>
      </c>
      <c r="AC1930" s="35" t="s">
        <v>14691</v>
      </c>
      <c r="AD1930" s="35" t="s">
        <v>14691</v>
      </c>
      <c r="AE1930">
        <v>400016098</v>
      </c>
      <c r="AF1930">
        <v>10</v>
      </c>
      <c r="AG1930" s="35" t="s">
        <v>14691</v>
      </c>
      <c r="AI1930">
        <v>13333333</v>
      </c>
      <c r="AJ1930" s="20">
        <v>44224</v>
      </c>
      <c r="AK1930" s="20"/>
      <c r="AL1930">
        <v>7000000</v>
      </c>
      <c r="AO1930">
        <v>4666667</v>
      </c>
      <c r="AP1930" s="35" t="s">
        <v>14691</v>
      </c>
      <c r="AQ1930" s="35" t="s">
        <v>14691</v>
      </c>
      <c r="AR1930" s="35" t="s">
        <v>14691</v>
      </c>
      <c r="AS1930" s="35" t="s">
        <v>14691</v>
      </c>
      <c r="AT1930" s="35" t="s">
        <v>14691</v>
      </c>
      <c r="AU1930">
        <v>10</v>
      </c>
      <c r="AV1930">
        <v>10.047000000000001</v>
      </c>
      <c r="AW1930" t="b">
        <v>0</v>
      </c>
      <c r="AX1930">
        <v>40000000</v>
      </c>
      <c r="AY1930" s="20">
        <v>44958</v>
      </c>
      <c r="AZ1930" s="20"/>
      <c r="BA1930" s="20"/>
      <c r="BB1930">
        <v>1</v>
      </c>
      <c r="BC1930">
        <v>0.3333333432674408</v>
      </c>
      <c r="BD1930">
        <v>1</v>
      </c>
      <c r="BE1930">
        <v>11.5</v>
      </c>
      <c r="BF1930" s="35" t="s">
        <v>14691</v>
      </c>
      <c r="BG1930" s="35" t="s">
        <v>7877</v>
      </c>
      <c r="BH1930" s="35" t="s">
        <v>7889</v>
      </c>
      <c r="BI1930" s="35" t="s">
        <v>2584</v>
      </c>
      <c r="BJ1930" s="35" t="s">
        <v>7890</v>
      </c>
    </row>
    <row r="1931" spans="1:62" x14ac:dyDescent="0.2">
      <c r="A1931">
        <v>1929</v>
      </c>
      <c r="B1931" s="35" t="s">
        <v>7877</v>
      </c>
      <c r="C1931" s="35" t="s">
        <v>7878</v>
      </c>
      <c r="D1931" s="35" t="s">
        <v>7879</v>
      </c>
      <c r="E1931" s="35" t="s">
        <v>7891</v>
      </c>
      <c r="F1931" s="35" t="s">
        <v>7881</v>
      </c>
      <c r="G1931" s="20">
        <v>44208</v>
      </c>
      <c r="H1931" s="35" t="s">
        <v>3225</v>
      </c>
      <c r="I1931" s="35" t="s">
        <v>54</v>
      </c>
      <c r="J1931" s="35" t="s">
        <v>53</v>
      </c>
      <c r="K1931">
        <v>18</v>
      </c>
      <c r="L1931">
        <v>9.1999999999999993</v>
      </c>
      <c r="M1931" s="35" t="s">
        <v>7882</v>
      </c>
      <c r="N1931" s="35" t="s">
        <v>7883</v>
      </c>
      <c r="O1931" s="35" t="s">
        <v>267</v>
      </c>
      <c r="P1931" s="35" t="s">
        <v>2656</v>
      </c>
      <c r="Q1931" s="35" t="s">
        <v>96</v>
      </c>
      <c r="R1931" s="35" t="s">
        <v>2623</v>
      </c>
      <c r="S1931" s="35" t="s">
        <v>7884</v>
      </c>
      <c r="T1931">
        <v>40000000</v>
      </c>
      <c r="U1931">
        <v>10</v>
      </c>
      <c r="V1931" s="35" t="s">
        <v>7885</v>
      </c>
      <c r="W1931" s="35" t="s">
        <v>266</v>
      </c>
      <c r="X1931" s="35" t="s">
        <v>79</v>
      </c>
      <c r="Y1931" s="35" t="s">
        <v>48</v>
      </c>
      <c r="Z1931" s="35" t="s">
        <v>14691</v>
      </c>
      <c r="AA1931" s="35" t="s">
        <v>14691</v>
      </c>
      <c r="AC1931" s="35" t="s">
        <v>14691</v>
      </c>
      <c r="AD1931" s="35" t="s">
        <v>14691</v>
      </c>
      <c r="AE1931">
        <v>400016098</v>
      </c>
      <c r="AF1931">
        <v>10</v>
      </c>
      <c r="AG1931" s="35" t="s">
        <v>14691</v>
      </c>
      <c r="AI1931">
        <v>13333333</v>
      </c>
      <c r="AJ1931" s="20">
        <v>44224</v>
      </c>
      <c r="AK1931" s="20"/>
      <c r="AL1931">
        <v>7000000</v>
      </c>
      <c r="AO1931">
        <v>4666667</v>
      </c>
      <c r="AP1931" s="35" t="s">
        <v>14691</v>
      </c>
      <c r="AQ1931" s="35" t="s">
        <v>14691</v>
      </c>
      <c r="AR1931" s="35" t="s">
        <v>14691</v>
      </c>
      <c r="AS1931" s="35" t="s">
        <v>14691</v>
      </c>
      <c r="AT1931" s="35" t="s">
        <v>14691</v>
      </c>
      <c r="AU1931">
        <v>10</v>
      </c>
      <c r="AV1931">
        <v>10.047000000000001</v>
      </c>
      <c r="AW1931" t="b">
        <v>0</v>
      </c>
      <c r="AX1931">
        <v>40000000</v>
      </c>
      <c r="AY1931" s="20">
        <v>44958</v>
      </c>
      <c r="AZ1931" s="20"/>
      <c r="BA1931" s="20"/>
      <c r="BB1931">
        <v>1</v>
      </c>
      <c r="BC1931">
        <v>0.3333333432674408</v>
      </c>
      <c r="BD1931">
        <v>1</v>
      </c>
      <c r="BE1931">
        <v>11.5</v>
      </c>
      <c r="BF1931" s="35" t="s">
        <v>14691</v>
      </c>
      <c r="BG1931" s="35" t="s">
        <v>7892</v>
      </c>
      <c r="BH1931" s="35" t="s">
        <v>7893</v>
      </c>
      <c r="BI1931" s="35" t="s">
        <v>2589</v>
      </c>
      <c r="BJ1931" s="35" t="s">
        <v>7894</v>
      </c>
    </row>
    <row r="1932" spans="1:62" x14ac:dyDescent="0.2">
      <c r="A1932">
        <v>1930</v>
      </c>
      <c r="B1932" s="35" t="s">
        <v>9949</v>
      </c>
      <c r="C1932" s="35" t="s">
        <v>9950</v>
      </c>
      <c r="D1932" s="35" t="s">
        <v>9951</v>
      </c>
      <c r="E1932" s="35" t="s">
        <v>9952</v>
      </c>
      <c r="F1932" s="35" t="s">
        <v>9953</v>
      </c>
      <c r="G1932" s="20">
        <v>44483</v>
      </c>
      <c r="H1932" s="35" t="s">
        <v>264</v>
      </c>
      <c r="I1932" s="35" t="s">
        <v>54</v>
      </c>
      <c r="J1932" s="35" t="s">
        <v>69</v>
      </c>
      <c r="K1932">
        <v>18</v>
      </c>
      <c r="L1932">
        <v>9.1999999999999993</v>
      </c>
      <c r="M1932" s="35" t="s">
        <v>9954</v>
      </c>
      <c r="N1932" s="35" t="s">
        <v>9955</v>
      </c>
      <c r="O1932" s="35" t="s">
        <v>263</v>
      </c>
      <c r="P1932" s="35" t="s">
        <v>2575</v>
      </c>
      <c r="Q1932" s="35" t="s">
        <v>87</v>
      </c>
      <c r="R1932" s="35" t="s">
        <v>2577</v>
      </c>
      <c r="S1932" s="35" t="s">
        <v>9956</v>
      </c>
      <c r="T1932">
        <v>23000000</v>
      </c>
      <c r="U1932">
        <v>10</v>
      </c>
      <c r="V1932" s="35" t="s">
        <v>9957</v>
      </c>
      <c r="W1932" s="35" t="s">
        <v>262</v>
      </c>
      <c r="X1932" s="35" t="s">
        <v>79</v>
      </c>
      <c r="Y1932" s="35" t="s">
        <v>48</v>
      </c>
      <c r="Z1932" s="35" t="s">
        <v>14691</v>
      </c>
      <c r="AA1932" s="35" t="s">
        <v>14691</v>
      </c>
      <c r="AC1932" s="35" t="s">
        <v>14691</v>
      </c>
      <c r="AD1932" s="35" t="s">
        <v>14691</v>
      </c>
      <c r="AE1932">
        <v>234600000</v>
      </c>
      <c r="AF1932">
        <v>10.199999999999999</v>
      </c>
      <c r="AG1932" s="35" t="s">
        <v>14691</v>
      </c>
      <c r="AI1932">
        <v>11500000</v>
      </c>
      <c r="AJ1932" s="20">
        <v>44531</v>
      </c>
      <c r="AK1932" s="20"/>
      <c r="AL1932">
        <v>11859500</v>
      </c>
      <c r="AO1932">
        <v>11859500</v>
      </c>
      <c r="AP1932" s="35" t="s">
        <v>14691</v>
      </c>
      <c r="AQ1932" s="35" t="s">
        <v>14691</v>
      </c>
      <c r="AR1932" s="35" t="s">
        <v>14691</v>
      </c>
      <c r="AS1932" s="35" t="s">
        <v>14691</v>
      </c>
      <c r="AT1932" s="35" t="s">
        <v>14691</v>
      </c>
      <c r="AU1932">
        <v>10.199999999999999</v>
      </c>
      <c r="AV1932">
        <v>10.271000000000001</v>
      </c>
      <c r="AW1932" t="b">
        <v>0</v>
      </c>
      <c r="AX1932">
        <v>23000000</v>
      </c>
      <c r="AY1932" s="20">
        <v>44988</v>
      </c>
      <c r="AZ1932" s="20"/>
      <c r="BA1932" s="20">
        <v>45172</v>
      </c>
      <c r="BB1932">
        <v>1</v>
      </c>
      <c r="BC1932">
        <v>0.5</v>
      </c>
      <c r="BD1932">
        <v>1</v>
      </c>
      <c r="BE1932">
        <v>11.5</v>
      </c>
      <c r="BF1932" s="35" t="s">
        <v>14691</v>
      </c>
      <c r="BG1932" s="35" t="s">
        <v>265</v>
      </c>
      <c r="BH1932" s="35" t="s">
        <v>9958</v>
      </c>
      <c r="BI1932" s="35" t="s">
        <v>2580</v>
      </c>
      <c r="BJ1932" s="35" t="s">
        <v>9959</v>
      </c>
    </row>
    <row r="1933" spans="1:62" x14ac:dyDescent="0.2">
      <c r="A1933">
        <v>1931</v>
      </c>
      <c r="B1933" s="35" t="s">
        <v>9949</v>
      </c>
      <c r="C1933" s="35" t="s">
        <v>9950</v>
      </c>
      <c r="D1933" s="35" t="s">
        <v>9951</v>
      </c>
      <c r="E1933" s="35" t="s">
        <v>9960</v>
      </c>
      <c r="F1933" s="35" t="s">
        <v>9953</v>
      </c>
      <c r="G1933" s="20">
        <v>44483</v>
      </c>
      <c r="H1933" s="35" t="s">
        <v>264</v>
      </c>
      <c r="I1933" s="35" t="s">
        <v>54</v>
      </c>
      <c r="J1933" s="35" t="s">
        <v>69</v>
      </c>
      <c r="K1933">
        <v>18</v>
      </c>
      <c r="L1933">
        <v>9.1999999999999993</v>
      </c>
      <c r="M1933" s="35" t="s">
        <v>9954</v>
      </c>
      <c r="N1933" s="35" t="s">
        <v>9955</v>
      </c>
      <c r="O1933" s="35" t="s">
        <v>263</v>
      </c>
      <c r="P1933" s="35" t="s">
        <v>2575</v>
      </c>
      <c r="Q1933" s="35" t="s">
        <v>87</v>
      </c>
      <c r="R1933" s="35" t="s">
        <v>2577</v>
      </c>
      <c r="S1933" s="35" t="s">
        <v>9956</v>
      </c>
      <c r="T1933">
        <v>23000000</v>
      </c>
      <c r="U1933">
        <v>10</v>
      </c>
      <c r="V1933" s="35" t="s">
        <v>9957</v>
      </c>
      <c r="W1933" s="35" t="s">
        <v>262</v>
      </c>
      <c r="X1933" s="35" t="s">
        <v>79</v>
      </c>
      <c r="Y1933" s="35" t="s">
        <v>48</v>
      </c>
      <c r="Z1933" s="35" t="s">
        <v>14691</v>
      </c>
      <c r="AA1933" s="35" t="s">
        <v>14691</v>
      </c>
      <c r="AC1933" s="35" t="s">
        <v>14691</v>
      </c>
      <c r="AD1933" s="35" t="s">
        <v>14691</v>
      </c>
      <c r="AE1933">
        <v>234600000</v>
      </c>
      <c r="AF1933">
        <v>10.199999999999999</v>
      </c>
      <c r="AG1933" s="35" t="s">
        <v>14691</v>
      </c>
      <c r="AI1933">
        <v>11500000</v>
      </c>
      <c r="AJ1933" s="20">
        <v>44531</v>
      </c>
      <c r="AK1933" s="20"/>
      <c r="AL1933">
        <v>11859500</v>
      </c>
      <c r="AO1933">
        <v>11859500</v>
      </c>
      <c r="AP1933" s="35" t="s">
        <v>14691</v>
      </c>
      <c r="AQ1933" s="35" t="s">
        <v>14691</v>
      </c>
      <c r="AR1933" s="35" t="s">
        <v>14691</v>
      </c>
      <c r="AS1933" s="35" t="s">
        <v>14691</v>
      </c>
      <c r="AT1933" s="35" t="s">
        <v>14691</v>
      </c>
      <c r="AU1933">
        <v>10.199999999999999</v>
      </c>
      <c r="AV1933">
        <v>10.271000000000001</v>
      </c>
      <c r="AW1933" t="b">
        <v>0</v>
      </c>
      <c r="AX1933">
        <v>23000000</v>
      </c>
      <c r="AY1933" s="20">
        <v>44988</v>
      </c>
      <c r="AZ1933" s="20"/>
      <c r="BA1933" s="20">
        <v>45172</v>
      </c>
      <c r="BB1933">
        <v>1</v>
      </c>
      <c r="BC1933">
        <v>0.5</v>
      </c>
      <c r="BD1933">
        <v>1</v>
      </c>
      <c r="BE1933">
        <v>11.5</v>
      </c>
      <c r="BF1933" s="35" t="s">
        <v>14691</v>
      </c>
      <c r="BG1933" s="35" t="s">
        <v>9961</v>
      </c>
      <c r="BH1933" s="35" t="s">
        <v>9962</v>
      </c>
      <c r="BI1933" s="35" t="s">
        <v>2584</v>
      </c>
      <c r="BJ1933" s="35" t="s">
        <v>9963</v>
      </c>
    </row>
    <row r="1934" spans="1:62" x14ac:dyDescent="0.2">
      <c r="A1934">
        <v>1932</v>
      </c>
      <c r="B1934" s="35" t="s">
        <v>9949</v>
      </c>
      <c r="C1934" s="35" t="s">
        <v>9950</v>
      </c>
      <c r="D1934" s="35" t="s">
        <v>9951</v>
      </c>
      <c r="E1934" s="35" t="s">
        <v>9964</v>
      </c>
      <c r="F1934" s="35" t="s">
        <v>9953</v>
      </c>
      <c r="G1934" s="20">
        <v>44483</v>
      </c>
      <c r="H1934" s="35" t="s">
        <v>264</v>
      </c>
      <c r="I1934" s="35" t="s">
        <v>54</v>
      </c>
      <c r="J1934" s="35" t="s">
        <v>69</v>
      </c>
      <c r="K1934">
        <v>18</v>
      </c>
      <c r="L1934">
        <v>9.1999999999999993</v>
      </c>
      <c r="M1934" s="35" t="s">
        <v>9954</v>
      </c>
      <c r="N1934" s="35" t="s">
        <v>9955</v>
      </c>
      <c r="O1934" s="35" t="s">
        <v>263</v>
      </c>
      <c r="P1934" s="35" t="s">
        <v>2575</v>
      </c>
      <c r="Q1934" s="35" t="s">
        <v>87</v>
      </c>
      <c r="R1934" s="35" t="s">
        <v>2577</v>
      </c>
      <c r="S1934" s="35" t="s">
        <v>9956</v>
      </c>
      <c r="T1934">
        <v>23000000</v>
      </c>
      <c r="U1934">
        <v>10</v>
      </c>
      <c r="V1934" s="35" t="s">
        <v>9957</v>
      </c>
      <c r="W1934" s="35" t="s">
        <v>262</v>
      </c>
      <c r="X1934" s="35" t="s">
        <v>79</v>
      </c>
      <c r="Y1934" s="35" t="s">
        <v>48</v>
      </c>
      <c r="Z1934" s="35" t="s">
        <v>14691</v>
      </c>
      <c r="AA1934" s="35" t="s">
        <v>14691</v>
      </c>
      <c r="AC1934" s="35" t="s">
        <v>14691</v>
      </c>
      <c r="AD1934" s="35" t="s">
        <v>14691</v>
      </c>
      <c r="AE1934">
        <v>234600000</v>
      </c>
      <c r="AF1934">
        <v>10.199999999999999</v>
      </c>
      <c r="AG1934" s="35" t="s">
        <v>14691</v>
      </c>
      <c r="AI1934">
        <v>11500000</v>
      </c>
      <c r="AJ1934" s="20">
        <v>44531</v>
      </c>
      <c r="AK1934" s="20"/>
      <c r="AL1934">
        <v>11859500</v>
      </c>
      <c r="AO1934">
        <v>11859500</v>
      </c>
      <c r="AP1934" s="35" t="s">
        <v>14691</v>
      </c>
      <c r="AQ1934" s="35" t="s">
        <v>14691</v>
      </c>
      <c r="AR1934" s="35" t="s">
        <v>14691</v>
      </c>
      <c r="AS1934" s="35" t="s">
        <v>14691</v>
      </c>
      <c r="AT1934" s="35" t="s">
        <v>14691</v>
      </c>
      <c r="AU1934">
        <v>10.199999999999999</v>
      </c>
      <c r="AV1934">
        <v>10.271000000000001</v>
      </c>
      <c r="AW1934" t="b">
        <v>0</v>
      </c>
      <c r="AX1934">
        <v>23000000</v>
      </c>
      <c r="AY1934" s="20">
        <v>44988</v>
      </c>
      <c r="AZ1934" s="20"/>
      <c r="BA1934" s="20">
        <v>45172</v>
      </c>
      <c r="BB1934">
        <v>1</v>
      </c>
      <c r="BC1934">
        <v>0.5</v>
      </c>
      <c r="BD1934">
        <v>1</v>
      </c>
      <c r="BE1934">
        <v>11.5</v>
      </c>
      <c r="BF1934" s="35" t="s">
        <v>14691</v>
      </c>
      <c r="BG1934" s="35" t="s">
        <v>9965</v>
      </c>
      <c r="BH1934" s="35" t="s">
        <v>9966</v>
      </c>
      <c r="BI1934" s="35" t="s">
        <v>2589</v>
      </c>
      <c r="BJ1934" s="35" t="s">
        <v>9967</v>
      </c>
    </row>
    <row r="1935" spans="1:62" x14ac:dyDescent="0.2">
      <c r="A1935">
        <v>1933</v>
      </c>
      <c r="B1935" s="35" t="s">
        <v>8204</v>
      </c>
      <c r="C1935" s="35" t="s">
        <v>8205</v>
      </c>
      <c r="D1935" s="35" t="s">
        <v>8206</v>
      </c>
      <c r="E1935" s="35" t="s">
        <v>8207</v>
      </c>
      <c r="F1935" s="35" t="s">
        <v>8208</v>
      </c>
      <c r="G1935" s="20">
        <v>44211</v>
      </c>
      <c r="H1935" s="35" t="s">
        <v>3225</v>
      </c>
      <c r="I1935" s="35" t="s">
        <v>54</v>
      </c>
      <c r="J1935" s="35" t="s">
        <v>69</v>
      </c>
      <c r="K1935">
        <v>18</v>
      </c>
      <c r="L1935">
        <v>9.1999999999999993</v>
      </c>
      <c r="M1935" s="35" t="s">
        <v>8209</v>
      </c>
      <c r="N1935" s="35" t="s">
        <v>8210</v>
      </c>
      <c r="O1935" s="35" t="s">
        <v>87</v>
      </c>
      <c r="P1935" s="35" t="s">
        <v>2656</v>
      </c>
      <c r="Q1935" s="35" t="s">
        <v>90</v>
      </c>
      <c r="R1935" s="35" t="s">
        <v>2623</v>
      </c>
      <c r="S1935" s="35" t="s">
        <v>8211</v>
      </c>
      <c r="T1935">
        <v>23000000</v>
      </c>
      <c r="U1935">
        <v>10</v>
      </c>
      <c r="V1935" s="35" t="s">
        <v>14691</v>
      </c>
      <c r="W1935" s="35" t="s">
        <v>260</v>
      </c>
      <c r="X1935" s="35" t="s">
        <v>140</v>
      </c>
      <c r="Y1935" s="35" t="s">
        <v>48</v>
      </c>
      <c r="Z1935" s="35" t="s">
        <v>14691</v>
      </c>
      <c r="AA1935" s="35" t="s">
        <v>14691</v>
      </c>
      <c r="AC1935" s="35" t="s">
        <v>14691</v>
      </c>
      <c r="AD1935" s="35" t="s">
        <v>14691</v>
      </c>
      <c r="AE1935">
        <v>230013260</v>
      </c>
      <c r="AF1935">
        <v>10</v>
      </c>
      <c r="AG1935" s="35" t="s">
        <v>14691</v>
      </c>
      <c r="AI1935">
        <v>11500000</v>
      </c>
      <c r="AJ1935" s="20">
        <v>44230</v>
      </c>
      <c r="AK1935" s="20"/>
      <c r="AL1935">
        <v>6600000</v>
      </c>
      <c r="AO1935">
        <v>6600000</v>
      </c>
      <c r="AP1935" s="35" t="s">
        <v>14691</v>
      </c>
      <c r="AQ1935" s="35" t="s">
        <v>14691</v>
      </c>
      <c r="AR1935" s="35" t="s">
        <v>14691</v>
      </c>
      <c r="AS1935" s="35" t="s">
        <v>14691</v>
      </c>
      <c r="AT1935" s="35" t="s">
        <v>14691</v>
      </c>
      <c r="AU1935">
        <v>10</v>
      </c>
      <c r="AV1935">
        <v>10.044</v>
      </c>
      <c r="AW1935" t="b">
        <v>0</v>
      </c>
      <c r="AX1935">
        <v>23000000</v>
      </c>
      <c r="AY1935" s="20">
        <v>44962</v>
      </c>
      <c r="AZ1935" s="20"/>
      <c r="BA1935" s="20"/>
      <c r="BB1935">
        <v>1</v>
      </c>
      <c r="BC1935">
        <v>0.5</v>
      </c>
      <c r="BD1935">
        <v>1</v>
      </c>
      <c r="BE1935">
        <v>11.5</v>
      </c>
      <c r="BF1935" s="35" t="s">
        <v>14691</v>
      </c>
      <c r="BG1935" s="35" t="s">
        <v>261</v>
      </c>
      <c r="BH1935" s="35" t="s">
        <v>8212</v>
      </c>
      <c r="BI1935" s="35" t="s">
        <v>2580</v>
      </c>
      <c r="BJ1935" s="35" t="s">
        <v>8213</v>
      </c>
    </row>
    <row r="1936" spans="1:62" x14ac:dyDescent="0.2">
      <c r="A1936">
        <v>1934</v>
      </c>
      <c r="B1936" s="35" t="s">
        <v>8204</v>
      </c>
      <c r="C1936" s="35" t="s">
        <v>8205</v>
      </c>
      <c r="D1936" s="35" t="s">
        <v>8206</v>
      </c>
      <c r="E1936" s="35" t="s">
        <v>8214</v>
      </c>
      <c r="F1936" s="35" t="s">
        <v>8208</v>
      </c>
      <c r="G1936" s="20">
        <v>44211</v>
      </c>
      <c r="H1936" s="35" t="s">
        <v>3225</v>
      </c>
      <c r="I1936" s="35" t="s">
        <v>54</v>
      </c>
      <c r="J1936" s="35" t="s">
        <v>69</v>
      </c>
      <c r="K1936">
        <v>18</v>
      </c>
      <c r="L1936">
        <v>9.1999999999999993</v>
      </c>
      <c r="M1936" s="35" t="s">
        <v>8209</v>
      </c>
      <c r="N1936" s="35" t="s">
        <v>8210</v>
      </c>
      <c r="O1936" s="35" t="s">
        <v>87</v>
      </c>
      <c r="P1936" s="35" t="s">
        <v>2656</v>
      </c>
      <c r="Q1936" s="35" t="s">
        <v>90</v>
      </c>
      <c r="R1936" s="35" t="s">
        <v>2623</v>
      </c>
      <c r="S1936" s="35" t="s">
        <v>8211</v>
      </c>
      <c r="T1936">
        <v>23000000</v>
      </c>
      <c r="U1936">
        <v>10</v>
      </c>
      <c r="V1936" s="35" t="s">
        <v>14691</v>
      </c>
      <c r="W1936" s="35" t="s">
        <v>260</v>
      </c>
      <c r="X1936" s="35" t="s">
        <v>140</v>
      </c>
      <c r="Y1936" s="35" t="s">
        <v>48</v>
      </c>
      <c r="Z1936" s="35" t="s">
        <v>14691</v>
      </c>
      <c r="AA1936" s="35" t="s">
        <v>14691</v>
      </c>
      <c r="AC1936" s="35" t="s">
        <v>14691</v>
      </c>
      <c r="AD1936" s="35" t="s">
        <v>14691</v>
      </c>
      <c r="AE1936">
        <v>230013260</v>
      </c>
      <c r="AF1936">
        <v>10</v>
      </c>
      <c r="AG1936" s="35" t="s">
        <v>14691</v>
      </c>
      <c r="AI1936">
        <v>11500000</v>
      </c>
      <c r="AJ1936" s="20">
        <v>44230</v>
      </c>
      <c r="AK1936" s="20"/>
      <c r="AL1936">
        <v>6600000</v>
      </c>
      <c r="AO1936">
        <v>6600000</v>
      </c>
      <c r="AP1936" s="35" t="s">
        <v>14691</v>
      </c>
      <c r="AQ1936" s="35" t="s">
        <v>14691</v>
      </c>
      <c r="AR1936" s="35" t="s">
        <v>14691</v>
      </c>
      <c r="AS1936" s="35" t="s">
        <v>14691</v>
      </c>
      <c r="AT1936" s="35" t="s">
        <v>14691</v>
      </c>
      <c r="AU1936">
        <v>10</v>
      </c>
      <c r="AV1936">
        <v>10.044</v>
      </c>
      <c r="AW1936" t="b">
        <v>0</v>
      </c>
      <c r="AX1936">
        <v>23000000</v>
      </c>
      <c r="AY1936" s="20">
        <v>44962</v>
      </c>
      <c r="AZ1936" s="20"/>
      <c r="BA1936" s="20"/>
      <c r="BB1936">
        <v>1</v>
      </c>
      <c r="BC1936">
        <v>0.5</v>
      </c>
      <c r="BD1936">
        <v>1</v>
      </c>
      <c r="BE1936">
        <v>11.5</v>
      </c>
      <c r="BF1936" s="35" t="s">
        <v>14691</v>
      </c>
      <c r="BG1936" s="35" t="s">
        <v>8204</v>
      </c>
      <c r="BH1936" s="35" t="s">
        <v>8215</v>
      </c>
      <c r="BI1936" s="35" t="s">
        <v>2584</v>
      </c>
      <c r="BJ1936" s="35" t="s">
        <v>8216</v>
      </c>
    </row>
    <row r="1937" spans="1:62" x14ac:dyDescent="0.2">
      <c r="A1937">
        <v>1935</v>
      </c>
      <c r="B1937" s="35" t="s">
        <v>8204</v>
      </c>
      <c r="C1937" s="35" t="s">
        <v>8205</v>
      </c>
      <c r="D1937" s="35" t="s">
        <v>8206</v>
      </c>
      <c r="E1937" s="35" t="s">
        <v>8217</v>
      </c>
      <c r="F1937" s="35" t="s">
        <v>8208</v>
      </c>
      <c r="G1937" s="20">
        <v>44211</v>
      </c>
      <c r="H1937" s="35" t="s">
        <v>3225</v>
      </c>
      <c r="I1937" s="35" t="s">
        <v>54</v>
      </c>
      <c r="J1937" s="35" t="s">
        <v>69</v>
      </c>
      <c r="K1937">
        <v>18</v>
      </c>
      <c r="L1937">
        <v>9.1999999999999993</v>
      </c>
      <c r="M1937" s="35" t="s">
        <v>8209</v>
      </c>
      <c r="N1937" s="35" t="s">
        <v>8210</v>
      </c>
      <c r="O1937" s="35" t="s">
        <v>87</v>
      </c>
      <c r="P1937" s="35" t="s">
        <v>2656</v>
      </c>
      <c r="Q1937" s="35" t="s">
        <v>90</v>
      </c>
      <c r="R1937" s="35" t="s">
        <v>2623</v>
      </c>
      <c r="S1937" s="35" t="s">
        <v>8211</v>
      </c>
      <c r="T1937">
        <v>23000000</v>
      </c>
      <c r="U1937">
        <v>10</v>
      </c>
      <c r="V1937" s="35" t="s">
        <v>14691</v>
      </c>
      <c r="W1937" s="35" t="s">
        <v>260</v>
      </c>
      <c r="X1937" s="35" t="s">
        <v>140</v>
      </c>
      <c r="Y1937" s="35" t="s">
        <v>48</v>
      </c>
      <c r="Z1937" s="35" t="s">
        <v>14691</v>
      </c>
      <c r="AA1937" s="35" t="s">
        <v>14691</v>
      </c>
      <c r="AC1937" s="35" t="s">
        <v>14691</v>
      </c>
      <c r="AD1937" s="35" t="s">
        <v>14691</v>
      </c>
      <c r="AE1937">
        <v>230013260</v>
      </c>
      <c r="AF1937">
        <v>10</v>
      </c>
      <c r="AG1937" s="35" t="s">
        <v>14691</v>
      </c>
      <c r="AI1937">
        <v>11500000</v>
      </c>
      <c r="AJ1937" s="20">
        <v>44230</v>
      </c>
      <c r="AK1937" s="20"/>
      <c r="AL1937">
        <v>6600000</v>
      </c>
      <c r="AO1937">
        <v>6600000</v>
      </c>
      <c r="AP1937" s="35" t="s">
        <v>14691</v>
      </c>
      <c r="AQ1937" s="35" t="s">
        <v>14691</v>
      </c>
      <c r="AR1937" s="35" t="s">
        <v>14691</v>
      </c>
      <c r="AS1937" s="35" t="s">
        <v>14691</v>
      </c>
      <c r="AT1937" s="35" t="s">
        <v>14691</v>
      </c>
      <c r="AU1937">
        <v>10</v>
      </c>
      <c r="AV1937">
        <v>10.044</v>
      </c>
      <c r="AW1937" t="b">
        <v>0</v>
      </c>
      <c r="AX1937">
        <v>23000000</v>
      </c>
      <c r="AY1937" s="20">
        <v>44962</v>
      </c>
      <c r="AZ1937" s="20"/>
      <c r="BA1937" s="20"/>
      <c r="BB1937">
        <v>1</v>
      </c>
      <c r="BC1937">
        <v>0.5</v>
      </c>
      <c r="BD1937">
        <v>1</v>
      </c>
      <c r="BE1937">
        <v>11.5</v>
      </c>
      <c r="BF1937" s="35" t="s">
        <v>14691</v>
      </c>
      <c r="BG1937" s="35" t="s">
        <v>8218</v>
      </c>
      <c r="BH1937" s="35" t="s">
        <v>8219</v>
      </c>
      <c r="BI1937" s="35" t="s">
        <v>2589</v>
      </c>
      <c r="BJ1937" s="35" t="s">
        <v>8220</v>
      </c>
    </row>
    <row r="1938" spans="1:62" x14ac:dyDescent="0.2">
      <c r="A1938">
        <v>1936</v>
      </c>
      <c r="B1938" s="35" t="s">
        <v>6849</v>
      </c>
      <c r="C1938" s="35" t="s">
        <v>6850</v>
      </c>
      <c r="D1938" s="35" t="s">
        <v>6851</v>
      </c>
      <c r="E1938" s="35" t="s">
        <v>6852</v>
      </c>
      <c r="F1938" s="35" t="s">
        <v>6853</v>
      </c>
      <c r="G1938" s="20">
        <v>44106</v>
      </c>
      <c r="H1938" s="35" t="s">
        <v>3225</v>
      </c>
      <c r="I1938" s="35" t="s">
        <v>54</v>
      </c>
      <c r="J1938" s="35" t="s">
        <v>69</v>
      </c>
      <c r="K1938">
        <v>18</v>
      </c>
      <c r="L1938">
        <v>9.1999999999999993</v>
      </c>
      <c r="M1938" s="35" t="s">
        <v>6854</v>
      </c>
      <c r="N1938" s="35" t="s">
        <v>6855</v>
      </c>
      <c r="O1938" s="35" t="s">
        <v>52</v>
      </c>
      <c r="P1938" s="35" t="s">
        <v>2575</v>
      </c>
      <c r="Q1938" s="35" t="s">
        <v>242</v>
      </c>
      <c r="R1938" s="35" t="s">
        <v>2623</v>
      </c>
      <c r="S1938" s="35" t="s">
        <v>6856</v>
      </c>
      <c r="T1938">
        <v>27600000</v>
      </c>
      <c r="U1938">
        <v>10</v>
      </c>
      <c r="V1938" s="35" t="s">
        <v>14691</v>
      </c>
      <c r="W1938" s="35" t="s">
        <v>258</v>
      </c>
      <c r="X1938" s="35" t="s">
        <v>147</v>
      </c>
      <c r="Y1938" s="35" t="s">
        <v>48</v>
      </c>
      <c r="Z1938" s="35" t="s">
        <v>14691</v>
      </c>
      <c r="AA1938" s="35" t="s">
        <v>14691</v>
      </c>
      <c r="AC1938" s="35" t="s">
        <v>14691</v>
      </c>
      <c r="AD1938" s="35" t="s">
        <v>14691</v>
      </c>
      <c r="AE1938">
        <v>278695932</v>
      </c>
      <c r="AF1938">
        <v>10.1</v>
      </c>
      <c r="AG1938" s="35" t="s">
        <v>14691</v>
      </c>
      <c r="AI1938">
        <v>13800000</v>
      </c>
      <c r="AJ1938" s="20">
        <v>44204</v>
      </c>
      <c r="AK1938" s="20"/>
      <c r="AL1938">
        <v>8700000</v>
      </c>
      <c r="AO1938">
        <v>8700000</v>
      </c>
      <c r="AP1938" s="35" t="s">
        <v>14691</v>
      </c>
      <c r="AQ1938" s="35" t="s">
        <v>14691</v>
      </c>
      <c r="AR1938" s="35" t="s">
        <v>14691</v>
      </c>
      <c r="AS1938" s="35" t="s">
        <v>14691</v>
      </c>
      <c r="AT1938" s="35" t="s">
        <v>14691</v>
      </c>
      <c r="AU1938">
        <v>10.1</v>
      </c>
      <c r="AV1938">
        <v>10.14</v>
      </c>
      <c r="AW1938" t="b">
        <v>0</v>
      </c>
      <c r="AX1938">
        <v>27600000</v>
      </c>
      <c r="AY1938" s="20">
        <v>44938</v>
      </c>
      <c r="AZ1938" s="20"/>
      <c r="BA1938" s="20"/>
      <c r="BB1938">
        <v>1</v>
      </c>
      <c r="BC1938">
        <v>0.5</v>
      </c>
      <c r="BD1938">
        <v>1</v>
      </c>
      <c r="BE1938">
        <v>11.5</v>
      </c>
      <c r="BF1938" s="35" t="s">
        <v>14691</v>
      </c>
      <c r="BG1938" s="35" t="s">
        <v>259</v>
      </c>
      <c r="BH1938" s="35" t="s">
        <v>14975</v>
      </c>
      <c r="BI1938" s="35" t="s">
        <v>2580</v>
      </c>
      <c r="BJ1938" s="35" t="s">
        <v>6857</v>
      </c>
    </row>
    <row r="1939" spans="1:62" x14ac:dyDescent="0.2">
      <c r="A1939">
        <v>1937</v>
      </c>
      <c r="B1939" s="35" t="s">
        <v>6849</v>
      </c>
      <c r="C1939" s="35" t="s">
        <v>6850</v>
      </c>
      <c r="D1939" s="35" t="s">
        <v>6851</v>
      </c>
      <c r="E1939" s="35" t="s">
        <v>6858</v>
      </c>
      <c r="F1939" s="35" t="s">
        <v>6853</v>
      </c>
      <c r="G1939" s="20">
        <v>44106</v>
      </c>
      <c r="H1939" s="35" t="s">
        <v>3225</v>
      </c>
      <c r="I1939" s="35" t="s">
        <v>54</v>
      </c>
      <c r="J1939" s="35" t="s">
        <v>69</v>
      </c>
      <c r="K1939">
        <v>18</v>
      </c>
      <c r="L1939">
        <v>9.1999999999999993</v>
      </c>
      <c r="M1939" s="35" t="s">
        <v>6854</v>
      </c>
      <c r="N1939" s="35" t="s">
        <v>6855</v>
      </c>
      <c r="O1939" s="35" t="s">
        <v>52</v>
      </c>
      <c r="P1939" s="35" t="s">
        <v>2575</v>
      </c>
      <c r="Q1939" s="35" t="s">
        <v>242</v>
      </c>
      <c r="R1939" s="35" t="s">
        <v>2623</v>
      </c>
      <c r="S1939" s="35" t="s">
        <v>6856</v>
      </c>
      <c r="T1939">
        <v>27600000</v>
      </c>
      <c r="U1939">
        <v>10</v>
      </c>
      <c r="V1939" s="35" t="s">
        <v>14691</v>
      </c>
      <c r="W1939" s="35" t="s">
        <v>258</v>
      </c>
      <c r="X1939" s="35" t="s">
        <v>147</v>
      </c>
      <c r="Y1939" s="35" t="s">
        <v>48</v>
      </c>
      <c r="Z1939" s="35" t="s">
        <v>14691</v>
      </c>
      <c r="AA1939" s="35" t="s">
        <v>14691</v>
      </c>
      <c r="AC1939" s="35" t="s">
        <v>14691</v>
      </c>
      <c r="AD1939" s="35" t="s">
        <v>14691</v>
      </c>
      <c r="AE1939">
        <v>278695932</v>
      </c>
      <c r="AF1939">
        <v>10.1</v>
      </c>
      <c r="AG1939" s="35" t="s">
        <v>14691</v>
      </c>
      <c r="AI1939">
        <v>13800000</v>
      </c>
      <c r="AJ1939" s="20">
        <v>44204</v>
      </c>
      <c r="AK1939" s="20"/>
      <c r="AL1939">
        <v>8700000</v>
      </c>
      <c r="AO1939">
        <v>8700000</v>
      </c>
      <c r="AP1939" s="35" t="s">
        <v>14691</v>
      </c>
      <c r="AQ1939" s="35" t="s">
        <v>14691</v>
      </c>
      <c r="AR1939" s="35" t="s">
        <v>14691</v>
      </c>
      <c r="AS1939" s="35" t="s">
        <v>14691</v>
      </c>
      <c r="AT1939" s="35" t="s">
        <v>14691</v>
      </c>
      <c r="AU1939">
        <v>10.1</v>
      </c>
      <c r="AV1939">
        <v>10.14</v>
      </c>
      <c r="AW1939" t="b">
        <v>0</v>
      </c>
      <c r="AX1939">
        <v>27600000</v>
      </c>
      <c r="AY1939" s="20">
        <v>44938</v>
      </c>
      <c r="AZ1939" s="20"/>
      <c r="BA1939" s="20"/>
      <c r="BB1939">
        <v>1</v>
      </c>
      <c r="BC1939">
        <v>0.5</v>
      </c>
      <c r="BD1939">
        <v>1</v>
      </c>
      <c r="BE1939">
        <v>11.5</v>
      </c>
      <c r="BF1939" s="35" t="s">
        <v>14691</v>
      </c>
      <c r="BG1939" s="35" t="s">
        <v>6849</v>
      </c>
      <c r="BH1939" s="35" t="s">
        <v>14976</v>
      </c>
      <c r="BI1939" s="35" t="s">
        <v>2584</v>
      </c>
      <c r="BJ1939" s="35" t="s">
        <v>6859</v>
      </c>
    </row>
    <row r="1940" spans="1:62" x14ac:dyDescent="0.2">
      <c r="A1940">
        <v>1938</v>
      </c>
      <c r="B1940" s="35" t="s">
        <v>6849</v>
      </c>
      <c r="C1940" s="35" t="s">
        <v>6850</v>
      </c>
      <c r="D1940" s="35" t="s">
        <v>6851</v>
      </c>
      <c r="E1940" s="35" t="s">
        <v>6860</v>
      </c>
      <c r="F1940" s="35" t="s">
        <v>6853</v>
      </c>
      <c r="G1940" s="20">
        <v>44106</v>
      </c>
      <c r="H1940" s="35" t="s">
        <v>3225</v>
      </c>
      <c r="I1940" s="35" t="s">
        <v>54</v>
      </c>
      <c r="J1940" s="35" t="s">
        <v>69</v>
      </c>
      <c r="K1940">
        <v>18</v>
      </c>
      <c r="L1940">
        <v>9.1999999999999993</v>
      </c>
      <c r="M1940" s="35" t="s">
        <v>6854</v>
      </c>
      <c r="N1940" s="35" t="s">
        <v>6855</v>
      </c>
      <c r="O1940" s="35" t="s">
        <v>52</v>
      </c>
      <c r="P1940" s="35" t="s">
        <v>2575</v>
      </c>
      <c r="Q1940" s="35" t="s">
        <v>242</v>
      </c>
      <c r="R1940" s="35" t="s">
        <v>2623</v>
      </c>
      <c r="S1940" s="35" t="s">
        <v>6856</v>
      </c>
      <c r="T1940">
        <v>27600000</v>
      </c>
      <c r="U1940">
        <v>10</v>
      </c>
      <c r="V1940" s="35" t="s">
        <v>14691</v>
      </c>
      <c r="W1940" s="35" t="s">
        <v>258</v>
      </c>
      <c r="X1940" s="35" t="s">
        <v>147</v>
      </c>
      <c r="Y1940" s="35" t="s">
        <v>48</v>
      </c>
      <c r="Z1940" s="35" t="s">
        <v>14691</v>
      </c>
      <c r="AA1940" s="35" t="s">
        <v>14691</v>
      </c>
      <c r="AC1940" s="35" t="s">
        <v>14691</v>
      </c>
      <c r="AD1940" s="35" t="s">
        <v>14691</v>
      </c>
      <c r="AE1940">
        <v>278695932</v>
      </c>
      <c r="AF1940">
        <v>10.1</v>
      </c>
      <c r="AG1940" s="35" t="s">
        <v>14691</v>
      </c>
      <c r="AI1940">
        <v>13800000</v>
      </c>
      <c r="AJ1940" s="20">
        <v>44204</v>
      </c>
      <c r="AK1940" s="20"/>
      <c r="AL1940">
        <v>8700000</v>
      </c>
      <c r="AO1940">
        <v>8700000</v>
      </c>
      <c r="AP1940" s="35" t="s">
        <v>14691</v>
      </c>
      <c r="AQ1940" s="35" t="s">
        <v>14691</v>
      </c>
      <c r="AR1940" s="35" t="s">
        <v>14691</v>
      </c>
      <c r="AS1940" s="35" t="s">
        <v>14691</v>
      </c>
      <c r="AT1940" s="35" t="s">
        <v>14691</v>
      </c>
      <c r="AU1940">
        <v>10.1</v>
      </c>
      <c r="AV1940">
        <v>10.14</v>
      </c>
      <c r="AW1940" t="b">
        <v>0</v>
      </c>
      <c r="AX1940">
        <v>27600000</v>
      </c>
      <c r="AY1940" s="20">
        <v>44938</v>
      </c>
      <c r="AZ1940" s="20"/>
      <c r="BA1940" s="20"/>
      <c r="BB1940">
        <v>1</v>
      </c>
      <c r="BC1940">
        <v>0.5</v>
      </c>
      <c r="BD1940">
        <v>1</v>
      </c>
      <c r="BE1940">
        <v>11.5</v>
      </c>
      <c r="BF1940" s="35" t="s">
        <v>14691</v>
      </c>
      <c r="BG1940" s="35" t="s">
        <v>6861</v>
      </c>
      <c r="BH1940" s="35" t="s">
        <v>14977</v>
      </c>
      <c r="BI1940" s="35" t="s">
        <v>2589</v>
      </c>
      <c r="BJ1940" s="35" t="s">
        <v>6862</v>
      </c>
    </row>
    <row r="1941" spans="1:62" x14ac:dyDescent="0.2">
      <c r="A1941">
        <v>1939</v>
      </c>
      <c r="B1941" s="35" t="s">
        <v>8348</v>
      </c>
      <c r="C1941" s="35" t="s">
        <v>8349</v>
      </c>
      <c r="D1941" s="35" t="s">
        <v>8350</v>
      </c>
      <c r="E1941" s="35" t="s">
        <v>8351</v>
      </c>
      <c r="F1941" s="35" t="s">
        <v>8352</v>
      </c>
      <c r="G1941" s="20">
        <v>44487</v>
      </c>
      <c r="H1941" s="35" t="s">
        <v>256</v>
      </c>
      <c r="I1941" s="35" t="s">
        <v>61</v>
      </c>
      <c r="J1941" s="35" t="s">
        <v>69</v>
      </c>
      <c r="M1941" s="35" t="s">
        <v>8353</v>
      </c>
      <c r="N1941" s="35" t="s">
        <v>8354</v>
      </c>
      <c r="O1941" s="35" t="s">
        <v>255</v>
      </c>
      <c r="P1941" s="35" t="s">
        <v>2575</v>
      </c>
      <c r="Q1941" s="35" t="s">
        <v>254</v>
      </c>
      <c r="R1941" s="35" t="s">
        <v>2577</v>
      </c>
      <c r="S1941" s="35" t="s">
        <v>8355</v>
      </c>
      <c r="T1941">
        <v>23000000</v>
      </c>
      <c r="U1941">
        <v>10</v>
      </c>
      <c r="V1941" s="35" t="s">
        <v>8356</v>
      </c>
      <c r="W1941" s="35" t="s">
        <v>253</v>
      </c>
      <c r="X1941" s="35" t="s">
        <v>156</v>
      </c>
      <c r="Y1941" s="35" t="s">
        <v>48</v>
      </c>
      <c r="Z1941" s="35" t="s">
        <v>14691</v>
      </c>
      <c r="AA1941" s="35" t="s">
        <v>14691</v>
      </c>
      <c r="AC1941" s="35" t="s">
        <v>14691</v>
      </c>
      <c r="AD1941" s="35" t="s">
        <v>14691</v>
      </c>
      <c r="AE1941">
        <v>235750000</v>
      </c>
      <c r="AF1941">
        <v>10.25</v>
      </c>
      <c r="AG1941" s="35" t="s">
        <v>14691</v>
      </c>
      <c r="AI1941">
        <v>11500000</v>
      </c>
      <c r="AJ1941" s="20">
        <v>44504</v>
      </c>
      <c r="AK1941" s="20"/>
      <c r="AL1941">
        <v>13250000</v>
      </c>
      <c r="AO1941">
        <v>13250000</v>
      </c>
      <c r="AP1941" s="35" t="s">
        <v>14691</v>
      </c>
      <c r="AQ1941" s="35" t="s">
        <v>14691</v>
      </c>
      <c r="AR1941" s="35" t="s">
        <v>14691</v>
      </c>
      <c r="AS1941" s="35" t="s">
        <v>14691</v>
      </c>
      <c r="AT1941" s="35" t="s">
        <v>14691</v>
      </c>
      <c r="AU1941">
        <v>10.25</v>
      </c>
      <c r="AV1941">
        <v>10.318</v>
      </c>
      <c r="AW1941" t="b">
        <v>0</v>
      </c>
      <c r="AX1941">
        <v>23000000</v>
      </c>
      <c r="AY1941" s="20">
        <v>44965</v>
      </c>
      <c r="AZ1941" s="20"/>
      <c r="BA1941" s="20">
        <v>45054</v>
      </c>
      <c r="BB1941">
        <v>1</v>
      </c>
      <c r="BC1941">
        <v>0.5</v>
      </c>
      <c r="BD1941">
        <v>1</v>
      </c>
      <c r="BE1941">
        <v>11.5</v>
      </c>
      <c r="BF1941" s="35" t="s">
        <v>14691</v>
      </c>
      <c r="BG1941" s="35" t="s">
        <v>257</v>
      </c>
      <c r="BH1941" s="35" t="s">
        <v>8357</v>
      </c>
      <c r="BI1941" s="35" t="s">
        <v>2580</v>
      </c>
      <c r="BJ1941" s="35" t="s">
        <v>8358</v>
      </c>
    </row>
    <row r="1942" spans="1:62" x14ac:dyDescent="0.2">
      <c r="A1942">
        <v>1940</v>
      </c>
      <c r="B1942" s="35" t="s">
        <v>8348</v>
      </c>
      <c r="C1942" s="35" t="s">
        <v>8349</v>
      </c>
      <c r="D1942" s="35" t="s">
        <v>8350</v>
      </c>
      <c r="E1942" s="35" t="s">
        <v>8359</v>
      </c>
      <c r="F1942" s="35" t="s">
        <v>8352</v>
      </c>
      <c r="G1942" s="20">
        <v>44487</v>
      </c>
      <c r="H1942" s="35" t="s">
        <v>256</v>
      </c>
      <c r="I1942" s="35" t="s">
        <v>61</v>
      </c>
      <c r="J1942" s="35" t="s">
        <v>69</v>
      </c>
      <c r="M1942" s="35" t="s">
        <v>8353</v>
      </c>
      <c r="N1942" s="35" t="s">
        <v>8354</v>
      </c>
      <c r="O1942" s="35" t="s">
        <v>255</v>
      </c>
      <c r="P1942" s="35" t="s">
        <v>2575</v>
      </c>
      <c r="Q1942" s="35" t="s">
        <v>254</v>
      </c>
      <c r="R1942" s="35" t="s">
        <v>2577</v>
      </c>
      <c r="S1942" s="35" t="s">
        <v>8355</v>
      </c>
      <c r="T1942">
        <v>23000000</v>
      </c>
      <c r="U1942">
        <v>10</v>
      </c>
      <c r="V1942" s="35" t="s">
        <v>8356</v>
      </c>
      <c r="W1942" s="35" t="s">
        <v>253</v>
      </c>
      <c r="X1942" s="35" t="s">
        <v>156</v>
      </c>
      <c r="Y1942" s="35" t="s">
        <v>48</v>
      </c>
      <c r="Z1942" s="35" t="s">
        <v>14691</v>
      </c>
      <c r="AA1942" s="35" t="s">
        <v>14691</v>
      </c>
      <c r="AC1942" s="35" t="s">
        <v>14691</v>
      </c>
      <c r="AD1942" s="35" t="s">
        <v>14691</v>
      </c>
      <c r="AE1942">
        <v>235750000</v>
      </c>
      <c r="AF1942">
        <v>10.25</v>
      </c>
      <c r="AG1942" s="35" t="s">
        <v>14691</v>
      </c>
      <c r="AI1942">
        <v>11500000</v>
      </c>
      <c r="AJ1942" s="20">
        <v>44504</v>
      </c>
      <c r="AK1942" s="20"/>
      <c r="AL1942">
        <v>13250000</v>
      </c>
      <c r="AO1942">
        <v>13250000</v>
      </c>
      <c r="AP1942" s="35" t="s">
        <v>14691</v>
      </c>
      <c r="AQ1942" s="35" t="s">
        <v>14691</v>
      </c>
      <c r="AR1942" s="35" t="s">
        <v>14691</v>
      </c>
      <c r="AS1942" s="35" t="s">
        <v>14691</v>
      </c>
      <c r="AT1942" s="35" t="s">
        <v>14691</v>
      </c>
      <c r="AU1942">
        <v>10.25</v>
      </c>
      <c r="AV1942">
        <v>10.318</v>
      </c>
      <c r="AW1942" t="b">
        <v>0</v>
      </c>
      <c r="AX1942">
        <v>23000000</v>
      </c>
      <c r="AY1942" s="20">
        <v>44965</v>
      </c>
      <c r="AZ1942" s="20"/>
      <c r="BA1942" s="20">
        <v>45054</v>
      </c>
      <c r="BB1942">
        <v>1</v>
      </c>
      <c r="BC1942">
        <v>0.5</v>
      </c>
      <c r="BD1942">
        <v>1</v>
      </c>
      <c r="BE1942">
        <v>11.5</v>
      </c>
      <c r="BF1942" s="35" t="s">
        <v>14691</v>
      </c>
      <c r="BG1942" s="35" t="s">
        <v>8360</v>
      </c>
      <c r="BH1942" s="35" t="s">
        <v>8361</v>
      </c>
      <c r="BI1942" s="35" t="s">
        <v>2584</v>
      </c>
      <c r="BJ1942" s="35" t="s">
        <v>8362</v>
      </c>
    </row>
    <row r="1943" spans="1:62" x14ac:dyDescent="0.2">
      <c r="A1943">
        <v>1941</v>
      </c>
      <c r="B1943" s="35" t="s">
        <v>8348</v>
      </c>
      <c r="C1943" s="35" t="s">
        <v>8349</v>
      </c>
      <c r="D1943" s="35" t="s">
        <v>8350</v>
      </c>
      <c r="E1943" s="35" t="s">
        <v>8363</v>
      </c>
      <c r="F1943" s="35" t="s">
        <v>8352</v>
      </c>
      <c r="G1943" s="20">
        <v>44487</v>
      </c>
      <c r="H1943" s="35" t="s">
        <v>256</v>
      </c>
      <c r="I1943" s="35" t="s">
        <v>61</v>
      </c>
      <c r="J1943" s="35" t="s">
        <v>69</v>
      </c>
      <c r="M1943" s="35" t="s">
        <v>8353</v>
      </c>
      <c r="N1943" s="35" t="s">
        <v>8354</v>
      </c>
      <c r="O1943" s="35" t="s">
        <v>255</v>
      </c>
      <c r="P1943" s="35" t="s">
        <v>2575</v>
      </c>
      <c r="Q1943" s="35" t="s">
        <v>254</v>
      </c>
      <c r="R1943" s="35" t="s">
        <v>2577</v>
      </c>
      <c r="S1943" s="35" t="s">
        <v>8355</v>
      </c>
      <c r="T1943">
        <v>23000000</v>
      </c>
      <c r="U1943">
        <v>10</v>
      </c>
      <c r="V1943" s="35" t="s">
        <v>8356</v>
      </c>
      <c r="W1943" s="35" t="s">
        <v>253</v>
      </c>
      <c r="X1943" s="35" t="s">
        <v>156</v>
      </c>
      <c r="Y1943" s="35" t="s">
        <v>48</v>
      </c>
      <c r="Z1943" s="35" t="s">
        <v>14691</v>
      </c>
      <c r="AA1943" s="35" t="s">
        <v>14691</v>
      </c>
      <c r="AC1943" s="35" t="s">
        <v>14691</v>
      </c>
      <c r="AD1943" s="35" t="s">
        <v>14691</v>
      </c>
      <c r="AE1943">
        <v>235750000</v>
      </c>
      <c r="AF1943">
        <v>10.25</v>
      </c>
      <c r="AG1943" s="35" t="s">
        <v>14691</v>
      </c>
      <c r="AI1943">
        <v>11500000</v>
      </c>
      <c r="AJ1943" s="20">
        <v>44504</v>
      </c>
      <c r="AK1943" s="20"/>
      <c r="AL1943">
        <v>13250000</v>
      </c>
      <c r="AO1943">
        <v>13250000</v>
      </c>
      <c r="AP1943" s="35" t="s">
        <v>14691</v>
      </c>
      <c r="AQ1943" s="35" t="s">
        <v>14691</v>
      </c>
      <c r="AR1943" s="35" t="s">
        <v>14691</v>
      </c>
      <c r="AS1943" s="35" t="s">
        <v>14691</v>
      </c>
      <c r="AT1943" s="35" t="s">
        <v>14691</v>
      </c>
      <c r="AU1943">
        <v>10.25</v>
      </c>
      <c r="AV1943">
        <v>10.318</v>
      </c>
      <c r="AW1943" t="b">
        <v>0</v>
      </c>
      <c r="AX1943">
        <v>23000000</v>
      </c>
      <c r="AY1943" s="20">
        <v>44965</v>
      </c>
      <c r="AZ1943" s="20"/>
      <c r="BA1943" s="20">
        <v>45054</v>
      </c>
      <c r="BB1943">
        <v>1</v>
      </c>
      <c r="BC1943">
        <v>0.5</v>
      </c>
      <c r="BD1943">
        <v>1</v>
      </c>
      <c r="BE1943">
        <v>11.5</v>
      </c>
      <c r="BF1943" s="35" t="s">
        <v>14691</v>
      </c>
      <c r="BG1943" s="35" t="s">
        <v>8364</v>
      </c>
      <c r="BH1943" s="35" t="s">
        <v>8365</v>
      </c>
      <c r="BI1943" s="35" t="s">
        <v>2589</v>
      </c>
      <c r="BJ1943" s="35" t="s">
        <v>8366</v>
      </c>
    </row>
    <row r="1944" spans="1:62" x14ac:dyDescent="0.2">
      <c r="A1944">
        <v>1942</v>
      </c>
      <c r="B1944" s="35" t="s">
        <v>14362</v>
      </c>
      <c r="C1944" s="35" t="s">
        <v>14363</v>
      </c>
      <c r="D1944" s="35" t="s">
        <v>14364</v>
      </c>
      <c r="E1944" s="35" t="s">
        <v>14365</v>
      </c>
      <c r="F1944" s="35" t="s">
        <v>14366</v>
      </c>
      <c r="G1944" s="20">
        <v>44246</v>
      </c>
      <c r="H1944" s="35" t="s">
        <v>3225</v>
      </c>
      <c r="I1944" s="35" t="s">
        <v>61</v>
      </c>
      <c r="J1944" s="35" t="s">
        <v>53</v>
      </c>
      <c r="K1944">
        <v>18</v>
      </c>
      <c r="L1944">
        <v>9.1999999999999993</v>
      </c>
      <c r="M1944" s="35" t="s">
        <v>14367</v>
      </c>
      <c r="N1944" s="35" t="s">
        <v>14368</v>
      </c>
      <c r="O1944" s="35" t="s">
        <v>251</v>
      </c>
      <c r="P1944" s="35" t="s">
        <v>4409</v>
      </c>
      <c r="Q1944" s="35" t="s">
        <v>74</v>
      </c>
      <c r="R1944" s="35" t="s">
        <v>2577</v>
      </c>
      <c r="S1944" s="35" t="s">
        <v>14369</v>
      </c>
      <c r="T1944">
        <v>18036299</v>
      </c>
      <c r="U1944">
        <v>10</v>
      </c>
      <c r="V1944" s="35" t="s">
        <v>14691</v>
      </c>
      <c r="W1944" s="35" t="s">
        <v>250</v>
      </c>
      <c r="X1944" s="35" t="s">
        <v>79</v>
      </c>
      <c r="Y1944" s="35" t="s">
        <v>48</v>
      </c>
      <c r="Z1944" s="35" t="s">
        <v>14691</v>
      </c>
      <c r="AA1944" s="35" t="s">
        <v>14691</v>
      </c>
      <c r="AB1944">
        <v>112500000</v>
      </c>
      <c r="AC1944" s="35" t="s">
        <v>14370</v>
      </c>
      <c r="AD1944" s="35" t="s">
        <v>14371</v>
      </c>
      <c r="AE1944">
        <v>180363729</v>
      </c>
      <c r="AF1944">
        <v>10</v>
      </c>
      <c r="AG1944" s="35" t="s">
        <v>14691</v>
      </c>
      <c r="AI1944">
        <v>6012100</v>
      </c>
      <c r="AJ1944" s="20">
        <v>44419</v>
      </c>
      <c r="AK1944" s="20"/>
      <c r="AL1944">
        <v>6107260</v>
      </c>
      <c r="AO1944">
        <v>4071507</v>
      </c>
      <c r="AP1944" s="35" t="s">
        <v>14691</v>
      </c>
      <c r="AQ1944" s="35" t="s">
        <v>14691</v>
      </c>
      <c r="AR1944" s="35" t="s">
        <v>14691</v>
      </c>
      <c r="AS1944" s="35" t="s">
        <v>14691</v>
      </c>
      <c r="AT1944" s="35" t="s">
        <v>14691</v>
      </c>
      <c r="AU1944">
        <v>10.01</v>
      </c>
      <c r="AV1944">
        <v>10.1</v>
      </c>
      <c r="AW1944" t="b">
        <v>0</v>
      </c>
      <c r="AX1944">
        <v>18036299</v>
      </c>
      <c r="AY1944" s="20">
        <v>45151</v>
      </c>
      <c r="AZ1944" s="20"/>
      <c r="BA1944" s="20"/>
      <c r="BB1944">
        <v>1</v>
      </c>
      <c r="BC1944">
        <v>0.3333333432674408</v>
      </c>
      <c r="BD1944">
        <v>1</v>
      </c>
      <c r="BE1944">
        <v>11.5</v>
      </c>
      <c r="BF1944" s="35" t="s">
        <v>14691</v>
      </c>
      <c r="BG1944" s="35" t="s">
        <v>252</v>
      </c>
      <c r="BH1944" s="35" t="s">
        <v>14372</v>
      </c>
      <c r="BI1944" s="35" t="s">
        <v>2580</v>
      </c>
      <c r="BJ1944" s="35" t="s">
        <v>14373</v>
      </c>
    </row>
    <row r="1945" spans="1:62" x14ac:dyDescent="0.2">
      <c r="A1945">
        <v>1943</v>
      </c>
      <c r="B1945" s="35" t="s">
        <v>14362</v>
      </c>
      <c r="C1945" s="35" t="s">
        <v>14363</v>
      </c>
      <c r="D1945" s="35" t="s">
        <v>14364</v>
      </c>
      <c r="E1945" s="35" t="s">
        <v>14374</v>
      </c>
      <c r="F1945" s="35" t="s">
        <v>14366</v>
      </c>
      <c r="G1945" s="20">
        <v>44246</v>
      </c>
      <c r="H1945" s="35" t="s">
        <v>3225</v>
      </c>
      <c r="I1945" s="35" t="s">
        <v>61</v>
      </c>
      <c r="J1945" s="35" t="s">
        <v>53</v>
      </c>
      <c r="K1945">
        <v>18</v>
      </c>
      <c r="L1945">
        <v>9.1999999999999993</v>
      </c>
      <c r="M1945" s="35" t="s">
        <v>14367</v>
      </c>
      <c r="N1945" s="35" t="s">
        <v>14368</v>
      </c>
      <c r="O1945" s="35" t="s">
        <v>251</v>
      </c>
      <c r="P1945" s="35" t="s">
        <v>4409</v>
      </c>
      <c r="Q1945" s="35" t="s">
        <v>74</v>
      </c>
      <c r="R1945" s="35" t="s">
        <v>2577</v>
      </c>
      <c r="S1945" s="35" t="s">
        <v>14369</v>
      </c>
      <c r="T1945">
        <v>18036299</v>
      </c>
      <c r="U1945">
        <v>10</v>
      </c>
      <c r="V1945" s="35" t="s">
        <v>14691</v>
      </c>
      <c r="W1945" s="35" t="s">
        <v>250</v>
      </c>
      <c r="X1945" s="35" t="s">
        <v>79</v>
      </c>
      <c r="Y1945" s="35" t="s">
        <v>48</v>
      </c>
      <c r="Z1945" s="35" t="s">
        <v>14691</v>
      </c>
      <c r="AA1945" s="35" t="s">
        <v>14691</v>
      </c>
      <c r="AB1945">
        <v>112500000</v>
      </c>
      <c r="AC1945" s="35" t="s">
        <v>14370</v>
      </c>
      <c r="AD1945" s="35" t="s">
        <v>14371</v>
      </c>
      <c r="AE1945">
        <v>180363729</v>
      </c>
      <c r="AF1945">
        <v>10</v>
      </c>
      <c r="AG1945" s="35" t="s">
        <v>14691</v>
      </c>
      <c r="AI1945">
        <v>6012100</v>
      </c>
      <c r="AJ1945" s="20">
        <v>44419</v>
      </c>
      <c r="AK1945" s="20"/>
      <c r="AL1945">
        <v>6107260</v>
      </c>
      <c r="AO1945">
        <v>4071507</v>
      </c>
      <c r="AP1945" s="35" t="s">
        <v>14691</v>
      </c>
      <c r="AQ1945" s="35" t="s">
        <v>14691</v>
      </c>
      <c r="AR1945" s="35" t="s">
        <v>14691</v>
      </c>
      <c r="AS1945" s="35" t="s">
        <v>14691</v>
      </c>
      <c r="AT1945" s="35" t="s">
        <v>14691</v>
      </c>
      <c r="AU1945">
        <v>10.01</v>
      </c>
      <c r="AV1945">
        <v>10.1</v>
      </c>
      <c r="AW1945" t="b">
        <v>0</v>
      </c>
      <c r="AX1945">
        <v>18036299</v>
      </c>
      <c r="AY1945" s="20">
        <v>45151</v>
      </c>
      <c r="AZ1945" s="20"/>
      <c r="BA1945" s="20"/>
      <c r="BB1945">
        <v>1</v>
      </c>
      <c r="BC1945">
        <v>0.3333333432674408</v>
      </c>
      <c r="BD1945">
        <v>1</v>
      </c>
      <c r="BE1945">
        <v>11.5</v>
      </c>
      <c r="BF1945" s="35" t="s">
        <v>14691</v>
      </c>
      <c r="BG1945" s="35" t="s">
        <v>14362</v>
      </c>
      <c r="BH1945" s="35" t="s">
        <v>14375</v>
      </c>
      <c r="BI1945" s="35" t="s">
        <v>2584</v>
      </c>
      <c r="BJ1945" s="35" t="s">
        <v>14376</v>
      </c>
    </row>
    <row r="1946" spans="1:62" x14ac:dyDescent="0.2">
      <c r="A1946">
        <v>1944</v>
      </c>
      <c r="B1946" s="35" t="s">
        <v>14362</v>
      </c>
      <c r="C1946" s="35" t="s">
        <v>14363</v>
      </c>
      <c r="D1946" s="35" t="s">
        <v>14364</v>
      </c>
      <c r="E1946" s="35" t="s">
        <v>14377</v>
      </c>
      <c r="F1946" s="35" t="s">
        <v>14366</v>
      </c>
      <c r="G1946" s="20">
        <v>44246</v>
      </c>
      <c r="H1946" s="35" t="s">
        <v>3225</v>
      </c>
      <c r="I1946" s="35" t="s">
        <v>61</v>
      </c>
      <c r="J1946" s="35" t="s">
        <v>53</v>
      </c>
      <c r="K1946">
        <v>18</v>
      </c>
      <c r="L1946">
        <v>9.1999999999999993</v>
      </c>
      <c r="M1946" s="35" t="s">
        <v>14367</v>
      </c>
      <c r="N1946" s="35" t="s">
        <v>14368</v>
      </c>
      <c r="O1946" s="35" t="s">
        <v>251</v>
      </c>
      <c r="P1946" s="35" t="s">
        <v>4409</v>
      </c>
      <c r="Q1946" s="35" t="s">
        <v>74</v>
      </c>
      <c r="R1946" s="35" t="s">
        <v>2577</v>
      </c>
      <c r="S1946" s="35" t="s">
        <v>14369</v>
      </c>
      <c r="T1946">
        <v>18036299</v>
      </c>
      <c r="U1946">
        <v>10</v>
      </c>
      <c r="V1946" s="35" t="s">
        <v>14691</v>
      </c>
      <c r="W1946" s="35" t="s">
        <v>250</v>
      </c>
      <c r="X1946" s="35" t="s">
        <v>79</v>
      </c>
      <c r="Y1946" s="35" t="s">
        <v>48</v>
      </c>
      <c r="Z1946" s="35" t="s">
        <v>14691</v>
      </c>
      <c r="AA1946" s="35" t="s">
        <v>14691</v>
      </c>
      <c r="AB1946">
        <v>112500000</v>
      </c>
      <c r="AC1946" s="35" t="s">
        <v>14370</v>
      </c>
      <c r="AD1946" s="35" t="s">
        <v>14371</v>
      </c>
      <c r="AE1946">
        <v>180363729</v>
      </c>
      <c r="AF1946">
        <v>10</v>
      </c>
      <c r="AG1946" s="35" t="s">
        <v>14691</v>
      </c>
      <c r="AI1946">
        <v>6012100</v>
      </c>
      <c r="AJ1946" s="20">
        <v>44419</v>
      </c>
      <c r="AK1946" s="20"/>
      <c r="AL1946">
        <v>6107260</v>
      </c>
      <c r="AO1946">
        <v>4071507</v>
      </c>
      <c r="AP1946" s="35" t="s">
        <v>14691</v>
      </c>
      <c r="AQ1946" s="35" t="s">
        <v>14691</v>
      </c>
      <c r="AR1946" s="35" t="s">
        <v>14691</v>
      </c>
      <c r="AS1946" s="35" t="s">
        <v>14691</v>
      </c>
      <c r="AT1946" s="35" t="s">
        <v>14691</v>
      </c>
      <c r="AU1946">
        <v>10.01</v>
      </c>
      <c r="AV1946">
        <v>10.1</v>
      </c>
      <c r="AW1946" t="b">
        <v>0</v>
      </c>
      <c r="AX1946">
        <v>18036299</v>
      </c>
      <c r="AY1946" s="20">
        <v>45151</v>
      </c>
      <c r="AZ1946" s="20"/>
      <c r="BA1946" s="20"/>
      <c r="BB1946">
        <v>1</v>
      </c>
      <c r="BC1946">
        <v>0.3333333432674408</v>
      </c>
      <c r="BD1946">
        <v>1</v>
      </c>
      <c r="BE1946">
        <v>11.5</v>
      </c>
      <c r="BF1946" s="35" t="s">
        <v>14691</v>
      </c>
      <c r="BG1946" s="35" t="s">
        <v>14378</v>
      </c>
      <c r="BH1946" s="35" t="s">
        <v>14379</v>
      </c>
      <c r="BI1946" s="35" t="s">
        <v>2589</v>
      </c>
      <c r="BJ1946" s="35" t="s">
        <v>14380</v>
      </c>
    </row>
    <row r="1947" spans="1:62" x14ac:dyDescent="0.2">
      <c r="A1947">
        <v>1945</v>
      </c>
      <c r="B1947" s="35" t="s">
        <v>4761</v>
      </c>
      <c r="C1947" s="35" t="s">
        <v>4762</v>
      </c>
      <c r="D1947" s="35" t="s">
        <v>4763</v>
      </c>
      <c r="E1947" s="35" t="s">
        <v>4764</v>
      </c>
      <c r="F1947" s="35" t="s">
        <v>4765</v>
      </c>
      <c r="G1947" s="20">
        <v>44078</v>
      </c>
      <c r="H1947" s="35" t="s">
        <v>3225</v>
      </c>
      <c r="I1947" s="35" t="s">
        <v>54</v>
      </c>
      <c r="J1947" s="35" t="s">
        <v>119</v>
      </c>
      <c r="K1947">
        <v>18</v>
      </c>
      <c r="L1947">
        <v>9.1999999999999993</v>
      </c>
      <c r="M1947" s="35" t="s">
        <v>4766</v>
      </c>
      <c r="N1947" s="35" t="s">
        <v>4767</v>
      </c>
      <c r="O1947" s="35" t="s">
        <v>82</v>
      </c>
      <c r="P1947" s="35" t="s">
        <v>4768</v>
      </c>
      <c r="Q1947" s="35" t="s">
        <v>81</v>
      </c>
      <c r="R1947" s="35" t="s">
        <v>2577</v>
      </c>
      <c r="S1947" s="35" t="s">
        <v>4769</v>
      </c>
      <c r="T1947">
        <v>35000000</v>
      </c>
      <c r="U1947">
        <v>10</v>
      </c>
      <c r="V1947" s="35" t="s">
        <v>4770</v>
      </c>
      <c r="W1947" s="35" t="s">
        <v>80</v>
      </c>
      <c r="X1947" s="35" t="s">
        <v>79</v>
      </c>
      <c r="Y1947" s="35" t="s">
        <v>48</v>
      </c>
      <c r="Z1947" s="35" t="s">
        <v>65</v>
      </c>
      <c r="AA1947" s="35" t="s">
        <v>219</v>
      </c>
      <c r="AB1947">
        <v>100000000</v>
      </c>
      <c r="AC1947" s="35" t="s">
        <v>4771</v>
      </c>
      <c r="AD1947" s="35" t="s">
        <v>4772</v>
      </c>
      <c r="AE1947">
        <v>350027211</v>
      </c>
      <c r="AF1947">
        <v>10</v>
      </c>
      <c r="AG1947" s="35" t="s">
        <v>14691</v>
      </c>
      <c r="AI1947">
        <v>7000000</v>
      </c>
      <c r="AJ1947" s="20">
        <v>44111</v>
      </c>
      <c r="AK1947" s="20"/>
      <c r="AL1947">
        <v>9000000</v>
      </c>
      <c r="AO1947">
        <v>6000000</v>
      </c>
      <c r="AP1947" s="35" t="s">
        <v>14691</v>
      </c>
      <c r="AQ1947" s="35" t="s">
        <v>14691</v>
      </c>
      <c r="AR1947" s="35" t="s">
        <v>14691</v>
      </c>
      <c r="AS1947" s="35" t="s">
        <v>14691</v>
      </c>
      <c r="AT1947" s="35" t="s">
        <v>14691</v>
      </c>
      <c r="AU1947">
        <v>10.01</v>
      </c>
      <c r="AV1947">
        <v>10.045999999999999</v>
      </c>
      <c r="AW1947" t="b">
        <v>0</v>
      </c>
      <c r="AX1947">
        <v>35000000</v>
      </c>
      <c r="AY1947" s="20">
        <v>44843</v>
      </c>
      <c r="AZ1947" s="20"/>
      <c r="BA1947" s="20"/>
      <c r="BB1947">
        <v>1</v>
      </c>
      <c r="BC1947">
        <v>0.20000000298023224</v>
      </c>
      <c r="BD1947">
        <v>1</v>
      </c>
      <c r="BE1947">
        <v>11.5</v>
      </c>
      <c r="BF1947" s="35" t="s">
        <v>14691</v>
      </c>
      <c r="BG1947" s="35" t="s">
        <v>249</v>
      </c>
      <c r="BH1947" s="35" t="s">
        <v>4773</v>
      </c>
      <c r="BI1947" s="35" t="s">
        <v>2580</v>
      </c>
      <c r="BJ1947" s="35" t="s">
        <v>4774</v>
      </c>
    </row>
    <row r="1948" spans="1:62" x14ac:dyDescent="0.2">
      <c r="A1948">
        <v>1946</v>
      </c>
      <c r="B1948" s="35" t="s">
        <v>4761</v>
      </c>
      <c r="C1948" s="35" t="s">
        <v>4762</v>
      </c>
      <c r="D1948" s="35" t="s">
        <v>4763</v>
      </c>
      <c r="E1948" s="35" t="s">
        <v>4775</v>
      </c>
      <c r="F1948" s="35" t="s">
        <v>4765</v>
      </c>
      <c r="G1948" s="20">
        <v>44078</v>
      </c>
      <c r="H1948" s="35" t="s">
        <v>3225</v>
      </c>
      <c r="I1948" s="35" t="s">
        <v>54</v>
      </c>
      <c r="J1948" s="35" t="s">
        <v>119</v>
      </c>
      <c r="K1948">
        <v>18</v>
      </c>
      <c r="L1948">
        <v>9.1999999999999993</v>
      </c>
      <c r="M1948" s="35" t="s">
        <v>4766</v>
      </c>
      <c r="N1948" s="35" t="s">
        <v>4767</v>
      </c>
      <c r="O1948" s="35" t="s">
        <v>82</v>
      </c>
      <c r="P1948" s="35" t="s">
        <v>4768</v>
      </c>
      <c r="Q1948" s="35" t="s">
        <v>81</v>
      </c>
      <c r="R1948" s="35" t="s">
        <v>2577</v>
      </c>
      <c r="S1948" s="35" t="s">
        <v>4769</v>
      </c>
      <c r="T1948">
        <v>35000000</v>
      </c>
      <c r="U1948">
        <v>10</v>
      </c>
      <c r="V1948" s="35" t="s">
        <v>4770</v>
      </c>
      <c r="W1948" s="35" t="s">
        <v>80</v>
      </c>
      <c r="X1948" s="35" t="s">
        <v>79</v>
      </c>
      <c r="Y1948" s="35" t="s">
        <v>48</v>
      </c>
      <c r="Z1948" s="35" t="s">
        <v>65</v>
      </c>
      <c r="AA1948" s="35" t="s">
        <v>219</v>
      </c>
      <c r="AB1948">
        <v>100000000</v>
      </c>
      <c r="AC1948" s="35" t="s">
        <v>4771</v>
      </c>
      <c r="AD1948" s="35" t="s">
        <v>4772</v>
      </c>
      <c r="AE1948">
        <v>350027211</v>
      </c>
      <c r="AF1948">
        <v>10</v>
      </c>
      <c r="AG1948" s="35" t="s">
        <v>14691</v>
      </c>
      <c r="AI1948">
        <v>7000000</v>
      </c>
      <c r="AJ1948" s="20">
        <v>44111</v>
      </c>
      <c r="AK1948" s="20"/>
      <c r="AL1948">
        <v>9000000</v>
      </c>
      <c r="AO1948">
        <v>6000000</v>
      </c>
      <c r="AP1948" s="35" t="s">
        <v>14691</v>
      </c>
      <c r="AQ1948" s="35" t="s">
        <v>14691</v>
      </c>
      <c r="AR1948" s="35" t="s">
        <v>14691</v>
      </c>
      <c r="AS1948" s="35" t="s">
        <v>14691</v>
      </c>
      <c r="AT1948" s="35" t="s">
        <v>14691</v>
      </c>
      <c r="AU1948">
        <v>10.01</v>
      </c>
      <c r="AV1948">
        <v>10.045999999999999</v>
      </c>
      <c r="AW1948" t="b">
        <v>0</v>
      </c>
      <c r="AX1948">
        <v>35000000</v>
      </c>
      <c r="AY1948" s="20">
        <v>44843</v>
      </c>
      <c r="AZ1948" s="20"/>
      <c r="BA1948" s="20"/>
      <c r="BB1948">
        <v>1</v>
      </c>
      <c r="BC1948">
        <v>0.20000000298023224</v>
      </c>
      <c r="BD1948">
        <v>1</v>
      </c>
      <c r="BE1948">
        <v>11.5</v>
      </c>
      <c r="BF1948" s="35" t="s">
        <v>14691</v>
      </c>
      <c r="BG1948" s="35" t="s">
        <v>4761</v>
      </c>
      <c r="BH1948" s="35" t="s">
        <v>4776</v>
      </c>
      <c r="BI1948" s="35" t="s">
        <v>2584</v>
      </c>
      <c r="BJ1948" s="35" t="s">
        <v>4777</v>
      </c>
    </row>
    <row r="1949" spans="1:62" x14ac:dyDescent="0.2">
      <c r="A1949">
        <v>1947</v>
      </c>
      <c r="B1949" s="35" t="s">
        <v>4761</v>
      </c>
      <c r="C1949" s="35" t="s">
        <v>4762</v>
      </c>
      <c r="D1949" s="35" t="s">
        <v>4763</v>
      </c>
      <c r="E1949" s="35" t="s">
        <v>4778</v>
      </c>
      <c r="F1949" s="35" t="s">
        <v>4765</v>
      </c>
      <c r="G1949" s="20">
        <v>44078</v>
      </c>
      <c r="H1949" s="35" t="s">
        <v>3225</v>
      </c>
      <c r="I1949" s="35" t="s">
        <v>54</v>
      </c>
      <c r="J1949" s="35" t="s">
        <v>119</v>
      </c>
      <c r="K1949">
        <v>18</v>
      </c>
      <c r="L1949">
        <v>9.1999999999999993</v>
      </c>
      <c r="M1949" s="35" t="s">
        <v>4766</v>
      </c>
      <c r="N1949" s="35" t="s">
        <v>4767</v>
      </c>
      <c r="O1949" s="35" t="s">
        <v>82</v>
      </c>
      <c r="P1949" s="35" t="s">
        <v>4768</v>
      </c>
      <c r="Q1949" s="35" t="s">
        <v>81</v>
      </c>
      <c r="R1949" s="35" t="s">
        <v>2577</v>
      </c>
      <c r="S1949" s="35" t="s">
        <v>4769</v>
      </c>
      <c r="T1949">
        <v>35000000</v>
      </c>
      <c r="U1949">
        <v>10</v>
      </c>
      <c r="V1949" s="35" t="s">
        <v>4770</v>
      </c>
      <c r="W1949" s="35" t="s">
        <v>80</v>
      </c>
      <c r="X1949" s="35" t="s">
        <v>79</v>
      </c>
      <c r="Y1949" s="35" t="s">
        <v>48</v>
      </c>
      <c r="Z1949" s="35" t="s">
        <v>65</v>
      </c>
      <c r="AA1949" s="35" t="s">
        <v>219</v>
      </c>
      <c r="AB1949">
        <v>100000000</v>
      </c>
      <c r="AC1949" s="35" t="s">
        <v>4771</v>
      </c>
      <c r="AD1949" s="35" t="s">
        <v>4772</v>
      </c>
      <c r="AE1949">
        <v>350027211</v>
      </c>
      <c r="AF1949">
        <v>10</v>
      </c>
      <c r="AG1949" s="35" t="s">
        <v>14691</v>
      </c>
      <c r="AI1949">
        <v>7000000</v>
      </c>
      <c r="AJ1949" s="20">
        <v>44111</v>
      </c>
      <c r="AK1949" s="20"/>
      <c r="AL1949">
        <v>9000000</v>
      </c>
      <c r="AO1949">
        <v>6000000</v>
      </c>
      <c r="AP1949" s="35" t="s">
        <v>14691</v>
      </c>
      <c r="AQ1949" s="35" t="s">
        <v>14691</v>
      </c>
      <c r="AR1949" s="35" t="s">
        <v>14691</v>
      </c>
      <c r="AS1949" s="35" t="s">
        <v>14691</v>
      </c>
      <c r="AT1949" s="35" t="s">
        <v>14691</v>
      </c>
      <c r="AU1949">
        <v>10.01</v>
      </c>
      <c r="AV1949">
        <v>10.045999999999999</v>
      </c>
      <c r="AW1949" t="b">
        <v>0</v>
      </c>
      <c r="AX1949">
        <v>35000000</v>
      </c>
      <c r="AY1949" s="20">
        <v>44843</v>
      </c>
      <c r="AZ1949" s="20"/>
      <c r="BA1949" s="20"/>
      <c r="BB1949">
        <v>1</v>
      </c>
      <c r="BC1949">
        <v>0.20000000298023224</v>
      </c>
      <c r="BD1949">
        <v>1</v>
      </c>
      <c r="BE1949">
        <v>11.5</v>
      </c>
      <c r="BF1949" s="35" t="s">
        <v>14691</v>
      </c>
      <c r="BG1949" s="35" t="s">
        <v>4779</v>
      </c>
      <c r="BH1949" s="35" t="s">
        <v>4780</v>
      </c>
      <c r="BI1949" s="35" t="s">
        <v>2589</v>
      </c>
      <c r="BJ1949" s="35" t="s">
        <v>4781</v>
      </c>
    </row>
    <row r="1950" spans="1:62" x14ac:dyDescent="0.2">
      <c r="A1950">
        <v>1948</v>
      </c>
      <c r="B1950" s="35" t="s">
        <v>12542</v>
      </c>
      <c r="C1950" s="35" t="s">
        <v>12543</v>
      </c>
      <c r="D1950" s="35" t="s">
        <v>12544</v>
      </c>
      <c r="E1950" s="35" t="s">
        <v>12545</v>
      </c>
      <c r="F1950" s="35" t="s">
        <v>12546</v>
      </c>
      <c r="G1950" s="20">
        <v>44245</v>
      </c>
      <c r="H1950" s="35" t="s">
        <v>247</v>
      </c>
      <c r="I1950" s="35" t="s">
        <v>54</v>
      </c>
      <c r="J1950" s="35" t="s">
        <v>69</v>
      </c>
      <c r="K1950">
        <v>18</v>
      </c>
      <c r="L1950">
        <v>9.1999999999999993</v>
      </c>
      <c r="M1950" s="35" t="s">
        <v>8541</v>
      </c>
      <c r="N1950" s="35" t="s">
        <v>12547</v>
      </c>
      <c r="O1950" s="35" t="s">
        <v>122</v>
      </c>
      <c r="P1950" s="35" t="s">
        <v>2575</v>
      </c>
      <c r="Q1950" s="35" t="s">
        <v>51</v>
      </c>
      <c r="R1950" s="35" t="s">
        <v>2577</v>
      </c>
      <c r="S1950" s="35" t="s">
        <v>12548</v>
      </c>
      <c r="T1950">
        <v>41400000</v>
      </c>
      <c r="U1950">
        <v>10</v>
      </c>
      <c r="V1950" s="35" t="s">
        <v>14691</v>
      </c>
      <c r="W1950" s="35" t="s">
        <v>246</v>
      </c>
      <c r="X1950" s="35" t="s">
        <v>49</v>
      </c>
      <c r="Y1950" s="35" t="s">
        <v>48</v>
      </c>
      <c r="Z1950" s="35" t="s">
        <v>14691</v>
      </c>
      <c r="AA1950" s="35" t="s">
        <v>14691</v>
      </c>
      <c r="AC1950" s="35" t="s">
        <v>14691</v>
      </c>
      <c r="AD1950" s="35" t="s">
        <v>14691</v>
      </c>
      <c r="AE1950">
        <v>422280000</v>
      </c>
      <c r="AF1950">
        <v>10.199999999999999</v>
      </c>
      <c r="AG1950" s="35" t="s">
        <v>14691</v>
      </c>
      <c r="AI1950">
        <v>20700000</v>
      </c>
      <c r="AJ1950" s="20">
        <v>44503</v>
      </c>
      <c r="AK1950" s="20"/>
      <c r="AL1950">
        <v>20560000</v>
      </c>
      <c r="AO1950">
        <v>20560000</v>
      </c>
      <c r="AP1950" s="35" t="s">
        <v>14691</v>
      </c>
      <c r="AQ1950" s="35" t="s">
        <v>14691</v>
      </c>
      <c r="AR1950" s="35" t="s">
        <v>14691</v>
      </c>
      <c r="AS1950" s="35" t="s">
        <v>14691</v>
      </c>
      <c r="AT1950" s="35" t="s">
        <v>14691</v>
      </c>
      <c r="AU1950">
        <v>10.199999999999999</v>
      </c>
      <c r="AV1950">
        <v>10.282999999999999</v>
      </c>
      <c r="AW1950" t="b">
        <v>0</v>
      </c>
      <c r="AX1950">
        <v>41400000</v>
      </c>
      <c r="AY1950" s="20">
        <v>45051</v>
      </c>
      <c r="AZ1950" s="20"/>
      <c r="BA1950" s="20">
        <v>45235</v>
      </c>
      <c r="BB1950">
        <v>1</v>
      </c>
      <c r="BC1950">
        <v>0.5</v>
      </c>
      <c r="BD1950">
        <v>1</v>
      </c>
      <c r="BE1950">
        <v>11.5</v>
      </c>
      <c r="BF1950" s="35" t="s">
        <v>14691</v>
      </c>
      <c r="BG1950" s="35" t="s">
        <v>248</v>
      </c>
      <c r="BH1950" s="35" t="s">
        <v>12549</v>
      </c>
      <c r="BI1950" s="35" t="s">
        <v>2580</v>
      </c>
      <c r="BJ1950" s="35" t="s">
        <v>12550</v>
      </c>
    </row>
    <row r="1951" spans="1:62" x14ac:dyDescent="0.2">
      <c r="A1951">
        <v>1949</v>
      </c>
      <c r="B1951" s="35" t="s">
        <v>12542</v>
      </c>
      <c r="C1951" s="35" t="s">
        <v>12543</v>
      </c>
      <c r="D1951" s="35" t="s">
        <v>12544</v>
      </c>
      <c r="E1951" s="35" t="s">
        <v>12551</v>
      </c>
      <c r="F1951" s="35" t="s">
        <v>12546</v>
      </c>
      <c r="G1951" s="20">
        <v>44245</v>
      </c>
      <c r="H1951" s="35" t="s">
        <v>247</v>
      </c>
      <c r="I1951" s="35" t="s">
        <v>54</v>
      </c>
      <c r="J1951" s="35" t="s">
        <v>69</v>
      </c>
      <c r="K1951">
        <v>18</v>
      </c>
      <c r="L1951">
        <v>9.1999999999999993</v>
      </c>
      <c r="M1951" s="35" t="s">
        <v>8541</v>
      </c>
      <c r="N1951" s="35" t="s">
        <v>12547</v>
      </c>
      <c r="O1951" s="35" t="s">
        <v>122</v>
      </c>
      <c r="P1951" s="35" t="s">
        <v>2575</v>
      </c>
      <c r="Q1951" s="35" t="s">
        <v>51</v>
      </c>
      <c r="R1951" s="35" t="s">
        <v>2577</v>
      </c>
      <c r="S1951" s="35" t="s">
        <v>12548</v>
      </c>
      <c r="T1951">
        <v>41400000</v>
      </c>
      <c r="U1951">
        <v>10</v>
      </c>
      <c r="V1951" s="35" t="s">
        <v>14691</v>
      </c>
      <c r="W1951" s="35" t="s">
        <v>246</v>
      </c>
      <c r="X1951" s="35" t="s">
        <v>49</v>
      </c>
      <c r="Y1951" s="35" t="s">
        <v>48</v>
      </c>
      <c r="Z1951" s="35" t="s">
        <v>14691</v>
      </c>
      <c r="AA1951" s="35" t="s">
        <v>14691</v>
      </c>
      <c r="AC1951" s="35" t="s">
        <v>14691</v>
      </c>
      <c r="AD1951" s="35" t="s">
        <v>14691</v>
      </c>
      <c r="AE1951">
        <v>422280000</v>
      </c>
      <c r="AF1951">
        <v>10.199999999999999</v>
      </c>
      <c r="AG1951" s="35" t="s">
        <v>14691</v>
      </c>
      <c r="AI1951">
        <v>20700000</v>
      </c>
      <c r="AJ1951" s="20">
        <v>44503</v>
      </c>
      <c r="AK1951" s="20"/>
      <c r="AL1951">
        <v>20560000</v>
      </c>
      <c r="AO1951">
        <v>20560000</v>
      </c>
      <c r="AP1951" s="35" t="s">
        <v>14691</v>
      </c>
      <c r="AQ1951" s="35" t="s">
        <v>14691</v>
      </c>
      <c r="AR1951" s="35" t="s">
        <v>14691</v>
      </c>
      <c r="AS1951" s="35" t="s">
        <v>14691</v>
      </c>
      <c r="AT1951" s="35" t="s">
        <v>14691</v>
      </c>
      <c r="AU1951">
        <v>10.199999999999999</v>
      </c>
      <c r="AV1951">
        <v>10.282999999999999</v>
      </c>
      <c r="AW1951" t="b">
        <v>0</v>
      </c>
      <c r="AX1951">
        <v>41400000</v>
      </c>
      <c r="AY1951" s="20">
        <v>45051</v>
      </c>
      <c r="AZ1951" s="20"/>
      <c r="BA1951" s="20">
        <v>45235</v>
      </c>
      <c r="BB1951">
        <v>1</v>
      </c>
      <c r="BC1951">
        <v>0.5</v>
      </c>
      <c r="BD1951">
        <v>1</v>
      </c>
      <c r="BE1951">
        <v>11.5</v>
      </c>
      <c r="BF1951" s="35" t="s">
        <v>14691</v>
      </c>
      <c r="BG1951" s="35" t="s">
        <v>12542</v>
      </c>
      <c r="BH1951" s="35" t="s">
        <v>12552</v>
      </c>
      <c r="BI1951" s="35" t="s">
        <v>2584</v>
      </c>
      <c r="BJ1951" s="35" t="s">
        <v>12553</v>
      </c>
    </row>
    <row r="1952" spans="1:62" x14ac:dyDescent="0.2">
      <c r="A1952">
        <v>1950</v>
      </c>
      <c r="B1952" s="35" t="s">
        <v>12542</v>
      </c>
      <c r="C1952" s="35" t="s">
        <v>12543</v>
      </c>
      <c r="D1952" s="35" t="s">
        <v>12544</v>
      </c>
      <c r="E1952" s="35" t="s">
        <v>12554</v>
      </c>
      <c r="F1952" s="35" t="s">
        <v>12546</v>
      </c>
      <c r="G1952" s="20">
        <v>44245</v>
      </c>
      <c r="H1952" s="35" t="s">
        <v>247</v>
      </c>
      <c r="I1952" s="35" t="s">
        <v>54</v>
      </c>
      <c r="J1952" s="35" t="s">
        <v>69</v>
      </c>
      <c r="K1952">
        <v>18</v>
      </c>
      <c r="L1952">
        <v>9.1999999999999993</v>
      </c>
      <c r="M1952" s="35" t="s">
        <v>8541</v>
      </c>
      <c r="N1952" s="35" t="s">
        <v>12547</v>
      </c>
      <c r="O1952" s="35" t="s">
        <v>122</v>
      </c>
      <c r="P1952" s="35" t="s">
        <v>2575</v>
      </c>
      <c r="Q1952" s="35" t="s">
        <v>51</v>
      </c>
      <c r="R1952" s="35" t="s">
        <v>2577</v>
      </c>
      <c r="S1952" s="35" t="s">
        <v>12548</v>
      </c>
      <c r="T1952">
        <v>41400000</v>
      </c>
      <c r="U1952">
        <v>10</v>
      </c>
      <c r="V1952" s="35" t="s">
        <v>14691</v>
      </c>
      <c r="W1952" s="35" t="s">
        <v>246</v>
      </c>
      <c r="X1952" s="35" t="s">
        <v>49</v>
      </c>
      <c r="Y1952" s="35" t="s">
        <v>48</v>
      </c>
      <c r="Z1952" s="35" t="s">
        <v>14691</v>
      </c>
      <c r="AA1952" s="35" t="s">
        <v>14691</v>
      </c>
      <c r="AC1952" s="35" t="s">
        <v>14691</v>
      </c>
      <c r="AD1952" s="35" t="s">
        <v>14691</v>
      </c>
      <c r="AE1952">
        <v>422280000</v>
      </c>
      <c r="AF1952">
        <v>10.199999999999999</v>
      </c>
      <c r="AG1952" s="35" t="s">
        <v>14691</v>
      </c>
      <c r="AI1952">
        <v>20700000</v>
      </c>
      <c r="AJ1952" s="20">
        <v>44503</v>
      </c>
      <c r="AK1952" s="20"/>
      <c r="AL1952">
        <v>20560000</v>
      </c>
      <c r="AO1952">
        <v>20560000</v>
      </c>
      <c r="AP1952" s="35" t="s">
        <v>14691</v>
      </c>
      <c r="AQ1952" s="35" t="s">
        <v>14691</v>
      </c>
      <c r="AR1952" s="35" t="s">
        <v>14691</v>
      </c>
      <c r="AS1952" s="35" t="s">
        <v>14691</v>
      </c>
      <c r="AT1952" s="35" t="s">
        <v>14691</v>
      </c>
      <c r="AU1952">
        <v>10.199999999999999</v>
      </c>
      <c r="AV1952">
        <v>10.282999999999999</v>
      </c>
      <c r="AW1952" t="b">
        <v>0</v>
      </c>
      <c r="AX1952">
        <v>41400000</v>
      </c>
      <c r="AY1952" s="20">
        <v>45051</v>
      </c>
      <c r="AZ1952" s="20"/>
      <c r="BA1952" s="20">
        <v>45235</v>
      </c>
      <c r="BB1952">
        <v>1</v>
      </c>
      <c r="BC1952">
        <v>0.5</v>
      </c>
      <c r="BD1952">
        <v>1</v>
      </c>
      <c r="BE1952">
        <v>11.5</v>
      </c>
      <c r="BF1952" s="35" t="s">
        <v>14691</v>
      </c>
      <c r="BG1952" s="35" t="s">
        <v>12555</v>
      </c>
      <c r="BH1952" s="35" t="s">
        <v>12556</v>
      </c>
      <c r="BI1952" s="35" t="s">
        <v>2589</v>
      </c>
      <c r="BJ1952" s="35" t="s">
        <v>12557</v>
      </c>
    </row>
    <row r="1953" spans="1:62" x14ac:dyDescent="0.2">
      <c r="A1953">
        <v>1951</v>
      </c>
      <c r="B1953" s="35" t="s">
        <v>10385</v>
      </c>
      <c r="C1953" s="35" t="s">
        <v>10386</v>
      </c>
      <c r="D1953" s="35" t="s">
        <v>10387</v>
      </c>
      <c r="E1953" s="35" t="s">
        <v>10388</v>
      </c>
      <c r="F1953" s="35" t="s">
        <v>10389</v>
      </c>
      <c r="G1953" s="20">
        <v>44218</v>
      </c>
      <c r="H1953" s="35" t="s">
        <v>3225</v>
      </c>
      <c r="I1953" s="35" t="s">
        <v>54</v>
      </c>
      <c r="J1953" s="35" t="s">
        <v>53</v>
      </c>
      <c r="K1953">
        <v>18</v>
      </c>
      <c r="L1953">
        <v>9.1999999999999993</v>
      </c>
      <c r="M1953" s="35" t="s">
        <v>10390</v>
      </c>
      <c r="N1953" s="35" t="s">
        <v>10391</v>
      </c>
      <c r="O1953" s="35" t="s">
        <v>51</v>
      </c>
      <c r="P1953" s="35" t="s">
        <v>2575</v>
      </c>
      <c r="Q1953" s="35" t="s">
        <v>68</v>
      </c>
      <c r="R1953" s="35" t="s">
        <v>2577</v>
      </c>
      <c r="S1953" s="35" t="s">
        <v>10392</v>
      </c>
      <c r="T1953">
        <v>21308813</v>
      </c>
      <c r="U1953">
        <v>10</v>
      </c>
      <c r="V1953" s="35" t="s">
        <v>10393</v>
      </c>
      <c r="W1953" s="35" t="s">
        <v>244</v>
      </c>
      <c r="X1953" s="35" t="s">
        <v>147</v>
      </c>
      <c r="Y1953" s="35" t="s">
        <v>48</v>
      </c>
      <c r="Z1953" s="35" t="s">
        <v>14691</v>
      </c>
      <c r="AA1953" s="35" t="s">
        <v>14691</v>
      </c>
      <c r="AC1953" s="35" t="s">
        <v>14691</v>
      </c>
      <c r="AD1953" s="35" t="s">
        <v>14691</v>
      </c>
      <c r="AE1953">
        <v>213095896</v>
      </c>
      <c r="AF1953">
        <v>10</v>
      </c>
      <c r="AG1953" s="35" t="s">
        <v>14691</v>
      </c>
      <c r="AI1953">
        <v>7102938</v>
      </c>
      <c r="AJ1953" s="20">
        <v>44259</v>
      </c>
      <c r="AK1953" s="20"/>
      <c r="AL1953">
        <v>7661762</v>
      </c>
      <c r="AO1953">
        <v>5107841</v>
      </c>
      <c r="AP1953" s="35" t="s">
        <v>14691</v>
      </c>
      <c r="AQ1953" s="35" t="s">
        <v>14691</v>
      </c>
      <c r="AR1953" s="35" t="s">
        <v>14691</v>
      </c>
      <c r="AS1953" s="35" t="s">
        <v>14691</v>
      </c>
      <c r="AT1953" s="35" t="s">
        <v>14691</v>
      </c>
      <c r="AU1953">
        <v>10.01</v>
      </c>
      <c r="AV1953">
        <v>10.073</v>
      </c>
      <c r="AW1953" t="b">
        <v>0</v>
      </c>
      <c r="AX1953">
        <v>21308813</v>
      </c>
      <c r="AY1953" s="20">
        <v>44993</v>
      </c>
      <c r="AZ1953" s="20"/>
      <c r="BA1953" s="20"/>
      <c r="BB1953">
        <v>1</v>
      </c>
      <c r="BC1953">
        <v>0.3333333432674408</v>
      </c>
      <c r="BD1953">
        <v>1</v>
      </c>
      <c r="BE1953">
        <v>11.5</v>
      </c>
      <c r="BF1953" s="35" t="s">
        <v>14691</v>
      </c>
      <c r="BG1953" s="35" t="s">
        <v>245</v>
      </c>
      <c r="BH1953" s="35" t="s">
        <v>10394</v>
      </c>
      <c r="BI1953" s="35" t="s">
        <v>2580</v>
      </c>
      <c r="BJ1953" s="35" t="s">
        <v>10395</v>
      </c>
    </row>
    <row r="1954" spans="1:62" x14ac:dyDescent="0.2">
      <c r="A1954">
        <v>1952</v>
      </c>
      <c r="B1954" s="35" t="s">
        <v>10385</v>
      </c>
      <c r="C1954" s="35" t="s">
        <v>10386</v>
      </c>
      <c r="D1954" s="35" t="s">
        <v>10387</v>
      </c>
      <c r="E1954" s="35" t="s">
        <v>10396</v>
      </c>
      <c r="F1954" s="35" t="s">
        <v>10389</v>
      </c>
      <c r="G1954" s="20">
        <v>44218</v>
      </c>
      <c r="H1954" s="35" t="s">
        <v>3225</v>
      </c>
      <c r="I1954" s="35" t="s">
        <v>54</v>
      </c>
      <c r="J1954" s="35" t="s">
        <v>53</v>
      </c>
      <c r="K1954">
        <v>18</v>
      </c>
      <c r="L1954">
        <v>9.1999999999999993</v>
      </c>
      <c r="M1954" s="35" t="s">
        <v>10390</v>
      </c>
      <c r="N1954" s="35" t="s">
        <v>10391</v>
      </c>
      <c r="O1954" s="35" t="s">
        <v>51</v>
      </c>
      <c r="P1954" s="35" t="s">
        <v>2575</v>
      </c>
      <c r="Q1954" s="35" t="s">
        <v>68</v>
      </c>
      <c r="R1954" s="35" t="s">
        <v>2577</v>
      </c>
      <c r="S1954" s="35" t="s">
        <v>10392</v>
      </c>
      <c r="T1954">
        <v>21308813</v>
      </c>
      <c r="U1954">
        <v>10</v>
      </c>
      <c r="V1954" s="35" t="s">
        <v>10393</v>
      </c>
      <c r="W1954" s="35" t="s">
        <v>244</v>
      </c>
      <c r="X1954" s="35" t="s">
        <v>147</v>
      </c>
      <c r="Y1954" s="35" t="s">
        <v>48</v>
      </c>
      <c r="Z1954" s="35" t="s">
        <v>14691</v>
      </c>
      <c r="AA1954" s="35" t="s">
        <v>14691</v>
      </c>
      <c r="AC1954" s="35" t="s">
        <v>14691</v>
      </c>
      <c r="AD1954" s="35" t="s">
        <v>14691</v>
      </c>
      <c r="AE1954">
        <v>213095896</v>
      </c>
      <c r="AF1954">
        <v>10</v>
      </c>
      <c r="AG1954" s="35" t="s">
        <v>14691</v>
      </c>
      <c r="AI1954">
        <v>7102938</v>
      </c>
      <c r="AJ1954" s="20">
        <v>44259</v>
      </c>
      <c r="AK1954" s="20"/>
      <c r="AL1954">
        <v>7661762</v>
      </c>
      <c r="AO1954">
        <v>5107841</v>
      </c>
      <c r="AP1954" s="35" t="s">
        <v>14691</v>
      </c>
      <c r="AQ1954" s="35" t="s">
        <v>14691</v>
      </c>
      <c r="AR1954" s="35" t="s">
        <v>14691</v>
      </c>
      <c r="AS1954" s="35" t="s">
        <v>14691</v>
      </c>
      <c r="AT1954" s="35" t="s">
        <v>14691</v>
      </c>
      <c r="AU1954">
        <v>10.01</v>
      </c>
      <c r="AV1954">
        <v>10.073</v>
      </c>
      <c r="AW1954" t="b">
        <v>0</v>
      </c>
      <c r="AX1954">
        <v>21308813</v>
      </c>
      <c r="AY1954" s="20">
        <v>44993</v>
      </c>
      <c r="AZ1954" s="20"/>
      <c r="BA1954" s="20"/>
      <c r="BB1954">
        <v>1</v>
      </c>
      <c r="BC1954">
        <v>0.3333333432674408</v>
      </c>
      <c r="BD1954">
        <v>1</v>
      </c>
      <c r="BE1954">
        <v>11.5</v>
      </c>
      <c r="BF1954" s="35" t="s">
        <v>14691</v>
      </c>
      <c r="BG1954" s="35" t="s">
        <v>10385</v>
      </c>
      <c r="BH1954" s="35" t="s">
        <v>10397</v>
      </c>
      <c r="BI1954" s="35" t="s">
        <v>2584</v>
      </c>
      <c r="BJ1954" s="35" t="s">
        <v>10398</v>
      </c>
    </row>
    <row r="1955" spans="1:62" x14ac:dyDescent="0.2">
      <c r="A1955">
        <v>1953</v>
      </c>
      <c r="B1955" s="35" t="s">
        <v>10385</v>
      </c>
      <c r="C1955" s="35" t="s">
        <v>10386</v>
      </c>
      <c r="D1955" s="35" t="s">
        <v>10387</v>
      </c>
      <c r="E1955" s="35" t="s">
        <v>10399</v>
      </c>
      <c r="F1955" s="35" t="s">
        <v>10389</v>
      </c>
      <c r="G1955" s="20">
        <v>44218</v>
      </c>
      <c r="H1955" s="35" t="s">
        <v>3225</v>
      </c>
      <c r="I1955" s="35" t="s">
        <v>54</v>
      </c>
      <c r="J1955" s="35" t="s">
        <v>53</v>
      </c>
      <c r="K1955">
        <v>18</v>
      </c>
      <c r="L1955">
        <v>9.1999999999999993</v>
      </c>
      <c r="M1955" s="35" t="s">
        <v>10390</v>
      </c>
      <c r="N1955" s="35" t="s">
        <v>10391</v>
      </c>
      <c r="O1955" s="35" t="s">
        <v>51</v>
      </c>
      <c r="P1955" s="35" t="s">
        <v>2575</v>
      </c>
      <c r="Q1955" s="35" t="s">
        <v>68</v>
      </c>
      <c r="R1955" s="35" t="s">
        <v>2577</v>
      </c>
      <c r="S1955" s="35" t="s">
        <v>10392</v>
      </c>
      <c r="T1955">
        <v>21308813</v>
      </c>
      <c r="U1955">
        <v>10</v>
      </c>
      <c r="V1955" s="35" t="s">
        <v>10393</v>
      </c>
      <c r="W1955" s="35" t="s">
        <v>244</v>
      </c>
      <c r="X1955" s="35" t="s">
        <v>147</v>
      </c>
      <c r="Y1955" s="35" t="s">
        <v>48</v>
      </c>
      <c r="Z1955" s="35" t="s">
        <v>14691</v>
      </c>
      <c r="AA1955" s="35" t="s">
        <v>14691</v>
      </c>
      <c r="AC1955" s="35" t="s">
        <v>14691</v>
      </c>
      <c r="AD1955" s="35" t="s">
        <v>14691</v>
      </c>
      <c r="AE1955">
        <v>213095896</v>
      </c>
      <c r="AF1955">
        <v>10</v>
      </c>
      <c r="AG1955" s="35" t="s">
        <v>14691</v>
      </c>
      <c r="AI1955">
        <v>7102938</v>
      </c>
      <c r="AJ1955" s="20">
        <v>44259</v>
      </c>
      <c r="AK1955" s="20"/>
      <c r="AL1955">
        <v>7661762</v>
      </c>
      <c r="AO1955">
        <v>5107841</v>
      </c>
      <c r="AP1955" s="35" t="s">
        <v>14691</v>
      </c>
      <c r="AQ1955" s="35" t="s">
        <v>14691</v>
      </c>
      <c r="AR1955" s="35" t="s">
        <v>14691</v>
      </c>
      <c r="AS1955" s="35" t="s">
        <v>14691</v>
      </c>
      <c r="AT1955" s="35" t="s">
        <v>14691</v>
      </c>
      <c r="AU1955">
        <v>10.01</v>
      </c>
      <c r="AV1955">
        <v>10.073</v>
      </c>
      <c r="AW1955" t="b">
        <v>0</v>
      </c>
      <c r="AX1955">
        <v>21308813</v>
      </c>
      <c r="AY1955" s="20">
        <v>44993</v>
      </c>
      <c r="AZ1955" s="20"/>
      <c r="BA1955" s="20"/>
      <c r="BB1955">
        <v>1</v>
      </c>
      <c r="BC1955">
        <v>0.3333333432674408</v>
      </c>
      <c r="BD1955">
        <v>1</v>
      </c>
      <c r="BE1955">
        <v>11.5</v>
      </c>
      <c r="BF1955" s="35" t="s">
        <v>14691</v>
      </c>
      <c r="BG1955" s="35" t="s">
        <v>10400</v>
      </c>
      <c r="BH1955" s="35" t="s">
        <v>10401</v>
      </c>
      <c r="BI1955" s="35" t="s">
        <v>2589</v>
      </c>
      <c r="BJ1955" s="35" t="s">
        <v>10402</v>
      </c>
    </row>
    <row r="1956" spans="1:62" x14ac:dyDescent="0.2">
      <c r="A1956">
        <v>1954</v>
      </c>
      <c r="B1956" s="35" t="s">
        <v>12081</v>
      </c>
      <c r="C1956" s="35" t="s">
        <v>12082</v>
      </c>
      <c r="D1956" s="35" t="s">
        <v>12083</v>
      </c>
      <c r="E1956" s="35" t="s">
        <v>12084</v>
      </c>
      <c r="F1956" s="35" t="s">
        <v>12085</v>
      </c>
      <c r="G1956" s="20">
        <v>44288</v>
      </c>
      <c r="H1956" s="35" t="s">
        <v>76</v>
      </c>
      <c r="I1956" s="35" t="s">
        <v>61</v>
      </c>
      <c r="J1956" s="35" t="s">
        <v>69</v>
      </c>
      <c r="K1956">
        <v>18</v>
      </c>
      <c r="L1956">
        <v>9.1999999999999993</v>
      </c>
      <c r="M1956" s="35" t="s">
        <v>12086</v>
      </c>
      <c r="N1956" s="35" t="s">
        <v>12087</v>
      </c>
      <c r="O1956" s="35" t="s">
        <v>242</v>
      </c>
      <c r="P1956" s="35" t="s">
        <v>2575</v>
      </c>
      <c r="Q1956" s="35" t="s">
        <v>241</v>
      </c>
      <c r="R1956" s="35" t="s">
        <v>2577</v>
      </c>
      <c r="S1956" s="35" t="s">
        <v>12088</v>
      </c>
      <c r="T1956">
        <v>23000000</v>
      </c>
      <c r="U1956">
        <v>10</v>
      </c>
      <c r="V1956" s="35" t="s">
        <v>12089</v>
      </c>
      <c r="W1956" s="35" t="s">
        <v>240</v>
      </c>
      <c r="X1956" s="35" t="s">
        <v>49</v>
      </c>
      <c r="Y1956" s="35" t="s">
        <v>48</v>
      </c>
      <c r="Z1956" s="35" t="s">
        <v>14691</v>
      </c>
      <c r="AA1956" s="35" t="s">
        <v>14691</v>
      </c>
      <c r="AB1956">
        <v>45000000</v>
      </c>
      <c r="AC1956" s="35" t="s">
        <v>14691</v>
      </c>
      <c r="AD1956" s="35" t="s">
        <v>12090</v>
      </c>
      <c r="AE1956">
        <v>232300000</v>
      </c>
      <c r="AF1956">
        <v>10.1</v>
      </c>
      <c r="AG1956" s="35" t="s">
        <v>14691</v>
      </c>
      <c r="AI1956">
        <v>11500000</v>
      </c>
      <c r="AJ1956" s="20">
        <v>44483</v>
      </c>
      <c r="AK1956" s="20"/>
      <c r="AL1956">
        <v>7345000</v>
      </c>
      <c r="AO1956">
        <v>7345000</v>
      </c>
      <c r="AP1956" s="35" t="s">
        <v>14691</v>
      </c>
      <c r="AQ1956" s="35" t="s">
        <v>14691</v>
      </c>
      <c r="AR1956" s="35" t="s">
        <v>14691</v>
      </c>
      <c r="AS1956" s="35" t="s">
        <v>14691</v>
      </c>
      <c r="AT1956" s="35" t="s">
        <v>14691</v>
      </c>
      <c r="AU1956">
        <v>10.1</v>
      </c>
      <c r="AV1956">
        <v>10.18</v>
      </c>
      <c r="AW1956" t="b">
        <v>0</v>
      </c>
      <c r="AX1956">
        <v>23000000</v>
      </c>
      <c r="AY1956" s="20">
        <v>45034</v>
      </c>
      <c r="AZ1956" s="20"/>
      <c r="BA1956" s="20">
        <v>45125</v>
      </c>
      <c r="BB1956">
        <v>1</v>
      </c>
      <c r="BC1956">
        <v>0.5</v>
      </c>
      <c r="BD1956">
        <v>1</v>
      </c>
      <c r="BE1956">
        <v>11.5</v>
      </c>
      <c r="BF1956" s="35" t="s">
        <v>14691</v>
      </c>
      <c r="BG1956" s="35" t="s">
        <v>243</v>
      </c>
      <c r="BH1956" s="35" t="s">
        <v>12091</v>
      </c>
      <c r="BI1956" s="35" t="s">
        <v>2580</v>
      </c>
      <c r="BJ1956" s="35" t="s">
        <v>12092</v>
      </c>
    </row>
    <row r="1957" spans="1:62" x14ac:dyDescent="0.2">
      <c r="A1957">
        <v>1955</v>
      </c>
      <c r="B1957" s="35" t="s">
        <v>12081</v>
      </c>
      <c r="C1957" s="35" t="s">
        <v>12082</v>
      </c>
      <c r="D1957" s="35" t="s">
        <v>12083</v>
      </c>
      <c r="E1957" s="35" t="s">
        <v>12093</v>
      </c>
      <c r="F1957" s="35" t="s">
        <v>12085</v>
      </c>
      <c r="G1957" s="20">
        <v>44288</v>
      </c>
      <c r="H1957" s="35" t="s">
        <v>76</v>
      </c>
      <c r="I1957" s="35" t="s">
        <v>61</v>
      </c>
      <c r="J1957" s="35" t="s">
        <v>69</v>
      </c>
      <c r="K1957">
        <v>18</v>
      </c>
      <c r="L1957">
        <v>9.1999999999999993</v>
      </c>
      <c r="M1957" s="35" t="s">
        <v>12086</v>
      </c>
      <c r="N1957" s="35" t="s">
        <v>12087</v>
      </c>
      <c r="O1957" s="35" t="s">
        <v>242</v>
      </c>
      <c r="P1957" s="35" t="s">
        <v>2575</v>
      </c>
      <c r="Q1957" s="35" t="s">
        <v>241</v>
      </c>
      <c r="R1957" s="35" t="s">
        <v>2577</v>
      </c>
      <c r="S1957" s="35" t="s">
        <v>12088</v>
      </c>
      <c r="T1957">
        <v>23000000</v>
      </c>
      <c r="U1957">
        <v>10</v>
      </c>
      <c r="V1957" s="35" t="s">
        <v>12089</v>
      </c>
      <c r="W1957" s="35" t="s">
        <v>240</v>
      </c>
      <c r="X1957" s="35" t="s">
        <v>49</v>
      </c>
      <c r="Y1957" s="35" t="s">
        <v>48</v>
      </c>
      <c r="Z1957" s="35" t="s">
        <v>14691</v>
      </c>
      <c r="AA1957" s="35" t="s">
        <v>14691</v>
      </c>
      <c r="AB1957">
        <v>45000000</v>
      </c>
      <c r="AC1957" s="35" t="s">
        <v>14691</v>
      </c>
      <c r="AD1957" s="35" t="s">
        <v>12090</v>
      </c>
      <c r="AE1957">
        <v>232300000</v>
      </c>
      <c r="AF1957">
        <v>10.1</v>
      </c>
      <c r="AG1957" s="35" t="s">
        <v>14691</v>
      </c>
      <c r="AI1957">
        <v>11500000</v>
      </c>
      <c r="AJ1957" s="20">
        <v>44483</v>
      </c>
      <c r="AK1957" s="20"/>
      <c r="AL1957">
        <v>7345000</v>
      </c>
      <c r="AO1957">
        <v>7345000</v>
      </c>
      <c r="AP1957" s="35" t="s">
        <v>14691</v>
      </c>
      <c r="AQ1957" s="35" t="s">
        <v>14691</v>
      </c>
      <c r="AR1957" s="35" t="s">
        <v>14691</v>
      </c>
      <c r="AS1957" s="35" t="s">
        <v>14691</v>
      </c>
      <c r="AT1957" s="35" t="s">
        <v>14691</v>
      </c>
      <c r="AU1957">
        <v>10.1</v>
      </c>
      <c r="AV1957">
        <v>10.18</v>
      </c>
      <c r="AW1957" t="b">
        <v>0</v>
      </c>
      <c r="AX1957">
        <v>23000000</v>
      </c>
      <c r="AY1957" s="20">
        <v>45034</v>
      </c>
      <c r="AZ1957" s="20"/>
      <c r="BA1957" s="20">
        <v>45125</v>
      </c>
      <c r="BB1957">
        <v>1</v>
      </c>
      <c r="BC1957">
        <v>0.5</v>
      </c>
      <c r="BD1957">
        <v>1</v>
      </c>
      <c r="BE1957">
        <v>11.5</v>
      </c>
      <c r="BF1957" s="35" t="s">
        <v>14691</v>
      </c>
      <c r="BG1957" s="35" t="s">
        <v>12081</v>
      </c>
      <c r="BH1957" s="35" t="s">
        <v>12094</v>
      </c>
      <c r="BI1957" s="35" t="s">
        <v>2584</v>
      </c>
      <c r="BJ1957" s="35" t="s">
        <v>12095</v>
      </c>
    </row>
    <row r="1958" spans="1:62" x14ac:dyDescent="0.2">
      <c r="A1958">
        <v>1956</v>
      </c>
      <c r="B1958" s="35" t="s">
        <v>12081</v>
      </c>
      <c r="C1958" s="35" t="s">
        <v>12082</v>
      </c>
      <c r="D1958" s="35" t="s">
        <v>12083</v>
      </c>
      <c r="E1958" s="35" t="s">
        <v>12096</v>
      </c>
      <c r="F1958" s="35" t="s">
        <v>12085</v>
      </c>
      <c r="G1958" s="20">
        <v>44288</v>
      </c>
      <c r="H1958" s="35" t="s">
        <v>76</v>
      </c>
      <c r="I1958" s="35" t="s">
        <v>61</v>
      </c>
      <c r="J1958" s="35" t="s">
        <v>69</v>
      </c>
      <c r="K1958">
        <v>18</v>
      </c>
      <c r="L1958">
        <v>9.1999999999999993</v>
      </c>
      <c r="M1958" s="35" t="s">
        <v>12086</v>
      </c>
      <c r="N1958" s="35" t="s">
        <v>12087</v>
      </c>
      <c r="O1958" s="35" t="s">
        <v>242</v>
      </c>
      <c r="P1958" s="35" t="s">
        <v>2575</v>
      </c>
      <c r="Q1958" s="35" t="s">
        <v>241</v>
      </c>
      <c r="R1958" s="35" t="s">
        <v>2577</v>
      </c>
      <c r="S1958" s="35" t="s">
        <v>12088</v>
      </c>
      <c r="T1958">
        <v>23000000</v>
      </c>
      <c r="U1958">
        <v>10</v>
      </c>
      <c r="V1958" s="35" t="s">
        <v>12089</v>
      </c>
      <c r="W1958" s="35" t="s">
        <v>240</v>
      </c>
      <c r="X1958" s="35" t="s">
        <v>49</v>
      </c>
      <c r="Y1958" s="35" t="s">
        <v>48</v>
      </c>
      <c r="Z1958" s="35" t="s">
        <v>14691</v>
      </c>
      <c r="AA1958" s="35" t="s">
        <v>14691</v>
      </c>
      <c r="AB1958">
        <v>45000000</v>
      </c>
      <c r="AC1958" s="35" t="s">
        <v>14691</v>
      </c>
      <c r="AD1958" s="35" t="s">
        <v>12090</v>
      </c>
      <c r="AE1958">
        <v>232300000</v>
      </c>
      <c r="AF1958">
        <v>10.1</v>
      </c>
      <c r="AG1958" s="35" t="s">
        <v>14691</v>
      </c>
      <c r="AI1958">
        <v>11500000</v>
      </c>
      <c r="AJ1958" s="20">
        <v>44483</v>
      </c>
      <c r="AK1958" s="20"/>
      <c r="AL1958">
        <v>7345000</v>
      </c>
      <c r="AO1958">
        <v>7345000</v>
      </c>
      <c r="AP1958" s="35" t="s">
        <v>14691</v>
      </c>
      <c r="AQ1958" s="35" t="s">
        <v>14691</v>
      </c>
      <c r="AR1958" s="35" t="s">
        <v>14691</v>
      </c>
      <c r="AS1958" s="35" t="s">
        <v>14691</v>
      </c>
      <c r="AT1958" s="35" t="s">
        <v>14691</v>
      </c>
      <c r="AU1958">
        <v>10.1</v>
      </c>
      <c r="AV1958">
        <v>10.18</v>
      </c>
      <c r="AW1958" t="b">
        <v>0</v>
      </c>
      <c r="AX1958">
        <v>23000000</v>
      </c>
      <c r="AY1958" s="20">
        <v>45034</v>
      </c>
      <c r="AZ1958" s="20"/>
      <c r="BA1958" s="20">
        <v>45125</v>
      </c>
      <c r="BB1958">
        <v>1</v>
      </c>
      <c r="BC1958">
        <v>0.5</v>
      </c>
      <c r="BD1958">
        <v>1</v>
      </c>
      <c r="BE1958">
        <v>11.5</v>
      </c>
      <c r="BF1958" s="35" t="s">
        <v>14691</v>
      </c>
      <c r="BG1958" s="35" t="s">
        <v>12097</v>
      </c>
      <c r="BH1958" s="35" t="s">
        <v>12098</v>
      </c>
      <c r="BI1958" s="35" t="s">
        <v>2589</v>
      </c>
      <c r="BJ1958" s="35" t="s">
        <v>12099</v>
      </c>
    </row>
    <row r="1959" spans="1:62" x14ac:dyDescent="0.2">
      <c r="A1959">
        <v>1957</v>
      </c>
      <c r="B1959" s="35" t="s">
        <v>14116</v>
      </c>
      <c r="C1959" s="35" t="s">
        <v>14117</v>
      </c>
      <c r="D1959" s="35" t="s">
        <v>14118</v>
      </c>
      <c r="E1959" s="35" t="s">
        <v>14119</v>
      </c>
      <c r="F1959" s="35" t="s">
        <v>14120</v>
      </c>
      <c r="G1959" s="20">
        <v>44253</v>
      </c>
      <c r="H1959" s="35" t="s">
        <v>150</v>
      </c>
      <c r="I1959" s="35" t="s">
        <v>54</v>
      </c>
      <c r="J1959" s="35" t="s">
        <v>176</v>
      </c>
      <c r="K1959">
        <v>18</v>
      </c>
      <c r="L1959">
        <v>9.1999999999999993</v>
      </c>
      <c r="M1959" s="35" t="s">
        <v>14121</v>
      </c>
      <c r="N1959" s="35" t="s">
        <v>14122</v>
      </c>
      <c r="O1959" s="35" t="s">
        <v>90</v>
      </c>
      <c r="P1959" s="35" t="s">
        <v>2656</v>
      </c>
      <c r="Q1959" s="35" t="s">
        <v>96</v>
      </c>
      <c r="R1959" s="35" t="s">
        <v>2577</v>
      </c>
      <c r="S1959" s="35" t="s">
        <v>14123</v>
      </c>
      <c r="T1959">
        <v>34500000</v>
      </c>
      <c r="U1959">
        <v>10</v>
      </c>
      <c r="V1959" s="35" t="s">
        <v>14124</v>
      </c>
      <c r="W1959" s="35" t="s">
        <v>238</v>
      </c>
      <c r="X1959" s="35" t="s">
        <v>57</v>
      </c>
      <c r="Y1959" s="35" t="s">
        <v>48</v>
      </c>
      <c r="Z1959" s="35" t="s">
        <v>14691</v>
      </c>
      <c r="AA1959" s="35" t="s">
        <v>14691</v>
      </c>
      <c r="AC1959" s="35" t="s">
        <v>14691</v>
      </c>
      <c r="AD1959" s="35" t="s">
        <v>14691</v>
      </c>
      <c r="AE1959">
        <v>345000000</v>
      </c>
      <c r="AF1959">
        <v>10</v>
      </c>
      <c r="AG1959" s="35" t="s">
        <v>14691</v>
      </c>
      <c r="AI1959">
        <v>8625000</v>
      </c>
      <c r="AJ1959" s="20">
        <v>44397</v>
      </c>
      <c r="AK1959" s="20"/>
      <c r="AL1959">
        <v>10400000</v>
      </c>
      <c r="AO1959">
        <v>6933333</v>
      </c>
      <c r="AP1959" s="35" t="s">
        <v>14691</v>
      </c>
      <c r="AQ1959" s="35" t="s">
        <v>14691</v>
      </c>
      <c r="AR1959" s="35" t="s">
        <v>14691</v>
      </c>
      <c r="AS1959" s="35" t="s">
        <v>14691</v>
      </c>
      <c r="AT1959" s="35" t="s">
        <v>14691</v>
      </c>
      <c r="AU1959">
        <v>10.01</v>
      </c>
      <c r="AV1959">
        <v>10.099</v>
      </c>
      <c r="AW1959" t="b">
        <v>0</v>
      </c>
      <c r="AX1959">
        <v>34500000</v>
      </c>
      <c r="AY1959" s="20">
        <v>45129</v>
      </c>
      <c r="AZ1959" s="20"/>
      <c r="BA1959" s="20">
        <v>45221</v>
      </c>
      <c r="BB1959">
        <v>1</v>
      </c>
      <c r="BC1959">
        <v>0.25</v>
      </c>
      <c r="BD1959">
        <v>1</v>
      </c>
      <c r="BE1959">
        <v>11.5</v>
      </c>
      <c r="BF1959" s="35" t="s">
        <v>14691</v>
      </c>
      <c r="BG1959" s="35" t="s">
        <v>239</v>
      </c>
      <c r="BH1959" s="35" t="s">
        <v>14125</v>
      </c>
      <c r="BI1959" s="35" t="s">
        <v>2580</v>
      </c>
      <c r="BJ1959" s="35" t="s">
        <v>14126</v>
      </c>
    </row>
    <row r="1960" spans="1:62" x14ac:dyDescent="0.2">
      <c r="A1960">
        <v>1958</v>
      </c>
      <c r="B1960" s="35" t="s">
        <v>14116</v>
      </c>
      <c r="C1960" s="35" t="s">
        <v>14117</v>
      </c>
      <c r="D1960" s="35" t="s">
        <v>14118</v>
      </c>
      <c r="E1960" s="35" t="s">
        <v>14127</v>
      </c>
      <c r="F1960" s="35" t="s">
        <v>14120</v>
      </c>
      <c r="G1960" s="20">
        <v>44253</v>
      </c>
      <c r="H1960" s="35" t="s">
        <v>150</v>
      </c>
      <c r="I1960" s="35" t="s">
        <v>54</v>
      </c>
      <c r="J1960" s="35" t="s">
        <v>176</v>
      </c>
      <c r="K1960">
        <v>18</v>
      </c>
      <c r="L1960">
        <v>9.1999999999999993</v>
      </c>
      <c r="M1960" s="35" t="s">
        <v>14121</v>
      </c>
      <c r="N1960" s="35" t="s">
        <v>14122</v>
      </c>
      <c r="O1960" s="35" t="s">
        <v>90</v>
      </c>
      <c r="P1960" s="35" t="s">
        <v>2656</v>
      </c>
      <c r="Q1960" s="35" t="s">
        <v>96</v>
      </c>
      <c r="R1960" s="35" t="s">
        <v>2577</v>
      </c>
      <c r="S1960" s="35" t="s">
        <v>14123</v>
      </c>
      <c r="T1960">
        <v>34500000</v>
      </c>
      <c r="U1960">
        <v>10</v>
      </c>
      <c r="V1960" s="35" t="s">
        <v>14124</v>
      </c>
      <c r="W1960" s="35" t="s">
        <v>238</v>
      </c>
      <c r="X1960" s="35" t="s">
        <v>57</v>
      </c>
      <c r="Y1960" s="35" t="s">
        <v>48</v>
      </c>
      <c r="Z1960" s="35" t="s">
        <v>14691</v>
      </c>
      <c r="AA1960" s="35" t="s">
        <v>14691</v>
      </c>
      <c r="AC1960" s="35" t="s">
        <v>14691</v>
      </c>
      <c r="AD1960" s="35" t="s">
        <v>14691</v>
      </c>
      <c r="AE1960">
        <v>345000000</v>
      </c>
      <c r="AF1960">
        <v>10</v>
      </c>
      <c r="AG1960" s="35" t="s">
        <v>14691</v>
      </c>
      <c r="AI1960">
        <v>8625000</v>
      </c>
      <c r="AJ1960" s="20">
        <v>44397</v>
      </c>
      <c r="AK1960" s="20"/>
      <c r="AL1960">
        <v>10400000</v>
      </c>
      <c r="AO1960">
        <v>6933333</v>
      </c>
      <c r="AP1960" s="35" t="s">
        <v>14691</v>
      </c>
      <c r="AQ1960" s="35" t="s">
        <v>14691</v>
      </c>
      <c r="AR1960" s="35" t="s">
        <v>14691</v>
      </c>
      <c r="AS1960" s="35" t="s">
        <v>14691</v>
      </c>
      <c r="AT1960" s="35" t="s">
        <v>14691</v>
      </c>
      <c r="AU1960">
        <v>10.01</v>
      </c>
      <c r="AV1960">
        <v>10.099</v>
      </c>
      <c r="AW1960" t="b">
        <v>0</v>
      </c>
      <c r="AX1960">
        <v>34500000</v>
      </c>
      <c r="AY1960" s="20">
        <v>45129</v>
      </c>
      <c r="AZ1960" s="20"/>
      <c r="BA1960" s="20">
        <v>45221</v>
      </c>
      <c r="BB1960">
        <v>1</v>
      </c>
      <c r="BC1960">
        <v>0.25</v>
      </c>
      <c r="BD1960">
        <v>1</v>
      </c>
      <c r="BE1960">
        <v>11.5</v>
      </c>
      <c r="BF1960" s="35" t="s">
        <v>14691</v>
      </c>
      <c r="BG1960" s="35" t="s">
        <v>14116</v>
      </c>
      <c r="BH1960" s="35" t="s">
        <v>14128</v>
      </c>
      <c r="BI1960" s="35" t="s">
        <v>2584</v>
      </c>
      <c r="BJ1960" s="35" t="s">
        <v>14129</v>
      </c>
    </row>
    <row r="1961" spans="1:62" x14ac:dyDescent="0.2">
      <c r="A1961">
        <v>1959</v>
      </c>
      <c r="B1961" s="35" t="s">
        <v>14116</v>
      </c>
      <c r="C1961" s="35" t="s">
        <v>14117</v>
      </c>
      <c r="D1961" s="35" t="s">
        <v>14118</v>
      </c>
      <c r="E1961" s="35" t="s">
        <v>14130</v>
      </c>
      <c r="F1961" s="35" t="s">
        <v>14120</v>
      </c>
      <c r="G1961" s="20">
        <v>44253</v>
      </c>
      <c r="H1961" s="35" t="s">
        <v>150</v>
      </c>
      <c r="I1961" s="35" t="s">
        <v>54</v>
      </c>
      <c r="J1961" s="35" t="s">
        <v>176</v>
      </c>
      <c r="K1961">
        <v>18</v>
      </c>
      <c r="L1961">
        <v>9.1999999999999993</v>
      </c>
      <c r="M1961" s="35" t="s">
        <v>14121</v>
      </c>
      <c r="N1961" s="35" t="s">
        <v>14122</v>
      </c>
      <c r="O1961" s="35" t="s">
        <v>90</v>
      </c>
      <c r="P1961" s="35" t="s">
        <v>2656</v>
      </c>
      <c r="Q1961" s="35" t="s">
        <v>96</v>
      </c>
      <c r="R1961" s="35" t="s">
        <v>2577</v>
      </c>
      <c r="S1961" s="35" t="s">
        <v>14123</v>
      </c>
      <c r="T1961">
        <v>34500000</v>
      </c>
      <c r="U1961">
        <v>10</v>
      </c>
      <c r="V1961" s="35" t="s">
        <v>14124</v>
      </c>
      <c r="W1961" s="35" t="s">
        <v>238</v>
      </c>
      <c r="X1961" s="35" t="s">
        <v>57</v>
      </c>
      <c r="Y1961" s="35" t="s">
        <v>48</v>
      </c>
      <c r="Z1961" s="35" t="s">
        <v>14691</v>
      </c>
      <c r="AA1961" s="35" t="s">
        <v>14691</v>
      </c>
      <c r="AC1961" s="35" t="s">
        <v>14691</v>
      </c>
      <c r="AD1961" s="35" t="s">
        <v>14691</v>
      </c>
      <c r="AE1961">
        <v>345000000</v>
      </c>
      <c r="AF1961">
        <v>10</v>
      </c>
      <c r="AG1961" s="35" t="s">
        <v>14691</v>
      </c>
      <c r="AI1961">
        <v>8625000</v>
      </c>
      <c r="AJ1961" s="20">
        <v>44397</v>
      </c>
      <c r="AK1961" s="20"/>
      <c r="AL1961">
        <v>10400000</v>
      </c>
      <c r="AO1961">
        <v>6933333</v>
      </c>
      <c r="AP1961" s="35" t="s">
        <v>14691</v>
      </c>
      <c r="AQ1961" s="35" t="s">
        <v>14691</v>
      </c>
      <c r="AR1961" s="35" t="s">
        <v>14691</v>
      </c>
      <c r="AS1961" s="35" t="s">
        <v>14691</v>
      </c>
      <c r="AT1961" s="35" t="s">
        <v>14691</v>
      </c>
      <c r="AU1961">
        <v>10.01</v>
      </c>
      <c r="AV1961">
        <v>10.099</v>
      </c>
      <c r="AW1961" t="b">
        <v>0</v>
      </c>
      <c r="AX1961">
        <v>34500000</v>
      </c>
      <c r="AY1961" s="20">
        <v>45129</v>
      </c>
      <c r="AZ1961" s="20"/>
      <c r="BA1961" s="20">
        <v>45221</v>
      </c>
      <c r="BB1961">
        <v>1</v>
      </c>
      <c r="BC1961">
        <v>0.25</v>
      </c>
      <c r="BD1961">
        <v>1</v>
      </c>
      <c r="BE1961">
        <v>11.5</v>
      </c>
      <c r="BF1961" s="35" t="s">
        <v>14691</v>
      </c>
      <c r="BG1961" s="35" t="s">
        <v>14131</v>
      </c>
      <c r="BH1961" s="35" t="s">
        <v>14132</v>
      </c>
      <c r="BI1961" s="35" t="s">
        <v>2589</v>
      </c>
      <c r="BJ1961" s="35" t="s">
        <v>14133</v>
      </c>
    </row>
    <row r="1962" spans="1:62" x14ac:dyDescent="0.2">
      <c r="A1962">
        <v>1960</v>
      </c>
      <c r="B1962" s="35" t="s">
        <v>9119</v>
      </c>
      <c r="C1962" s="35" t="s">
        <v>9120</v>
      </c>
      <c r="D1962" s="35" t="s">
        <v>9121</v>
      </c>
      <c r="E1962" s="35" t="s">
        <v>9122</v>
      </c>
      <c r="F1962" s="35" t="s">
        <v>9123</v>
      </c>
      <c r="G1962" s="20">
        <v>44222</v>
      </c>
      <c r="H1962" s="35" t="s">
        <v>3225</v>
      </c>
      <c r="I1962" s="35" t="s">
        <v>54</v>
      </c>
      <c r="J1962" s="35" t="s">
        <v>119</v>
      </c>
      <c r="K1962">
        <v>18</v>
      </c>
      <c r="L1962">
        <v>9.1999999999999993</v>
      </c>
      <c r="M1962" s="35" t="s">
        <v>9124</v>
      </c>
      <c r="N1962" s="35" t="s">
        <v>9125</v>
      </c>
      <c r="O1962" s="35" t="s">
        <v>135</v>
      </c>
      <c r="P1962" s="35" t="s">
        <v>2656</v>
      </c>
      <c r="Q1962" s="35" t="s">
        <v>82</v>
      </c>
      <c r="R1962" s="35" t="s">
        <v>2623</v>
      </c>
      <c r="S1962" s="35" t="s">
        <v>9126</v>
      </c>
      <c r="T1962">
        <v>30000000</v>
      </c>
      <c r="U1962">
        <v>10</v>
      </c>
      <c r="V1962" s="35" t="s">
        <v>9127</v>
      </c>
      <c r="W1962" s="35" t="s">
        <v>236</v>
      </c>
      <c r="X1962" s="35" t="s">
        <v>235</v>
      </c>
      <c r="Y1962" s="35" t="s">
        <v>48</v>
      </c>
      <c r="Z1962" s="35" t="s">
        <v>14691</v>
      </c>
      <c r="AA1962" s="35" t="s">
        <v>14691</v>
      </c>
      <c r="AC1962" s="35" t="s">
        <v>14691</v>
      </c>
      <c r="AD1962" s="35" t="s">
        <v>14691</v>
      </c>
      <c r="AE1962">
        <v>300011222</v>
      </c>
      <c r="AF1962">
        <v>10</v>
      </c>
      <c r="AG1962" s="35" t="s">
        <v>14691</v>
      </c>
      <c r="AI1962">
        <v>6000000</v>
      </c>
      <c r="AJ1962" s="20">
        <v>44239</v>
      </c>
      <c r="AK1962" s="20"/>
      <c r="AL1962">
        <v>8000000</v>
      </c>
      <c r="AO1962">
        <v>5333334</v>
      </c>
      <c r="AP1962" s="35" t="s">
        <v>14691</v>
      </c>
      <c r="AQ1962" s="35" t="s">
        <v>14691</v>
      </c>
      <c r="AR1962" s="35" t="s">
        <v>14691</v>
      </c>
      <c r="AS1962" s="35" t="s">
        <v>14691</v>
      </c>
      <c r="AT1962" s="35" t="s">
        <v>14691</v>
      </c>
      <c r="AU1962">
        <v>10</v>
      </c>
      <c r="AV1962">
        <v>10.047000000000001</v>
      </c>
      <c r="AW1962" t="b">
        <v>0</v>
      </c>
      <c r="AX1962">
        <v>30000000</v>
      </c>
      <c r="AY1962" s="20">
        <v>44974</v>
      </c>
      <c r="AZ1962" s="20"/>
      <c r="BA1962" s="20"/>
      <c r="BB1962">
        <v>1</v>
      </c>
      <c r="BC1962">
        <v>0.20000000298023224</v>
      </c>
      <c r="BD1962">
        <v>1</v>
      </c>
      <c r="BE1962">
        <v>11.5</v>
      </c>
      <c r="BF1962" s="35" t="s">
        <v>14691</v>
      </c>
      <c r="BG1962" s="35" t="s">
        <v>237</v>
      </c>
      <c r="BH1962" s="35" t="s">
        <v>9128</v>
      </c>
      <c r="BI1962" s="35" t="s">
        <v>2580</v>
      </c>
      <c r="BJ1962" s="35" t="s">
        <v>9129</v>
      </c>
    </row>
    <row r="1963" spans="1:62" x14ac:dyDescent="0.2">
      <c r="A1963">
        <v>1961</v>
      </c>
      <c r="B1963" s="35" t="s">
        <v>9119</v>
      </c>
      <c r="C1963" s="35" t="s">
        <v>9120</v>
      </c>
      <c r="D1963" s="35" t="s">
        <v>9121</v>
      </c>
      <c r="E1963" s="35" t="s">
        <v>9130</v>
      </c>
      <c r="F1963" s="35" t="s">
        <v>9123</v>
      </c>
      <c r="G1963" s="20">
        <v>44222</v>
      </c>
      <c r="H1963" s="35" t="s">
        <v>3225</v>
      </c>
      <c r="I1963" s="35" t="s">
        <v>54</v>
      </c>
      <c r="J1963" s="35" t="s">
        <v>119</v>
      </c>
      <c r="K1963">
        <v>18</v>
      </c>
      <c r="L1963">
        <v>9.1999999999999993</v>
      </c>
      <c r="M1963" s="35" t="s">
        <v>9124</v>
      </c>
      <c r="N1963" s="35" t="s">
        <v>9125</v>
      </c>
      <c r="O1963" s="35" t="s">
        <v>135</v>
      </c>
      <c r="P1963" s="35" t="s">
        <v>2656</v>
      </c>
      <c r="Q1963" s="35" t="s">
        <v>82</v>
      </c>
      <c r="R1963" s="35" t="s">
        <v>2623</v>
      </c>
      <c r="S1963" s="35" t="s">
        <v>9126</v>
      </c>
      <c r="T1963">
        <v>30000000</v>
      </c>
      <c r="U1963">
        <v>10</v>
      </c>
      <c r="V1963" s="35" t="s">
        <v>9127</v>
      </c>
      <c r="W1963" s="35" t="s">
        <v>236</v>
      </c>
      <c r="X1963" s="35" t="s">
        <v>235</v>
      </c>
      <c r="Y1963" s="35" t="s">
        <v>48</v>
      </c>
      <c r="Z1963" s="35" t="s">
        <v>14691</v>
      </c>
      <c r="AA1963" s="35" t="s">
        <v>14691</v>
      </c>
      <c r="AC1963" s="35" t="s">
        <v>14691</v>
      </c>
      <c r="AD1963" s="35" t="s">
        <v>14691</v>
      </c>
      <c r="AE1963">
        <v>300011222</v>
      </c>
      <c r="AF1963">
        <v>10</v>
      </c>
      <c r="AG1963" s="35" t="s">
        <v>14691</v>
      </c>
      <c r="AI1963">
        <v>6000000</v>
      </c>
      <c r="AJ1963" s="20">
        <v>44239</v>
      </c>
      <c r="AK1963" s="20"/>
      <c r="AL1963">
        <v>8000000</v>
      </c>
      <c r="AO1963">
        <v>5333334</v>
      </c>
      <c r="AP1963" s="35" t="s">
        <v>14691</v>
      </c>
      <c r="AQ1963" s="35" t="s">
        <v>14691</v>
      </c>
      <c r="AR1963" s="35" t="s">
        <v>14691</v>
      </c>
      <c r="AS1963" s="35" t="s">
        <v>14691</v>
      </c>
      <c r="AT1963" s="35" t="s">
        <v>14691</v>
      </c>
      <c r="AU1963">
        <v>10</v>
      </c>
      <c r="AV1963">
        <v>10.047000000000001</v>
      </c>
      <c r="AW1963" t="b">
        <v>0</v>
      </c>
      <c r="AX1963">
        <v>30000000</v>
      </c>
      <c r="AY1963" s="20">
        <v>44974</v>
      </c>
      <c r="AZ1963" s="20"/>
      <c r="BA1963" s="20"/>
      <c r="BB1963">
        <v>1</v>
      </c>
      <c r="BC1963">
        <v>0.20000000298023224</v>
      </c>
      <c r="BD1963">
        <v>1</v>
      </c>
      <c r="BE1963">
        <v>11.5</v>
      </c>
      <c r="BF1963" s="35" t="s">
        <v>14691</v>
      </c>
      <c r="BG1963" s="35" t="s">
        <v>9119</v>
      </c>
      <c r="BH1963" s="35" t="s">
        <v>9131</v>
      </c>
      <c r="BI1963" s="35" t="s">
        <v>2584</v>
      </c>
      <c r="BJ1963" s="35" t="s">
        <v>9132</v>
      </c>
    </row>
    <row r="1964" spans="1:62" x14ac:dyDescent="0.2">
      <c r="A1964">
        <v>1962</v>
      </c>
      <c r="B1964" s="35" t="s">
        <v>9119</v>
      </c>
      <c r="C1964" s="35" t="s">
        <v>9120</v>
      </c>
      <c r="D1964" s="35" t="s">
        <v>9121</v>
      </c>
      <c r="E1964" s="35" t="s">
        <v>9133</v>
      </c>
      <c r="F1964" s="35" t="s">
        <v>9123</v>
      </c>
      <c r="G1964" s="20">
        <v>44222</v>
      </c>
      <c r="H1964" s="35" t="s">
        <v>3225</v>
      </c>
      <c r="I1964" s="35" t="s">
        <v>54</v>
      </c>
      <c r="J1964" s="35" t="s">
        <v>119</v>
      </c>
      <c r="K1964">
        <v>18</v>
      </c>
      <c r="L1964">
        <v>9.1999999999999993</v>
      </c>
      <c r="M1964" s="35" t="s">
        <v>9124</v>
      </c>
      <c r="N1964" s="35" t="s">
        <v>9125</v>
      </c>
      <c r="O1964" s="35" t="s">
        <v>135</v>
      </c>
      <c r="P1964" s="35" t="s">
        <v>2656</v>
      </c>
      <c r="Q1964" s="35" t="s">
        <v>82</v>
      </c>
      <c r="R1964" s="35" t="s">
        <v>2623</v>
      </c>
      <c r="S1964" s="35" t="s">
        <v>9126</v>
      </c>
      <c r="T1964">
        <v>30000000</v>
      </c>
      <c r="U1964">
        <v>10</v>
      </c>
      <c r="V1964" s="35" t="s">
        <v>9127</v>
      </c>
      <c r="W1964" s="35" t="s">
        <v>236</v>
      </c>
      <c r="X1964" s="35" t="s">
        <v>235</v>
      </c>
      <c r="Y1964" s="35" t="s">
        <v>48</v>
      </c>
      <c r="Z1964" s="35" t="s">
        <v>14691</v>
      </c>
      <c r="AA1964" s="35" t="s">
        <v>14691</v>
      </c>
      <c r="AC1964" s="35" t="s">
        <v>14691</v>
      </c>
      <c r="AD1964" s="35" t="s">
        <v>14691</v>
      </c>
      <c r="AE1964">
        <v>300011222</v>
      </c>
      <c r="AF1964">
        <v>10</v>
      </c>
      <c r="AG1964" s="35" t="s">
        <v>14691</v>
      </c>
      <c r="AI1964">
        <v>6000000</v>
      </c>
      <c r="AJ1964" s="20">
        <v>44239</v>
      </c>
      <c r="AK1964" s="20"/>
      <c r="AL1964">
        <v>8000000</v>
      </c>
      <c r="AO1964">
        <v>5333334</v>
      </c>
      <c r="AP1964" s="35" t="s">
        <v>14691</v>
      </c>
      <c r="AQ1964" s="35" t="s">
        <v>14691</v>
      </c>
      <c r="AR1964" s="35" t="s">
        <v>14691</v>
      </c>
      <c r="AS1964" s="35" t="s">
        <v>14691</v>
      </c>
      <c r="AT1964" s="35" t="s">
        <v>14691</v>
      </c>
      <c r="AU1964">
        <v>10</v>
      </c>
      <c r="AV1964">
        <v>10.047000000000001</v>
      </c>
      <c r="AW1964" t="b">
        <v>0</v>
      </c>
      <c r="AX1964">
        <v>30000000</v>
      </c>
      <c r="AY1964" s="20">
        <v>44974</v>
      </c>
      <c r="AZ1964" s="20"/>
      <c r="BA1964" s="20"/>
      <c r="BB1964">
        <v>1</v>
      </c>
      <c r="BC1964">
        <v>0.20000000298023224</v>
      </c>
      <c r="BD1964">
        <v>1</v>
      </c>
      <c r="BE1964">
        <v>11.5</v>
      </c>
      <c r="BF1964" s="35" t="s">
        <v>14691</v>
      </c>
      <c r="BG1964" s="35" t="s">
        <v>9134</v>
      </c>
      <c r="BH1964" s="35" t="s">
        <v>9135</v>
      </c>
      <c r="BI1964" s="35" t="s">
        <v>2589</v>
      </c>
      <c r="BJ1964" s="35" t="s">
        <v>9136</v>
      </c>
    </row>
    <row r="1965" spans="1:62" x14ac:dyDescent="0.2">
      <c r="A1965">
        <v>1963</v>
      </c>
      <c r="B1965" s="35" t="s">
        <v>10531</v>
      </c>
      <c r="C1965" s="35" t="s">
        <v>10532</v>
      </c>
      <c r="D1965" s="35" t="s">
        <v>10533</v>
      </c>
      <c r="E1965" s="35" t="s">
        <v>10534</v>
      </c>
      <c r="F1965" s="35" t="s">
        <v>10535</v>
      </c>
      <c r="G1965" s="20">
        <v>44244</v>
      </c>
      <c r="H1965" s="35" t="s">
        <v>3225</v>
      </c>
      <c r="I1965" s="35" t="s">
        <v>54</v>
      </c>
      <c r="J1965" s="35" t="s">
        <v>53</v>
      </c>
      <c r="K1965">
        <v>18</v>
      </c>
      <c r="L1965">
        <v>9.1999999999999993</v>
      </c>
      <c r="M1965" s="35" t="s">
        <v>4268</v>
      </c>
      <c r="N1965" s="35" t="s">
        <v>10536</v>
      </c>
      <c r="O1965" s="35" t="s">
        <v>51</v>
      </c>
      <c r="P1965" s="35" t="s">
        <v>2656</v>
      </c>
      <c r="Q1965" s="35" t="s">
        <v>68</v>
      </c>
      <c r="R1965" s="35" t="s">
        <v>2577</v>
      </c>
      <c r="S1965" s="35" t="s">
        <v>9476</v>
      </c>
      <c r="T1965">
        <v>34500000</v>
      </c>
      <c r="U1965">
        <v>10</v>
      </c>
      <c r="V1965" s="35" t="s">
        <v>14691</v>
      </c>
      <c r="W1965" s="35" t="s">
        <v>233</v>
      </c>
      <c r="X1965" s="35" t="s">
        <v>79</v>
      </c>
      <c r="Y1965" s="35" t="s">
        <v>48</v>
      </c>
      <c r="Z1965" s="35" t="s">
        <v>49</v>
      </c>
      <c r="AA1965" s="35" t="s">
        <v>48</v>
      </c>
      <c r="AC1965" s="35" t="s">
        <v>14691</v>
      </c>
      <c r="AD1965" s="35" t="s">
        <v>14691</v>
      </c>
      <c r="AE1965">
        <v>345055724</v>
      </c>
      <c r="AF1965">
        <v>10</v>
      </c>
      <c r="AG1965" s="35" t="s">
        <v>232</v>
      </c>
      <c r="AH1965">
        <v>1577000000</v>
      </c>
      <c r="AI1965">
        <v>11500000</v>
      </c>
      <c r="AJ1965" s="20">
        <v>44260</v>
      </c>
      <c r="AK1965" s="20">
        <v>44497</v>
      </c>
      <c r="AL1965">
        <v>11700000</v>
      </c>
      <c r="AO1965">
        <v>7800000</v>
      </c>
      <c r="AP1965" s="35" t="s">
        <v>14691</v>
      </c>
      <c r="AQ1965" s="35" t="s">
        <v>14691</v>
      </c>
      <c r="AR1965" s="35" t="s">
        <v>231</v>
      </c>
      <c r="AS1965" s="35" t="s">
        <v>10537</v>
      </c>
      <c r="AT1965" s="35" t="s">
        <v>14691</v>
      </c>
      <c r="AU1965">
        <v>10.01</v>
      </c>
      <c r="AV1965">
        <v>10.074</v>
      </c>
      <c r="AW1965" t="b">
        <v>1</v>
      </c>
      <c r="AX1965">
        <v>34500000</v>
      </c>
      <c r="AY1965" s="20">
        <v>44994</v>
      </c>
      <c r="AZ1965" s="20">
        <v>44679</v>
      </c>
      <c r="BA1965" s="20"/>
      <c r="BB1965">
        <v>1</v>
      </c>
      <c r="BC1965">
        <v>0.3333333432674408</v>
      </c>
      <c r="BD1965">
        <v>1</v>
      </c>
      <c r="BE1965">
        <v>11.5</v>
      </c>
      <c r="BF1965" s="35" t="s">
        <v>14691</v>
      </c>
      <c r="BG1965" s="35" t="s">
        <v>234</v>
      </c>
      <c r="BH1965" s="35" t="s">
        <v>10538</v>
      </c>
      <c r="BI1965" s="35" t="s">
        <v>2580</v>
      </c>
      <c r="BJ1965" s="35" t="s">
        <v>10539</v>
      </c>
    </row>
    <row r="1966" spans="1:62" x14ac:dyDescent="0.2">
      <c r="A1966">
        <v>1964</v>
      </c>
      <c r="B1966" s="35" t="s">
        <v>10531</v>
      </c>
      <c r="C1966" s="35" t="s">
        <v>10532</v>
      </c>
      <c r="D1966" s="35" t="s">
        <v>10533</v>
      </c>
      <c r="E1966" s="35" t="s">
        <v>10540</v>
      </c>
      <c r="F1966" s="35" t="s">
        <v>10535</v>
      </c>
      <c r="G1966" s="20">
        <v>44244</v>
      </c>
      <c r="H1966" s="35" t="s">
        <v>3225</v>
      </c>
      <c r="I1966" s="35" t="s">
        <v>54</v>
      </c>
      <c r="J1966" s="35" t="s">
        <v>53</v>
      </c>
      <c r="K1966">
        <v>18</v>
      </c>
      <c r="L1966">
        <v>9.1999999999999993</v>
      </c>
      <c r="M1966" s="35" t="s">
        <v>4268</v>
      </c>
      <c r="N1966" s="35" t="s">
        <v>10536</v>
      </c>
      <c r="O1966" s="35" t="s">
        <v>51</v>
      </c>
      <c r="P1966" s="35" t="s">
        <v>2656</v>
      </c>
      <c r="Q1966" s="35" t="s">
        <v>68</v>
      </c>
      <c r="R1966" s="35" t="s">
        <v>2577</v>
      </c>
      <c r="S1966" s="35" t="s">
        <v>9476</v>
      </c>
      <c r="T1966">
        <v>34500000</v>
      </c>
      <c r="U1966">
        <v>10</v>
      </c>
      <c r="V1966" s="35" t="s">
        <v>14691</v>
      </c>
      <c r="W1966" s="35" t="s">
        <v>233</v>
      </c>
      <c r="X1966" s="35" t="s">
        <v>79</v>
      </c>
      <c r="Y1966" s="35" t="s">
        <v>48</v>
      </c>
      <c r="Z1966" s="35" t="s">
        <v>49</v>
      </c>
      <c r="AA1966" s="35" t="s">
        <v>48</v>
      </c>
      <c r="AC1966" s="35" t="s">
        <v>14691</v>
      </c>
      <c r="AD1966" s="35" t="s">
        <v>14691</v>
      </c>
      <c r="AE1966">
        <v>345055724</v>
      </c>
      <c r="AF1966">
        <v>10</v>
      </c>
      <c r="AG1966" s="35" t="s">
        <v>232</v>
      </c>
      <c r="AH1966">
        <v>1577000000</v>
      </c>
      <c r="AI1966">
        <v>11500000</v>
      </c>
      <c r="AJ1966" s="20">
        <v>44260</v>
      </c>
      <c r="AK1966" s="20">
        <v>44497</v>
      </c>
      <c r="AL1966">
        <v>11700000</v>
      </c>
      <c r="AO1966">
        <v>7800000</v>
      </c>
      <c r="AP1966" s="35" t="s">
        <v>14691</v>
      </c>
      <c r="AQ1966" s="35" t="s">
        <v>14691</v>
      </c>
      <c r="AR1966" s="35" t="s">
        <v>231</v>
      </c>
      <c r="AS1966" s="35" t="s">
        <v>10537</v>
      </c>
      <c r="AT1966" s="35" t="s">
        <v>14691</v>
      </c>
      <c r="AU1966">
        <v>10.01</v>
      </c>
      <c r="AV1966">
        <v>10.074</v>
      </c>
      <c r="AW1966" t="b">
        <v>1</v>
      </c>
      <c r="AX1966">
        <v>34500000</v>
      </c>
      <c r="AY1966" s="20">
        <v>44994</v>
      </c>
      <c r="AZ1966" s="20">
        <v>44679</v>
      </c>
      <c r="BA1966" s="20"/>
      <c r="BB1966">
        <v>1</v>
      </c>
      <c r="BC1966">
        <v>0.3333333432674408</v>
      </c>
      <c r="BD1966">
        <v>1</v>
      </c>
      <c r="BE1966">
        <v>11.5</v>
      </c>
      <c r="BF1966" s="35" t="s">
        <v>14691</v>
      </c>
      <c r="BG1966" s="35" t="s">
        <v>10541</v>
      </c>
      <c r="BH1966" s="35" t="s">
        <v>10542</v>
      </c>
      <c r="BI1966" s="35" t="s">
        <v>2584</v>
      </c>
      <c r="BJ1966" s="35" t="s">
        <v>10543</v>
      </c>
    </row>
    <row r="1967" spans="1:62" x14ac:dyDescent="0.2">
      <c r="A1967">
        <v>1965</v>
      </c>
      <c r="B1967" s="35" t="s">
        <v>10531</v>
      </c>
      <c r="C1967" s="35" t="s">
        <v>10532</v>
      </c>
      <c r="D1967" s="35" t="s">
        <v>10533</v>
      </c>
      <c r="E1967" s="35" t="s">
        <v>10544</v>
      </c>
      <c r="F1967" s="35" t="s">
        <v>10535</v>
      </c>
      <c r="G1967" s="20">
        <v>44244</v>
      </c>
      <c r="H1967" s="35" t="s">
        <v>3225</v>
      </c>
      <c r="I1967" s="35" t="s">
        <v>54</v>
      </c>
      <c r="J1967" s="35" t="s">
        <v>53</v>
      </c>
      <c r="K1967">
        <v>18</v>
      </c>
      <c r="L1967">
        <v>9.1999999999999993</v>
      </c>
      <c r="M1967" s="35" t="s">
        <v>4268</v>
      </c>
      <c r="N1967" s="35" t="s">
        <v>10536</v>
      </c>
      <c r="O1967" s="35" t="s">
        <v>51</v>
      </c>
      <c r="P1967" s="35" t="s">
        <v>2656</v>
      </c>
      <c r="Q1967" s="35" t="s">
        <v>68</v>
      </c>
      <c r="R1967" s="35" t="s">
        <v>2577</v>
      </c>
      <c r="S1967" s="35" t="s">
        <v>9476</v>
      </c>
      <c r="T1967">
        <v>34500000</v>
      </c>
      <c r="U1967">
        <v>10</v>
      </c>
      <c r="V1967" s="35" t="s">
        <v>14691</v>
      </c>
      <c r="W1967" s="35" t="s">
        <v>233</v>
      </c>
      <c r="X1967" s="35" t="s">
        <v>79</v>
      </c>
      <c r="Y1967" s="35" t="s">
        <v>48</v>
      </c>
      <c r="Z1967" s="35" t="s">
        <v>49</v>
      </c>
      <c r="AA1967" s="35" t="s">
        <v>48</v>
      </c>
      <c r="AC1967" s="35" t="s">
        <v>14691</v>
      </c>
      <c r="AD1967" s="35" t="s">
        <v>14691</v>
      </c>
      <c r="AE1967">
        <v>345055724</v>
      </c>
      <c r="AF1967">
        <v>10</v>
      </c>
      <c r="AG1967" s="35" t="s">
        <v>232</v>
      </c>
      <c r="AH1967">
        <v>1577000000</v>
      </c>
      <c r="AI1967">
        <v>11500000</v>
      </c>
      <c r="AJ1967" s="20">
        <v>44260</v>
      </c>
      <c r="AK1967" s="20">
        <v>44497</v>
      </c>
      <c r="AL1967">
        <v>11700000</v>
      </c>
      <c r="AO1967">
        <v>7800000</v>
      </c>
      <c r="AP1967" s="35" t="s">
        <v>14691</v>
      </c>
      <c r="AQ1967" s="35" t="s">
        <v>14691</v>
      </c>
      <c r="AR1967" s="35" t="s">
        <v>231</v>
      </c>
      <c r="AS1967" s="35" t="s">
        <v>10537</v>
      </c>
      <c r="AT1967" s="35" t="s">
        <v>14691</v>
      </c>
      <c r="AU1967">
        <v>10.01</v>
      </c>
      <c r="AV1967">
        <v>10.074</v>
      </c>
      <c r="AW1967" t="b">
        <v>1</v>
      </c>
      <c r="AX1967">
        <v>34500000</v>
      </c>
      <c r="AY1967" s="20">
        <v>44994</v>
      </c>
      <c r="AZ1967" s="20">
        <v>44679</v>
      </c>
      <c r="BA1967" s="20"/>
      <c r="BB1967">
        <v>1</v>
      </c>
      <c r="BC1967">
        <v>0.3333333432674408</v>
      </c>
      <c r="BD1967">
        <v>1</v>
      </c>
      <c r="BE1967">
        <v>11.5</v>
      </c>
      <c r="BF1967" s="35" t="s">
        <v>14691</v>
      </c>
      <c r="BG1967" s="35" t="s">
        <v>10545</v>
      </c>
      <c r="BH1967" s="35" t="s">
        <v>10546</v>
      </c>
      <c r="BI1967" s="35" t="s">
        <v>2589</v>
      </c>
      <c r="BJ1967" s="35" t="s">
        <v>10547</v>
      </c>
    </row>
    <row r="1968" spans="1:62" x14ac:dyDescent="0.2">
      <c r="A1968">
        <v>1966</v>
      </c>
      <c r="B1968" s="35" t="s">
        <v>7302</v>
      </c>
      <c r="C1968" s="35" t="s">
        <v>7303</v>
      </c>
      <c r="D1968" s="35" t="s">
        <v>7304</v>
      </c>
      <c r="E1968" s="35" t="s">
        <v>7305</v>
      </c>
      <c r="F1968" s="35" t="s">
        <v>7306</v>
      </c>
      <c r="G1968" s="20">
        <v>44552</v>
      </c>
      <c r="H1968" s="35" t="s">
        <v>138</v>
      </c>
      <c r="I1968" s="35" t="s">
        <v>54</v>
      </c>
      <c r="J1968" s="35" t="s">
        <v>137</v>
      </c>
      <c r="K1968">
        <v>18</v>
      </c>
      <c r="L1968">
        <v>9.1999999999999993</v>
      </c>
      <c r="M1968" s="35" t="s">
        <v>7307</v>
      </c>
      <c r="N1968" s="35" t="s">
        <v>7308</v>
      </c>
      <c r="O1968" s="35" t="s">
        <v>112</v>
      </c>
      <c r="P1968" s="35" t="s">
        <v>3549</v>
      </c>
      <c r="Q1968" s="35" t="s">
        <v>192</v>
      </c>
      <c r="R1968" s="35" t="s">
        <v>2577</v>
      </c>
      <c r="S1968" s="35" t="s">
        <v>7309</v>
      </c>
      <c r="T1968">
        <v>11500000</v>
      </c>
      <c r="U1968">
        <v>10</v>
      </c>
      <c r="V1968" s="35" t="s">
        <v>14691</v>
      </c>
      <c r="W1968" s="35" t="s">
        <v>229</v>
      </c>
      <c r="X1968" s="35" t="s">
        <v>49</v>
      </c>
      <c r="Y1968" s="35" t="s">
        <v>167</v>
      </c>
      <c r="Z1968" s="35" t="s">
        <v>14691</v>
      </c>
      <c r="AA1968" s="35" t="s">
        <v>14691</v>
      </c>
      <c r="AC1968" s="35" t="s">
        <v>14691</v>
      </c>
      <c r="AD1968" s="35" t="s">
        <v>14691</v>
      </c>
      <c r="AE1968">
        <v>116725000</v>
      </c>
      <c r="AF1968">
        <v>10.15</v>
      </c>
      <c r="AG1968" s="35" t="s">
        <v>14691</v>
      </c>
      <c r="AI1968">
        <v>11500000</v>
      </c>
      <c r="AJ1968" s="20">
        <v>44579</v>
      </c>
      <c r="AK1968" s="20"/>
      <c r="AL1968">
        <v>5325000</v>
      </c>
      <c r="AM1968">
        <v>532500</v>
      </c>
      <c r="AP1968" s="35" t="s">
        <v>14691</v>
      </c>
      <c r="AQ1968" s="35" t="s">
        <v>14691</v>
      </c>
      <c r="AR1968" s="35" t="s">
        <v>14691</v>
      </c>
      <c r="AS1968" s="35" t="s">
        <v>14691</v>
      </c>
      <c r="AT1968" s="35" t="s">
        <v>14691</v>
      </c>
      <c r="AU1968">
        <v>10.15</v>
      </c>
      <c r="AV1968">
        <v>10.212</v>
      </c>
      <c r="AW1968" t="b">
        <v>0</v>
      </c>
      <c r="AX1968">
        <v>11500000</v>
      </c>
      <c r="AY1968" s="20">
        <v>44946</v>
      </c>
      <c r="AZ1968" s="20"/>
      <c r="BA1968" s="20">
        <v>45127</v>
      </c>
      <c r="BB1968">
        <v>1</v>
      </c>
      <c r="BC1968">
        <v>1</v>
      </c>
      <c r="BD1968">
        <v>1</v>
      </c>
      <c r="BE1968">
        <v>11.5</v>
      </c>
      <c r="BF1968" s="35" t="s">
        <v>14691</v>
      </c>
      <c r="BG1968" s="35" t="s">
        <v>230</v>
      </c>
      <c r="BH1968" s="35" t="s">
        <v>6937</v>
      </c>
      <c r="BI1968" s="35" t="s">
        <v>2580</v>
      </c>
      <c r="BJ1968" s="35" t="s">
        <v>6938</v>
      </c>
    </row>
    <row r="1969" spans="1:62" x14ac:dyDescent="0.2">
      <c r="A1969">
        <v>1967</v>
      </c>
      <c r="B1969" s="35" t="s">
        <v>7302</v>
      </c>
      <c r="C1969" s="35" t="s">
        <v>7303</v>
      </c>
      <c r="D1969" s="35" t="s">
        <v>7304</v>
      </c>
      <c r="E1969" s="35" t="s">
        <v>7310</v>
      </c>
      <c r="F1969" s="35" t="s">
        <v>7306</v>
      </c>
      <c r="G1969" s="20">
        <v>44552</v>
      </c>
      <c r="H1969" s="35" t="s">
        <v>138</v>
      </c>
      <c r="I1969" s="35" t="s">
        <v>54</v>
      </c>
      <c r="J1969" s="35" t="s">
        <v>137</v>
      </c>
      <c r="K1969">
        <v>18</v>
      </c>
      <c r="L1969">
        <v>9.1999999999999993</v>
      </c>
      <c r="M1969" s="35" t="s">
        <v>7307</v>
      </c>
      <c r="N1969" s="35" t="s">
        <v>7308</v>
      </c>
      <c r="O1969" s="35" t="s">
        <v>112</v>
      </c>
      <c r="P1969" s="35" t="s">
        <v>3549</v>
      </c>
      <c r="Q1969" s="35" t="s">
        <v>192</v>
      </c>
      <c r="R1969" s="35" t="s">
        <v>2577</v>
      </c>
      <c r="S1969" s="35" t="s">
        <v>7309</v>
      </c>
      <c r="T1969">
        <v>11500000</v>
      </c>
      <c r="U1969">
        <v>10</v>
      </c>
      <c r="V1969" s="35" t="s">
        <v>14691</v>
      </c>
      <c r="W1969" s="35" t="s">
        <v>229</v>
      </c>
      <c r="X1969" s="35" t="s">
        <v>49</v>
      </c>
      <c r="Y1969" s="35" t="s">
        <v>167</v>
      </c>
      <c r="Z1969" s="35" t="s">
        <v>14691</v>
      </c>
      <c r="AA1969" s="35" t="s">
        <v>14691</v>
      </c>
      <c r="AC1969" s="35" t="s">
        <v>14691</v>
      </c>
      <c r="AD1969" s="35" t="s">
        <v>14691</v>
      </c>
      <c r="AE1969">
        <v>116725000</v>
      </c>
      <c r="AF1969">
        <v>10.15</v>
      </c>
      <c r="AG1969" s="35" t="s">
        <v>14691</v>
      </c>
      <c r="AI1969">
        <v>11500000</v>
      </c>
      <c r="AJ1969" s="20">
        <v>44579</v>
      </c>
      <c r="AK1969" s="20"/>
      <c r="AL1969">
        <v>5325000</v>
      </c>
      <c r="AM1969">
        <v>532500</v>
      </c>
      <c r="AP1969" s="35" t="s">
        <v>14691</v>
      </c>
      <c r="AQ1969" s="35" t="s">
        <v>14691</v>
      </c>
      <c r="AR1969" s="35" t="s">
        <v>14691</v>
      </c>
      <c r="AS1969" s="35" t="s">
        <v>14691</v>
      </c>
      <c r="AT1969" s="35" t="s">
        <v>14691</v>
      </c>
      <c r="AU1969">
        <v>10.15</v>
      </c>
      <c r="AV1969">
        <v>10.212</v>
      </c>
      <c r="AW1969" t="b">
        <v>0</v>
      </c>
      <c r="AX1969">
        <v>11500000</v>
      </c>
      <c r="AY1969" s="20">
        <v>44946</v>
      </c>
      <c r="AZ1969" s="20"/>
      <c r="BA1969" s="20">
        <v>45127</v>
      </c>
      <c r="BB1969">
        <v>1</v>
      </c>
      <c r="BC1969">
        <v>1</v>
      </c>
      <c r="BD1969">
        <v>1</v>
      </c>
      <c r="BE1969">
        <v>11.5</v>
      </c>
      <c r="BF1969" s="35" t="s">
        <v>14691</v>
      </c>
      <c r="BG1969" s="35" t="s">
        <v>7311</v>
      </c>
      <c r="BH1969" s="35" t="s">
        <v>7312</v>
      </c>
      <c r="BI1969" s="35" t="s">
        <v>2584</v>
      </c>
      <c r="BJ1969" s="35" t="s">
        <v>7313</v>
      </c>
    </row>
    <row r="1970" spans="1:62" x14ac:dyDescent="0.2">
      <c r="A1970">
        <v>1968</v>
      </c>
      <c r="B1970" s="35" t="s">
        <v>7302</v>
      </c>
      <c r="C1970" s="35" t="s">
        <v>7303</v>
      </c>
      <c r="D1970" s="35" t="s">
        <v>7304</v>
      </c>
      <c r="E1970" s="35" t="s">
        <v>7314</v>
      </c>
      <c r="F1970" s="35" t="s">
        <v>7306</v>
      </c>
      <c r="G1970" s="20">
        <v>44552</v>
      </c>
      <c r="H1970" s="35" t="s">
        <v>138</v>
      </c>
      <c r="I1970" s="35" t="s">
        <v>54</v>
      </c>
      <c r="J1970" s="35" t="s">
        <v>137</v>
      </c>
      <c r="K1970">
        <v>18</v>
      </c>
      <c r="L1970">
        <v>9.1999999999999993</v>
      </c>
      <c r="M1970" s="35" t="s">
        <v>7307</v>
      </c>
      <c r="N1970" s="35" t="s">
        <v>7308</v>
      </c>
      <c r="O1970" s="35" t="s">
        <v>112</v>
      </c>
      <c r="P1970" s="35" t="s">
        <v>3549</v>
      </c>
      <c r="Q1970" s="35" t="s">
        <v>192</v>
      </c>
      <c r="R1970" s="35" t="s">
        <v>2577</v>
      </c>
      <c r="S1970" s="35" t="s">
        <v>7309</v>
      </c>
      <c r="T1970">
        <v>11500000</v>
      </c>
      <c r="U1970">
        <v>10</v>
      </c>
      <c r="V1970" s="35" t="s">
        <v>14691</v>
      </c>
      <c r="W1970" s="35" t="s">
        <v>229</v>
      </c>
      <c r="X1970" s="35" t="s">
        <v>49</v>
      </c>
      <c r="Y1970" s="35" t="s">
        <v>167</v>
      </c>
      <c r="Z1970" s="35" t="s">
        <v>14691</v>
      </c>
      <c r="AA1970" s="35" t="s">
        <v>14691</v>
      </c>
      <c r="AC1970" s="35" t="s">
        <v>14691</v>
      </c>
      <c r="AD1970" s="35" t="s">
        <v>14691</v>
      </c>
      <c r="AE1970">
        <v>116725000</v>
      </c>
      <c r="AF1970">
        <v>10.15</v>
      </c>
      <c r="AG1970" s="35" t="s">
        <v>14691</v>
      </c>
      <c r="AI1970">
        <v>11500000</v>
      </c>
      <c r="AJ1970" s="20">
        <v>44579</v>
      </c>
      <c r="AK1970" s="20"/>
      <c r="AL1970">
        <v>5325000</v>
      </c>
      <c r="AM1970">
        <v>532500</v>
      </c>
      <c r="AP1970" s="35" t="s">
        <v>14691</v>
      </c>
      <c r="AQ1970" s="35" t="s">
        <v>14691</v>
      </c>
      <c r="AR1970" s="35" t="s">
        <v>14691</v>
      </c>
      <c r="AS1970" s="35" t="s">
        <v>14691</v>
      </c>
      <c r="AT1970" s="35" t="s">
        <v>14691</v>
      </c>
      <c r="AU1970">
        <v>10.15</v>
      </c>
      <c r="AV1970">
        <v>10.212</v>
      </c>
      <c r="AW1970" t="b">
        <v>0</v>
      </c>
      <c r="AX1970">
        <v>11500000</v>
      </c>
      <c r="AY1970" s="20">
        <v>44946</v>
      </c>
      <c r="AZ1970" s="20"/>
      <c r="BA1970" s="20">
        <v>45127</v>
      </c>
      <c r="BB1970">
        <v>1</v>
      </c>
      <c r="BC1970">
        <v>1</v>
      </c>
      <c r="BD1970">
        <v>1</v>
      </c>
      <c r="BE1970">
        <v>11.5</v>
      </c>
      <c r="BF1970" s="35" t="s">
        <v>14691</v>
      </c>
      <c r="BG1970" s="35" t="s">
        <v>7315</v>
      </c>
      <c r="BH1970" s="35" t="s">
        <v>6937</v>
      </c>
      <c r="BI1970" s="35" t="s">
        <v>2589</v>
      </c>
      <c r="BJ1970" s="35" t="s">
        <v>6938</v>
      </c>
    </row>
    <row r="1971" spans="1:62" x14ac:dyDescent="0.2">
      <c r="A1971">
        <v>1969</v>
      </c>
      <c r="B1971" s="35" t="s">
        <v>5319</v>
      </c>
      <c r="C1971" s="35" t="s">
        <v>5320</v>
      </c>
      <c r="D1971" s="35" t="s">
        <v>5321</v>
      </c>
      <c r="E1971" s="35" t="s">
        <v>5322</v>
      </c>
      <c r="F1971" s="35" t="s">
        <v>5323</v>
      </c>
      <c r="G1971" s="20">
        <v>44259</v>
      </c>
      <c r="H1971" s="35" t="s">
        <v>2949</v>
      </c>
      <c r="I1971" s="35" t="s">
        <v>54</v>
      </c>
      <c r="J1971" s="35" t="s">
        <v>69</v>
      </c>
      <c r="K1971">
        <v>16.5</v>
      </c>
      <c r="L1971">
        <v>9.1999999999999993</v>
      </c>
      <c r="M1971" s="35" t="s">
        <v>5324</v>
      </c>
      <c r="N1971" s="35" t="s">
        <v>5325</v>
      </c>
      <c r="O1971" s="35" t="s">
        <v>102</v>
      </c>
      <c r="P1971" s="35" t="s">
        <v>2598</v>
      </c>
      <c r="Q1971" s="35" t="s">
        <v>111</v>
      </c>
      <c r="R1971" s="35" t="s">
        <v>2577</v>
      </c>
      <c r="S1971" s="35" t="s">
        <v>5326</v>
      </c>
      <c r="T1971">
        <v>4488986</v>
      </c>
      <c r="U1971">
        <v>10</v>
      </c>
      <c r="V1971" s="35" t="s">
        <v>5327</v>
      </c>
      <c r="W1971" s="35" t="s">
        <v>118</v>
      </c>
      <c r="X1971" s="35" t="s">
        <v>79</v>
      </c>
      <c r="Y1971" s="35" t="s">
        <v>48</v>
      </c>
      <c r="Z1971" s="35" t="s">
        <v>72</v>
      </c>
      <c r="AA1971" s="35" t="s">
        <v>48</v>
      </c>
      <c r="AC1971" s="35" t="s">
        <v>14691</v>
      </c>
      <c r="AD1971" s="35" t="s">
        <v>14691</v>
      </c>
      <c r="AE1971">
        <v>44891829</v>
      </c>
      <c r="AF1971">
        <v>10</v>
      </c>
      <c r="AG1971" s="35" t="s">
        <v>227</v>
      </c>
      <c r="AH1971">
        <v>183000000</v>
      </c>
      <c r="AI1971">
        <v>2244493</v>
      </c>
      <c r="AJ1971" s="20">
        <v>44315</v>
      </c>
      <c r="AK1971" s="20">
        <v>44467</v>
      </c>
      <c r="AL1971">
        <v>2247800</v>
      </c>
      <c r="AN1971">
        <v>224780</v>
      </c>
      <c r="AP1971" s="35" t="s">
        <v>14691</v>
      </c>
      <c r="AQ1971" s="35" t="s">
        <v>14691</v>
      </c>
      <c r="AR1971" s="35" t="s">
        <v>226</v>
      </c>
      <c r="AS1971" s="35" t="s">
        <v>5328</v>
      </c>
      <c r="AT1971" s="35" t="s">
        <v>14691</v>
      </c>
      <c r="AU1971">
        <v>10.01</v>
      </c>
      <c r="AV1971">
        <v>10.050000000000001</v>
      </c>
      <c r="AW1971" t="b">
        <v>1</v>
      </c>
      <c r="AX1971">
        <v>4488986</v>
      </c>
      <c r="AY1971" s="20">
        <v>44868</v>
      </c>
      <c r="AZ1971" s="20">
        <v>44651</v>
      </c>
      <c r="BA1971" s="20"/>
      <c r="BB1971">
        <v>1</v>
      </c>
      <c r="BC1971">
        <v>0.5</v>
      </c>
      <c r="BD1971">
        <v>1</v>
      </c>
      <c r="BE1971">
        <v>11.5</v>
      </c>
      <c r="BF1971" s="35" t="s">
        <v>14691</v>
      </c>
      <c r="BG1971" s="35" t="s">
        <v>228</v>
      </c>
      <c r="BH1971" s="35" t="s">
        <v>5329</v>
      </c>
      <c r="BI1971" s="35" t="s">
        <v>2580</v>
      </c>
      <c r="BJ1971" s="35" t="s">
        <v>5330</v>
      </c>
    </row>
    <row r="1972" spans="1:62" x14ac:dyDescent="0.2">
      <c r="A1972">
        <v>1970</v>
      </c>
      <c r="B1972" s="35" t="s">
        <v>5319</v>
      </c>
      <c r="C1972" s="35" t="s">
        <v>5320</v>
      </c>
      <c r="D1972" s="35" t="s">
        <v>5321</v>
      </c>
      <c r="E1972" s="35" t="s">
        <v>5331</v>
      </c>
      <c r="F1972" s="35" t="s">
        <v>5323</v>
      </c>
      <c r="G1972" s="20">
        <v>44259</v>
      </c>
      <c r="H1972" s="35" t="s">
        <v>2949</v>
      </c>
      <c r="I1972" s="35" t="s">
        <v>54</v>
      </c>
      <c r="J1972" s="35" t="s">
        <v>69</v>
      </c>
      <c r="K1972">
        <v>16.5</v>
      </c>
      <c r="L1972">
        <v>9.1999999999999993</v>
      </c>
      <c r="M1972" s="35" t="s">
        <v>5324</v>
      </c>
      <c r="N1972" s="35" t="s">
        <v>5325</v>
      </c>
      <c r="O1972" s="35" t="s">
        <v>102</v>
      </c>
      <c r="P1972" s="35" t="s">
        <v>2598</v>
      </c>
      <c r="Q1972" s="35" t="s">
        <v>111</v>
      </c>
      <c r="R1972" s="35" t="s">
        <v>2577</v>
      </c>
      <c r="S1972" s="35" t="s">
        <v>5326</v>
      </c>
      <c r="T1972">
        <v>4488986</v>
      </c>
      <c r="U1972">
        <v>10</v>
      </c>
      <c r="V1972" s="35" t="s">
        <v>5327</v>
      </c>
      <c r="W1972" s="35" t="s">
        <v>118</v>
      </c>
      <c r="X1972" s="35" t="s">
        <v>79</v>
      </c>
      <c r="Y1972" s="35" t="s">
        <v>48</v>
      </c>
      <c r="Z1972" s="35" t="s">
        <v>72</v>
      </c>
      <c r="AA1972" s="35" t="s">
        <v>48</v>
      </c>
      <c r="AC1972" s="35" t="s">
        <v>14691</v>
      </c>
      <c r="AD1972" s="35" t="s">
        <v>14691</v>
      </c>
      <c r="AE1972">
        <v>44891829</v>
      </c>
      <c r="AF1972">
        <v>10</v>
      </c>
      <c r="AG1972" s="35" t="s">
        <v>227</v>
      </c>
      <c r="AH1972">
        <v>183000000</v>
      </c>
      <c r="AI1972">
        <v>2244493</v>
      </c>
      <c r="AJ1972" s="20">
        <v>44315</v>
      </c>
      <c r="AK1972" s="20">
        <v>44467</v>
      </c>
      <c r="AL1972">
        <v>2247800</v>
      </c>
      <c r="AN1972">
        <v>224780</v>
      </c>
      <c r="AP1972" s="35" t="s">
        <v>14691</v>
      </c>
      <c r="AQ1972" s="35" t="s">
        <v>14691</v>
      </c>
      <c r="AR1972" s="35" t="s">
        <v>226</v>
      </c>
      <c r="AS1972" s="35" t="s">
        <v>5328</v>
      </c>
      <c r="AT1972" s="35" t="s">
        <v>14691</v>
      </c>
      <c r="AU1972">
        <v>10.01</v>
      </c>
      <c r="AV1972">
        <v>10.050000000000001</v>
      </c>
      <c r="AW1972" t="b">
        <v>1</v>
      </c>
      <c r="AX1972">
        <v>4488986</v>
      </c>
      <c r="AY1972" s="20">
        <v>44868</v>
      </c>
      <c r="AZ1972" s="20">
        <v>44651</v>
      </c>
      <c r="BA1972" s="20"/>
      <c r="BB1972">
        <v>1</v>
      </c>
      <c r="BC1972">
        <v>0.5</v>
      </c>
      <c r="BD1972">
        <v>1</v>
      </c>
      <c r="BE1972">
        <v>11.5</v>
      </c>
      <c r="BF1972" s="35" t="s">
        <v>14691</v>
      </c>
      <c r="BG1972" s="35" t="s">
        <v>5319</v>
      </c>
      <c r="BH1972" s="35" t="s">
        <v>5332</v>
      </c>
      <c r="BI1972" s="35" t="s">
        <v>2584</v>
      </c>
      <c r="BJ1972" s="35" t="s">
        <v>5333</v>
      </c>
    </row>
    <row r="1973" spans="1:62" x14ac:dyDescent="0.2">
      <c r="A1973">
        <v>1971</v>
      </c>
      <c r="B1973" s="35" t="s">
        <v>5319</v>
      </c>
      <c r="C1973" s="35" t="s">
        <v>5320</v>
      </c>
      <c r="D1973" s="35" t="s">
        <v>5321</v>
      </c>
      <c r="E1973" s="35" t="s">
        <v>5334</v>
      </c>
      <c r="F1973" s="35" t="s">
        <v>5323</v>
      </c>
      <c r="G1973" s="20">
        <v>44259</v>
      </c>
      <c r="H1973" s="35" t="s">
        <v>2949</v>
      </c>
      <c r="I1973" s="35" t="s">
        <v>54</v>
      </c>
      <c r="J1973" s="35" t="s">
        <v>69</v>
      </c>
      <c r="K1973">
        <v>16.5</v>
      </c>
      <c r="L1973">
        <v>9.1999999999999993</v>
      </c>
      <c r="M1973" s="35" t="s">
        <v>5324</v>
      </c>
      <c r="N1973" s="35" t="s">
        <v>5325</v>
      </c>
      <c r="O1973" s="35" t="s">
        <v>102</v>
      </c>
      <c r="P1973" s="35" t="s">
        <v>2598</v>
      </c>
      <c r="Q1973" s="35" t="s">
        <v>111</v>
      </c>
      <c r="R1973" s="35" t="s">
        <v>2577</v>
      </c>
      <c r="S1973" s="35" t="s">
        <v>5326</v>
      </c>
      <c r="T1973">
        <v>4488986</v>
      </c>
      <c r="U1973">
        <v>10</v>
      </c>
      <c r="V1973" s="35" t="s">
        <v>5327</v>
      </c>
      <c r="W1973" s="35" t="s">
        <v>118</v>
      </c>
      <c r="X1973" s="35" t="s">
        <v>79</v>
      </c>
      <c r="Y1973" s="35" t="s">
        <v>48</v>
      </c>
      <c r="Z1973" s="35" t="s">
        <v>72</v>
      </c>
      <c r="AA1973" s="35" t="s">
        <v>48</v>
      </c>
      <c r="AC1973" s="35" t="s">
        <v>14691</v>
      </c>
      <c r="AD1973" s="35" t="s">
        <v>14691</v>
      </c>
      <c r="AE1973">
        <v>44891829</v>
      </c>
      <c r="AF1973">
        <v>10</v>
      </c>
      <c r="AG1973" s="35" t="s">
        <v>227</v>
      </c>
      <c r="AH1973">
        <v>183000000</v>
      </c>
      <c r="AI1973">
        <v>2244493</v>
      </c>
      <c r="AJ1973" s="20">
        <v>44315</v>
      </c>
      <c r="AK1973" s="20">
        <v>44467</v>
      </c>
      <c r="AL1973">
        <v>2247800</v>
      </c>
      <c r="AN1973">
        <v>224780</v>
      </c>
      <c r="AP1973" s="35" t="s">
        <v>14691</v>
      </c>
      <c r="AQ1973" s="35" t="s">
        <v>14691</v>
      </c>
      <c r="AR1973" s="35" t="s">
        <v>226</v>
      </c>
      <c r="AS1973" s="35" t="s">
        <v>5328</v>
      </c>
      <c r="AT1973" s="35" t="s">
        <v>14691</v>
      </c>
      <c r="AU1973">
        <v>10.01</v>
      </c>
      <c r="AV1973">
        <v>10.050000000000001</v>
      </c>
      <c r="AW1973" t="b">
        <v>1</v>
      </c>
      <c r="AX1973">
        <v>4488986</v>
      </c>
      <c r="AY1973" s="20">
        <v>44868</v>
      </c>
      <c r="AZ1973" s="20">
        <v>44651</v>
      </c>
      <c r="BA1973" s="20"/>
      <c r="BB1973">
        <v>1</v>
      </c>
      <c r="BC1973">
        <v>0.5</v>
      </c>
      <c r="BD1973">
        <v>1</v>
      </c>
      <c r="BE1973">
        <v>11.5</v>
      </c>
      <c r="BF1973" s="35" t="s">
        <v>14691</v>
      </c>
      <c r="BG1973" s="35" t="s">
        <v>5335</v>
      </c>
      <c r="BH1973" s="35" t="s">
        <v>5336</v>
      </c>
      <c r="BI1973" s="35" t="s">
        <v>2589</v>
      </c>
      <c r="BJ1973" s="35" t="s">
        <v>5337</v>
      </c>
    </row>
    <row r="1974" spans="1:62" x14ac:dyDescent="0.2">
      <c r="A1974">
        <v>1972</v>
      </c>
      <c r="B1974" s="35" t="s">
        <v>4951</v>
      </c>
      <c r="C1974" s="35" t="s">
        <v>4952</v>
      </c>
      <c r="D1974" s="35" t="s">
        <v>4953</v>
      </c>
      <c r="E1974" s="35" t="s">
        <v>4954</v>
      </c>
      <c r="F1974" s="35" t="s">
        <v>4955</v>
      </c>
      <c r="G1974" s="20">
        <v>44102</v>
      </c>
      <c r="H1974" s="35" t="s">
        <v>3225</v>
      </c>
      <c r="I1974" s="35" t="s">
        <v>54</v>
      </c>
      <c r="J1974" s="35" t="s">
        <v>53</v>
      </c>
      <c r="K1974">
        <v>18</v>
      </c>
      <c r="L1974">
        <v>9.1999999999999993</v>
      </c>
      <c r="M1974" s="35" t="s">
        <v>4956</v>
      </c>
      <c r="N1974" s="35" t="s">
        <v>4957</v>
      </c>
      <c r="O1974" s="35" t="s">
        <v>51</v>
      </c>
      <c r="P1974" s="35" t="s">
        <v>2656</v>
      </c>
      <c r="Q1974" s="35" t="s">
        <v>59</v>
      </c>
      <c r="R1974" s="35" t="s">
        <v>2577</v>
      </c>
      <c r="S1974" s="35" t="s">
        <v>4958</v>
      </c>
      <c r="T1974">
        <v>9775000</v>
      </c>
      <c r="U1974">
        <v>10</v>
      </c>
      <c r="V1974" s="35" t="s">
        <v>4959</v>
      </c>
      <c r="W1974" s="35" t="s">
        <v>224</v>
      </c>
      <c r="X1974" s="35" t="s">
        <v>130</v>
      </c>
      <c r="Y1974" s="35" t="s">
        <v>48</v>
      </c>
      <c r="Z1974" s="35" t="s">
        <v>14691</v>
      </c>
      <c r="AA1974" s="35" t="s">
        <v>14691</v>
      </c>
      <c r="AB1974">
        <v>15000000</v>
      </c>
      <c r="AC1974" s="35" t="s">
        <v>4960</v>
      </c>
      <c r="AD1974" s="35" t="s">
        <v>4961</v>
      </c>
      <c r="AE1974">
        <v>97755186</v>
      </c>
      <c r="AF1974">
        <v>10</v>
      </c>
      <c r="AG1974" s="35" t="s">
        <v>14691</v>
      </c>
      <c r="AI1974">
        <v>3258333</v>
      </c>
      <c r="AJ1974" s="20">
        <v>44120</v>
      </c>
      <c r="AK1974" s="20"/>
      <c r="AL1974">
        <v>4155000</v>
      </c>
      <c r="AM1974">
        <v>415500</v>
      </c>
      <c r="AP1974" s="35" t="s">
        <v>14691</v>
      </c>
      <c r="AQ1974" s="35" t="s">
        <v>14691</v>
      </c>
      <c r="AR1974" s="35" t="s">
        <v>14691</v>
      </c>
      <c r="AS1974" s="35" t="s">
        <v>14691</v>
      </c>
      <c r="AT1974" s="35" t="s">
        <v>14691</v>
      </c>
      <c r="AU1974">
        <v>10.01</v>
      </c>
      <c r="AV1974">
        <v>10.048</v>
      </c>
      <c r="AW1974" t="b">
        <v>0</v>
      </c>
      <c r="AX1974">
        <v>9775000</v>
      </c>
      <c r="AY1974" s="20">
        <v>44854</v>
      </c>
      <c r="AZ1974" s="20"/>
      <c r="BA1974" s="20"/>
      <c r="BB1974">
        <v>1</v>
      </c>
      <c r="BC1974">
        <v>0.3333333432674408</v>
      </c>
      <c r="BD1974">
        <v>1</v>
      </c>
      <c r="BE1974">
        <v>11.5</v>
      </c>
      <c r="BF1974" s="35" t="s">
        <v>14691</v>
      </c>
      <c r="BG1974" s="35" t="s">
        <v>225</v>
      </c>
      <c r="BH1974" s="35" t="s">
        <v>4962</v>
      </c>
      <c r="BI1974" s="35" t="s">
        <v>2580</v>
      </c>
      <c r="BJ1974" s="35" t="s">
        <v>4963</v>
      </c>
    </row>
    <row r="1975" spans="1:62" x14ac:dyDescent="0.2">
      <c r="A1975">
        <v>1973</v>
      </c>
      <c r="B1975" s="35" t="s">
        <v>4951</v>
      </c>
      <c r="C1975" s="35" t="s">
        <v>4952</v>
      </c>
      <c r="D1975" s="35" t="s">
        <v>4953</v>
      </c>
      <c r="E1975" s="35" t="s">
        <v>4964</v>
      </c>
      <c r="F1975" s="35" t="s">
        <v>4955</v>
      </c>
      <c r="G1975" s="20">
        <v>44102</v>
      </c>
      <c r="H1975" s="35" t="s">
        <v>3225</v>
      </c>
      <c r="I1975" s="35" t="s">
        <v>54</v>
      </c>
      <c r="J1975" s="35" t="s">
        <v>53</v>
      </c>
      <c r="K1975">
        <v>18</v>
      </c>
      <c r="L1975">
        <v>9.1999999999999993</v>
      </c>
      <c r="M1975" s="35" t="s">
        <v>4956</v>
      </c>
      <c r="N1975" s="35" t="s">
        <v>4957</v>
      </c>
      <c r="O1975" s="35" t="s">
        <v>51</v>
      </c>
      <c r="P1975" s="35" t="s">
        <v>2656</v>
      </c>
      <c r="Q1975" s="35" t="s">
        <v>59</v>
      </c>
      <c r="R1975" s="35" t="s">
        <v>2577</v>
      </c>
      <c r="S1975" s="35" t="s">
        <v>4958</v>
      </c>
      <c r="T1975">
        <v>9775000</v>
      </c>
      <c r="U1975">
        <v>10</v>
      </c>
      <c r="V1975" s="35" t="s">
        <v>4959</v>
      </c>
      <c r="W1975" s="35" t="s">
        <v>224</v>
      </c>
      <c r="X1975" s="35" t="s">
        <v>130</v>
      </c>
      <c r="Y1975" s="35" t="s">
        <v>48</v>
      </c>
      <c r="Z1975" s="35" t="s">
        <v>14691</v>
      </c>
      <c r="AA1975" s="35" t="s">
        <v>14691</v>
      </c>
      <c r="AB1975">
        <v>15000000</v>
      </c>
      <c r="AC1975" s="35" t="s">
        <v>4960</v>
      </c>
      <c r="AD1975" s="35" t="s">
        <v>4961</v>
      </c>
      <c r="AE1975">
        <v>97755186</v>
      </c>
      <c r="AF1975">
        <v>10</v>
      </c>
      <c r="AG1975" s="35" t="s">
        <v>14691</v>
      </c>
      <c r="AI1975">
        <v>3258333</v>
      </c>
      <c r="AJ1975" s="20">
        <v>44120</v>
      </c>
      <c r="AK1975" s="20"/>
      <c r="AL1975">
        <v>4155000</v>
      </c>
      <c r="AM1975">
        <v>415500</v>
      </c>
      <c r="AP1975" s="35" t="s">
        <v>14691</v>
      </c>
      <c r="AQ1975" s="35" t="s">
        <v>14691</v>
      </c>
      <c r="AR1975" s="35" t="s">
        <v>14691</v>
      </c>
      <c r="AS1975" s="35" t="s">
        <v>14691</v>
      </c>
      <c r="AT1975" s="35" t="s">
        <v>14691</v>
      </c>
      <c r="AU1975">
        <v>10.01</v>
      </c>
      <c r="AV1975">
        <v>10.048</v>
      </c>
      <c r="AW1975" t="b">
        <v>0</v>
      </c>
      <c r="AX1975">
        <v>9775000</v>
      </c>
      <c r="AY1975" s="20">
        <v>44854</v>
      </c>
      <c r="AZ1975" s="20"/>
      <c r="BA1975" s="20"/>
      <c r="BB1975">
        <v>1</v>
      </c>
      <c r="BC1975">
        <v>0.3333333432674408</v>
      </c>
      <c r="BD1975">
        <v>1</v>
      </c>
      <c r="BE1975">
        <v>11.5</v>
      </c>
      <c r="BF1975" s="35" t="s">
        <v>14691</v>
      </c>
      <c r="BG1975" s="35" t="s">
        <v>4965</v>
      </c>
      <c r="BH1975" s="35" t="s">
        <v>4966</v>
      </c>
      <c r="BI1975" s="35" t="s">
        <v>2584</v>
      </c>
      <c r="BJ1975" s="35" t="s">
        <v>4967</v>
      </c>
    </row>
    <row r="1976" spans="1:62" x14ac:dyDescent="0.2">
      <c r="A1976">
        <v>1974</v>
      </c>
      <c r="B1976" s="35" t="s">
        <v>4951</v>
      </c>
      <c r="C1976" s="35" t="s">
        <v>4952</v>
      </c>
      <c r="D1976" s="35" t="s">
        <v>4953</v>
      </c>
      <c r="E1976" s="35" t="s">
        <v>4968</v>
      </c>
      <c r="F1976" s="35" t="s">
        <v>4955</v>
      </c>
      <c r="G1976" s="20">
        <v>44102</v>
      </c>
      <c r="H1976" s="35" t="s">
        <v>3225</v>
      </c>
      <c r="I1976" s="35" t="s">
        <v>54</v>
      </c>
      <c r="J1976" s="35" t="s">
        <v>53</v>
      </c>
      <c r="K1976">
        <v>18</v>
      </c>
      <c r="L1976">
        <v>9.1999999999999993</v>
      </c>
      <c r="M1976" s="35" t="s">
        <v>4956</v>
      </c>
      <c r="N1976" s="35" t="s">
        <v>4957</v>
      </c>
      <c r="O1976" s="35" t="s">
        <v>51</v>
      </c>
      <c r="P1976" s="35" t="s">
        <v>2656</v>
      </c>
      <c r="Q1976" s="35" t="s">
        <v>59</v>
      </c>
      <c r="R1976" s="35" t="s">
        <v>2577</v>
      </c>
      <c r="S1976" s="35" t="s">
        <v>4958</v>
      </c>
      <c r="T1976">
        <v>9775000</v>
      </c>
      <c r="U1976">
        <v>10</v>
      </c>
      <c r="V1976" s="35" t="s">
        <v>4959</v>
      </c>
      <c r="W1976" s="35" t="s">
        <v>224</v>
      </c>
      <c r="X1976" s="35" t="s">
        <v>130</v>
      </c>
      <c r="Y1976" s="35" t="s">
        <v>48</v>
      </c>
      <c r="Z1976" s="35" t="s">
        <v>14691</v>
      </c>
      <c r="AA1976" s="35" t="s">
        <v>14691</v>
      </c>
      <c r="AB1976">
        <v>15000000</v>
      </c>
      <c r="AC1976" s="35" t="s">
        <v>4960</v>
      </c>
      <c r="AD1976" s="35" t="s">
        <v>4961</v>
      </c>
      <c r="AE1976">
        <v>97755186</v>
      </c>
      <c r="AF1976">
        <v>10</v>
      </c>
      <c r="AG1976" s="35" t="s">
        <v>14691</v>
      </c>
      <c r="AI1976">
        <v>3258333</v>
      </c>
      <c r="AJ1976" s="20">
        <v>44120</v>
      </c>
      <c r="AK1976" s="20"/>
      <c r="AL1976">
        <v>4155000</v>
      </c>
      <c r="AM1976">
        <v>415500</v>
      </c>
      <c r="AP1976" s="35" t="s">
        <v>14691</v>
      </c>
      <c r="AQ1976" s="35" t="s">
        <v>14691</v>
      </c>
      <c r="AR1976" s="35" t="s">
        <v>14691</v>
      </c>
      <c r="AS1976" s="35" t="s">
        <v>14691</v>
      </c>
      <c r="AT1976" s="35" t="s">
        <v>14691</v>
      </c>
      <c r="AU1976">
        <v>10.01</v>
      </c>
      <c r="AV1976">
        <v>10.048</v>
      </c>
      <c r="AW1976" t="b">
        <v>0</v>
      </c>
      <c r="AX1976">
        <v>9775000</v>
      </c>
      <c r="AY1976" s="20">
        <v>44854</v>
      </c>
      <c r="AZ1976" s="20"/>
      <c r="BA1976" s="20"/>
      <c r="BB1976">
        <v>1</v>
      </c>
      <c r="BC1976">
        <v>0.3333333432674408</v>
      </c>
      <c r="BD1976">
        <v>1</v>
      </c>
      <c r="BE1976">
        <v>11.5</v>
      </c>
      <c r="BF1976" s="35" t="s">
        <v>14691</v>
      </c>
      <c r="BG1976" s="35" t="s">
        <v>4969</v>
      </c>
      <c r="BH1976" s="35" t="s">
        <v>4970</v>
      </c>
      <c r="BI1976" s="35" t="s">
        <v>2589</v>
      </c>
      <c r="BJ1976" s="35" t="s">
        <v>4971</v>
      </c>
    </row>
    <row r="1977" spans="1:62" x14ac:dyDescent="0.2">
      <c r="A1977">
        <v>1975</v>
      </c>
      <c r="B1977" s="35" t="s">
        <v>14097</v>
      </c>
      <c r="C1977" s="35" t="s">
        <v>14098</v>
      </c>
      <c r="D1977" s="35" t="s">
        <v>14099</v>
      </c>
      <c r="E1977" s="35" t="s">
        <v>14100</v>
      </c>
      <c r="F1977" s="35" t="s">
        <v>14101</v>
      </c>
      <c r="G1977" s="20">
        <v>44250</v>
      </c>
      <c r="H1977" s="35" t="s">
        <v>222</v>
      </c>
      <c r="I1977" s="35" t="s">
        <v>54</v>
      </c>
      <c r="J1977" s="35" t="s">
        <v>176</v>
      </c>
      <c r="K1977">
        <v>18</v>
      </c>
      <c r="L1977">
        <v>9.1999999999999993</v>
      </c>
      <c r="M1977" s="35" t="s">
        <v>14102</v>
      </c>
      <c r="N1977" s="35" t="s">
        <v>14103</v>
      </c>
      <c r="O1977" s="35" t="s">
        <v>59</v>
      </c>
      <c r="P1977" s="35" t="s">
        <v>2656</v>
      </c>
      <c r="Q1977" s="35" t="s">
        <v>102</v>
      </c>
      <c r="R1977" s="35" t="s">
        <v>2623</v>
      </c>
      <c r="S1977" s="35" t="s">
        <v>14104</v>
      </c>
      <c r="T1977">
        <v>16851598</v>
      </c>
      <c r="U1977">
        <v>10</v>
      </c>
      <c r="V1977" s="35" t="s">
        <v>14105</v>
      </c>
      <c r="W1977" s="35" t="s">
        <v>49</v>
      </c>
      <c r="X1977" s="35" t="s">
        <v>49</v>
      </c>
      <c r="Y1977" s="35" t="s">
        <v>48</v>
      </c>
      <c r="Z1977" s="35" t="s">
        <v>14691</v>
      </c>
      <c r="AA1977" s="35" t="s">
        <v>14691</v>
      </c>
      <c r="AB1977">
        <v>50000000</v>
      </c>
      <c r="AC1977" s="35" t="s">
        <v>14691</v>
      </c>
      <c r="AD1977" s="35" t="s">
        <v>14106</v>
      </c>
      <c r="AE1977">
        <v>168515980</v>
      </c>
      <c r="AF1977">
        <v>10</v>
      </c>
      <c r="AG1977" s="35" t="s">
        <v>14691</v>
      </c>
      <c r="AI1977">
        <v>4212900</v>
      </c>
      <c r="AJ1977" s="20">
        <v>44393</v>
      </c>
      <c r="AK1977" s="20"/>
      <c r="AL1977">
        <v>5620320</v>
      </c>
      <c r="AO1977">
        <v>3746880</v>
      </c>
      <c r="AP1977" s="35" t="s">
        <v>14691</v>
      </c>
      <c r="AQ1977" s="35" t="s">
        <v>14691</v>
      </c>
      <c r="AR1977" s="35" t="s">
        <v>14691</v>
      </c>
      <c r="AS1977" s="35" t="s">
        <v>14691</v>
      </c>
      <c r="AT1977" s="35" t="s">
        <v>14691</v>
      </c>
      <c r="AU1977">
        <v>10</v>
      </c>
      <c r="AV1977">
        <v>10</v>
      </c>
      <c r="AW1977" t="b">
        <v>0</v>
      </c>
      <c r="AX1977">
        <v>16851598</v>
      </c>
      <c r="AY1977" s="20">
        <v>45127</v>
      </c>
      <c r="AZ1977" s="20"/>
      <c r="BA1977" s="20">
        <v>45219</v>
      </c>
      <c r="BB1977">
        <v>1</v>
      </c>
      <c r="BC1977">
        <v>0.25</v>
      </c>
      <c r="BD1977">
        <v>1</v>
      </c>
      <c r="BE1977">
        <v>11.5</v>
      </c>
      <c r="BF1977" s="35" t="s">
        <v>14691</v>
      </c>
      <c r="BG1977" s="35" t="s">
        <v>223</v>
      </c>
      <c r="BH1977" s="35" t="s">
        <v>14107</v>
      </c>
      <c r="BI1977" s="35" t="s">
        <v>2580</v>
      </c>
      <c r="BJ1977" s="35" t="s">
        <v>14108</v>
      </c>
    </row>
    <row r="1978" spans="1:62" x14ac:dyDescent="0.2">
      <c r="A1978">
        <v>1976</v>
      </c>
      <c r="B1978" s="35" t="s">
        <v>14097</v>
      </c>
      <c r="C1978" s="35" t="s">
        <v>14098</v>
      </c>
      <c r="D1978" s="35" t="s">
        <v>14099</v>
      </c>
      <c r="E1978" s="35" t="s">
        <v>14109</v>
      </c>
      <c r="F1978" s="35" t="s">
        <v>14101</v>
      </c>
      <c r="G1978" s="20">
        <v>44250</v>
      </c>
      <c r="H1978" s="35" t="s">
        <v>222</v>
      </c>
      <c r="I1978" s="35" t="s">
        <v>54</v>
      </c>
      <c r="J1978" s="35" t="s">
        <v>176</v>
      </c>
      <c r="K1978">
        <v>18</v>
      </c>
      <c r="L1978">
        <v>9.1999999999999993</v>
      </c>
      <c r="M1978" s="35" t="s">
        <v>14102</v>
      </c>
      <c r="N1978" s="35" t="s">
        <v>14103</v>
      </c>
      <c r="O1978" s="35" t="s">
        <v>59</v>
      </c>
      <c r="P1978" s="35" t="s">
        <v>2656</v>
      </c>
      <c r="Q1978" s="35" t="s">
        <v>102</v>
      </c>
      <c r="R1978" s="35" t="s">
        <v>2623</v>
      </c>
      <c r="S1978" s="35" t="s">
        <v>14104</v>
      </c>
      <c r="T1978">
        <v>16851598</v>
      </c>
      <c r="U1978">
        <v>10</v>
      </c>
      <c r="V1978" s="35" t="s">
        <v>14105</v>
      </c>
      <c r="W1978" s="35" t="s">
        <v>49</v>
      </c>
      <c r="X1978" s="35" t="s">
        <v>49</v>
      </c>
      <c r="Y1978" s="35" t="s">
        <v>48</v>
      </c>
      <c r="Z1978" s="35" t="s">
        <v>14691</v>
      </c>
      <c r="AA1978" s="35" t="s">
        <v>14691</v>
      </c>
      <c r="AB1978">
        <v>50000000</v>
      </c>
      <c r="AC1978" s="35" t="s">
        <v>14691</v>
      </c>
      <c r="AD1978" s="35" t="s">
        <v>14106</v>
      </c>
      <c r="AE1978">
        <v>168515980</v>
      </c>
      <c r="AF1978">
        <v>10</v>
      </c>
      <c r="AG1978" s="35" t="s">
        <v>14691</v>
      </c>
      <c r="AI1978">
        <v>4212900</v>
      </c>
      <c r="AJ1978" s="20">
        <v>44393</v>
      </c>
      <c r="AK1978" s="20"/>
      <c r="AL1978">
        <v>5620320</v>
      </c>
      <c r="AO1978">
        <v>3746880</v>
      </c>
      <c r="AP1978" s="35" t="s">
        <v>14691</v>
      </c>
      <c r="AQ1978" s="35" t="s">
        <v>14691</v>
      </c>
      <c r="AR1978" s="35" t="s">
        <v>14691</v>
      </c>
      <c r="AS1978" s="35" t="s">
        <v>14691</v>
      </c>
      <c r="AT1978" s="35" t="s">
        <v>14691</v>
      </c>
      <c r="AU1978">
        <v>10</v>
      </c>
      <c r="AV1978">
        <v>10</v>
      </c>
      <c r="AW1978" t="b">
        <v>0</v>
      </c>
      <c r="AX1978">
        <v>16851598</v>
      </c>
      <c r="AY1978" s="20">
        <v>45127</v>
      </c>
      <c r="AZ1978" s="20"/>
      <c r="BA1978" s="20">
        <v>45219</v>
      </c>
      <c r="BB1978">
        <v>1</v>
      </c>
      <c r="BC1978">
        <v>0.25</v>
      </c>
      <c r="BD1978">
        <v>1</v>
      </c>
      <c r="BE1978">
        <v>11.5</v>
      </c>
      <c r="BF1978" s="35" t="s">
        <v>14691</v>
      </c>
      <c r="BG1978" s="35" t="s">
        <v>14097</v>
      </c>
      <c r="BH1978" s="35" t="s">
        <v>14110</v>
      </c>
      <c r="BI1978" s="35" t="s">
        <v>2584</v>
      </c>
      <c r="BJ1978" s="35" t="s">
        <v>14111</v>
      </c>
    </row>
    <row r="1979" spans="1:62" x14ac:dyDescent="0.2">
      <c r="A1979">
        <v>1977</v>
      </c>
      <c r="B1979" s="35" t="s">
        <v>14097</v>
      </c>
      <c r="C1979" s="35" t="s">
        <v>14098</v>
      </c>
      <c r="D1979" s="35" t="s">
        <v>14099</v>
      </c>
      <c r="E1979" s="35" t="s">
        <v>14112</v>
      </c>
      <c r="F1979" s="35" t="s">
        <v>14101</v>
      </c>
      <c r="G1979" s="20">
        <v>44250</v>
      </c>
      <c r="H1979" s="35" t="s">
        <v>222</v>
      </c>
      <c r="I1979" s="35" t="s">
        <v>54</v>
      </c>
      <c r="J1979" s="35" t="s">
        <v>176</v>
      </c>
      <c r="K1979">
        <v>18</v>
      </c>
      <c r="L1979">
        <v>9.1999999999999993</v>
      </c>
      <c r="M1979" s="35" t="s">
        <v>14102</v>
      </c>
      <c r="N1979" s="35" t="s">
        <v>14103</v>
      </c>
      <c r="O1979" s="35" t="s">
        <v>59</v>
      </c>
      <c r="P1979" s="35" t="s">
        <v>2656</v>
      </c>
      <c r="Q1979" s="35" t="s">
        <v>102</v>
      </c>
      <c r="R1979" s="35" t="s">
        <v>2623</v>
      </c>
      <c r="S1979" s="35" t="s">
        <v>14104</v>
      </c>
      <c r="T1979">
        <v>16851598</v>
      </c>
      <c r="U1979">
        <v>10</v>
      </c>
      <c r="V1979" s="35" t="s">
        <v>14105</v>
      </c>
      <c r="W1979" s="35" t="s">
        <v>49</v>
      </c>
      <c r="X1979" s="35" t="s">
        <v>49</v>
      </c>
      <c r="Y1979" s="35" t="s">
        <v>48</v>
      </c>
      <c r="Z1979" s="35" t="s">
        <v>14691</v>
      </c>
      <c r="AA1979" s="35" t="s">
        <v>14691</v>
      </c>
      <c r="AB1979">
        <v>50000000</v>
      </c>
      <c r="AC1979" s="35" t="s">
        <v>14691</v>
      </c>
      <c r="AD1979" s="35" t="s">
        <v>14106</v>
      </c>
      <c r="AE1979">
        <v>168515980</v>
      </c>
      <c r="AF1979">
        <v>10</v>
      </c>
      <c r="AG1979" s="35" t="s">
        <v>14691</v>
      </c>
      <c r="AI1979">
        <v>4212900</v>
      </c>
      <c r="AJ1979" s="20">
        <v>44393</v>
      </c>
      <c r="AK1979" s="20"/>
      <c r="AL1979">
        <v>5620320</v>
      </c>
      <c r="AO1979">
        <v>3746880</v>
      </c>
      <c r="AP1979" s="35" t="s">
        <v>14691</v>
      </c>
      <c r="AQ1979" s="35" t="s">
        <v>14691</v>
      </c>
      <c r="AR1979" s="35" t="s">
        <v>14691</v>
      </c>
      <c r="AS1979" s="35" t="s">
        <v>14691</v>
      </c>
      <c r="AT1979" s="35" t="s">
        <v>14691</v>
      </c>
      <c r="AU1979">
        <v>10</v>
      </c>
      <c r="AV1979">
        <v>10</v>
      </c>
      <c r="AW1979" t="b">
        <v>0</v>
      </c>
      <c r="AX1979">
        <v>16851598</v>
      </c>
      <c r="AY1979" s="20">
        <v>45127</v>
      </c>
      <c r="AZ1979" s="20"/>
      <c r="BA1979" s="20">
        <v>45219</v>
      </c>
      <c r="BB1979">
        <v>1</v>
      </c>
      <c r="BC1979">
        <v>0.25</v>
      </c>
      <c r="BD1979">
        <v>1</v>
      </c>
      <c r="BE1979">
        <v>11.5</v>
      </c>
      <c r="BF1979" s="35" t="s">
        <v>14691</v>
      </c>
      <c r="BG1979" s="35" t="s">
        <v>14113</v>
      </c>
      <c r="BH1979" s="35" t="s">
        <v>14114</v>
      </c>
      <c r="BI1979" s="35" t="s">
        <v>2589</v>
      </c>
      <c r="BJ1979" s="35" t="s">
        <v>14115</v>
      </c>
    </row>
    <row r="1980" spans="1:62" x14ac:dyDescent="0.2">
      <c r="A1980">
        <v>1978</v>
      </c>
      <c r="B1980" s="35" t="s">
        <v>9470</v>
      </c>
      <c r="C1980" s="35" t="s">
        <v>9471</v>
      </c>
      <c r="D1980" s="35" t="s">
        <v>9472</v>
      </c>
      <c r="E1980" s="35" t="s">
        <v>9473</v>
      </c>
      <c r="F1980" s="35" t="s">
        <v>9474</v>
      </c>
      <c r="G1980" s="20">
        <v>44225</v>
      </c>
      <c r="H1980" s="35" t="s">
        <v>3225</v>
      </c>
      <c r="I1980" s="35" t="s">
        <v>54</v>
      </c>
      <c r="J1980" s="35" t="s">
        <v>53</v>
      </c>
      <c r="K1980">
        <v>18</v>
      </c>
      <c r="L1980">
        <v>9.1999999999999993</v>
      </c>
      <c r="M1980" s="35" t="s">
        <v>4268</v>
      </c>
      <c r="N1980" s="35" t="s">
        <v>9475</v>
      </c>
      <c r="O1980" s="35" t="s">
        <v>51</v>
      </c>
      <c r="P1980" s="35" t="s">
        <v>2656</v>
      </c>
      <c r="Q1980" s="35" t="s">
        <v>68</v>
      </c>
      <c r="R1980" s="35" t="s">
        <v>2577</v>
      </c>
      <c r="S1980" s="35" t="s">
        <v>9476</v>
      </c>
      <c r="T1980">
        <v>34500000</v>
      </c>
      <c r="U1980">
        <v>10</v>
      </c>
      <c r="V1980" s="35" t="s">
        <v>14691</v>
      </c>
      <c r="W1980" s="35" t="s">
        <v>220</v>
      </c>
      <c r="X1980" s="35" t="s">
        <v>49</v>
      </c>
      <c r="Y1980" s="35" t="s">
        <v>219</v>
      </c>
      <c r="Z1980" s="35" t="s">
        <v>14691</v>
      </c>
      <c r="AA1980" s="35" t="s">
        <v>14691</v>
      </c>
      <c r="AC1980" s="35" t="s">
        <v>14691</v>
      </c>
      <c r="AD1980" s="35" t="s">
        <v>14691</v>
      </c>
      <c r="AE1980">
        <v>345029631</v>
      </c>
      <c r="AF1980">
        <v>10</v>
      </c>
      <c r="AG1980" s="35" t="s">
        <v>14691</v>
      </c>
      <c r="AI1980">
        <v>11500000</v>
      </c>
      <c r="AJ1980" s="20">
        <v>44246</v>
      </c>
      <c r="AK1980" s="20"/>
      <c r="AL1980">
        <v>9700000</v>
      </c>
      <c r="AO1980">
        <v>6466666</v>
      </c>
      <c r="AP1980" s="35" t="s">
        <v>14691</v>
      </c>
      <c r="AQ1980" s="35" t="s">
        <v>14691</v>
      </c>
      <c r="AR1980" s="35" t="s">
        <v>14691</v>
      </c>
      <c r="AS1980" s="35" t="s">
        <v>14691</v>
      </c>
      <c r="AT1980" s="35" t="s">
        <v>14691</v>
      </c>
      <c r="AU1980">
        <v>10.01</v>
      </c>
      <c r="AV1980">
        <v>10.071</v>
      </c>
      <c r="AW1980" t="b">
        <v>0</v>
      </c>
      <c r="AX1980">
        <v>34500000</v>
      </c>
      <c r="AY1980" s="20">
        <v>44980</v>
      </c>
      <c r="AZ1980" s="20"/>
      <c r="BA1980" s="20"/>
      <c r="BB1980">
        <v>1</v>
      </c>
      <c r="BC1980">
        <v>0.3333333432674408</v>
      </c>
      <c r="BD1980">
        <v>1</v>
      </c>
      <c r="BE1980">
        <v>11.5</v>
      </c>
      <c r="BF1980" s="35" t="s">
        <v>14691</v>
      </c>
      <c r="BG1980" s="35" t="s">
        <v>221</v>
      </c>
      <c r="BH1980" s="35" t="s">
        <v>9477</v>
      </c>
      <c r="BI1980" s="35" t="s">
        <v>2580</v>
      </c>
      <c r="BJ1980" s="35" t="s">
        <v>9478</v>
      </c>
    </row>
    <row r="1981" spans="1:62" x14ac:dyDescent="0.2">
      <c r="A1981">
        <v>1979</v>
      </c>
      <c r="B1981" s="35" t="s">
        <v>9470</v>
      </c>
      <c r="C1981" s="35" t="s">
        <v>9471</v>
      </c>
      <c r="D1981" s="35" t="s">
        <v>9472</v>
      </c>
      <c r="E1981" s="35" t="s">
        <v>9479</v>
      </c>
      <c r="F1981" s="35" t="s">
        <v>9474</v>
      </c>
      <c r="G1981" s="20">
        <v>44225</v>
      </c>
      <c r="H1981" s="35" t="s">
        <v>3225</v>
      </c>
      <c r="I1981" s="35" t="s">
        <v>54</v>
      </c>
      <c r="J1981" s="35" t="s">
        <v>53</v>
      </c>
      <c r="K1981">
        <v>18</v>
      </c>
      <c r="L1981">
        <v>9.1999999999999993</v>
      </c>
      <c r="M1981" s="35" t="s">
        <v>4268</v>
      </c>
      <c r="N1981" s="35" t="s">
        <v>9475</v>
      </c>
      <c r="O1981" s="35" t="s">
        <v>51</v>
      </c>
      <c r="P1981" s="35" t="s">
        <v>2656</v>
      </c>
      <c r="Q1981" s="35" t="s">
        <v>68</v>
      </c>
      <c r="R1981" s="35" t="s">
        <v>2577</v>
      </c>
      <c r="S1981" s="35" t="s">
        <v>9476</v>
      </c>
      <c r="T1981">
        <v>34500000</v>
      </c>
      <c r="U1981">
        <v>10</v>
      </c>
      <c r="V1981" s="35" t="s">
        <v>14691</v>
      </c>
      <c r="W1981" s="35" t="s">
        <v>220</v>
      </c>
      <c r="X1981" s="35" t="s">
        <v>49</v>
      </c>
      <c r="Y1981" s="35" t="s">
        <v>219</v>
      </c>
      <c r="Z1981" s="35" t="s">
        <v>14691</v>
      </c>
      <c r="AA1981" s="35" t="s">
        <v>14691</v>
      </c>
      <c r="AC1981" s="35" t="s">
        <v>14691</v>
      </c>
      <c r="AD1981" s="35" t="s">
        <v>14691</v>
      </c>
      <c r="AE1981">
        <v>345029631</v>
      </c>
      <c r="AF1981">
        <v>10</v>
      </c>
      <c r="AG1981" s="35" t="s">
        <v>14691</v>
      </c>
      <c r="AI1981">
        <v>11500000</v>
      </c>
      <c r="AJ1981" s="20">
        <v>44246</v>
      </c>
      <c r="AK1981" s="20"/>
      <c r="AL1981">
        <v>9700000</v>
      </c>
      <c r="AO1981">
        <v>6466666</v>
      </c>
      <c r="AP1981" s="35" t="s">
        <v>14691</v>
      </c>
      <c r="AQ1981" s="35" t="s">
        <v>14691</v>
      </c>
      <c r="AR1981" s="35" t="s">
        <v>14691</v>
      </c>
      <c r="AS1981" s="35" t="s">
        <v>14691</v>
      </c>
      <c r="AT1981" s="35" t="s">
        <v>14691</v>
      </c>
      <c r="AU1981">
        <v>10.01</v>
      </c>
      <c r="AV1981">
        <v>10.071</v>
      </c>
      <c r="AW1981" t="b">
        <v>0</v>
      </c>
      <c r="AX1981">
        <v>34500000</v>
      </c>
      <c r="AY1981" s="20">
        <v>44980</v>
      </c>
      <c r="AZ1981" s="20"/>
      <c r="BA1981" s="20"/>
      <c r="BB1981">
        <v>1</v>
      </c>
      <c r="BC1981">
        <v>0.3333333432674408</v>
      </c>
      <c r="BD1981">
        <v>1</v>
      </c>
      <c r="BE1981">
        <v>11.5</v>
      </c>
      <c r="BF1981" s="35" t="s">
        <v>14691</v>
      </c>
      <c r="BG1981" s="35" t="s">
        <v>9480</v>
      </c>
      <c r="BH1981" s="35" t="s">
        <v>9481</v>
      </c>
      <c r="BI1981" s="35" t="s">
        <v>2584</v>
      </c>
      <c r="BJ1981" s="35" t="s">
        <v>9482</v>
      </c>
    </row>
    <row r="1982" spans="1:62" x14ac:dyDescent="0.2">
      <c r="A1982">
        <v>1980</v>
      </c>
      <c r="B1982" s="35" t="s">
        <v>9470</v>
      </c>
      <c r="C1982" s="35" t="s">
        <v>9471</v>
      </c>
      <c r="D1982" s="35" t="s">
        <v>9472</v>
      </c>
      <c r="E1982" s="35" t="s">
        <v>9483</v>
      </c>
      <c r="F1982" s="35" t="s">
        <v>9474</v>
      </c>
      <c r="G1982" s="20">
        <v>44225</v>
      </c>
      <c r="H1982" s="35" t="s">
        <v>3225</v>
      </c>
      <c r="I1982" s="35" t="s">
        <v>54</v>
      </c>
      <c r="J1982" s="35" t="s">
        <v>53</v>
      </c>
      <c r="K1982">
        <v>18</v>
      </c>
      <c r="L1982">
        <v>9.1999999999999993</v>
      </c>
      <c r="M1982" s="35" t="s">
        <v>4268</v>
      </c>
      <c r="N1982" s="35" t="s">
        <v>9475</v>
      </c>
      <c r="O1982" s="35" t="s">
        <v>51</v>
      </c>
      <c r="P1982" s="35" t="s">
        <v>2656</v>
      </c>
      <c r="Q1982" s="35" t="s">
        <v>68</v>
      </c>
      <c r="R1982" s="35" t="s">
        <v>2577</v>
      </c>
      <c r="S1982" s="35" t="s">
        <v>9476</v>
      </c>
      <c r="T1982">
        <v>34500000</v>
      </c>
      <c r="U1982">
        <v>10</v>
      </c>
      <c r="V1982" s="35" t="s">
        <v>14691</v>
      </c>
      <c r="W1982" s="35" t="s">
        <v>220</v>
      </c>
      <c r="X1982" s="35" t="s">
        <v>49</v>
      </c>
      <c r="Y1982" s="35" t="s">
        <v>219</v>
      </c>
      <c r="Z1982" s="35" t="s">
        <v>14691</v>
      </c>
      <c r="AA1982" s="35" t="s">
        <v>14691</v>
      </c>
      <c r="AC1982" s="35" t="s">
        <v>14691</v>
      </c>
      <c r="AD1982" s="35" t="s">
        <v>14691</v>
      </c>
      <c r="AE1982">
        <v>345029631</v>
      </c>
      <c r="AF1982">
        <v>10</v>
      </c>
      <c r="AG1982" s="35" t="s">
        <v>14691</v>
      </c>
      <c r="AI1982">
        <v>11500000</v>
      </c>
      <c r="AJ1982" s="20">
        <v>44246</v>
      </c>
      <c r="AK1982" s="20"/>
      <c r="AL1982">
        <v>9700000</v>
      </c>
      <c r="AO1982">
        <v>6466666</v>
      </c>
      <c r="AP1982" s="35" t="s">
        <v>14691</v>
      </c>
      <c r="AQ1982" s="35" t="s">
        <v>14691</v>
      </c>
      <c r="AR1982" s="35" t="s">
        <v>14691</v>
      </c>
      <c r="AS1982" s="35" t="s">
        <v>14691</v>
      </c>
      <c r="AT1982" s="35" t="s">
        <v>14691</v>
      </c>
      <c r="AU1982">
        <v>10.01</v>
      </c>
      <c r="AV1982">
        <v>10.071</v>
      </c>
      <c r="AW1982" t="b">
        <v>0</v>
      </c>
      <c r="AX1982">
        <v>34500000</v>
      </c>
      <c r="AY1982" s="20">
        <v>44980</v>
      </c>
      <c r="AZ1982" s="20"/>
      <c r="BA1982" s="20"/>
      <c r="BB1982">
        <v>1</v>
      </c>
      <c r="BC1982">
        <v>0.3333333432674408</v>
      </c>
      <c r="BD1982">
        <v>1</v>
      </c>
      <c r="BE1982">
        <v>11.5</v>
      </c>
      <c r="BF1982" s="35" t="s">
        <v>14691</v>
      </c>
      <c r="BG1982" s="35" t="s">
        <v>9484</v>
      </c>
      <c r="BH1982" s="35" t="s">
        <v>9485</v>
      </c>
      <c r="BI1982" s="35" t="s">
        <v>2589</v>
      </c>
      <c r="BJ1982" s="35" t="s">
        <v>9486</v>
      </c>
    </row>
    <row r="1983" spans="1:62" x14ac:dyDescent="0.2">
      <c r="A1983">
        <v>1981</v>
      </c>
      <c r="B1983" s="35" t="s">
        <v>9911</v>
      </c>
      <c r="C1983" s="35" t="s">
        <v>9912</v>
      </c>
      <c r="D1983" s="35" t="s">
        <v>9913</v>
      </c>
      <c r="E1983" s="35" t="s">
        <v>9914</v>
      </c>
      <c r="F1983" s="35" t="s">
        <v>9915</v>
      </c>
      <c r="G1983" s="20">
        <v>44228</v>
      </c>
      <c r="H1983" s="35" t="s">
        <v>3225</v>
      </c>
      <c r="I1983" s="35" t="s">
        <v>54</v>
      </c>
      <c r="J1983" s="35" t="s">
        <v>53</v>
      </c>
      <c r="K1983">
        <v>18</v>
      </c>
      <c r="L1983">
        <v>9.1999999999999993</v>
      </c>
      <c r="M1983" s="35" t="s">
        <v>9916</v>
      </c>
      <c r="N1983" s="35" t="s">
        <v>9917</v>
      </c>
      <c r="O1983" s="35" t="s">
        <v>52</v>
      </c>
      <c r="P1983" s="35" t="s">
        <v>2656</v>
      </c>
      <c r="Q1983" s="35" t="s">
        <v>87</v>
      </c>
      <c r="R1983" s="35" t="s">
        <v>2623</v>
      </c>
      <c r="S1983" s="35" t="s">
        <v>9918</v>
      </c>
      <c r="T1983">
        <v>34500000</v>
      </c>
      <c r="U1983">
        <v>10</v>
      </c>
      <c r="V1983" s="35" t="s">
        <v>14691</v>
      </c>
      <c r="W1983" s="35" t="s">
        <v>217</v>
      </c>
      <c r="X1983" s="35" t="s">
        <v>79</v>
      </c>
      <c r="Y1983" s="35" t="s">
        <v>216</v>
      </c>
      <c r="Z1983" s="35" t="s">
        <v>14691</v>
      </c>
      <c r="AA1983" s="35" t="s">
        <v>14691</v>
      </c>
      <c r="AC1983" s="35" t="s">
        <v>14691</v>
      </c>
      <c r="AD1983" s="35" t="s">
        <v>14691</v>
      </c>
      <c r="AE1983">
        <v>345011409</v>
      </c>
      <c r="AF1983">
        <v>10</v>
      </c>
      <c r="AG1983" s="35" t="s">
        <v>14691</v>
      </c>
      <c r="AI1983">
        <v>11500000</v>
      </c>
      <c r="AJ1983" s="20">
        <v>44253</v>
      </c>
      <c r="AK1983" s="20"/>
      <c r="AL1983">
        <v>8900000</v>
      </c>
      <c r="AM1983">
        <v>890000</v>
      </c>
      <c r="AP1983" s="35" t="s">
        <v>14691</v>
      </c>
      <c r="AQ1983" s="35" t="s">
        <v>14691</v>
      </c>
      <c r="AR1983" s="35" t="s">
        <v>14691</v>
      </c>
      <c r="AS1983" s="35" t="s">
        <v>14691</v>
      </c>
      <c r="AT1983" s="35" t="s">
        <v>14691</v>
      </c>
      <c r="AU1983">
        <v>10</v>
      </c>
      <c r="AV1983">
        <v>10.050000000000001</v>
      </c>
      <c r="AW1983" t="b">
        <v>0</v>
      </c>
      <c r="AX1983">
        <v>34500000</v>
      </c>
      <c r="AY1983" s="20">
        <v>44987</v>
      </c>
      <c r="AZ1983" s="20"/>
      <c r="BA1983" s="20"/>
      <c r="BB1983">
        <v>1</v>
      </c>
      <c r="BC1983">
        <v>0.3333333432674408</v>
      </c>
      <c r="BD1983">
        <v>1</v>
      </c>
      <c r="BE1983">
        <v>11.5</v>
      </c>
      <c r="BF1983" s="35" t="s">
        <v>14691</v>
      </c>
      <c r="BG1983" s="35" t="s">
        <v>218</v>
      </c>
      <c r="BH1983" s="35" t="s">
        <v>9919</v>
      </c>
      <c r="BI1983" s="35" t="s">
        <v>2580</v>
      </c>
      <c r="BJ1983" s="35" t="s">
        <v>9920</v>
      </c>
    </row>
    <row r="1984" spans="1:62" x14ac:dyDescent="0.2">
      <c r="A1984">
        <v>1982</v>
      </c>
      <c r="B1984" s="35" t="s">
        <v>9911</v>
      </c>
      <c r="C1984" s="35" t="s">
        <v>9912</v>
      </c>
      <c r="D1984" s="35" t="s">
        <v>9913</v>
      </c>
      <c r="E1984" s="35" t="s">
        <v>9921</v>
      </c>
      <c r="F1984" s="35" t="s">
        <v>9915</v>
      </c>
      <c r="G1984" s="20">
        <v>44228</v>
      </c>
      <c r="H1984" s="35" t="s">
        <v>3225</v>
      </c>
      <c r="I1984" s="35" t="s">
        <v>54</v>
      </c>
      <c r="J1984" s="35" t="s">
        <v>53</v>
      </c>
      <c r="K1984">
        <v>18</v>
      </c>
      <c r="L1984">
        <v>9.1999999999999993</v>
      </c>
      <c r="M1984" s="35" t="s">
        <v>9916</v>
      </c>
      <c r="N1984" s="35" t="s">
        <v>9917</v>
      </c>
      <c r="O1984" s="35" t="s">
        <v>52</v>
      </c>
      <c r="P1984" s="35" t="s">
        <v>2656</v>
      </c>
      <c r="Q1984" s="35" t="s">
        <v>87</v>
      </c>
      <c r="R1984" s="35" t="s">
        <v>2623</v>
      </c>
      <c r="S1984" s="35" t="s">
        <v>9918</v>
      </c>
      <c r="T1984">
        <v>34500000</v>
      </c>
      <c r="U1984">
        <v>10</v>
      </c>
      <c r="V1984" s="35" t="s">
        <v>14691</v>
      </c>
      <c r="W1984" s="35" t="s">
        <v>217</v>
      </c>
      <c r="X1984" s="35" t="s">
        <v>79</v>
      </c>
      <c r="Y1984" s="35" t="s">
        <v>216</v>
      </c>
      <c r="Z1984" s="35" t="s">
        <v>14691</v>
      </c>
      <c r="AA1984" s="35" t="s">
        <v>14691</v>
      </c>
      <c r="AC1984" s="35" t="s">
        <v>14691</v>
      </c>
      <c r="AD1984" s="35" t="s">
        <v>14691</v>
      </c>
      <c r="AE1984">
        <v>345011409</v>
      </c>
      <c r="AF1984">
        <v>10</v>
      </c>
      <c r="AG1984" s="35" t="s">
        <v>14691</v>
      </c>
      <c r="AI1984">
        <v>11500000</v>
      </c>
      <c r="AJ1984" s="20">
        <v>44253</v>
      </c>
      <c r="AK1984" s="20"/>
      <c r="AL1984">
        <v>8900000</v>
      </c>
      <c r="AM1984">
        <v>890000</v>
      </c>
      <c r="AP1984" s="35" t="s">
        <v>14691</v>
      </c>
      <c r="AQ1984" s="35" t="s">
        <v>14691</v>
      </c>
      <c r="AR1984" s="35" t="s">
        <v>14691</v>
      </c>
      <c r="AS1984" s="35" t="s">
        <v>14691</v>
      </c>
      <c r="AT1984" s="35" t="s">
        <v>14691</v>
      </c>
      <c r="AU1984">
        <v>10</v>
      </c>
      <c r="AV1984">
        <v>10.050000000000001</v>
      </c>
      <c r="AW1984" t="b">
        <v>0</v>
      </c>
      <c r="AX1984">
        <v>34500000</v>
      </c>
      <c r="AY1984" s="20">
        <v>44987</v>
      </c>
      <c r="AZ1984" s="20"/>
      <c r="BA1984" s="20"/>
      <c r="BB1984">
        <v>1</v>
      </c>
      <c r="BC1984">
        <v>0.3333333432674408</v>
      </c>
      <c r="BD1984">
        <v>1</v>
      </c>
      <c r="BE1984">
        <v>11.5</v>
      </c>
      <c r="BF1984" s="35" t="s">
        <v>14691</v>
      </c>
      <c r="BG1984" s="35" t="s">
        <v>9922</v>
      </c>
      <c r="BH1984" s="35" t="s">
        <v>9923</v>
      </c>
      <c r="BI1984" s="35" t="s">
        <v>2584</v>
      </c>
      <c r="BJ1984" s="35" t="s">
        <v>9924</v>
      </c>
    </row>
    <row r="1985" spans="1:62" x14ac:dyDescent="0.2">
      <c r="A1985">
        <v>1983</v>
      </c>
      <c r="B1985" s="35" t="s">
        <v>9911</v>
      </c>
      <c r="C1985" s="35" t="s">
        <v>9912</v>
      </c>
      <c r="D1985" s="35" t="s">
        <v>9913</v>
      </c>
      <c r="E1985" s="35" t="s">
        <v>9925</v>
      </c>
      <c r="F1985" s="35" t="s">
        <v>9915</v>
      </c>
      <c r="G1985" s="20">
        <v>44228</v>
      </c>
      <c r="H1985" s="35" t="s">
        <v>3225</v>
      </c>
      <c r="I1985" s="35" t="s">
        <v>54</v>
      </c>
      <c r="J1985" s="35" t="s">
        <v>53</v>
      </c>
      <c r="K1985">
        <v>18</v>
      </c>
      <c r="L1985">
        <v>9.1999999999999993</v>
      </c>
      <c r="M1985" s="35" t="s">
        <v>9916</v>
      </c>
      <c r="N1985" s="35" t="s">
        <v>9917</v>
      </c>
      <c r="O1985" s="35" t="s">
        <v>52</v>
      </c>
      <c r="P1985" s="35" t="s">
        <v>2656</v>
      </c>
      <c r="Q1985" s="35" t="s">
        <v>87</v>
      </c>
      <c r="R1985" s="35" t="s">
        <v>2623</v>
      </c>
      <c r="S1985" s="35" t="s">
        <v>9918</v>
      </c>
      <c r="T1985">
        <v>34500000</v>
      </c>
      <c r="U1985">
        <v>10</v>
      </c>
      <c r="V1985" s="35" t="s">
        <v>14691</v>
      </c>
      <c r="W1985" s="35" t="s">
        <v>217</v>
      </c>
      <c r="X1985" s="35" t="s">
        <v>79</v>
      </c>
      <c r="Y1985" s="35" t="s">
        <v>216</v>
      </c>
      <c r="Z1985" s="35" t="s">
        <v>14691</v>
      </c>
      <c r="AA1985" s="35" t="s">
        <v>14691</v>
      </c>
      <c r="AC1985" s="35" t="s">
        <v>14691</v>
      </c>
      <c r="AD1985" s="35" t="s">
        <v>14691</v>
      </c>
      <c r="AE1985">
        <v>345011409</v>
      </c>
      <c r="AF1985">
        <v>10</v>
      </c>
      <c r="AG1985" s="35" t="s">
        <v>14691</v>
      </c>
      <c r="AI1985">
        <v>11500000</v>
      </c>
      <c r="AJ1985" s="20">
        <v>44253</v>
      </c>
      <c r="AK1985" s="20"/>
      <c r="AL1985">
        <v>8900000</v>
      </c>
      <c r="AM1985">
        <v>890000</v>
      </c>
      <c r="AP1985" s="35" t="s">
        <v>14691</v>
      </c>
      <c r="AQ1985" s="35" t="s">
        <v>14691</v>
      </c>
      <c r="AR1985" s="35" t="s">
        <v>14691</v>
      </c>
      <c r="AS1985" s="35" t="s">
        <v>14691</v>
      </c>
      <c r="AT1985" s="35" t="s">
        <v>14691</v>
      </c>
      <c r="AU1985">
        <v>10</v>
      </c>
      <c r="AV1985">
        <v>10.050000000000001</v>
      </c>
      <c r="AW1985" t="b">
        <v>0</v>
      </c>
      <c r="AX1985">
        <v>34500000</v>
      </c>
      <c r="AY1985" s="20">
        <v>44987</v>
      </c>
      <c r="AZ1985" s="20"/>
      <c r="BA1985" s="20"/>
      <c r="BB1985">
        <v>1</v>
      </c>
      <c r="BC1985">
        <v>0.3333333432674408</v>
      </c>
      <c r="BD1985">
        <v>1</v>
      </c>
      <c r="BE1985">
        <v>11.5</v>
      </c>
      <c r="BF1985" s="35" t="s">
        <v>14691</v>
      </c>
      <c r="BG1985" s="35" t="s">
        <v>9926</v>
      </c>
      <c r="BH1985" s="35" t="s">
        <v>9927</v>
      </c>
      <c r="BI1985" s="35" t="s">
        <v>2589</v>
      </c>
      <c r="BJ1985" s="35" t="s">
        <v>9928</v>
      </c>
    </row>
    <row r="1986" spans="1:62" x14ac:dyDescent="0.2">
      <c r="A1986">
        <v>1984</v>
      </c>
      <c r="B1986" s="35" t="s">
        <v>4263</v>
      </c>
      <c r="C1986" s="35" t="s">
        <v>4264</v>
      </c>
      <c r="D1986" s="35" t="s">
        <v>4265</v>
      </c>
      <c r="E1986" s="35" t="s">
        <v>4266</v>
      </c>
      <c r="F1986" s="35" t="s">
        <v>4267</v>
      </c>
      <c r="G1986" s="20">
        <v>44061</v>
      </c>
      <c r="H1986" s="35" t="s">
        <v>3225</v>
      </c>
      <c r="I1986" s="35" t="s">
        <v>54</v>
      </c>
      <c r="J1986" s="35" t="s">
        <v>69</v>
      </c>
      <c r="K1986">
        <v>18</v>
      </c>
      <c r="L1986">
        <v>9.1999999999999993</v>
      </c>
      <c r="M1986" s="35" t="s">
        <v>4268</v>
      </c>
      <c r="N1986" s="35" t="s">
        <v>4269</v>
      </c>
      <c r="O1986" s="35" t="s">
        <v>51</v>
      </c>
      <c r="P1986" s="35" t="s">
        <v>2656</v>
      </c>
      <c r="Q1986" s="35" t="s">
        <v>68</v>
      </c>
      <c r="R1986" s="35" t="s">
        <v>2623</v>
      </c>
      <c r="S1986" s="35" t="s">
        <v>4270</v>
      </c>
      <c r="T1986">
        <v>33421570</v>
      </c>
      <c r="U1986">
        <v>10</v>
      </c>
      <c r="V1986" s="35" t="s">
        <v>14691</v>
      </c>
      <c r="W1986" s="35" t="s">
        <v>214</v>
      </c>
      <c r="X1986" s="35" t="s">
        <v>147</v>
      </c>
      <c r="Y1986" s="35" t="s">
        <v>48</v>
      </c>
      <c r="Z1986" s="35" t="s">
        <v>14691</v>
      </c>
      <c r="AA1986" s="35" t="s">
        <v>14691</v>
      </c>
      <c r="AC1986" s="35" t="s">
        <v>14691</v>
      </c>
      <c r="AD1986" s="35" t="s">
        <v>14691</v>
      </c>
      <c r="AE1986">
        <v>334403203</v>
      </c>
      <c r="AF1986">
        <v>10.01</v>
      </c>
      <c r="AG1986" s="35" t="s">
        <v>14691</v>
      </c>
      <c r="AI1986">
        <v>16710785</v>
      </c>
      <c r="AJ1986" s="20">
        <v>44078</v>
      </c>
      <c r="AK1986" s="20"/>
      <c r="AL1986">
        <v>9700000</v>
      </c>
      <c r="AO1986">
        <v>9700000</v>
      </c>
      <c r="AP1986" s="35" t="s">
        <v>14691</v>
      </c>
      <c r="AQ1986" s="35" t="s">
        <v>14691</v>
      </c>
      <c r="AR1986" s="35" t="s">
        <v>14691</v>
      </c>
      <c r="AS1986" s="35" t="s">
        <v>14691</v>
      </c>
      <c r="AT1986" s="35" t="s">
        <v>14691</v>
      </c>
      <c r="AU1986">
        <v>10.01</v>
      </c>
      <c r="AV1986">
        <v>10.032999999999999</v>
      </c>
      <c r="AW1986" t="b">
        <v>0</v>
      </c>
      <c r="AX1986">
        <v>33421570</v>
      </c>
      <c r="AY1986" s="20">
        <v>44813</v>
      </c>
      <c r="AZ1986" s="20"/>
      <c r="BA1986" s="20"/>
      <c r="BB1986">
        <v>1</v>
      </c>
      <c r="BC1986">
        <v>0.5</v>
      </c>
      <c r="BD1986">
        <v>1</v>
      </c>
      <c r="BE1986">
        <v>11.5</v>
      </c>
      <c r="BF1986" s="35" t="s">
        <v>14691</v>
      </c>
      <c r="BG1986" s="35" t="s">
        <v>215</v>
      </c>
      <c r="BH1986" s="35" t="s">
        <v>4271</v>
      </c>
      <c r="BI1986" s="35" t="s">
        <v>2580</v>
      </c>
      <c r="BJ1986" s="35" t="s">
        <v>4272</v>
      </c>
    </row>
    <row r="1987" spans="1:62" x14ac:dyDescent="0.2">
      <c r="A1987">
        <v>1985</v>
      </c>
      <c r="B1987" s="35" t="s">
        <v>4263</v>
      </c>
      <c r="C1987" s="35" t="s">
        <v>4264</v>
      </c>
      <c r="D1987" s="35" t="s">
        <v>4265</v>
      </c>
      <c r="E1987" s="35" t="s">
        <v>4273</v>
      </c>
      <c r="F1987" s="35" t="s">
        <v>4267</v>
      </c>
      <c r="G1987" s="20">
        <v>44061</v>
      </c>
      <c r="H1987" s="35" t="s">
        <v>3225</v>
      </c>
      <c r="I1987" s="35" t="s">
        <v>54</v>
      </c>
      <c r="J1987" s="35" t="s">
        <v>69</v>
      </c>
      <c r="K1987">
        <v>18</v>
      </c>
      <c r="L1987">
        <v>9.1999999999999993</v>
      </c>
      <c r="M1987" s="35" t="s">
        <v>4268</v>
      </c>
      <c r="N1987" s="35" t="s">
        <v>4269</v>
      </c>
      <c r="O1987" s="35" t="s">
        <v>51</v>
      </c>
      <c r="P1987" s="35" t="s">
        <v>2656</v>
      </c>
      <c r="Q1987" s="35" t="s">
        <v>68</v>
      </c>
      <c r="R1987" s="35" t="s">
        <v>2623</v>
      </c>
      <c r="S1987" s="35" t="s">
        <v>4270</v>
      </c>
      <c r="T1987">
        <v>33421570</v>
      </c>
      <c r="U1987">
        <v>10</v>
      </c>
      <c r="V1987" s="35" t="s">
        <v>14691</v>
      </c>
      <c r="W1987" s="35" t="s">
        <v>214</v>
      </c>
      <c r="X1987" s="35" t="s">
        <v>147</v>
      </c>
      <c r="Y1987" s="35" t="s">
        <v>48</v>
      </c>
      <c r="Z1987" s="35" t="s">
        <v>14691</v>
      </c>
      <c r="AA1987" s="35" t="s">
        <v>14691</v>
      </c>
      <c r="AC1987" s="35" t="s">
        <v>14691</v>
      </c>
      <c r="AD1987" s="35" t="s">
        <v>14691</v>
      </c>
      <c r="AE1987">
        <v>334403203</v>
      </c>
      <c r="AF1987">
        <v>10.01</v>
      </c>
      <c r="AG1987" s="35" t="s">
        <v>14691</v>
      </c>
      <c r="AI1987">
        <v>16710785</v>
      </c>
      <c r="AJ1987" s="20">
        <v>44078</v>
      </c>
      <c r="AK1987" s="20"/>
      <c r="AL1987">
        <v>9700000</v>
      </c>
      <c r="AO1987">
        <v>9700000</v>
      </c>
      <c r="AP1987" s="35" t="s">
        <v>14691</v>
      </c>
      <c r="AQ1987" s="35" t="s">
        <v>14691</v>
      </c>
      <c r="AR1987" s="35" t="s">
        <v>14691</v>
      </c>
      <c r="AS1987" s="35" t="s">
        <v>14691</v>
      </c>
      <c r="AT1987" s="35" t="s">
        <v>14691</v>
      </c>
      <c r="AU1987">
        <v>10.01</v>
      </c>
      <c r="AV1987">
        <v>10.032999999999999</v>
      </c>
      <c r="AW1987" t="b">
        <v>0</v>
      </c>
      <c r="AX1987">
        <v>33421570</v>
      </c>
      <c r="AY1987" s="20">
        <v>44813</v>
      </c>
      <c r="AZ1987" s="20"/>
      <c r="BA1987" s="20"/>
      <c r="BB1987">
        <v>1</v>
      </c>
      <c r="BC1987">
        <v>0.5</v>
      </c>
      <c r="BD1987">
        <v>1</v>
      </c>
      <c r="BE1987">
        <v>11.5</v>
      </c>
      <c r="BF1987" s="35" t="s">
        <v>14691</v>
      </c>
      <c r="BG1987" s="35" t="s">
        <v>4263</v>
      </c>
      <c r="BH1987" s="35" t="s">
        <v>4274</v>
      </c>
      <c r="BI1987" s="35" t="s">
        <v>2584</v>
      </c>
      <c r="BJ1987" s="35" t="s">
        <v>4275</v>
      </c>
    </row>
    <row r="1988" spans="1:62" x14ac:dyDescent="0.2">
      <c r="A1988">
        <v>1986</v>
      </c>
      <c r="B1988" s="35" t="s">
        <v>4263</v>
      </c>
      <c r="C1988" s="35" t="s">
        <v>4264</v>
      </c>
      <c r="D1988" s="35" t="s">
        <v>4265</v>
      </c>
      <c r="E1988" s="35" t="s">
        <v>4276</v>
      </c>
      <c r="F1988" s="35" t="s">
        <v>4267</v>
      </c>
      <c r="G1988" s="20">
        <v>44061</v>
      </c>
      <c r="H1988" s="35" t="s">
        <v>3225</v>
      </c>
      <c r="I1988" s="35" t="s">
        <v>54</v>
      </c>
      <c r="J1988" s="35" t="s">
        <v>69</v>
      </c>
      <c r="K1988">
        <v>18</v>
      </c>
      <c r="L1988">
        <v>9.1999999999999993</v>
      </c>
      <c r="M1988" s="35" t="s">
        <v>4268</v>
      </c>
      <c r="N1988" s="35" t="s">
        <v>4269</v>
      </c>
      <c r="O1988" s="35" t="s">
        <v>51</v>
      </c>
      <c r="P1988" s="35" t="s">
        <v>2656</v>
      </c>
      <c r="Q1988" s="35" t="s">
        <v>68</v>
      </c>
      <c r="R1988" s="35" t="s">
        <v>2623</v>
      </c>
      <c r="S1988" s="35" t="s">
        <v>4270</v>
      </c>
      <c r="T1988">
        <v>33421570</v>
      </c>
      <c r="U1988">
        <v>10</v>
      </c>
      <c r="V1988" s="35" t="s">
        <v>14691</v>
      </c>
      <c r="W1988" s="35" t="s">
        <v>214</v>
      </c>
      <c r="X1988" s="35" t="s">
        <v>147</v>
      </c>
      <c r="Y1988" s="35" t="s">
        <v>48</v>
      </c>
      <c r="Z1988" s="35" t="s">
        <v>14691</v>
      </c>
      <c r="AA1988" s="35" t="s">
        <v>14691</v>
      </c>
      <c r="AC1988" s="35" t="s">
        <v>14691</v>
      </c>
      <c r="AD1988" s="35" t="s">
        <v>14691</v>
      </c>
      <c r="AE1988">
        <v>334403203</v>
      </c>
      <c r="AF1988">
        <v>10.01</v>
      </c>
      <c r="AG1988" s="35" t="s">
        <v>14691</v>
      </c>
      <c r="AI1988">
        <v>16710785</v>
      </c>
      <c r="AJ1988" s="20">
        <v>44078</v>
      </c>
      <c r="AK1988" s="20"/>
      <c r="AL1988">
        <v>9700000</v>
      </c>
      <c r="AO1988">
        <v>9700000</v>
      </c>
      <c r="AP1988" s="35" t="s">
        <v>14691</v>
      </c>
      <c r="AQ1988" s="35" t="s">
        <v>14691</v>
      </c>
      <c r="AR1988" s="35" t="s">
        <v>14691</v>
      </c>
      <c r="AS1988" s="35" t="s">
        <v>14691</v>
      </c>
      <c r="AT1988" s="35" t="s">
        <v>14691</v>
      </c>
      <c r="AU1988">
        <v>10.01</v>
      </c>
      <c r="AV1988">
        <v>10.032999999999999</v>
      </c>
      <c r="AW1988" t="b">
        <v>0</v>
      </c>
      <c r="AX1988">
        <v>33421570</v>
      </c>
      <c r="AY1988" s="20">
        <v>44813</v>
      </c>
      <c r="AZ1988" s="20"/>
      <c r="BA1988" s="20"/>
      <c r="BB1988">
        <v>1</v>
      </c>
      <c r="BC1988">
        <v>0.5</v>
      </c>
      <c r="BD1988">
        <v>1</v>
      </c>
      <c r="BE1988">
        <v>11.5</v>
      </c>
      <c r="BF1988" s="35" t="s">
        <v>14691</v>
      </c>
      <c r="BG1988" s="35" t="s">
        <v>4277</v>
      </c>
      <c r="BH1988" s="35" t="s">
        <v>4278</v>
      </c>
      <c r="BI1988" s="35" t="s">
        <v>2589</v>
      </c>
      <c r="BJ1988" s="35" t="s">
        <v>4279</v>
      </c>
    </row>
    <row r="1989" spans="1:62" x14ac:dyDescent="0.2">
      <c r="A1989">
        <v>1987</v>
      </c>
      <c r="B1989" s="35" t="s">
        <v>7422</v>
      </c>
      <c r="C1989" s="35" t="s">
        <v>7423</v>
      </c>
      <c r="D1989" s="35" t="s">
        <v>7424</v>
      </c>
      <c r="E1989" s="35" t="s">
        <v>7425</v>
      </c>
      <c r="F1989" s="35" t="s">
        <v>7426</v>
      </c>
      <c r="G1989" s="20">
        <v>44193</v>
      </c>
      <c r="H1989" s="35" t="s">
        <v>3225</v>
      </c>
      <c r="I1989" s="35" t="s">
        <v>54</v>
      </c>
      <c r="J1989" s="35" t="s">
        <v>53</v>
      </c>
      <c r="K1989">
        <v>18</v>
      </c>
      <c r="L1989">
        <v>9.1999999999999993</v>
      </c>
      <c r="M1989" s="35" t="s">
        <v>7427</v>
      </c>
      <c r="N1989" s="35" t="s">
        <v>7428</v>
      </c>
      <c r="O1989" s="35" t="s">
        <v>51</v>
      </c>
      <c r="P1989" s="35" t="s">
        <v>2656</v>
      </c>
      <c r="Q1989" s="35" t="s">
        <v>59</v>
      </c>
      <c r="R1989" s="35" t="s">
        <v>2577</v>
      </c>
      <c r="S1989" s="35" t="s">
        <v>7429</v>
      </c>
      <c r="T1989">
        <v>28750000</v>
      </c>
      <c r="U1989">
        <v>10</v>
      </c>
      <c r="V1989" s="35" t="s">
        <v>7430</v>
      </c>
      <c r="W1989" s="35" t="s">
        <v>212</v>
      </c>
      <c r="X1989" s="35" t="s">
        <v>79</v>
      </c>
      <c r="Y1989" s="35" t="s">
        <v>48</v>
      </c>
      <c r="Z1989" s="35" t="s">
        <v>14691</v>
      </c>
      <c r="AA1989" s="35" t="s">
        <v>14691</v>
      </c>
      <c r="AC1989" s="35" t="s">
        <v>14691</v>
      </c>
      <c r="AD1989" s="35" t="s">
        <v>14691</v>
      </c>
      <c r="AE1989">
        <v>287546397</v>
      </c>
      <c r="AF1989">
        <v>10</v>
      </c>
      <c r="AG1989" s="35" t="s">
        <v>14691</v>
      </c>
      <c r="AI1989">
        <v>9583333</v>
      </c>
      <c r="AJ1989" s="20">
        <v>44216</v>
      </c>
      <c r="AK1989" s="20"/>
      <c r="AL1989">
        <v>8125000</v>
      </c>
      <c r="AO1989">
        <v>5416667</v>
      </c>
      <c r="AP1989" s="35" t="s">
        <v>14691</v>
      </c>
      <c r="AQ1989" s="35" t="s">
        <v>14691</v>
      </c>
      <c r="AR1989" s="35" t="s">
        <v>14691</v>
      </c>
      <c r="AS1989" s="35" t="s">
        <v>14691</v>
      </c>
      <c r="AT1989" s="35" t="s">
        <v>14691</v>
      </c>
      <c r="AU1989">
        <v>10.01</v>
      </c>
      <c r="AV1989">
        <v>10.066000000000001</v>
      </c>
      <c r="AW1989" t="b">
        <v>0</v>
      </c>
      <c r="AX1989">
        <v>28750000</v>
      </c>
      <c r="AY1989" s="20">
        <v>44948</v>
      </c>
      <c r="AZ1989" s="20"/>
      <c r="BA1989" s="20"/>
      <c r="BB1989">
        <v>1</v>
      </c>
      <c r="BC1989">
        <v>0.3333333432674408</v>
      </c>
      <c r="BD1989">
        <v>1</v>
      </c>
      <c r="BE1989">
        <v>11.5</v>
      </c>
      <c r="BF1989" s="35" t="s">
        <v>14691</v>
      </c>
      <c r="BG1989" s="35" t="s">
        <v>213</v>
      </c>
      <c r="BH1989" s="35" t="s">
        <v>7431</v>
      </c>
      <c r="BI1989" s="35" t="s">
        <v>2580</v>
      </c>
      <c r="BJ1989" s="35" t="s">
        <v>7432</v>
      </c>
    </row>
    <row r="1990" spans="1:62" x14ac:dyDescent="0.2">
      <c r="A1990">
        <v>1988</v>
      </c>
      <c r="B1990" s="35" t="s">
        <v>7422</v>
      </c>
      <c r="C1990" s="35" t="s">
        <v>7423</v>
      </c>
      <c r="D1990" s="35" t="s">
        <v>7424</v>
      </c>
      <c r="E1990" s="35" t="s">
        <v>7433</v>
      </c>
      <c r="F1990" s="35" t="s">
        <v>7426</v>
      </c>
      <c r="G1990" s="20">
        <v>44193</v>
      </c>
      <c r="H1990" s="35" t="s">
        <v>3225</v>
      </c>
      <c r="I1990" s="35" t="s">
        <v>54</v>
      </c>
      <c r="J1990" s="35" t="s">
        <v>53</v>
      </c>
      <c r="K1990">
        <v>18</v>
      </c>
      <c r="L1990">
        <v>9.1999999999999993</v>
      </c>
      <c r="M1990" s="35" t="s">
        <v>7427</v>
      </c>
      <c r="N1990" s="35" t="s">
        <v>7428</v>
      </c>
      <c r="O1990" s="35" t="s">
        <v>51</v>
      </c>
      <c r="P1990" s="35" t="s">
        <v>2656</v>
      </c>
      <c r="Q1990" s="35" t="s">
        <v>59</v>
      </c>
      <c r="R1990" s="35" t="s">
        <v>2577</v>
      </c>
      <c r="S1990" s="35" t="s">
        <v>7429</v>
      </c>
      <c r="T1990">
        <v>28750000</v>
      </c>
      <c r="U1990">
        <v>10</v>
      </c>
      <c r="V1990" s="35" t="s">
        <v>7430</v>
      </c>
      <c r="W1990" s="35" t="s">
        <v>212</v>
      </c>
      <c r="X1990" s="35" t="s">
        <v>79</v>
      </c>
      <c r="Y1990" s="35" t="s">
        <v>48</v>
      </c>
      <c r="Z1990" s="35" t="s">
        <v>14691</v>
      </c>
      <c r="AA1990" s="35" t="s">
        <v>14691</v>
      </c>
      <c r="AC1990" s="35" t="s">
        <v>14691</v>
      </c>
      <c r="AD1990" s="35" t="s">
        <v>14691</v>
      </c>
      <c r="AE1990">
        <v>287546397</v>
      </c>
      <c r="AF1990">
        <v>10</v>
      </c>
      <c r="AG1990" s="35" t="s">
        <v>14691</v>
      </c>
      <c r="AI1990">
        <v>9583333</v>
      </c>
      <c r="AJ1990" s="20">
        <v>44216</v>
      </c>
      <c r="AK1990" s="20"/>
      <c r="AL1990">
        <v>8125000</v>
      </c>
      <c r="AO1990">
        <v>5416667</v>
      </c>
      <c r="AP1990" s="35" t="s">
        <v>14691</v>
      </c>
      <c r="AQ1990" s="35" t="s">
        <v>14691</v>
      </c>
      <c r="AR1990" s="35" t="s">
        <v>14691</v>
      </c>
      <c r="AS1990" s="35" t="s">
        <v>14691</v>
      </c>
      <c r="AT1990" s="35" t="s">
        <v>14691</v>
      </c>
      <c r="AU1990">
        <v>10.01</v>
      </c>
      <c r="AV1990">
        <v>10.066000000000001</v>
      </c>
      <c r="AW1990" t="b">
        <v>0</v>
      </c>
      <c r="AX1990">
        <v>28750000</v>
      </c>
      <c r="AY1990" s="20">
        <v>44948</v>
      </c>
      <c r="AZ1990" s="20"/>
      <c r="BA1990" s="20"/>
      <c r="BB1990">
        <v>1</v>
      </c>
      <c r="BC1990">
        <v>0.3333333432674408</v>
      </c>
      <c r="BD1990">
        <v>1</v>
      </c>
      <c r="BE1990">
        <v>11.5</v>
      </c>
      <c r="BF1990" s="35" t="s">
        <v>14691</v>
      </c>
      <c r="BG1990" s="35" t="s">
        <v>7422</v>
      </c>
      <c r="BH1990" s="35" t="s">
        <v>7434</v>
      </c>
      <c r="BI1990" s="35" t="s">
        <v>2584</v>
      </c>
      <c r="BJ1990" s="35" t="s">
        <v>7435</v>
      </c>
    </row>
    <row r="1991" spans="1:62" x14ac:dyDescent="0.2">
      <c r="A1991">
        <v>1989</v>
      </c>
      <c r="B1991" s="35" t="s">
        <v>7422</v>
      </c>
      <c r="C1991" s="35" t="s">
        <v>7423</v>
      </c>
      <c r="D1991" s="35" t="s">
        <v>7424</v>
      </c>
      <c r="E1991" s="35" t="s">
        <v>7436</v>
      </c>
      <c r="F1991" s="35" t="s">
        <v>7426</v>
      </c>
      <c r="G1991" s="20">
        <v>44193</v>
      </c>
      <c r="H1991" s="35" t="s">
        <v>3225</v>
      </c>
      <c r="I1991" s="35" t="s">
        <v>54</v>
      </c>
      <c r="J1991" s="35" t="s">
        <v>53</v>
      </c>
      <c r="K1991">
        <v>18</v>
      </c>
      <c r="L1991">
        <v>9.1999999999999993</v>
      </c>
      <c r="M1991" s="35" t="s">
        <v>7427</v>
      </c>
      <c r="N1991" s="35" t="s">
        <v>7428</v>
      </c>
      <c r="O1991" s="35" t="s">
        <v>51</v>
      </c>
      <c r="P1991" s="35" t="s">
        <v>2656</v>
      </c>
      <c r="Q1991" s="35" t="s">
        <v>59</v>
      </c>
      <c r="R1991" s="35" t="s">
        <v>2577</v>
      </c>
      <c r="S1991" s="35" t="s">
        <v>7429</v>
      </c>
      <c r="T1991">
        <v>28750000</v>
      </c>
      <c r="U1991">
        <v>10</v>
      </c>
      <c r="V1991" s="35" t="s">
        <v>7430</v>
      </c>
      <c r="W1991" s="35" t="s">
        <v>212</v>
      </c>
      <c r="X1991" s="35" t="s">
        <v>79</v>
      </c>
      <c r="Y1991" s="35" t="s">
        <v>48</v>
      </c>
      <c r="Z1991" s="35" t="s">
        <v>14691</v>
      </c>
      <c r="AA1991" s="35" t="s">
        <v>14691</v>
      </c>
      <c r="AC1991" s="35" t="s">
        <v>14691</v>
      </c>
      <c r="AD1991" s="35" t="s">
        <v>14691</v>
      </c>
      <c r="AE1991">
        <v>287546397</v>
      </c>
      <c r="AF1991">
        <v>10</v>
      </c>
      <c r="AG1991" s="35" t="s">
        <v>14691</v>
      </c>
      <c r="AI1991">
        <v>9583333</v>
      </c>
      <c r="AJ1991" s="20">
        <v>44216</v>
      </c>
      <c r="AK1991" s="20"/>
      <c r="AL1991">
        <v>8125000</v>
      </c>
      <c r="AO1991">
        <v>5416667</v>
      </c>
      <c r="AP1991" s="35" t="s">
        <v>14691</v>
      </c>
      <c r="AQ1991" s="35" t="s">
        <v>14691</v>
      </c>
      <c r="AR1991" s="35" t="s">
        <v>14691</v>
      </c>
      <c r="AS1991" s="35" t="s">
        <v>14691</v>
      </c>
      <c r="AT1991" s="35" t="s">
        <v>14691</v>
      </c>
      <c r="AU1991">
        <v>10.01</v>
      </c>
      <c r="AV1991">
        <v>10.066000000000001</v>
      </c>
      <c r="AW1991" t="b">
        <v>0</v>
      </c>
      <c r="AX1991">
        <v>28750000</v>
      </c>
      <c r="AY1991" s="20">
        <v>44948</v>
      </c>
      <c r="AZ1991" s="20"/>
      <c r="BA1991" s="20"/>
      <c r="BB1991">
        <v>1</v>
      </c>
      <c r="BC1991">
        <v>0.3333333432674408</v>
      </c>
      <c r="BD1991">
        <v>1</v>
      </c>
      <c r="BE1991">
        <v>11.5</v>
      </c>
      <c r="BF1991" s="35" t="s">
        <v>14691</v>
      </c>
      <c r="BG1991" s="35" t="s">
        <v>7437</v>
      </c>
      <c r="BH1991" s="35" t="s">
        <v>7438</v>
      </c>
      <c r="BI1991" s="35" t="s">
        <v>2589</v>
      </c>
      <c r="BJ1991" s="35" t="s">
        <v>7439</v>
      </c>
    </row>
    <row r="1992" spans="1:62" x14ac:dyDescent="0.2">
      <c r="A1992">
        <v>1990</v>
      </c>
      <c r="B1992" s="35" t="s">
        <v>7155</v>
      </c>
      <c r="C1992" s="35" t="s">
        <v>7156</v>
      </c>
      <c r="D1992" s="35" t="s">
        <v>7157</v>
      </c>
      <c r="E1992" s="35" t="s">
        <v>7158</v>
      </c>
      <c r="F1992" s="35" t="s">
        <v>7159</v>
      </c>
      <c r="G1992" s="20">
        <v>44246</v>
      </c>
      <c r="H1992" s="35" t="s">
        <v>2949</v>
      </c>
      <c r="I1992" s="35" t="s">
        <v>54</v>
      </c>
      <c r="J1992" s="35" t="s">
        <v>69</v>
      </c>
      <c r="K1992">
        <v>16.5</v>
      </c>
      <c r="L1992">
        <v>9.1999999999999993</v>
      </c>
      <c r="M1992" s="35" t="s">
        <v>7160</v>
      </c>
      <c r="N1992" s="35" t="s">
        <v>7161</v>
      </c>
      <c r="O1992" s="35" t="s">
        <v>106</v>
      </c>
      <c r="P1992" s="35" t="s">
        <v>2598</v>
      </c>
      <c r="Q1992" s="35" t="s">
        <v>52</v>
      </c>
      <c r="R1992" s="35" t="s">
        <v>2623</v>
      </c>
      <c r="S1992" s="35" t="s">
        <v>7162</v>
      </c>
      <c r="T1992">
        <v>4430000</v>
      </c>
      <c r="U1992">
        <v>10</v>
      </c>
      <c r="V1992" s="35" t="s">
        <v>7163</v>
      </c>
      <c r="W1992" s="35" t="s">
        <v>49</v>
      </c>
      <c r="X1992" s="35" t="s">
        <v>49</v>
      </c>
      <c r="Y1992" s="35" t="s">
        <v>48</v>
      </c>
      <c r="Z1992" s="35" t="s">
        <v>14691</v>
      </c>
      <c r="AA1992" s="35" t="s">
        <v>14691</v>
      </c>
      <c r="AC1992" s="35" t="s">
        <v>14691</v>
      </c>
      <c r="AD1992" s="35" t="s">
        <v>14691</v>
      </c>
      <c r="AE1992">
        <v>45186000</v>
      </c>
      <c r="AF1992">
        <v>10.199999999999999</v>
      </c>
      <c r="AG1992" s="35" t="s">
        <v>14691</v>
      </c>
      <c r="AI1992">
        <v>2215000</v>
      </c>
      <c r="AJ1992" s="20">
        <v>44392</v>
      </c>
      <c r="AK1992" s="20"/>
      <c r="AL1992">
        <v>3122000</v>
      </c>
      <c r="AN1992">
        <v>312200</v>
      </c>
      <c r="AP1992" s="35" t="s">
        <v>14691</v>
      </c>
      <c r="AQ1992" s="35" t="s">
        <v>14691</v>
      </c>
      <c r="AR1992" s="35" t="s">
        <v>14691</v>
      </c>
      <c r="AS1992" s="35" t="s">
        <v>14691</v>
      </c>
      <c r="AT1992" s="35" t="s">
        <v>14691</v>
      </c>
      <c r="AU1992">
        <v>10.18</v>
      </c>
      <c r="AV1992">
        <v>10.195</v>
      </c>
      <c r="AW1992" t="b">
        <v>0</v>
      </c>
      <c r="AX1992">
        <v>4430000</v>
      </c>
      <c r="AY1992" s="20">
        <v>44945</v>
      </c>
      <c r="AZ1992" s="20"/>
      <c r="BA1992" s="20"/>
      <c r="BB1992">
        <v>1</v>
      </c>
      <c r="BC1992">
        <v>0.5</v>
      </c>
      <c r="BD1992">
        <v>1</v>
      </c>
      <c r="BE1992">
        <v>11.5</v>
      </c>
      <c r="BF1992" s="35" t="s">
        <v>14691</v>
      </c>
      <c r="BG1992" s="35" t="s">
        <v>211</v>
      </c>
      <c r="BH1992" s="35" t="s">
        <v>7164</v>
      </c>
      <c r="BI1992" s="35" t="s">
        <v>2580</v>
      </c>
      <c r="BJ1992" s="35" t="s">
        <v>7165</v>
      </c>
    </row>
    <row r="1993" spans="1:62" x14ac:dyDescent="0.2">
      <c r="A1993">
        <v>1991</v>
      </c>
      <c r="B1993" s="35" t="s">
        <v>7155</v>
      </c>
      <c r="C1993" s="35" t="s">
        <v>7156</v>
      </c>
      <c r="D1993" s="35" t="s">
        <v>7157</v>
      </c>
      <c r="E1993" s="35" t="s">
        <v>7166</v>
      </c>
      <c r="F1993" s="35" t="s">
        <v>7159</v>
      </c>
      <c r="G1993" s="20">
        <v>44246</v>
      </c>
      <c r="H1993" s="35" t="s">
        <v>2949</v>
      </c>
      <c r="I1993" s="35" t="s">
        <v>54</v>
      </c>
      <c r="J1993" s="35" t="s">
        <v>69</v>
      </c>
      <c r="K1993">
        <v>16.5</v>
      </c>
      <c r="L1993">
        <v>9.1999999999999993</v>
      </c>
      <c r="M1993" s="35" t="s">
        <v>7160</v>
      </c>
      <c r="N1993" s="35" t="s">
        <v>7161</v>
      </c>
      <c r="O1993" s="35" t="s">
        <v>106</v>
      </c>
      <c r="P1993" s="35" t="s">
        <v>2598</v>
      </c>
      <c r="Q1993" s="35" t="s">
        <v>52</v>
      </c>
      <c r="R1993" s="35" t="s">
        <v>2623</v>
      </c>
      <c r="S1993" s="35" t="s">
        <v>7162</v>
      </c>
      <c r="T1993">
        <v>4430000</v>
      </c>
      <c r="U1993">
        <v>10</v>
      </c>
      <c r="V1993" s="35" t="s">
        <v>7163</v>
      </c>
      <c r="W1993" s="35" t="s">
        <v>49</v>
      </c>
      <c r="X1993" s="35" t="s">
        <v>49</v>
      </c>
      <c r="Y1993" s="35" t="s">
        <v>48</v>
      </c>
      <c r="Z1993" s="35" t="s">
        <v>14691</v>
      </c>
      <c r="AA1993" s="35" t="s">
        <v>14691</v>
      </c>
      <c r="AC1993" s="35" t="s">
        <v>14691</v>
      </c>
      <c r="AD1993" s="35" t="s">
        <v>14691</v>
      </c>
      <c r="AE1993">
        <v>45186000</v>
      </c>
      <c r="AF1993">
        <v>10.199999999999999</v>
      </c>
      <c r="AG1993" s="35" t="s">
        <v>14691</v>
      </c>
      <c r="AI1993">
        <v>2215000</v>
      </c>
      <c r="AJ1993" s="20">
        <v>44392</v>
      </c>
      <c r="AK1993" s="20"/>
      <c r="AL1993">
        <v>3122000</v>
      </c>
      <c r="AN1993">
        <v>312200</v>
      </c>
      <c r="AP1993" s="35" t="s">
        <v>14691</v>
      </c>
      <c r="AQ1993" s="35" t="s">
        <v>14691</v>
      </c>
      <c r="AR1993" s="35" t="s">
        <v>14691</v>
      </c>
      <c r="AS1993" s="35" t="s">
        <v>14691</v>
      </c>
      <c r="AT1993" s="35" t="s">
        <v>14691</v>
      </c>
      <c r="AU1993">
        <v>10.18</v>
      </c>
      <c r="AV1993">
        <v>10.195</v>
      </c>
      <c r="AW1993" t="b">
        <v>0</v>
      </c>
      <c r="AX1993">
        <v>4430000</v>
      </c>
      <c r="AY1993" s="20">
        <v>44945</v>
      </c>
      <c r="AZ1993" s="20"/>
      <c r="BA1993" s="20"/>
      <c r="BB1993">
        <v>1</v>
      </c>
      <c r="BC1993">
        <v>0.5</v>
      </c>
      <c r="BD1993">
        <v>1</v>
      </c>
      <c r="BE1993">
        <v>11.5</v>
      </c>
      <c r="BF1993" s="35" t="s">
        <v>14691</v>
      </c>
      <c r="BG1993" s="35" t="s">
        <v>7155</v>
      </c>
      <c r="BH1993" s="35" t="s">
        <v>7167</v>
      </c>
      <c r="BI1993" s="35" t="s">
        <v>2584</v>
      </c>
      <c r="BJ1993" s="35" t="s">
        <v>7168</v>
      </c>
    </row>
    <row r="1994" spans="1:62" x14ac:dyDescent="0.2">
      <c r="A1994">
        <v>1992</v>
      </c>
      <c r="B1994" s="35" t="s">
        <v>7155</v>
      </c>
      <c r="C1994" s="35" t="s">
        <v>7156</v>
      </c>
      <c r="D1994" s="35" t="s">
        <v>7157</v>
      </c>
      <c r="E1994" s="35" t="s">
        <v>7169</v>
      </c>
      <c r="F1994" s="35" t="s">
        <v>7159</v>
      </c>
      <c r="G1994" s="20">
        <v>44246</v>
      </c>
      <c r="H1994" s="35" t="s">
        <v>2949</v>
      </c>
      <c r="I1994" s="35" t="s">
        <v>54</v>
      </c>
      <c r="J1994" s="35" t="s">
        <v>69</v>
      </c>
      <c r="K1994">
        <v>16.5</v>
      </c>
      <c r="L1994">
        <v>9.1999999999999993</v>
      </c>
      <c r="M1994" s="35" t="s">
        <v>7160</v>
      </c>
      <c r="N1994" s="35" t="s">
        <v>7161</v>
      </c>
      <c r="O1994" s="35" t="s">
        <v>106</v>
      </c>
      <c r="P1994" s="35" t="s">
        <v>2598</v>
      </c>
      <c r="Q1994" s="35" t="s">
        <v>52</v>
      </c>
      <c r="R1994" s="35" t="s">
        <v>2623</v>
      </c>
      <c r="S1994" s="35" t="s">
        <v>7162</v>
      </c>
      <c r="T1994">
        <v>4430000</v>
      </c>
      <c r="U1994">
        <v>10</v>
      </c>
      <c r="V1994" s="35" t="s">
        <v>7163</v>
      </c>
      <c r="W1994" s="35" t="s">
        <v>49</v>
      </c>
      <c r="X1994" s="35" t="s">
        <v>49</v>
      </c>
      <c r="Y1994" s="35" t="s">
        <v>48</v>
      </c>
      <c r="Z1994" s="35" t="s">
        <v>14691</v>
      </c>
      <c r="AA1994" s="35" t="s">
        <v>14691</v>
      </c>
      <c r="AC1994" s="35" t="s">
        <v>14691</v>
      </c>
      <c r="AD1994" s="35" t="s">
        <v>14691</v>
      </c>
      <c r="AE1994">
        <v>45186000</v>
      </c>
      <c r="AF1994">
        <v>10.199999999999999</v>
      </c>
      <c r="AG1994" s="35" t="s">
        <v>14691</v>
      </c>
      <c r="AI1994">
        <v>2215000</v>
      </c>
      <c r="AJ1994" s="20">
        <v>44392</v>
      </c>
      <c r="AK1994" s="20"/>
      <c r="AL1994">
        <v>3122000</v>
      </c>
      <c r="AN1994">
        <v>312200</v>
      </c>
      <c r="AP1994" s="35" t="s">
        <v>14691</v>
      </c>
      <c r="AQ1994" s="35" t="s">
        <v>14691</v>
      </c>
      <c r="AR1994" s="35" t="s">
        <v>14691</v>
      </c>
      <c r="AS1994" s="35" t="s">
        <v>14691</v>
      </c>
      <c r="AT1994" s="35" t="s">
        <v>14691</v>
      </c>
      <c r="AU1994">
        <v>10.18</v>
      </c>
      <c r="AV1994">
        <v>10.195</v>
      </c>
      <c r="AW1994" t="b">
        <v>0</v>
      </c>
      <c r="AX1994">
        <v>4430000</v>
      </c>
      <c r="AY1994" s="20">
        <v>44945</v>
      </c>
      <c r="AZ1994" s="20"/>
      <c r="BA1994" s="20"/>
      <c r="BB1994">
        <v>1</v>
      </c>
      <c r="BC1994">
        <v>0.5</v>
      </c>
      <c r="BD1994">
        <v>1</v>
      </c>
      <c r="BE1994">
        <v>11.5</v>
      </c>
      <c r="BF1994" s="35" t="s">
        <v>14691</v>
      </c>
      <c r="BG1994" s="35" t="s">
        <v>7170</v>
      </c>
      <c r="BH1994" s="35" t="s">
        <v>7171</v>
      </c>
      <c r="BI1994" s="35" t="s">
        <v>2589</v>
      </c>
      <c r="BJ1994" s="35" t="s">
        <v>7172</v>
      </c>
    </row>
    <row r="1995" spans="1:62" x14ac:dyDescent="0.2">
      <c r="A1995">
        <v>1993</v>
      </c>
      <c r="B1995" s="35" t="s">
        <v>7791</v>
      </c>
      <c r="C1995" s="35" t="s">
        <v>7792</v>
      </c>
      <c r="D1995" s="35" t="s">
        <v>7793</v>
      </c>
      <c r="E1995" s="35" t="s">
        <v>7794</v>
      </c>
      <c r="F1995" s="35" t="s">
        <v>7795</v>
      </c>
      <c r="G1995" s="20">
        <v>44477</v>
      </c>
      <c r="H1995" s="35" t="s">
        <v>2755</v>
      </c>
      <c r="I1995" s="35" t="s">
        <v>61</v>
      </c>
      <c r="J1995" s="35" t="s">
        <v>69</v>
      </c>
      <c r="K1995">
        <v>18</v>
      </c>
      <c r="L1995">
        <v>9.1999999999999993</v>
      </c>
      <c r="M1995" s="35" t="s">
        <v>7796</v>
      </c>
      <c r="N1995" s="35" t="s">
        <v>7797</v>
      </c>
      <c r="O1995" s="35" t="s">
        <v>111</v>
      </c>
      <c r="P1995" s="35" t="s">
        <v>2575</v>
      </c>
      <c r="Q1995" s="35" t="s">
        <v>209</v>
      </c>
      <c r="R1995" s="35" t="s">
        <v>2577</v>
      </c>
      <c r="S1995" s="35" t="s">
        <v>7798</v>
      </c>
      <c r="T1995">
        <v>23000000</v>
      </c>
      <c r="U1995">
        <v>10</v>
      </c>
      <c r="V1995" s="35" t="s">
        <v>7799</v>
      </c>
      <c r="W1995" s="35" t="s">
        <v>208</v>
      </c>
      <c r="X1995" s="35" t="s">
        <v>79</v>
      </c>
      <c r="Y1995" s="35" t="s">
        <v>56</v>
      </c>
      <c r="Z1995" s="35" t="s">
        <v>14691</v>
      </c>
      <c r="AA1995" s="35" t="s">
        <v>14691</v>
      </c>
      <c r="AB1995">
        <v>90000000</v>
      </c>
      <c r="AC1995" s="35" t="s">
        <v>7800</v>
      </c>
      <c r="AD1995" s="35" t="s">
        <v>7801</v>
      </c>
      <c r="AE1995">
        <v>234600000</v>
      </c>
      <c r="AF1995">
        <v>10.199999999999999</v>
      </c>
      <c r="AG1995" s="35" t="s">
        <v>14691</v>
      </c>
      <c r="AI1995">
        <v>11500000</v>
      </c>
      <c r="AJ1995" s="20">
        <v>44496</v>
      </c>
      <c r="AK1995" s="20"/>
      <c r="AL1995">
        <v>10750000</v>
      </c>
      <c r="AO1995">
        <v>10750000</v>
      </c>
      <c r="AP1995" s="35" t="s">
        <v>14691</v>
      </c>
      <c r="AQ1995" s="35" t="s">
        <v>14691</v>
      </c>
      <c r="AR1995" s="35" t="s">
        <v>14691</v>
      </c>
      <c r="AS1995" s="35" t="s">
        <v>14691</v>
      </c>
      <c r="AT1995" s="35" t="s">
        <v>14691</v>
      </c>
      <c r="AU1995">
        <v>10.199999999999999</v>
      </c>
      <c r="AV1995">
        <v>10.266</v>
      </c>
      <c r="AW1995" t="b">
        <v>0</v>
      </c>
      <c r="AX1995">
        <v>23000000</v>
      </c>
      <c r="AY1995" s="20">
        <v>44955</v>
      </c>
      <c r="AZ1995" s="20"/>
      <c r="BA1995" s="20"/>
      <c r="BB1995">
        <v>1</v>
      </c>
      <c r="BC1995">
        <v>0.5</v>
      </c>
      <c r="BD1995">
        <v>1</v>
      </c>
      <c r="BE1995">
        <v>11.5</v>
      </c>
      <c r="BF1995" s="35" t="s">
        <v>14691</v>
      </c>
      <c r="BG1995" s="35" t="s">
        <v>210</v>
      </c>
      <c r="BH1995" s="35" t="s">
        <v>7802</v>
      </c>
      <c r="BI1995" s="35" t="s">
        <v>2580</v>
      </c>
      <c r="BJ1995" s="35" t="s">
        <v>7803</v>
      </c>
    </row>
    <row r="1996" spans="1:62" x14ac:dyDescent="0.2">
      <c r="A1996">
        <v>1994</v>
      </c>
      <c r="B1996" s="35" t="s">
        <v>7791</v>
      </c>
      <c r="C1996" s="35" t="s">
        <v>7792</v>
      </c>
      <c r="D1996" s="35" t="s">
        <v>7793</v>
      </c>
      <c r="E1996" s="35" t="s">
        <v>7804</v>
      </c>
      <c r="F1996" s="35" t="s">
        <v>7795</v>
      </c>
      <c r="G1996" s="20">
        <v>44477</v>
      </c>
      <c r="H1996" s="35" t="s">
        <v>2755</v>
      </c>
      <c r="I1996" s="35" t="s">
        <v>61</v>
      </c>
      <c r="J1996" s="35" t="s">
        <v>69</v>
      </c>
      <c r="K1996">
        <v>18</v>
      </c>
      <c r="L1996">
        <v>9.1999999999999993</v>
      </c>
      <c r="M1996" s="35" t="s">
        <v>7796</v>
      </c>
      <c r="N1996" s="35" t="s">
        <v>7797</v>
      </c>
      <c r="O1996" s="35" t="s">
        <v>111</v>
      </c>
      <c r="P1996" s="35" t="s">
        <v>2575</v>
      </c>
      <c r="Q1996" s="35" t="s">
        <v>209</v>
      </c>
      <c r="R1996" s="35" t="s">
        <v>2577</v>
      </c>
      <c r="S1996" s="35" t="s">
        <v>7798</v>
      </c>
      <c r="T1996">
        <v>23000000</v>
      </c>
      <c r="U1996">
        <v>10</v>
      </c>
      <c r="V1996" s="35" t="s">
        <v>7799</v>
      </c>
      <c r="W1996" s="35" t="s">
        <v>208</v>
      </c>
      <c r="X1996" s="35" t="s">
        <v>79</v>
      </c>
      <c r="Y1996" s="35" t="s">
        <v>56</v>
      </c>
      <c r="Z1996" s="35" t="s">
        <v>14691</v>
      </c>
      <c r="AA1996" s="35" t="s">
        <v>14691</v>
      </c>
      <c r="AB1996">
        <v>90000000</v>
      </c>
      <c r="AC1996" s="35" t="s">
        <v>7800</v>
      </c>
      <c r="AD1996" s="35" t="s">
        <v>7801</v>
      </c>
      <c r="AE1996">
        <v>234600000</v>
      </c>
      <c r="AF1996">
        <v>10.199999999999999</v>
      </c>
      <c r="AG1996" s="35" t="s">
        <v>14691</v>
      </c>
      <c r="AI1996">
        <v>11500000</v>
      </c>
      <c r="AJ1996" s="20">
        <v>44496</v>
      </c>
      <c r="AK1996" s="20"/>
      <c r="AL1996">
        <v>10750000</v>
      </c>
      <c r="AO1996">
        <v>10750000</v>
      </c>
      <c r="AP1996" s="35" t="s">
        <v>14691</v>
      </c>
      <c r="AQ1996" s="35" t="s">
        <v>14691</v>
      </c>
      <c r="AR1996" s="35" t="s">
        <v>14691</v>
      </c>
      <c r="AS1996" s="35" t="s">
        <v>14691</v>
      </c>
      <c r="AT1996" s="35" t="s">
        <v>14691</v>
      </c>
      <c r="AU1996">
        <v>10.199999999999999</v>
      </c>
      <c r="AV1996">
        <v>10.266</v>
      </c>
      <c r="AW1996" t="b">
        <v>0</v>
      </c>
      <c r="AX1996">
        <v>23000000</v>
      </c>
      <c r="AY1996" s="20">
        <v>44955</v>
      </c>
      <c r="AZ1996" s="20"/>
      <c r="BA1996" s="20"/>
      <c r="BB1996">
        <v>1</v>
      </c>
      <c r="BC1996">
        <v>0.5</v>
      </c>
      <c r="BD1996">
        <v>1</v>
      </c>
      <c r="BE1996">
        <v>11.5</v>
      </c>
      <c r="BF1996" s="35" t="s">
        <v>14691</v>
      </c>
      <c r="BG1996" s="35" t="s">
        <v>7791</v>
      </c>
      <c r="BH1996" s="35" t="s">
        <v>7805</v>
      </c>
      <c r="BI1996" s="35" t="s">
        <v>2584</v>
      </c>
      <c r="BJ1996" s="35" t="s">
        <v>7806</v>
      </c>
    </row>
    <row r="1997" spans="1:62" x14ac:dyDescent="0.2">
      <c r="A1997">
        <v>1995</v>
      </c>
      <c r="B1997" s="35" t="s">
        <v>7791</v>
      </c>
      <c r="C1997" s="35" t="s">
        <v>7792</v>
      </c>
      <c r="D1997" s="35" t="s">
        <v>7793</v>
      </c>
      <c r="E1997" s="35" t="s">
        <v>7807</v>
      </c>
      <c r="F1997" s="35" t="s">
        <v>7795</v>
      </c>
      <c r="G1997" s="20">
        <v>44477</v>
      </c>
      <c r="H1997" s="35" t="s">
        <v>2755</v>
      </c>
      <c r="I1997" s="35" t="s">
        <v>61</v>
      </c>
      <c r="J1997" s="35" t="s">
        <v>69</v>
      </c>
      <c r="K1997">
        <v>18</v>
      </c>
      <c r="L1997">
        <v>9.1999999999999993</v>
      </c>
      <c r="M1997" s="35" t="s">
        <v>7796</v>
      </c>
      <c r="N1997" s="35" t="s">
        <v>7797</v>
      </c>
      <c r="O1997" s="35" t="s">
        <v>111</v>
      </c>
      <c r="P1997" s="35" t="s">
        <v>2575</v>
      </c>
      <c r="Q1997" s="35" t="s">
        <v>209</v>
      </c>
      <c r="R1997" s="35" t="s">
        <v>2577</v>
      </c>
      <c r="S1997" s="35" t="s">
        <v>7798</v>
      </c>
      <c r="T1997">
        <v>23000000</v>
      </c>
      <c r="U1997">
        <v>10</v>
      </c>
      <c r="V1997" s="35" t="s">
        <v>7799</v>
      </c>
      <c r="W1997" s="35" t="s">
        <v>208</v>
      </c>
      <c r="X1997" s="35" t="s">
        <v>79</v>
      </c>
      <c r="Y1997" s="35" t="s">
        <v>56</v>
      </c>
      <c r="Z1997" s="35" t="s">
        <v>14691</v>
      </c>
      <c r="AA1997" s="35" t="s">
        <v>14691</v>
      </c>
      <c r="AB1997">
        <v>90000000</v>
      </c>
      <c r="AC1997" s="35" t="s">
        <v>7800</v>
      </c>
      <c r="AD1997" s="35" t="s">
        <v>7801</v>
      </c>
      <c r="AE1997">
        <v>234600000</v>
      </c>
      <c r="AF1997">
        <v>10.199999999999999</v>
      </c>
      <c r="AG1997" s="35" t="s">
        <v>14691</v>
      </c>
      <c r="AI1997">
        <v>11500000</v>
      </c>
      <c r="AJ1997" s="20">
        <v>44496</v>
      </c>
      <c r="AK1997" s="20"/>
      <c r="AL1997">
        <v>10750000</v>
      </c>
      <c r="AO1997">
        <v>10750000</v>
      </c>
      <c r="AP1997" s="35" t="s">
        <v>14691</v>
      </c>
      <c r="AQ1997" s="35" t="s">
        <v>14691</v>
      </c>
      <c r="AR1997" s="35" t="s">
        <v>14691</v>
      </c>
      <c r="AS1997" s="35" t="s">
        <v>14691</v>
      </c>
      <c r="AT1997" s="35" t="s">
        <v>14691</v>
      </c>
      <c r="AU1997">
        <v>10.199999999999999</v>
      </c>
      <c r="AV1997">
        <v>10.266</v>
      </c>
      <c r="AW1997" t="b">
        <v>0</v>
      </c>
      <c r="AX1997">
        <v>23000000</v>
      </c>
      <c r="AY1997" s="20">
        <v>44955</v>
      </c>
      <c r="AZ1997" s="20"/>
      <c r="BA1997" s="20"/>
      <c r="BB1997">
        <v>1</v>
      </c>
      <c r="BC1997">
        <v>0.5</v>
      </c>
      <c r="BD1997">
        <v>1</v>
      </c>
      <c r="BE1997">
        <v>11.5</v>
      </c>
      <c r="BF1997" s="35" t="s">
        <v>14691</v>
      </c>
      <c r="BG1997" s="35" t="s">
        <v>7808</v>
      </c>
      <c r="BH1997" s="35" t="s">
        <v>7809</v>
      </c>
      <c r="BI1997" s="35" t="s">
        <v>2589</v>
      </c>
      <c r="BJ1997" s="35" t="s">
        <v>7810</v>
      </c>
    </row>
    <row r="1998" spans="1:62" x14ac:dyDescent="0.2">
      <c r="A1998">
        <v>1996</v>
      </c>
      <c r="B1998" s="35" t="s">
        <v>14496</v>
      </c>
      <c r="C1998" s="35" t="s">
        <v>14497</v>
      </c>
      <c r="D1998" s="35" t="s">
        <v>14498</v>
      </c>
      <c r="E1998" s="35" t="s">
        <v>14499</v>
      </c>
      <c r="F1998" s="35" t="s">
        <v>14500</v>
      </c>
      <c r="G1998" s="20">
        <v>44510</v>
      </c>
      <c r="H1998" s="35" t="s">
        <v>4285</v>
      </c>
      <c r="I1998" s="35" t="s">
        <v>61</v>
      </c>
      <c r="J1998" s="35" t="s">
        <v>69</v>
      </c>
      <c r="K1998">
        <v>18</v>
      </c>
      <c r="L1998">
        <v>9.1999999999999993</v>
      </c>
      <c r="M1998" s="35" t="s">
        <v>3319</v>
      </c>
      <c r="N1998" s="35" t="s">
        <v>14501</v>
      </c>
      <c r="O1998" s="35" t="s">
        <v>96</v>
      </c>
      <c r="P1998" s="35" t="s">
        <v>3730</v>
      </c>
      <c r="Q1998" s="35" t="s">
        <v>115</v>
      </c>
      <c r="R1998" s="35" t="s">
        <v>2577</v>
      </c>
      <c r="S1998" s="35" t="s">
        <v>14502</v>
      </c>
      <c r="T1998">
        <v>23000000</v>
      </c>
      <c r="U1998">
        <v>10</v>
      </c>
      <c r="V1998" s="35" t="s">
        <v>14503</v>
      </c>
      <c r="W1998" s="35" t="s">
        <v>206</v>
      </c>
      <c r="X1998" s="35" t="s">
        <v>140</v>
      </c>
      <c r="Y1998" s="35" t="s">
        <v>48</v>
      </c>
      <c r="Z1998" s="35" t="s">
        <v>14691</v>
      </c>
      <c r="AA1998" s="35" t="s">
        <v>14691</v>
      </c>
      <c r="AC1998" s="35" t="s">
        <v>14691</v>
      </c>
      <c r="AD1998" s="35" t="s">
        <v>14691</v>
      </c>
      <c r="AE1998">
        <v>234600000</v>
      </c>
      <c r="AF1998">
        <v>10.199999999999999</v>
      </c>
      <c r="AG1998" s="35" t="s">
        <v>14691</v>
      </c>
      <c r="AI1998">
        <v>11500000</v>
      </c>
      <c r="AJ1998" s="20">
        <v>44532</v>
      </c>
      <c r="AK1998" s="20"/>
      <c r="AL1998">
        <v>11200000</v>
      </c>
      <c r="AO1998">
        <v>11200000</v>
      </c>
      <c r="AP1998" s="35" t="s">
        <v>14691</v>
      </c>
      <c r="AQ1998" s="35" t="s">
        <v>14691</v>
      </c>
      <c r="AR1998" s="35" t="s">
        <v>14691</v>
      </c>
      <c r="AS1998" s="35" t="s">
        <v>14691</v>
      </c>
      <c r="AT1998" s="35" t="s">
        <v>14691</v>
      </c>
      <c r="AU1998">
        <v>10.199999999999999</v>
      </c>
      <c r="AV1998">
        <v>10.305</v>
      </c>
      <c r="AW1998" t="b">
        <v>0</v>
      </c>
      <c r="AX1998">
        <v>23000000</v>
      </c>
      <c r="AY1998" s="20">
        <v>45175</v>
      </c>
      <c r="AZ1998" s="20"/>
      <c r="BA1998" s="20"/>
      <c r="BB1998">
        <v>1</v>
      </c>
      <c r="BC1998">
        <v>0.5</v>
      </c>
      <c r="BD1998">
        <v>1</v>
      </c>
      <c r="BE1998">
        <v>11.5</v>
      </c>
      <c r="BF1998" s="35" t="s">
        <v>14691</v>
      </c>
      <c r="BG1998" s="35" t="s">
        <v>207</v>
      </c>
      <c r="BH1998" s="35" t="s">
        <v>14504</v>
      </c>
      <c r="BI1998" s="35" t="s">
        <v>2580</v>
      </c>
      <c r="BJ1998" s="35" t="s">
        <v>14505</v>
      </c>
    </row>
    <row r="1999" spans="1:62" x14ac:dyDescent="0.2">
      <c r="A1999">
        <v>1997</v>
      </c>
      <c r="B1999" s="35" t="s">
        <v>14496</v>
      </c>
      <c r="C1999" s="35" t="s">
        <v>14497</v>
      </c>
      <c r="D1999" s="35" t="s">
        <v>14498</v>
      </c>
      <c r="E1999" s="35" t="s">
        <v>14506</v>
      </c>
      <c r="F1999" s="35" t="s">
        <v>14500</v>
      </c>
      <c r="G1999" s="20">
        <v>44510</v>
      </c>
      <c r="H1999" s="35" t="s">
        <v>4285</v>
      </c>
      <c r="I1999" s="35" t="s">
        <v>61</v>
      </c>
      <c r="J1999" s="35" t="s">
        <v>69</v>
      </c>
      <c r="K1999">
        <v>18</v>
      </c>
      <c r="L1999">
        <v>9.1999999999999993</v>
      </c>
      <c r="M1999" s="35" t="s">
        <v>3319</v>
      </c>
      <c r="N1999" s="35" t="s">
        <v>14501</v>
      </c>
      <c r="O1999" s="35" t="s">
        <v>96</v>
      </c>
      <c r="P1999" s="35" t="s">
        <v>3730</v>
      </c>
      <c r="Q1999" s="35" t="s">
        <v>115</v>
      </c>
      <c r="R1999" s="35" t="s">
        <v>2577</v>
      </c>
      <c r="S1999" s="35" t="s">
        <v>14502</v>
      </c>
      <c r="T1999">
        <v>23000000</v>
      </c>
      <c r="U1999">
        <v>10</v>
      </c>
      <c r="V1999" s="35" t="s">
        <v>14503</v>
      </c>
      <c r="W1999" s="35" t="s">
        <v>206</v>
      </c>
      <c r="X1999" s="35" t="s">
        <v>140</v>
      </c>
      <c r="Y1999" s="35" t="s">
        <v>48</v>
      </c>
      <c r="Z1999" s="35" t="s">
        <v>14691</v>
      </c>
      <c r="AA1999" s="35" t="s">
        <v>14691</v>
      </c>
      <c r="AC1999" s="35" t="s">
        <v>14691</v>
      </c>
      <c r="AD1999" s="35" t="s">
        <v>14691</v>
      </c>
      <c r="AE1999">
        <v>234600000</v>
      </c>
      <c r="AF1999">
        <v>10.199999999999999</v>
      </c>
      <c r="AG1999" s="35" t="s">
        <v>14691</v>
      </c>
      <c r="AI1999">
        <v>11500000</v>
      </c>
      <c r="AJ1999" s="20">
        <v>44532</v>
      </c>
      <c r="AK1999" s="20"/>
      <c r="AL1999">
        <v>11200000</v>
      </c>
      <c r="AO1999">
        <v>11200000</v>
      </c>
      <c r="AP1999" s="35" t="s">
        <v>14691</v>
      </c>
      <c r="AQ1999" s="35" t="s">
        <v>14691</v>
      </c>
      <c r="AR1999" s="35" t="s">
        <v>14691</v>
      </c>
      <c r="AS1999" s="35" t="s">
        <v>14691</v>
      </c>
      <c r="AT1999" s="35" t="s">
        <v>14691</v>
      </c>
      <c r="AU1999">
        <v>10.199999999999999</v>
      </c>
      <c r="AV1999">
        <v>10.305</v>
      </c>
      <c r="AW1999" t="b">
        <v>0</v>
      </c>
      <c r="AX1999">
        <v>23000000</v>
      </c>
      <c r="AY1999" s="20">
        <v>45175</v>
      </c>
      <c r="AZ1999" s="20"/>
      <c r="BA1999" s="20"/>
      <c r="BB1999">
        <v>1</v>
      </c>
      <c r="BC1999">
        <v>0.5</v>
      </c>
      <c r="BD1999">
        <v>1</v>
      </c>
      <c r="BE1999">
        <v>11.5</v>
      </c>
      <c r="BF1999" s="35" t="s">
        <v>14691</v>
      </c>
      <c r="BG1999" s="35" t="s">
        <v>14496</v>
      </c>
      <c r="BH1999" s="35" t="s">
        <v>14507</v>
      </c>
      <c r="BI1999" s="35" t="s">
        <v>2584</v>
      </c>
      <c r="BJ1999" s="35" t="s">
        <v>14508</v>
      </c>
    </row>
    <row r="2000" spans="1:62" x14ac:dyDescent="0.2">
      <c r="A2000">
        <v>1998</v>
      </c>
      <c r="B2000" s="35" t="s">
        <v>14496</v>
      </c>
      <c r="C2000" s="35" t="s">
        <v>14497</v>
      </c>
      <c r="D2000" s="35" t="s">
        <v>14498</v>
      </c>
      <c r="E2000" s="35" t="s">
        <v>14509</v>
      </c>
      <c r="F2000" s="35" t="s">
        <v>14500</v>
      </c>
      <c r="G2000" s="20">
        <v>44510</v>
      </c>
      <c r="H2000" s="35" t="s">
        <v>4285</v>
      </c>
      <c r="I2000" s="35" t="s">
        <v>61</v>
      </c>
      <c r="J2000" s="35" t="s">
        <v>69</v>
      </c>
      <c r="K2000">
        <v>18</v>
      </c>
      <c r="L2000">
        <v>9.1999999999999993</v>
      </c>
      <c r="M2000" s="35" t="s">
        <v>3319</v>
      </c>
      <c r="N2000" s="35" t="s">
        <v>14501</v>
      </c>
      <c r="O2000" s="35" t="s">
        <v>96</v>
      </c>
      <c r="P2000" s="35" t="s">
        <v>3730</v>
      </c>
      <c r="Q2000" s="35" t="s">
        <v>115</v>
      </c>
      <c r="R2000" s="35" t="s">
        <v>2577</v>
      </c>
      <c r="S2000" s="35" t="s">
        <v>14502</v>
      </c>
      <c r="T2000">
        <v>23000000</v>
      </c>
      <c r="U2000">
        <v>10</v>
      </c>
      <c r="V2000" s="35" t="s">
        <v>14503</v>
      </c>
      <c r="W2000" s="35" t="s">
        <v>206</v>
      </c>
      <c r="X2000" s="35" t="s">
        <v>140</v>
      </c>
      <c r="Y2000" s="35" t="s">
        <v>48</v>
      </c>
      <c r="Z2000" s="35" t="s">
        <v>14691</v>
      </c>
      <c r="AA2000" s="35" t="s">
        <v>14691</v>
      </c>
      <c r="AC2000" s="35" t="s">
        <v>14691</v>
      </c>
      <c r="AD2000" s="35" t="s">
        <v>14691</v>
      </c>
      <c r="AE2000">
        <v>234600000</v>
      </c>
      <c r="AF2000">
        <v>10.199999999999999</v>
      </c>
      <c r="AG2000" s="35" t="s">
        <v>14691</v>
      </c>
      <c r="AI2000">
        <v>11500000</v>
      </c>
      <c r="AJ2000" s="20">
        <v>44532</v>
      </c>
      <c r="AK2000" s="20"/>
      <c r="AL2000">
        <v>11200000</v>
      </c>
      <c r="AO2000">
        <v>11200000</v>
      </c>
      <c r="AP2000" s="35" t="s">
        <v>14691</v>
      </c>
      <c r="AQ2000" s="35" t="s">
        <v>14691</v>
      </c>
      <c r="AR2000" s="35" t="s">
        <v>14691</v>
      </c>
      <c r="AS2000" s="35" t="s">
        <v>14691</v>
      </c>
      <c r="AT2000" s="35" t="s">
        <v>14691</v>
      </c>
      <c r="AU2000">
        <v>10.199999999999999</v>
      </c>
      <c r="AV2000">
        <v>10.305</v>
      </c>
      <c r="AW2000" t="b">
        <v>0</v>
      </c>
      <c r="AX2000">
        <v>23000000</v>
      </c>
      <c r="AY2000" s="20">
        <v>45175</v>
      </c>
      <c r="AZ2000" s="20"/>
      <c r="BA2000" s="20"/>
      <c r="BB2000">
        <v>1</v>
      </c>
      <c r="BC2000">
        <v>0.5</v>
      </c>
      <c r="BD2000">
        <v>1</v>
      </c>
      <c r="BE2000">
        <v>11.5</v>
      </c>
      <c r="BF2000" s="35" t="s">
        <v>14691</v>
      </c>
      <c r="BG2000" s="35" t="s">
        <v>14510</v>
      </c>
      <c r="BH2000" s="35" t="s">
        <v>14511</v>
      </c>
      <c r="BI2000" s="35" t="s">
        <v>2589</v>
      </c>
      <c r="BJ2000" s="35" t="s">
        <v>14512</v>
      </c>
    </row>
    <row r="2001" spans="1:62" x14ac:dyDescent="0.2">
      <c r="A2001">
        <v>1999</v>
      </c>
      <c r="B2001" s="35" t="s">
        <v>10797</v>
      </c>
      <c r="C2001" s="35" t="s">
        <v>10798</v>
      </c>
      <c r="D2001" s="35" t="s">
        <v>10799</v>
      </c>
      <c r="E2001" s="35" t="s">
        <v>10800</v>
      </c>
      <c r="F2001" s="35" t="s">
        <v>10801</v>
      </c>
      <c r="G2001" s="20">
        <v>44243</v>
      </c>
      <c r="H2001" s="35" t="s">
        <v>3225</v>
      </c>
      <c r="I2001" s="35" t="s">
        <v>14691</v>
      </c>
      <c r="J2001" s="35" t="s">
        <v>83</v>
      </c>
      <c r="M2001" s="35" t="s">
        <v>10802</v>
      </c>
      <c r="N2001" s="35" t="s">
        <v>10803</v>
      </c>
      <c r="O2001" s="35" t="s">
        <v>51</v>
      </c>
      <c r="P2001" s="35" t="s">
        <v>2656</v>
      </c>
      <c r="Q2001" s="35" t="s">
        <v>81</v>
      </c>
      <c r="R2001" s="35" t="s">
        <v>2577</v>
      </c>
      <c r="S2001" s="35" t="s">
        <v>10804</v>
      </c>
      <c r="T2001">
        <v>45000000</v>
      </c>
      <c r="U2001">
        <v>10</v>
      </c>
      <c r="V2001" s="35" t="s">
        <v>10805</v>
      </c>
      <c r="W2001" s="35" t="s">
        <v>49</v>
      </c>
      <c r="X2001" s="35" t="s">
        <v>49</v>
      </c>
      <c r="Y2001" s="35" t="s">
        <v>48</v>
      </c>
      <c r="Z2001" s="35" t="s">
        <v>14691</v>
      </c>
      <c r="AA2001" s="35" t="s">
        <v>14691</v>
      </c>
      <c r="AC2001" s="35" t="s">
        <v>14691</v>
      </c>
      <c r="AD2001" s="35" t="s">
        <v>14691</v>
      </c>
      <c r="AE2001">
        <v>450026809</v>
      </c>
      <c r="AF2001">
        <v>10</v>
      </c>
      <c r="AG2001" s="35" t="s">
        <v>14691</v>
      </c>
      <c r="AJ2001" s="20">
        <v>44265</v>
      </c>
      <c r="AK2001" s="20"/>
      <c r="AL2001">
        <v>11000000</v>
      </c>
      <c r="AN2001">
        <v>1100000</v>
      </c>
      <c r="AP2001" s="35" t="s">
        <v>14691</v>
      </c>
      <c r="AQ2001" s="35" t="s">
        <v>14691</v>
      </c>
      <c r="AR2001" s="35" t="s">
        <v>14691</v>
      </c>
      <c r="AS2001" s="35" t="s">
        <v>14691</v>
      </c>
      <c r="AT2001" s="35" t="s">
        <v>14691</v>
      </c>
      <c r="AU2001">
        <v>10.01</v>
      </c>
      <c r="AV2001">
        <v>10.074</v>
      </c>
      <c r="AW2001" t="b">
        <v>0</v>
      </c>
      <c r="AX2001">
        <v>45000000</v>
      </c>
      <c r="AY2001" s="20">
        <v>44997</v>
      </c>
      <c r="AZ2001" s="20"/>
      <c r="BA2001" s="20"/>
      <c r="BB2001">
        <v>1</v>
      </c>
      <c r="BF2001" s="35" t="s">
        <v>14691</v>
      </c>
      <c r="BG2001" s="35" t="s">
        <v>205</v>
      </c>
      <c r="BH2001" s="35" t="s">
        <v>10806</v>
      </c>
      <c r="BI2001" s="35" t="s">
        <v>2580</v>
      </c>
      <c r="BJ2001" s="35" t="s">
        <v>10807</v>
      </c>
    </row>
    <row r="2002" spans="1:62" x14ac:dyDescent="0.2">
      <c r="A2002">
        <v>2000</v>
      </c>
      <c r="B2002" s="35" t="s">
        <v>13984</v>
      </c>
      <c r="C2002" s="35" t="s">
        <v>13985</v>
      </c>
      <c r="D2002" s="35" t="s">
        <v>13986</v>
      </c>
      <c r="E2002" s="35" t="s">
        <v>13987</v>
      </c>
      <c r="F2002" s="35" t="s">
        <v>13988</v>
      </c>
      <c r="G2002" s="20">
        <v>44539</v>
      </c>
      <c r="H2002" s="35" t="s">
        <v>2949</v>
      </c>
      <c r="I2002" s="35" t="s">
        <v>54</v>
      </c>
      <c r="J2002" s="35" t="s">
        <v>69</v>
      </c>
      <c r="K2002">
        <v>18</v>
      </c>
      <c r="L2002">
        <v>9.1999999999999993</v>
      </c>
      <c r="M2002" s="35" t="s">
        <v>13989</v>
      </c>
      <c r="N2002" s="35" t="s">
        <v>13990</v>
      </c>
      <c r="O2002" s="35" t="s">
        <v>112</v>
      </c>
      <c r="P2002" s="35" t="s">
        <v>2575</v>
      </c>
      <c r="Q2002" s="35" t="s">
        <v>52</v>
      </c>
      <c r="R2002" s="35" t="s">
        <v>2623</v>
      </c>
      <c r="S2002" s="35" t="s">
        <v>13991</v>
      </c>
      <c r="T2002">
        <v>8625000</v>
      </c>
      <c r="U2002">
        <v>10</v>
      </c>
      <c r="V2002" s="35" t="s">
        <v>13992</v>
      </c>
      <c r="W2002" s="35" t="s">
        <v>203</v>
      </c>
      <c r="X2002" s="35" t="s">
        <v>130</v>
      </c>
      <c r="Y2002" s="35" t="s">
        <v>48</v>
      </c>
      <c r="Z2002" s="35" t="s">
        <v>14691</v>
      </c>
      <c r="AA2002" s="35" t="s">
        <v>14691</v>
      </c>
      <c r="AC2002" s="35" t="s">
        <v>14691</v>
      </c>
      <c r="AD2002" s="35" t="s">
        <v>14691</v>
      </c>
      <c r="AE2002">
        <v>87975000</v>
      </c>
      <c r="AF2002">
        <v>10.199999999999999</v>
      </c>
      <c r="AG2002" s="35" t="s">
        <v>14691</v>
      </c>
      <c r="AI2002">
        <v>4312500</v>
      </c>
      <c r="AJ2002" s="20">
        <v>44568</v>
      </c>
      <c r="AK2002" s="20"/>
      <c r="AL2002">
        <v>5700000</v>
      </c>
      <c r="AO2002">
        <v>5700000</v>
      </c>
      <c r="AP2002" s="35" t="s">
        <v>14691</v>
      </c>
      <c r="AQ2002" s="35" t="s">
        <v>14691</v>
      </c>
      <c r="AR2002" s="35" t="s">
        <v>14691</v>
      </c>
      <c r="AS2002" s="35" t="s">
        <v>14691</v>
      </c>
      <c r="AT2002" s="35" t="s">
        <v>14691</v>
      </c>
      <c r="AU2002">
        <v>10.199999999999999</v>
      </c>
      <c r="AV2002">
        <v>10.247</v>
      </c>
      <c r="AW2002" t="b">
        <v>0</v>
      </c>
      <c r="AX2002">
        <v>8625000</v>
      </c>
      <c r="AY2002" s="20">
        <v>45118</v>
      </c>
      <c r="AZ2002" s="20"/>
      <c r="BA2002" s="20"/>
      <c r="BB2002">
        <v>1</v>
      </c>
      <c r="BC2002">
        <v>0.5</v>
      </c>
      <c r="BD2002">
        <v>1</v>
      </c>
      <c r="BE2002">
        <v>11.5</v>
      </c>
      <c r="BF2002" s="35" t="s">
        <v>14691</v>
      </c>
      <c r="BG2002" s="35" t="s">
        <v>204</v>
      </c>
      <c r="BH2002" s="35" t="s">
        <v>13993</v>
      </c>
      <c r="BI2002" s="35" t="s">
        <v>2580</v>
      </c>
      <c r="BJ2002" s="35" t="s">
        <v>13994</v>
      </c>
    </row>
    <row r="2003" spans="1:62" x14ac:dyDescent="0.2">
      <c r="A2003">
        <v>2001</v>
      </c>
      <c r="B2003" s="35" t="s">
        <v>13984</v>
      </c>
      <c r="C2003" s="35" t="s">
        <v>13985</v>
      </c>
      <c r="D2003" s="35" t="s">
        <v>13986</v>
      </c>
      <c r="E2003" s="35" t="s">
        <v>13995</v>
      </c>
      <c r="F2003" s="35" t="s">
        <v>13988</v>
      </c>
      <c r="G2003" s="20">
        <v>44539</v>
      </c>
      <c r="H2003" s="35" t="s">
        <v>2949</v>
      </c>
      <c r="I2003" s="35" t="s">
        <v>54</v>
      </c>
      <c r="J2003" s="35" t="s">
        <v>69</v>
      </c>
      <c r="K2003">
        <v>18</v>
      </c>
      <c r="L2003">
        <v>9.1999999999999993</v>
      </c>
      <c r="M2003" s="35" t="s">
        <v>13989</v>
      </c>
      <c r="N2003" s="35" t="s">
        <v>13990</v>
      </c>
      <c r="O2003" s="35" t="s">
        <v>112</v>
      </c>
      <c r="P2003" s="35" t="s">
        <v>2575</v>
      </c>
      <c r="Q2003" s="35" t="s">
        <v>52</v>
      </c>
      <c r="R2003" s="35" t="s">
        <v>2623</v>
      </c>
      <c r="S2003" s="35" t="s">
        <v>13991</v>
      </c>
      <c r="T2003">
        <v>8625000</v>
      </c>
      <c r="U2003">
        <v>10</v>
      </c>
      <c r="V2003" s="35" t="s">
        <v>13992</v>
      </c>
      <c r="W2003" s="35" t="s">
        <v>203</v>
      </c>
      <c r="X2003" s="35" t="s">
        <v>130</v>
      </c>
      <c r="Y2003" s="35" t="s">
        <v>48</v>
      </c>
      <c r="Z2003" s="35" t="s">
        <v>14691</v>
      </c>
      <c r="AA2003" s="35" t="s">
        <v>14691</v>
      </c>
      <c r="AC2003" s="35" t="s">
        <v>14691</v>
      </c>
      <c r="AD2003" s="35" t="s">
        <v>14691</v>
      </c>
      <c r="AE2003">
        <v>87975000</v>
      </c>
      <c r="AF2003">
        <v>10.199999999999999</v>
      </c>
      <c r="AG2003" s="35" t="s">
        <v>14691</v>
      </c>
      <c r="AI2003">
        <v>4312500</v>
      </c>
      <c r="AJ2003" s="20">
        <v>44568</v>
      </c>
      <c r="AK2003" s="20"/>
      <c r="AL2003">
        <v>5700000</v>
      </c>
      <c r="AO2003">
        <v>5700000</v>
      </c>
      <c r="AP2003" s="35" t="s">
        <v>14691</v>
      </c>
      <c r="AQ2003" s="35" t="s">
        <v>14691</v>
      </c>
      <c r="AR2003" s="35" t="s">
        <v>14691</v>
      </c>
      <c r="AS2003" s="35" t="s">
        <v>14691</v>
      </c>
      <c r="AT2003" s="35" t="s">
        <v>14691</v>
      </c>
      <c r="AU2003">
        <v>10.199999999999999</v>
      </c>
      <c r="AV2003">
        <v>10.247</v>
      </c>
      <c r="AW2003" t="b">
        <v>0</v>
      </c>
      <c r="AX2003">
        <v>8625000</v>
      </c>
      <c r="AY2003" s="20">
        <v>45118</v>
      </c>
      <c r="AZ2003" s="20"/>
      <c r="BA2003" s="20"/>
      <c r="BB2003">
        <v>1</v>
      </c>
      <c r="BC2003">
        <v>0.5</v>
      </c>
      <c r="BD2003">
        <v>1</v>
      </c>
      <c r="BE2003">
        <v>11.5</v>
      </c>
      <c r="BF2003" s="35" t="s">
        <v>14691</v>
      </c>
      <c r="BG2003" s="35" t="s">
        <v>13984</v>
      </c>
      <c r="BH2003" s="35" t="s">
        <v>13996</v>
      </c>
      <c r="BI2003" s="35" t="s">
        <v>2584</v>
      </c>
      <c r="BJ2003" s="35" t="s">
        <v>13997</v>
      </c>
    </row>
    <row r="2004" spans="1:62" x14ac:dyDescent="0.2">
      <c r="A2004">
        <v>2002</v>
      </c>
      <c r="B2004" s="35" t="s">
        <v>13984</v>
      </c>
      <c r="C2004" s="35" t="s">
        <v>13985</v>
      </c>
      <c r="D2004" s="35" t="s">
        <v>13986</v>
      </c>
      <c r="E2004" s="35" t="s">
        <v>13998</v>
      </c>
      <c r="F2004" s="35" t="s">
        <v>13988</v>
      </c>
      <c r="G2004" s="20">
        <v>44539</v>
      </c>
      <c r="H2004" s="35" t="s">
        <v>2949</v>
      </c>
      <c r="I2004" s="35" t="s">
        <v>54</v>
      </c>
      <c r="J2004" s="35" t="s">
        <v>69</v>
      </c>
      <c r="K2004">
        <v>18</v>
      </c>
      <c r="L2004">
        <v>9.1999999999999993</v>
      </c>
      <c r="M2004" s="35" t="s">
        <v>13989</v>
      </c>
      <c r="N2004" s="35" t="s">
        <v>13990</v>
      </c>
      <c r="O2004" s="35" t="s">
        <v>112</v>
      </c>
      <c r="P2004" s="35" t="s">
        <v>2575</v>
      </c>
      <c r="Q2004" s="35" t="s">
        <v>52</v>
      </c>
      <c r="R2004" s="35" t="s">
        <v>2623</v>
      </c>
      <c r="S2004" s="35" t="s">
        <v>13991</v>
      </c>
      <c r="T2004">
        <v>8625000</v>
      </c>
      <c r="U2004">
        <v>10</v>
      </c>
      <c r="V2004" s="35" t="s">
        <v>13992</v>
      </c>
      <c r="W2004" s="35" t="s">
        <v>203</v>
      </c>
      <c r="X2004" s="35" t="s">
        <v>130</v>
      </c>
      <c r="Y2004" s="35" t="s">
        <v>48</v>
      </c>
      <c r="Z2004" s="35" t="s">
        <v>14691</v>
      </c>
      <c r="AA2004" s="35" t="s">
        <v>14691</v>
      </c>
      <c r="AC2004" s="35" t="s">
        <v>14691</v>
      </c>
      <c r="AD2004" s="35" t="s">
        <v>14691</v>
      </c>
      <c r="AE2004">
        <v>87975000</v>
      </c>
      <c r="AF2004">
        <v>10.199999999999999</v>
      </c>
      <c r="AG2004" s="35" t="s">
        <v>14691</v>
      </c>
      <c r="AI2004">
        <v>4312500</v>
      </c>
      <c r="AJ2004" s="20">
        <v>44568</v>
      </c>
      <c r="AK2004" s="20"/>
      <c r="AL2004">
        <v>5700000</v>
      </c>
      <c r="AO2004">
        <v>5700000</v>
      </c>
      <c r="AP2004" s="35" t="s">
        <v>14691</v>
      </c>
      <c r="AQ2004" s="35" t="s">
        <v>14691</v>
      </c>
      <c r="AR2004" s="35" t="s">
        <v>14691</v>
      </c>
      <c r="AS2004" s="35" t="s">
        <v>14691</v>
      </c>
      <c r="AT2004" s="35" t="s">
        <v>14691</v>
      </c>
      <c r="AU2004">
        <v>10.199999999999999</v>
      </c>
      <c r="AV2004">
        <v>10.247</v>
      </c>
      <c r="AW2004" t="b">
        <v>0</v>
      </c>
      <c r="AX2004">
        <v>8625000</v>
      </c>
      <c r="AY2004" s="20">
        <v>45118</v>
      </c>
      <c r="AZ2004" s="20"/>
      <c r="BA2004" s="20"/>
      <c r="BB2004">
        <v>1</v>
      </c>
      <c r="BC2004">
        <v>0.5</v>
      </c>
      <c r="BD2004">
        <v>1</v>
      </c>
      <c r="BE2004">
        <v>11.5</v>
      </c>
      <c r="BF2004" s="35" t="s">
        <v>14691</v>
      </c>
      <c r="BG2004" s="35" t="s">
        <v>13999</v>
      </c>
      <c r="BH2004" s="35" t="s">
        <v>14000</v>
      </c>
      <c r="BI2004" s="35" t="s">
        <v>2589</v>
      </c>
      <c r="BJ2004" s="35" t="s">
        <v>14001</v>
      </c>
    </row>
    <row r="2005" spans="1:62" x14ac:dyDescent="0.2">
      <c r="A2005">
        <v>2003</v>
      </c>
      <c r="B2005" s="35" t="s">
        <v>2845</v>
      </c>
      <c r="C2005" s="35" t="s">
        <v>2846</v>
      </c>
      <c r="D2005" s="35" t="s">
        <v>2847</v>
      </c>
      <c r="E2005" s="35" t="s">
        <v>2848</v>
      </c>
      <c r="F2005" s="35" t="s">
        <v>2849</v>
      </c>
      <c r="G2005" s="20">
        <v>44180</v>
      </c>
      <c r="H2005" s="35" t="s">
        <v>201</v>
      </c>
      <c r="I2005" s="35" t="s">
        <v>54</v>
      </c>
      <c r="J2005" s="35" t="s">
        <v>69</v>
      </c>
      <c r="K2005">
        <v>18</v>
      </c>
      <c r="L2005">
        <v>9.1999999999999993</v>
      </c>
      <c r="M2005" s="35" t="s">
        <v>2850</v>
      </c>
      <c r="N2005" s="35" t="s">
        <v>2851</v>
      </c>
      <c r="O2005" s="35" t="s">
        <v>200</v>
      </c>
      <c r="P2005" s="35" t="s">
        <v>2656</v>
      </c>
      <c r="Q2005" s="35" t="s">
        <v>112</v>
      </c>
      <c r="R2005" s="35" t="s">
        <v>2577</v>
      </c>
      <c r="S2005" s="35" t="s">
        <v>2852</v>
      </c>
      <c r="T2005">
        <v>13800000</v>
      </c>
      <c r="U2005">
        <v>10</v>
      </c>
      <c r="V2005" s="35" t="s">
        <v>2853</v>
      </c>
      <c r="W2005" s="35" t="s">
        <v>118</v>
      </c>
      <c r="X2005" s="35" t="s">
        <v>79</v>
      </c>
      <c r="Y2005" s="35" t="s">
        <v>48</v>
      </c>
      <c r="Z2005" s="35" t="s">
        <v>14691</v>
      </c>
      <c r="AA2005" s="35" t="s">
        <v>14691</v>
      </c>
      <c r="AC2005" s="35" t="s">
        <v>14691</v>
      </c>
      <c r="AD2005" s="35" t="s">
        <v>14691</v>
      </c>
      <c r="AE2005">
        <v>139410739</v>
      </c>
      <c r="AF2005">
        <v>10.1</v>
      </c>
      <c r="AG2005" s="35" t="s">
        <v>14691</v>
      </c>
      <c r="AI2005">
        <v>6900000</v>
      </c>
      <c r="AJ2005" s="20">
        <v>44203</v>
      </c>
      <c r="AK2005" s="20"/>
      <c r="AL2005">
        <v>5130000</v>
      </c>
      <c r="AO2005">
        <v>6840000</v>
      </c>
      <c r="AP2005" s="35" t="s">
        <v>14691</v>
      </c>
      <c r="AQ2005" s="35" t="s">
        <v>14691</v>
      </c>
      <c r="AR2005" s="35" t="s">
        <v>14691</v>
      </c>
      <c r="AS2005" s="35" t="s">
        <v>14691</v>
      </c>
      <c r="AT2005" s="35" t="s">
        <v>14691</v>
      </c>
      <c r="AU2005">
        <v>10.18</v>
      </c>
      <c r="AV2005">
        <v>10.188000000000001</v>
      </c>
      <c r="AW2005" t="b">
        <v>0</v>
      </c>
      <c r="AX2005">
        <v>13800000</v>
      </c>
      <c r="AY2005" s="20">
        <v>44662</v>
      </c>
      <c r="AZ2005" s="20"/>
      <c r="BA2005" s="20">
        <v>44753</v>
      </c>
      <c r="BB2005">
        <v>1</v>
      </c>
      <c r="BC2005">
        <v>0.5</v>
      </c>
      <c r="BD2005">
        <v>1</v>
      </c>
      <c r="BE2005">
        <v>11.5</v>
      </c>
      <c r="BF2005" s="35" t="s">
        <v>14691</v>
      </c>
      <c r="BG2005" s="35" t="s">
        <v>202</v>
      </c>
      <c r="BH2005" s="35" t="s">
        <v>2854</v>
      </c>
      <c r="BI2005" s="35" t="s">
        <v>2580</v>
      </c>
      <c r="BJ2005" s="35" t="s">
        <v>2855</v>
      </c>
    </row>
    <row r="2006" spans="1:62" x14ac:dyDescent="0.2">
      <c r="A2006">
        <v>2004</v>
      </c>
      <c r="B2006" s="35" t="s">
        <v>2845</v>
      </c>
      <c r="C2006" s="35" t="s">
        <v>2846</v>
      </c>
      <c r="D2006" s="35" t="s">
        <v>2847</v>
      </c>
      <c r="E2006" s="35" t="s">
        <v>2856</v>
      </c>
      <c r="F2006" s="35" t="s">
        <v>2849</v>
      </c>
      <c r="G2006" s="20">
        <v>44180</v>
      </c>
      <c r="H2006" s="35" t="s">
        <v>201</v>
      </c>
      <c r="I2006" s="35" t="s">
        <v>54</v>
      </c>
      <c r="J2006" s="35" t="s">
        <v>69</v>
      </c>
      <c r="K2006">
        <v>18</v>
      </c>
      <c r="L2006">
        <v>9.1999999999999993</v>
      </c>
      <c r="M2006" s="35" t="s">
        <v>2850</v>
      </c>
      <c r="N2006" s="35" t="s">
        <v>2851</v>
      </c>
      <c r="O2006" s="35" t="s">
        <v>200</v>
      </c>
      <c r="P2006" s="35" t="s">
        <v>2656</v>
      </c>
      <c r="Q2006" s="35" t="s">
        <v>112</v>
      </c>
      <c r="R2006" s="35" t="s">
        <v>2577</v>
      </c>
      <c r="S2006" s="35" t="s">
        <v>2852</v>
      </c>
      <c r="T2006">
        <v>13800000</v>
      </c>
      <c r="U2006">
        <v>10</v>
      </c>
      <c r="V2006" s="35" t="s">
        <v>2853</v>
      </c>
      <c r="W2006" s="35" t="s">
        <v>118</v>
      </c>
      <c r="X2006" s="35" t="s">
        <v>79</v>
      </c>
      <c r="Y2006" s="35" t="s">
        <v>48</v>
      </c>
      <c r="Z2006" s="35" t="s">
        <v>14691</v>
      </c>
      <c r="AA2006" s="35" t="s">
        <v>14691</v>
      </c>
      <c r="AC2006" s="35" t="s">
        <v>14691</v>
      </c>
      <c r="AD2006" s="35" t="s">
        <v>14691</v>
      </c>
      <c r="AE2006">
        <v>139410739</v>
      </c>
      <c r="AF2006">
        <v>10.1</v>
      </c>
      <c r="AG2006" s="35" t="s">
        <v>14691</v>
      </c>
      <c r="AI2006">
        <v>6900000</v>
      </c>
      <c r="AJ2006" s="20">
        <v>44203</v>
      </c>
      <c r="AK2006" s="20"/>
      <c r="AL2006">
        <v>5130000</v>
      </c>
      <c r="AO2006">
        <v>6840000</v>
      </c>
      <c r="AP2006" s="35" t="s">
        <v>14691</v>
      </c>
      <c r="AQ2006" s="35" t="s">
        <v>14691</v>
      </c>
      <c r="AR2006" s="35" t="s">
        <v>14691</v>
      </c>
      <c r="AS2006" s="35" t="s">
        <v>14691</v>
      </c>
      <c r="AT2006" s="35" t="s">
        <v>14691</v>
      </c>
      <c r="AU2006">
        <v>10.18</v>
      </c>
      <c r="AV2006">
        <v>10.188000000000001</v>
      </c>
      <c r="AW2006" t="b">
        <v>0</v>
      </c>
      <c r="AX2006">
        <v>13800000</v>
      </c>
      <c r="AY2006" s="20">
        <v>44662</v>
      </c>
      <c r="AZ2006" s="20"/>
      <c r="BA2006" s="20">
        <v>44753</v>
      </c>
      <c r="BB2006">
        <v>1</v>
      </c>
      <c r="BC2006">
        <v>0.5</v>
      </c>
      <c r="BD2006">
        <v>1</v>
      </c>
      <c r="BE2006">
        <v>11.5</v>
      </c>
      <c r="BF2006" s="35" t="s">
        <v>14691</v>
      </c>
      <c r="BG2006" s="35" t="s">
        <v>2845</v>
      </c>
      <c r="BH2006" s="35" t="s">
        <v>2857</v>
      </c>
      <c r="BI2006" s="35" t="s">
        <v>2584</v>
      </c>
      <c r="BJ2006" s="35" t="s">
        <v>2858</v>
      </c>
    </row>
    <row r="2007" spans="1:62" x14ac:dyDescent="0.2">
      <c r="A2007">
        <v>2005</v>
      </c>
      <c r="B2007" s="35" t="s">
        <v>2845</v>
      </c>
      <c r="C2007" s="35" t="s">
        <v>2846</v>
      </c>
      <c r="D2007" s="35" t="s">
        <v>2847</v>
      </c>
      <c r="E2007" s="35" t="s">
        <v>2859</v>
      </c>
      <c r="F2007" s="35" t="s">
        <v>2849</v>
      </c>
      <c r="G2007" s="20">
        <v>44180</v>
      </c>
      <c r="H2007" s="35" t="s">
        <v>201</v>
      </c>
      <c r="I2007" s="35" t="s">
        <v>54</v>
      </c>
      <c r="J2007" s="35" t="s">
        <v>69</v>
      </c>
      <c r="K2007">
        <v>18</v>
      </c>
      <c r="L2007">
        <v>9.1999999999999993</v>
      </c>
      <c r="M2007" s="35" t="s">
        <v>2850</v>
      </c>
      <c r="N2007" s="35" t="s">
        <v>2851</v>
      </c>
      <c r="O2007" s="35" t="s">
        <v>200</v>
      </c>
      <c r="P2007" s="35" t="s">
        <v>2656</v>
      </c>
      <c r="Q2007" s="35" t="s">
        <v>112</v>
      </c>
      <c r="R2007" s="35" t="s">
        <v>2577</v>
      </c>
      <c r="S2007" s="35" t="s">
        <v>2852</v>
      </c>
      <c r="T2007">
        <v>13800000</v>
      </c>
      <c r="U2007">
        <v>10</v>
      </c>
      <c r="V2007" s="35" t="s">
        <v>2853</v>
      </c>
      <c r="W2007" s="35" t="s">
        <v>118</v>
      </c>
      <c r="X2007" s="35" t="s">
        <v>79</v>
      </c>
      <c r="Y2007" s="35" t="s">
        <v>48</v>
      </c>
      <c r="Z2007" s="35" t="s">
        <v>14691</v>
      </c>
      <c r="AA2007" s="35" t="s">
        <v>14691</v>
      </c>
      <c r="AC2007" s="35" t="s">
        <v>14691</v>
      </c>
      <c r="AD2007" s="35" t="s">
        <v>14691</v>
      </c>
      <c r="AE2007">
        <v>139410739</v>
      </c>
      <c r="AF2007">
        <v>10.1</v>
      </c>
      <c r="AG2007" s="35" t="s">
        <v>14691</v>
      </c>
      <c r="AI2007">
        <v>6900000</v>
      </c>
      <c r="AJ2007" s="20">
        <v>44203</v>
      </c>
      <c r="AK2007" s="20"/>
      <c r="AL2007">
        <v>5130000</v>
      </c>
      <c r="AO2007">
        <v>6840000</v>
      </c>
      <c r="AP2007" s="35" t="s">
        <v>14691</v>
      </c>
      <c r="AQ2007" s="35" t="s">
        <v>14691</v>
      </c>
      <c r="AR2007" s="35" t="s">
        <v>14691</v>
      </c>
      <c r="AS2007" s="35" t="s">
        <v>14691</v>
      </c>
      <c r="AT2007" s="35" t="s">
        <v>14691</v>
      </c>
      <c r="AU2007">
        <v>10.18</v>
      </c>
      <c r="AV2007">
        <v>10.188000000000001</v>
      </c>
      <c r="AW2007" t="b">
        <v>0</v>
      </c>
      <c r="AX2007">
        <v>13800000</v>
      </c>
      <c r="AY2007" s="20">
        <v>44662</v>
      </c>
      <c r="AZ2007" s="20"/>
      <c r="BA2007" s="20">
        <v>44753</v>
      </c>
      <c r="BB2007">
        <v>1</v>
      </c>
      <c r="BC2007">
        <v>0.5</v>
      </c>
      <c r="BD2007">
        <v>1</v>
      </c>
      <c r="BE2007">
        <v>11.5</v>
      </c>
      <c r="BF2007" s="35" t="s">
        <v>14691</v>
      </c>
      <c r="BG2007" s="35" t="s">
        <v>2860</v>
      </c>
      <c r="BH2007" s="35" t="s">
        <v>2861</v>
      </c>
      <c r="BI2007" s="35" t="s">
        <v>2589</v>
      </c>
      <c r="BJ2007" s="35" t="s">
        <v>2862</v>
      </c>
    </row>
    <row r="2008" spans="1:62" x14ac:dyDescent="0.2">
      <c r="A2008">
        <v>2006</v>
      </c>
      <c r="B2008" s="35" t="s">
        <v>5490</v>
      </c>
      <c r="C2008" s="35" t="s">
        <v>5491</v>
      </c>
      <c r="D2008" s="35" t="s">
        <v>5492</v>
      </c>
      <c r="E2008" s="35" t="s">
        <v>5493</v>
      </c>
      <c r="F2008" s="35" t="s">
        <v>5494</v>
      </c>
      <c r="G2008" s="20">
        <v>44259</v>
      </c>
      <c r="H2008" s="35" t="s">
        <v>2755</v>
      </c>
      <c r="I2008" s="35" t="s">
        <v>61</v>
      </c>
      <c r="J2008" s="35" t="s">
        <v>53</v>
      </c>
      <c r="K2008">
        <v>18</v>
      </c>
      <c r="L2008">
        <v>9.1999999999999993</v>
      </c>
      <c r="M2008" s="35" t="s">
        <v>5495</v>
      </c>
      <c r="N2008" s="35" t="s">
        <v>5496</v>
      </c>
      <c r="O2008" s="35" t="s">
        <v>68</v>
      </c>
      <c r="P2008" s="35" t="s">
        <v>2656</v>
      </c>
      <c r="Q2008" s="35" t="s">
        <v>52</v>
      </c>
      <c r="R2008" s="35" t="s">
        <v>2577</v>
      </c>
      <c r="S2008" s="35" t="s">
        <v>5497</v>
      </c>
      <c r="T2008">
        <v>20000000</v>
      </c>
      <c r="U2008">
        <v>10</v>
      </c>
      <c r="V2008" s="35" t="s">
        <v>5498</v>
      </c>
      <c r="W2008" s="35" t="s">
        <v>197</v>
      </c>
      <c r="X2008" s="35" t="s">
        <v>49</v>
      </c>
      <c r="Y2008" s="35" t="s">
        <v>48</v>
      </c>
      <c r="Z2008" s="35" t="s">
        <v>14691</v>
      </c>
      <c r="AA2008" s="35" t="s">
        <v>14691</v>
      </c>
      <c r="AC2008" s="35" t="s">
        <v>14691</v>
      </c>
      <c r="AD2008" s="35" t="s">
        <v>14691</v>
      </c>
      <c r="AE2008">
        <v>200001259</v>
      </c>
      <c r="AF2008">
        <v>10</v>
      </c>
      <c r="AG2008" s="35" t="s">
        <v>14691</v>
      </c>
      <c r="AI2008">
        <v>6666667</v>
      </c>
      <c r="AJ2008" s="20">
        <v>44419</v>
      </c>
      <c r="AK2008" s="20"/>
      <c r="AL2008">
        <v>6550000</v>
      </c>
      <c r="AM2008">
        <v>655000</v>
      </c>
      <c r="AP2008" s="35" t="s">
        <v>14691</v>
      </c>
      <c r="AQ2008" s="35" t="s">
        <v>14691</v>
      </c>
      <c r="AR2008" s="35" t="s">
        <v>14691</v>
      </c>
      <c r="AS2008" s="35" t="s">
        <v>14691</v>
      </c>
      <c r="AT2008" s="35" t="s">
        <v>14691</v>
      </c>
      <c r="AU2008">
        <v>10.01</v>
      </c>
      <c r="AV2008">
        <v>10.052</v>
      </c>
      <c r="AW2008" t="b">
        <v>0</v>
      </c>
      <c r="AX2008">
        <v>20000000</v>
      </c>
      <c r="AY2008" s="20">
        <v>44878</v>
      </c>
      <c r="AZ2008" s="20"/>
      <c r="BA2008" s="20"/>
      <c r="BB2008">
        <v>1</v>
      </c>
      <c r="BC2008">
        <v>0.3333333432674408</v>
      </c>
      <c r="BD2008">
        <v>1</v>
      </c>
      <c r="BE2008">
        <v>11.5</v>
      </c>
      <c r="BF2008" s="35" t="s">
        <v>14691</v>
      </c>
      <c r="BG2008" s="35" t="s">
        <v>199</v>
      </c>
      <c r="BH2008" s="35" t="s">
        <v>5499</v>
      </c>
      <c r="BI2008" s="35" t="s">
        <v>2580</v>
      </c>
      <c r="BJ2008" s="35" t="s">
        <v>5500</v>
      </c>
    </row>
    <row r="2009" spans="1:62" x14ac:dyDescent="0.2">
      <c r="A2009">
        <v>2007</v>
      </c>
      <c r="B2009" s="35" t="s">
        <v>5490</v>
      </c>
      <c r="C2009" s="35" t="s">
        <v>5491</v>
      </c>
      <c r="D2009" s="35" t="s">
        <v>5492</v>
      </c>
      <c r="E2009" s="35" t="s">
        <v>5501</v>
      </c>
      <c r="F2009" s="35" t="s">
        <v>5494</v>
      </c>
      <c r="G2009" s="20">
        <v>44259</v>
      </c>
      <c r="H2009" s="35" t="s">
        <v>2755</v>
      </c>
      <c r="I2009" s="35" t="s">
        <v>61</v>
      </c>
      <c r="J2009" s="35" t="s">
        <v>53</v>
      </c>
      <c r="K2009">
        <v>18</v>
      </c>
      <c r="L2009">
        <v>9.1999999999999993</v>
      </c>
      <c r="M2009" s="35" t="s">
        <v>5495</v>
      </c>
      <c r="N2009" s="35" t="s">
        <v>5496</v>
      </c>
      <c r="O2009" s="35" t="s">
        <v>68</v>
      </c>
      <c r="P2009" s="35" t="s">
        <v>2656</v>
      </c>
      <c r="Q2009" s="35" t="s">
        <v>52</v>
      </c>
      <c r="R2009" s="35" t="s">
        <v>2577</v>
      </c>
      <c r="S2009" s="35" t="s">
        <v>5497</v>
      </c>
      <c r="T2009">
        <v>20000000</v>
      </c>
      <c r="U2009">
        <v>10</v>
      </c>
      <c r="V2009" s="35" t="s">
        <v>5498</v>
      </c>
      <c r="W2009" s="35" t="s">
        <v>197</v>
      </c>
      <c r="X2009" s="35" t="s">
        <v>49</v>
      </c>
      <c r="Y2009" s="35" t="s">
        <v>48</v>
      </c>
      <c r="Z2009" s="35" t="s">
        <v>14691</v>
      </c>
      <c r="AA2009" s="35" t="s">
        <v>14691</v>
      </c>
      <c r="AC2009" s="35" t="s">
        <v>14691</v>
      </c>
      <c r="AD2009" s="35" t="s">
        <v>14691</v>
      </c>
      <c r="AE2009">
        <v>200001259</v>
      </c>
      <c r="AF2009">
        <v>10</v>
      </c>
      <c r="AG2009" s="35" t="s">
        <v>14691</v>
      </c>
      <c r="AI2009">
        <v>6666667</v>
      </c>
      <c r="AJ2009" s="20">
        <v>44419</v>
      </c>
      <c r="AK2009" s="20"/>
      <c r="AL2009">
        <v>6550000</v>
      </c>
      <c r="AM2009">
        <v>655000</v>
      </c>
      <c r="AP2009" s="35" t="s">
        <v>14691</v>
      </c>
      <c r="AQ2009" s="35" t="s">
        <v>14691</v>
      </c>
      <c r="AR2009" s="35" t="s">
        <v>14691</v>
      </c>
      <c r="AS2009" s="35" t="s">
        <v>14691</v>
      </c>
      <c r="AT2009" s="35" t="s">
        <v>14691</v>
      </c>
      <c r="AU2009">
        <v>10.01</v>
      </c>
      <c r="AV2009">
        <v>10.052</v>
      </c>
      <c r="AW2009" t="b">
        <v>0</v>
      </c>
      <c r="AX2009">
        <v>20000000</v>
      </c>
      <c r="AY2009" s="20">
        <v>44878</v>
      </c>
      <c r="AZ2009" s="20"/>
      <c r="BA2009" s="20"/>
      <c r="BB2009">
        <v>1</v>
      </c>
      <c r="BC2009">
        <v>0.3333333432674408</v>
      </c>
      <c r="BD2009">
        <v>1</v>
      </c>
      <c r="BE2009">
        <v>11.5</v>
      </c>
      <c r="BF2009" s="35" t="s">
        <v>14691</v>
      </c>
      <c r="BG2009" s="35" t="s">
        <v>5490</v>
      </c>
      <c r="BH2009" s="35" t="s">
        <v>5502</v>
      </c>
      <c r="BI2009" s="35" t="s">
        <v>2584</v>
      </c>
      <c r="BJ2009" s="35" t="s">
        <v>5503</v>
      </c>
    </row>
    <row r="2010" spans="1:62" x14ac:dyDescent="0.2">
      <c r="A2010">
        <v>2008</v>
      </c>
      <c r="B2010" s="35" t="s">
        <v>5490</v>
      </c>
      <c r="C2010" s="35" t="s">
        <v>5491</v>
      </c>
      <c r="D2010" s="35" t="s">
        <v>5492</v>
      </c>
      <c r="E2010" s="35" t="s">
        <v>5504</v>
      </c>
      <c r="F2010" s="35" t="s">
        <v>5494</v>
      </c>
      <c r="G2010" s="20">
        <v>44259</v>
      </c>
      <c r="H2010" s="35" t="s">
        <v>2755</v>
      </c>
      <c r="I2010" s="35" t="s">
        <v>61</v>
      </c>
      <c r="J2010" s="35" t="s">
        <v>53</v>
      </c>
      <c r="K2010">
        <v>18</v>
      </c>
      <c r="L2010">
        <v>9.1999999999999993</v>
      </c>
      <c r="M2010" s="35" t="s">
        <v>5495</v>
      </c>
      <c r="N2010" s="35" t="s">
        <v>5496</v>
      </c>
      <c r="O2010" s="35" t="s">
        <v>68</v>
      </c>
      <c r="P2010" s="35" t="s">
        <v>2656</v>
      </c>
      <c r="Q2010" s="35" t="s">
        <v>52</v>
      </c>
      <c r="R2010" s="35" t="s">
        <v>2577</v>
      </c>
      <c r="S2010" s="35" t="s">
        <v>5497</v>
      </c>
      <c r="T2010">
        <v>20000000</v>
      </c>
      <c r="U2010">
        <v>10</v>
      </c>
      <c r="V2010" s="35" t="s">
        <v>5498</v>
      </c>
      <c r="W2010" s="35" t="s">
        <v>197</v>
      </c>
      <c r="X2010" s="35" t="s">
        <v>49</v>
      </c>
      <c r="Y2010" s="35" t="s">
        <v>48</v>
      </c>
      <c r="Z2010" s="35" t="s">
        <v>14691</v>
      </c>
      <c r="AA2010" s="35" t="s">
        <v>14691</v>
      </c>
      <c r="AC2010" s="35" t="s">
        <v>14691</v>
      </c>
      <c r="AD2010" s="35" t="s">
        <v>14691</v>
      </c>
      <c r="AE2010">
        <v>200001259</v>
      </c>
      <c r="AF2010">
        <v>10</v>
      </c>
      <c r="AG2010" s="35" t="s">
        <v>14691</v>
      </c>
      <c r="AI2010">
        <v>6666667</v>
      </c>
      <c r="AJ2010" s="20">
        <v>44419</v>
      </c>
      <c r="AK2010" s="20"/>
      <c r="AL2010">
        <v>6550000</v>
      </c>
      <c r="AM2010">
        <v>655000</v>
      </c>
      <c r="AP2010" s="35" t="s">
        <v>14691</v>
      </c>
      <c r="AQ2010" s="35" t="s">
        <v>14691</v>
      </c>
      <c r="AR2010" s="35" t="s">
        <v>14691</v>
      </c>
      <c r="AS2010" s="35" t="s">
        <v>14691</v>
      </c>
      <c r="AT2010" s="35" t="s">
        <v>14691</v>
      </c>
      <c r="AU2010">
        <v>10.01</v>
      </c>
      <c r="AV2010">
        <v>10.052</v>
      </c>
      <c r="AW2010" t="b">
        <v>0</v>
      </c>
      <c r="AX2010">
        <v>20000000</v>
      </c>
      <c r="AY2010" s="20">
        <v>44878</v>
      </c>
      <c r="AZ2010" s="20"/>
      <c r="BA2010" s="20"/>
      <c r="BB2010">
        <v>1</v>
      </c>
      <c r="BC2010">
        <v>0.3333333432674408</v>
      </c>
      <c r="BD2010">
        <v>1</v>
      </c>
      <c r="BE2010">
        <v>11.5</v>
      </c>
      <c r="BF2010" s="35" t="s">
        <v>14691</v>
      </c>
      <c r="BG2010" s="35" t="s">
        <v>5505</v>
      </c>
      <c r="BH2010" s="35" t="s">
        <v>5506</v>
      </c>
      <c r="BI2010" s="35" t="s">
        <v>2589</v>
      </c>
      <c r="BJ2010" s="35" t="s">
        <v>5507</v>
      </c>
    </row>
    <row r="2011" spans="1:62" x14ac:dyDescent="0.2">
      <c r="A2011">
        <v>2009</v>
      </c>
      <c r="B2011" s="35" t="s">
        <v>6932</v>
      </c>
      <c r="C2011" s="35" t="s">
        <v>6933</v>
      </c>
      <c r="D2011" s="35" t="s">
        <v>6934</v>
      </c>
      <c r="E2011" s="35" t="s">
        <v>6935</v>
      </c>
      <c r="F2011" s="35" t="s">
        <v>6936</v>
      </c>
      <c r="G2011" s="20">
        <v>44259</v>
      </c>
      <c r="H2011" s="35" t="s">
        <v>2653</v>
      </c>
      <c r="I2011" s="35" t="s">
        <v>61</v>
      </c>
      <c r="J2011" s="35" t="s">
        <v>69</v>
      </c>
      <c r="K2011">
        <v>18</v>
      </c>
      <c r="L2011">
        <v>9.1999999999999993</v>
      </c>
      <c r="M2011" s="35" t="s">
        <v>5147</v>
      </c>
      <c r="N2011" s="35" t="s">
        <v>5496</v>
      </c>
      <c r="O2011" s="35" t="s">
        <v>68</v>
      </c>
      <c r="P2011" s="35" t="s">
        <v>2656</v>
      </c>
      <c r="Q2011" s="35" t="s">
        <v>52</v>
      </c>
      <c r="R2011" s="35" t="s">
        <v>2577</v>
      </c>
      <c r="S2011" s="35" t="s">
        <v>5497</v>
      </c>
      <c r="T2011">
        <v>30000000</v>
      </c>
      <c r="U2011">
        <v>10</v>
      </c>
      <c r="V2011" s="35" t="s">
        <v>5498</v>
      </c>
      <c r="W2011" s="35" t="s">
        <v>197</v>
      </c>
      <c r="X2011" s="35" t="s">
        <v>49</v>
      </c>
      <c r="Y2011" s="35" t="s">
        <v>48</v>
      </c>
      <c r="Z2011" s="35" t="s">
        <v>14691</v>
      </c>
      <c r="AA2011" s="35" t="s">
        <v>14691</v>
      </c>
      <c r="AC2011" s="35" t="s">
        <v>14691</v>
      </c>
      <c r="AD2011" s="35" t="s">
        <v>14691</v>
      </c>
      <c r="AE2011">
        <v>304500000</v>
      </c>
      <c r="AF2011">
        <v>10.15</v>
      </c>
      <c r="AG2011" s="35" t="s">
        <v>14691</v>
      </c>
      <c r="AI2011">
        <v>15000000</v>
      </c>
      <c r="AJ2011" s="20">
        <v>44573</v>
      </c>
      <c r="AK2011" s="20"/>
      <c r="AL2011">
        <v>11530000</v>
      </c>
      <c r="AM2011">
        <v>1153000</v>
      </c>
      <c r="AP2011" s="35" t="s">
        <v>14691</v>
      </c>
      <c r="AQ2011" s="35" t="s">
        <v>14691</v>
      </c>
      <c r="AR2011" s="35" t="s">
        <v>14691</v>
      </c>
      <c r="AS2011" s="35" t="s">
        <v>14691</v>
      </c>
      <c r="AT2011" s="35" t="s">
        <v>14691</v>
      </c>
      <c r="AU2011">
        <v>10.15</v>
      </c>
      <c r="AV2011">
        <v>10.211</v>
      </c>
      <c r="AW2011" t="b">
        <v>0</v>
      </c>
      <c r="AX2011">
        <v>30000000</v>
      </c>
      <c r="AY2011" s="20">
        <v>44940</v>
      </c>
      <c r="AZ2011" s="20"/>
      <c r="BA2011" s="20"/>
      <c r="BB2011">
        <v>1</v>
      </c>
      <c r="BC2011">
        <v>0.5</v>
      </c>
      <c r="BD2011">
        <v>1</v>
      </c>
      <c r="BE2011">
        <v>11.5</v>
      </c>
      <c r="BF2011" s="35" t="s">
        <v>14691</v>
      </c>
      <c r="BG2011" s="35" t="s">
        <v>198</v>
      </c>
      <c r="BH2011" s="35" t="s">
        <v>6937</v>
      </c>
      <c r="BI2011" s="35" t="s">
        <v>2580</v>
      </c>
      <c r="BJ2011" s="35" t="s">
        <v>6938</v>
      </c>
    </row>
    <row r="2012" spans="1:62" x14ac:dyDescent="0.2">
      <c r="A2012">
        <v>2010</v>
      </c>
      <c r="B2012" s="35" t="s">
        <v>6932</v>
      </c>
      <c r="C2012" s="35" t="s">
        <v>6933</v>
      </c>
      <c r="D2012" s="35" t="s">
        <v>6934</v>
      </c>
      <c r="E2012" s="35" t="s">
        <v>6939</v>
      </c>
      <c r="F2012" s="35" t="s">
        <v>6936</v>
      </c>
      <c r="G2012" s="20">
        <v>44259</v>
      </c>
      <c r="H2012" s="35" t="s">
        <v>2653</v>
      </c>
      <c r="I2012" s="35" t="s">
        <v>61</v>
      </c>
      <c r="J2012" s="35" t="s">
        <v>69</v>
      </c>
      <c r="K2012">
        <v>18</v>
      </c>
      <c r="L2012">
        <v>9.1999999999999993</v>
      </c>
      <c r="M2012" s="35" t="s">
        <v>5147</v>
      </c>
      <c r="N2012" s="35" t="s">
        <v>5496</v>
      </c>
      <c r="O2012" s="35" t="s">
        <v>68</v>
      </c>
      <c r="P2012" s="35" t="s">
        <v>2656</v>
      </c>
      <c r="Q2012" s="35" t="s">
        <v>52</v>
      </c>
      <c r="R2012" s="35" t="s">
        <v>2577</v>
      </c>
      <c r="S2012" s="35" t="s">
        <v>5497</v>
      </c>
      <c r="T2012">
        <v>30000000</v>
      </c>
      <c r="U2012">
        <v>10</v>
      </c>
      <c r="V2012" s="35" t="s">
        <v>5498</v>
      </c>
      <c r="W2012" s="35" t="s">
        <v>197</v>
      </c>
      <c r="X2012" s="35" t="s">
        <v>49</v>
      </c>
      <c r="Y2012" s="35" t="s">
        <v>48</v>
      </c>
      <c r="Z2012" s="35" t="s">
        <v>14691</v>
      </c>
      <c r="AA2012" s="35" t="s">
        <v>14691</v>
      </c>
      <c r="AC2012" s="35" t="s">
        <v>14691</v>
      </c>
      <c r="AD2012" s="35" t="s">
        <v>14691</v>
      </c>
      <c r="AE2012">
        <v>304500000</v>
      </c>
      <c r="AF2012">
        <v>10.15</v>
      </c>
      <c r="AG2012" s="35" t="s">
        <v>14691</v>
      </c>
      <c r="AI2012">
        <v>15000000</v>
      </c>
      <c r="AJ2012" s="20">
        <v>44573</v>
      </c>
      <c r="AK2012" s="20"/>
      <c r="AL2012">
        <v>11530000</v>
      </c>
      <c r="AM2012">
        <v>1153000</v>
      </c>
      <c r="AP2012" s="35" t="s">
        <v>14691</v>
      </c>
      <c r="AQ2012" s="35" t="s">
        <v>14691</v>
      </c>
      <c r="AR2012" s="35" t="s">
        <v>14691</v>
      </c>
      <c r="AS2012" s="35" t="s">
        <v>14691</v>
      </c>
      <c r="AT2012" s="35" t="s">
        <v>14691</v>
      </c>
      <c r="AU2012">
        <v>10.15</v>
      </c>
      <c r="AV2012">
        <v>10.211</v>
      </c>
      <c r="AW2012" t="b">
        <v>0</v>
      </c>
      <c r="AX2012">
        <v>30000000</v>
      </c>
      <c r="AY2012" s="20">
        <v>44940</v>
      </c>
      <c r="AZ2012" s="20"/>
      <c r="BA2012" s="20"/>
      <c r="BB2012">
        <v>1</v>
      </c>
      <c r="BC2012">
        <v>0.5</v>
      </c>
      <c r="BD2012">
        <v>1</v>
      </c>
      <c r="BE2012">
        <v>11.5</v>
      </c>
      <c r="BF2012" s="35" t="s">
        <v>14691</v>
      </c>
      <c r="BG2012" s="35" t="s">
        <v>6932</v>
      </c>
      <c r="BH2012" s="35" t="s">
        <v>6940</v>
      </c>
      <c r="BI2012" s="35" t="s">
        <v>2584</v>
      </c>
      <c r="BJ2012" s="35" t="s">
        <v>6941</v>
      </c>
    </row>
    <row r="2013" spans="1:62" x14ac:dyDescent="0.2">
      <c r="A2013">
        <v>2011</v>
      </c>
      <c r="B2013" s="35" t="s">
        <v>6932</v>
      </c>
      <c r="C2013" s="35" t="s">
        <v>6933</v>
      </c>
      <c r="D2013" s="35" t="s">
        <v>6934</v>
      </c>
      <c r="E2013" s="35" t="s">
        <v>6942</v>
      </c>
      <c r="F2013" s="35" t="s">
        <v>6936</v>
      </c>
      <c r="G2013" s="20">
        <v>44259</v>
      </c>
      <c r="H2013" s="35" t="s">
        <v>2653</v>
      </c>
      <c r="I2013" s="35" t="s">
        <v>61</v>
      </c>
      <c r="J2013" s="35" t="s">
        <v>69</v>
      </c>
      <c r="K2013">
        <v>18</v>
      </c>
      <c r="L2013">
        <v>9.1999999999999993</v>
      </c>
      <c r="M2013" s="35" t="s">
        <v>5147</v>
      </c>
      <c r="N2013" s="35" t="s">
        <v>5496</v>
      </c>
      <c r="O2013" s="35" t="s">
        <v>68</v>
      </c>
      <c r="P2013" s="35" t="s">
        <v>2656</v>
      </c>
      <c r="Q2013" s="35" t="s">
        <v>52</v>
      </c>
      <c r="R2013" s="35" t="s">
        <v>2577</v>
      </c>
      <c r="S2013" s="35" t="s">
        <v>5497</v>
      </c>
      <c r="T2013">
        <v>30000000</v>
      </c>
      <c r="U2013">
        <v>10</v>
      </c>
      <c r="V2013" s="35" t="s">
        <v>5498</v>
      </c>
      <c r="W2013" s="35" t="s">
        <v>197</v>
      </c>
      <c r="X2013" s="35" t="s">
        <v>49</v>
      </c>
      <c r="Y2013" s="35" t="s">
        <v>48</v>
      </c>
      <c r="Z2013" s="35" t="s">
        <v>14691</v>
      </c>
      <c r="AA2013" s="35" t="s">
        <v>14691</v>
      </c>
      <c r="AC2013" s="35" t="s">
        <v>14691</v>
      </c>
      <c r="AD2013" s="35" t="s">
        <v>14691</v>
      </c>
      <c r="AE2013">
        <v>304500000</v>
      </c>
      <c r="AF2013">
        <v>10.15</v>
      </c>
      <c r="AG2013" s="35" t="s">
        <v>14691</v>
      </c>
      <c r="AI2013">
        <v>15000000</v>
      </c>
      <c r="AJ2013" s="20">
        <v>44573</v>
      </c>
      <c r="AK2013" s="20"/>
      <c r="AL2013">
        <v>11530000</v>
      </c>
      <c r="AM2013">
        <v>1153000</v>
      </c>
      <c r="AP2013" s="35" t="s">
        <v>14691</v>
      </c>
      <c r="AQ2013" s="35" t="s">
        <v>14691</v>
      </c>
      <c r="AR2013" s="35" t="s">
        <v>14691</v>
      </c>
      <c r="AS2013" s="35" t="s">
        <v>14691</v>
      </c>
      <c r="AT2013" s="35" t="s">
        <v>14691</v>
      </c>
      <c r="AU2013">
        <v>10.15</v>
      </c>
      <c r="AV2013">
        <v>10.211</v>
      </c>
      <c r="AW2013" t="b">
        <v>0</v>
      </c>
      <c r="AX2013">
        <v>30000000</v>
      </c>
      <c r="AY2013" s="20">
        <v>44940</v>
      </c>
      <c r="AZ2013" s="20"/>
      <c r="BA2013" s="20"/>
      <c r="BB2013">
        <v>1</v>
      </c>
      <c r="BC2013">
        <v>0.5</v>
      </c>
      <c r="BD2013">
        <v>1</v>
      </c>
      <c r="BE2013">
        <v>11.5</v>
      </c>
      <c r="BF2013" s="35" t="s">
        <v>14691</v>
      </c>
      <c r="BG2013" s="35" t="s">
        <v>6943</v>
      </c>
      <c r="BH2013" s="35" t="s">
        <v>6937</v>
      </c>
      <c r="BI2013" s="35" t="s">
        <v>2589</v>
      </c>
      <c r="BJ2013" s="35" t="s">
        <v>6938</v>
      </c>
    </row>
    <row r="2014" spans="1:62" x14ac:dyDescent="0.2">
      <c r="A2014">
        <v>2012</v>
      </c>
      <c r="B2014" s="35" t="s">
        <v>9575</v>
      </c>
      <c r="C2014" s="35" t="s">
        <v>9576</v>
      </c>
      <c r="D2014" s="35" t="s">
        <v>9577</v>
      </c>
      <c r="E2014" s="35" t="s">
        <v>9578</v>
      </c>
      <c r="F2014" s="35" t="s">
        <v>9579</v>
      </c>
      <c r="G2014" s="20">
        <v>44232</v>
      </c>
      <c r="H2014" s="35" t="s">
        <v>3225</v>
      </c>
      <c r="I2014" s="35" t="s">
        <v>54</v>
      </c>
      <c r="J2014" s="35" t="s">
        <v>53</v>
      </c>
      <c r="K2014">
        <v>18</v>
      </c>
      <c r="L2014">
        <v>9.1999999999999993</v>
      </c>
      <c r="M2014" s="35" t="s">
        <v>9580</v>
      </c>
      <c r="N2014" s="35" t="s">
        <v>9581</v>
      </c>
      <c r="O2014" s="35" t="s">
        <v>111</v>
      </c>
      <c r="P2014" s="35" t="s">
        <v>2656</v>
      </c>
      <c r="Q2014" s="35" t="s">
        <v>68</v>
      </c>
      <c r="R2014" s="35" t="s">
        <v>2623</v>
      </c>
      <c r="S2014" s="35" t="s">
        <v>9582</v>
      </c>
      <c r="T2014">
        <v>23000000</v>
      </c>
      <c r="U2014">
        <v>10</v>
      </c>
      <c r="V2014" s="35" t="s">
        <v>14691</v>
      </c>
      <c r="W2014" s="35" t="s">
        <v>195</v>
      </c>
      <c r="X2014" s="35" t="s">
        <v>49</v>
      </c>
      <c r="Y2014" s="35" t="s">
        <v>48</v>
      </c>
      <c r="Z2014" s="35" t="s">
        <v>14691</v>
      </c>
      <c r="AA2014" s="35" t="s">
        <v>14691</v>
      </c>
      <c r="AC2014" s="35" t="s">
        <v>14691</v>
      </c>
      <c r="AD2014" s="35" t="s">
        <v>14691</v>
      </c>
      <c r="AE2014">
        <v>230000000</v>
      </c>
      <c r="AF2014">
        <v>10</v>
      </c>
      <c r="AG2014" s="35" t="s">
        <v>14691</v>
      </c>
      <c r="AI2014">
        <v>7666667</v>
      </c>
      <c r="AJ2014" s="20">
        <v>44250</v>
      </c>
      <c r="AK2014" s="20"/>
      <c r="AL2014">
        <v>6600000</v>
      </c>
      <c r="AO2014">
        <v>4400000</v>
      </c>
      <c r="AP2014" s="35" t="s">
        <v>14691</v>
      </c>
      <c r="AQ2014" s="35" t="s">
        <v>14691</v>
      </c>
      <c r="AR2014" s="35" t="s">
        <v>14691</v>
      </c>
      <c r="AS2014" s="35" t="s">
        <v>14691</v>
      </c>
      <c r="AT2014" s="35" t="s">
        <v>14691</v>
      </c>
      <c r="AU2014">
        <v>10</v>
      </c>
      <c r="AV2014">
        <v>10.039999999999999</v>
      </c>
      <c r="AW2014" t="b">
        <v>0</v>
      </c>
      <c r="AX2014">
        <v>23000000</v>
      </c>
      <c r="AY2014" s="20">
        <v>44982</v>
      </c>
      <c r="AZ2014" s="20"/>
      <c r="BA2014" s="20"/>
      <c r="BB2014">
        <v>1</v>
      </c>
      <c r="BC2014">
        <v>0.3333333432674408</v>
      </c>
      <c r="BD2014">
        <v>1</v>
      </c>
      <c r="BE2014">
        <v>11.5</v>
      </c>
      <c r="BF2014" s="35" t="s">
        <v>14691</v>
      </c>
      <c r="BG2014" s="35" t="s">
        <v>196</v>
      </c>
      <c r="BH2014" s="35" t="s">
        <v>14978</v>
      </c>
      <c r="BI2014" s="35" t="s">
        <v>2580</v>
      </c>
      <c r="BJ2014" s="35" t="s">
        <v>9583</v>
      </c>
    </row>
    <row r="2015" spans="1:62" x14ac:dyDescent="0.2">
      <c r="A2015">
        <v>2013</v>
      </c>
      <c r="B2015" s="35" t="s">
        <v>9575</v>
      </c>
      <c r="C2015" s="35" t="s">
        <v>9576</v>
      </c>
      <c r="D2015" s="35" t="s">
        <v>9577</v>
      </c>
      <c r="E2015" s="35" t="s">
        <v>9584</v>
      </c>
      <c r="F2015" s="35" t="s">
        <v>9579</v>
      </c>
      <c r="G2015" s="20">
        <v>44232</v>
      </c>
      <c r="H2015" s="35" t="s">
        <v>3225</v>
      </c>
      <c r="I2015" s="35" t="s">
        <v>54</v>
      </c>
      <c r="J2015" s="35" t="s">
        <v>53</v>
      </c>
      <c r="K2015">
        <v>18</v>
      </c>
      <c r="L2015">
        <v>9.1999999999999993</v>
      </c>
      <c r="M2015" s="35" t="s">
        <v>9580</v>
      </c>
      <c r="N2015" s="35" t="s">
        <v>9581</v>
      </c>
      <c r="O2015" s="35" t="s">
        <v>111</v>
      </c>
      <c r="P2015" s="35" t="s">
        <v>2656</v>
      </c>
      <c r="Q2015" s="35" t="s">
        <v>68</v>
      </c>
      <c r="R2015" s="35" t="s">
        <v>2623</v>
      </c>
      <c r="S2015" s="35" t="s">
        <v>9582</v>
      </c>
      <c r="T2015">
        <v>23000000</v>
      </c>
      <c r="U2015">
        <v>10</v>
      </c>
      <c r="V2015" s="35" t="s">
        <v>14691</v>
      </c>
      <c r="W2015" s="35" t="s">
        <v>195</v>
      </c>
      <c r="X2015" s="35" t="s">
        <v>49</v>
      </c>
      <c r="Y2015" s="35" t="s">
        <v>48</v>
      </c>
      <c r="Z2015" s="35" t="s">
        <v>14691</v>
      </c>
      <c r="AA2015" s="35" t="s">
        <v>14691</v>
      </c>
      <c r="AC2015" s="35" t="s">
        <v>14691</v>
      </c>
      <c r="AD2015" s="35" t="s">
        <v>14691</v>
      </c>
      <c r="AE2015">
        <v>230000000</v>
      </c>
      <c r="AF2015">
        <v>10</v>
      </c>
      <c r="AG2015" s="35" t="s">
        <v>14691</v>
      </c>
      <c r="AI2015">
        <v>7666667</v>
      </c>
      <c r="AJ2015" s="20">
        <v>44250</v>
      </c>
      <c r="AK2015" s="20"/>
      <c r="AL2015">
        <v>6600000</v>
      </c>
      <c r="AO2015">
        <v>4400000</v>
      </c>
      <c r="AP2015" s="35" t="s">
        <v>14691</v>
      </c>
      <c r="AQ2015" s="35" t="s">
        <v>14691</v>
      </c>
      <c r="AR2015" s="35" t="s">
        <v>14691</v>
      </c>
      <c r="AS2015" s="35" t="s">
        <v>14691</v>
      </c>
      <c r="AT2015" s="35" t="s">
        <v>14691</v>
      </c>
      <c r="AU2015">
        <v>10</v>
      </c>
      <c r="AV2015">
        <v>10.039999999999999</v>
      </c>
      <c r="AW2015" t="b">
        <v>0</v>
      </c>
      <c r="AX2015">
        <v>23000000</v>
      </c>
      <c r="AY2015" s="20">
        <v>44982</v>
      </c>
      <c r="AZ2015" s="20"/>
      <c r="BA2015" s="20"/>
      <c r="BB2015">
        <v>1</v>
      </c>
      <c r="BC2015">
        <v>0.3333333432674408</v>
      </c>
      <c r="BD2015">
        <v>1</v>
      </c>
      <c r="BE2015">
        <v>11.5</v>
      </c>
      <c r="BF2015" s="35" t="s">
        <v>14691</v>
      </c>
      <c r="BG2015" s="35" t="s">
        <v>9575</v>
      </c>
      <c r="BH2015" s="35" t="s">
        <v>14979</v>
      </c>
      <c r="BI2015" s="35" t="s">
        <v>2584</v>
      </c>
      <c r="BJ2015" s="35" t="s">
        <v>9585</v>
      </c>
    </row>
    <row r="2016" spans="1:62" x14ac:dyDescent="0.2">
      <c r="A2016">
        <v>2014</v>
      </c>
      <c r="B2016" s="35" t="s">
        <v>9575</v>
      </c>
      <c r="C2016" s="35" t="s">
        <v>9576</v>
      </c>
      <c r="D2016" s="35" t="s">
        <v>9577</v>
      </c>
      <c r="E2016" s="35" t="s">
        <v>9586</v>
      </c>
      <c r="F2016" s="35" t="s">
        <v>9579</v>
      </c>
      <c r="G2016" s="20">
        <v>44232</v>
      </c>
      <c r="H2016" s="35" t="s">
        <v>3225</v>
      </c>
      <c r="I2016" s="35" t="s">
        <v>54</v>
      </c>
      <c r="J2016" s="35" t="s">
        <v>53</v>
      </c>
      <c r="K2016">
        <v>18</v>
      </c>
      <c r="L2016">
        <v>9.1999999999999993</v>
      </c>
      <c r="M2016" s="35" t="s">
        <v>9580</v>
      </c>
      <c r="N2016" s="35" t="s">
        <v>9581</v>
      </c>
      <c r="O2016" s="35" t="s">
        <v>111</v>
      </c>
      <c r="P2016" s="35" t="s">
        <v>2656</v>
      </c>
      <c r="Q2016" s="35" t="s">
        <v>68</v>
      </c>
      <c r="R2016" s="35" t="s">
        <v>2623</v>
      </c>
      <c r="S2016" s="35" t="s">
        <v>9582</v>
      </c>
      <c r="T2016">
        <v>23000000</v>
      </c>
      <c r="U2016">
        <v>10</v>
      </c>
      <c r="V2016" s="35" t="s">
        <v>14691</v>
      </c>
      <c r="W2016" s="35" t="s">
        <v>195</v>
      </c>
      <c r="X2016" s="35" t="s">
        <v>49</v>
      </c>
      <c r="Y2016" s="35" t="s">
        <v>48</v>
      </c>
      <c r="Z2016" s="35" t="s">
        <v>14691</v>
      </c>
      <c r="AA2016" s="35" t="s">
        <v>14691</v>
      </c>
      <c r="AC2016" s="35" t="s">
        <v>14691</v>
      </c>
      <c r="AD2016" s="35" t="s">
        <v>14691</v>
      </c>
      <c r="AE2016">
        <v>230000000</v>
      </c>
      <c r="AF2016">
        <v>10</v>
      </c>
      <c r="AG2016" s="35" t="s">
        <v>14691</v>
      </c>
      <c r="AI2016">
        <v>7666667</v>
      </c>
      <c r="AJ2016" s="20">
        <v>44250</v>
      </c>
      <c r="AK2016" s="20"/>
      <c r="AL2016">
        <v>6600000</v>
      </c>
      <c r="AO2016">
        <v>4400000</v>
      </c>
      <c r="AP2016" s="35" t="s">
        <v>14691</v>
      </c>
      <c r="AQ2016" s="35" t="s">
        <v>14691</v>
      </c>
      <c r="AR2016" s="35" t="s">
        <v>14691</v>
      </c>
      <c r="AS2016" s="35" t="s">
        <v>14691</v>
      </c>
      <c r="AT2016" s="35" t="s">
        <v>14691</v>
      </c>
      <c r="AU2016">
        <v>10</v>
      </c>
      <c r="AV2016">
        <v>10.039999999999999</v>
      </c>
      <c r="AW2016" t="b">
        <v>0</v>
      </c>
      <c r="AX2016">
        <v>23000000</v>
      </c>
      <c r="AY2016" s="20">
        <v>44982</v>
      </c>
      <c r="AZ2016" s="20"/>
      <c r="BA2016" s="20"/>
      <c r="BB2016">
        <v>1</v>
      </c>
      <c r="BC2016">
        <v>0.3333333432674408</v>
      </c>
      <c r="BD2016">
        <v>1</v>
      </c>
      <c r="BE2016">
        <v>11.5</v>
      </c>
      <c r="BF2016" s="35" t="s">
        <v>14691</v>
      </c>
      <c r="BG2016" s="35" t="s">
        <v>9587</v>
      </c>
      <c r="BH2016" s="35" t="s">
        <v>14980</v>
      </c>
      <c r="BI2016" s="35" t="s">
        <v>2589</v>
      </c>
      <c r="BJ2016" s="35" t="s">
        <v>9588</v>
      </c>
    </row>
    <row r="2017" spans="1:62" x14ac:dyDescent="0.2">
      <c r="A2017">
        <v>2015</v>
      </c>
      <c r="B2017" s="35" t="s">
        <v>2591</v>
      </c>
      <c r="C2017" s="35" t="s">
        <v>2592</v>
      </c>
      <c r="D2017" s="35" t="s">
        <v>2593</v>
      </c>
      <c r="E2017" s="35" t="s">
        <v>2594</v>
      </c>
      <c r="F2017" s="35" t="s">
        <v>2595</v>
      </c>
      <c r="G2017" s="20">
        <v>44183</v>
      </c>
      <c r="H2017" s="35" t="s">
        <v>193</v>
      </c>
      <c r="I2017" s="35" t="s">
        <v>158</v>
      </c>
      <c r="J2017" s="35" t="s">
        <v>126</v>
      </c>
      <c r="K2017">
        <v>18</v>
      </c>
      <c r="L2017">
        <v>9.1999999999999993</v>
      </c>
      <c r="M2017" s="35" t="s">
        <v>2596</v>
      </c>
      <c r="N2017" s="35" t="s">
        <v>2597</v>
      </c>
      <c r="O2017" s="35" t="s">
        <v>192</v>
      </c>
      <c r="P2017" s="35" t="s">
        <v>2598</v>
      </c>
      <c r="Q2017" s="35" t="s">
        <v>2576</v>
      </c>
      <c r="R2017" s="35" t="s">
        <v>2577</v>
      </c>
      <c r="S2017" s="35" t="s">
        <v>2599</v>
      </c>
      <c r="T2017">
        <v>4600000</v>
      </c>
      <c r="U2017">
        <v>10</v>
      </c>
      <c r="V2017" s="35" t="s">
        <v>14691</v>
      </c>
      <c r="W2017" s="35" t="s">
        <v>167</v>
      </c>
      <c r="X2017" s="35" t="s">
        <v>79</v>
      </c>
      <c r="Y2017" s="35" t="s">
        <v>167</v>
      </c>
      <c r="Z2017" s="35" t="s">
        <v>49</v>
      </c>
      <c r="AA2017" s="35" t="s">
        <v>167</v>
      </c>
      <c r="AC2017" s="35" t="s">
        <v>14691</v>
      </c>
      <c r="AD2017" s="35" t="s">
        <v>14691</v>
      </c>
      <c r="AE2017">
        <v>46468302</v>
      </c>
      <c r="AF2017">
        <v>10.1</v>
      </c>
      <c r="AG2017" s="35" t="s">
        <v>191</v>
      </c>
      <c r="AH2017">
        <v>400000000</v>
      </c>
      <c r="AI2017">
        <v>4600000</v>
      </c>
      <c r="AJ2017" s="20">
        <v>44236</v>
      </c>
      <c r="AK2017" s="20">
        <v>44357</v>
      </c>
      <c r="AL2017">
        <v>2250000</v>
      </c>
      <c r="AM2017">
        <v>225000</v>
      </c>
      <c r="AP2017" s="35" t="s">
        <v>14691</v>
      </c>
      <c r="AQ2017" s="35" t="s">
        <v>14691</v>
      </c>
      <c r="AR2017" s="35" t="s">
        <v>14691</v>
      </c>
      <c r="AS2017" s="35" t="s">
        <v>14691</v>
      </c>
      <c r="AT2017" s="35" t="s">
        <v>14691</v>
      </c>
      <c r="AU2017">
        <v>10.11</v>
      </c>
      <c r="AV2017">
        <v>10.105</v>
      </c>
      <c r="AW2017" t="b">
        <v>1</v>
      </c>
      <c r="AX2017">
        <v>4600000</v>
      </c>
      <c r="AY2017" s="20">
        <v>44603</v>
      </c>
      <c r="AZ2017" s="20">
        <v>44742</v>
      </c>
      <c r="BA2017" s="20">
        <v>44876</v>
      </c>
      <c r="BB2017">
        <v>1</v>
      </c>
      <c r="BC2017">
        <v>1</v>
      </c>
      <c r="BD2017">
        <v>0.5</v>
      </c>
      <c r="BE2017">
        <v>11.5</v>
      </c>
      <c r="BF2017" s="35" t="s">
        <v>14691</v>
      </c>
      <c r="BG2017" s="35" t="s">
        <v>194</v>
      </c>
      <c r="BH2017" s="35" t="s">
        <v>2600</v>
      </c>
      <c r="BI2017" s="35" t="s">
        <v>2580</v>
      </c>
      <c r="BJ2017" s="35" t="s">
        <v>2601</v>
      </c>
    </row>
    <row r="2018" spans="1:62" x14ac:dyDescent="0.2">
      <c r="A2018">
        <v>2016</v>
      </c>
      <c r="B2018" s="35" t="s">
        <v>2591</v>
      </c>
      <c r="C2018" s="35" t="s">
        <v>2592</v>
      </c>
      <c r="D2018" s="35" t="s">
        <v>2593</v>
      </c>
      <c r="E2018" s="35" t="s">
        <v>2602</v>
      </c>
      <c r="F2018" s="35" t="s">
        <v>2595</v>
      </c>
      <c r="G2018" s="20">
        <v>44183</v>
      </c>
      <c r="H2018" s="35" t="s">
        <v>193</v>
      </c>
      <c r="I2018" s="35" t="s">
        <v>158</v>
      </c>
      <c r="J2018" s="35" t="s">
        <v>126</v>
      </c>
      <c r="K2018">
        <v>18</v>
      </c>
      <c r="L2018">
        <v>9.1999999999999993</v>
      </c>
      <c r="M2018" s="35" t="s">
        <v>2596</v>
      </c>
      <c r="N2018" s="35" t="s">
        <v>2597</v>
      </c>
      <c r="O2018" s="35" t="s">
        <v>192</v>
      </c>
      <c r="P2018" s="35" t="s">
        <v>2598</v>
      </c>
      <c r="Q2018" s="35" t="s">
        <v>2576</v>
      </c>
      <c r="R2018" s="35" t="s">
        <v>2577</v>
      </c>
      <c r="S2018" s="35" t="s">
        <v>2599</v>
      </c>
      <c r="T2018">
        <v>4600000</v>
      </c>
      <c r="U2018">
        <v>10</v>
      </c>
      <c r="V2018" s="35" t="s">
        <v>14691</v>
      </c>
      <c r="W2018" s="35" t="s">
        <v>167</v>
      </c>
      <c r="X2018" s="35" t="s">
        <v>79</v>
      </c>
      <c r="Y2018" s="35" t="s">
        <v>167</v>
      </c>
      <c r="Z2018" s="35" t="s">
        <v>49</v>
      </c>
      <c r="AA2018" s="35" t="s">
        <v>167</v>
      </c>
      <c r="AC2018" s="35" t="s">
        <v>14691</v>
      </c>
      <c r="AD2018" s="35" t="s">
        <v>14691</v>
      </c>
      <c r="AE2018">
        <v>46468302</v>
      </c>
      <c r="AF2018">
        <v>10.1</v>
      </c>
      <c r="AG2018" s="35" t="s">
        <v>191</v>
      </c>
      <c r="AH2018">
        <v>400000000</v>
      </c>
      <c r="AI2018">
        <v>4600000</v>
      </c>
      <c r="AJ2018" s="20">
        <v>44236</v>
      </c>
      <c r="AK2018" s="20">
        <v>44357</v>
      </c>
      <c r="AL2018">
        <v>2250000</v>
      </c>
      <c r="AM2018">
        <v>225000</v>
      </c>
      <c r="AP2018" s="35" t="s">
        <v>14691</v>
      </c>
      <c r="AQ2018" s="35" t="s">
        <v>14691</v>
      </c>
      <c r="AR2018" s="35" t="s">
        <v>14691</v>
      </c>
      <c r="AS2018" s="35" t="s">
        <v>14691</v>
      </c>
      <c r="AT2018" s="35" t="s">
        <v>14691</v>
      </c>
      <c r="AU2018">
        <v>10.11</v>
      </c>
      <c r="AV2018">
        <v>10.105</v>
      </c>
      <c r="AW2018" t="b">
        <v>1</v>
      </c>
      <c r="AX2018">
        <v>4600000</v>
      </c>
      <c r="AY2018" s="20">
        <v>44603</v>
      </c>
      <c r="AZ2018" s="20">
        <v>44742</v>
      </c>
      <c r="BA2018" s="20">
        <v>44876</v>
      </c>
      <c r="BB2018">
        <v>1</v>
      </c>
      <c r="BC2018">
        <v>1</v>
      </c>
      <c r="BD2018">
        <v>0.5</v>
      </c>
      <c r="BE2018">
        <v>11.5</v>
      </c>
      <c r="BF2018" s="35" t="s">
        <v>14691</v>
      </c>
      <c r="BG2018" s="35" t="s">
        <v>2603</v>
      </c>
      <c r="BH2018" s="35" t="s">
        <v>2604</v>
      </c>
      <c r="BI2018" s="35" t="s">
        <v>2584</v>
      </c>
      <c r="BJ2018" s="35" t="s">
        <v>2605</v>
      </c>
    </row>
    <row r="2019" spans="1:62" x14ac:dyDescent="0.2">
      <c r="A2019">
        <v>2017</v>
      </c>
      <c r="B2019" s="35" t="s">
        <v>2591</v>
      </c>
      <c r="C2019" s="35" t="s">
        <v>2592</v>
      </c>
      <c r="D2019" s="35" t="s">
        <v>2593</v>
      </c>
      <c r="E2019" s="35" t="s">
        <v>2606</v>
      </c>
      <c r="F2019" s="35" t="s">
        <v>2595</v>
      </c>
      <c r="G2019" s="20">
        <v>44183</v>
      </c>
      <c r="H2019" s="35" t="s">
        <v>193</v>
      </c>
      <c r="I2019" s="35" t="s">
        <v>158</v>
      </c>
      <c r="J2019" s="35" t="s">
        <v>126</v>
      </c>
      <c r="K2019">
        <v>18</v>
      </c>
      <c r="L2019">
        <v>9.1999999999999993</v>
      </c>
      <c r="M2019" s="35" t="s">
        <v>2596</v>
      </c>
      <c r="N2019" s="35" t="s">
        <v>2597</v>
      </c>
      <c r="O2019" s="35" t="s">
        <v>192</v>
      </c>
      <c r="P2019" s="35" t="s">
        <v>2598</v>
      </c>
      <c r="Q2019" s="35" t="s">
        <v>2576</v>
      </c>
      <c r="R2019" s="35" t="s">
        <v>2577</v>
      </c>
      <c r="S2019" s="35" t="s">
        <v>2599</v>
      </c>
      <c r="T2019">
        <v>4600000</v>
      </c>
      <c r="U2019">
        <v>10</v>
      </c>
      <c r="V2019" s="35" t="s">
        <v>14691</v>
      </c>
      <c r="W2019" s="35" t="s">
        <v>167</v>
      </c>
      <c r="X2019" s="35" t="s">
        <v>79</v>
      </c>
      <c r="Y2019" s="35" t="s">
        <v>167</v>
      </c>
      <c r="Z2019" s="35" t="s">
        <v>49</v>
      </c>
      <c r="AA2019" s="35" t="s">
        <v>167</v>
      </c>
      <c r="AC2019" s="35" t="s">
        <v>14691</v>
      </c>
      <c r="AD2019" s="35" t="s">
        <v>14691</v>
      </c>
      <c r="AE2019">
        <v>46468302</v>
      </c>
      <c r="AF2019">
        <v>10.1</v>
      </c>
      <c r="AG2019" s="35" t="s">
        <v>191</v>
      </c>
      <c r="AH2019">
        <v>400000000</v>
      </c>
      <c r="AI2019">
        <v>4600000</v>
      </c>
      <c r="AJ2019" s="20">
        <v>44236</v>
      </c>
      <c r="AK2019" s="20">
        <v>44357</v>
      </c>
      <c r="AL2019">
        <v>2250000</v>
      </c>
      <c r="AM2019">
        <v>225000</v>
      </c>
      <c r="AP2019" s="35" t="s">
        <v>14691</v>
      </c>
      <c r="AQ2019" s="35" t="s">
        <v>14691</v>
      </c>
      <c r="AR2019" s="35" t="s">
        <v>14691</v>
      </c>
      <c r="AS2019" s="35" t="s">
        <v>14691</v>
      </c>
      <c r="AT2019" s="35" t="s">
        <v>14691</v>
      </c>
      <c r="AU2019">
        <v>10.11</v>
      </c>
      <c r="AV2019">
        <v>10.105</v>
      </c>
      <c r="AW2019" t="b">
        <v>1</v>
      </c>
      <c r="AX2019">
        <v>4600000</v>
      </c>
      <c r="AY2019" s="20">
        <v>44603</v>
      </c>
      <c r="AZ2019" s="20">
        <v>44742</v>
      </c>
      <c r="BA2019" s="20">
        <v>44876</v>
      </c>
      <c r="BB2019">
        <v>1</v>
      </c>
      <c r="BC2019">
        <v>1</v>
      </c>
      <c r="BD2019">
        <v>0.5</v>
      </c>
      <c r="BE2019">
        <v>11.5</v>
      </c>
      <c r="BF2019" s="35" t="s">
        <v>14691</v>
      </c>
      <c r="BG2019" s="35" t="s">
        <v>2607</v>
      </c>
      <c r="BH2019" s="35" t="s">
        <v>2608</v>
      </c>
      <c r="BI2019" s="35" t="s">
        <v>2589</v>
      </c>
      <c r="BJ2019" s="35" t="s">
        <v>2609</v>
      </c>
    </row>
    <row r="2020" spans="1:62" x14ac:dyDescent="0.2">
      <c r="A2020">
        <v>2018</v>
      </c>
      <c r="B2020" s="35" t="s">
        <v>2591</v>
      </c>
      <c r="C2020" s="35" t="s">
        <v>2592</v>
      </c>
      <c r="D2020" s="35" t="s">
        <v>2593</v>
      </c>
      <c r="E2020" s="35" t="s">
        <v>2610</v>
      </c>
      <c r="F2020" s="35" t="s">
        <v>2595</v>
      </c>
      <c r="G2020" s="20">
        <v>44183</v>
      </c>
      <c r="H2020" s="35" t="s">
        <v>193</v>
      </c>
      <c r="I2020" s="35" t="s">
        <v>158</v>
      </c>
      <c r="J2020" s="35" t="s">
        <v>126</v>
      </c>
      <c r="K2020">
        <v>18</v>
      </c>
      <c r="L2020">
        <v>9.1999999999999993</v>
      </c>
      <c r="M2020" s="35" t="s">
        <v>2596</v>
      </c>
      <c r="N2020" s="35" t="s">
        <v>2597</v>
      </c>
      <c r="O2020" s="35" t="s">
        <v>192</v>
      </c>
      <c r="P2020" s="35" t="s">
        <v>2598</v>
      </c>
      <c r="Q2020" s="35" t="s">
        <v>2576</v>
      </c>
      <c r="R2020" s="35" t="s">
        <v>2577</v>
      </c>
      <c r="S2020" s="35" t="s">
        <v>2599</v>
      </c>
      <c r="T2020">
        <v>4600000</v>
      </c>
      <c r="U2020">
        <v>10</v>
      </c>
      <c r="V2020" s="35" t="s">
        <v>14691</v>
      </c>
      <c r="W2020" s="35" t="s">
        <v>167</v>
      </c>
      <c r="X2020" s="35" t="s">
        <v>79</v>
      </c>
      <c r="Y2020" s="35" t="s">
        <v>167</v>
      </c>
      <c r="Z2020" s="35" t="s">
        <v>49</v>
      </c>
      <c r="AA2020" s="35" t="s">
        <v>167</v>
      </c>
      <c r="AC2020" s="35" t="s">
        <v>14691</v>
      </c>
      <c r="AD2020" s="35" t="s">
        <v>14691</v>
      </c>
      <c r="AE2020">
        <v>46468302</v>
      </c>
      <c r="AF2020">
        <v>10.1</v>
      </c>
      <c r="AG2020" s="35" t="s">
        <v>191</v>
      </c>
      <c r="AH2020">
        <v>400000000</v>
      </c>
      <c r="AI2020">
        <v>4600000</v>
      </c>
      <c r="AJ2020" s="20">
        <v>44236</v>
      </c>
      <c r="AK2020" s="20">
        <v>44357</v>
      </c>
      <c r="AL2020">
        <v>2250000</v>
      </c>
      <c r="AM2020">
        <v>225000</v>
      </c>
      <c r="AP2020" s="35" t="s">
        <v>14691</v>
      </c>
      <c r="AQ2020" s="35" t="s">
        <v>14691</v>
      </c>
      <c r="AR2020" s="35" t="s">
        <v>14691</v>
      </c>
      <c r="AS2020" s="35" t="s">
        <v>14691</v>
      </c>
      <c r="AT2020" s="35" t="s">
        <v>14691</v>
      </c>
      <c r="AU2020">
        <v>10.11</v>
      </c>
      <c r="AV2020">
        <v>10.105</v>
      </c>
      <c r="AW2020" t="b">
        <v>1</v>
      </c>
      <c r="AX2020">
        <v>4600000</v>
      </c>
      <c r="AY2020" s="20">
        <v>44603</v>
      </c>
      <c r="AZ2020" s="20">
        <v>44742</v>
      </c>
      <c r="BA2020" s="20">
        <v>44876</v>
      </c>
      <c r="BB2020">
        <v>1</v>
      </c>
      <c r="BC2020">
        <v>1</v>
      </c>
      <c r="BD2020">
        <v>0.5</v>
      </c>
      <c r="BE2020">
        <v>11.5</v>
      </c>
      <c r="BF2020" s="35" t="s">
        <v>14691</v>
      </c>
      <c r="BG2020" s="35" t="s">
        <v>2611</v>
      </c>
      <c r="BH2020" s="35" t="s">
        <v>2612</v>
      </c>
      <c r="BI2020" s="35" t="s">
        <v>2613</v>
      </c>
      <c r="BJ2020" s="35" t="s">
        <v>2614</v>
      </c>
    </row>
    <row r="2021" spans="1:62" x14ac:dyDescent="0.2">
      <c r="A2021">
        <v>2019</v>
      </c>
      <c r="B2021" s="35" t="s">
        <v>11650</v>
      </c>
      <c r="C2021" s="35" t="s">
        <v>11651</v>
      </c>
      <c r="D2021" s="35" t="s">
        <v>11652</v>
      </c>
      <c r="E2021" s="35" t="s">
        <v>11653</v>
      </c>
      <c r="F2021" s="35" t="s">
        <v>11654</v>
      </c>
      <c r="G2021" s="20">
        <v>44239</v>
      </c>
      <c r="H2021" s="35" t="s">
        <v>3225</v>
      </c>
      <c r="I2021" s="35" t="s">
        <v>54</v>
      </c>
      <c r="J2021" s="35" t="s">
        <v>119</v>
      </c>
      <c r="K2021">
        <v>18</v>
      </c>
      <c r="L2021">
        <v>9.1999999999999993</v>
      </c>
      <c r="M2021" s="35" t="s">
        <v>11655</v>
      </c>
      <c r="N2021" s="35" t="s">
        <v>11656</v>
      </c>
      <c r="O2021" s="35" t="s">
        <v>59</v>
      </c>
      <c r="P2021" s="35" t="s">
        <v>2656</v>
      </c>
      <c r="Q2021" s="35" t="s">
        <v>74</v>
      </c>
      <c r="R2021" s="35" t="s">
        <v>2577</v>
      </c>
      <c r="S2021" s="35" t="s">
        <v>11657</v>
      </c>
      <c r="T2021">
        <v>40250000</v>
      </c>
      <c r="U2021">
        <v>10</v>
      </c>
      <c r="V2021" s="35" t="s">
        <v>11658</v>
      </c>
      <c r="W2021" s="35" t="s">
        <v>147</v>
      </c>
      <c r="X2021" s="35" t="s">
        <v>147</v>
      </c>
      <c r="Y2021" s="35" t="s">
        <v>48</v>
      </c>
      <c r="Z2021" s="35" t="s">
        <v>147</v>
      </c>
      <c r="AA2021" s="35" t="s">
        <v>56</v>
      </c>
      <c r="AC2021" s="35" t="s">
        <v>14691</v>
      </c>
      <c r="AD2021" s="35" t="s">
        <v>14691</v>
      </c>
      <c r="AE2021">
        <v>402530526</v>
      </c>
      <c r="AF2021">
        <v>10</v>
      </c>
      <c r="AG2021" s="35" t="s">
        <v>189</v>
      </c>
      <c r="AH2021">
        <v>1505000000</v>
      </c>
      <c r="AI2021">
        <v>8050000</v>
      </c>
      <c r="AJ2021" s="20">
        <v>44278</v>
      </c>
      <c r="AK2021" s="20">
        <v>44538</v>
      </c>
      <c r="AL2021">
        <v>10050000</v>
      </c>
      <c r="AO2021">
        <v>6700000</v>
      </c>
      <c r="AP2021" s="35" t="s">
        <v>14691</v>
      </c>
      <c r="AQ2021" s="35" t="s">
        <v>14691</v>
      </c>
      <c r="AR2021" s="35" t="s">
        <v>188</v>
      </c>
      <c r="AS2021" s="35" t="s">
        <v>11659</v>
      </c>
      <c r="AT2021" s="35" t="s">
        <v>14691</v>
      </c>
      <c r="AU2021">
        <v>10</v>
      </c>
      <c r="AV2021">
        <v>10.074</v>
      </c>
      <c r="AW2021" t="b">
        <v>1</v>
      </c>
      <c r="AX2021">
        <v>40250000</v>
      </c>
      <c r="AY2021" s="20">
        <v>45010</v>
      </c>
      <c r="AZ2021" s="20">
        <v>44773</v>
      </c>
      <c r="BA2021" s="20"/>
      <c r="BB2021">
        <v>1</v>
      </c>
      <c r="BC2021">
        <v>0.20000000298023224</v>
      </c>
      <c r="BD2021">
        <v>1</v>
      </c>
      <c r="BE2021">
        <v>11.5</v>
      </c>
      <c r="BF2021" s="35" t="s">
        <v>14691</v>
      </c>
      <c r="BG2021" s="35" t="s">
        <v>190</v>
      </c>
      <c r="BH2021" s="35" t="s">
        <v>11660</v>
      </c>
      <c r="BI2021" s="35" t="s">
        <v>2580</v>
      </c>
      <c r="BJ2021" s="35" t="s">
        <v>11661</v>
      </c>
    </row>
    <row r="2022" spans="1:62" x14ac:dyDescent="0.2">
      <c r="A2022">
        <v>2020</v>
      </c>
      <c r="B2022" s="35" t="s">
        <v>11650</v>
      </c>
      <c r="C2022" s="35" t="s">
        <v>11651</v>
      </c>
      <c r="D2022" s="35" t="s">
        <v>11652</v>
      </c>
      <c r="E2022" s="35" t="s">
        <v>11662</v>
      </c>
      <c r="F2022" s="35" t="s">
        <v>11654</v>
      </c>
      <c r="G2022" s="20">
        <v>44239</v>
      </c>
      <c r="H2022" s="35" t="s">
        <v>3225</v>
      </c>
      <c r="I2022" s="35" t="s">
        <v>54</v>
      </c>
      <c r="J2022" s="35" t="s">
        <v>119</v>
      </c>
      <c r="K2022">
        <v>18</v>
      </c>
      <c r="L2022">
        <v>9.1999999999999993</v>
      </c>
      <c r="M2022" s="35" t="s">
        <v>11655</v>
      </c>
      <c r="N2022" s="35" t="s">
        <v>11656</v>
      </c>
      <c r="O2022" s="35" t="s">
        <v>59</v>
      </c>
      <c r="P2022" s="35" t="s">
        <v>2656</v>
      </c>
      <c r="Q2022" s="35" t="s">
        <v>74</v>
      </c>
      <c r="R2022" s="35" t="s">
        <v>2577</v>
      </c>
      <c r="S2022" s="35" t="s">
        <v>11657</v>
      </c>
      <c r="T2022">
        <v>40250000</v>
      </c>
      <c r="U2022">
        <v>10</v>
      </c>
      <c r="V2022" s="35" t="s">
        <v>11658</v>
      </c>
      <c r="W2022" s="35" t="s">
        <v>147</v>
      </c>
      <c r="X2022" s="35" t="s">
        <v>147</v>
      </c>
      <c r="Y2022" s="35" t="s">
        <v>48</v>
      </c>
      <c r="Z2022" s="35" t="s">
        <v>147</v>
      </c>
      <c r="AA2022" s="35" t="s">
        <v>56</v>
      </c>
      <c r="AC2022" s="35" t="s">
        <v>14691</v>
      </c>
      <c r="AD2022" s="35" t="s">
        <v>14691</v>
      </c>
      <c r="AE2022">
        <v>402530526</v>
      </c>
      <c r="AF2022">
        <v>10</v>
      </c>
      <c r="AG2022" s="35" t="s">
        <v>189</v>
      </c>
      <c r="AH2022">
        <v>1505000000</v>
      </c>
      <c r="AI2022">
        <v>8050000</v>
      </c>
      <c r="AJ2022" s="20">
        <v>44278</v>
      </c>
      <c r="AK2022" s="20">
        <v>44538</v>
      </c>
      <c r="AL2022">
        <v>10050000</v>
      </c>
      <c r="AO2022">
        <v>6700000</v>
      </c>
      <c r="AP2022" s="35" t="s">
        <v>14691</v>
      </c>
      <c r="AQ2022" s="35" t="s">
        <v>14691</v>
      </c>
      <c r="AR2022" s="35" t="s">
        <v>188</v>
      </c>
      <c r="AS2022" s="35" t="s">
        <v>11659</v>
      </c>
      <c r="AT2022" s="35" t="s">
        <v>14691</v>
      </c>
      <c r="AU2022">
        <v>10</v>
      </c>
      <c r="AV2022">
        <v>10.074</v>
      </c>
      <c r="AW2022" t="b">
        <v>1</v>
      </c>
      <c r="AX2022">
        <v>40250000</v>
      </c>
      <c r="AY2022" s="20">
        <v>45010</v>
      </c>
      <c r="AZ2022" s="20">
        <v>44773</v>
      </c>
      <c r="BA2022" s="20"/>
      <c r="BB2022">
        <v>1</v>
      </c>
      <c r="BC2022">
        <v>0.20000000298023224</v>
      </c>
      <c r="BD2022">
        <v>1</v>
      </c>
      <c r="BE2022">
        <v>11.5</v>
      </c>
      <c r="BF2022" s="35" t="s">
        <v>14691</v>
      </c>
      <c r="BG2022" s="35" t="s">
        <v>11663</v>
      </c>
      <c r="BH2022" s="35" t="s">
        <v>11664</v>
      </c>
      <c r="BI2022" s="35" t="s">
        <v>2584</v>
      </c>
      <c r="BJ2022" s="35" t="s">
        <v>11665</v>
      </c>
    </row>
    <row r="2023" spans="1:62" x14ac:dyDescent="0.2">
      <c r="A2023">
        <v>2021</v>
      </c>
      <c r="B2023" s="35" t="s">
        <v>11650</v>
      </c>
      <c r="C2023" s="35" t="s">
        <v>11651</v>
      </c>
      <c r="D2023" s="35" t="s">
        <v>11652</v>
      </c>
      <c r="E2023" s="35" t="s">
        <v>11666</v>
      </c>
      <c r="F2023" s="35" t="s">
        <v>11654</v>
      </c>
      <c r="G2023" s="20">
        <v>44239</v>
      </c>
      <c r="H2023" s="35" t="s">
        <v>3225</v>
      </c>
      <c r="I2023" s="35" t="s">
        <v>54</v>
      </c>
      <c r="J2023" s="35" t="s">
        <v>119</v>
      </c>
      <c r="K2023">
        <v>18</v>
      </c>
      <c r="L2023">
        <v>9.1999999999999993</v>
      </c>
      <c r="M2023" s="35" t="s">
        <v>11655</v>
      </c>
      <c r="N2023" s="35" t="s">
        <v>11656</v>
      </c>
      <c r="O2023" s="35" t="s">
        <v>59</v>
      </c>
      <c r="P2023" s="35" t="s">
        <v>2656</v>
      </c>
      <c r="Q2023" s="35" t="s">
        <v>74</v>
      </c>
      <c r="R2023" s="35" t="s">
        <v>2577</v>
      </c>
      <c r="S2023" s="35" t="s">
        <v>11657</v>
      </c>
      <c r="T2023">
        <v>40250000</v>
      </c>
      <c r="U2023">
        <v>10</v>
      </c>
      <c r="V2023" s="35" t="s">
        <v>11658</v>
      </c>
      <c r="W2023" s="35" t="s">
        <v>147</v>
      </c>
      <c r="X2023" s="35" t="s">
        <v>147</v>
      </c>
      <c r="Y2023" s="35" t="s">
        <v>48</v>
      </c>
      <c r="Z2023" s="35" t="s">
        <v>147</v>
      </c>
      <c r="AA2023" s="35" t="s">
        <v>56</v>
      </c>
      <c r="AC2023" s="35" t="s">
        <v>14691</v>
      </c>
      <c r="AD2023" s="35" t="s">
        <v>14691</v>
      </c>
      <c r="AE2023">
        <v>402530526</v>
      </c>
      <c r="AF2023">
        <v>10</v>
      </c>
      <c r="AG2023" s="35" t="s">
        <v>189</v>
      </c>
      <c r="AH2023">
        <v>1505000000</v>
      </c>
      <c r="AI2023">
        <v>8050000</v>
      </c>
      <c r="AJ2023" s="20">
        <v>44278</v>
      </c>
      <c r="AK2023" s="20">
        <v>44538</v>
      </c>
      <c r="AL2023">
        <v>10050000</v>
      </c>
      <c r="AO2023">
        <v>6700000</v>
      </c>
      <c r="AP2023" s="35" t="s">
        <v>14691</v>
      </c>
      <c r="AQ2023" s="35" t="s">
        <v>14691</v>
      </c>
      <c r="AR2023" s="35" t="s">
        <v>188</v>
      </c>
      <c r="AS2023" s="35" t="s">
        <v>11659</v>
      </c>
      <c r="AT2023" s="35" t="s">
        <v>14691</v>
      </c>
      <c r="AU2023">
        <v>10</v>
      </c>
      <c r="AV2023">
        <v>10.074</v>
      </c>
      <c r="AW2023" t="b">
        <v>1</v>
      </c>
      <c r="AX2023">
        <v>40250000</v>
      </c>
      <c r="AY2023" s="20">
        <v>45010</v>
      </c>
      <c r="AZ2023" s="20">
        <v>44773</v>
      </c>
      <c r="BA2023" s="20"/>
      <c r="BB2023">
        <v>1</v>
      </c>
      <c r="BC2023">
        <v>0.20000000298023224</v>
      </c>
      <c r="BD2023">
        <v>1</v>
      </c>
      <c r="BE2023">
        <v>11.5</v>
      </c>
      <c r="BF2023" s="35" t="s">
        <v>14691</v>
      </c>
      <c r="BG2023" s="35" t="s">
        <v>11667</v>
      </c>
      <c r="BH2023" s="35" t="s">
        <v>11668</v>
      </c>
      <c r="BI2023" s="35" t="s">
        <v>2589</v>
      </c>
      <c r="BJ2023" s="35" t="s">
        <v>11669</v>
      </c>
    </row>
    <row r="2024" spans="1:62" x14ac:dyDescent="0.2">
      <c r="A2024">
        <v>2022</v>
      </c>
      <c r="B2024" s="35" t="s">
        <v>2750</v>
      </c>
      <c r="C2024" s="35" t="s">
        <v>2751</v>
      </c>
      <c r="D2024" s="35" t="s">
        <v>2752</v>
      </c>
      <c r="E2024" s="35" t="s">
        <v>2753</v>
      </c>
      <c r="F2024" s="35" t="s">
        <v>2754</v>
      </c>
      <c r="G2024" s="20">
        <v>44169</v>
      </c>
      <c r="H2024" s="35" t="s">
        <v>2755</v>
      </c>
      <c r="I2024" s="35" t="s">
        <v>158</v>
      </c>
      <c r="J2024" s="35" t="s">
        <v>126</v>
      </c>
      <c r="K2024">
        <v>16.5</v>
      </c>
      <c r="L2024">
        <v>9.5</v>
      </c>
      <c r="M2024" s="35" t="s">
        <v>2756</v>
      </c>
      <c r="N2024" s="35" t="s">
        <v>2757</v>
      </c>
      <c r="O2024" s="35" t="s">
        <v>112</v>
      </c>
      <c r="P2024" s="35" t="s">
        <v>2575</v>
      </c>
      <c r="Q2024" s="35" t="s">
        <v>186</v>
      </c>
      <c r="R2024" s="35" t="s">
        <v>2623</v>
      </c>
      <c r="S2024" s="35" t="s">
        <v>2758</v>
      </c>
      <c r="T2024">
        <v>20125000</v>
      </c>
      <c r="U2024">
        <v>10</v>
      </c>
      <c r="V2024" s="35" t="s">
        <v>14691</v>
      </c>
      <c r="W2024" s="35" t="s">
        <v>185</v>
      </c>
      <c r="X2024" s="35" t="s">
        <v>130</v>
      </c>
      <c r="Y2024" s="35" t="s">
        <v>56</v>
      </c>
      <c r="Z2024" s="35" t="s">
        <v>130</v>
      </c>
      <c r="AA2024" s="35" t="s">
        <v>56</v>
      </c>
      <c r="AC2024" s="35" t="s">
        <v>14691</v>
      </c>
      <c r="AD2024" s="35" t="s">
        <v>14691</v>
      </c>
      <c r="AE2024">
        <v>203277865</v>
      </c>
      <c r="AF2024">
        <v>10.1</v>
      </c>
      <c r="AG2024" s="35" t="s">
        <v>184</v>
      </c>
      <c r="AH2024">
        <v>300000000</v>
      </c>
      <c r="AI2024">
        <v>20125000</v>
      </c>
      <c r="AJ2024" s="20">
        <v>44188</v>
      </c>
      <c r="AK2024" s="20">
        <v>44573</v>
      </c>
      <c r="AL2024">
        <v>9000000</v>
      </c>
      <c r="AO2024">
        <v>18000000</v>
      </c>
      <c r="AP2024" s="35" t="s">
        <v>14691</v>
      </c>
      <c r="AQ2024" s="35" t="s">
        <v>14691</v>
      </c>
      <c r="AR2024" s="35" t="s">
        <v>183</v>
      </c>
      <c r="AS2024" s="35" t="s">
        <v>2759</v>
      </c>
      <c r="AT2024" s="35" t="s">
        <v>14691</v>
      </c>
      <c r="AU2024">
        <v>10.1</v>
      </c>
      <c r="AV2024">
        <v>10.105</v>
      </c>
      <c r="AW2024" t="b">
        <v>1</v>
      </c>
      <c r="AX2024">
        <v>20125000</v>
      </c>
      <c r="AY2024" s="20">
        <v>44648</v>
      </c>
      <c r="AZ2024" s="20">
        <v>44816</v>
      </c>
      <c r="BA2024" s="20"/>
      <c r="BB2024">
        <v>1</v>
      </c>
      <c r="BC2024">
        <v>1</v>
      </c>
      <c r="BD2024">
        <v>0.5</v>
      </c>
      <c r="BE2024">
        <v>11.5</v>
      </c>
      <c r="BF2024" s="35" t="s">
        <v>14691</v>
      </c>
      <c r="BG2024" s="35" t="s">
        <v>187</v>
      </c>
      <c r="BH2024" s="35" t="s">
        <v>2760</v>
      </c>
      <c r="BI2024" s="35" t="s">
        <v>2580</v>
      </c>
      <c r="BJ2024" s="35" t="s">
        <v>2761</v>
      </c>
    </row>
    <row r="2025" spans="1:62" x14ac:dyDescent="0.2">
      <c r="A2025">
        <v>2023</v>
      </c>
      <c r="B2025" s="35" t="s">
        <v>2750</v>
      </c>
      <c r="C2025" s="35" t="s">
        <v>2751</v>
      </c>
      <c r="D2025" s="35" t="s">
        <v>2752</v>
      </c>
      <c r="E2025" s="35" t="s">
        <v>2762</v>
      </c>
      <c r="F2025" s="35" t="s">
        <v>2754</v>
      </c>
      <c r="G2025" s="20">
        <v>44169</v>
      </c>
      <c r="H2025" s="35" t="s">
        <v>2755</v>
      </c>
      <c r="I2025" s="35" t="s">
        <v>158</v>
      </c>
      <c r="J2025" s="35" t="s">
        <v>126</v>
      </c>
      <c r="K2025">
        <v>16.5</v>
      </c>
      <c r="L2025">
        <v>9.5</v>
      </c>
      <c r="M2025" s="35" t="s">
        <v>2756</v>
      </c>
      <c r="N2025" s="35" t="s">
        <v>2757</v>
      </c>
      <c r="O2025" s="35" t="s">
        <v>112</v>
      </c>
      <c r="P2025" s="35" t="s">
        <v>2575</v>
      </c>
      <c r="Q2025" s="35" t="s">
        <v>186</v>
      </c>
      <c r="R2025" s="35" t="s">
        <v>2623</v>
      </c>
      <c r="S2025" s="35" t="s">
        <v>2758</v>
      </c>
      <c r="T2025">
        <v>20125000</v>
      </c>
      <c r="U2025">
        <v>10</v>
      </c>
      <c r="V2025" s="35" t="s">
        <v>14691</v>
      </c>
      <c r="W2025" s="35" t="s">
        <v>185</v>
      </c>
      <c r="X2025" s="35" t="s">
        <v>130</v>
      </c>
      <c r="Y2025" s="35" t="s">
        <v>56</v>
      </c>
      <c r="Z2025" s="35" t="s">
        <v>130</v>
      </c>
      <c r="AA2025" s="35" t="s">
        <v>56</v>
      </c>
      <c r="AC2025" s="35" t="s">
        <v>14691</v>
      </c>
      <c r="AD2025" s="35" t="s">
        <v>14691</v>
      </c>
      <c r="AE2025">
        <v>203277865</v>
      </c>
      <c r="AF2025">
        <v>10.1</v>
      </c>
      <c r="AG2025" s="35" t="s">
        <v>184</v>
      </c>
      <c r="AH2025">
        <v>300000000</v>
      </c>
      <c r="AI2025">
        <v>20125000</v>
      </c>
      <c r="AJ2025" s="20">
        <v>44188</v>
      </c>
      <c r="AK2025" s="20">
        <v>44573</v>
      </c>
      <c r="AL2025">
        <v>9000000</v>
      </c>
      <c r="AO2025">
        <v>18000000</v>
      </c>
      <c r="AP2025" s="35" t="s">
        <v>14691</v>
      </c>
      <c r="AQ2025" s="35" t="s">
        <v>14691</v>
      </c>
      <c r="AR2025" s="35" t="s">
        <v>183</v>
      </c>
      <c r="AS2025" s="35" t="s">
        <v>2759</v>
      </c>
      <c r="AT2025" s="35" t="s">
        <v>14691</v>
      </c>
      <c r="AU2025">
        <v>10.1</v>
      </c>
      <c r="AV2025">
        <v>10.105</v>
      </c>
      <c r="AW2025" t="b">
        <v>1</v>
      </c>
      <c r="AX2025">
        <v>20125000</v>
      </c>
      <c r="AY2025" s="20">
        <v>44648</v>
      </c>
      <c r="AZ2025" s="20">
        <v>44816</v>
      </c>
      <c r="BA2025" s="20"/>
      <c r="BB2025">
        <v>1</v>
      </c>
      <c r="BC2025">
        <v>1</v>
      </c>
      <c r="BD2025">
        <v>0.5</v>
      </c>
      <c r="BE2025">
        <v>11.5</v>
      </c>
      <c r="BF2025" s="35" t="s">
        <v>14691</v>
      </c>
      <c r="BG2025" s="35" t="s">
        <v>2750</v>
      </c>
      <c r="BH2025" s="35" t="s">
        <v>2763</v>
      </c>
      <c r="BI2025" s="35" t="s">
        <v>2584</v>
      </c>
      <c r="BJ2025" s="35" t="s">
        <v>2764</v>
      </c>
    </row>
    <row r="2026" spans="1:62" x14ac:dyDescent="0.2">
      <c r="A2026">
        <v>2024</v>
      </c>
      <c r="B2026" s="35" t="s">
        <v>2750</v>
      </c>
      <c r="C2026" s="35" t="s">
        <v>2751</v>
      </c>
      <c r="D2026" s="35" t="s">
        <v>2752</v>
      </c>
      <c r="E2026" s="35" t="s">
        <v>2765</v>
      </c>
      <c r="F2026" s="35" t="s">
        <v>2754</v>
      </c>
      <c r="G2026" s="20">
        <v>44169</v>
      </c>
      <c r="H2026" s="35" t="s">
        <v>2755</v>
      </c>
      <c r="I2026" s="35" t="s">
        <v>158</v>
      </c>
      <c r="J2026" s="35" t="s">
        <v>126</v>
      </c>
      <c r="K2026">
        <v>16.5</v>
      </c>
      <c r="L2026">
        <v>9.5</v>
      </c>
      <c r="M2026" s="35" t="s">
        <v>2756</v>
      </c>
      <c r="N2026" s="35" t="s">
        <v>2757</v>
      </c>
      <c r="O2026" s="35" t="s">
        <v>112</v>
      </c>
      <c r="P2026" s="35" t="s">
        <v>2575</v>
      </c>
      <c r="Q2026" s="35" t="s">
        <v>186</v>
      </c>
      <c r="R2026" s="35" t="s">
        <v>2623</v>
      </c>
      <c r="S2026" s="35" t="s">
        <v>2758</v>
      </c>
      <c r="T2026">
        <v>20125000</v>
      </c>
      <c r="U2026">
        <v>10</v>
      </c>
      <c r="V2026" s="35" t="s">
        <v>14691</v>
      </c>
      <c r="W2026" s="35" t="s">
        <v>185</v>
      </c>
      <c r="X2026" s="35" t="s">
        <v>130</v>
      </c>
      <c r="Y2026" s="35" t="s">
        <v>56</v>
      </c>
      <c r="Z2026" s="35" t="s">
        <v>130</v>
      </c>
      <c r="AA2026" s="35" t="s">
        <v>56</v>
      </c>
      <c r="AC2026" s="35" t="s">
        <v>14691</v>
      </c>
      <c r="AD2026" s="35" t="s">
        <v>14691</v>
      </c>
      <c r="AE2026">
        <v>203277865</v>
      </c>
      <c r="AF2026">
        <v>10.1</v>
      </c>
      <c r="AG2026" s="35" t="s">
        <v>184</v>
      </c>
      <c r="AH2026">
        <v>300000000</v>
      </c>
      <c r="AI2026">
        <v>20125000</v>
      </c>
      <c r="AJ2026" s="20">
        <v>44188</v>
      </c>
      <c r="AK2026" s="20">
        <v>44573</v>
      </c>
      <c r="AL2026">
        <v>9000000</v>
      </c>
      <c r="AO2026">
        <v>18000000</v>
      </c>
      <c r="AP2026" s="35" t="s">
        <v>14691</v>
      </c>
      <c r="AQ2026" s="35" t="s">
        <v>14691</v>
      </c>
      <c r="AR2026" s="35" t="s">
        <v>183</v>
      </c>
      <c r="AS2026" s="35" t="s">
        <v>2759</v>
      </c>
      <c r="AT2026" s="35" t="s">
        <v>14691</v>
      </c>
      <c r="AU2026">
        <v>10.1</v>
      </c>
      <c r="AV2026">
        <v>10.105</v>
      </c>
      <c r="AW2026" t="b">
        <v>1</v>
      </c>
      <c r="AX2026">
        <v>20125000</v>
      </c>
      <c r="AY2026" s="20">
        <v>44648</v>
      </c>
      <c r="AZ2026" s="20">
        <v>44816</v>
      </c>
      <c r="BA2026" s="20"/>
      <c r="BB2026">
        <v>1</v>
      </c>
      <c r="BC2026">
        <v>1</v>
      </c>
      <c r="BD2026">
        <v>0.5</v>
      </c>
      <c r="BE2026">
        <v>11.5</v>
      </c>
      <c r="BF2026" s="35" t="s">
        <v>14691</v>
      </c>
      <c r="BG2026" s="35" t="s">
        <v>2766</v>
      </c>
      <c r="BH2026" s="35" t="s">
        <v>2767</v>
      </c>
      <c r="BI2026" s="35" t="s">
        <v>2589</v>
      </c>
      <c r="BJ2026" s="35" t="s">
        <v>2768</v>
      </c>
    </row>
    <row r="2027" spans="1:62" x14ac:dyDescent="0.2">
      <c r="A2027">
        <v>2025</v>
      </c>
      <c r="B2027" s="35" t="s">
        <v>2750</v>
      </c>
      <c r="C2027" s="35" t="s">
        <v>2751</v>
      </c>
      <c r="D2027" s="35" t="s">
        <v>2752</v>
      </c>
      <c r="E2027" s="35" t="s">
        <v>2769</v>
      </c>
      <c r="F2027" s="35" t="s">
        <v>2754</v>
      </c>
      <c r="G2027" s="20">
        <v>44169</v>
      </c>
      <c r="H2027" s="35" t="s">
        <v>2755</v>
      </c>
      <c r="I2027" s="35" t="s">
        <v>158</v>
      </c>
      <c r="J2027" s="35" t="s">
        <v>126</v>
      </c>
      <c r="K2027">
        <v>16.5</v>
      </c>
      <c r="L2027">
        <v>9.5</v>
      </c>
      <c r="M2027" s="35" t="s">
        <v>2756</v>
      </c>
      <c r="N2027" s="35" t="s">
        <v>2757</v>
      </c>
      <c r="O2027" s="35" t="s">
        <v>112</v>
      </c>
      <c r="P2027" s="35" t="s">
        <v>2575</v>
      </c>
      <c r="Q2027" s="35" t="s">
        <v>186</v>
      </c>
      <c r="R2027" s="35" t="s">
        <v>2623</v>
      </c>
      <c r="S2027" s="35" t="s">
        <v>2758</v>
      </c>
      <c r="T2027">
        <v>20125000</v>
      </c>
      <c r="U2027">
        <v>10</v>
      </c>
      <c r="V2027" s="35" t="s">
        <v>14691</v>
      </c>
      <c r="W2027" s="35" t="s">
        <v>185</v>
      </c>
      <c r="X2027" s="35" t="s">
        <v>130</v>
      </c>
      <c r="Y2027" s="35" t="s">
        <v>56</v>
      </c>
      <c r="Z2027" s="35" t="s">
        <v>130</v>
      </c>
      <c r="AA2027" s="35" t="s">
        <v>56</v>
      </c>
      <c r="AC2027" s="35" t="s">
        <v>14691</v>
      </c>
      <c r="AD2027" s="35" t="s">
        <v>14691</v>
      </c>
      <c r="AE2027">
        <v>203277865</v>
      </c>
      <c r="AF2027">
        <v>10.1</v>
      </c>
      <c r="AG2027" s="35" t="s">
        <v>184</v>
      </c>
      <c r="AH2027">
        <v>300000000</v>
      </c>
      <c r="AI2027">
        <v>20125000</v>
      </c>
      <c r="AJ2027" s="20">
        <v>44188</v>
      </c>
      <c r="AK2027" s="20">
        <v>44573</v>
      </c>
      <c r="AL2027">
        <v>9000000</v>
      </c>
      <c r="AO2027">
        <v>18000000</v>
      </c>
      <c r="AP2027" s="35" t="s">
        <v>14691</v>
      </c>
      <c r="AQ2027" s="35" t="s">
        <v>14691</v>
      </c>
      <c r="AR2027" s="35" t="s">
        <v>183</v>
      </c>
      <c r="AS2027" s="35" t="s">
        <v>2759</v>
      </c>
      <c r="AT2027" s="35" t="s">
        <v>14691</v>
      </c>
      <c r="AU2027">
        <v>10.1</v>
      </c>
      <c r="AV2027">
        <v>10.105</v>
      </c>
      <c r="AW2027" t="b">
        <v>1</v>
      </c>
      <c r="AX2027">
        <v>20125000</v>
      </c>
      <c r="AY2027" s="20">
        <v>44648</v>
      </c>
      <c r="AZ2027" s="20">
        <v>44816</v>
      </c>
      <c r="BA2027" s="20"/>
      <c r="BB2027">
        <v>1</v>
      </c>
      <c r="BC2027">
        <v>1</v>
      </c>
      <c r="BD2027">
        <v>0.5</v>
      </c>
      <c r="BE2027">
        <v>11.5</v>
      </c>
      <c r="BF2027" s="35" t="s">
        <v>14691</v>
      </c>
      <c r="BG2027" s="35" t="s">
        <v>2770</v>
      </c>
      <c r="BH2027" s="35" t="s">
        <v>2771</v>
      </c>
      <c r="BI2027" s="35" t="s">
        <v>2613</v>
      </c>
      <c r="BJ2027" s="35" t="s">
        <v>2772</v>
      </c>
    </row>
    <row r="2028" spans="1:62" x14ac:dyDescent="0.2">
      <c r="A2028">
        <v>2026</v>
      </c>
      <c r="B2028" s="35" t="s">
        <v>9658</v>
      </c>
      <c r="C2028" s="35" t="s">
        <v>9659</v>
      </c>
      <c r="D2028" s="35" t="s">
        <v>9660</v>
      </c>
      <c r="E2028" s="35" t="s">
        <v>9661</v>
      </c>
      <c r="F2028" s="35" t="s">
        <v>9662</v>
      </c>
      <c r="G2028" s="20">
        <v>44504</v>
      </c>
      <c r="H2028" s="35" t="s">
        <v>181</v>
      </c>
      <c r="I2028" s="35" t="s">
        <v>54</v>
      </c>
      <c r="J2028" s="35" t="s">
        <v>69</v>
      </c>
      <c r="K2028">
        <v>18</v>
      </c>
      <c r="L2028">
        <v>9.1999999999999993</v>
      </c>
      <c r="M2028" s="35" t="s">
        <v>8774</v>
      </c>
      <c r="N2028" s="35" t="s">
        <v>9663</v>
      </c>
      <c r="O2028" s="35" t="s">
        <v>111</v>
      </c>
      <c r="P2028" s="35" t="s">
        <v>2575</v>
      </c>
      <c r="Q2028" s="35" t="s">
        <v>102</v>
      </c>
      <c r="R2028" s="35" t="s">
        <v>2733</v>
      </c>
      <c r="S2028" s="35" t="s">
        <v>9664</v>
      </c>
      <c r="T2028">
        <v>20010000</v>
      </c>
      <c r="U2028">
        <v>10</v>
      </c>
      <c r="V2028" s="35" t="s">
        <v>14691</v>
      </c>
      <c r="W2028" s="35" t="s">
        <v>180</v>
      </c>
      <c r="X2028" s="35" t="s">
        <v>49</v>
      </c>
      <c r="Y2028" s="35" t="s">
        <v>48</v>
      </c>
      <c r="Z2028" s="35" t="s">
        <v>14691</v>
      </c>
      <c r="AA2028" s="35" t="s">
        <v>14691</v>
      </c>
      <c r="AC2028" s="35" t="s">
        <v>14691</v>
      </c>
      <c r="AD2028" s="35" t="s">
        <v>14691</v>
      </c>
      <c r="AE2028">
        <v>204102000</v>
      </c>
      <c r="AF2028">
        <v>10.199999999999999</v>
      </c>
      <c r="AG2028" s="35" t="s">
        <v>14691</v>
      </c>
      <c r="AI2028">
        <v>10005000</v>
      </c>
      <c r="AJ2028" s="20">
        <v>44523</v>
      </c>
      <c r="AK2028" s="20"/>
      <c r="AL2028">
        <v>8638500</v>
      </c>
      <c r="AO2028">
        <v>8638500</v>
      </c>
      <c r="AP2028" s="35" t="s">
        <v>14691</v>
      </c>
      <c r="AQ2028" s="35" t="s">
        <v>14691</v>
      </c>
      <c r="AR2028" s="35" t="s">
        <v>14691</v>
      </c>
      <c r="AS2028" s="35" t="s">
        <v>14691</v>
      </c>
      <c r="AT2028" s="35" t="s">
        <v>14691</v>
      </c>
      <c r="AU2028">
        <v>10.199999999999999</v>
      </c>
      <c r="AV2028">
        <v>10.27</v>
      </c>
      <c r="AW2028" t="b">
        <v>0</v>
      </c>
      <c r="AX2028">
        <v>20010000</v>
      </c>
      <c r="AY2028" s="20">
        <v>44983</v>
      </c>
      <c r="AZ2028" s="20"/>
      <c r="BA2028" s="20">
        <v>45164</v>
      </c>
      <c r="BB2028">
        <v>1</v>
      </c>
      <c r="BC2028">
        <v>0.5</v>
      </c>
      <c r="BD2028">
        <v>1</v>
      </c>
      <c r="BE2028">
        <v>11.5</v>
      </c>
      <c r="BF2028" s="35" t="s">
        <v>14691</v>
      </c>
      <c r="BG2028" s="35" t="s">
        <v>182</v>
      </c>
      <c r="BH2028" s="35" t="s">
        <v>9665</v>
      </c>
      <c r="BI2028" s="35" t="s">
        <v>2580</v>
      </c>
      <c r="BJ2028" s="35" t="s">
        <v>9666</v>
      </c>
    </row>
    <row r="2029" spans="1:62" x14ac:dyDescent="0.2">
      <c r="A2029">
        <v>2027</v>
      </c>
      <c r="B2029" s="35" t="s">
        <v>9658</v>
      </c>
      <c r="C2029" s="35" t="s">
        <v>9659</v>
      </c>
      <c r="D2029" s="35" t="s">
        <v>9660</v>
      </c>
      <c r="E2029" s="35" t="s">
        <v>9667</v>
      </c>
      <c r="F2029" s="35" t="s">
        <v>9662</v>
      </c>
      <c r="G2029" s="20">
        <v>44504</v>
      </c>
      <c r="H2029" s="35" t="s">
        <v>181</v>
      </c>
      <c r="I2029" s="35" t="s">
        <v>54</v>
      </c>
      <c r="J2029" s="35" t="s">
        <v>69</v>
      </c>
      <c r="K2029">
        <v>18</v>
      </c>
      <c r="L2029">
        <v>9.1999999999999993</v>
      </c>
      <c r="M2029" s="35" t="s">
        <v>8774</v>
      </c>
      <c r="N2029" s="35" t="s">
        <v>9663</v>
      </c>
      <c r="O2029" s="35" t="s">
        <v>111</v>
      </c>
      <c r="P2029" s="35" t="s">
        <v>2575</v>
      </c>
      <c r="Q2029" s="35" t="s">
        <v>102</v>
      </c>
      <c r="R2029" s="35" t="s">
        <v>2733</v>
      </c>
      <c r="S2029" s="35" t="s">
        <v>9664</v>
      </c>
      <c r="T2029">
        <v>20010000</v>
      </c>
      <c r="U2029">
        <v>10</v>
      </c>
      <c r="V2029" s="35" t="s">
        <v>14691</v>
      </c>
      <c r="W2029" s="35" t="s">
        <v>180</v>
      </c>
      <c r="X2029" s="35" t="s">
        <v>49</v>
      </c>
      <c r="Y2029" s="35" t="s">
        <v>48</v>
      </c>
      <c r="Z2029" s="35" t="s">
        <v>14691</v>
      </c>
      <c r="AA2029" s="35" t="s">
        <v>14691</v>
      </c>
      <c r="AC2029" s="35" t="s">
        <v>14691</v>
      </c>
      <c r="AD2029" s="35" t="s">
        <v>14691</v>
      </c>
      <c r="AE2029">
        <v>204102000</v>
      </c>
      <c r="AF2029">
        <v>10.199999999999999</v>
      </c>
      <c r="AG2029" s="35" t="s">
        <v>14691</v>
      </c>
      <c r="AI2029">
        <v>10005000</v>
      </c>
      <c r="AJ2029" s="20">
        <v>44523</v>
      </c>
      <c r="AK2029" s="20"/>
      <c r="AL2029">
        <v>8638500</v>
      </c>
      <c r="AO2029">
        <v>8638500</v>
      </c>
      <c r="AP2029" s="35" t="s">
        <v>14691</v>
      </c>
      <c r="AQ2029" s="35" t="s">
        <v>14691</v>
      </c>
      <c r="AR2029" s="35" t="s">
        <v>14691</v>
      </c>
      <c r="AS2029" s="35" t="s">
        <v>14691</v>
      </c>
      <c r="AT2029" s="35" t="s">
        <v>14691</v>
      </c>
      <c r="AU2029">
        <v>10.199999999999999</v>
      </c>
      <c r="AV2029">
        <v>10.27</v>
      </c>
      <c r="AW2029" t="b">
        <v>0</v>
      </c>
      <c r="AX2029">
        <v>20010000</v>
      </c>
      <c r="AY2029" s="20">
        <v>44983</v>
      </c>
      <c r="AZ2029" s="20"/>
      <c r="BA2029" s="20">
        <v>45164</v>
      </c>
      <c r="BB2029">
        <v>1</v>
      </c>
      <c r="BC2029">
        <v>0.5</v>
      </c>
      <c r="BD2029">
        <v>1</v>
      </c>
      <c r="BE2029">
        <v>11.5</v>
      </c>
      <c r="BF2029" s="35" t="s">
        <v>14691</v>
      </c>
      <c r="BG2029" s="35" t="s">
        <v>9658</v>
      </c>
      <c r="BH2029" s="35" t="s">
        <v>9668</v>
      </c>
      <c r="BI2029" s="35" t="s">
        <v>2584</v>
      </c>
      <c r="BJ2029" s="35" t="s">
        <v>9669</v>
      </c>
    </row>
    <row r="2030" spans="1:62" x14ac:dyDescent="0.2">
      <c r="A2030">
        <v>2028</v>
      </c>
      <c r="B2030" s="35" t="s">
        <v>9658</v>
      </c>
      <c r="C2030" s="35" t="s">
        <v>9659</v>
      </c>
      <c r="D2030" s="35" t="s">
        <v>9660</v>
      </c>
      <c r="E2030" s="35" t="s">
        <v>9670</v>
      </c>
      <c r="F2030" s="35" t="s">
        <v>9662</v>
      </c>
      <c r="G2030" s="20">
        <v>44504</v>
      </c>
      <c r="H2030" s="35" t="s">
        <v>181</v>
      </c>
      <c r="I2030" s="35" t="s">
        <v>54</v>
      </c>
      <c r="J2030" s="35" t="s">
        <v>69</v>
      </c>
      <c r="K2030">
        <v>18</v>
      </c>
      <c r="L2030">
        <v>9.1999999999999993</v>
      </c>
      <c r="M2030" s="35" t="s">
        <v>8774</v>
      </c>
      <c r="N2030" s="35" t="s">
        <v>9663</v>
      </c>
      <c r="O2030" s="35" t="s">
        <v>111</v>
      </c>
      <c r="P2030" s="35" t="s">
        <v>2575</v>
      </c>
      <c r="Q2030" s="35" t="s">
        <v>102</v>
      </c>
      <c r="R2030" s="35" t="s">
        <v>2733</v>
      </c>
      <c r="S2030" s="35" t="s">
        <v>9664</v>
      </c>
      <c r="T2030">
        <v>20010000</v>
      </c>
      <c r="U2030">
        <v>10</v>
      </c>
      <c r="V2030" s="35" t="s">
        <v>14691</v>
      </c>
      <c r="W2030" s="35" t="s">
        <v>180</v>
      </c>
      <c r="X2030" s="35" t="s">
        <v>49</v>
      </c>
      <c r="Y2030" s="35" t="s">
        <v>48</v>
      </c>
      <c r="Z2030" s="35" t="s">
        <v>14691</v>
      </c>
      <c r="AA2030" s="35" t="s">
        <v>14691</v>
      </c>
      <c r="AC2030" s="35" t="s">
        <v>14691</v>
      </c>
      <c r="AD2030" s="35" t="s">
        <v>14691</v>
      </c>
      <c r="AE2030">
        <v>204102000</v>
      </c>
      <c r="AF2030">
        <v>10.199999999999999</v>
      </c>
      <c r="AG2030" s="35" t="s">
        <v>14691</v>
      </c>
      <c r="AI2030">
        <v>10005000</v>
      </c>
      <c r="AJ2030" s="20">
        <v>44523</v>
      </c>
      <c r="AK2030" s="20"/>
      <c r="AL2030">
        <v>8638500</v>
      </c>
      <c r="AO2030">
        <v>8638500</v>
      </c>
      <c r="AP2030" s="35" t="s">
        <v>14691</v>
      </c>
      <c r="AQ2030" s="35" t="s">
        <v>14691</v>
      </c>
      <c r="AR2030" s="35" t="s">
        <v>14691</v>
      </c>
      <c r="AS2030" s="35" t="s">
        <v>14691</v>
      </c>
      <c r="AT2030" s="35" t="s">
        <v>14691</v>
      </c>
      <c r="AU2030">
        <v>10.199999999999999</v>
      </c>
      <c r="AV2030">
        <v>10.27</v>
      </c>
      <c r="AW2030" t="b">
        <v>0</v>
      </c>
      <c r="AX2030">
        <v>20010000</v>
      </c>
      <c r="AY2030" s="20">
        <v>44983</v>
      </c>
      <c r="AZ2030" s="20"/>
      <c r="BA2030" s="20">
        <v>45164</v>
      </c>
      <c r="BB2030">
        <v>1</v>
      </c>
      <c r="BC2030">
        <v>0.5</v>
      </c>
      <c r="BD2030">
        <v>1</v>
      </c>
      <c r="BE2030">
        <v>11.5</v>
      </c>
      <c r="BF2030" s="35" t="s">
        <v>14691</v>
      </c>
      <c r="BG2030" s="35" t="s">
        <v>9671</v>
      </c>
      <c r="BH2030" s="35" t="s">
        <v>9672</v>
      </c>
      <c r="BI2030" s="35" t="s">
        <v>2589</v>
      </c>
      <c r="BJ2030" s="35" t="s">
        <v>9673</v>
      </c>
    </row>
    <row r="2031" spans="1:62" x14ac:dyDescent="0.2">
      <c r="A2031">
        <v>2029</v>
      </c>
      <c r="B2031" s="35" t="s">
        <v>11813</v>
      </c>
      <c r="C2031" s="35" t="s">
        <v>11814</v>
      </c>
      <c r="D2031" s="35" t="s">
        <v>11815</v>
      </c>
      <c r="E2031" s="35" t="s">
        <v>11816</v>
      </c>
      <c r="F2031" s="35" t="s">
        <v>11817</v>
      </c>
      <c r="G2031" s="20">
        <v>44398</v>
      </c>
      <c r="H2031" s="35" t="s">
        <v>2755</v>
      </c>
      <c r="I2031" s="35" t="s">
        <v>61</v>
      </c>
      <c r="J2031" s="35" t="s">
        <v>137</v>
      </c>
      <c r="K2031">
        <v>18</v>
      </c>
      <c r="L2031">
        <v>9.1999999999999993</v>
      </c>
      <c r="M2031" s="35" t="s">
        <v>11818</v>
      </c>
      <c r="N2031" s="35" t="s">
        <v>11819</v>
      </c>
      <c r="O2031" s="35" t="s">
        <v>112</v>
      </c>
      <c r="P2031" s="35" t="s">
        <v>3549</v>
      </c>
      <c r="Q2031" s="35" t="s">
        <v>52</v>
      </c>
      <c r="R2031" s="35" t="s">
        <v>2623</v>
      </c>
      <c r="S2031" s="35" t="s">
        <v>11820</v>
      </c>
      <c r="T2031">
        <v>11500000</v>
      </c>
      <c r="U2031">
        <v>10</v>
      </c>
      <c r="V2031" s="35" t="s">
        <v>11821</v>
      </c>
      <c r="W2031" s="35" t="s">
        <v>178</v>
      </c>
      <c r="X2031" s="35" t="s">
        <v>147</v>
      </c>
      <c r="Y2031" s="35" t="s">
        <v>167</v>
      </c>
      <c r="Z2031" s="35" t="s">
        <v>14691</v>
      </c>
      <c r="AA2031" s="35" t="s">
        <v>14691</v>
      </c>
      <c r="AC2031" s="35" t="s">
        <v>14691</v>
      </c>
      <c r="AD2031" s="35" t="s">
        <v>14691</v>
      </c>
      <c r="AE2031">
        <v>116725000</v>
      </c>
      <c r="AF2031">
        <v>10.15</v>
      </c>
      <c r="AG2031" s="35" t="s">
        <v>14691</v>
      </c>
      <c r="AI2031">
        <v>11500000</v>
      </c>
      <c r="AJ2031" s="20">
        <v>44560</v>
      </c>
      <c r="AK2031" s="20"/>
      <c r="AL2031">
        <v>5285000</v>
      </c>
      <c r="AM2031">
        <v>528500</v>
      </c>
      <c r="AP2031" s="35" t="s">
        <v>14691</v>
      </c>
      <c r="AQ2031" s="35" t="s">
        <v>14691</v>
      </c>
      <c r="AR2031" s="35" t="s">
        <v>14691</v>
      </c>
      <c r="AS2031" s="35" t="s">
        <v>14691</v>
      </c>
      <c r="AT2031" s="35" t="s">
        <v>14691</v>
      </c>
      <c r="AU2031">
        <v>10.15</v>
      </c>
      <c r="AV2031">
        <v>10.226000000000001</v>
      </c>
      <c r="AW2031" t="b">
        <v>0</v>
      </c>
      <c r="AX2031">
        <v>11500000</v>
      </c>
      <c r="AY2031" s="20">
        <v>45019</v>
      </c>
      <c r="AZ2031" s="20"/>
      <c r="BA2031" s="20"/>
      <c r="BB2031">
        <v>1</v>
      </c>
      <c r="BC2031">
        <v>1</v>
      </c>
      <c r="BD2031">
        <v>1</v>
      </c>
      <c r="BE2031">
        <v>11.5</v>
      </c>
      <c r="BF2031" s="35" t="s">
        <v>14691</v>
      </c>
      <c r="BG2031" s="35" t="s">
        <v>179</v>
      </c>
      <c r="BH2031" s="35" t="s">
        <v>11822</v>
      </c>
      <c r="BI2031" s="35" t="s">
        <v>2580</v>
      </c>
      <c r="BJ2031" s="35" t="s">
        <v>11823</v>
      </c>
    </row>
    <row r="2032" spans="1:62" x14ac:dyDescent="0.2">
      <c r="A2032">
        <v>2030</v>
      </c>
      <c r="B2032" s="35" t="s">
        <v>11813</v>
      </c>
      <c r="C2032" s="35" t="s">
        <v>11814</v>
      </c>
      <c r="D2032" s="35" t="s">
        <v>11815</v>
      </c>
      <c r="E2032" s="35" t="s">
        <v>11824</v>
      </c>
      <c r="F2032" s="35" t="s">
        <v>11817</v>
      </c>
      <c r="G2032" s="20">
        <v>44398</v>
      </c>
      <c r="H2032" s="35" t="s">
        <v>2755</v>
      </c>
      <c r="I2032" s="35" t="s">
        <v>61</v>
      </c>
      <c r="J2032" s="35" t="s">
        <v>137</v>
      </c>
      <c r="K2032">
        <v>18</v>
      </c>
      <c r="L2032">
        <v>9.1999999999999993</v>
      </c>
      <c r="M2032" s="35" t="s">
        <v>11818</v>
      </c>
      <c r="N2032" s="35" t="s">
        <v>11819</v>
      </c>
      <c r="O2032" s="35" t="s">
        <v>112</v>
      </c>
      <c r="P2032" s="35" t="s">
        <v>3549</v>
      </c>
      <c r="Q2032" s="35" t="s">
        <v>52</v>
      </c>
      <c r="R2032" s="35" t="s">
        <v>2623</v>
      </c>
      <c r="S2032" s="35" t="s">
        <v>11820</v>
      </c>
      <c r="T2032">
        <v>11500000</v>
      </c>
      <c r="U2032">
        <v>10</v>
      </c>
      <c r="V2032" s="35" t="s">
        <v>11821</v>
      </c>
      <c r="W2032" s="35" t="s">
        <v>178</v>
      </c>
      <c r="X2032" s="35" t="s">
        <v>147</v>
      </c>
      <c r="Y2032" s="35" t="s">
        <v>167</v>
      </c>
      <c r="Z2032" s="35" t="s">
        <v>14691</v>
      </c>
      <c r="AA2032" s="35" t="s">
        <v>14691</v>
      </c>
      <c r="AC2032" s="35" t="s">
        <v>14691</v>
      </c>
      <c r="AD2032" s="35" t="s">
        <v>14691</v>
      </c>
      <c r="AE2032">
        <v>116725000</v>
      </c>
      <c r="AF2032">
        <v>10.15</v>
      </c>
      <c r="AG2032" s="35" t="s">
        <v>14691</v>
      </c>
      <c r="AI2032">
        <v>11500000</v>
      </c>
      <c r="AJ2032" s="20">
        <v>44560</v>
      </c>
      <c r="AK2032" s="20"/>
      <c r="AL2032">
        <v>5285000</v>
      </c>
      <c r="AM2032">
        <v>528500</v>
      </c>
      <c r="AP2032" s="35" t="s">
        <v>14691</v>
      </c>
      <c r="AQ2032" s="35" t="s">
        <v>14691</v>
      </c>
      <c r="AR2032" s="35" t="s">
        <v>14691</v>
      </c>
      <c r="AS2032" s="35" t="s">
        <v>14691</v>
      </c>
      <c r="AT2032" s="35" t="s">
        <v>14691</v>
      </c>
      <c r="AU2032">
        <v>10.15</v>
      </c>
      <c r="AV2032">
        <v>10.226000000000001</v>
      </c>
      <c r="AW2032" t="b">
        <v>0</v>
      </c>
      <c r="AX2032">
        <v>11500000</v>
      </c>
      <c r="AY2032" s="20">
        <v>45019</v>
      </c>
      <c r="AZ2032" s="20"/>
      <c r="BA2032" s="20"/>
      <c r="BB2032">
        <v>1</v>
      </c>
      <c r="BC2032">
        <v>1</v>
      </c>
      <c r="BD2032">
        <v>1</v>
      </c>
      <c r="BE2032">
        <v>11.5</v>
      </c>
      <c r="BF2032" s="35" t="s">
        <v>14691</v>
      </c>
      <c r="BG2032" s="35" t="s">
        <v>11825</v>
      </c>
      <c r="BH2032" s="35" t="s">
        <v>11826</v>
      </c>
      <c r="BI2032" s="35" t="s">
        <v>2584</v>
      </c>
      <c r="BJ2032" s="35" t="s">
        <v>11827</v>
      </c>
    </row>
    <row r="2033" spans="1:62" x14ac:dyDescent="0.2">
      <c r="A2033">
        <v>2031</v>
      </c>
      <c r="B2033" s="35" t="s">
        <v>11813</v>
      </c>
      <c r="C2033" s="35" t="s">
        <v>11814</v>
      </c>
      <c r="D2033" s="35" t="s">
        <v>11815</v>
      </c>
      <c r="E2033" s="35" t="s">
        <v>11828</v>
      </c>
      <c r="F2033" s="35" t="s">
        <v>11817</v>
      </c>
      <c r="G2033" s="20">
        <v>44398</v>
      </c>
      <c r="H2033" s="35" t="s">
        <v>2755</v>
      </c>
      <c r="I2033" s="35" t="s">
        <v>61</v>
      </c>
      <c r="J2033" s="35" t="s">
        <v>137</v>
      </c>
      <c r="K2033">
        <v>18</v>
      </c>
      <c r="L2033">
        <v>9.1999999999999993</v>
      </c>
      <c r="M2033" s="35" t="s">
        <v>11818</v>
      </c>
      <c r="N2033" s="35" t="s">
        <v>11819</v>
      </c>
      <c r="O2033" s="35" t="s">
        <v>112</v>
      </c>
      <c r="P2033" s="35" t="s">
        <v>3549</v>
      </c>
      <c r="Q2033" s="35" t="s">
        <v>52</v>
      </c>
      <c r="R2033" s="35" t="s">
        <v>2623</v>
      </c>
      <c r="S2033" s="35" t="s">
        <v>11820</v>
      </c>
      <c r="T2033">
        <v>11500000</v>
      </c>
      <c r="U2033">
        <v>10</v>
      </c>
      <c r="V2033" s="35" t="s">
        <v>11821</v>
      </c>
      <c r="W2033" s="35" t="s">
        <v>178</v>
      </c>
      <c r="X2033" s="35" t="s">
        <v>147</v>
      </c>
      <c r="Y2033" s="35" t="s">
        <v>167</v>
      </c>
      <c r="Z2033" s="35" t="s">
        <v>14691</v>
      </c>
      <c r="AA2033" s="35" t="s">
        <v>14691</v>
      </c>
      <c r="AC2033" s="35" t="s">
        <v>14691</v>
      </c>
      <c r="AD2033" s="35" t="s">
        <v>14691</v>
      </c>
      <c r="AE2033">
        <v>116725000</v>
      </c>
      <c r="AF2033">
        <v>10.15</v>
      </c>
      <c r="AG2033" s="35" t="s">
        <v>14691</v>
      </c>
      <c r="AI2033">
        <v>11500000</v>
      </c>
      <c r="AJ2033" s="20">
        <v>44560</v>
      </c>
      <c r="AK2033" s="20"/>
      <c r="AL2033">
        <v>5285000</v>
      </c>
      <c r="AM2033">
        <v>528500</v>
      </c>
      <c r="AP2033" s="35" t="s">
        <v>14691</v>
      </c>
      <c r="AQ2033" s="35" t="s">
        <v>14691</v>
      </c>
      <c r="AR2033" s="35" t="s">
        <v>14691</v>
      </c>
      <c r="AS2033" s="35" t="s">
        <v>14691</v>
      </c>
      <c r="AT2033" s="35" t="s">
        <v>14691</v>
      </c>
      <c r="AU2033">
        <v>10.15</v>
      </c>
      <c r="AV2033">
        <v>10.226000000000001</v>
      </c>
      <c r="AW2033" t="b">
        <v>0</v>
      </c>
      <c r="AX2033">
        <v>11500000</v>
      </c>
      <c r="AY2033" s="20">
        <v>45019</v>
      </c>
      <c r="AZ2033" s="20"/>
      <c r="BA2033" s="20"/>
      <c r="BB2033">
        <v>1</v>
      </c>
      <c r="BC2033">
        <v>1</v>
      </c>
      <c r="BD2033">
        <v>1</v>
      </c>
      <c r="BE2033">
        <v>11.5</v>
      </c>
      <c r="BF2033" s="35" t="s">
        <v>14691</v>
      </c>
      <c r="BG2033" s="35" t="s">
        <v>11829</v>
      </c>
      <c r="BH2033" s="35" t="s">
        <v>11830</v>
      </c>
      <c r="BI2033" s="35" t="s">
        <v>2589</v>
      </c>
      <c r="BJ2033" s="35" t="s">
        <v>11831</v>
      </c>
    </row>
    <row r="2034" spans="1:62" x14ac:dyDescent="0.2">
      <c r="A2034">
        <v>2032</v>
      </c>
      <c r="B2034" s="35" t="s">
        <v>10548</v>
      </c>
      <c r="C2034" s="35" t="s">
        <v>10549</v>
      </c>
      <c r="D2034" s="35" t="s">
        <v>10550</v>
      </c>
      <c r="E2034" s="35" t="s">
        <v>10551</v>
      </c>
      <c r="F2034" s="35" t="s">
        <v>10552</v>
      </c>
      <c r="G2034" s="20">
        <v>44217</v>
      </c>
      <c r="H2034" s="35" t="s">
        <v>3225</v>
      </c>
      <c r="I2034" s="35" t="s">
        <v>54</v>
      </c>
      <c r="J2034" s="35" t="s">
        <v>176</v>
      </c>
      <c r="K2034">
        <v>18</v>
      </c>
      <c r="L2034">
        <v>9.1999999999999993</v>
      </c>
      <c r="M2034" s="35" t="s">
        <v>10553</v>
      </c>
      <c r="N2034" s="35" t="s">
        <v>10554</v>
      </c>
      <c r="O2034" s="35" t="s">
        <v>68</v>
      </c>
      <c r="P2034" s="35" t="s">
        <v>2656</v>
      </c>
      <c r="Q2034" s="35" t="s">
        <v>51</v>
      </c>
      <c r="R2034" s="35" t="s">
        <v>2577</v>
      </c>
      <c r="S2034" s="35" t="s">
        <v>10555</v>
      </c>
      <c r="T2034">
        <v>25578466</v>
      </c>
      <c r="U2034">
        <v>10</v>
      </c>
      <c r="V2034" s="35" t="s">
        <v>3145</v>
      </c>
      <c r="W2034" s="35" t="s">
        <v>175</v>
      </c>
      <c r="X2034" s="35" t="s">
        <v>72</v>
      </c>
      <c r="Y2034" s="35" t="s">
        <v>48</v>
      </c>
      <c r="Z2034" s="35" t="s">
        <v>72</v>
      </c>
      <c r="AA2034" s="35" t="s">
        <v>167</v>
      </c>
      <c r="AC2034" s="35" t="s">
        <v>14691</v>
      </c>
      <c r="AD2034" s="35" t="s">
        <v>14691</v>
      </c>
      <c r="AE2034">
        <v>255800954</v>
      </c>
      <c r="AF2034">
        <v>10</v>
      </c>
      <c r="AG2034" s="35" t="s">
        <v>174</v>
      </c>
      <c r="AH2034">
        <v>2019000000</v>
      </c>
      <c r="AI2034">
        <v>6394617</v>
      </c>
      <c r="AJ2034" s="20">
        <v>44260</v>
      </c>
      <c r="AK2034" s="20">
        <v>44410</v>
      </c>
      <c r="AL2034">
        <v>7690693</v>
      </c>
      <c r="AO2034">
        <v>5127129</v>
      </c>
      <c r="AP2034" s="35" t="s">
        <v>14691</v>
      </c>
      <c r="AQ2034" s="35" t="s">
        <v>14691</v>
      </c>
      <c r="AR2034" s="35" t="s">
        <v>14691</v>
      </c>
      <c r="AS2034" s="35" t="s">
        <v>14691</v>
      </c>
      <c r="AT2034" s="35" t="s">
        <v>14691</v>
      </c>
      <c r="AU2034">
        <v>10.01</v>
      </c>
      <c r="AV2034">
        <v>10.073</v>
      </c>
      <c r="AW2034" t="b">
        <v>1</v>
      </c>
      <c r="AX2034">
        <v>25578466</v>
      </c>
      <c r="AY2034" s="20">
        <v>44994</v>
      </c>
      <c r="AZ2034" s="20">
        <v>44683</v>
      </c>
      <c r="BA2034" s="20"/>
      <c r="BB2034">
        <v>1</v>
      </c>
      <c r="BC2034">
        <v>0.25</v>
      </c>
      <c r="BD2034">
        <v>1</v>
      </c>
      <c r="BE2034">
        <v>11.5</v>
      </c>
      <c r="BF2034" s="35" t="s">
        <v>14691</v>
      </c>
      <c r="BG2034" s="35" t="s">
        <v>177</v>
      </c>
      <c r="BH2034" s="35" t="s">
        <v>10556</v>
      </c>
      <c r="BI2034" s="35" t="s">
        <v>2580</v>
      </c>
      <c r="BJ2034" s="35" t="s">
        <v>10557</v>
      </c>
    </row>
    <row r="2035" spans="1:62" x14ac:dyDescent="0.2">
      <c r="A2035">
        <v>2033</v>
      </c>
      <c r="B2035" s="35" t="s">
        <v>10548</v>
      </c>
      <c r="C2035" s="35" t="s">
        <v>10549</v>
      </c>
      <c r="D2035" s="35" t="s">
        <v>10550</v>
      </c>
      <c r="E2035" s="35" t="s">
        <v>10558</v>
      </c>
      <c r="F2035" s="35" t="s">
        <v>10552</v>
      </c>
      <c r="G2035" s="20">
        <v>44217</v>
      </c>
      <c r="H2035" s="35" t="s">
        <v>3225</v>
      </c>
      <c r="I2035" s="35" t="s">
        <v>54</v>
      </c>
      <c r="J2035" s="35" t="s">
        <v>176</v>
      </c>
      <c r="K2035">
        <v>18</v>
      </c>
      <c r="L2035">
        <v>9.1999999999999993</v>
      </c>
      <c r="M2035" s="35" t="s">
        <v>10553</v>
      </c>
      <c r="N2035" s="35" t="s">
        <v>10554</v>
      </c>
      <c r="O2035" s="35" t="s">
        <v>68</v>
      </c>
      <c r="P2035" s="35" t="s">
        <v>2656</v>
      </c>
      <c r="Q2035" s="35" t="s">
        <v>51</v>
      </c>
      <c r="R2035" s="35" t="s">
        <v>2577</v>
      </c>
      <c r="S2035" s="35" t="s">
        <v>10555</v>
      </c>
      <c r="T2035">
        <v>25578466</v>
      </c>
      <c r="U2035">
        <v>10</v>
      </c>
      <c r="V2035" s="35" t="s">
        <v>3145</v>
      </c>
      <c r="W2035" s="35" t="s">
        <v>175</v>
      </c>
      <c r="X2035" s="35" t="s">
        <v>72</v>
      </c>
      <c r="Y2035" s="35" t="s">
        <v>48</v>
      </c>
      <c r="Z2035" s="35" t="s">
        <v>72</v>
      </c>
      <c r="AA2035" s="35" t="s">
        <v>167</v>
      </c>
      <c r="AC2035" s="35" t="s">
        <v>14691</v>
      </c>
      <c r="AD2035" s="35" t="s">
        <v>14691</v>
      </c>
      <c r="AE2035">
        <v>255800954</v>
      </c>
      <c r="AF2035">
        <v>10</v>
      </c>
      <c r="AG2035" s="35" t="s">
        <v>174</v>
      </c>
      <c r="AH2035">
        <v>2019000000</v>
      </c>
      <c r="AI2035">
        <v>6394617</v>
      </c>
      <c r="AJ2035" s="20">
        <v>44260</v>
      </c>
      <c r="AK2035" s="20">
        <v>44410</v>
      </c>
      <c r="AL2035">
        <v>7690693</v>
      </c>
      <c r="AO2035">
        <v>5127129</v>
      </c>
      <c r="AP2035" s="35" t="s">
        <v>14691</v>
      </c>
      <c r="AQ2035" s="35" t="s">
        <v>14691</v>
      </c>
      <c r="AR2035" s="35" t="s">
        <v>14691</v>
      </c>
      <c r="AS2035" s="35" t="s">
        <v>14691</v>
      </c>
      <c r="AT2035" s="35" t="s">
        <v>14691</v>
      </c>
      <c r="AU2035">
        <v>10.01</v>
      </c>
      <c r="AV2035">
        <v>10.073</v>
      </c>
      <c r="AW2035" t="b">
        <v>1</v>
      </c>
      <c r="AX2035">
        <v>25578466</v>
      </c>
      <c r="AY2035" s="20">
        <v>44994</v>
      </c>
      <c r="AZ2035" s="20">
        <v>44683</v>
      </c>
      <c r="BA2035" s="20"/>
      <c r="BB2035">
        <v>1</v>
      </c>
      <c r="BC2035">
        <v>0.25</v>
      </c>
      <c r="BD2035">
        <v>1</v>
      </c>
      <c r="BE2035">
        <v>11.5</v>
      </c>
      <c r="BF2035" s="35" t="s">
        <v>14691</v>
      </c>
      <c r="BG2035" s="35" t="s">
        <v>10559</v>
      </c>
      <c r="BH2035" s="35" t="s">
        <v>10560</v>
      </c>
      <c r="BI2035" s="35" t="s">
        <v>2584</v>
      </c>
      <c r="BJ2035" s="35" t="s">
        <v>10561</v>
      </c>
    </row>
    <row r="2036" spans="1:62" x14ac:dyDescent="0.2">
      <c r="A2036">
        <v>2034</v>
      </c>
      <c r="B2036" s="35" t="s">
        <v>10548</v>
      </c>
      <c r="C2036" s="35" t="s">
        <v>10549</v>
      </c>
      <c r="D2036" s="35" t="s">
        <v>10550</v>
      </c>
      <c r="E2036" s="35" t="s">
        <v>10562</v>
      </c>
      <c r="F2036" s="35" t="s">
        <v>10552</v>
      </c>
      <c r="G2036" s="20">
        <v>44217</v>
      </c>
      <c r="H2036" s="35" t="s">
        <v>3225</v>
      </c>
      <c r="I2036" s="35" t="s">
        <v>54</v>
      </c>
      <c r="J2036" s="35" t="s">
        <v>176</v>
      </c>
      <c r="K2036">
        <v>18</v>
      </c>
      <c r="L2036">
        <v>9.1999999999999993</v>
      </c>
      <c r="M2036" s="35" t="s">
        <v>10553</v>
      </c>
      <c r="N2036" s="35" t="s">
        <v>10554</v>
      </c>
      <c r="O2036" s="35" t="s">
        <v>68</v>
      </c>
      <c r="P2036" s="35" t="s">
        <v>2656</v>
      </c>
      <c r="Q2036" s="35" t="s">
        <v>51</v>
      </c>
      <c r="R2036" s="35" t="s">
        <v>2577</v>
      </c>
      <c r="S2036" s="35" t="s">
        <v>10555</v>
      </c>
      <c r="T2036">
        <v>25578466</v>
      </c>
      <c r="U2036">
        <v>10</v>
      </c>
      <c r="V2036" s="35" t="s">
        <v>3145</v>
      </c>
      <c r="W2036" s="35" t="s">
        <v>175</v>
      </c>
      <c r="X2036" s="35" t="s">
        <v>72</v>
      </c>
      <c r="Y2036" s="35" t="s">
        <v>48</v>
      </c>
      <c r="Z2036" s="35" t="s">
        <v>72</v>
      </c>
      <c r="AA2036" s="35" t="s">
        <v>167</v>
      </c>
      <c r="AC2036" s="35" t="s">
        <v>14691</v>
      </c>
      <c r="AD2036" s="35" t="s">
        <v>14691</v>
      </c>
      <c r="AE2036">
        <v>255800954</v>
      </c>
      <c r="AF2036">
        <v>10</v>
      </c>
      <c r="AG2036" s="35" t="s">
        <v>174</v>
      </c>
      <c r="AH2036">
        <v>2019000000</v>
      </c>
      <c r="AI2036">
        <v>6394617</v>
      </c>
      <c r="AJ2036" s="20">
        <v>44260</v>
      </c>
      <c r="AK2036" s="20">
        <v>44410</v>
      </c>
      <c r="AL2036">
        <v>7690693</v>
      </c>
      <c r="AO2036">
        <v>5127129</v>
      </c>
      <c r="AP2036" s="35" t="s">
        <v>14691</v>
      </c>
      <c r="AQ2036" s="35" t="s">
        <v>14691</v>
      </c>
      <c r="AR2036" s="35" t="s">
        <v>14691</v>
      </c>
      <c r="AS2036" s="35" t="s">
        <v>14691</v>
      </c>
      <c r="AT2036" s="35" t="s">
        <v>14691</v>
      </c>
      <c r="AU2036">
        <v>10.01</v>
      </c>
      <c r="AV2036">
        <v>10.073</v>
      </c>
      <c r="AW2036" t="b">
        <v>1</v>
      </c>
      <c r="AX2036">
        <v>25578466</v>
      </c>
      <c r="AY2036" s="20">
        <v>44994</v>
      </c>
      <c r="AZ2036" s="20">
        <v>44683</v>
      </c>
      <c r="BA2036" s="20"/>
      <c r="BB2036">
        <v>1</v>
      </c>
      <c r="BC2036">
        <v>0.25</v>
      </c>
      <c r="BD2036">
        <v>1</v>
      </c>
      <c r="BE2036">
        <v>11.5</v>
      </c>
      <c r="BF2036" s="35" t="s">
        <v>14691</v>
      </c>
      <c r="BG2036" s="35" t="s">
        <v>10563</v>
      </c>
      <c r="BH2036" s="35" t="s">
        <v>10564</v>
      </c>
      <c r="BI2036" s="35" t="s">
        <v>2589</v>
      </c>
      <c r="BJ2036" s="35" t="s">
        <v>10565</v>
      </c>
    </row>
    <row r="2037" spans="1:62" x14ac:dyDescent="0.2">
      <c r="A2037">
        <v>2035</v>
      </c>
      <c r="B2037" s="35" t="s">
        <v>6413</v>
      </c>
      <c r="C2037" s="35" t="s">
        <v>6414</v>
      </c>
      <c r="D2037" s="35" t="s">
        <v>6415</v>
      </c>
      <c r="E2037" s="35" t="s">
        <v>6416</v>
      </c>
      <c r="F2037" s="35" t="s">
        <v>6417</v>
      </c>
      <c r="G2037" s="20">
        <v>44172</v>
      </c>
      <c r="H2037" s="35" t="s">
        <v>3225</v>
      </c>
      <c r="I2037" s="35" t="s">
        <v>54</v>
      </c>
      <c r="J2037" s="35" t="s">
        <v>69</v>
      </c>
      <c r="K2037">
        <v>18</v>
      </c>
      <c r="L2037">
        <v>9.1999999999999993</v>
      </c>
      <c r="M2037" s="35" t="s">
        <v>5495</v>
      </c>
      <c r="N2037" s="35" t="s">
        <v>6418</v>
      </c>
      <c r="O2037" s="35" t="s">
        <v>52</v>
      </c>
      <c r="P2037" s="35" t="s">
        <v>2656</v>
      </c>
      <c r="Q2037" s="35" t="s">
        <v>136</v>
      </c>
      <c r="R2037" s="35" t="s">
        <v>2623</v>
      </c>
      <c r="S2037" s="35" t="s">
        <v>6419</v>
      </c>
      <c r="T2037">
        <v>23000000</v>
      </c>
      <c r="U2037">
        <v>10</v>
      </c>
      <c r="V2037" s="35" t="s">
        <v>6420</v>
      </c>
      <c r="W2037" s="35" t="s">
        <v>49</v>
      </c>
      <c r="X2037" s="35" t="s">
        <v>49</v>
      </c>
      <c r="Y2037" s="35" t="s">
        <v>48</v>
      </c>
      <c r="Z2037" s="35" t="s">
        <v>14691</v>
      </c>
      <c r="AA2037" s="35" t="s">
        <v>14691</v>
      </c>
      <c r="AC2037" s="35" t="s">
        <v>14691</v>
      </c>
      <c r="AD2037" s="35" t="s">
        <v>14691</v>
      </c>
      <c r="AE2037">
        <v>230000000</v>
      </c>
      <c r="AF2037">
        <v>10</v>
      </c>
      <c r="AG2037" s="35" t="s">
        <v>14691</v>
      </c>
      <c r="AI2037">
        <v>11500000</v>
      </c>
      <c r="AJ2037" s="20">
        <v>44188</v>
      </c>
      <c r="AK2037" s="20"/>
      <c r="AL2037">
        <v>7350000</v>
      </c>
      <c r="AO2037">
        <v>7350000</v>
      </c>
      <c r="AP2037" s="35" t="s">
        <v>14691</v>
      </c>
      <c r="AQ2037" s="35" t="s">
        <v>14691</v>
      </c>
      <c r="AR2037" s="35" t="s">
        <v>14691</v>
      </c>
      <c r="AS2037" s="35" t="s">
        <v>14691</v>
      </c>
      <c r="AT2037" s="35" t="s">
        <v>14691</v>
      </c>
      <c r="AU2037">
        <v>10</v>
      </c>
      <c r="AV2037">
        <v>10.034000000000001</v>
      </c>
      <c r="AW2037" t="b">
        <v>0</v>
      </c>
      <c r="AX2037">
        <v>23000000</v>
      </c>
      <c r="AY2037" s="20">
        <v>44923</v>
      </c>
      <c r="AZ2037" s="20"/>
      <c r="BA2037" s="20"/>
      <c r="BB2037">
        <v>1</v>
      </c>
      <c r="BC2037">
        <v>0.5</v>
      </c>
      <c r="BD2037">
        <v>1</v>
      </c>
      <c r="BE2037">
        <v>11.5</v>
      </c>
      <c r="BF2037" s="35" t="s">
        <v>14691</v>
      </c>
      <c r="BG2037" s="35" t="s">
        <v>173</v>
      </c>
      <c r="BH2037" s="35" t="s">
        <v>6421</v>
      </c>
      <c r="BI2037" s="35" t="s">
        <v>2580</v>
      </c>
      <c r="BJ2037" s="35" t="s">
        <v>6422</v>
      </c>
    </row>
    <row r="2038" spans="1:62" x14ac:dyDescent="0.2">
      <c r="A2038">
        <v>2036</v>
      </c>
      <c r="B2038" s="35" t="s">
        <v>6413</v>
      </c>
      <c r="C2038" s="35" t="s">
        <v>6414</v>
      </c>
      <c r="D2038" s="35" t="s">
        <v>6415</v>
      </c>
      <c r="E2038" s="35" t="s">
        <v>6423</v>
      </c>
      <c r="F2038" s="35" t="s">
        <v>6417</v>
      </c>
      <c r="G2038" s="20">
        <v>44172</v>
      </c>
      <c r="H2038" s="35" t="s">
        <v>3225</v>
      </c>
      <c r="I2038" s="35" t="s">
        <v>54</v>
      </c>
      <c r="J2038" s="35" t="s">
        <v>69</v>
      </c>
      <c r="K2038">
        <v>18</v>
      </c>
      <c r="L2038">
        <v>9.1999999999999993</v>
      </c>
      <c r="M2038" s="35" t="s">
        <v>5495</v>
      </c>
      <c r="N2038" s="35" t="s">
        <v>6418</v>
      </c>
      <c r="O2038" s="35" t="s">
        <v>52</v>
      </c>
      <c r="P2038" s="35" t="s">
        <v>2656</v>
      </c>
      <c r="Q2038" s="35" t="s">
        <v>136</v>
      </c>
      <c r="R2038" s="35" t="s">
        <v>2623</v>
      </c>
      <c r="S2038" s="35" t="s">
        <v>6419</v>
      </c>
      <c r="T2038">
        <v>23000000</v>
      </c>
      <c r="U2038">
        <v>10</v>
      </c>
      <c r="V2038" s="35" t="s">
        <v>6420</v>
      </c>
      <c r="W2038" s="35" t="s">
        <v>49</v>
      </c>
      <c r="X2038" s="35" t="s">
        <v>49</v>
      </c>
      <c r="Y2038" s="35" t="s">
        <v>48</v>
      </c>
      <c r="Z2038" s="35" t="s">
        <v>14691</v>
      </c>
      <c r="AA2038" s="35" t="s">
        <v>14691</v>
      </c>
      <c r="AC2038" s="35" t="s">
        <v>14691</v>
      </c>
      <c r="AD2038" s="35" t="s">
        <v>14691</v>
      </c>
      <c r="AE2038">
        <v>230000000</v>
      </c>
      <c r="AF2038">
        <v>10</v>
      </c>
      <c r="AG2038" s="35" t="s">
        <v>14691</v>
      </c>
      <c r="AI2038">
        <v>11500000</v>
      </c>
      <c r="AJ2038" s="20">
        <v>44188</v>
      </c>
      <c r="AK2038" s="20"/>
      <c r="AL2038">
        <v>7350000</v>
      </c>
      <c r="AO2038">
        <v>7350000</v>
      </c>
      <c r="AP2038" s="35" t="s">
        <v>14691</v>
      </c>
      <c r="AQ2038" s="35" t="s">
        <v>14691</v>
      </c>
      <c r="AR2038" s="35" t="s">
        <v>14691</v>
      </c>
      <c r="AS2038" s="35" t="s">
        <v>14691</v>
      </c>
      <c r="AT2038" s="35" t="s">
        <v>14691</v>
      </c>
      <c r="AU2038">
        <v>10</v>
      </c>
      <c r="AV2038">
        <v>10.034000000000001</v>
      </c>
      <c r="AW2038" t="b">
        <v>0</v>
      </c>
      <c r="AX2038">
        <v>23000000</v>
      </c>
      <c r="AY2038" s="20">
        <v>44923</v>
      </c>
      <c r="AZ2038" s="20"/>
      <c r="BA2038" s="20"/>
      <c r="BB2038">
        <v>1</v>
      </c>
      <c r="BC2038">
        <v>0.5</v>
      </c>
      <c r="BD2038">
        <v>1</v>
      </c>
      <c r="BE2038">
        <v>11.5</v>
      </c>
      <c r="BF2038" s="35" t="s">
        <v>14691</v>
      </c>
      <c r="BG2038" s="35" t="s">
        <v>6424</v>
      </c>
      <c r="BH2038" s="35" t="s">
        <v>6425</v>
      </c>
      <c r="BI2038" s="35" t="s">
        <v>2584</v>
      </c>
      <c r="BJ2038" s="35" t="s">
        <v>6426</v>
      </c>
    </row>
    <row r="2039" spans="1:62" x14ac:dyDescent="0.2">
      <c r="A2039">
        <v>2037</v>
      </c>
      <c r="B2039" s="35" t="s">
        <v>6413</v>
      </c>
      <c r="C2039" s="35" t="s">
        <v>6414</v>
      </c>
      <c r="D2039" s="35" t="s">
        <v>6415</v>
      </c>
      <c r="E2039" s="35" t="s">
        <v>6427</v>
      </c>
      <c r="F2039" s="35" t="s">
        <v>6417</v>
      </c>
      <c r="G2039" s="20">
        <v>44172</v>
      </c>
      <c r="H2039" s="35" t="s">
        <v>3225</v>
      </c>
      <c r="I2039" s="35" t="s">
        <v>54</v>
      </c>
      <c r="J2039" s="35" t="s">
        <v>69</v>
      </c>
      <c r="K2039">
        <v>18</v>
      </c>
      <c r="L2039">
        <v>9.1999999999999993</v>
      </c>
      <c r="M2039" s="35" t="s">
        <v>5495</v>
      </c>
      <c r="N2039" s="35" t="s">
        <v>6418</v>
      </c>
      <c r="O2039" s="35" t="s">
        <v>52</v>
      </c>
      <c r="P2039" s="35" t="s">
        <v>2656</v>
      </c>
      <c r="Q2039" s="35" t="s">
        <v>136</v>
      </c>
      <c r="R2039" s="35" t="s">
        <v>2623</v>
      </c>
      <c r="S2039" s="35" t="s">
        <v>6419</v>
      </c>
      <c r="T2039">
        <v>23000000</v>
      </c>
      <c r="U2039">
        <v>10</v>
      </c>
      <c r="V2039" s="35" t="s">
        <v>6420</v>
      </c>
      <c r="W2039" s="35" t="s">
        <v>49</v>
      </c>
      <c r="X2039" s="35" t="s">
        <v>49</v>
      </c>
      <c r="Y2039" s="35" t="s">
        <v>48</v>
      </c>
      <c r="Z2039" s="35" t="s">
        <v>14691</v>
      </c>
      <c r="AA2039" s="35" t="s">
        <v>14691</v>
      </c>
      <c r="AC2039" s="35" t="s">
        <v>14691</v>
      </c>
      <c r="AD2039" s="35" t="s">
        <v>14691</v>
      </c>
      <c r="AE2039">
        <v>230000000</v>
      </c>
      <c r="AF2039">
        <v>10</v>
      </c>
      <c r="AG2039" s="35" t="s">
        <v>14691</v>
      </c>
      <c r="AI2039">
        <v>11500000</v>
      </c>
      <c r="AJ2039" s="20">
        <v>44188</v>
      </c>
      <c r="AK2039" s="20"/>
      <c r="AL2039">
        <v>7350000</v>
      </c>
      <c r="AO2039">
        <v>7350000</v>
      </c>
      <c r="AP2039" s="35" t="s">
        <v>14691</v>
      </c>
      <c r="AQ2039" s="35" t="s">
        <v>14691</v>
      </c>
      <c r="AR2039" s="35" t="s">
        <v>14691</v>
      </c>
      <c r="AS2039" s="35" t="s">
        <v>14691</v>
      </c>
      <c r="AT2039" s="35" t="s">
        <v>14691</v>
      </c>
      <c r="AU2039">
        <v>10</v>
      </c>
      <c r="AV2039">
        <v>10.034000000000001</v>
      </c>
      <c r="AW2039" t="b">
        <v>0</v>
      </c>
      <c r="AX2039">
        <v>23000000</v>
      </c>
      <c r="AY2039" s="20">
        <v>44923</v>
      </c>
      <c r="AZ2039" s="20"/>
      <c r="BA2039" s="20"/>
      <c r="BB2039">
        <v>1</v>
      </c>
      <c r="BC2039">
        <v>0.5</v>
      </c>
      <c r="BD2039">
        <v>1</v>
      </c>
      <c r="BE2039">
        <v>11.5</v>
      </c>
      <c r="BF2039" s="35" t="s">
        <v>14691</v>
      </c>
      <c r="BG2039" s="35" t="s">
        <v>6428</v>
      </c>
      <c r="BH2039" s="35" t="s">
        <v>6429</v>
      </c>
      <c r="BI2039" s="35" t="s">
        <v>2589</v>
      </c>
      <c r="BJ2039" s="35" t="s">
        <v>6430</v>
      </c>
    </row>
    <row r="2040" spans="1:62" x14ac:dyDescent="0.2">
      <c r="A2040">
        <v>2038</v>
      </c>
      <c r="B2040" s="35" t="s">
        <v>12558</v>
      </c>
      <c r="C2040" s="35" t="s">
        <v>12559</v>
      </c>
      <c r="D2040" s="35" t="s">
        <v>12560</v>
      </c>
      <c r="E2040" s="35" t="s">
        <v>12561</v>
      </c>
      <c r="F2040" s="35" t="s">
        <v>12562</v>
      </c>
      <c r="G2040" s="20">
        <v>44266</v>
      </c>
      <c r="H2040" s="35" t="s">
        <v>3225</v>
      </c>
      <c r="I2040" s="35" t="s">
        <v>54</v>
      </c>
      <c r="J2040" s="35" t="s">
        <v>53</v>
      </c>
      <c r="K2040">
        <v>18</v>
      </c>
      <c r="L2040">
        <v>9.1999999999999993</v>
      </c>
      <c r="M2040" s="35" t="s">
        <v>12563</v>
      </c>
      <c r="N2040" s="35" t="s">
        <v>12564</v>
      </c>
      <c r="O2040" s="35" t="s">
        <v>59</v>
      </c>
      <c r="P2040" s="35" t="s">
        <v>2575</v>
      </c>
      <c r="Q2040" s="35" t="s">
        <v>95</v>
      </c>
      <c r="R2040" s="35" t="s">
        <v>2577</v>
      </c>
      <c r="S2040" s="35" t="s">
        <v>12565</v>
      </c>
      <c r="T2040">
        <v>23000000</v>
      </c>
      <c r="U2040">
        <v>10</v>
      </c>
      <c r="V2040" s="35" t="s">
        <v>12566</v>
      </c>
      <c r="W2040" s="35" t="s">
        <v>171</v>
      </c>
      <c r="X2040" s="35" t="s">
        <v>49</v>
      </c>
      <c r="Y2040" s="35" t="s">
        <v>93</v>
      </c>
      <c r="Z2040" s="35" t="s">
        <v>14691</v>
      </c>
      <c r="AA2040" s="35" t="s">
        <v>14691</v>
      </c>
      <c r="AC2040" s="35" t="s">
        <v>14691</v>
      </c>
      <c r="AD2040" s="35" t="s">
        <v>14691</v>
      </c>
      <c r="AE2040">
        <v>230005970</v>
      </c>
      <c r="AF2040">
        <v>10</v>
      </c>
      <c r="AG2040" s="35" t="s">
        <v>14691</v>
      </c>
      <c r="AI2040">
        <v>7666666</v>
      </c>
      <c r="AJ2040" s="20">
        <v>44320</v>
      </c>
      <c r="AK2040" s="20"/>
      <c r="AL2040">
        <v>6600000</v>
      </c>
      <c r="AO2040">
        <v>4400000</v>
      </c>
      <c r="AP2040" s="35" t="s">
        <v>14691</v>
      </c>
      <c r="AQ2040" s="35" t="s">
        <v>14691</v>
      </c>
      <c r="AR2040" s="35" t="s">
        <v>14691</v>
      </c>
      <c r="AS2040" s="35" t="s">
        <v>14691</v>
      </c>
      <c r="AT2040" s="35" t="s">
        <v>14691</v>
      </c>
      <c r="AU2040">
        <v>10.01</v>
      </c>
      <c r="AV2040">
        <v>10.083</v>
      </c>
      <c r="AW2040" t="b">
        <v>0</v>
      </c>
      <c r="AX2040">
        <v>23000000</v>
      </c>
      <c r="AY2040" s="20">
        <v>45052</v>
      </c>
      <c r="AZ2040" s="20"/>
      <c r="BA2040" s="20"/>
      <c r="BB2040">
        <v>1</v>
      </c>
      <c r="BC2040">
        <v>0.3333333432674408</v>
      </c>
      <c r="BD2040">
        <v>1</v>
      </c>
      <c r="BE2040">
        <v>11.5</v>
      </c>
      <c r="BF2040" s="35" t="s">
        <v>14691</v>
      </c>
      <c r="BG2040" s="35" t="s">
        <v>172</v>
      </c>
      <c r="BH2040" s="35" t="s">
        <v>12567</v>
      </c>
      <c r="BI2040" s="35" t="s">
        <v>2580</v>
      </c>
      <c r="BJ2040" s="35" t="s">
        <v>12568</v>
      </c>
    </row>
    <row r="2041" spans="1:62" x14ac:dyDescent="0.2">
      <c r="A2041">
        <v>2039</v>
      </c>
      <c r="B2041" s="35" t="s">
        <v>12558</v>
      </c>
      <c r="C2041" s="35" t="s">
        <v>12559</v>
      </c>
      <c r="D2041" s="35" t="s">
        <v>12560</v>
      </c>
      <c r="E2041" s="35" t="s">
        <v>12569</v>
      </c>
      <c r="F2041" s="35" t="s">
        <v>12562</v>
      </c>
      <c r="G2041" s="20">
        <v>44266</v>
      </c>
      <c r="H2041" s="35" t="s">
        <v>3225</v>
      </c>
      <c r="I2041" s="35" t="s">
        <v>54</v>
      </c>
      <c r="J2041" s="35" t="s">
        <v>53</v>
      </c>
      <c r="K2041">
        <v>18</v>
      </c>
      <c r="L2041">
        <v>9.1999999999999993</v>
      </c>
      <c r="M2041" s="35" t="s">
        <v>12563</v>
      </c>
      <c r="N2041" s="35" t="s">
        <v>12564</v>
      </c>
      <c r="O2041" s="35" t="s">
        <v>59</v>
      </c>
      <c r="P2041" s="35" t="s">
        <v>2575</v>
      </c>
      <c r="Q2041" s="35" t="s">
        <v>95</v>
      </c>
      <c r="R2041" s="35" t="s">
        <v>2577</v>
      </c>
      <c r="S2041" s="35" t="s">
        <v>12565</v>
      </c>
      <c r="T2041">
        <v>23000000</v>
      </c>
      <c r="U2041">
        <v>10</v>
      </c>
      <c r="V2041" s="35" t="s">
        <v>12566</v>
      </c>
      <c r="W2041" s="35" t="s">
        <v>171</v>
      </c>
      <c r="X2041" s="35" t="s">
        <v>49</v>
      </c>
      <c r="Y2041" s="35" t="s">
        <v>93</v>
      </c>
      <c r="Z2041" s="35" t="s">
        <v>14691</v>
      </c>
      <c r="AA2041" s="35" t="s">
        <v>14691</v>
      </c>
      <c r="AC2041" s="35" t="s">
        <v>14691</v>
      </c>
      <c r="AD2041" s="35" t="s">
        <v>14691</v>
      </c>
      <c r="AE2041">
        <v>230005970</v>
      </c>
      <c r="AF2041">
        <v>10</v>
      </c>
      <c r="AG2041" s="35" t="s">
        <v>14691</v>
      </c>
      <c r="AI2041">
        <v>7666666</v>
      </c>
      <c r="AJ2041" s="20">
        <v>44320</v>
      </c>
      <c r="AK2041" s="20"/>
      <c r="AL2041">
        <v>6600000</v>
      </c>
      <c r="AO2041">
        <v>4400000</v>
      </c>
      <c r="AP2041" s="35" t="s">
        <v>14691</v>
      </c>
      <c r="AQ2041" s="35" t="s">
        <v>14691</v>
      </c>
      <c r="AR2041" s="35" t="s">
        <v>14691</v>
      </c>
      <c r="AS2041" s="35" t="s">
        <v>14691</v>
      </c>
      <c r="AT2041" s="35" t="s">
        <v>14691</v>
      </c>
      <c r="AU2041">
        <v>10.01</v>
      </c>
      <c r="AV2041">
        <v>10.083</v>
      </c>
      <c r="AW2041" t="b">
        <v>0</v>
      </c>
      <c r="AX2041">
        <v>23000000</v>
      </c>
      <c r="AY2041" s="20">
        <v>45052</v>
      </c>
      <c r="AZ2041" s="20"/>
      <c r="BA2041" s="20"/>
      <c r="BB2041">
        <v>1</v>
      </c>
      <c r="BC2041">
        <v>0.3333333432674408</v>
      </c>
      <c r="BD2041">
        <v>1</v>
      </c>
      <c r="BE2041">
        <v>11.5</v>
      </c>
      <c r="BF2041" s="35" t="s">
        <v>14691</v>
      </c>
      <c r="BG2041" s="35" t="s">
        <v>12558</v>
      </c>
      <c r="BH2041" s="35" t="s">
        <v>12570</v>
      </c>
      <c r="BI2041" s="35" t="s">
        <v>2584</v>
      </c>
      <c r="BJ2041" s="35" t="s">
        <v>12571</v>
      </c>
    </row>
    <row r="2042" spans="1:62" x14ac:dyDescent="0.2">
      <c r="A2042">
        <v>2040</v>
      </c>
      <c r="B2042" s="35" t="s">
        <v>12558</v>
      </c>
      <c r="C2042" s="35" t="s">
        <v>12559</v>
      </c>
      <c r="D2042" s="35" t="s">
        <v>12560</v>
      </c>
      <c r="E2042" s="35" t="s">
        <v>12572</v>
      </c>
      <c r="F2042" s="35" t="s">
        <v>12562</v>
      </c>
      <c r="G2042" s="20">
        <v>44266</v>
      </c>
      <c r="H2042" s="35" t="s">
        <v>3225</v>
      </c>
      <c r="I2042" s="35" t="s">
        <v>54</v>
      </c>
      <c r="J2042" s="35" t="s">
        <v>53</v>
      </c>
      <c r="K2042">
        <v>18</v>
      </c>
      <c r="L2042">
        <v>9.1999999999999993</v>
      </c>
      <c r="M2042" s="35" t="s">
        <v>12563</v>
      </c>
      <c r="N2042" s="35" t="s">
        <v>12564</v>
      </c>
      <c r="O2042" s="35" t="s">
        <v>59</v>
      </c>
      <c r="P2042" s="35" t="s">
        <v>2575</v>
      </c>
      <c r="Q2042" s="35" t="s">
        <v>95</v>
      </c>
      <c r="R2042" s="35" t="s">
        <v>2577</v>
      </c>
      <c r="S2042" s="35" t="s">
        <v>12565</v>
      </c>
      <c r="T2042">
        <v>23000000</v>
      </c>
      <c r="U2042">
        <v>10</v>
      </c>
      <c r="V2042" s="35" t="s">
        <v>12566</v>
      </c>
      <c r="W2042" s="35" t="s">
        <v>171</v>
      </c>
      <c r="X2042" s="35" t="s">
        <v>49</v>
      </c>
      <c r="Y2042" s="35" t="s">
        <v>93</v>
      </c>
      <c r="Z2042" s="35" t="s">
        <v>14691</v>
      </c>
      <c r="AA2042" s="35" t="s">
        <v>14691</v>
      </c>
      <c r="AC2042" s="35" t="s">
        <v>14691</v>
      </c>
      <c r="AD2042" s="35" t="s">
        <v>14691</v>
      </c>
      <c r="AE2042">
        <v>230005970</v>
      </c>
      <c r="AF2042">
        <v>10</v>
      </c>
      <c r="AG2042" s="35" t="s">
        <v>14691</v>
      </c>
      <c r="AI2042">
        <v>7666666</v>
      </c>
      <c r="AJ2042" s="20">
        <v>44320</v>
      </c>
      <c r="AK2042" s="20"/>
      <c r="AL2042">
        <v>6600000</v>
      </c>
      <c r="AO2042">
        <v>4400000</v>
      </c>
      <c r="AP2042" s="35" t="s">
        <v>14691</v>
      </c>
      <c r="AQ2042" s="35" t="s">
        <v>14691</v>
      </c>
      <c r="AR2042" s="35" t="s">
        <v>14691</v>
      </c>
      <c r="AS2042" s="35" t="s">
        <v>14691</v>
      </c>
      <c r="AT2042" s="35" t="s">
        <v>14691</v>
      </c>
      <c r="AU2042">
        <v>10.01</v>
      </c>
      <c r="AV2042">
        <v>10.083</v>
      </c>
      <c r="AW2042" t="b">
        <v>0</v>
      </c>
      <c r="AX2042">
        <v>23000000</v>
      </c>
      <c r="AY2042" s="20">
        <v>45052</v>
      </c>
      <c r="AZ2042" s="20"/>
      <c r="BA2042" s="20"/>
      <c r="BB2042">
        <v>1</v>
      </c>
      <c r="BC2042">
        <v>0.3333333432674408</v>
      </c>
      <c r="BD2042">
        <v>1</v>
      </c>
      <c r="BE2042">
        <v>11.5</v>
      </c>
      <c r="BF2042" s="35" t="s">
        <v>14691</v>
      </c>
      <c r="BG2042" s="35" t="s">
        <v>12573</v>
      </c>
      <c r="BH2042" s="35" t="s">
        <v>12574</v>
      </c>
      <c r="BI2042" s="35" t="s">
        <v>2589</v>
      </c>
      <c r="BJ2042" s="35" t="s">
        <v>12575</v>
      </c>
    </row>
    <row r="2043" spans="1:62" x14ac:dyDescent="0.2">
      <c r="A2043">
        <v>2041</v>
      </c>
      <c r="B2043" s="35" t="s">
        <v>13231</v>
      </c>
      <c r="C2043" s="35" t="s">
        <v>13232</v>
      </c>
      <c r="D2043" s="35" t="s">
        <v>13233</v>
      </c>
      <c r="E2043" s="35" t="s">
        <v>13234</v>
      </c>
      <c r="F2043" s="35" t="s">
        <v>13235</v>
      </c>
      <c r="G2043" s="20">
        <v>44580</v>
      </c>
      <c r="H2043" s="35" t="s">
        <v>128</v>
      </c>
      <c r="I2043" s="35" t="s">
        <v>61</v>
      </c>
      <c r="J2043" s="35" t="s">
        <v>69</v>
      </c>
      <c r="K2043">
        <v>18</v>
      </c>
      <c r="L2043">
        <v>9.1999999999999993</v>
      </c>
      <c r="M2043" s="35" t="s">
        <v>13236</v>
      </c>
      <c r="N2043" s="35" t="s">
        <v>13237</v>
      </c>
      <c r="O2043" s="35" t="s">
        <v>169</v>
      </c>
      <c r="P2043" s="35" t="s">
        <v>2656</v>
      </c>
      <c r="Q2043" s="35" t="s">
        <v>59</v>
      </c>
      <c r="R2043" s="35" t="s">
        <v>2577</v>
      </c>
      <c r="S2043" s="35" t="s">
        <v>13238</v>
      </c>
      <c r="T2043">
        <v>20000000</v>
      </c>
      <c r="U2043">
        <v>10</v>
      </c>
      <c r="V2043" s="35" t="s">
        <v>13239</v>
      </c>
      <c r="W2043" s="35" t="s">
        <v>168</v>
      </c>
      <c r="X2043" s="35" t="s">
        <v>49</v>
      </c>
      <c r="Y2043" s="35" t="s">
        <v>167</v>
      </c>
      <c r="Z2043" s="35" t="s">
        <v>14691</v>
      </c>
      <c r="AA2043" s="35" t="s">
        <v>14691</v>
      </c>
      <c r="AC2043" s="35" t="s">
        <v>14691</v>
      </c>
      <c r="AD2043" s="35" t="s">
        <v>14691</v>
      </c>
      <c r="AE2043">
        <v>206000000</v>
      </c>
      <c r="AF2043">
        <v>10.3</v>
      </c>
      <c r="AG2043" s="35" t="s">
        <v>14691</v>
      </c>
      <c r="AI2043">
        <v>10000000</v>
      </c>
      <c r="AJ2043" s="20">
        <v>44621</v>
      </c>
      <c r="AK2043" s="20"/>
      <c r="AP2043" s="35" t="s">
        <v>14691</v>
      </c>
      <c r="AQ2043" s="35" t="s">
        <v>14691</v>
      </c>
      <c r="AR2043" s="35" t="s">
        <v>14691</v>
      </c>
      <c r="AS2043" s="35" t="s">
        <v>14691</v>
      </c>
      <c r="AT2043" s="35" t="s">
        <v>14691</v>
      </c>
      <c r="AW2043" t="b">
        <v>0</v>
      </c>
      <c r="AX2043">
        <v>20000000</v>
      </c>
      <c r="AY2043" s="20">
        <v>45080</v>
      </c>
      <c r="AZ2043" s="20"/>
      <c r="BA2043" s="20">
        <v>45263</v>
      </c>
      <c r="BB2043">
        <v>1</v>
      </c>
      <c r="BC2043">
        <v>0.5</v>
      </c>
      <c r="BD2043">
        <v>1</v>
      </c>
      <c r="BE2043">
        <v>11.5</v>
      </c>
      <c r="BF2043" s="35" t="s">
        <v>14691</v>
      </c>
      <c r="BG2043" s="35" t="s">
        <v>170</v>
      </c>
      <c r="BH2043" s="35" t="s">
        <v>6937</v>
      </c>
      <c r="BI2043" s="35" t="s">
        <v>2580</v>
      </c>
      <c r="BJ2043" s="35" t="s">
        <v>6938</v>
      </c>
    </row>
    <row r="2044" spans="1:62" x14ac:dyDescent="0.2">
      <c r="A2044">
        <v>2042</v>
      </c>
      <c r="B2044" s="35" t="s">
        <v>13231</v>
      </c>
      <c r="C2044" s="35" t="s">
        <v>13232</v>
      </c>
      <c r="D2044" s="35" t="s">
        <v>13233</v>
      </c>
      <c r="E2044" s="35" t="s">
        <v>13240</v>
      </c>
      <c r="F2044" s="35" t="s">
        <v>13235</v>
      </c>
      <c r="G2044" s="20">
        <v>44580</v>
      </c>
      <c r="H2044" s="35" t="s">
        <v>128</v>
      </c>
      <c r="I2044" s="35" t="s">
        <v>61</v>
      </c>
      <c r="J2044" s="35" t="s">
        <v>69</v>
      </c>
      <c r="K2044">
        <v>18</v>
      </c>
      <c r="L2044">
        <v>9.1999999999999993</v>
      </c>
      <c r="M2044" s="35" t="s">
        <v>13236</v>
      </c>
      <c r="N2044" s="35" t="s">
        <v>13237</v>
      </c>
      <c r="O2044" s="35" t="s">
        <v>169</v>
      </c>
      <c r="P2044" s="35" t="s">
        <v>2656</v>
      </c>
      <c r="Q2044" s="35" t="s">
        <v>59</v>
      </c>
      <c r="R2044" s="35" t="s">
        <v>2577</v>
      </c>
      <c r="S2044" s="35" t="s">
        <v>13238</v>
      </c>
      <c r="T2044">
        <v>20000000</v>
      </c>
      <c r="U2044">
        <v>10</v>
      </c>
      <c r="V2044" s="35" t="s">
        <v>13239</v>
      </c>
      <c r="W2044" s="35" t="s">
        <v>168</v>
      </c>
      <c r="X2044" s="35" t="s">
        <v>49</v>
      </c>
      <c r="Y2044" s="35" t="s">
        <v>167</v>
      </c>
      <c r="Z2044" s="35" t="s">
        <v>14691</v>
      </c>
      <c r="AA2044" s="35" t="s">
        <v>14691</v>
      </c>
      <c r="AC2044" s="35" t="s">
        <v>14691</v>
      </c>
      <c r="AD2044" s="35" t="s">
        <v>14691</v>
      </c>
      <c r="AE2044">
        <v>206000000</v>
      </c>
      <c r="AF2044">
        <v>10.3</v>
      </c>
      <c r="AG2044" s="35" t="s">
        <v>14691</v>
      </c>
      <c r="AI2044">
        <v>10000000</v>
      </c>
      <c r="AJ2044" s="20">
        <v>44621</v>
      </c>
      <c r="AK2044" s="20"/>
      <c r="AP2044" s="35" t="s">
        <v>14691</v>
      </c>
      <c r="AQ2044" s="35" t="s">
        <v>14691</v>
      </c>
      <c r="AR2044" s="35" t="s">
        <v>14691</v>
      </c>
      <c r="AS2044" s="35" t="s">
        <v>14691</v>
      </c>
      <c r="AT2044" s="35" t="s">
        <v>14691</v>
      </c>
      <c r="AW2044" t="b">
        <v>0</v>
      </c>
      <c r="AX2044">
        <v>20000000</v>
      </c>
      <c r="AY2044" s="20">
        <v>45080</v>
      </c>
      <c r="AZ2044" s="20"/>
      <c r="BA2044" s="20">
        <v>45263</v>
      </c>
      <c r="BB2044">
        <v>1</v>
      </c>
      <c r="BC2044">
        <v>0.5</v>
      </c>
      <c r="BD2044">
        <v>1</v>
      </c>
      <c r="BE2044">
        <v>11.5</v>
      </c>
      <c r="BF2044" s="35" t="s">
        <v>14691</v>
      </c>
      <c r="BG2044" s="35" t="s">
        <v>13231</v>
      </c>
      <c r="BH2044" s="35" t="s">
        <v>13241</v>
      </c>
      <c r="BI2044" s="35" t="s">
        <v>2584</v>
      </c>
      <c r="BJ2044" s="35" t="s">
        <v>13242</v>
      </c>
    </row>
    <row r="2045" spans="1:62" x14ac:dyDescent="0.2">
      <c r="A2045">
        <v>2043</v>
      </c>
      <c r="B2045" s="35" t="s">
        <v>13231</v>
      </c>
      <c r="C2045" s="35" t="s">
        <v>13232</v>
      </c>
      <c r="D2045" s="35" t="s">
        <v>13233</v>
      </c>
      <c r="E2045" s="35" t="s">
        <v>13243</v>
      </c>
      <c r="F2045" s="35" t="s">
        <v>13235</v>
      </c>
      <c r="G2045" s="20">
        <v>44580</v>
      </c>
      <c r="H2045" s="35" t="s">
        <v>128</v>
      </c>
      <c r="I2045" s="35" t="s">
        <v>61</v>
      </c>
      <c r="J2045" s="35" t="s">
        <v>69</v>
      </c>
      <c r="K2045">
        <v>18</v>
      </c>
      <c r="L2045">
        <v>9.1999999999999993</v>
      </c>
      <c r="M2045" s="35" t="s">
        <v>13236</v>
      </c>
      <c r="N2045" s="35" t="s">
        <v>13237</v>
      </c>
      <c r="O2045" s="35" t="s">
        <v>169</v>
      </c>
      <c r="P2045" s="35" t="s">
        <v>2656</v>
      </c>
      <c r="Q2045" s="35" t="s">
        <v>59</v>
      </c>
      <c r="R2045" s="35" t="s">
        <v>2577</v>
      </c>
      <c r="S2045" s="35" t="s">
        <v>13238</v>
      </c>
      <c r="T2045">
        <v>20000000</v>
      </c>
      <c r="U2045">
        <v>10</v>
      </c>
      <c r="V2045" s="35" t="s">
        <v>13239</v>
      </c>
      <c r="W2045" s="35" t="s">
        <v>168</v>
      </c>
      <c r="X2045" s="35" t="s">
        <v>49</v>
      </c>
      <c r="Y2045" s="35" t="s">
        <v>167</v>
      </c>
      <c r="Z2045" s="35" t="s">
        <v>14691</v>
      </c>
      <c r="AA2045" s="35" t="s">
        <v>14691</v>
      </c>
      <c r="AC2045" s="35" t="s">
        <v>14691</v>
      </c>
      <c r="AD2045" s="35" t="s">
        <v>14691</v>
      </c>
      <c r="AE2045">
        <v>206000000</v>
      </c>
      <c r="AF2045">
        <v>10.3</v>
      </c>
      <c r="AG2045" s="35" t="s">
        <v>14691</v>
      </c>
      <c r="AI2045">
        <v>10000000</v>
      </c>
      <c r="AJ2045" s="20">
        <v>44621</v>
      </c>
      <c r="AK2045" s="20"/>
      <c r="AP2045" s="35" t="s">
        <v>14691</v>
      </c>
      <c r="AQ2045" s="35" t="s">
        <v>14691</v>
      </c>
      <c r="AR2045" s="35" t="s">
        <v>14691</v>
      </c>
      <c r="AS2045" s="35" t="s">
        <v>14691</v>
      </c>
      <c r="AT2045" s="35" t="s">
        <v>14691</v>
      </c>
      <c r="AW2045" t="b">
        <v>0</v>
      </c>
      <c r="AX2045">
        <v>20000000</v>
      </c>
      <c r="AY2045" s="20">
        <v>45080</v>
      </c>
      <c r="AZ2045" s="20"/>
      <c r="BA2045" s="20">
        <v>45263</v>
      </c>
      <c r="BB2045">
        <v>1</v>
      </c>
      <c r="BC2045">
        <v>0.5</v>
      </c>
      <c r="BD2045">
        <v>1</v>
      </c>
      <c r="BE2045">
        <v>11.5</v>
      </c>
      <c r="BF2045" s="35" t="s">
        <v>14691</v>
      </c>
      <c r="BG2045" s="35" t="s">
        <v>13244</v>
      </c>
      <c r="BH2045" s="35" t="s">
        <v>6937</v>
      </c>
      <c r="BI2045" s="35" t="s">
        <v>2589</v>
      </c>
      <c r="BJ2045" s="35" t="s">
        <v>6938</v>
      </c>
    </row>
    <row r="2046" spans="1:62" x14ac:dyDescent="0.2">
      <c r="A2046">
        <v>2044</v>
      </c>
      <c r="B2046" s="35" t="s">
        <v>12840</v>
      </c>
      <c r="C2046" s="35" t="s">
        <v>12841</v>
      </c>
      <c r="D2046" s="35" t="s">
        <v>12842</v>
      </c>
      <c r="E2046" s="35" t="s">
        <v>12843</v>
      </c>
      <c r="F2046" s="35" t="s">
        <v>12844</v>
      </c>
      <c r="G2046" s="20">
        <v>44491</v>
      </c>
      <c r="H2046" s="35" t="s">
        <v>2949</v>
      </c>
      <c r="I2046" s="35" t="s">
        <v>61</v>
      </c>
      <c r="J2046" s="35" t="s">
        <v>69</v>
      </c>
      <c r="K2046">
        <v>18</v>
      </c>
      <c r="L2046">
        <v>9.1999999999999993</v>
      </c>
      <c r="M2046" s="35" t="s">
        <v>12845</v>
      </c>
      <c r="N2046" s="35" t="s">
        <v>12846</v>
      </c>
      <c r="O2046" s="35" t="s">
        <v>74</v>
      </c>
      <c r="P2046" s="35" t="s">
        <v>2575</v>
      </c>
      <c r="Q2046" s="35" t="s">
        <v>115</v>
      </c>
      <c r="R2046" s="35" t="s">
        <v>2623</v>
      </c>
      <c r="S2046" s="35" t="s">
        <v>12847</v>
      </c>
      <c r="T2046">
        <v>23000000</v>
      </c>
      <c r="U2046">
        <v>10</v>
      </c>
      <c r="V2046" s="35" t="s">
        <v>12848</v>
      </c>
      <c r="W2046" s="35" t="s">
        <v>165</v>
      </c>
      <c r="X2046" s="35" t="s">
        <v>147</v>
      </c>
      <c r="Y2046" s="35" t="s">
        <v>56</v>
      </c>
      <c r="Z2046" s="35" t="s">
        <v>14691</v>
      </c>
      <c r="AA2046" s="35" t="s">
        <v>14691</v>
      </c>
      <c r="AC2046" s="35" t="s">
        <v>14691</v>
      </c>
      <c r="AD2046" s="35" t="s">
        <v>14691</v>
      </c>
      <c r="AE2046">
        <v>234600000</v>
      </c>
      <c r="AF2046">
        <v>10.199999999999999</v>
      </c>
      <c r="AG2046" s="35" t="s">
        <v>14691</v>
      </c>
      <c r="AI2046">
        <v>11500000</v>
      </c>
      <c r="AJ2046" s="20">
        <v>44511</v>
      </c>
      <c r="AK2046" s="20"/>
      <c r="AL2046">
        <v>11700000</v>
      </c>
      <c r="AO2046">
        <v>11700000</v>
      </c>
      <c r="AP2046" s="35" t="s">
        <v>14691</v>
      </c>
      <c r="AQ2046" s="35" t="s">
        <v>14691</v>
      </c>
      <c r="AR2046" s="35" t="s">
        <v>14691</v>
      </c>
      <c r="AS2046" s="35" t="s">
        <v>14691</v>
      </c>
      <c r="AT2046" s="35" t="s">
        <v>14691</v>
      </c>
      <c r="AU2046">
        <v>10.199999999999999</v>
      </c>
      <c r="AV2046">
        <v>10.256</v>
      </c>
      <c r="AW2046" t="b">
        <v>0</v>
      </c>
      <c r="AX2046">
        <v>23000000</v>
      </c>
      <c r="AY2046" s="20">
        <v>45061</v>
      </c>
      <c r="AZ2046" s="20"/>
      <c r="BA2046" s="20"/>
      <c r="BB2046">
        <v>1</v>
      </c>
      <c r="BC2046">
        <v>0.5</v>
      </c>
      <c r="BD2046">
        <v>1</v>
      </c>
      <c r="BE2046">
        <v>11.5</v>
      </c>
      <c r="BF2046" s="35" t="s">
        <v>14691</v>
      </c>
      <c r="BG2046" s="35" t="s">
        <v>166</v>
      </c>
      <c r="BH2046" s="35" t="s">
        <v>12849</v>
      </c>
      <c r="BI2046" s="35" t="s">
        <v>2580</v>
      </c>
      <c r="BJ2046" s="35" t="s">
        <v>12850</v>
      </c>
    </row>
    <row r="2047" spans="1:62" x14ac:dyDescent="0.2">
      <c r="A2047">
        <v>2045</v>
      </c>
      <c r="B2047" s="35" t="s">
        <v>12840</v>
      </c>
      <c r="C2047" s="35" t="s">
        <v>12841</v>
      </c>
      <c r="D2047" s="35" t="s">
        <v>12842</v>
      </c>
      <c r="E2047" s="35" t="s">
        <v>12851</v>
      </c>
      <c r="F2047" s="35" t="s">
        <v>12844</v>
      </c>
      <c r="G2047" s="20">
        <v>44491</v>
      </c>
      <c r="H2047" s="35" t="s">
        <v>2949</v>
      </c>
      <c r="I2047" s="35" t="s">
        <v>61</v>
      </c>
      <c r="J2047" s="35" t="s">
        <v>69</v>
      </c>
      <c r="K2047">
        <v>18</v>
      </c>
      <c r="L2047">
        <v>9.1999999999999993</v>
      </c>
      <c r="M2047" s="35" t="s">
        <v>12845</v>
      </c>
      <c r="N2047" s="35" t="s">
        <v>12846</v>
      </c>
      <c r="O2047" s="35" t="s">
        <v>74</v>
      </c>
      <c r="P2047" s="35" t="s">
        <v>2575</v>
      </c>
      <c r="Q2047" s="35" t="s">
        <v>115</v>
      </c>
      <c r="R2047" s="35" t="s">
        <v>2623</v>
      </c>
      <c r="S2047" s="35" t="s">
        <v>12847</v>
      </c>
      <c r="T2047">
        <v>23000000</v>
      </c>
      <c r="U2047">
        <v>10</v>
      </c>
      <c r="V2047" s="35" t="s">
        <v>12848</v>
      </c>
      <c r="W2047" s="35" t="s">
        <v>165</v>
      </c>
      <c r="X2047" s="35" t="s">
        <v>147</v>
      </c>
      <c r="Y2047" s="35" t="s">
        <v>56</v>
      </c>
      <c r="Z2047" s="35" t="s">
        <v>14691</v>
      </c>
      <c r="AA2047" s="35" t="s">
        <v>14691</v>
      </c>
      <c r="AC2047" s="35" t="s">
        <v>14691</v>
      </c>
      <c r="AD2047" s="35" t="s">
        <v>14691</v>
      </c>
      <c r="AE2047">
        <v>234600000</v>
      </c>
      <c r="AF2047">
        <v>10.199999999999999</v>
      </c>
      <c r="AG2047" s="35" t="s">
        <v>14691</v>
      </c>
      <c r="AI2047">
        <v>11500000</v>
      </c>
      <c r="AJ2047" s="20">
        <v>44511</v>
      </c>
      <c r="AK2047" s="20"/>
      <c r="AL2047">
        <v>11700000</v>
      </c>
      <c r="AO2047">
        <v>11700000</v>
      </c>
      <c r="AP2047" s="35" t="s">
        <v>14691</v>
      </c>
      <c r="AQ2047" s="35" t="s">
        <v>14691</v>
      </c>
      <c r="AR2047" s="35" t="s">
        <v>14691</v>
      </c>
      <c r="AS2047" s="35" t="s">
        <v>14691</v>
      </c>
      <c r="AT2047" s="35" t="s">
        <v>14691</v>
      </c>
      <c r="AU2047">
        <v>10.199999999999999</v>
      </c>
      <c r="AV2047">
        <v>10.256</v>
      </c>
      <c r="AW2047" t="b">
        <v>0</v>
      </c>
      <c r="AX2047">
        <v>23000000</v>
      </c>
      <c r="AY2047" s="20">
        <v>45061</v>
      </c>
      <c r="AZ2047" s="20"/>
      <c r="BA2047" s="20"/>
      <c r="BB2047">
        <v>1</v>
      </c>
      <c r="BC2047">
        <v>0.5</v>
      </c>
      <c r="BD2047">
        <v>1</v>
      </c>
      <c r="BE2047">
        <v>11.5</v>
      </c>
      <c r="BF2047" s="35" t="s">
        <v>14691</v>
      </c>
      <c r="BG2047" s="35" t="s">
        <v>12840</v>
      </c>
      <c r="BH2047" s="35" t="s">
        <v>12852</v>
      </c>
      <c r="BI2047" s="35" t="s">
        <v>2584</v>
      </c>
      <c r="BJ2047" s="35" t="s">
        <v>12853</v>
      </c>
    </row>
    <row r="2048" spans="1:62" x14ac:dyDescent="0.2">
      <c r="A2048">
        <v>2046</v>
      </c>
      <c r="B2048" s="35" t="s">
        <v>12840</v>
      </c>
      <c r="C2048" s="35" t="s">
        <v>12841</v>
      </c>
      <c r="D2048" s="35" t="s">
        <v>12842</v>
      </c>
      <c r="E2048" s="35" t="s">
        <v>12854</v>
      </c>
      <c r="F2048" s="35" t="s">
        <v>12844</v>
      </c>
      <c r="G2048" s="20">
        <v>44491</v>
      </c>
      <c r="H2048" s="35" t="s">
        <v>2949</v>
      </c>
      <c r="I2048" s="35" t="s">
        <v>61</v>
      </c>
      <c r="J2048" s="35" t="s">
        <v>69</v>
      </c>
      <c r="K2048">
        <v>18</v>
      </c>
      <c r="L2048">
        <v>9.1999999999999993</v>
      </c>
      <c r="M2048" s="35" t="s">
        <v>12845</v>
      </c>
      <c r="N2048" s="35" t="s">
        <v>12846</v>
      </c>
      <c r="O2048" s="35" t="s">
        <v>74</v>
      </c>
      <c r="P2048" s="35" t="s">
        <v>2575</v>
      </c>
      <c r="Q2048" s="35" t="s">
        <v>115</v>
      </c>
      <c r="R2048" s="35" t="s">
        <v>2623</v>
      </c>
      <c r="S2048" s="35" t="s">
        <v>12847</v>
      </c>
      <c r="T2048">
        <v>23000000</v>
      </c>
      <c r="U2048">
        <v>10</v>
      </c>
      <c r="V2048" s="35" t="s">
        <v>12848</v>
      </c>
      <c r="W2048" s="35" t="s">
        <v>165</v>
      </c>
      <c r="X2048" s="35" t="s">
        <v>147</v>
      </c>
      <c r="Y2048" s="35" t="s">
        <v>56</v>
      </c>
      <c r="Z2048" s="35" t="s">
        <v>14691</v>
      </c>
      <c r="AA2048" s="35" t="s">
        <v>14691</v>
      </c>
      <c r="AC2048" s="35" t="s">
        <v>14691</v>
      </c>
      <c r="AD2048" s="35" t="s">
        <v>14691</v>
      </c>
      <c r="AE2048">
        <v>234600000</v>
      </c>
      <c r="AF2048">
        <v>10.199999999999999</v>
      </c>
      <c r="AG2048" s="35" t="s">
        <v>14691</v>
      </c>
      <c r="AI2048">
        <v>11500000</v>
      </c>
      <c r="AJ2048" s="20">
        <v>44511</v>
      </c>
      <c r="AK2048" s="20"/>
      <c r="AL2048">
        <v>11700000</v>
      </c>
      <c r="AO2048">
        <v>11700000</v>
      </c>
      <c r="AP2048" s="35" t="s">
        <v>14691</v>
      </c>
      <c r="AQ2048" s="35" t="s">
        <v>14691</v>
      </c>
      <c r="AR2048" s="35" t="s">
        <v>14691</v>
      </c>
      <c r="AS2048" s="35" t="s">
        <v>14691</v>
      </c>
      <c r="AT2048" s="35" t="s">
        <v>14691</v>
      </c>
      <c r="AU2048">
        <v>10.199999999999999</v>
      </c>
      <c r="AV2048">
        <v>10.256</v>
      </c>
      <c r="AW2048" t="b">
        <v>0</v>
      </c>
      <c r="AX2048">
        <v>23000000</v>
      </c>
      <c r="AY2048" s="20">
        <v>45061</v>
      </c>
      <c r="AZ2048" s="20"/>
      <c r="BA2048" s="20"/>
      <c r="BB2048">
        <v>1</v>
      </c>
      <c r="BC2048">
        <v>0.5</v>
      </c>
      <c r="BD2048">
        <v>1</v>
      </c>
      <c r="BE2048">
        <v>11.5</v>
      </c>
      <c r="BF2048" s="35" t="s">
        <v>14691</v>
      </c>
      <c r="BG2048" s="35" t="s">
        <v>12855</v>
      </c>
      <c r="BH2048" s="35" t="s">
        <v>12856</v>
      </c>
      <c r="BI2048" s="35" t="s">
        <v>2589</v>
      </c>
      <c r="BJ2048" s="35" t="s">
        <v>12857</v>
      </c>
    </row>
    <row r="2049" spans="1:62" x14ac:dyDescent="0.2">
      <c r="A2049">
        <v>2047</v>
      </c>
      <c r="B2049" s="35" t="s">
        <v>5338</v>
      </c>
      <c r="C2049" s="35" t="s">
        <v>5339</v>
      </c>
      <c r="D2049" s="35" t="s">
        <v>5340</v>
      </c>
      <c r="E2049" s="35" t="s">
        <v>5341</v>
      </c>
      <c r="F2049" s="35" t="s">
        <v>5342</v>
      </c>
      <c r="G2049" s="20">
        <v>44463</v>
      </c>
      <c r="H2049" s="35" t="s">
        <v>163</v>
      </c>
      <c r="I2049" s="35" t="s">
        <v>61</v>
      </c>
      <c r="J2049" s="35" t="s">
        <v>162</v>
      </c>
      <c r="K2049">
        <v>18</v>
      </c>
      <c r="L2049">
        <v>9.1999999999999993</v>
      </c>
      <c r="M2049" s="35" t="s">
        <v>5343</v>
      </c>
      <c r="N2049" s="35" t="s">
        <v>5344</v>
      </c>
      <c r="O2049" s="35" t="s">
        <v>136</v>
      </c>
      <c r="P2049" s="35" t="s">
        <v>5345</v>
      </c>
      <c r="Q2049" s="35" t="s">
        <v>5346</v>
      </c>
      <c r="R2049" s="35" t="s">
        <v>2623</v>
      </c>
      <c r="S2049" s="35" t="s">
        <v>5347</v>
      </c>
      <c r="T2049">
        <v>10120000</v>
      </c>
      <c r="U2049">
        <v>10</v>
      </c>
      <c r="V2049" s="35" t="s">
        <v>14691</v>
      </c>
      <c r="W2049" s="35" t="s">
        <v>161</v>
      </c>
      <c r="X2049" s="35" t="s">
        <v>49</v>
      </c>
      <c r="Y2049" s="35" t="s">
        <v>48</v>
      </c>
      <c r="Z2049" s="35" t="s">
        <v>14691</v>
      </c>
      <c r="AA2049" s="35" t="s">
        <v>14691</v>
      </c>
      <c r="AC2049" s="35" t="s">
        <v>14691</v>
      </c>
      <c r="AD2049" s="35" t="s">
        <v>14691</v>
      </c>
      <c r="AE2049">
        <v>102718000</v>
      </c>
      <c r="AF2049">
        <v>10.15</v>
      </c>
      <c r="AG2049" s="35" t="s">
        <v>14691</v>
      </c>
      <c r="AI2049">
        <v>7590000</v>
      </c>
      <c r="AJ2049" s="20">
        <v>44501</v>
      </c>
      <c r="AK2049" s="20"/>
      <c r="AL2049">
        <v>4727000</v>
      </c>
      <c r="AM2049">
        <v>472700</v>
      </c>
      <c r="AP2049" s="35" t="s">
        <v>14691</v>
      </c>
      <c r="AQ2049" s="35" t="s">
        <v>14691</v>
      </c>
      <c r="AR2049" s="35" t="s">
        <v>14691</v>
      </c>
      <c r="AS2049" s="35" t="s">
        <v>14691</v>
      </c>
      <c r="AT2049" s="35" t="s">
        <v>14691</v>
      </c>
      <c r="AU2049">
        <v>10.15</v>
      </c>
      <c r="AV2049">
        <v>10.173</v>
      </c>
      <c r="AW2049" t="b">
        <v>0</v>
      </c>
      <c r="AX2049">
        <v>10120000</v>
      </c>
      <c r="AY2049" s="20">
        <v>44868</v>
      </c>
      <c r="AZ2049" s="20"/>
      <c r="BA2049" s="20">
        <v>45049</v>
      </c>
      <c r="BB2049">
        <v>1</v>
      </c>
      <c r="BC2049">
        <v>0.75</v>
      </c>
      <c r="BD2049">
        <v>1</v>
      </c>
      <c r="BE2049">
        <v>11.5</v>
      </c>
      <c r="BF2049" s="35" t="s">
        <v>14691</v>
      </c>
      <c r="BG2049" s="35" t="s">
        <v>164</v>
      </c>
      <c r="BH2049" s="35" t="s">
        <v>5348</v>
      </c>
      <c r="BI2049" s="35" t="s">
        <v>2580</v>
      </c>
      <c r="BJ2049" s="35" t="s">
        <v>5349</v>
      </c>
    </row>
    <row r="2050" spans="1:62" x14ac:dyDescent="0.2">
      <c r="A2050">
        <v>2048</v>
      </c>
      <c r="B2050" s="35" t="s">
        <v>5338</v>
      </c>
      <c r="C2050" s="35" t="s">
        <v>5339</v>
      </c>
      <c r="D2050" s="35" t="s">
        <v>5340</v>
      </c>
      <c r="E2050" s="35" t="s">
        <v>5350</v>
      </c>
      <c r="F2050" s="35" t="s">
        <v>5342</v>
      </c>
      <c r="G2050" s="20">
        <v>44463</v>
      </c>
      <c r="H2050" s="35" t="s">
        <v>163</v>
      </c>
      <c r="I2050" s="35" t="s">
        <v>61</v>
      </c>
      <c r="J2050" s="35" t="s">
        <v>162</v>
      </c>
      <c r="K2050">
        <v>18</v>
      </c>
      <c r="L2050">
        <v>9.1999999999999993</v>
      </c>
      <c r="M2050" s="35" t="s">
        <v>5343</v>
      </c>
      <c r="N2050" s="35" t="s">
        <v>5344</v>
      </c>
      <c r="O2050" s="35" t="s">
        <v>136</v>
      </c>
      <c r="P2050" s="35" t="s">
        <v>5345</v>
      </c>
      <c r="Q2050" s="35" t="s">
        <v>5346</v>
      </c>
      <c r="R2050" s="35" t="s">
        <v>2623</v>
      </c>
      <c r="S2050" s="35" t="s">
        <v>5347</v>
      </c>
      <c r="T2050">
        <v>10120000</v>
      </c>
      <c r="U2050">
        <v>10</v>
      </c>
      <c r="V2050" s="35" t="s">
        <v>14691</v>
      </c>
      <c r="W2050" s="35" t="s">
        <v>161</v>
      </c>
      <c r="X2050" s="35" t="s">
        <v>49</v>
      </c>
      <c r="Y2050" s="35" t="s">
        <v>48</v>
      </c>
      <c r="Z2050" s="35" t="s">
        <v>14691</v>
      </c>
      <c r="AA2050" s="35" t="s">
        <v>14691</v>
      </c>
      <c r="AC2050" s="35" t="s">
        <v>14691</v>
      </c>
      <c r="AD2050" s="35" t="s">
        <v>14691</v>
      </c>
      <c r="AE2050">
        <v>102718000</v>
      </c>
      <c r="AF2050">
        <v>10.15</v>
      </c>
      <c r="AG2050" s="35" t="s">
        <v>14691</v>
      </c>
      <c r="AI2050">
        <v>7590000</v>
      </c>
      <c r="AJ2050" s="20">
        <v>44501</v>
      </c>
      <c r="AK2050" s="20"/>
      <c r="AL2050">
        <v>4727000</v>
      </c>
      <c r="AM2050">
        <v>472700</v>
      </c>
      <c r="AP2050" s="35" t="s">
        <v>14691</v>
      </c>
      <c r="AQ2050" s="35" t="s">
        <v>14691</v>
      </c>
      <c r="AR2050" s="35" t="s">
        <v>14691</v>
      </c>
      <c r="AS2050" s="35" t="s">
        <v>14691</v>
      </c>
      <c r="AT2050" s="35" t="s">
        <v>14691</v>
      </c>
      <c r="AU2050">
        <v>10.15</v>
      </c>
      <c r="AV2050">
        <v>10.173</v>
      </c>
      <c r="AW2050" t="b">
        <v>0</v>
      </c>
      <c r="AX2050">
        <v>10120000</v>
      </c>
      <c r="AY2050" s="20">
        <v>44868</v>
      </c>
      <c r="AZ2050" s="20"/>
      <c r="BA2050" s="20">
        <v>45049</v>
      </c>
      <c r="BB2050">
        <v>1</v>
      </c>
      <c r="BC2050">
        <v>0.75</v>
      </c>
      <c r="BD2050">
        <v>1</v>
      </c>
      <c r="BE2050">
        <v>11.5</v>
      </c>
      <c r="BF2050" s="35" t="s">
        <v>14691</v>
      </c>
      <c r="BG2050" s="35" t="s">
        <v>5338</v>
      </c>
      <c r="BH2050" s="35" t="s">
        <v>5351</v>
      </c>
      <c r="BI2050" s="35" t="s">
        <v>2584</v>
      </c>
      <c r="BJ2050" s="35" t="s">
        <v>5352</v>
      </c>
    </row>
    <row r="2051" spans="1:62" x14ac:dyDescent="0.2">
      <c r="A2051">
        <v>2049</v>
      </c>
      <c r="B2051" s="35" t="s">
        <v>5338</v>
      </c>
      <c r="C2051" s="35" t="s">
        <v>5339</v>
      </c>
      <c r="D2051" s="35" t="s">
        <v>5340</v>
      </c>
      <c r="E2051" s="35" t="s">
        <v>5353</v>
      </c>
      <c r="F2051" s="35" t="s">
        <v>5342</v>
      </c>
      <c r="G2051" s="20">
        <v>44463</v>
      </c>
      <c r="H2051" s="35" t="s">
        <v>163</v>
      </c>
      <c r="I2051" s="35" t="s">
        <v>61</v>
      </c>
      <c r="J2051" s="35" t="s">
        <v>162</v>
      </c>
      <c r="K2051">
        <v>18</v>
      </c>
      <c r="L2051">
        <v>9.1999999999999993</v>
      </c>
      <c r="M2051" s="35" t="s">
        <v>5343</v>
      </c>
      <c r="N2051" s="35" t="s">
        <v>5344</v>
      </c>
      <c r="O2051" s="35" t="s">
        <v>136</v>
      </c>
      <c r="P2051" s="35" t="s">
        <v>5345</v>
      </c>
      <c r="Q2051" s="35" t="s">
        <v>5346</v>
      </c>
      <c r="R2051" s="35" t="s">
        <v>2623</v>
      </c>
      <c r="S2051" s="35" t="s">
        <v>5347</v>
      </c>
      <c r="T2051">
        <v>10120000</v>
      </c>
      <c r="U2051">
        <v>10</v>
      </c>
      <c r="V2051" s="35" t="s">
        <v>14691</v>
      </c>
      <c r="W2051" s="35" t="s">
        <v>161</v>
      </c>
      <c r="X2051" s="35" t="s">
        <v>49</v>
      </c>
      <c r="Y2051" s="35" t="s">
        <v>48</v>
      </c>
      <c r="Z2051" s="35" t="s">
        <v>14691</v>
      </c>
      <c r="AA2051" s="35" t="s">
        <v>14691</v>
      </c>
      <c r="AC2051" s="35" t="s">
        <v>14691</v>
      </c>
      <c r="AD2051" s="35" t="s">
        <v>14691</v>
      </c>
      <c r="AE2051">
        <v>102718000</v>
      </c>
      <c r="AF2051">
        <v>10.15</v>
      </c>
      <c r="AG2051" s="35" t="s">
        <v>14691</v>
      </c>
      <c r="AI2051">
        <v>7590000</v>
      </c>
      <c r="AJ2051" s="20">
        <v>44501</v>
      </c>
      <c r="AK2051" s="20"/>
      <c r="AL2051">
        <v>4727000</v>
      </c>
      <c r="AM2051">
        <v>472700</v>
      </c>
      <c r="AP2051" s="35" t="s">
        <v>14691</v>
      </c>
      <c r="AQ2051" s="35" t="s">
        <v>14691</v>
      </c>
      <c r="AR2051" s="35" t="s">
        <v>14691</v>
      </c>
      <c r="AS2051" s="35" t="s">
        <v>14691</v>
      </c>
      <c r="AT2051" s="35" t="s">
        <v>14691</v>
      </c>
      <c r="AU2051">
        <v>10.15</v>
      </c>
      <c r="AV2051">
        <v>10.173</v>
      </c>
      <c r="AW2051" t="b">
        <v>0</v>
      </c>
      <c r="AX2051">
        <v>10120000</v>
      </c>
      <c r="AY2051" s="20">
        <v>44868</v>
      </c>
      <c r="AZ2051" s="20"/>
      <c r="BA2051" s="20">
        <v>45049</v>
      </c>
      <c r="BB2051">
        <v>1</v>
      </c>
      <c r="BC2051">
        <v>0.75</v>
      </c>
      <c r="BD2051">
        <v>1</v>
      </c>
      <c r="BE2051">
        <v>11.5</v>
      </c>
      <c r="BF2051" s="35" t="s">
        <v>14691</v>
      </c>
      <c r="BG2051" s="35" t="s">
        <v>5354</v>
      </c>
      <c r="BH2051" s="35" t="s">
        <v>5355</v>
      </c>
      <c r="BI2051" s="35" t="s">
        <v>2589</v>
      </c>
      <c r="BJ2051" s="35" t="s">
        <v>5356</v>
      </c>
    </row>
    <row r="2052" spans="1:62" x14ac:dyDescent="0.2">
      <c r="A2052">
        <v>2050</v>
      </c>
      <c r="B2052" s="35" t="s">
        <v>2773</v>
      </c>
      <c r="C2052" s="35" t="s">
        <v>2774</v>
      </c>
      <c r="D2052" s="35" t="s">
        <v>2775</v>
      </c>
      <c r="E2052" s="35" t="s">
        <v>2776</v>
      </c>
      <c r="F2052" s="35" t="s">
        <v>2777</v>
      </c>
      <c r="G2052" s="20">
        <v>44166</v>
      </c>
      <c r="H2052" s="35" t="s">
        <v>159</v>
      </c>
      <c r="I2052" s="35" t="s">
        <v>158</v>
      </c>
      <c r="J2052" s="35" t="s">
        <v>126</v>
      </c>
      <c r="K2052">
        <v>16.5</v>
      </c>
      <c r="L2052">
        <v>9.1999999999999993</v>
      </c>
      <c r="M2052" s="35" t="s">
        <v>2778</v>
      </c>
      <c r="N2052" s="35" t="s">
        <v>2779</v>
      </c>
      <c r="O2052" s="35" t="s">
        <v>112</v>
      </c>
      <c r="P2052" s="35" t="s">
        <v>2656</v>
      </c>
      <c r="Q2052" s="35" t="s">
        <v>87</v>
      </c>
      <c r="R2052" s="35" t="s">
        <v>2623</v>
      </c>
      <c r="S2052" s="35" t="s">
        <v>2780</v>
      </c>
      <c r="T2052">
        <v>17250000</v>
      </c>
      <c r="U2052">
        <v>10</v>
      </c>
      <c r="V2052" s="35" t="s">
        <v>2781</v>
      </c>
      <c r="W2052" s="35" t="s">
        <v>157</v>
      </c>
      <c r="X2052" s="35" t="s">
        <v>147</v>
      </c>
      <c r="Y2052" s="35" t="s">
        <v>56</v>
      </c>
      <c r="Z2052" s="35" t="s">
        <v>156</v>
      </c>
      <c r="AA2052" s="35" t="s">
        <v>56</v>
      </c>
      <c r="AC2052" s="35" t="s">
        <v>14691</v>
      </c>
      <c r="AD2052" s="35" t="s">
        <v>14691</v>
      </c>
      <c r="AE2052">
        <v>174266206</v>
      </c>
      <c r="AF2052">
        <v>10.1</v>
      </c>
      <c r="AG2052" s="35" t="s">
        <v>155</v>
      </c>
      <c r="AH2052">
        <v>816800000</v>
      </c>
      <c r="AI2052">
        <v>17250000</v>
      </c>
      <c r="AJ2052" s="20">
        <v>44189</v>
      </c>
      <c r="AK2052" s="20">
        <v>44510</v>
      </c>
      <c r="AL2052">
        <v>6675000</v>
      </c>
      <c r="AO2052">
        <v>6675000</v>
      </c>
      <c r="AP2052" s="35" t="s">
        <v>14691</v>
      </c>
      <c r="AQ2052" s="35" t="s">
        <v>14691</v>
      </c>
      <c r="AR2052" s="35" t="s">
        <v>14691</v>
      </c>
      <c r="AS2052" s="35" t="s">
        <v>14691</v>
      </c>
      <c r="AT2052" s="35" t="s">
        <v>14691</v>
      </c>
      <c r="AU2052">
        <v>10.1</v>
      </c>
      <c r="AV2052">
        <v>10.106</v>
      </c>
      <c r="AW2052" t="b">
        <v>1</v>
      </c>
      <c r="AX2052">
        <v>17250000</v>
      </c>
      <c r="AY2052" s="20">
        <v>44649</v>
      </c>
      <c r="AZ2052" s="20">
        <v>44804</v>
      </c>
      <c r="BA2052" s="20">
        <v>44741</v>
      </c>
      <c r="BB2052">
        <v>1</v>
      </c>
      <c r="BC2052">
        <v>1</v>
      </c>
      <c r="BD2052">
        <v>0.5</v>
      </c>
      <c r="BE2052">
        <v>11.5</v>
      </c>
      <c r="BF2052" s="35" t="s">
        <v>14691</v>
      </c>
      <c r="BG2052" s="35" t="s">
        <v>160</v>
      </c>
      <c r="BH2052" s="35" t="s">
        <v>2782</v>
      </c>
      <c r="BI2052" s="35" t="s">
        <v>2580</v>
      </c>
      <c r="BJ2052" s="35" t="s">
        <v>2783</v>
      </c>
    </row>
    <row r="2053" spans="1:62" x14ac:dyDescent="0.2">
      <c r="A2053">
        <v>2051</v>
      </c>
      <c r="B2053" s="35" t="s">
        <v>2773</v>
      </c>
      <c r="C2053" s="35" t="s">
        <v>2774</v>
      </c>
      <c r="D2053" s="35" t="s">
        <v>2775</v>
      </c>
      <c r="E2053" s="35" t="s">
        <v>2784</v>
      </c>
      <c r="F2053" s="35" t="s">
        <v>2777</v>
      </c>
      <c r="G2053" s="20">
        <v>44166</v>
      </c>
      <c r="H2053" s="35" t="s">
        <v>159</v>
      </c>
      <c r="I2053" s="35" t="s">
        <v>158</v>
      </c>
      <c r="J2053" s="35" t="s">
        <v>126</v>
      </c>
      <c r="K2053">
        <v>16.5</v>
      </c>
      <c r="L2053">
        <v>9.1999999999999993</v>
      </c>
      <c r="M2053" s="35" t="s">
        <v>2778</v>
      </c>
      <c r="N2053" s="35" t="s">
        <v>2779</v>
      </c>
      <c r="O2053" s="35" t="s">
        <v>112</v>
      </c>
      <c r="P2053" s="35" t="s">
        <v>2656</v>
      </c>
      <c r="Q2053" s="35" t="s">
        <v>87</v>
      </c>
      <c r="R2053" s="35" t="s">
        <v>2623</v>
      </c>
      <c r="S2053" s="35" t="s">
        <v>2780</v>
      </c>
      <c r="T2053">
        <v>17250000</v>
      </c>
      <c r="U2053">
        <v>10</v>
      </c>
      <c r="V2053" s="35" t="s">
        <v>2781</v>
      </c>
      <c r="W2053" s="35" t="s">
        <v>157</v>
      </c>
      <c r="X2053" s="35" t="s">
        <v>147</v>
      </c>
      <c r="Y2053" s="35" t="s">
        <v>56</v>
      </c>
      <c r="Z2053" s="35" t="s">
        <v>156</v>
      </c>
      <c r="AA2053" s="35" t="s">
        <v>56</v>
      </c>
      <c r="AC2053" s="35" t="s">
        <v>14691</v>
      </c>
      <c r="AD2053" s="35" t="s">
        <v>14691</v>
      </c>
      <c r="AE2053">
        <v>174266206</v>
      </c>
      <c r="AF2053">
        <v>10.1</v>
      </c>
      <c r="AG2053" s="35" t="s">
        <v>155</v>
      </c>
      <c r="AH2053">
        <v>816800000</v>
      </c>
      <c r="AI2053">
        <v>17250000</v>
      </c>
      <c r="AJ2053" s="20">
        <v>44189</v>
      </c>
      <c r="AK2053" s="20">
        <v>44510</v>
      </c>
      <c r="AL2053">
        <v>6675000</v>
      </c>
      <c r="AO2053">
        <v>6675000</v>
      </c>
      <c r="AP2053" s="35" t="s">
        <v>14691</v>
      </c>
      <c r="AQ2053" s="35" t="s">
        <v>14691</v>
      </c>
      <c r="AR2053" s="35" t="s">
        <v>14691</v>
      </c>
      <c r="AS2053" s="35" t="s">
        <v>14691</v>
      </c>
      <c r="AT2053" s="35" t="s">
        <v>14691</v>
      </c>
      <c r="AU2053">
        <v>10.1</v>
      </c>
      <c r="AV2053">
        <v>10.106</v>
      </c>
      <c r="AW2053" t="b">
        <v>1</v>
      </c>
      <c r="AX2053">
        <v>17250000</v>
      </c>
      <c r="AY2053" s="20">
        <v>44649</v>
      </c>
      <c r="AZ2053" s="20">
        <v>44804</v>
      </c>
      <c r="BA2053" s="20">
        <v>44741</v>
      </c>
      <c r="BB2053">
        <v>1</v>
      </c>
      <c r="BC2053">
        <v>1</v>
      </c>
      <c r="BD2053">
        <v>0.5</v>
      </c>
      <c r="BE2053">
        <v>11.5</v>
      </c>
      <c r="BF2053" s="35" t="s">
        <v>14691</v>
      </c>
      <c r="BG2053" s="35" t="s">
        <v>2773</v>
      </c>
      <c r="BH2053" s="35" t="s">
        <v>2785</v>
      </c>
      <c r="BI2053" s="35" t="s">
        <v>2584</v>
      </c>
      <c r="BJ2053" s="35" t="s">
        <v>2786</v>
      </c>
    </row>
    <row r="2054" spans="1:62" x14ac:dyDescent="0.2">
      <c r="A2054">
        <v>2052</v>
      </c>
      <c r="B2054" s="35" t="s">
        <v>2773</v>
      </c>
      <c r="C2054" s="35" t="s">
        <v>2774</v>
      </c>
      <c r="D2054" s="35" t="s">
        <v>2775</v>
      </c>
      <c r="E2054" s="35" t="s">
        <v>2787</v>
      </c>
      <c r="F2054" s="35" t="s">
        <v>2777</v>
      </c>
      <c r="G2054" s="20">
        <v>44166</v>
      </c>
      <c r="H2054" s="35" t="s">
        <v>159</v>
      </c>
      <c r="I2054" s="35" t="s">
        <v>158</v>
      </c>
      <c r="J2054" s="35" t="s">
        <v>126</v>
      </c>
      <c r="K2054">
        <v>16.5</v>
      </c>
      <c r="L2054">
        <v>9.1999999999999993</v>
      </c>
      <c r="M2054" s="35" t="s">
        <v>2778</v>
      </c>
      <c r="N2054" s="35" t="s">
        <v>2779</v>
      </c>
      <c r="O2054" s="35" t="s">
        <v>112</v>
      </c>
      <c r="P2054" s="35" t="s">
        <v>2656</v>
      </c>
      <c r="Q2054" s="35" t="s">
        <v>87</v>
      </c>
      <c r="R2054" s="35" t="s">
        <v>2623</v>
      </c>
      <c r="S2054" s="35" t="s">
        <v>2780</v>
      </c>
      <c r="T2054">
        <v>17250000</v>
      </c>
      <c r="U2054">
        <v>10</v>
      </c>
      <c r="V2054" s="35" t="s">
        <v>2781</v>
      </c>
      <c r="W2054" s="35" t="s">
        <v>157</v>
      </c>
      <c r="X2054" s="35" t="s">
        <v>147</v>
      </c>
      <c r="Y2054" s="35" t="s">
        <v>56</v>
      </c>
      <c r="Z2054" s="35" t="s">
        <v>156</v>
      </c>
      <c r="AA2054" s="35" t="s">
        <v>56</v>
      </c>
      <c r="AC2054" s="35" t="s">
        <v>14691</v>
      </c>
      <c r="AD2054" s="35" t="s">
        <v>14691</v>
      </c>
      <c r="AE2054">
        <v>174266206</v>
      </c>
      <c r="AF2054">
        <v>10.1</v>
      </c>
      <c r="AG2054" s="35" t="s">
        <v>155</v>
      </c>
      <c r="AH2054">
        <v>816800000</v>
      </c>
      <c r="AI2054">
        <v>17250000</v>
      </c>
      <c r="AJ2054" s="20">
        <v>44189</v>
      </c>
      <c r="AK2054" s="20">
        <v>44510</v>
      </c>
      <c r="AL2054">
        <v>6675000</v>
      </c>
      <c r="AO2054">
        <v>6675000</v>
      </c>
      <c r="AP2054" s="35" t="s">
        <v>14691</v>
      </c>
      <c r="AQ2054" s="35" t="s">
        <v>14691</v>
      </c>
      <c r="AR2054" s="35" t="s">
        <v>14691</v>
      </c>
      <c r="AS2054" s="35" t="s">
        <v>14691</v>
      </c>
      <c r="AT2054" s="35" t="s">
        <v>14691</v>
      </c>
      <c r="AU2054">
        <v>10.1</v>
      </c>
      <c r="AV2054">
        <v>10.106</v>
      </c>
      <c r="AW2054" t="b">
        <v>1</v>
      </c>
      <c r="AX2054">
        <v>17250000</v>
      </c>
      <c r="AY2054" s="20">
        <v>44649</v>
      </c>
      <c r="AZ2054" s="20">
        <v>44804</v>
      </c>
      <c r="BA2054" s="20">
        <v>44741</v>
      </c>
      <c r="BB2054">
        <v>1</v>
      </c>
      <c r="BC2054">
        <v>1</v>
      </c>
      <c r="BD2054">
        <v>0.5</v>
      </c>
      <c r="BE2054">
        <v>11.5</v>
      </c>
      <c r="BF2054" s="35" t="s">
        <v>14691</v>
      </c>
      <c r="BG2054" s="35" t="s">
        <v>2788</v>
      </c>
      <c r="BH2054" s="35" t="s">
        <v>2789</v>
      </c>
      <c r="BI2054" s="35" t="s">
        <v>2589</v>
      </c>
      <c r="BJ2054" s="35" t="s">
        <v>2790</v>
      </c>
    </row>
    <row r="2055" spans="1:62" x14ac:dyDescent="0.2">
      <c r="A2055">
        <v>2053</v>
      </c>
      <c r="B2055" s="35" t="s">
        <v>2773</v>
      </c>
      <c r="C2055" s="35" t="s">
        <v>2774</v>
      </c>
      <c r="D2055" s="35" t="s">
        <v>2775</v>
      </c>
      <c r="E2055" s="35" t="s">
        <v>2791</v>
      </c>
      <c r="F2055" s="35" t="s">
        <v>2777</v>
      </c>
      <c r="G2055" s="20">
        <v>44166</v>
      </c>
      <c r="H2055" s="35" t="s">
        <v>159</v>
      </c>
      <c r="I2055" s="35" t="s">
        <v>158</v>
      </c>
      <c r="J2055" s="35" t="s">
        <v>126</v>
      </c>
      <c r="K2055">
        <v>16.5</v>
      </c>
      <c r="L2055">
        <v>9.1999999999999993</v>
      </c>
      <c r="M2055" s="35" t="s">
        <v>2778</v>
      </c>
      <c r="N2055" s="35" t="s">
        <v>2779</v>
      </c>
      <c r="O2055" s="35" t="s">
        <v>112</v>
      </c>
      <c r="P2055" s="35" t="s">
        <v>2656</v>
      </c>
      <c r="Q2055" s="35" t="s">
        <v>87</v>
      </c>
      <c r="R2055" s="35" t="s">
        <v>2623</v>
      </c>
      <c r="S2055" s="35" t="s">
        <v>2780</v>
      </c>
      <c r="T2055">
        <v>17250000</v>
      </c>
      <c r="U2055">
        <v>10</v>
      </c>
      <c r="V2055" s="35" t="s">
        <v>2781</v>
      </c>
      <c r="W2055" s="35" t="s">
        <v>157</v>
      </c>
      <c r="X2055" s="35" t="s">
        <v>147</v>
      </c>
      <c r="Y2055" s="35" t="s">
        <v>56</v>
      </c>
      <c r="Z2055" s="35" t="s">
        <v>156</v>
      </c>
      <c r="AA2055" s="35" t="s">
        <v>56</v>
      </c>
      <c r="AC2055" s="35" t="s">
        <v>14691</v>
      </c>
      <c r="AD2055" s="35" t="s">
        <v>14691</v>
      </c>
      <c r="AE2055">
        <v>174266206</v>
      </c>
      <c r="AF2055">
        <v>10.1</v>
      </c>
      <c r="AG2055" s="35" t="s">
        <v>155</v>
      </c>
      <c r="AH2055">
        <v>816800000</v>
      </c>
      <c r="AI2055">
        <v>17250000</v>
      </c>
      <c r="AJ2055" s="20">
        <v>44189</v>
      </c>
      <c r="AK2055" s="20">
        <v>44510</v>
      </c>
      <c r="AL2055">
        <v>6675000</v>
      </c>
      <c r="AO2055">
        <v>6675000</v>
      </c>
      <c r="AP2055" s="35" t="s">
        <v>14691</v>
      </c>
      <c r="AQ2055" s="35" t="s">
        <v>14691</v>
      </c>
      <c r="AR2055" s="35" t="s">
        <v>14691</v>
      </c>
      <c r="AS2055" s="35" t="s">
        <v>14691</v>
      </c>
      <c r="AT2055" s="35" t="s">
        <v>14691</v>
      </c>
      <c r="AU2055">
        <v>10.1</v>
      </c>
      <c r="AV2055">
        <v>10.106</v>
      </c>
      <c r="AW2055" t="b">
        <v>1</v>
      </c>
      <c r="AX2055">
        <v>17250000</v>
      </c>
      <c r="AY2055" s="20">
        <v>44649</v>
      </c>
      <c r="AZ2055" s="20">
        <v>44804</v>
      </c>
      <c r="BA2055" s="20">
        <v>44741</v>
      </c>
      <c r="BB2055">
        <v>1</v>
      </c>
      <c r="BC2055">
        <v>1</v>
      </c>
      <c r="BD2055">
        <v>0.5</v>
      </c>
      <c r="BE2055">
        <v>11.5</v>
      </c>
      <c r="BF2055" s="35" t="s">
        <v>14691</v>
      </c>
      <c r="BG2055" s="35" t="s">
        <v>2792</v>
      </c>
      <c r="BH2055" s="35" t="s">
        <v>2793</v>
      </c>
      <c r="BI2055" s="35" t="s">
        <v>2613</v>
      </c>
      <c r="BJ2055" s="35" t="s">
        <v>2794</v>
      </c>
    </row>
    <row r="2056" spans="1:62" x14ac:dyDescent="0.2">
      <c r="A2056">
        <v>2054</v>
      </c>
      <c r="B2056" s="35" t="s">
        <v>6667</v>
      </c>
      <c r="C2056" s="35" t="s">
        <v>6668</v>
      </c>
      <c r="D2056" s="35" t="s">
        <v>6669</v>
      </c>
      <c r="E2056" s="35" t="s">
        <v>6670</v>
      </c>
      <c r="F2056" s="35" t="s">
        <v>6671</v>
      </c>
      <c r="G2056" s="20">
        <v>44183</v>
      </c>
      <c r="H2056" s="35" t="s">
        <v>150</v>
      </c>
      <c r="I2056" s="35" t="s">
        <v>54</v>
      </c>
      <c r="J2056" s="35" t="s">
        <v>119</v>
      </c>
      <c r="K2056">
        <v>18</v>
      </c>
      <c r="L2056">
        <v>9.1999999999999993</v>
      </c>
      <c r="M2056" s="35" t="s">
        <v>6672</v>
      </c>
      <c r="N2056" s="35" t="s">
        <v>6673</v>
      </c>
      <c r="O2056" s="35" t="s">
        <v>87</v>
      </c>
      <c r="P2056" s="35" t="s">
        <v>6674</v>
      </c>
      <c r="Q2056" s="35" t="s">
        <v>96</v>
      </c>
      <c r="R2056" s="35" t="s">
        <v>2623</v>
      </c>
      <c r="S2056" s="35" t="s">
        <v>6675</v>
      </c>
      <c r="T2056">
        <v>34500000</v>
      </c>
      <c r="U2056">
        <v>10</v>
      </c>
      <c r="V2056" s="35" t="s">
        <v>14691</v>
      </c>
      <c r="W2056" s="35" t="s">
        <v>153</v>
      </c>
      <c r="X2056" s="35" t="s">
        <v>65</v>
      </c>
      <c r="Y2056" s="35" t="s">
        <v>48</v>
      </c>
      <c r="Z2056" s="35" t="s">
        <v>14691</v>
      </c>
      <c r="AA2056" s="35" t="s">
        <v>14691</v>
      </c>
      <c r="AC2056" s="35" t="s">
        <v>14691</v>
      </c>
      <c r="AD2056" s="35" t="s">
        <v>14691</v>
      </c>
      <c r="AE2056">
        <v>345082283</v>
      </c>
      <c r="AF2056">
        <v>10</v>
      </c>
      <c r="AG2056" s="35" t="s">
        <v>14691</v>
      </c>
      <c r="AI2056">
        <v>6900000</v>
      </c>
      <c r="AJ2056" s="20">
        <v>44203</v>
      </c>
      <c r="AK2056" s="20"/>
      <c r="AL2056">
        <v>9000000</v>
      </c>
      <c r="AM2056">
        <v>900000</v>
      </c>
      <c r="AP2056" s="35" t="s">
        <v>14691</v>
      </c>
      <c r="AQ2056" s="35" t="s">
        <v>14691</v>
      </c>
      <c r="AR2056" s="35" t="s">
        <v>14691</v>
      </c>
      <c r="AS2056" s="35" t="s">
        <v>14691</v>
      </c>
      <c r="AT2056" s="35" t="s">
        <v>14691</v>
      </c>
      <c r="AU2056">
        <v>10</v>
      </c>
      <c r="AV2056">
        <v>10.036</v>
      </c>
      <c r="AW2056" t="b">
        <v>0</v>
      </c>
      <c r="AX2056">
        <v>34500000</v>
      </c>
      <c r="AY2056" s="20">
        <v>44937</v>
      </c>
      <c r="AZ2056" s="20"/>
      <c r="BA2056" s="20">
        <v>45027</v>
      </c>
      <c r="BB2056">
        <v>1</v>
      </c>
      <c r="BC2056">
        <v>0.20000000298023224</v>
      </c>
      <c r="BD2056">
        <v>1</v>
      </c>
      <c r="BE2056">
        <v>11.5</v>
      </c>
      <c r="BF2056" s="35" t="s">
        <v>14691</v>
      </c>
      <c r="BG2056" s="35" t="s">
        <v>154</v>
      </c>
      <c r="BH2056" s="35" t="s">
        <v>6676</v>
      </c>
      <c r="BI2056" s="35" t="s">
        <v>2580</v>
      </c>
      <c r="BJ2056" s="35" t="s">
        <v>6677</v>
      </c>
    </row>
    <row r="2057" spans="1:62" x14ac:dyDescent="0.2">
      <c r="A2057">
        <v>2055</v>
      </c>
      <c r="B2057" s="35" t="s">
        <v>6667</v>
      </c>
      <c r="C2057" s="35" t="s">
        <v>6668</v>
      </c>
      <c r="D2057" s="35" t="s">
        <v>6669</v>
      </c>
      <c r="E2057" s="35" t="s">
        <v>6678</v>
      </c>
      <c r="F2057" s="35" t="s">
        <v>6671</v>
      </c>
      <c r="G2057" s="20">
        <v>44183</v>
      </c>
      <c r="H2057" s="35" t="s">
        <v>150</v>
      </c>
      <c r="I2057" s="35" t="s">
        <v>54</v>
      </c>
      <c r="J2057" s="35" t="s">
        <v>119</v>
      </c>
      <c r="K2057">
        <v>18</v>
      </c>
      <c r="L2057">
        <v>9.1999999999999993</v>
      </c>
      <c r="M2057" s="35" t="s">
        <v>6672</v>
      </c>
      <c r="N2057" s="35" t="s">
        <v>6673</v>
      </c>
      <c r="O2057" s="35" t="s">
        <v>87</v>
      </c>
      <c r="P2057" s="35" t="s">
        <v>6674</v>
      </c>
      <c r="Q2057" s="35" t="s">
        <v>96</v>
      </c>
      <c r="R2057" s="35" t="s">
        <v>2623</v>
      </c>
      <c r="S2057" s="35" t="s">
        <v>6675</v>
      </c>
      <c r="T2057">
        <v>34500000</v>
      </c>
      <c r="U2057">
        <v>10</v>
      </c>
      <c r="V2057" s="35" t="s">
        <v>14691</v>
      </c>
      <c r="W2057" s="35" t="s">
        <v>153</v>
      </c>
      <c r="X2057" s="35" t="s">
        <v>65</v>
      </c>
      <c r="Y2057" s="35" t="s">
        <v>48</v>
      </c>
      <c r="Z2057" s="35" t="s">
        <v>14691</v>
      </c>
      <c r="AA2057" s="35" t="s">
        <v>14691</v>
      </c>
      <c r="AC2057" s="35" t="s">
        <v>14691</v>
      </c>
      <c r="AD2057" s="35" t="s">
        <v>14691</v>
      </c>
      <c r="AE2057">
        <v>345082283</v>
      </c>
      <c r="AF2057">
        <v>10</v>
      </c>
      <c r="AG2057" s="35" t="s">
        <v>14691</v>
      </c>
      <c r="AI2057">
        <v>6900000</v>
      </c>
      <c r="AJ2057" s="20">
        <v>44203</v>
      </c>
      <c r="AK2057" s="20"/>
      <c r="AL2057">
        <v>9000000</v>
      </c>
      <c r="AM2057">
        <v>900000</v>
      </c>
      <c r="AP2057" s="35" t="s">
        <v>14691</v>
      </c>
      <c r="AQ2057" s="35" t="s">
        <v>14691</v>
      </c>
      <c r="AR2057" s="35" t="s">
        <v>14691</v>
      </c>
      <c r="AS2057" s="35" t="s">
        <v>14691</v>
      </c>
      <c r="AT2057" s="35" t="s">
        <v>14691</v>
      </c>
      <c r="AU2057">
        <v>10</v>
      </c>
      <c r="AV2057">
        <v>10.036</v>
      </c>
      <c r="AW2057" t="b">
        <v>0</v>
      </c>
      <c r="AX2057">
        <v>34500000</v>
      </c>
      <c r="AY2057" s="20">
        <v>44937</v>
      </c>
      <c r="AZ2057" s="20"/>
      <c r="BA2057" s="20">
        <v>45027</v>
      </c>
      <c r="BB2057">
        <v>1</v>
      </c>
      <c r="BC2057">
        <v>0.20000000298023224</v>
      </c>
      <c r="BD2057">
        <v>1</v>
      </c>
      <c r="BE2057">
        <v>11.5</v>
      </c>
      <c r="BF2057" s="35" t="s">
        <v>14691</v>
      </c>
      <c r="BG2057" s="35" t="s">
        <v>6679</v>
      </c>
      <c r="BH2057" s="35" t="s">
        <v>6680</v>
      </c>
      <c r="BI2057" s="35" t="s">
        <v>2584</v>
      </c>
      <c r="BJ2057" s="35" t="s">
        <v>6681</v>
      </c>
    </row>
    <row r="2058" spans="1:62" x14ac:dyDescent="0.2">
      <c r="A2058">
        <v>2056</v>
      </c>
      <c r="B2058" s="35" t="s">
        <v>6667</v>
      </c>
      <c r="C2058" s="35" t="s">
        <v>6668</v>
      </c>
      <c r="D2058" s="35" t="s">
        <v>6669</v>
      </c>
      <c r="E2058" s="35" t="s">
        <v>6682</v>
      </c>
      <c r="F2058" s="35" t="s">
        <v>6671</v>
      </c>
      <c r="G2058" s="20">
        <v>44183</v>
      </c>
      <c r="H2058" s="35" t="s">
        <v>150</v>
      </c>
      <c r="I2058" s="35" t="s">
        <v>54</v>
      </c>
      <c r="J2058" s="35" t="s">
        <v>119</v>
      </c>
      <c r="K2058">
        <v>18</v>
      </c>
      <c r="L2058">
        <v>9.1999999999999993</v>
      </c>
      <c r="M2058" s="35" t="s">
        <v>6672</v>
      </c>
      <c r="N2058" s="35" t="s">
        <v>6673</v>
      </c>
      <c r="O2058" s="35" t="s">
        <v>87</v>
      </c>
      <c r="P2058" s="35" t="s">
        <v>6674</v>
      </c>
      <c r="Q2058" s="35" t="s">
        <v>96</v>
      </c>
      <c r="R2058" s="35" t="s">
        <v>2623</v>
      </c>
      <c r="S2058" s="35" t="s">
        <v>6675</v>
      </c>
      <c r="T2058">
        <v>34500000</v>
      </c>
      <c r="U2058">
        <v>10</v>
      </c>
      <c r="V2058" s="35" t="s">
        <v>14691</v>
      </c>
      <c r="W2058" s="35" t="s">
        <v>153</v>
      </c>
      <c r="X2058" s="35" t="s">
        <v>65</v>
      </c>
      <c r="Y2058" s="35" t="s">
        <v>48</v>
      </c>
      <c r="Z2058" s="35" t="s">
        <v>14691</v>
      </c>
      <c r="AA2058" s="35" t="s">
        <v>14691</v>
      </c>
      <c r="AC2058" s="35" t="s">
        <v>14691</v>
      </c>
      <c r="AD2058" s="35" t="s">
        <v>14691</v>
      </c>
      <c r="AE2058">
        <v>345082283</v>
      </c>
      <c r="AF2058">
        <v>10</v>
      </c>
      <c r="AG2058" s="35" t="s">
        <v>14691</v>
      </c>
      <c r="AI2058">
        <v>6900000</v>
      </c>
      <c r="AJ2058" s="20">
        <v>44203</v>
      </c>
      <c r="AK2058" s="20"/>
      <c r="AL2058">
        <v>9000000</v>
      </c>
      <c r="AM2058">
        <v>900000</v>
      </c>
      <c r="AP2058" s="35" t="s">
        <v>14691</v>
      </c>
      <c r="AQ2058" s="35" t="s">
        <v>14691</v>
      </c>
      <c r="AR2058" s="35" t="s">
        <v>14691</v>
      </c>
      <c r="AS2058" s="35" t="s">
        <v>14691</v>
      </c>
      <c r="AT2058" s="35" t="s">
        <v>14691</v>
      </c>
      <c r="AU2058">
        <v>10</v>
      </c>
      <c r="AV2058">
        <v>10.036</v>
      </c>
      <c r="AW2058" t="b">
        <v>0</v>
      </c>
      <c r="AX2058">
        <v>34500000</v>
      </c>
      <c r="AY2058" s="20">
        <v>44937</v>
      </c>
      <c r="AZ2058" s="20"/>
      <c r="BA2058" s="20">
        <v>45027</v>
      </c>
      <c r="BB2058">
        <v>1</v>
      </c>
      <c r="BC2058">
        <v>0.20000000298023224</v>
      </c>
      <c r="BD2058">
        <v>1</v>
      </c>
      <c r="BE2058">
        <v>11.5</v>
      </c>
      <c r="BF2058" s="35" t="s">
        <v>14691</v>
      </c>
      <c r="BG2058" s="35" t="s">
        <v>6683</v>
      </c>
      <c r="BH2058" s="35" t="s">
        <v>6684</v>
      </c>
      <c r="BI2058" s="35" t="s">
        <v>2589</v>
      </c>
      <c r="BJ2058" s="35" t="s">
        <v>6685</v>
      </c>
    </row>
    <row r="2059" spans="1:62" x14ac:dyDescent="0.2">
      <c r="A2059">
        <v>2057</v>
      </c>
      <c r="B2059" s="35" t="s">
        <v>4708</v>
      </c>
      <c r="C2059" s="35" t="s">
        <v>4709</v>
      </c>
      <c r="D2059" s="35" t="s">
        <v>151</v>
      </c>
      <c r="E2059" s="35" t="s">
        <v>4710</v>
      </c>
      <c r="F2059" s="35" t="s">
        <v>4711</v>
      </c>
      <c r="G2059" s="20">
        <v>44089</v>
      </c>
      <c r="H2059" s="35" t="s">
        <v>150</v>
      </c>
      <c r="I2059" s="35" t="s">
        <v>54</v>
      </c>
      <c r="J2059" s="35" t="s">
        <v>119</v>
      </c>
      <c r="K2059">
        <v>18</v>
      </c>
      <c r="L2059">
        <v>9.1999999999999993</v>
      </c>
      <c r="M2059" s="35" t="s">
        <v>4712</v>
      </c>
      <c r="N2059" s="35" t="s">
        <v>4713</v>
      </c>
      <c r="O2059" s="35" t="s">
        <v>149</v>
      </c>
      <c r="P2059" s="35" t="s">
        <v>2656</v>
      </c>
      <c r="Q2059" s="35" t="s">
        <v>59</v>
      </c>
      <c r="R2059" s="35" t="s">
        <v>2577</v>
      </c>
      <c r="S2059" s="35" t="s">
        <v>4714</v>
      </c>
      <c r="T2059">
        <v>57500000</v>
      </c>
      <c r="U2059">
        <v>10</v>
      </c>
      <c r="V2059" s="35" t="s">
        <v>4715</v>
      </c>
      <c r="W2059" s="35" t="s">
        <v>49</v>
      </c>
      <c r="X2059" s="35" t="s">
        <v>49</v>
      </c>
      <c r="Y2059" s="35" t="s">
        <v>48</v>
      </c>
      <c r="Z2059" s="35" t="s">
        <v>14691</v>
      </c>
      <c r="AA2059" s="35" t="s">
        <v>14691</v>
      </c>
      <c r="AC2059" s="35" t="s">
        <v>14691</v>
      </c>
      <c r="AD2059" s="35" t="s">
        <v>14691</v>
      </c>
      <c r="AE2059">
        <v>575190507</v>
      </c>
      <c r="AF2059">
        <v>10</v>
      </c>
      <c r="AG2059" s="35" t="s">
        <v>14691</v>
      </c>
      <c r="AI2059">
        <v>11500000</v>
      </c>
      <c r="AJ2059" s="20">
        <v>44106</v>
      </c>
      <c r="AK2059" s="20"/>
      <c r="AL2059">
        <v>13500000</v>
      </c>
      <c r="AO2059">
        <v>9000000</v>
      </c>
      <c r="AP2059" s="35" t="s">
        <v>14691</v>
      </c>
      <c r="AQ2059" s="35" t="s">
        <v>14691</v>
      </c>
      <c r="AR2059" s="35" t="s">
        <v>14691</v>
      </c>
      <c r="AS2059" s="35" t="s">
        <v>14691</v>
      </c>
      <c r="AT2059" s="35" t="s">
        <v>14691</v>
      </c>
      <c r="AU2059">
        <v>10.01</v>
      </c>
      <c r="AV2059">
        <v>10.048</v>
      </c>
      <c r="AW2059" t="b">
        <v>0</v>
      </c>
      <c r="AX2059">
        <v>57500000</v>
      </c>
      <c r="AY2059" s="20">
        <v>44840</v>
      </c>
      <c r="AZ2059" s="20"/>
      <c r="BA2059" s="20">
        <v>44932</v>
      </c>
      <c r="BB2059">
        <v>1</v>
      </c>
      <c r="BC2059">
        <v>0.20000000298023224</v>
      </c>
      <c r="BD2059">
        <v>1</v>
      </c>
      <c r="BE2059">
        <v>11.5</v>
      </c>
      <c r="BF2059" s="35" t="s">
        <v>14691</v>
      </c>
      <c r="BG2059" s="35" t="s">
        <v>152</v>
      </c>
      <c r="BH2059" s="35" t="s">
        <v>4716</v>
      </c>
      <c r="BI2059" s="35" t="s">
        <v>2580</v>
      </c>
      <c r="BJ2059" s="35" t="s">
        <v>4717</v>
      </c>
    </row>
    <row r="2060" spans="1:62" x14ac:dyDescent="0.2">
      <c r="A2060">
        <v>2058</v>
      </c>
      <c r="B2060" s="35" t="s">
        <v>4708</v>
      </c>
      <c r="C2060" s="35" t="s">
        <v>4709</v>
      </c>
      <c r="D2060" s="35" t="s">
        <v>151</v>
      </c>
      <c r="E2060" s="35" t="s">
        <v>4718</v>
      </c>
      <c r="F2060" s="35" t="s">
        <v>4711</v>
      </c>
      <c r="G2060" s="20">
        <v>44089</v>
      </c>
      <c r="H2060" s="35" t="s">
        <v>150</v>
      </c>
      <c r="I2060" s="35" t="s">
        <v>54</v>
      </c>
      <c r="J2060" s="35" t="s">
        <v>119</v>
      </c>
      <c r="K2060">
        <v>18</v>
      </c>
      <c r="L2060">
        <v>9.1999999999999993</v>
      </c>
      <c r="M2060" s="35" t="s">
        <v>4712</v>
      </c>
      <c r="N2060" s="35" t="s">
        <v>4713</v>
      </c>
      <c r="O2060" s="35" t="s">
        <v>149</v>
      </c>
      <c r="P2060" s="35" t="s">
        <v>2656</v>
      </c>
      <c r="Q2060" s="35" t="s">
        <v>59</v>
      </c>
      <c r="R2060" s="35" t="s">
        <v>2577</v>
      </c>
      <c r="S2060" s="35" t="s">
        <v>4714</v>
      </c>
      <c r="T2060">
        <v>57500000</v>
      </c>
      <c r="U2060">
        <v>10</v>
      </c>
      <c r="V2060" s="35" t="s">
        <v>4715</v>
      </c>
      <c r="W2060" s="35" t="s">
        <v>49</v>
      </c>
      <c r="X2060" s="35" t="s">
        <v>49</v>
      </c>
      <c r="Y2060" s="35" t="s">
        <v>48</v>
      </c>
      <c r="Z2060" s="35" t="s">
        <v>14691</v>
      </c>
      <c r="AA2060" s="35" t="s">
        <v>14691</v>
      </c>
      <c r="AC2060" s="35" t="s">
        <v>14691</v>
      </c>
      <c r="AD2060" s="35" t="s">
        <v>14691</v>
      </c>
      <c r="AE2060">
        <v>575190507</v>
      </c>
      <c r="AF2060">
        <v>10</v>
      </c>
      <c r="AG2060" s="35" t="s">
        <v>14691</v>
      </c>
      <c r="AI2060">
        <v>11500000</v>
      </c>
      <c r="AJ2060" s="20">
        <v>44106</v>
      </c>
      <c r="AK2060" s="20"/>
      <c r="AL2060">
        <v>13500000</v>
      </c>
      <c r="AO2060">
        <v>9000000</v>
      </c>
      <c r="AP2060" s="35" t="s">
        <v>14691</v>
      </c>
      <c r="AQ2060" s="35" t="s">
        <v>14691</v>
      </c>
      <c r="AR2060" s="35" t="s">
        <v>14691</v>
      </c>
      <c r="AS2060" s="35" t="s">
        <v>14691</v>
      </c>
      <c r="AT2060" s="35" t="s">
        <v>14691</v>
      </c>
      <c r="AU2060">
        <v>10.01</v>
      </c>
      <c r="AV2060">
        <v>10.048</v>
      </c>
      <c r="AW2060" t="b">
        <v>0</v>
      </c>
      <c r="AX2060">
        <v>57500000</v>
      </c>
      <c r="AY2060" s="20">
        <v>44840</v>
      </c>
      <c r="AZ2060" s="20"/>
      <c r="BA2060" s="20">
        <v>44932</v>
      </c>
      <c r="BB2060">
        <v>1</v>
      </c>
      <c r="BC2060">
        <v>0.20000000298023224</v>
      </c>
      <c r="BD2060">
        <v>1</v>
      </c>
      <c r="BE2060">
        <v>11.5</v>
      </c>
      <c r="BF2060" s="35" t="s">
        <v>14691</v>
      </c>
      <c r="BG2060" s="35" t="s">
        <v>4708</v>
      </c>
      <c r="BH2060" s="35" t="s">
        <v>4719</v>
      </c>
      <c r="BI2060" s="35" t="s">
        <v>2584</v>
      </c>
      <c r="BJ2060" s="35" t="s">
        <v>4720</v>
      </c>
    </row>
    <row r="2061" spans="1:62" x14ac:dyDescent="0.2">
      <c r="A2061">
        <v>2059</v>
      </c>
      <c r="B2061" s="35" t="s">
        <v>4708</v>
      </c>
      <c r="C2061" s="35" t="s">
        <v>4709</v>
      </c>
      <c r="D2061" s="35" t="s">
        <v>151</v>
      </c>
      <c r="E2061" s="35" t="s">
        <v>4721</v>
      </c>
      <c r="F2061" s="35" t="s">
        <v>4711</v>
      </c>
      <c r="G2061" s="20">
        <v>44089</v>
      </c>
      <c r="H2061" s="35" t="s">
        <v>150</v>
      </c>
      <c r="I2061" s="35" t="s">
        <v>54</v>
      </c>
      <c r="J2061" s="35" t="s">
        <v>119</v>
      </c>
      <c r="K2061">
        <v>18</v>
      </c>
      <c r="L2061">
        <v>9.1999999999999993</v>
      </c>
      <c r="M2061" s="35" t="s">
        <v>4712</v>
      </c>
      <c r="N2061" s="35" t="s">
        <v>4713</v>
      </c>
      <c r="O2061" s="35" t="s">
        <v>149</v>
      </c>
      <c r="P2061" s="35" t="s">
        <v>2656</v>
      </c>
      <c r="Q2061" s="35" t="s">
        <v>59</v>
      </c>
      <c r="R2061" s="35" t="s">
        <v>2577</v>
      </c>
      <c r="S2061" s="35" t="s">
        <v>4714</v>
      </c>
      <c r="T2061">
        <v>57500000</v>
      </c>
      <c r="U2061">
        <v>10</v>
      </c>
      <c r="V2061" s="35" t="s">
        <v>4715</v>
      </c>
      <c r="W2061" s="35" t="s">
        <v>49</v>
      </c>
      <c r="X2061" s="35" t="s">
        <v>49</v>
      </c>
      <c r="Y2061" s="35" t="s">
        <v>48</v>
      </c>
      <c r="Z2061" s="35" t="s">
        <v>14691</v>
      </c>
      <c r="AA2061" s="35" t="s">
        <v>14691</v>
      </c>
      <c r="AC2061" s="35" t="s">
        <v>14691</v>
      </c>
      <c r="AD2061" s="35" t="s">
        <v>14691</v>
      </c>
      <c r="AE2061">
        <v>575190507</v>
      </c>
      <c r="AF2061">
        <v>10</v>
      </c>
      <c r="AG2061" s="35" t="s">
        <v>14691</v>
      </c>
      <c r="AI2061">
        <v>11500000</v>
      </c>
      <c r="AJ2061" s="20">
        <v>44106</v>
      </c>
      <c r="AK2061" s="20"/>
      <c r="AL2061">
        <v>13500000</v>
      </c>
      <c r="AO2061">
        <v>9000000</v>
      </c>
      <c r="AP2061" s="35" t="s">
        <v>14691</v>
      </c>
      <c r="AQ2061" s="35" t="s">
        <v>14691</v>
      </c>
      <c r="AR2061" s="35" t="s">
        <v>14691</v>
      </c>
      <c r="AS2061" s="35" t="s">
        <v>14691</v>
      </c>
      <c r="AT2061" s="35" t="s">
        <v>14691</v>
      </c>
      <c r="AU2061">
        <v>10.01</v>
      </c>
      <c r="AV2061">
        <v>10.048</v>
      </c>
      <c r="AW2061" t="b">
        <v>0</v>
      </c>
      <c r="AX2061">
        <v>57500000</v>
      </c>
      <c r="AY2061" s="20">
        <v>44840</v>
      </c>
      <c r="AZ2061" s="20"/>
      <c r="BA2061" s="20">
        <v>44932</v>
      </c>
      <c r="BB2061">
        <v>1</v>
      </c>
      <c r="BC2061">
        <v>0.20000000298023224</v>
      </c>
      <c r="BD2061">
        <v>1</v>
      </c>
      <c r="BE2061">
        <v>11.5</v>
      </c>
      <c r="BF2061" s="35" t="s">
        <v>14691</v>
      </c>
      <c r="BG2061" s="35" t="s">
        <v>4722</v>
      </c>
      <c r="BH2061" s="35" t="s">
        <v>4723</v>
      </c>
      <c r="BI2061" s="35" t="s">
        <v>2589</v>
      </c>
      <c r="BJ2061" s="35" t="s">
        <v>4724</v>
      </c>
    </row>
    <row r="2062" spans="1:62" x14ac:dyDescent="0.2">
      <c r="A2062">
        <v>2060</v>
      </c>
      <c r="B2062" s="35" t="s">
        <v>11148</v>
      </c>
      <c r="C2062" s="35" t="s">
        <v>11149</v>
      </c>
      <c r="D2062" s="35" t="s">
        <v>11150</v>
      </c>
      <c r="E2062" s="35" t="s">
        <v>11151</v>
      </c>
      <c r="F2062" s="35" t="s">
        <v>11152</v>
      </c>
      <c r="G2062" s="20">
        <v>44249</v>
      </c>
      <c r="H2062" s="35" t="s">
        <v>3225</v>
      </c>
      <c r="I2062" s="35" t="s">
        <v>54</v>
      </c>
      <c r="J2062" s="35" t="s">
        <v>53</v>
      </c>
      <c r="K2062">
        <v>18</v>
      </c>
      <c r="L2062">
        <v>9.1999999999999993</v>
      </c>
      <c r="M2062" s="35" t="s">
        <v>11153</v>
      </c>
      <c r="N2062" s="35" t="s">
        <v>11154</v>
      </c>
      <c r="O2062" s="35" t="s">
        <v>96</v>
      </c>
      <c r="P2062" s="35" t="s">
        <v>2575</v>
      </c>
      <c r="Q2062" s="35" t="s">
        <v>95</v>
      </c>
      <c r="R2062" s="35" t="s">
        <v>2577</v>
      </c>
      <c r="S2062" s="35" t="s">
        <v>11155</v>
      </c>
      <c r="T2062">
        <v>34500000</v>
      </c>
      <c r="U2062">
        <v>10</v>
      </c>
      <c r="V2062" s="35" t="s">
        <v>14691</v>
      </c>
      <c r="W2062" s="35" t="s">
        <v>148</v>
      </c>
      <c r="X2062" s="35" t="s">
        <v>147</v>
      </c>
      <c r="Y2062" s="35" t="s">
        <v>48</v>
      </c>
      <c r="Z2062" s="35" t="s">
        <v>147</v>
      </c>
      <c r="AA2062" s="35" t="s">
        <v>48</v>
      </c>
      <c r="AB2062">
        <v>333000000</v>
      </c>
      <c r="AC2062" s="35" t="s">
        <v>11156</v>
      </c>
      <c r="AD2062" s="35" t="s">
        <v>11157</v>
      </c>
      <c r="AE2062">
        <v>345030985</v>
      </c>
      <c r="AF2062">
        <v>10</v>
      </c>
      <c r="AG2062" s="35" t="s">
        <v>146</v>
      </c>
      <c r="AH2062">
        <v>1240000000</v>
      </c>
      <c r="AI2062">
        <v>11500000</v>
      </c>
      <c r="AJ2062" s="20">
        <v>44271</v>
      </c>
      <c r="AK2062" s="20">
        <v>44515</v>
      </c>
      <c r="AL2062">
        <v>8900000</v>
      </c>
      <c r="AO2062">
        <v>5933333</v>
      </c>
      <c r="AP2062" s="35" t="s">
        <v>14691</v>
      </c>
      <c r="AQ2062" s="35" t="s">
        <v>14691</v>
      </c>
      <c r="AR2062" s="35" t="s">
        <v>145</v>
      </c>
      <c r="AS2062" s="35" t="s">
        <v>11158</v>
      </c>
      <c r="AT2062" s="35" t="s">
        <v>14691</v>
      </c>
      <c r="AU2062">
        <v>10.01</v>
      </c>
      <c r="AV2062">
        <v>10.074999999999999</v>
      </c>
      <c r="AW2062" t="b">
        <v>1</v>
      </c>
      <c r="AX2062">
        <v>34500000</v>
      </c>
      <c r="AY2062" s="20">
        <v>45003</v>
      </c>
      <c r="AZ2062" s="20">
        <v>44788</v>
      </c>
      <c r="BA2062" s="20"/>
      <c r="BB2062">
        <v>1</v>
      </c>
      <c r="BC2062">
        <v>0.3333333432674408</v>
      </c>
      <c r="BD2062">
        <v>1</v>
      </c>
      <c r="BE2062">
        <v>11.5</v>
      </c>
      <c r="BF2062" s="35" t="s">
        <v>14691</v>
      </c>
      <c r="BG2062" s="35" t="s">
        <v>145</v>
      </c>
      <c r="BH2062" s="35" t="s">
        <v>11159</v>
      </c>
      <c r="BI2062" s="35" t="s">
        <v>2580</v>
      </c>
      <c r="BJ2062" s="35" t="s">
        <v>11160</v>
      </c>
    </row>
    <row r="2063" spans="1:62" x14ac:dyDescent="0.2">
      <c r="A2063">
        <v>2061</v>
      </c>
      <c r="B2063" s="35" t="s">
        <v>11148</v>
      </c>
      <c r="C2063" s="35" t="s">
        <v>11149</v>
      </c>
      <c r="D2063" s="35" t="s">
        <v>11150</v>
      </c>
      <c r="E2063" s="35" t="s">
        <v>11161</v>
      </c>
      <c r="F2063" s="35" t="s">
        <v>11152</v>
      </c>
      <c r="G2063" s="20">
        <v>44249</v>
      </c>
      <c r="H2063" s="35" t="s">
        <v>3225</v>
      </c>
      <c r="I2063" s="35" t="s">
        <v>54</v>
      </c>
      <c r="J2063" s="35" t="s">
        <v>53</v>
      </c>
      <c r="K2063">
        <v>18</v>
      </c>
      <c r="L2063">
        <v>9.1999999999999993</v>
      </c>
      <c r="M2063" s="35" t="s">
        <v>11153</v>
      </c>
      <c r="N2063" s="35" t="s">
        <v>11154</v>
      </c>
      <c r="O2063" s="35" t="s">
        <v>96</v>
      </c>
      <c r="P2063" s="35" t="s">
        <v>2575</v>
      </c>
      <c r="Q2063" s="35" t="s">
        <v>95</v>
      </c>
      <c r="R2063" s="35" t="s">
        <v>2577</v>
      </c>
      <c r="S2063" s="35" t="s">
        <v>11155</v>
      </c>
      <c r="T2063">
        <v>34500000</v>
      </c>
      <c r="U2063">
        <v>10</v>
      </c>
      <c r="V2063" s="35" t="s">
        <v>14691</v>
      </c>
      <c r="W2063" s="35" t="s">
        <v>148</v>
      </c>
      <c r="X2063" s="35" t="s">
        <v>147</v>
      </c>
      <c r="Y2063" s="35" t="s">
        <v>48</v>
      </c>
      <c r="Z2063" s="35" t="s">
        <v>147</v>
      </c>
      <c r="AA2063" s="35" t="s">
        <v>48</v>
      </c>
      <c r="AB2063">
        <v>333000000</v>
      </c>
      <c r="AC2063" s="35" t="s">
        <v>11156</v>
      </c>
      <c r="AD2063" s="35" t="s">
        <v>11157</v>
      </c>
      <c r="AE2063">
        <v>345030985</v>
      </c>
      <c r="AF2063">
        <v>10</v>
      </c>
      <c r="AG2063" s="35" t="s">
        <v>146</v>
      </c>
      <c r="AH2063">
        <v>1240000000</v>
      </c>
      <c r="AI2063">
        <v>11500000</v>
      </c>
      <c r="AJ2063" s="20">
        <v>44271</v>
      </c>
      <c r="AK2063" s="20">
        <v>44515</v>
      </c>
      <c r="AL2063">
        <v>8900000</v>
      </c>
      <c r="AO2063">
        <v>5933333</v>
      </c>
      <c r="AP2063" s="35" t="s">
        <v>14691</v>
      </c>
      <c r="AQ2063" s="35" t="s">
        <v>14691</v>
      </c>
      <c r="AR2063" s="35" t="s">
        <v>145</v>
      </c>
      <c r="AS2063" s="35" t="s">
        <v>11158</v>
      </c>
      <c r="AT2063" s="35" t="s">
        <v>14691</v>
      </c>
      <c r="AU2063">
        <v>10.01</v>
      </c>
      <c r="AV2063">
        <v>10.074999999999999</v>
      </c>
      <c r="AW2063" t="b">
        <v>1</v>
      </c>
      <c r="AX2063">
        <v>34500000</v>
      </c>
      <c r="AY2063" s="20">
        <v>45003</v>
      </c>
      <c r="AZ2063" s="20">
        <v>44788</v>
      </c>
      <c r="BA2063" s="20"/>
      <c r="BB2063">
        <v>1</v>
      </c>
      <c r="BC2063">
        <v>0.3333333432674408</v>
      </c>
      <c r="BD2063">
        <v>1</v>
      </c>
      <c r="BE2063">
        <v>11.5</v>
      </c>
      <c r="BF2063" s="35" t="s">
        <v>14691</v>
      </c>
      <c r="BG2063" s="35" t="s">
        <v>11148</v>
      </c>
      <c r="BH2063" s="35" t="s">
        <v>11162</v>
      </c>
      <c r="BI2063" s="35" t="s">
        <v>2584</v>
      </c>
      <c r="BJ2063" s="35" t="s">
        <v>11163</v>
      </c>
    </row>
    <row r="2064" spans="1:62" x14ac:dyDescent="0.2">
      <c r="A2064">
        <v>2062</v>
      </c>
      <c r="B2064" s="35" t="s">
        <v>11148</v>
      </c>
      <c r="C2064" s="35" t="s">
        <v>11149</v>
      </c>
      <c r="D2064" s="35" t="s">
        <v>11150</v>
      </c>
      <c r="E2064" s="35" t="s">
        <v>11164</v>
      </c>
      <c r="F2064" s="35" t="s">
        <v>11152</v>
      </c>
      <c r="G2064" s="20">
        <v>44249</v>
      </c>
      <c r="H2064" s="35" t="s">
        <v>3225</v>
      </c>
      <c r="I2064" s="35" t="s">
        <v>54</v>
      </c>
      <c r="J2064" s="35" t="s">
        <v>53</v>
      </c>
      <c r="K2064">
        <v>18</v>
      </c>
      <c r="L2064">
        <v>9.1999999999999993</v>
      </c>
      <c r="M2064" s="35" t="s">
        <v>11153</v>
      </c>
      <c r="N2064" s="35" t="s">
        <v>11154</v>
      </c>
      <c r="O2064" s="35" t="s">
        <v>96</v>
      </c>
      <c r="P2064" s="35" t="s">
        <v>2575</v>
      </c>
      <c r="Q2064" s="35" t="s">
        <v>95</v>
      </c>
      <c r="R2064" s="35" t="s">
        <v>2577</v>
      </c>
      <c r="S2064" s="35" t="s">
        <v>11155</v>
      </c>
      <c r="T2064">
        <v>34500000</v>
      </c>
      <c r="U2064">
        <v>10</v>
      </c>
      <c r="V2064" s="35" t="s">
        <v>14691</v>
      </c>
      <c r="W2064" s="35" t="s">
        <v>148</v>
      </c>
      <c r="X2064" s="35" t="s">
        <v>147</v>
      </c>
      <c r="Y2064" s="35" t="s">
        <v>48</v>
      </c>
      <c r="Z2064" s="35" t="s">
        <v>147</v>
      </c>
      <c r="AA2064" s="35" t="s">
        <v>48</v>
      </c>
      <c r="AB2064">
        <v>333000000</v>
      </c>
      <c r="AC2064" s="35" t="s">
        <v>11156</v>
      </c>
      <c r="AD2064" s="35" t="s">
        <v>11157</v>
      </c>
      <c r="AE2064">
        <v>345030985</v>
      </c>
      <c r="AF2064">
        <v>10</v>
      </c>
      <c r="AG2064" s="35" t="s">
        <v>146</v>
      </c>
      <c r="AH2064">
        <v>1240000000</v>
      </c>
      <c r="AI2064">
        <v>11500000</v>
      </c>
      <c r="AJ2064" s="20">
        <v>44271</v>
      </c>
      <c r="AK2064" s="20">
        <v>44515</v>
      </c>
      <c r="AL2064">
        <v>8900000</v>
      </c>
      <c r="AO2064">
        <v>5933333</v>
      </c>
      <c r="AP2064" s="35" t="s">
        <v>14691</v>
      </c>
      <c r="AQ2064" s="35" t="s">
        <v>14691</v>
      </c>
      <c r="AR2064" s="35" t="s">
        <v>145</v>
      </c>
      <c r="AS2064" s="35" t="s">
        <v>11158</v>
      </c>
      <c r="AT2064" s="35" t="s">
        <v>14691</v>
      </c>
      <c r="AU2064">
        <v>10.01</v>
      </c>
      <c r="AV2064">
        <v>10.074999999999999</v>
      </c>
      <c r="AW2064" t="b">
        <v>1</v>
      </c>
      <c r="AX2064">
        <v>34500000</v>
      </c>
      <c r="AY2064" s="20">
        <v>45003</v>
      </c>
      <c r="AZ2064" s="20">
        <v>44788</v>
      </c>
      <c r="BA2064" s="20"/>
      <c r="BB2064">
        <v>1</v>
      </c>
      <c r="BC2064">
        <v>0.3333333432674408</v>
      </c>
      <c r="BD2064">
        <v>1</v>
      </c>
      <c r="BE2064">
        <v>11.5</v>
      </c>
      <c r="BF2064" s="35" t="s">
        <v>14691</v>
      </c>
      <c r="BG2064" s="35" t="s">
        <v>11165</v>
      </c>
      <c r="BH2064" s="35" t="s">
        <v>11166</v>
      </c>
      <c r="BI2064" s="35" t="s">
        <v>2589</v>
      </c>
      <c r="BJ2064" s="35" t="s">
        <v>11167</v>
      </c>
    </row>
    <row r="2065" spans="1:62" x14ac:dyDescent="0.2">
      <c r="A2065">
        <v>2063</v>
      </c>
      <c r="B2065" s="35" t="s">
        <v>4232</v>
      </c>
      <c r="C2065" s="35" t="s">
        <v>4233</v>
      </c>
      <c r="D2065" s="35" t="s">
        <v>4234</v>
      </c>
      <c r="E2065" s="35" t="s">
        <v>4235</v>
      </c>
      <c r="F2065" s="35" t="s">
        <v>4236</v>
      </c>
      <c r="G2065" s="20">
        <v>44232</v>
      </c>
      <c r="H2065" s="35" t="s">
        <v>2949</v>
      </c>
      <c r="I2065" s="35" t="s">
        <v>54</v>
      </c>
      <c r="J2065" s="35" t="s">
        <v>69</v>
      </c>
      <c r="K2065">
        <v>18</v>
      </c>
      <c r="L2065">
        <v>9.1999999999999993</v>
      </c>
      <c r="M2065" s="35" t="s">
        <v>4237</v>
      </c>
      <c r="N2065" s="35" t="s">
        <v>4238</v>
      </c>
      <c r="O2065" s="35" t="s">
        <v>74</v>
      </c>
      <c r="P2065" s="35" t="s">
        <v>2575</v>
      </c>
      <c r="Q2065" s="35" t="s">
        <v>52</v>
      </c>
      <c r="R2065" s="35" t="s">
        <v>2623</v>
      </c>
      <c r="S2065" s="35" t="s">
        <v>4239</v>
      </c>
      <c r="T2065">
        <v>27600000</v>
      </c>
      <c r="U2065">
        <v>10</v>
      </c>
      <c r="V2065" s="35" t="s">
        <v>14691</v>
      </c>
      <c r="W2065" s="35" t="s">
        <v>143</v>
      </c>
      <c r="X2065" s="35" t="s">
        <v>79</v>
      </c>
      <c r="Y2065" s="35" t="s">
        <v>48</v>
      </c>
      <c r="Z2065" s="35" t="s">
        <v>14691</v>
      </c>
      <c r="AA2065" s="35" t="s">
        <v>14691</v>
      </c>
      <c r="AC2065" s="35" t="s">
        <v>14691</v>
      </c>
      <c r="AD2065" s="35" t="s">
        <v>14691</v>
      </c>
      <c r="AE2065">
        <v>276000000</v>
      </c>
      <c r="AF2065">
        <v>10</v>
      </c>
      <c r="AG2065" s="35" t="s">
        <v>14691</v>
      </c>
      <c r="AI2065">
        <v>13800000</v>
      </c>
      <c r="AJ2065" s="20">
        <v>44253</v>
      </c>
      <c r="AK2065" s="20"/>
      <c r="AL2065">
        <v>7820000</v>
      </c>
      <c r="AO2065">
        <v>7820000</v>
      </c>
      <c r="AP2065" s="35" t="s">
        <v>14691</v>
      </c>
      <c r="AQ2065" s="35" t="s">
        <v>14691</v>
      </c>
      <c r="AR2065" s="35" t="s">
        <v>14691</v>
      </c>
      <c r="AS2065" s="35" t="s">
        <v>14691</v>
      </c>
      <c r="AT2065" s="35" t="s">
        <v>14691</v>
      </c>
      <c r="AU2065">
        <v>10</v>
      </c>
      <c r="AV2065">
        <v>10.02</v>
      </c>
      <c r="AW2065" t="b">
        <v>0</v>
      </c>
      <c r="AX2065">
        <v>27600000</v>
      </c>
      <c r="AY2065" s="20">
        <v>44806</v>
      </c>
      <c r="AZ2065" s="20"/>
      <c r="BA2065" s="20"/>
      <c r="BB2065">
        <v>1</v>
      </c>
      <c r="BC2065">
        <v>0.5</v>
      </c>
      <c r="BD2065">
        <v>1</v>
      </c>
      <c r="BE2065">
        <v>11.5</v>
      </c>
      <c r="BF2065" s="35" t="s">
        <v>14691</v>
      </c>
      <c r="BG2065" s="35" t="s">
        <v>144</v>
      </c>
      <c r="BH2065" s="35" t="s">
        <v>14981</v>
      </c>
      <c r="BI2065" s="35" t="s">
        <v>2580</v>
      </c>
      <c r="BJ2065" s="35" t="s">
        <v>4240</v>
      </c>
    </row>
    <row r="2066" spans="1:62" x14ac:dyDescent="0.2">
      <c r="A2066">
        <v>2064</v>
      </c>
      <c r="B2066" s="35" t="s">
        <v>4232</v>
      </c>
      <c r="C2066" s="35" t="s">
        <v>4233</v>
      </c>
      <c r="D2066" s="35" t="s">
        <v>4234</v>
      </c>
      <c r="E2066" s="35" t="s">
        <v>4241</v>
      </c>
      <c r="F2066" s="35" t="s">
        <v>4236</v>
      </c>
      <c r="G2066" s="20">
        <v>44232</v>
      </c>
      <c r="H2066" s="35" t="s">
        <v>2949</v>
      </c>
      <c r="I2066" s="35" t="s">
        <v>54</v>
      </c>
      <c r="J2066" s="35" t="s">
        <v>69</v>
      </c>
      <c r="K2066">
        <v>18</v>
      </c>
      <c r="L2066">
        <v>9.1999999999999993</v>
      </c>
      <c r="M2066" s="35" t="s">
        <v>4237</v>
      </c>
      <c r="N2066" s="35" t="s">
        <v>4238</v>
      </c>
      <c r="O2066" s="35" t="s">
        <v>74</v>
      </c>
      <c r="P2066" s="35" t="s">
        <v>2575</v>
      </c>
      <c r="Q2066" s="35" t="s">
        <v>52</v>
      </c>
      <c r="R2066" s="35" t="s">
        <v>2623</v>
      </c>
      <c r="S2066" s="35" t="s">
        <v>4239</v>
      </c>
      <c r="T2066">
        <v>27600000</v>
      </c>
      <c r="U2066">
        <v>10</v>
      </c>
      <c r="V2066" s="35" t="s">
        <v>14691</v>
      </c>
      <c r="W2066" s="35" t="s">
        <v>143</v>
      </c>
      <c r="X2066" s="35" t="s">
        <v>79</v>
      </c>
      <c r="Y2066" s="35" t="s">
        <v>48</v>
      </c>
      <c r="Z2066" s="35" t="s">
        <v>14691</v>
      </c>
      <c r="AA2066" s="35" t="s">
        <v>14691</v>
      </c>
      <c r="AC2066" s="35" t="s">
        <v>14691</v>
      </c>
      <c r="AD2066" s="35" t="s">
        <v>14691</v>
      </c>
      <c r="AE2066">
        <v>276000000</v>
      </c>
      <c r="AF2066">
        <v>10</v>
      </c>
      <c r="AG2066" s="35" t="s">
        <v>14691</v>
      </c>
      <c r="AI2066">
        <v>13800000</v>
      </c>
      <c r="AJ2066" s="20">
        <v>44253</v>
      </c>
      <c r="AK2066" s="20"/>
      <c r="AL2066">
        <v>7820000</v>
      </c>
      <c r="AO2066">
        <v>7820000</v>
      </c>
      <c r="AP2066" s="35" t="s">
        <v>14691</v>
      </c>
      <c r="AQ2066" s="35" t="s">
        <v>14691</v>
      </c>
      <c r="AR2066" s="35" t="s">
        <v>14691</v>
      </c>
      <c r="AS2066" s="35" t="s">
        <v>14691</v>
      </c>
      <c r="AT2066" s="35" t="s">
        <v>14691</v>
      </c>
      <c r="AU2066">
        <v>10</v>
      </c>
      <c r="AV2066">
        <v>10.02</v>
      </c>
      <c r="AW2066" t="b">
        <v>0</v>
      </c>
      <c r="AX2066">
        <v>27600000</v>
      </c>
      <c r="AY2066" s="20">
        <v>44806</v>
      </c>
      <c r="AZ2066" s="20"/>
      <c r="BA2066" s="20"/>
      <c r="BB2066">
        <v>1</v>
      </c>
      <c r="BC2066">
        <v>0.5</v>
      </c>
      <c r="BD2066">
        <v>1</v>
      </c>
      <c r="BE2066">
        <v>11.5</v>
      </c>
      <c r="BF2066" s="35" t="s">
        <v>14691</v>
      </c>
      <c r="BG2066" s="35" t="s">
        <v>4232</v>
      </c>
      <c r="BH2066" s="35" t="s">
        <v>14982</v>
      </c>
      <c r="BI2066" s="35" t="s">
        <v>2584</v>
      </c>
      <c r="BJ2066" s="35" t="s">
        <v>4242</v>
      </c>
    </row>
    <row r="2067" spans="1:62" x14ac:dyDescent="0.2">
      <c r="A2067">
        <v>2065</v>
      </c>
      <c r="B2067" s="35" t="s">
        <v>4232</v>
      </c>
      <c r="C2067" s="35" t="s">
        <v>4233</v>
      </c>
      <c r="D2067" s="35" t="s">
        <v>4234</v>
      </c>
      <c r="E2067" s="35" t="s">
        <v>4243</v>
      </c>
      <c r="F2067" s="35" t="s">
        <v>4236</v>
      </c>
      <c r="G2067" s="20">
        <v>44232</v>
      </c>
      <c r="H2067" s="35" t="s">
        <v>2949</v>
      </c>
      <c r="I2067" s="35" t="s">
        <v>54</v>
      </c>
      <c r="J2067" s="35" t="s">
        <v>69</v>
      </c>
      <c r="K2067">
        <v>18</v>
      </c>
      <c r="L2067">
        <v>9.1999999999999993</v>
      </c>
      <c r="M2067" s="35" t="s">
        <v>4237</v>
      </c>
      <c r="N2067" s="35" t="s">
        <v>4238</v>
      </c>
      <c r="O2067" s="35" t="s">
        <v>74</v>
      </c>
      <c r="P2067" s="35" t="s">
        <v>2575</v>
      </c>
      <c r="Q2067" s="35" t="s">
        <v>52</v>
      </c>
      <c r="R2067" s="35" t="s">
        <v>2623</v>
      </c>
      <c r="S2067" s="35" t="s">
        <v>4239</v>
      </c>
      <c r="T2067">
        <v>27600000</v>
      </c>
      <c r="U2067">
        <v>10</v>
      </c>
      <c r="V2067" s="35" t="s">
        <v>14691</v>
      </c>
      <c r="W2067" s="35" t="s">
        <v>143</v>
      </c>
      <c r="X2067" s="35" t="s">
        <v>79</v>
      </c>
      <c r="Y2067" s="35" t="s">
        <v>48</v>
      </c>
      <c r="Z2067" s="35" t="s">
        <v>14691</v>
      </c>
      <c r="AA2067" s="35" t="s">
        <v>14691</v>
      </c>
      <c r="AC2067" s="35" t="s">
        <v>14691</v>
      </c>
      <c r="AD2067" s="35" t="s">
        <v>14691</v>
      </c>
      <c r="AE2067">
        <v>276000000</v>
      </c>
      <c r="AF2067">
        <v>10</v>
      </c>
      <c r="AG2067" s="35" t="s">
        <v>14691</v>
      </c>
      <c r="AI2067">
        <v>13800000</v>
      </c>
      <c r="AJ2067" s="20">
        <v>44253</v>
      </c>
      <c r="AK2067" s="20"/>
      <c r="AL2067">
        <v>7820000</v>
      </c>
      <c r="AO2067">
        <v>7820000</v>
      </c>
      <c r="AP2067" s="35" t="s">
        <v>14691</v>
      </c>
      <c r="AQ2067" s="35" t="s">
        <v>14691</v>
      </c>
      <c r="AR2067" s="35" t="s">
        <v>14691</v>
      </c>
      <c r="AS2067" s="35" t="s">
        <v>14691</v>
      </c>
      <c r="AT2067" s="35" t="s">
        <v>14691</v>
      </c>
      <c r="AU2067">
        <v>10</v>
      </c>
      <c r="AV2067">
        <v>10.02</v>
      </c>
      <c r="AW2067" t="b">
        <v>0</v>
      </c>
      <c r="AX2067">
        <v>27600000</v>
      </c>
      <c r="AY2067" s="20">
        <v>44806</v>
      </c>
      <c r="AZ2067" s="20"/>
      <c r="BA2067" s="20"/>
      <c r="BB2067">
        <v>1</v>
      </c>
      <c r="BC2067">
        <v>0.5</v>
      </c>
      <c r="BD2067">
        <v>1</v>
      </c>
      <c r="BE2067">
        <v>11.5</v>
      </c>
      <c r="BF2067" s="35" t="s">
        <v>14691</v>
      </c>
      <c r="BG2067" s="35" t="s">
        <v>4244</v>
      </c>
      <c r="BH2067" s="35" t="s">
        <v>14983</v>
      </c>
      <c r="BI2067" s="35" t="s">
        <v>2589</v>
      </c>
      <c r="BJ2067" s="35" t="s">
        <v>4245</v>
      </c>
    </row>
    <row r="2068" spans="1:62" x14ac:dyDescent="0.2">
      <c r="A2068">
        <v>2066</v>
      </c>
      <c r="B2068" s="35" t="s">
        <v>14462</v>
      </c>
      <c r="C2068" s="35" t="s">
        <v>14463</v>
      </c>
      <c r="D2068" s="35" t="s">
        <v>14464</v>
      </c>
      <c r="E2068" s="35" t="s">
        <v>14465</v>
      </c>
      <c r="F2068" s="35" t="s">
        <v>14466</v>
      </c>
      <c r="G2068" s="20">
        <v>44285</v>
      </c>
      <c r="H2068" s="35" t="s">
        <v>3225</v>
      </c>
      <c r="I2068" s="35" t="s">
        <v>54</v>
      </c>
      <c r="J2068" s="35" t="s">
        <v>53</v>
      </c>
      <c r="K2068">
        <v>18</v>
      </c>
      <c r="M2068" s="35" t="s">
        <v>14467</v>
      </c>
      <c r="N2068" s="35" t="s">
        <v>14468</v>
      </c>
      <c r="O2068" s="35" t="s">
        <v>122</v>
      </c>
      <c r="P2068" s="35" t="s">
        <v>2575</v>
      </c>
      <c r="Q2068" s="35" t="s">
        <v>60</v>
      </c>
      <c r="R2068" s="35" t="s">
        <v>2577</v>
      </c>
      <c r="S2068" s="35" t="s">
        <v>14469</v>
      </c>
      <c r="T2068">
        <v>21487039</v>
      </c>
      <c r="U2068">
        <v>10</v>
      </c>
      <c r="V2068" s="35" t="s">
        <v>14470</v>
      </c>
      <c r="W2068" s="35" t="s">
        <v>141</v>
      </c>
      <c r="X2068" s="35" t="s">
        <v>140</v>
      </c>
      <c r="Y2068" s="35" t="s">
        <v>48</v>
      </c>
      <c r="Z2068" s="35" t="s">
        <v>14691</v>
      </c>
      <c r="AA2068" s="35" t="s">
        <v>14691</v>
      </c>
      <c r="AC2068" s="35" t="s">
        <v>14691</v>
      </c>
      <c r="AD2068" s="35" t="s">
        <v>14691</v>
      </c>
      <c r="AE2068">
        <v>214871489</v>
      </c>
      <c r="AF2068">
        <v>10</v>
      </c>
      <c r="AG2068" s="35" t="s">
        <v>14691</v>
      </c>
      <c r="AI2068">
        <v>7162346</v>
      </c>
      <c r="AJ2068" s="20">
        <v>44428</v>
      </c>
      <c r="AK2068" s="20"/>
      <c r="AL2068">
        <v>7297408</v>
      </c>
      <c r="AO2068">
        <v>4864939</v>
      </c>
      <c r="AP2068" s="35" t="s">
        <v>14691</v>
      </c>
      <c r="AQ2068" s="35" t="s">
        <v>14691</v>
      </c>
      <c r="AR2068" s="35" t="s">
        <v>14691</v>
      </c>
      <c r="AS2068" s="35" t="s">
        <v>14691</v>
      </c>
      <c r="AT2068" s="35" t="s">
        <v>14691</v>
      </c>
      <c r="AU2068">
        <v>10.01</v>
      </c>
      <c r="AV2068">
        <v>10.102</v>
      </c>
      <c r="AW2068" t="b">
        <v>0</v>
      </c>
      <c r="AX2068">
        <v>21487039</v>
      </c>
      <c r="AY2068" s="20">
        <v>45162</v>
      </c>
      <c r="AZ2068" s="20"/>
      <c r="BA2068" s="20"/>
      <c r="BB2068">
        <v>1</v>
      </c>
      <c r="BC2068">
        <v>0.3333333432674408</v>
      </c>
      <c r="BD2068">
        <v>1</v>
      </c>
      <c r="BE2068">
        <v>11.5</v>
      </c>
      <c r="BF2068" s="35" t="s">
        <v>14691</v>
      </c>
      <c r="BG2068" s="35" t="s">
        <v>142</v>
      </c>
      <c r="BH2068" s="35" t="s">
        <v>14471</v>
      </c>
      <c r="BI2068" s="35" t="s">
        <v>2580</v>
      </c>
      <c r="BJ2068" s="35" t="s">
        <v>14472</v>
      </c>
    </row>
    <row r="2069" spans="1:62" x14ac:dyDescent="0.2">
      <c r="A2069">
        <v>2067</v>
      </c>
      <c r="B2069" s="35" t="s">
        <v>14462</v>
      </c>
      <c r="C2069" s="35" t="s">
        <v>14463</v>
      </c>
      <c r="D2069" s="35" t="s">
        <v>14464</v>
      </c>
      <c r="E2069" s="35" t="s">
        <v>14473</v>
      </c>
      <c r="F2069" s="35" t="s">
        <v>14466</v>
      </c>
      <c r="G2069" s="20">
        <v>44285</v>
      </c>
      <c r="H2069" s="35" t="s">
        <v>3225</v>
      </c>
      <c r="I2069" s="35" t="s">
        <v>54</v>
      </c>
      <c r="J2069" s="35" t="s">
        <v>53</v>
      </c>
      <c r="K2069">
        <v>18</v>
      </c>
      <c r="M2069" s="35" t="s">
        <v>14467</v>
      </c>
      <c r="N2069" s="35" t="s">
        <v>14468</v>
      </c>
      <c r="O2069" s="35" t="s">
        <v>122</v>
      </c>
      <c r="P2069" s="35" t="s">
        <v>2575</v>
      </c>
      <c r="Q2069" s="35" t="s">
        <v>60</v>
      </c>
      <c r="R2069" s="35" t="s">
        <v>2577</v>
      </c>
      <c r="S2069" s="35" t="s">
        <v>14469</v>
      </c>
      <c r="T2069">
        <v>21487039</v>
      </c>
      <c r="U2069">
        <v>10</v>
      </c>
      <c r="V2069" s="35" t="s">
        <v>14470</v>
      </c>
      <c r="W2069" s="35" t="s">
        <v>141</v>
      </c>
      <c r="X2069" s="35" t="s">
        <v>140</v>
      </c>
      <c r="Y2069" s="35" t="s">
        <v>48</v>
      </c>
      <c r="Z2069" s="35" t="s">
        <v>14691</v>
      </c>
      <c r="AA2069" s="35" t="s">
        <v>14691</v>
      </c>
      <c r="AC2069" s="35" t="s">
        <v>14691</v>
      </c>
      <c r="AD2069" s="35" t="s">
        <v>14691</v>
      </c>
      <c r="AE2069">
        <v>214871489</v>
      </c>
      <c r="AF2069">
        <v>10</v>
      </c>
      <c r="AG2069" s="35" t="s">
        <v>14691</v>
      </c>
      <c r="AI2069">
        <v>7162346</v>
      </c>
      <c r="AJ2069" s="20">
        <v>44428</v>
      </c>
      <c r="AK2069" s="20"/>
      <c r="AL2069">
        <v>7297408</v>
      </c>
      <c r="AO2069">
        <v>4864939</v>
      </c>
      <c r="AP2069" s="35" t="s">
        <v>14691</v>
      </c>
      <c r="AQ2069" s="35" t="s">
        <v>14691</v>
      </c>
      <c r="AR2069" s="35" t="s">
        <v>14691</v>
      </c>
      <c r="AS2069" s="35" t="s">
        <v>14691</v>
      </c>
      <c r="AT2069" s="35" t="s">
        <v>14691</v>
      </c>
      <c r="AU2069">
        <v>10.01</v>
      </c>
      <c r="AV2069">
        <v>10.102</v>
      </c>
      <c r="AW2069" t="b">
        <v>0</v>
      </c>
      <c r="AX2069">
        <v>21487039</v>
      </c>
      <c r="AY2069" s="20">
        <v>45162</v>
      </c>
      <c r="AZ2069" s="20"/>
      <c r="BA2069" s="20"/>
      <c r="BB2069">
        <v>1</v>
      </c>
      <c r="BC2069">
        <v>0.3333333432674408</v>
      </c>
      <c r="BD2069">
        <v>1</v>
      </c>
      <c r="BE2069">
        <v>11.5</v>
      </c>
      <c r="BF2069" s="35" t="s">
        <v>14691</v>
      </c>
      <c r="BG2069" s="35" t="s">
        <v>14462</v>
      </c>
      <c r="BH2069" s="35" t="s">
        <v>14474</v>
      </c>
      <c r="BI2069" s="35" t="s">
        <v>2584</v>
      </c>
      <c r="BJ2069" s="35" t="s">
        <v>14475</v>
      </c>
    </row>
    <row r="2070" spans="1:62" x14ac:dyDescent="0.2">
      <c r="A2070">
        <v>2068</v>
      </c>
      <c r="B2070" s="35" t="s">
        <v>14462</v>
      </c>
      <c r="C2070" s="35" t="s">
        <v>14463</v>
      </c>
      <c r="D2070" s="35" t="s">
        <v>14464</v>
      </c>
      <c r="E2070" s="35" t="s">
        <v>14476</v>
      </c>
      <c r="F2070" s="35" t="s">
        <v>14466</v>
      </c>
      <c r="G2070" s="20">
        <v>44285</v>
      </c>
      <c r="H2070" s="35" t="s">
        <v>3225</v>
      </c>
      <c r="I2070" s="35" t="s">
        <v>54</v>
      </c>
      <c r="J2070" s="35" t="s">
        <v>53</v>
      </c>
      <c r="K2070">
        <v>18</v>
      </c>
      <c r="M2070" s="35" t="s">
        <v>14467</v>
      </c>
      <c r="N2070" s="35" t="s">
        <v>14468</v>
      </c>
      <c r="O2070" s="35" t="s">
        <v>122</v>
      </c>
      <c r="P2070" s="35" t="s">
        <v>2575</v>
      </c>
      <c r="Q2070" s="35" t="s">
        <v>60</v>
      </c>
      <c r="R2070" s="35" t="s">
        <v>2577</v>
      </c>
      <c r="S2070" s="35" t="s">
        <v>14469</v>
      </c>
      <c r="T2070">
        <v>21487039</v>
      </c>
      <c r="U2070">
        <v>10</v>
      </c>
      <c r="V2070" s="35" t="s">
        <v>14470</v>
      </c>
      <c r="W2070" s="35" t="s">
        <v>141</v>
      </c>
      <c r="X2070" s="35" t="s">
        <v>140</v>
      </c>
      <c r="Y2070" s="35" t="s">
        <v>48</v>
      </c>
      <c r="Z2070" s="35" t="s">
        <v>14691</v>
      </c>
      <c r="AA2070" s="35" t="s">
        <v>14691</v>
      </c>
      <c r="AC2070" s="35" t="s">
        <v>14691</v>
      </c>
      <c r="AD2070" s="35" t="s">
        <v>14691</v>
      </c>
      <c r="AE2070">
        <v>214871489</v>
      </c>
      <c r="AF2070">
        <v>10</v>
      </c>
      <c r="AG2070" s="35" t="s">
        <v>14691</v>
      </c>
      <c r="AI2070">
        <v>7162346</v>
      </c>
      <c r="AJ2070" s="20">
        <v>44428</v>
      </c>
      <c r="AK2070" s="20"/>
      <c r="AL2070">
        <v>7297408</v>
      </c>
      <c r="AO2070">
        <v>4864939</v>
      </c>
      <c r="AP2070" s="35" t="s">
        <v>14691</v>
      </c>
      <c r="AQ2070" s="35" t="s">
        <v>14691</v>
      </c>
      <c r="AR2070" s="35" t="s">
        <v>14691</v>
      </c>
      <c r="AS2070" s="35" t="s">
        <v>14691</v>
      </c>
      <c r="AT2070" s="35" t="s">
        <v>14691</v>
      </c>
      <c r="AU2070">
        <v>10.01</v>
      </c>
      <c r="AV2070">
        <v>10.102</v>
      </c>
      <c r="AW2070" t="b">
        <v>0</v>
      </c>
      <c r="AX2070">
        <v>21487039</v>
      </c>
      <c r="AY2070" s="20">
        <v>45162</v>
      </c>
      <c r="AZ2070" s="20"/>
      <c r="BA2070" s="20"/>
      <c r="BB2070">
        <v>1</v>
      </c>
      <c r="BC2070">
        <v>0.3333333432674408</v>
      </c>
      <c r="BD2070">
        <v>1</v>
      </c>
      <c r="BE2070">
        <v>11.5</v>
      </c>
      <c r="BF2070" s="35" t="s">
        <v>14691</v>
      </c>
      <c r="BG2070" s="35" t="s">
        <v>14477</v>
      </c>
      <c r="BH2070" s="35" t="s">
        <v>14478</v>
      </c>
      <c r="BI2070" s="35" t="s">
        <v>2589</v>
      </c>
      <c r="BJ2070" s="35" t="s">
        <v>14479</v>
      </c>
    </row>
    <row r="2071" spans="1:62" x14ac:dyDescent="0.2">
      <c r="A2071">
        <v>2069</v>
      </c>
      <c r="B2071" s="35" t="s">
        <v>6944</v>
      </c>
      <c r="C2071" s="35" t="s">
        <v>6945</v>
      </c>
      <c r="D2071" s="35" t="s">
        <v>6946</v>
      </c>
      <c r="E2071" s="35" t="s">
        <v>6947</v>
      </c>
      <c r="F2071" s="35" t="s">
        <v>6948</v>
      </c>
      <c r="G2071" s="20">
        <v>44489</v>
      </c>
      <c r="H2071" s="35" t="s">
        <v>138</v>
      </c>
      <c r="I2071" s="35" t="s">
        <v>61</v>
      </c>
      <c r="J2071" s="35" t="s">
        <v>137</v>
      </c>
      <c r="K2071">
        <v>18</v>
      </c>
      <c r="L2071">
        <v>9.1999999999999993</v>
      </c>
      <c r="M2071" s="35" t="s">
        <v>6949</v>
      </c>
      <c r="N2071" s="35" t="s">
        <v>6950</v>
      </c>
      <c r="O2071" s="35" t="s">
        <v>136</v>
      </c>
      <c r="P2071" s="35" t="s">
        <v>2575</v>
      </c>
      <c r="Q2071" s="35" t="s">
        <v>135</v>
      </c>
      <c r="R2071" s="35" t="s">
        <v>2623</v>
      </c>
      <c r="S2071" s="35" t="s">
        <v>6951</v>
      </c>
      <c r="T2071">
        <v>11500000</v>
      </c>
      <c r="U2071">
        <v>10</v>
      </c>
      <c r="V2071" s="35" t="s">
        <v>14691</v>
      </c>
      <c r="W2071" s="35" t="s">
        <v>134</v>
      </c>
      <c r="X2071" s="35" t="s">
        <v>79</v>
      </c>
      <c r="Y2071" s="35" t="s">
        <v>48</v>
      </c>
      <c r="Z2071" s="35" t="s">
        <v>14691</v>
      </c>
      <c r="AA2071" s="35" t="s">
        <v>14691</v>
      </c>
      <c r="AC2071" s="35" t="s">
        <v>14691</v>
      </c>
      <c r="AD2071" s="35" t="s">
        <v>14691</v>
      </c>
      <c r="AE2071">
        <v>116150000</v>
      </c>
      <c r="AF2071">
        <v>10.1</v>
      </c>
      <c r="AG2071" s="35" t="s">
        <v>14691</v>
      </c>
      <c r="AI2071">
        <v>11500000</v>
      </c>
      <c r="AJ2071" s="20">
        <v>44573</v>
      </c>
      <c r="AK2071" s="20"/>
      <c r="AL2071">
        <v>3760000</v>
      </c>
      <c r="AM2071">
        <v>376000</v>
      </c>
      <c r="AP2071" s="35" t="s">
        <v>14691</v>
      </c>
      <c r="AQ2071" s="35" t="s">
        <v>14691</v>
      </c>
      <c r="AR2071" s="35" t="s">
        <v>14691</v>
      </c>
      <c r="AS2071" s="35" t="s">
        <v>14691</v>
      </c>
      <c r="AT2071" s="35" t="s">
        <v>14691</v>
      </c>
      <c r="AU2071">
        <v>10.1</v>
      </c>
      <c r="AV2071">
        <v>10.134</v>
      </c>
      <c r="AW2071" t="b">
        <v>0</v>
      </c>
      <c r="AX2071">
        <v>11500000</v>
      </c>
      <c r="AY2071" s="20">
        <v>44940</v>
      </c>
      <c r="AZ2071" s="20"/>
      <c r="BA2071" s="20">
        <v>45121</v>
      </c>
      <c r="BB2071">
        <v>1</v>
      </c>
      <c r="BC2071">
        <v>1</v>
      </c>
      <c r="BD2071">
        <v>1</v>
      </c>
      <c r="BE2071">
        <v>11.5</v>
      </c>
      <c r="BF2071" s="35" t="s">
        <v>14691</v>
      </c>
      <c r="BG2071" s="35" t="s">
        <v>139</v>
      </c>
      <c r="BH2071" s="35" t="s">
        <v>6937</v>
      </c>
      <c r="BI2071" s="35" t="s">
        <v>2580</v>
      </c>
      <c r="BJ2071" s="35" t="s">
        <v>6938</v>
      </c>
    </row>
    <row r="2072" spans="1:62" x14ac:dyDescent="0.2">
      <c r="A2072">
        <v>2070</v>
      </c>
      <c r="B2072" s="35" t="s">
        <v>6944</v>
      </c>
      <c r="C2072" s="35" t="s">
        <v>6945</v>
      </c>
      <c r="D2072" s="35" t="s">
        <v>6946</v>
      </c>
      <c r="E2072" s="35" t="s">
        <v>6952</v>
      </c>
      <c r="F2072" s="35" t="s">
        <v>6948</v>
      </c>
      <c r="G2072" s="20">
        <v>44489</v>
      </c>
      <c r="H2072" s="35" t="s">
        <v>138</v>
      </c>
      <c r="I2072" s="35" t="s">
        <v>61</v>
      </c>
      <c r="J2072" s="35" t="s">
        <v>137</v>
      </c>
      <c r="K2072">
        <v>18</v>
      </c>
      <c r="L2072">
        <v>9.1999999999999993</v>
      </c>
      <c r="M2072" s="35" t="s">
        <v>6949</v>
      </c>
      <c r="N2072" s="35" t="s">
        <v>6950</v>
      </c>
      <c r="O2072" s="35" t="s">
        <v>136</v>
      </c>
      <c r="P2072" s="35" t="s">
        <v>2575</v>
      </c>
      <c r="Q2072" s="35" t="s">
        <v>135</v>
      </c>
      <c r="R2072" s="35" t="s">
        <v>2623</v>
      </c>
      <c r="S2072" s="35" t="s">
        <v>6951</v>
      </c>
      <c r="T2072">
        <v>11500000</v>
      </c>
      <c r="U2072">
        <v>10</v>
      </c>
      <c r="V2072" s="35" t="s">
        <v>14691</v>
      </c>
      <c r="W2072" s="35" t="s">
        <v>134</v>
      </c>
      <c r="X2072" s="35" t="s">
        <v>79</v>
      </c>
      <c r="Y2072" s="35" t="s">
        <v>48</v>
      </c>
      <c r="Z2072" s="35" t="s">
        <v>14691</v>
      </c>
      <c r="AA2072" s="35" t="s">
        <v>14691</v>
      </c>
      <c r="AC2072" s="35" t="s">
        <v>14691</v>
      </c>
      <c r="AD2072" s="35" t="s">
        <v>14691</v>
      </c>
      <c r="AE2072">
        <v>116150000</v>
      </c>
      <c r="AF2072">
        <v>10.1</v>
      </c>
      <c r="AG2072" s="35" t="s">
        <v>14691</v>
      </c>
      <c r="AI2072">
        <v>11500000</v>
      </c>
      <c r="AJ2072" s="20">
        <v>44573</v>
      </c>
      <c r="AK2072" s="20"/>
      <c r="AL2072">
        <v>3760000</v>
      </c>
      <c r="AM2072">
        <v>376000</v>
      </c>
      <c r="AP2072" s="35" t="s">
        <v>14691</v>
      </c>
      <c r="AQ2072" s="35" t="s">
        <v>14691</v>
      </c>
      <c r="AR2072" s="35" t="s">
        <v>14691</v>
      </c>
      <c r="AS2072" s="35" t="s">
        <v>14691</v>
      </c>
      <c r="AT2072" s="35" t="s">
        <v>14691</v>
      </c>
      <c r="AU2072">
        <v>10.1</v>
      </c>
      <c r="AV2072">
        <v>10.134</v>
      </c>
      <c r="AW2072" t="b">
        <v>0</v>
      </c>
      <c r="AX2072">
        <v>11500000</v>
      </c>
      <c r="AY2072" s="20">
        <v>44940</v>
      </c>
      <c r="AZ2072" s="20"/>
      <c r="BA2072" s="20">
        <v>45121</v>
      </c>
      <c r="BB2072">
        <v>1</v>
      </c>
      <c r="BC2072">
        <v>1</v>
      </c>
      <c r="BD2072">
        <v>1</v>
      </c>
      <c r="BE2072">
        <v>11.5</v>
      </c>
      <c r="BF2072" s="35" t="s">
        <v>14691</v>
      </c>
      <c r="BG2072" s="35" t="s">
        <v>6944</v>
      </c>
      <c r="BH2072" s="35" t="s">
        <v>6953</v>
      </c>
      <c r="BI2072" s="35" t="s">
        <v>2584</v>
      </c>
      <c r="BJ2072" s="35" t="s">
        <v>6954</v>
      </c>
    </row>
    <row r="2073" spans="1:62" x14ac:dyDescent="0.2">
      <c r="A2073">
        <v>2071</v>
      </c>
      <c r="B2073" s="35" t="s">
        <v>6944</v>
      </c>
      <c r="C2073" s="35" t="s">
        <v>6945</v>
      </c>
      <c r="D2073" s="35" t="s">
        <v>6946</v>
      </c>
      <c r="E2073" s="35" t="s">
        <v>6955</v>
      </c>
      <c r="F2073" s="35" t="s">
        <v>6948</v>
      </c>
      <c r="G2073" s="20">
        <v>44489</v>
      </c>
      <c r="H2073" s="35" t="s">
        <v>138</v>
      </c>
      <c r="I2073" s="35" t="s">
        <v>61</v>
      </c>
      <c r="J2073" s="35" t="s">
        <v>137</v>
      </c>
      <c r="K2073">
        <v>18</v>
      </c>
      <c r="L2073">
        <v>9.1999999999999993</v>
      </c>
      <c r="M2073" s="35" t="s">
        <v>6949</v>
      </c>
      <c r="N2073" s="35" t="s">
        <v>6950</v>
      </c>
      <c r="O2073" s="35" t="s">
        <v>136</v>
      </c>
      <c r="P2073" s="35" t="s">
        <v>2575</v>
      </c>
      <c r="Q2073" s="35" t="s">
        <v>135</v>
      </c>
      <c r="R2073" s="35" t="s">
        <v>2623</v>
      </c>
      <c r="S2073" s="35" t="s">
        <v>6951</v>
      </c>
      <c r="T2073">
        <v>11500000</v>
      </c>
      <c r="U2073">
        <v>10</v>
      </c>
      <c r="V2073" s="35" t="s">
        <v>14691</v>
      </c>
      <c r="W2073" s="35" t="s">
        <v>134</v>
      </c>
      <c r="X2073" s="35" t="s">
        <v>79</v>
      </c>
      <c r="Y2073" s="35" t="s">
        <v>48</v>
      </c>
      <c r="Z2073" s="35" t="s">
        <v>14691</v>
      </c>
      <c r="AA2073" s="35" t="s">
        <v>14691</v>
      </c>
      <c r="AC2073" s="35" t="s">
        <v>14691</v>
      </c>
      <c r="AD2073" s="35" t="s">
        <v>14691</v>
      </c>
      <c r="AE2073">
        <v>116150000</v>
      </c>
      <c r="AF2073">
        <v>10.1</v>
      </c>
      <c r="AG2073" s="35" t="s">
        <v>14691</v>
      </c>
      <c r="AI2073">
        <v>11500000</v>
      </c>
      <c r="AJ2073" s="20">
        <v>44573</v>
      </c>
      <c r="AK2073" s="20"/>
      <c r="AL2073">
        <v>3760000</v>
      </c>
      <c r="AM2073">
        <v>376000</v>
      </c>
      <c r="AP2073" s="35" t="s">
        <v>14691</v>
      </c>
      <c r="AQ2073" s="35" t="s">
        <v>14691</v>
      </c>
      <c r="AR2073" s="35" t="s">
        <v>14691</v>
      </c>
      <c r="AS2073" s="35" t="s">
        <v>14691</v>
      </c>
      <c r="AT2073" s="35" t="s">
        <v>14691</v>
      </c>
      <c r="AU2073">
        <v>10.1</v>
      </c>
      <c r="AV2073">
        <v>10.134</v>
      </c>
      <c r="AW2073" t="b">
        <v>0</v>
      </c>
      <c r="AX2073">
        <v>11500000</v>
      </c>
      <c r="AY2073" s="20">
        <v>44940</v>
      </c>
      <c r="AZ2073" s="20"/>
      <c r="BA2073" s="20">
        <v>45121</v>
      </c>
      <c r="BB2073">
        <v>1</v>
      </c>
      <c r="BC2073">
        <v>1</v>
      </c>
      <c r="BD2073">
        <v>1</v>
      </c>
      <c r="BE2073">
        <v>11.5</v>
      </c>
      <c r="BF2073" s="35" t="s">
        <v>14691</v>
      </c>
      <c r="BG2073" s="35" t="s">
        <v>6956</v>
      </c>
      <c r="BH2073" s="35" t="s">
        <v>6937</v>
      </c>
      <c r="BI2073" s="35" t="s">
        <v>2589</v>
      </c>
      <c r="BJ2073" s="35" t="s">
        <v>6938</v>
      </c>
    </row>
    <row r="2074" spans="1:62" x14ac:dyDescent="0.2">
      <c r="A2074">
        <v>2072</v>
      </c>
      <c r="B2074" s="35" t="s">
        <v>10849</v>
      </c>
      <c r="C2074" s="35" t="s">
        <v>10850</v>
      </c>
      <c r="D2074" s="35" t="s">
        <v>10851</v>
      </c>
      <c r="E2074" s="35" t="s">
        <v>10852</v>
      </c>
      <c r="F2074" s="35" t="s">
        <v>10853</v>
      </c>
      <c r="G2074" s="20">
        <v>44503</v>
      </c>
      <c r="H2074" s="35" t="s">
        <v>128</v>
      </c>
      <c r="I2074" s="35" t="s">
        <v>54</v>
      </c>
      <c r="J2074" s="35" t="s">
        <v>69</v>
      </c>
      <c r="K2074">
        <v>18</v>
      </c>
      <c r="L2074">
        <v>9.1999999999999993</v>
      </c>
      <c r="M2074" s="35" t="s">
        <v>10854</v>
      </c>
      <c r="N2074" s="35" t="s">
        <v>10855</v>
      </c>
      <c r="O2074" s="35" t="s">
        <v>52</v>
      </c>
      <c r="P2074" s="35" t="s">
        <v>3730</v>
      </c>
      <c r="Q2074" s="35" t="s">
        <v>132</v>
      </c>
      <c r="R2074" s="35" t="s">
        <v>2577</v>
      </c>
      <c r="S2074" s="35" t="s">
        <v>10856</v>
      </c>
      <c r="T2074">
        <v>11500000</v>
      </c>
      <c r="U2074">
        <v>10</v>
      </c>
      <c r="V2074" s="35" t="s">
        <v>14691</v>
      </c>
      <c r="W2074" s="35" t="s">
        <v>131</v>
      </c>
      <c r="X2074" s="35" t="s">
        <v>130</v>
      </c>
      <c r="Y2074" s="35" t="s">
        <v>48</v>
      </c>
      <c r="Z2074" s="35" t="s">
        <v>14691</v>
      </c>
      <c r="AA2074" s="35" t="s">
        <v>14691</v>
      </c>
      <c r="AC2074" s="35" t="s">
        <v>14691</v>
      </c>
      <c r="AD2074" s="35" t="s">
        <v>14691</v>
      </c>
      <c r="AE2074">
        <v>117300000</v>
      </c>
      <c r="AF2074">
        <v>10.199999999999999</v>
      </c>
      <c r="AG2074" s="35" t="s">
        <v>14691</v>
      </c>
      <c r="AI2074">
        <v>5750000</v>
      </c>
      <c r="AJ2074" s="20">
        <v>44539</v>
      </c>
      <c r="AK2074" s="20"/>
      <c r="AL2074">
        <v>6850000</v>
      </c>
      <c r="AO2074">
        <v>6850000</v>
      </c>
      <c r="AP2074" s="35" t="s">
        <v>14691</v>
      </c>
      <c r="AQ2074" s="35" t="s">
        <v>14691</v>
      </c>
      <c r="AR2074" s="35" t="s">
        <v>14691</v>
      </c>
      <c r="AS2074" s="35" t="s">
        <v>14691</v>
      </c>
      <c r="AT2074" s="35" t="s">
        <v>14691</v>
      </c>
      <c r="AU2074">
        <v>10.199999999999999</v>
      </c>
      <c r="AV2074">
        <v>10.273</v>
      </c>
      <c r="AW2074" t="b">
        <v>0</v>
      </c>
      <c r="AX2074">
        <v>11500000</v>
      </c>
      <c r="AY2074" s="20">
        <v>44998</v>
      </c>
      <c r="AZ2074" s="20"/>
      <c r="BA2074" s="20">
        <v>45182</v>
      </c>
      <c r="BB2074">
        <v>1</v>
      </c>
      <c r="BC2074">
        <v>0.5</v>
      </c>
      <c r="BD2074">
        <v>1</v>
      </c>
      <c r="BE2074">
        <v>11.5</v>
      </c>
      <c r="BF2074" s="35" t="s">
        <v>14691</v>
      </c>
      <c r="BG2074" s="35" t="s">
        <v>133</v>
      </c>
      <c r="BH2074" s="35" t="s">
        <v>10857</v>
      </c>
      <c r="BI2074" s="35" t="s">
        <v>2580</v>
      </c>
      <c r="BJ2074" s="35" t="s">
        <v>10858</v>
      </c>
    </row>
    <row r="2075" spans="1:62" x14ac:dyDescent="0.2">
      <c r="A2075">
        <v>2073</v>
      </c>
      <c r="B2075" s="35" t="s">
        <v>10849</v>
      </c>
      <c r="C2075" s="35" t="s">
        <v>10850</v>
      </c>
      <c r="D2075" s="35" t="s">
        <v>10851</v>
      </c>
      <c r="E2075" s="35" t="s">
        <v>10859</v>
      </c>
      <c r="F2075" s="35" t="s">
        <v>10853</v>
      </c>
      <c r="G2075" s="20">
        <v>44503</v>
      </c>
      <c r="H2075" s="35" t="s">
        <v>128</v>
      </c>
      <c r="I2075" s="35" t="s">
        <v>54</v>
      </c>
      <c r="J2075" s="35" t="s">
        <v>69</v>
      </c>
      <c r="K2075">
        <v>18</v>
      </c>
      <c r="L2075">
        <v>9.1999999999999993</v>
      </c>
      <c r="M2075" s="35" t="s">
        <v>10854</v>
      </c>
      <c r="N2075" s="35" t="s">
        <v>10855</v>
      </c>
      <c r="O2075" s="35" t="s">
        <v>52</v>
      </c>
      <c r="P2075" s="35" t="s">
        <v>3730</v>
      </c>
      <c r="Q2075" s="35" t="s">
        <v>132</v>
      </c>
      <c r="R2075" s="35" t="s">
        <v>2577</v>
      </c>
      <c r="S2075" s="35" t="s">
        <v>10856</v>
      </c>
      <c r="T2075">
        <v>11500000</v>
      </c>
      <c r="U2075">
        <v>10</v>
      </c>
      <c r="V2075" s="35" t="s">
        <v>14691</v>
      </c>
      <c r="W2075" s="35" t="s">
        <v>131</v>
      </c>
      <c r="X2075" s="35" t="s">
        <v>130</v>
      </c>
      <c r="Y2075" s="35" t="s">
        <v>48</v>
      </c>
      <c r="Z2075" s="35" t="s">
        <v>14691</v>
      </c>
      <c r="AA2075" s="35" t="s">
        <v>14691</v>
      </c>
      <c r="AC2075" s="35" t="s">
        <v>14691</v>
      </c>
      <c r="AD2075" s="35" t="s">
        <v>14691</v>
      </c>
      <c r="AE2075">
        <v>117300000</v>
      </c>
      <c r="AF2075">
        <v>10.199999999999999</v>
      </c>
      <c r="AG2075" s="35" t="s">
        <v>14691</v>
      </c>
      <c r="AI2075">
        <v>5750000</v>
      </c>
      <c r="AJ2075" s="20">
        <v>44539</v>
      </c>
      <c r="AK2075" s="20"/>
      <c r="AL2075">
        <v>6850000</v>
      </c>
      <c r="AO2075">
        <v>6850000</v>
      </c>
      <c r="AP2075" s="35" t="s">
        <v>14691</v>
      </c>
      <c r="AQ2075" s="35" t="s">
        <v>14691</v>
      </c>
      <c r="AR2075" s="35" t="s">
        <v>14691</v>
      </c>
      <c r="AS2075" s="35" t="s">
        <v>14691</v>
      </c>
      <c r="AT2075" s="35" t="s">
        <v>14691</v>
      </c>
      <c r="AU2075">
        <v>10.199999999999999</v>
      </c>
      <c r="AV2075">
        <v>10.273</v>
      </c>
      <c r="AW2075" t="b">
        <v>0</v>
      </c>
      <c r="AX2075">
        <v>11500000</v>
      </c>
      <c r="AY2075" s="20">
        <v>44998</v>
      </c>
      <c r="AZ2075" s="20"/>
      <c r="BA2075" s="20">
        <v>45182</v>
      </c>
      <c r="BB2075">
        <v>1</v>
      </c>
      <c r="BC2075">
        <v>0.5</v>
      </c>
      <c r="BD2075">
        <v>1</v>
      </c>
      <c r="BE2075">
        <v>11.5</v>
      </c>
      <c r="BF2075" s="35" t="s">
        <v>14691</v>
      </c>
      <c r="BG2075" s="35" t="s">
        <v>10849</v>
      </c>
      <c r="BH2075" s="35" t="s">
        <v>10860</v>
      </c>
      <c r="BI2075" s="35" t="s">
        <v>2584</v>
      </c>
      <c r="BJ2075" s="35" t="s">
        <v>10861</v>
      </c>
    </row>
    <row r="2076" spans="1:62" x14ac:dyDescent="0.2">
      <c r="A2076">
        <v>2074</v>
      </c>
      <c r="B2076" s="35" t="s">
        <v>10849</v>
      </c>
      <c r="C2076" s="35" t="s">
        <v>10850</v>
      </c>
      <c r="D2076" s="35" t="s">
        <v>10851</v>
      </c>
      <c r="E2076" s="35" t="s">
        <v>10862</v>
      </c>
      <c r="F2076" s="35" t="s">
        <v>10853</v>
      </c>
      <c r="G2076" s="20">
        <v>44503</v>
      </c>
      <c r="H2076" s="35" t="s">
        <v>128</v>
      </c>
      <c r="I2076" s="35" t="s">
        <v>54</v>
      </c>
      <c r="J2076" s="35" t="s">
        <v>69</v>
      </c>
      <c r="K2076">
        <v>18</v>
      </c>
      <c r="L2076">
        <v>9.1999999999999993</v>
      </c>
      <c r="M2076" s="35" t="s">
        <v>10854</v>
      </c>
      <c r="N2076" s="35" t="s">
        <v>10855</v>
      </c>
      <c r="O2076" s="35" t="s">
        <v>52</v>
      </c>
      <c r="P2076" s="35" t="s">
        <v>3730</v>
      </c>
      <c r="Q2076" s="35" t="s">
        <v>132</v>
      </c>
      <c r="R2076" s="35" t="s">
        <v>2577</v>
      </c>
      <c r="S2076" s="35" t="s">
        <v>10856</v>
      </c>
      <c r="T2076">
        <v>11500000</v>
      </c>
      <c r="U2076">
        <v>10</v>
      </c>
      <c r="V2076" s="35" t="s">
        <v>14691</v>
      </c>
      <c r="W2076" s="35" t="s">
        <v>131</v>
      </c>
      <c r="X2076" s="35" t="s">
        <v>130</v>
      </c>
      <c r="Y2076" s="35" t="s">
        <v>48</v>
      </c>
      <c r="Z2076" s="35" t="s">
        <v>14691</v>
      </c>
      <c r="AA2076" s="35" t="s">
        <v>14691</v>
      </c>
      <c r="AC2076" s="35" t="s">
        <v>14691</v>
      </c>
      <c r="AD2076" s="35" t="s">
        <v>14691</v>
      </c>
      <c r="AE2076">
        <v>117300000</v>
      </c>
      <c r="AF2076">
        <v>10.199999999999999</v>
      </c>
      <c r="AG2076" s="35" t="s">
        <v>14691</v>
      </c>
      <c r="AI2076">
        <v>5750000</v>
      </c>
      <c r="AJ2076" s="20">
        <v>44539</v>
      </c>
      <c r="AK2076" s="20"/>
      <c r="AL2076">
        <v>6850000</v>
      </c>
      <c r="AO2076">
        <v>6850000</v>
      </c>
      <c r="AP2076" s="35" t="s">
        <v>14691</v>
      </c>
      <c r="AQ2076" s="35" t="s">
        <v>14691</v>
      </c>
      <c r="AR2076" s="35" t="s">
        <v>14691</v>
      </c>
      <c r="AS2076" s="35" t="s">
        <v>14691</v>
      </c>
      <c r="AT2076" s="35" t="s">
        <v>14691</v>
      </c>
      <c r="AU2076">
        <v>10.199999999999999</v>
      </c>
      <c r="AV2076">
        <v>10.273</v>
      </c>
      <c r="AW2076" t="b">
        <v>0</v>
      </c>
      <c r="AX2076">
        <v>11500000</v>
      </c>
      <c r="AY2076" s="20">
        <v>44998</v>
      </c>
      <c r="AZ2076" s="20"/>
      <c r="BA2076" s="20">
        <v>45182</v>
      </c>
      <c r="BB2076">
        <v>1</v>
      </c>
      <c r="BC2076">
        <v>0.5</v>
      </c>
      <c r="BD2076">
        <v>1</v>
      </c>
      <c r="BE2076">
        <v>11.5</v>
      </c>
      <c r="BF2076" s="35" t="s">
        <v>14691</v>
      </c>
      <c r="BG2076" s="35" t="s">
        <v>10863</v>
      </c>
      <c r="BH2076" s="35" t="s">
        <v>10864</v>
      </c>
      <c r="BI2076" s="35" t="s">
        <v>2589</v>
      </c>
      <c r="BJ2076" s="35" t="s">
        <v>10865</v>
      </c>
    </row>
    <row r="2077" spans="1:62" x14ac:dyDescent="0.2">
      <c r="A2077">
        <v>2075</v>
      </c>
      <c r="B2077" s="35" t="s">
        <v>6143</v>
      </c>
      <c r="C2077" s="35" t="s">
        <v>6144</v>
      </c>
      <c r="D2077" s="35" t="s">
        <v>6145</v>
      </c>
      <c r="E2077" s="35" t="s">
        <v>6146</v>
      </c>
      <c r="F2077" s="35" t="s">
        <v>6147</v>
      </c>
      <c r="G2077" s="20">
        <v>44427</v>
      </c>
      <c r="H2077" s="35" t="s">
        <v>128</v>
      </c>
      <c r="I2077" s="35" t="s">
        <v>127</v>
      </c>
      <c r="J2077" s="35" t="s">
        <v>126</v>
      </c>
      <c r="K2077">
        <v>16.5</v>
      </c>
      <c r="L2077">
        <v>9.5</v>
      </c>
      <c r="M2077" s="35" t="s">
        <v>2638</v>
      </c>
      <c r="N2077" s="35" t="s">
        <v>6148</v>
      </c>
      <c r="O2077" s="35" t="s">
        <v>125</v>
      </c>
      <c r="P2077" s="35" t="s">
        <v>2575</v>
      </c>
      <c r="Q2077" s="35" t="s">
        <v>87</v>
      </c>
      <c r="R2077" s="35" t="s">
        <v>2623</v>
      </c>
      <c r="S2077" s="35" t="s">
        <v>6149</v>
      </c>
      <c r="T2077">
        <v>11500000</v>
      </c>
      <c r="U2077">
        <v>10</v>
      </c>
      <c r="V2077" s="35" t="s">
        <v>14691</v>
      </c>
      <c r="W2077" s="35" t="s">
        <v>124</v>
      </c>
      <c r="X2077" s="35" t="s">
        <v>72</v>
      </c>
      <c r="Y2077" s="35" t="s">
        <v>48</v>
      </c>
      <c r="Z2077" s="35" t="s">
        <v>14691</v>
      </c>
      <c r="AA2077" s="35" t="s">
        <v>14691</v>
      </c>
      <c r="AC2077" s="35" t="s">
        <v>14691</v>
      </c>
      <c r="AD2077" s="35" t="s">
        <v>14691</v>
      </c>
      <c r="AE2077">
        <v>116150162</v>
      </c>
      <c r="AF2077">
        <v>10.1</v>
      </c>
      <c r="AG2077" s="35" t="s">
        <v>14691</v>
      </c>
      <c r="AI2077">
        <v>11500000</v>
      </c>
      <c r="AJ2077" s="20">
        <v>44454</v>
      </c>
      <c r="AK2077" s="20"/>
      <c r="AL2077">
        <v>5450000</v>
      </c>
      <c r="AO2077">
        <v>10900000</v>
      </c>
      <c r="AP2077" s="35" t="s">
        <v>14691</v>
      </c>
      <c r="AQ2077" s="35" t="s">
        <v>14691</v>
      </c>
      <c r="AR2077" s="35" t="s">
        <v>14691</v>
      </c>
      <c r="AS2077" s="35" t="s">
        <v>14691</v>
      </c>
      <c r="AT2077" s="35" t="s">
        <v>14691</v>
      </c>
      <c r="AU2077">
        <v>10.1</v>
      </c>
      <c r="AV2077">
        <v>10.129</v>
      </c>
      <c r="AW2077" t="b">
        <v>0</v>
      </c>
      <c r="AX2077">
        <v>11500000</v>
      </c>
      <c r="AY2077" s="20">
        <v>44912</v>
      </c>
      <c r="AZ2077" s="20"/>
      <c r="BA2077" s="20">
        <v>45094</v>
      </c>
      <c r="BB2077">
        <v>1</v>
      </c>
      <c r="BC2077">
        <v>1</v>
      </c>
      <c r="BD2077">
        <v>0.5</v>
      </c>
      <c r="BE2077">
        <v>11.5</v>
      </c>
      <c r="BF2077" s="35" t="s">
        <v>14691</v>
      </c>
      <c r="BG2077" s="35" t="s">
        <v>129</v>
      </c>
      <c r="BH2077" s="35" t="s">
        <v>6150</v>
      </c>
      <c r="BI2077" s="35" t="s">
        <v>2580</v>
      </c>
      <c r="BJ2077" s="35" t="s">
        <v>6151</v>
      </c>
    </row>
    <row r="2078" spans="1:62" x14ac:dyDescent="0.2">
      <c r="A2078">
        <v>2076</v>
      </c>
      <c r="B2078" s="35" t="s">
        <v>6143</v>
      </c>
      <c r="C2078" s="35" t="s">
        <v>6144</v>
      </c>
      <c r="D2078" s="35" t="s">
        <v>6145</v>
      </c>
      <c r="E2078" s="35" t="s">
        <v>6152</v>
      </c>
      <c r="F2078" s="35" t="s">
        <v>6147</v>
      </c>
      <c r="G2078" s="20">
        <v>44427</v>
      </c>
      <c r="H2078" s="35" t="s">
        <v>128</v>
      </c>
      <c r="I2078" s="35" t="s">
        <v>127</v>
      </c>
      <c r="J2078" s="35" t="s">
        <v>126</v>
      </c>
      <c r="K2078">
        <v>16.5</v>
      </c>
      <c r="L2078">
        <v>9.5</v>
      </c>
      <c r="M2078" s="35" t="s">
        <v>2638</v>
      </c>
      <c r="N2078" s="35" t="s">
        <v>6148</v>
      </c>
      <c r="O2078" s="35" t="s">
        <v>125</v>
      </c>
      <c r="P2078" s="35" t="s">
        <v>2575</v>
      </c>
      <c r="Q2078" s="35" t="s">
        <v>87</v>
      </c>
      <c r="R2078" s="35" t="s">
        <v>2623</v>
      </c>
      <c r="S2078" s="35" t="s">
        <v>6149</v>
      </c>
      <c r="T2078">
        <v>11500000</v>
      </c>
      <c r="U2078">
        <v>10</v>
      </c>
      <c r="V2078" s="35" t="s">
        <v>14691</v>
      </c>
      <c r="W2078" s="35" t="s">
        <v>124</v>
      </c>
      <c r="X2078" s="35" t="s">
        <v>72</v>
      </c>
      <c r="Y2078" s="35" t="s">
        <v>48</v>
      </c>
      <c r="Z2078" s="35" t="s">
        <v>14691</v>
      </c>
      <c r="AA2078" s="35" t="s">
        <v>14691</v>
      </c>
      <c r="AC2078" s="35" t="s">
        <v>14691</v>
      </c>
      <c r="AD2078" s="35" t="s">
        <v>14691</v>
      </c>
      <c r="AE2078">
        <v>116150162</v>
      </c>
      <c r="AF2078">
        <v>10.1</v>
      </c>
      <c r="AG2078" s="35" t="s">
        <v>14691</v>
      </c>
      <c r="AI2078">
        <v>11500000</v>
      </c>
      <c r="AJ2078" s="20">
        <v>44454</v>
      </c>
      <c r="AK2078" s="20"/>
      <c r="AL2078">
        <v>5450000</v>
      </c>
      <c r="AO2078">
        <v>10900000</v>
      </c>
      <c r="AP2078" s="35" t="s">
        <v>14691</v>
      </c>
      <c r="AQ2078" s="35" t="s">
        <v>14691</v>
      </c>
      <c r="AR2078" s="35" t="s">
        <v>14691</v>
      </c>
      <c r="AS2078" s="35" t="s">
        <v>14691</v>
      </c>
      <c r="AT2078" s="35" t="s">
        <v>14691</v>
      </c>
      <c r="AU2078">
        <v>10.1</v>
      </c>
      <c r="AV2078">
        <v>10.129</v>
      </c>
      <c r="AW2078" t="b">
        <v>0</v>
      </c>
      <c r="AX2078">
        <v>11500000</v>
      </c>
      <c r="AY2078" s="20">
        <v>44912</v>
      </c>
      <c r="AZ2078" s="20"/>
      <c r="BA2078" s="20">
        <v>45094</v>
      </c>
      <c r="BB2078">
        <v>1</v>
      </c>
      <c r="BC2078">
        <v>1</v>
      </c>
      <c r="BD2078">
        <v>0.5</v>
      </c>
      <c r="BE2078">
        <v>11.5</v>
      </c>
      <c r="BF2078" s="35" t="s">
        <v>14691</v>
      </c>
      <c r="BG2078" s="35" t="s">
        <v>6143</v>
      </c>
      <c r="BH2078" s="35" t="s">
        <v>6153</v>
      </c>
      <c r="BI2078" s="35" t="s">
        <v>2584</v>
      </c>
      <c r="BJ2078" s="35" t="s">
        <v>6154</v>
      </c>
    </row>
    <row r="2079" spans="1:62" x14ac:dyDescent="0.2">
      <c r="A2079">
        <v>2077</v>
      </c>
      <c r="B2079" s="35" t="s">
        <v>6143</v>
      </c>
      <c r="C2079" s="35" t="s">
        <v>6144</v>
      </c>
      <c r="D2079" s="35" t="s">
        <v>6145</v>
      </c>
      <c r="E2079" s="35" t="s">
        <v>6155</v>
      </c>
      <c r="F2079" s="35" t="s">
        <v>6147</v>
      </c>
      <c r="G2079" s="20">
        <v>44427</v>
      </c>
      <c r="H2079" s="35" t="s">
        <v>128</v>
      </c>
      <c r="I2079" s="35" t="s">
        <v>127</v>
      </c>
      <c r="J2079" s="35" t="s">
        <v>126</v>
      </c>
      <c r="K2079">
        <v>16.5</v>
      </c>
      <c r="L2079">
        <v>9.5</v>
      </c>
      <c r="M2079" s="35" t="s">
        <v>2638</v>
      </c>
      <c r="N2079" s="35" t="s">
        <v>6148</v>
      </c>
      <c r="O2079" s="35" t="s">
        <v>125</v>
      </c>
      <c r="P2079" s="35" t="s">
        <v>2575</v>
      </c>
      <c r="Q2079" s="35" t="s">
        <v>87</v>
      </c>
      <c r="R2079" s="35" t="s">
        <v>2623</v>
      </c>
      <c r="S2079" s="35" t="s">
        <v>6149</v>
      </c>
      <c r="T2079">
        <v>11500000</v>
      </c>
      <c r="U2079">
        <v>10</v>
      </c>
      <c r="V2079" s="35" t="s">
        <v>14691</v>
      </c>
      <c r="W2079" s="35" t="s">
        <v>124</v>
      </c>
      <c r="X2079" s="35" t="s">
        <v>72</v>
      </c>
      <c r="Y2079" s="35" t="s">
        <v>48</v>
      </c>
      <c r="Z2079" s="35" t="s">
        <v>14691</v>
      </c>
      <c r="AA2079" s="35" t="s">
        <v>14691</v>
      </c>
      <c r="AC2079" s="35" t="s">
        <v>14691</v>
      </c>
      <c r="AD2079" s="35" t="s">
        <v>14691</v>
      </c>
      <c r="AE2079">
        <v>116150162</v>
      </c>
      <c r="AF2079">
        <v>10.1</v>
      </c>
      <c r="AG2079" s="35" t="s">
        <v>14691</v>
      </c>
      <c r="AI2079">
        <v>11500000</v>
      </c>
      <c r="AJ2079" s="20">
        <v>44454</v>
      </c>
      <c r="AK2079" s="20"/>
      <c r="AL2079">
        <v>5450000</v>
      </c>
      <c r="AO2079">
        <v>10900000</v>
      </c>
      <c r="AP2079" s="35" t="s">
        <v>14691</v>
      </c>
      <c r="AQ2079" s="35" t="s">
        <v>14691</v>
      </c>
      <c r="AR2079" s="35" t="s">
        <v>14691</v>
      </c>
      <c r="AS2079" s="35" t="s">
        <v>14691</v>
      </c>
      <c r="AT2079" s="35" t="s">
        <v>14691</v>
      </c>
      <c r="AU2079">
        <v>10.1</v>
      </c>
      <c r="AV2079">
        <v>10.129</v>
      </c>
      <c r="AW2079" t="b">
        <v>0</v>
      </c>
      <c r="AX2079">
        <v>11500000</v>
      </c>
      <c r="AY2079" s="20">
        <v>44912</v>
      </c>
      <c r="AZ2079" s="20"/>
      <c r="BA2079" s="20">
        <v>45094</v>
      </c>
      <c r="BB2079">
        <v>1</v>
      </c>
      <c r="BC2079">
        <v>1</v>
      </c>
      <c r="BD2079">
        <v>0.5</v>
      </c>
      <c r="BE2079">
        <v>11.5</v>
      </c>
      <c r="BF2079" s="35" t="s">
        <v>14691</v>
      </c>
      <c r="BG2079" s="35" t="s">
        <v>6156</v>
      </c>
      <c r="BH2079" s="35" t="s">
        <v>6157</v>
      </c>
      <c r="BI2079" s="35" t="s">
        <v>2589</v>
      </c>
      <c r="BJ2079" s="35" t="s">
        <v>6158</v>
      </c>
    </row>
    <row r="2080" spans="1:62" x14ac:dyDescent="0.2">
      <c r="A2080">
        <v>2078</v>
      </c>
      <c r="B2080" s="35" t="s">
        <v>6143</v>
      </c>
      <c r="C2080" s="35" t="s">
        <v>6144</v>
      </c>
      <c r="D2080" s="35" t="s">
        <v>6145</v>
      </c>
      <c r="E2080" s="35" t="s">
        <v>6159</v>
      </c>
      <c r="F2080" s="35" t="s">
        <v>6147</v>
      </c>
      <c r="G2080" s="20">
        <v>44427</v>
      </c>
      <c r="H2080" s="35" t="s">
        <v>128</v>
      </c>
      <c r="I2080" s="35" t="s">
        <v>127</v>
      </c>
      <c r="J2080" s="35" t="s">
        <v>126</v>
      </c>
      <c r="K2080">
        <v>16.5</v>
      </c>
      <c r="L2080">
        <v>9.5</v>
      </c>
      <c r="M2080" s="35" t="s">
        <v>2638</v>
      </c>
      <c r="N2080" s="35" t="s">
        <v>6148</v>
      </c>
      <c r="O2080" s="35" t="s">
        <v>125</v>
      </c>
      <c r="P2080" s="35" t="s">
        <v>2575</v>
      </c>
      <c r="Q2080" s="35" t="s">
        <v>87</v>
      </c>
      <c r="R2080" s="35" t="s">
        <v>2623</v>
      </c>
      <c r="S2080" s="35" t="s">
        <v>6149</v>
      </c>
      <c r="T2080">
        <v>11500000</v>
      </c>
      <c r="U2080">
        <v>10</v>
      </c>
      <c r="V2080" s="35" t="s">
        <v>14691</v>
      </c>
      <c r="W2080" s="35" t="s">
        <v>124</v>
      </c>
      <c r="X2080" s="35" t="s">
        <v>72</v>
      </c>
      <c r="Y2080" s="35" t="s">
        <v>48</v>
      </c>
      <c r="Z2080" s="35" t="s">
        <v>14691</v>
      </c>
      <c r="AA2080" s="35" t="s">
        <v>14691</v>
      </c>
      <c r="AC2080" s="35" t="s">
        <v>14691</v>
      </c>
      <c r="AD2080" s="35" t="s">
        <v>14691</v>
      </c>
      <c r="AE2080">
        <v>116150162</v>
      </c>
      <c r="AF2080">
        <v>10.1</v>
      </c>
      <c r="AG2080" s="35" t="s">
        <v>14691</v>
      </c>
      <c r="AI2080">
        <v>11500000</v>
      </c>
      <c r="AJ2080" s="20">
        <v>44454</v>
      </c>
      <c r="AK2080" s="20"/>
      <c r="AL2080">
        <v>5450000</v>
      </c>
      <c r="AO2080">
        <v>10900000</v>
      </c>
      <c r="AP2080" s="35" t="s">
        <v>14691</v>
      </c>
      <c r="AQ2080" s="35" t="s">
        <v>14691</v>
      </c>
      <c r="AR2080" s="35" t="s">
        <v>14691</v>
      </c>
      <c r="AS2080" s="35" t="s">
        <v>14691</v>
      </c>
      <c r="AT2080" s="35" t="s">
        <v>14691</v>
      </c>
      <c r="AU2080">
        <v>10.1</v>
      </c>
      <c r="AV2080">
        <v>10.129</v>
      </c>
      <c r="AW2080" t="b">
        <v>0</v>
      </c>
      <c r="AX2080">
        <v>11500000</v>
      </c>
      <c r="AY2080" s="20">
        <v>44912</v>
      </c>
      <c r="AZ2080" s="20"/>
      <c r="BA2080" s="20">
        <v>45094</v>
      </c>
      <c r="BB2080">
        <v>1</v>
      </c>
      <c r="BC2080">
        <v>1</v>
      </c>
      <c r="BD2080">
        <v>0.5</v>
      </c>
      <c r="BE2080">
        <v>11.5</v>
      </c>
      <c r="BF2080" s="35" t="s">
        <v>14691</v>
      </c>
      <c r="BG2080" s="35" t="s">
        <v>6160</v>
      </c>
      <c r="BH2080" s="35" t="s">
        <v>6161</v>
      </c>
      <c r="BI2080" s="35" t="s">
        <v>2613</v>
      </c>
      <c r="BJ2080" s="35" t="s">
        <v>6162</v>
      </c>
    </row>
    <row r="2081" spans="1:62" x14ac:dyDescent="0.2">
      <c r="A2081">
        <v>2079</v>
      </c>
      <c r="B2081" s="35" t="s">
        <v>14065</v>
      </c>
      <c r="C2081" s="35" t="s">
        <v>14066</v>
      </c>
      <c r="D2081" s="35" t="s">
        <v>14067</v>
      </c>
      <c r="E2081" s="35" t="s">
        <v>14068</v>
      </c>
      <c r="F2081" s="35" t="s">
        <v>14069</v>
      </c>
      <c r="G2081" s="20">
        <v>44278</v>
      </c>
      <c r="H2081" s="35" t="s">
        <v>91</v>
      </c>
      <c r="I2081" s="35" t="s">
        <v>54</v>
      </c>
      <c r="J2081" s="35" t="s">
        <v>69</v>
      </c>
      <c r="K2081">
        <v>18</v>
      </c>
      <c r="L2081">
        <v>9.1999999999999993</v>
      </c>
      <c r="M2081" s="35" t="s">
        <v>14070</v>
      </c>
      <c r="N2081" s="35" t="s">
        <v>14071</v>
      </c>
      <c r="O2081" s="35" t="s">
        <v>122</v>
      </c>
      <c r="P2081" s="35" t="s">
        <v>2575</v>
      </c>
      <c r="Q2081" s="35" t="s">
        <v>96</v>
      </c>
      <c r="R2081" s="35" t="s">
        <v>14072</v>
      </c>
      <c r="S2081" s="35" t="s">
        <v>14073</v>
      </c>
      <c r="T2081">
        <v>23000000</v>
      </c>
      <c r="U2081">
        <v>10</v>
      </c>
      <c r="V2081" s="35" t="s">
        <v>14691</v>
      </c>
      <c r="W2081" s="35" t="s">
        <v>65</v>
      </c>
      <c r="X2081" s="35" t="s">
        <v>65</v>
      </c>
      <c r="Y2081" s="35" t="s">
        <v>48</v>
      </c>
      <c r="Z2081" s="35" t="s">
        <v>14691</v>
      </c>
      <c r="AA2081" s="35" t="s">
        <v>14691</v>
      </c>
      <c r="AC2081" s="35" t="s">
        <v>14691</v>
      </c>
      <c r="AD2081" s="35" t="s">
        <v>14691</v>
      </c>
      <c r="AE2081">
        <v>235750000</v>
      </c>
      <c r="AF2081">
        <v>10.25</v>
      </c>
      <c r="AG2081" s="35" t="s">
        <v>14691</v>
      </c>
      <c r="AI2081">
        <v>11500000</v>
      </c>
      <c r="AJ2081" s="20">
        <v>44574</v>
      </c>
      <c r="AK2081" s="20"/>
      <c r="AL2081">
        <v>13550000</v>
      </c>
      <c r="AO2081">
        <v>13550000</v>
      </c>
      <c r="AP2081" s="35" t="s">
        <v>14691</v>
      </c>
      <c r="AQ2081" s="35" t="s">
        <v>14691</v>
      </c>
      <c r="AR2081" s="35" t="s">
        <v>14691</v>
      </c>
      <c r="AS2081" s="35" t="s">
        <v>14691</v>
      </c>
      <c r="AT2081" s="35" t="s">
        <v>14691</v>
      </c>
      <c r="AU2081">
        <v>10.25</v>
      </c>
      <c r="AV2081">
        <v>10.346</v>
      </c>
      <c r="AW2081" t="b">
        <v>0</v>
      </c>
      <c r="AX2081">
        <v>23000000</v>
      </c>
      <c r="AY2081" s="20">
        <v>45125</v>
      </c>
      <c r="AZ2081" s="20"/>
      <c r="BA2081" s="20">
        <v>45309</v>
      </c>
      <c r="BB2081">
        <v>1</v>
      </c>
      <c r="BC2081">
        <v>0.5</v>
      </c>
      <c r="BD2081">
        <v>1</v>
      </c>
      <c r="BE2081">
        <v>11.5</v>
      </c>
      <c r="BF2081" s="35" t="s">
        <v>14691</v>
      </c>
      <c r="BG2081" s="35" t="s">
        <v>123</v>
      </c>
      <c r="BH2081" s="35" t="s">
        <v>6937</v>
      </c>
      <c r="BI2081" s="35" t="s">
        <v>2580</v>
      </c>
      <c r="BJ2081" s="35" t="s">
        <v>6938</v>
      </c>
    </row>
    <row r="2082" spans="1:62" x14ac:dyDescent="0.2">
      <c r="A2082">
        <v>2080</v>
      </c>
      <c r="B2082" s="35" t="s">
        <v>14065</v>
      </c>
      <c r="C2082" s="35" t="s">
        <v>14066</v>
      </c>
      <c r="D2082" s="35" t="s">
        <v>14067</v>
      </c>
      <c r="E2082" s="35" t="s">
        <v>14074</v>
      </c>
      <c r="F2082" s="35" t="s">
        <v>14069</v>
      </c>
      <c r="G2082" s="20">
        <v>44278</v>
      </c>
      <c r="H2082" s="35" t="s">
        <v>91</v>
      </c>
      <c r="I2082" s="35" t="s">
        <v>54</v>
      </c>
      <c r="J2082" s="35" t="s">
        <v>69</v>
      </c>
      <c r="K2082">
        <v>18</v>
      </c>
      <c r="L2082">
        <v>9.1999999999999993</v>
      </c>
      <c r="M2082" s="35" t="s">
        <v>14070</v>
      </c>
      <c r="N2082" s="35" t="s">
        <v>14071</v>
      </c>
      <c r="O2082" s="35" t="s">
        <v>122</v>
      </c>
      <c r="P2082" s="35" t="s">
        <v>2575</v>
      </c>
      <c r="Q2082" s="35" t="s">
        <v>96</v>
      </c>
      <c r="R2082" s="35" t="s">
        <v>14072</v>
      </c>
      <c r="S2082" s="35" t="s">
        <v>14073</v>
      </c>
      <c r="T2082">
        <v>23000000</v>
      </c>
      <c r="U2082">
        <v>10</v>
      </c>
      <c r="V2082" s="35" t="s">
        <v>14691</v>
      </c>
      <c r="W2082" s="35" t="s">
        <v>65</v>
      </c>
      <c r="X2082" s="35" t="s">
        <v>65</v>
      </c>
      <c r="Y2082" s="35" t="s">
        <v>48</v>
      </c>
      <c r="Z2082" s="35" t="s">
        <v>14691</v>
      </c>
      <c r="AA2082" s="35" t="s">
        <v>14691</v>
      </c>
      <c r="AC2082" s="35" t="s">
        <v>14691</v>
      </c>
      <c r="AD2082" s="35" t="s">
        <v>14691</v>
      </c>
      <c r="AE2082">
        <v>235750000</v>
      </c>
      <c r="AF2082">
        <v>10.25</v>
      </c>
      <c r="AG2082" s="35" t="s">
        <v>14691</v>
      </c>
      <c r="AI2082">
        <v>11500000</v>
      </c>
      <c r="AJ2082" s="20">
        <v>44574</v>
      </c>
      <c r="AK2082" s="20"/>
      <c r="AL2082">
        <v>13550000</v>
      </c>
      <c r="AO2082">
        <v>13550000</v>
      </c>
      <c r="AP2082" s="35" t="s">
        <v>14691</v>
      </c>
      <c r="AQ2082" s="35" t="s">
        <v>14691</v>
      </c>
      <c r="AR2082" s="35" t="s">
        <v>14691</v>
      </c>
      <c r="AS2082" s="35" t="s">
        <v>14691</v>
      </c>
      <c r="AT2082" s="35" t="s">
        <v>14691</v>
      </c>
      <c r="AU2082">
        <v>10.25</v>
      </c>
      <c r="AV2082">
        <v>10.346</v>
      </c>
      <c r="AW2082" t="b">
        <v>0</v>
      </c>
      <c r="AX2082">
        <v>23000000</v>
      </c>
      <c r="AY2082" s="20">
        <v>45125</v>
      </c>
      <c r="AZ2082" s="20"/>
      <c r="BA2082" s="20">
        <v>45309</v>
      </c>
      <c r="BB2082">
        <v>1</v>
      </c>
      <c r="BC2082">
        <v>0.5</v>
      </c>
      <c r="BD2082">
        <v>1</v>
      </c>
      <c r="BE2082">
        <v>11.5</v>
      </c>
      <c r="BF2082" s="35" t="s">
        <v>14691</v>
      </c>
      <c r="BG2082" s="35" t="s">
        <v>14065</v>
      </c>
      <c r="BH2082" s="35" t="s">
        <v>14075</v>
      </c>
      <c r="BI2082" s="35" t="s">
        <v>2584</v>
      </c>
      <c r="BJ2082" s="35" t="s">
        <v>14076</v>
      </c>
    </row>
    <row r="2083" spans="1:62" x14ac:dyDescent="0.2">
      <c r="A2083">
        <v>2081</v>
      </c>
      <c r="B2083" s="35" t="s">
        <v>14065</v>
      </c>
      <c r="C2083" s="35" t="s">
        <v>14066</v>
      </c>
      <c r="D2083" s="35" t="s">
        <v>14067</v>
      </c>
      <c r="E2083" s="35" t="s">
        <v>14077</v>
      </c>
      <c r="F2083" s="35" t="s">
        <v>14069</v>
      </c>
      <c r="G2083" s="20">
        <v>44278</v>
      </c>
      <c r="H2083" s="35" t="s">
        <v>91</v>
      </c>
      <c r="I2083" s="35" t="s">
        <v>54</v>
      </c>
      <c r="J2083" s="35" t="s">
        <v>69</v>
      </c>
      <c r="K2083">
        <v>18</v>
      </c>
      <c r="L2083">
        <v>9.1999999999999993</v>
      </c>
      <c r="M2083" s="35" t="s">
        <v>14070</v>
      </c>
      <c r="N2083" s="35" t="s">
        <v>14071</v>
      </c>
      <c r="O2083" s="35" t="s">
        <v>122</v>
      </c>
      <c r="P2083" s="35" t="s">
        <v>2575</v>
      </c>
      <c r="Q2083" s="35" t="s">
        <v>96</v>
      </c>
      <c r="R2083" s="35" t="s">
        <v>14072</v>
      </c>
      <c r="S2083" s="35" t="s">
        <v>14073</v>
      </c>
      <c r="T2083">
        <v>23000000</v>
      </c>
      <c r="U2083">
        <v>10</v>
      </c>
      <c r="V2083" s="35" t="s">
        <v>14691</v>
      </c>
      <c r="W2083" s="35" t="s">
        <v>65</v>
      </c>
      <c r="X2083" s="35" t="s">
        <v>65</v>
      </c>
      <c r="Y2083" s="35" t="s">
        <v>48</v>
      </c>
      <c r="Z2083" s="35" t="s">
        <v>14691</v>
      </c>
      <c r="AA2083" s="35" t="s">
        <v>14691</v>
      </c>
      <c r="AC2083" s="35" t="s">
        <v>14691</v>
      </c>
      <c r="AD2083" s="35" t="s">
        <v>14691</v>
      </c>
      <c r="AE2083">
        <v>235750000</v>
      </c>
      <c r="AF2083">
        <v>10.25</v>
      </c>
      <c r="AG2083" s="35" t="s">
        <v>14691</v>
      </c>
      <c r="AI2083">
        <v>11500000</v>
      </c>
      <c r="AJ2083" s="20">
        <v>44574</v>
      </c>
      <c r="AK2083" s="20"/>
      <c r="AL2083">
        <v>13550000</v>
      </c>
      <c r="AO2083">
        <v>13550000</v>
      </c>
      <c r="AP2083" s="35" t="s">
        <v>14691</v>
      </c>
      <c r="AQ2083" s="35" t="s">
        <v>14691</v>
      </c>
      <c r="AR2083" s="35" t="s">
        <v>14691</v>
      </c>
      <c r="AS2083" s="35" t="s">
        <v>14691</v>
      </c>
      <c r="AT2083" s="35" t="s">
        <v>14691</v>
      </c>
      <c r="AU2083">
        <v>10.25</v>
      </c>
      <c r="AV2083">
        <v>10.346</v>
      </c>
      <c r="AW2083" t="b">
        <v>0</v>
      </c>
      <c r="AX2083">
        <v>23000000</v>
      </c>
      <c r="AY2083" s="20">
        <v>45125</v>
      </c>
      <c r="AZ2083" s="20"/>
      <c r="BA2083" s="20">
        <v>45309</v>
      </c>
      <c r="BB2083">
        <v>1</v>
      </c>
      <c r="BC2083">
        <v>0.5</v>
      </c>
      <c r="BD2083">
        <v>1</v>
      </c>
      <c r="BE2083">
        <v>11.5</v>
      </c>
      <c r="BF2083" s="35" t="s">
        <v>14691</v>
      </c>
      <c r="BG2083" s="35" t="s">
        <v>14078</v>
      </c>
      <c r="BH2083" s="35" t="s">
        <v>6937</v>
      </c>
      <c r="BI2083" s="35" t="s">
        <v>2589</v>
      </c>
      <c r="BJ2083" s="35" t="s">
        <v>6938</v>
      </c>
    </row>
    <row r="2084" spans="1:62" x14ac:dyDescent="0.2">
      <c r="A2084">
        <v>2082</v>
      </c>
      <c r="B2084" s="35" t="s">
        <v>10566</v>
      </c>
      <c r="C2084" s="35" t="s">
        <v>10567</v>
      </c>
      <c r="D2084" s="35" t="s">
        <v>10568</v>
      </c>
      <c r="E2084" s="35" t="s">
        <v>10569</v>
      </c>
      <c r="F2084" s="35" t="s">
        <v>10570</v>
      </c>
      <c r="G2084" s="20">
        <v>44244</v>
      </c>
      <c r="H2084" s="35" t="s">
        <v>3225</v>
      </c>
      <c r="I2084" s="35" t="s">
        <v>54</v>
      </c>
      <c r="J2084" s="35" t="s">
        <v>119</v>
      </c>
      <c r="K2084">
        <v>18</v>
      </c>
      <c r="L2084">
        <v>9.1999999999999993</v>
      </c>
      <c r="M2084" s="35" t="s">
        <v>10571</v>
      </c>
      <c r="N2084" s="35" t="s">
        <v>10572</v>
      </c>
      <c r="O2084" s="35" t="s">
        <v>51</v>
      </c>
      <c r="P2084" s="35" t="s">
        <v>2656</v>
      </c>
      <c r="Q2084" s="35" t="s">
        <v>59</v>
      </c>
      <c r="R2084" s="35" t="s">
        <v>2577</v>
      </c>
      <c r="S2084" s="35" t="s">
        <v>10573</v>
      </c>
      <c r="T2084">
        <v>28342178</v>
      </c>
      <c r="U2084">
        <v>10</v>
      </c>
      <c r="V2084" s="35" t="s">
        <v>10574</v>
      </c>
      <c r="W2084" s="35" t="s">
        <v>118</v>
      </c>
      <c r="X2084" s="35" t="s">
        <v>79</v>
      </c>
      <c r="Y2084" s="35" t="s">
        <v>48</v>
      </c>
      <c r="Z2084" s="35" t="s">
        <v>14691</v>
      </c>
      <c r="AA2084" s="35" t="s">
        <v>14691</v>
      </c>
      <c r="AC2084" s="35" t="s">
        <v>14691</v>
      </c>
      <c r="AD2084" s="35" t="s">
        <v>14691</v>
      </c>
      <c r="AE2084">
        <v>283431128</v>
      </c>
      <c r="AF2084">
        <v>10</v>
      </c>
      <c r="AG2084" s="35" t="s">
        <v>14691</v>
      </c>
      <c r="AI2084">
        <v>5668436</v>
      </c>
      <c r="AJ2084" s="20">
        <v>44260</v>
      </c>
      <c r="AK2084" s="20"/>
      <c r="AL2084">
        <v>8668435</v>
      </c>
      <c r="AO2084">
        <v>5778957</v>
      </c>
      <c r="AP2084" s="35" t="s">
        <v>14691</v>
      </c>
      <c r="AQ2084" s="35" t="s">
        <v>14691</v>
      </c>
      <c r="AR2084" s="35" t="s">
        <v>14691</v>
      </c>
      <c r="AS2084" s="35" t="s">
        <v>14691</v>
      </c>
      <c r="AT2084" s="35" t="s">
        <v>14691</v>
      </c>
      <c r="AU2084">
        <v>10.01</v>
      </c>
      <c r="AV2084">
        <v>10.073</v>
      </c>
      <c r="AW2084" t="b">
        <v>0</v>
      </c>
      <c r="AX2084">
        <v>28342178</v>
      </c>
      <c r="AY2084" s="20">
        <v>44994</v>
      </c>
      <c r="AZ2084" s="20"/>
      <c r="BA2084" s="20"/>
      <c r="BB2084">
        <v>1</v>
      </c>
      <c r="BC2084">
        <v>0.20000000298023224</v>
      </c>
      <c r="BD2084">
        <v>1</v>
      </c>
      <c r="BE2084">
        <v>11.5</v>
      </c>
      <c r="BF2084" s="35" t="s">
        <v>14691</v>
      </c>
      <c r="BG2084" s="35" t="s">
        <v>121</v>
      </c>
      <c r="BH2084" s="35" t="s">
        <v>10575</v>
      </c>
      <c r="BI2084" s="35" t="s">
        <v>2580</v>
      </c>
      <c r="BJ2084" s="35" t="s">
        <v>10576</v>
      </c>
    </row>
    <row r="2085" spans="1:62" x14ac:dyDescent="0.2">
      <c r="A2085">
        <v>2083</v>
      </c>
      <c r="B2085" s="35" t="s">
        <v>10566</v>
      </c>
      <c r="C2085" s="35" t="s">
        <v>10567</v>
      </c>
      <c r="D2085" s="35" t="s">
        <v>10568</v>
      </c>
      <c r="E2085" s="35" t="s">
        <v>10577</v>
      </c>
      <c r="F2085" s="35" t="s">
        <v>10570</v>
      </c>
      <c r="G2085" s="20">
        <v>44244</v>
      </c>
      <c r="H2085" s="35" t="s">
        <v>3225</v>
      </c>
      <c r="I2085" s="35" t="s">
        <v>54</v>
      </c>
      <c r="J2085" s="35" t="s">
        <v>119</v>
      </c>
      <c r="K2085">
        <v>18</v>
      </c>
      <c r="L2085">
        <v>9.1999999999999993</v>
      </c>
      <c r="M2085" s="35" t="s">
        <v>10571</v>
      </c>
      <c r="N2085" s="35" t="s">
        <v>10572</v>
      </c>
      <c r="O2085" s="35" t="s">
        <v>51</v>
      </c>
      <c r="P2085" s="35" t="s">
        <v>2656</v>
      </c>
      <c r="Q2085" s="35" t="s">
        <v>59</v>
      </c>
      <c r="R2085" s="35" t="s">
        <v>2577</v>
      </c>
      <c r="S2085" s="35" t="s">
        <v>10573</v>
      </c>
      <c r="T2085">
        <v>28342178</v>
      </c>
      <c r="U2085">
        <v>10</v>
      </c>
      <c r="V2085" s="35" t="s">
        <v>10574</v>
      </c>
      <c r="W2085" s="35" t="s">
        <v>118</v>
      </c>
      <c r="X2085" s="35" t="s">
        <v>79</v>
      </c>
      <c r="Y2085" s="35" t="s">
        <v>48</v>
      </c>
      <c r="Z2085" s="35" t="s">
        <v>14691</v>
      </c>
      <c r="AA2085" s="35" t="s">
        <v>14691</v>
      </c>
      <c r="AC2085" s="35" t="s">
        <v>14691</v>
      </c>
      <c r="AD2085" s="35" t="s">
        <v>14691</v>
      </c>
      <c r="AE2085">
        <v>283431128</v>
      </c>
      <c r="AF2085">
        <v>10</v>
      </c>
      <c r="AG2085" s="35" t="s">
        <v>14691</v>
      </c>
      <c r="AI2085">
        <v>5668436</v>
      </c>
      <c r="AJ2085" s="20">
        <v>44260</v>
      </c>
      <c r="AK2085" s="20"/>
      <c r="AL2085">
        <v>8668435</v>
      </c>
      <c r="AO2085">
        <v>5778957</v>
      </c>
      <c r="AP2085" s="35" t="s">
        <v>14691</v>
      </c>
      <c r="AQ2085" s="35" t="s">
        <v>14691</v>
      </c>
      <c r="AR2085" s="35" t="s">
        <v>14691</v>
      </c>
      <c r="AS2085" s="35" t="s">
        <v>14691</v>
      </c>
      <c r="AT2085" s="35" t="s">
        <v>14691</v>
      </c>
      <c r="AU2085">
        <v>10.01</v>
      </c>
      <c r="AV2085">
        <v>10.073</v>
      </c>
      <c r="AW2085" t="b">
        <v>0</v>
      </c>
      <c r="AX2085">
        <v>28342178</v>
      </c>
      <c r="AY2085" s="20">
        <v>44994</v>
      </c>
      <c r="AZ2085" s="20"/>
      <c r="BA2085" s="20"/>
      <c r="BB2085">
        <v>1</v>
      </c>
      <c r="BC2085">
        <v>0.20000000298023224</v>
      </c>
      <c r="BD2085">
        <v>1</v>
      </c>
      <c r="BE2085">
        <v>11.5</v>
      </c>
      <c r="BF2085" s="35" t="s">
        <v>14691</v>
      </c>
      <c r="BG2085" s="35" t="s">
        <v>10566</v>
      </c>
      <c r="BH2085" s="35" t="s">
        <v>10578</v>
      </c>
      <c r="BI2085" s="35" t="s">
        <v>2584</v>
      </c>
      <c r="BJ2085" s="35" t="s">
        <v>10579</v>
      </c>
    </row>
    <row r="2086" spans="1:62" x14ac:dyDescent="0.2">
      <c r="A2086">
        <v>2084</v>
      </c>
      <c r="B2086" s="35" t="s">
        <v>10566</v>
      </c>
      <c r="C2086" s="35" t="s">
        <v>10567</v>
      </c>
      <c r="D2086" s="35" t="s">
        <v>10568</v>
      </c>
      <c r="E2086" s="35" t="s">
        <v>10580</v>
      </c>
      <c r="F2086" s="35" t="s">
        <v>10570</v>
      </c>
      <c r="G2086" s="20">
        <v>44244</v>
      </c>
      <c r="H2086" s="35" t="s">
        <v>3225</v>
      </c>
      <c r="I2086" s="35" t="s">
        <v>54</v>
      </c>
      <c r="J2086" s="35" t="s">
        <v>119</v>
      </c>
      <c r="K2086">
        <v>18</v>
      </c>
      <c r="L2086">
        <v>9.1999999999999993</v>
      </c>
      <c r="M2086" s="35" t="s">
        <v>10571</v>
      </c>
      <c r="N2086" s="35" t="s">
        <v>10572</v>
      </c>
      <c r="O2086" s="35" t="s">
        <v>51</v>
      </c>
      <c r="P2086" s="35" t="s">
        <v>2656</v>
      </c>
      <c r="Q2086" s="35" t="s">
        <v>59</v>
      </c>
      <c r="R2086" s="35" t="s">
        <v>2577</v>
      </c>
      <c r="S2086" s="35" t="s">
        <v>10573</v>
      </c>
      <c r="T2086">
        <v>28342178</v>
      </c>
      <c r="U2086">
        <v>10</v>
      </c>
      <c r="V2086" s="35" t="s">
        <v>10574</v>
      </c>
      <c r="W2086" s="35" t="s">
        <v>118</v>
      </c>
      <c r="X2086" s="35" t="s">
        <v>79</v>
      </c>
      <c r="Y2086" s="35" t="s">
        <v>48</v>
      </c>
      <c r="Z2086" s="35" t="s">
        <v>14691</v>
      </c>
      <c r="AA2086" s="35" t="s">
        <v>14691</v>
      </c>
      <c r="AC2086" s="35" t="s">
        <v>14691</v>
      </c>
      <c r="AD2086" s="35" t="s">
        <v>14691</v>
      </c>
      <c r="AE2086">
        <v>283431128</v>
      </c>
      <c r="AF2086">
        <v>10</v>
      </c>
      <c r="AG2086" s="35" t="s">
        <v>14691</v>
      </c>
      <c r="AI2086">
        <v>5668436</v>
      </c>
      <c r="AJ2086" s="20">
        <v>44260</v>
      </c>
      <c r="AK2086" s="20"/>
      <c r="AL2086">
        <v>8668435</v>
      </c>
      <c r="AO2086">
        <v>5778957</v>
      </c>
      <c r="AP2086" s="35" t="s">
        <v>14691</v>
      </c>
      <c r="AQ2086" s="35" t="s">
        <v>14691</v>
      </c>
      <c r="AR2086" s="35" t="s">
        <v>14691</v>
      </c>
      <c r="AS2086" s="35" t="s">
        <v>14691</v>
      </c>
      <c r="AT2086" s="35" t="s">
        <v>14691</v>
      </c>
      <c r="AU2086">
        <v>10.01</v>
      </c>
      <c r="AV2086">
        <v>10.073</v>
      </c>
      <c r="AW2086" t="b">
        <v>0</v>
      </c>
      <c r="AX2086">
        <v>28342178</v>
      </c>
      <c r="AY2086" s="20">
        <v>44994</v>
      </c>
      <c r="AZ2086" s="20"/>
      <c r="BA2086" s="20"/>
      <c r="BB2086">
        <v>1</v>
      </c>
      <c r="BC2086">
        <v>0.20000000298023224</v>
      </c>
      <c r="BD2086">
        <v>1</v>
      </c>
      <c r="BE2086">
        <v>11.5</v>
      </c>
      <c r="BF2086" s="35" t="s">
        <v>14691</v>
      </c>
      <c r="BG2086" s="35" t="s">
        <v>10581</v>
      </c>
      <c r="BH2086" s="35" t="s">
        <v>10582</v>
      </c>
      <c r="BI2086" s="35" t="s">
        <v>2589</v>
      </c>
      <c r="BJ2086" s="35" t="s">
        <v>10583</v>
      </c>
    </row>
    <row r="2087" spans="1:62" x14ac:dyDescent="0.2">
      <c r="A2087">
        <v>2085</v>
      </c>
      <c r="B2087" s="35" t="s">
        <v>10584</v>
      </c>
      <c r="C2087" s="35" t="s">
        <v>10585</v>
      </c>
      <c r="D2087" s="35" t="s">
        <v>10586</v>
      </c>
      <c r="E2087" s="35" t="s">
        <v>10587</v>
      </c>
      <c r="F2087" s="35" t="s">
        <v>10588</v>
      </c>
      <c r="G2087" s="20">
        <v>44244</v>
      </c>
      <c r="H2087" s="35" t="s">
        <v>3225</v>
      </c>
      <c r="I2087" s="35" t="s">
        <v>54</v>
      </c>
      <c r="J2087" s="35" t="s">
        <v>119</v>
      </c>
      <c r="K2087">
        <v>18</v>
      </c>
      <c r="L2087">
        <v>9.1999999999999993</v>
      </c>
      <c r="M2087" s="35" t="s">
        <v>10589</v>
      </c>
      <c r="N2087" s="35" t="s">
        <v>10590</v>
      </c>
      <c r="O2087" s="35" t="s">
        <v>51</v>
      </c>
      <c r="P2087" s="35" t="s">
        <v>2656</v>
      </c>
      <c r="Q2087" s="35" t="s">
        <v>59</v>
      </c>
      <c r="R2087" s="35" t="s">
        <v>2577</v>
      </c>
      <c r="S2087" s="35" t="s">
        <v>10573</v>
      </c>
      <c r="T2087">
        <v>54875000</v>
      </c>
      <c r="U2087">
        <v>10</v>
      </c>
      <c r="V2087" s="35" t="s">
        <v>10574</v>
      </c>
      <c r="W2087" s="35" t="s">
        <v>118</v>
      </c>
      <c r="X2087" s="35" t="s">
        <v>79</v>
      </c>
      <c r="Y2087" s="35" t="s">
        <v>48</v>
      </c>
      <c r="Z2087" s="35" t="s">
        <v>14691</v>
      </c>
      <c r="AA2087" s="35" t="s">
        <v>14691</v>
      </c>
      <c r="AC2087" s="35" t="s">
        <v>14691</v>
      </c>
      <c r="AD2087" s="35" t="s">
        <v>14691</v>
      </c>
      <c r="AE2087">
        <v>548774604</v>
      </c>
      <c r="AF2087">
        <v>10</v>
      </c>
      <c r="AG2087" s="35" t="s">
        <v>14691</v>
      </c>
      <c r="AI2087">
        <v>10975000</v>
      </c>
      <c r="AJ2087" s="20">
        <v>44260</v>
      </c>
      <c r="AK2087" s="20"/>
      <c r="AL2087">
        <v>13975000</v>
      </c>
      <c r="AO2087">
        <v>9316666</v>
      </c>
      <c r="AP2087" s="35" t="s">
        <v>14691</v>
      </c>
      <c r="AQ2087" s="35" t="s">
        <v>14691</v>
      </c>
      <c r="AR2087" s="35" t="s">
        <v>14691</v>
      </c>
      <c r="AS2087" s="35" t="s">
        <v>14691</v>
      </c>
      <c r="AT2087" s="35" t="s">
        <v>14691</v>
      </c>
      <c r="AU2087">
        <v>10.01</v>
      </c>
      <c r="AV2087">
        <v>10.073</v>
      </c>
      <c r="AW2087" t="b">
        <v>0</v>
      </c>
      <c r="AX2087">
        <v>54875000</v>
      </c>
      <c r="AY2087" s="20">
        <v>44994</v>
      </c>
      <c r="AZ2087" s="20"/>
      <c r="BA2087" s="20"/>
      <c r="BB2087">
        <v>1</v>
      </c>
      <c r="BC2087">
        <v>0.20000000298023224</v>
      </c>
      <c r="BD2087">
        <v>1</v>
      </c>
      <c r="BE2087">
        <v>11.5</v>
      </c>
      <c r="BF2087" s="35" t="s">
        <v>14691</v>
      </c>
      <c r="BG2087" s="35" t="s">
        <v>120</v>
      </c>
      <c r="BH2087" s="35" t="s">
        <v>10591</v>
      </c>
      <c r="BI2087" s="35" t="s">
        <v>2580</v>
      </c>
      <c r="BJ2087" s="35" t="s">
        <v>10592</v>
      </c>
    </row>
    <row r="2088" spans="1:62" x14ac:dyDescent="0.2">
      <c r="A2088">
        <v>2086</v>
      </c>
      <c r="B2088" s="35" t="s">
        <v>10584</v>
      </c>
      <c r="C2088" s="35" t="s">
        <v>10585</v>
      </c>
      <c r="D2088" s="35" t="s">
        <v>10586</v>
      </c>
      <c r="E2088" s="35" t="s">
        <v>10593</v>
      </c>
      <c r="F2088" s="35" t="s">
        <v>10588</v>
      </c>
      <c r="G2088" s="20">
        <v>44244</v>
      </c>
      <c r="H2088" s="35" t="s">
        <v>3225</v>
      </c>
      <c r="I2088" s="35" t="s">
        <v>54</v>
      </c>
      <c r="J2088" s="35" t="s">
        <v>119</v>
      </c>
      <c r="K2088">
        <v>18</v>
      </c>
      <c r="L2088">
        <v>9.1999999999999993</v>
      </c>
      <c r="M2088" s="35" t="s">
        <v>10589</v>
      </c>
      <c r="N2088" s="35" t="s">
        <v>10590</v>
      </c>
      <c r="O2088" s="35" t="s">
        <v>51</v>
      </c>
      <c r="P2088" s="35" t="s">
        <v>2656</v>
      </c>
      <c r="Q2088" s="35" t="s">
        <v>59</v>
      </c>
      <c r="R2088" s="35" t="s">
        <v>2577</v>
      </c>
      <c r="S2088" s="35" t="s">
        <v>10573</v>
      </c>
      <c r="T2088">
        <v>54875000</v>
      </c>
      <c r="U2088">
        <v>10</v>
      </c>
      <c r="V2088" s="35" t="s">
        <v>10574</v>
      </c>
      <c r="W2088" s="35" t="s">
        <v>118</v>
      </c>
      <c r="X2088" s="35" t="s">
        <v>79</v>
      </c>
      <c r="Y2088" s="35" t="s">
        <v>48</v>
      </c>
      <c r="Z2088" s="35" t="s">
        <v>14691</v>
      </c>
      <c r="AA2088" s="35" t="s">
        <v>14691</v>
      </c>
      <c r="AC2088" s="35" t="s">
        <v>14691</v>
      </c>
      <c r="AD2088" s="35" t="s">
        <v>14691</v>
      </c>
      <c r="AE2088">
        <v>548774604</v>
      </c>
      <c r="AF2088">
        <v>10</v>
      </c>
      <c r="AG2088" s="35" t="s">
        <v>14691</v>
      </c>
      <c r="AI2088">
        <v>10975000</v>
      </c>
      <c r="AJ2088" s="20">
        <v>44260</v>
      </c>
      <c r="AK2088" s="20"/>
      <c r="AL2088">
        <v>13975000</v>
      </c>
      <c r="AO2088">
        <v>9316666</v>
      </c>
      <c r="AP2088" s="35" t="s">
        <v>14691</v>
      </c>
      <c r="AQ2088" s="35" t="s">
        <v>14691</v>
      </c>
      <c r="AR2088" s="35" t="s">
        <v>14691</v>
      </c>
      <c r="AS2088" s="35" t="s">
        <v>14691</v>
      </c>
      <c r="AT2088" s="35" t="s">
        <v>14691</v>
      </c>
      <c r="AU2088">
        <v>10.01</v>
      </c>
      <c r="AV2088">
        <v>10.073</v>
      </c>
      <c r="AW2088" t="b">
        <v>0</v>
      </c>
      <c r="AX2088">
        <v>54875000</v>
      </c>
      <c r="AY2088" s="20">
        <v>44994</v>
      </c>
      <c r="AZ2088" s="20"/>
      <c r="BA2088" s="20"/>
      <c r="BB2088">
        <v>1</v>
      </c>
      <c r="BC2088">
        <v>0.20000000298023224</v>
      </c>
      <c r="BD2088">
        <v>1</v>
      </c>
      <c r="BE2088">
        <v>11.5</v>
      </c>
      <c r="BF2088" s="35" t="s">
        <v>14691</v>
      </c>
      <c r="BG2088" s="35" t="s">
        <v>10584</v>
      </c>
      <c r="BH2088" s="35" t="s">
        <v>10594</v>
      </c>
      <c r="BI2088" s="35" t="s">
        <v>2584</v>
      </c>
      <c r="BJ2088" s="35" t="s">
        <v>10595</v>
      </c>
    </row>
    <row r="2089" spans="1:62" x14ac:dyDescent="0.2">
      <c r="A2089">
        <v>2087</v>
      </c>
      <c r="B2089" s="35" t="s">
        <v>10584</v>
      </c>
      <c r="C2089" s="35" t="s">
        <v>10585</v>
      </c>
      <c r="D2089" s="35" t="s">
        <v>10586</v>
      </c>
      <c r="E2089" s="35" t="s">
        <v>10596</v>
      </c>
      <c r="F2089" s="35" t="s">
        <v>10588</v>
      </c>
      <c r="G2089" s="20">
        <v>44244</v>
      </c>
      <c r="H2089" s="35" t="s">
        <v>3225</v>
      </c>
      <c r="I2089" s="35" t="s">
        <v>54</v>
      </c>
      <c r="J2089" s="35" t="s">
        <v>119</v>
      </c>
      <c r="K2089">
        <v>18</v>
      </c>
      <c r="L2089">
        <v>9.1999999999999993</v>
      </c>
      <c r="M2089" s="35" t="s">
        <v>10589</v>
      </c>
      <c r="N2089" s="35" t="s">
        <v>10590</v>
      </c>
      <c r="O2089" s="35" t="s">
        <v>51</v>
      </c>
      <c r="P2089" s="35" t="s">
        <v>2656</v>
      </c>
      <c r="Q2089" s="35" t="s">
        <v>59</v>
      </c>
      <c r="R2089" s="35" t="s">
        <v>2577</v>
      </c>
      <c r="S2089" s="35" t="s">
        <v>10573</v>
      </c>
      <c r="T2089">
        <v>54875000</v>
      </c>
      <c r="U2089">
        <v>10</v>
      </c>
      <c r="V2089" s="35" t="s">
        <v>10574</v>
      </c>
      <c r="W2089" s="35" t="s">
        <v>118</v>
      </c>
      <c r="X2089" s="35" t="s">
        <v>79</v>
      </c>
      <c r="Y2089" s="35" t="s">
        <v>48</v>
      </c>
      <c r="Z2089" s="35" t="s">
        <v>14691</v>
      </c>
      <c r="AA2089" s="35" t="s">
        <v>14691</v>
      </c>
      <c r="AC2089" s="35" t="s">
        <v>14691</v>
      </c>
      <c r="AD2089" s="35" t="s">
        <v>14691</v>
      </c>
      <c r="AE2089">
        <v>548774604</v>
      </c>
      <c r="AF2089">
        <v>10</v>
      </c>
      <c r="AG2089" s="35" t="s">
        <v>14691</v>
      </c>
      <c r="AI2089">
        <v>10975000</v>
      </c>
      <c r="AJ2089" s="20">
        <v>44260</v>
      </c>
      <c r="AK2089" s="20"/>
      <c r="AL2089">
        <v>13975000</v>
      </c>
      <c r="AO2089">
        <v>9316666</v>
      </c>
      <c r="AP2089" s="35" t="s">
        <v>14691</v>
      </c>
      <c r="AQ2089" s="35" t="s">
        <v>14691</v>
      </c>
      <c r="AR2089" s="35" t="s">
        <v>14691</v>
      </c>
      <c r="AS2089" s="35" t="s">
        <v>14691</v>
      </c>
      <c r="AT2089" s="35" t="s">
        <v>14691</v>
      </c>
      <c r="AU2089">
        <v>10.01</v>
      </c>
      <c r="AV2089">
        <v>10.073</v>
      </c>
      <c r="AW2089" t="b">
        <v>0</v>
      </c>
      <c r="AX2089">
        <v>54875000</v>
      </c>
      <c r="AY2089" s="20">
        <v>44994</v>
      </c>
      <c r="AZ2089" s="20"/>
      <c r="BA2089" s="20"/>
      <c r="BB2089">
        <v>1</v>
      </c>
      <c r="BC2089">
        <v>0.20000000298023224</v>
      </c>
      <c r="BD2089">
        <v>1</v>
      </c>
      <c r="BE2089">
        <v>11.5</v>
      </c>
      <c r="BF2089" s="35" t="s">
        <v>14691</v>
      </c>
      <c r="BG2089" s="35" t="s">
        <v>10597</v>
      </c>
      <c r="BH2089" s="35" t="s">
        <v>10598</v>
      </c>
      <c r="BI2089" s="35" t="s">
        <v>2589</v>
      </c>
      <c r="BJ2089" s="35" t="s">
        <v>10599</v>
      </c>
    </row>
    <row r="2090" spans="1:62" x14ac:dyDescent="0.2">
      <c r="A2090">
        <v>2088</v>
      </c>
      <c r="B2090" s="35" t="s">
        <v>8854</v>
      </c>
      <c r="C2090" s="35" t="s">
        <v>8855</v>
      </c>
      <c r="D2090" s="35" t="s">
        <v>8856</v>
      </c>
      <c r="E2090" s="35" t="s">
        <v>8857</v>
      </c>
      <c r="F2090" s="35" t="s">
        <v>8858</v>
      </c>
      <c r="G2090" s="20">
        <v>44323</v>
      </c>
      <c r="H2090" s="35" t="s">
        <v>116</v>
      </c>
      <c r="I2090" s="35" t="s">
        <v>61</v>
      </c>
      <c r="J2090" s="35" t="s">
        <v>69</v>
      </c>
      <c r="K2090">
        <v>18</v>
      </c>
      <c r="L2090">
        <v>9.1999999999999993</v>
      </c>
      <c r="M2090" s="35" t="s">
        <v>3319</v>
      </c>
      <c r="N2090" s="35" t="s">
        <v>8859</v>
      </c>
      <c r="O2090" s="35" t="s">
        <v>51</v>
      </c>
      <c r="P2090" s="35" t="s">
        <v>2575</v>
      </c>
      <c r="Q2090" s="35" t="s">
        <v>115</v>
      </c>
      <c r="R2090" s="35" t="s">
        <v>2577</v>
      </c>
      <c r="S2090" s="35" t="s">
        <v>8860</v>
      </c>
      <c r="T2090">
        <v>20395000</v>
      </c>
      <c r="U2090">
        <v>10</v>
      </c>
      <c r="V2090" s="35" t="s">
        <v>14691</v>
      </c>
      <c r="W2090" s="35" t="s">
        <v>114</v>
      </c>
      <c r="X2090" s="35" t="s">
        <v>72</v>
      </c>
      <c r="Y2090" s="35" t="s">
        <v>48</v>
      </c>
      <c r="Z2090" s="35" t="s">
        <v>14691</v>
      </c>
      <c r="AA2090" s="35" t="s">
        <v>14691</v>
      </c>
      <c r="AC2090" s="35" t="s">
        <v>14691</v>
      </c>
      <c r="AD2090" s="35" t="s">
        <v>14691</v>
      </c>
      <c r="AE2090">
        <v>205999061</v>
      </c>
      <c r="AF2090">
        <v>10.1</v>
      </c>
      <c r="AG2090" s="35" t="s">
        <v>14691</v>
      </c>
      <c r="AI2090">
        <v>10197500</v>
      </c>
      <c r="AJ2090" s="20">
        <v>44419</v>
      </c>
      <c r="AK2090" s="20"/>
      <c r="AL2090">
        <v>8618500</v>
      </c>
      <c r="AO2090">
        <v>8618500</v>
      </c>
      <c r="AP2090" s="35" t="s">
        <v>14691</v>
      </c>
      <c r="AQ2090" s="35" t="s">
        <v>14691</v>
      </c>
      <c r="AR2090" s="35" t="s">
        <v>14691</v>
      </c>
      <c r="AS2090" s="35" t="s">
        <v>14691</v>
      </c>
      <c r="AT2090" s="35" t="s">
        <v>14691</v>
      </c>
      <c r="AU2090">
        <v>10.11</v>
      </c>
      <c r="AV2090">
        <v>10.169</v>
      </c>
      <c r="AW2090" t="b">
        <v>0</v>
      </c>
      <c r="AX2090">
        <v>20395000</v>
      </c>
      <c r="AY2090" s="20">
        <v>44970</v>
      </c>
      <c r="AZ2090" s="20"/>
      <c r="BA2090" s="20">
        <v>45151</v>
      </c>
      <c r="BB2090">
        <v>1</v>
      </c>
      <c r="BC2090">
        <v>0.5</v>
      </c>
      <c r="BD2090">
        <v>1</v>
      </c>
      <c r="BE2090">
        <v>11.5</v>
      </c>
      <c r="BF2090" s="35" t="s">
        <v>14691</v>
      </c>
      <c r="BG2090" s="35" t="s">
        <v>117</v>
      </c>
      <c r="BH2090" s="35" t="s">
        <v>8861</v>
      </c>
      <c r="BI2090" s="35" t="s">
        <v>2580</v>
      </c>
      <c r="BJ2090" s="35" t="s">
        <v>8862</v>
      </c>
    </row>
    <row r="2091" spans="1:62" x14ac:dyDescent="0.2">
      <c r="A2091">
        <v>2089</v>
      </c>
      <c r="B2091" s="35" t="s">
        <v>8854</v>
      </c>
      <c r="C2091" s="35" t="s">
        <v>8855</v>
      </c>
      <c r="D2091" s="35" t="s">
        <v>8856</v>
      </c>
      <c r="E2091" s="35" t="s">
        <v>8863</v>
      </c>
      <c r="F2091" s="35" t="s">
        <v>8858</v>
      </c>
      <c r="G2091" s="20">
        <v>44323</v>
      </c>
      <c r="H2091" s="35" t="s">
        <v>116</v>
      </c>
      <c r="I2091" s="35" t="s">
        <v>61</v>
      </c>
      <c r="J2091" s="35" t="s">
        <v>69</v>
      </c>
      <c r="K2091">
        <v>18</v>
      </c>
      <c r="L2091">
        <v>9.1999999999999993</v>
      </c>
      <c r="M2091" s="35" t="s">
        <v>3319</v>
      </c>
      <c r="N2091" s="35" t="s">
        <v>8859</v>
      </c>
      <c r="O2091" s="35" t="s">
        <v>51</v>
      </c>
      <c r="P2091" s="35" t="s">
        <v>2575</v>
      </c>
      <c r="Q2091" s="35" t="s">
        <v>115</v>
      </c>
      <c r="R2091" s="35" t="s">
        <v>2577</v>
      </c>
      <c r="S2091" s="35" t="s">
        <v>8860</v>
      </c>
      <c r="T2091">
        <v>20395000</v>
      </c>
      <c r="U2091">
        <v>10</v>
      </c>
      <c r="V2091" s="35" t="s">
        <v>14691</v>
      </c>
      <c r="W2091" s="35" t="s">
        <v>114</v>
      </c>
      <c r="X2091" s="35" t="s">
        <v>72</v>
      </c>
      <c r="Y2091" s="35" t="s">
        <v>48</v>
      </c>
      <c r="Z2091" s="35" t="s">
        <v>14691</v>
      </c>
      <c r="AA2091" s="35" t="s">
        <v>14691</v>
      </c>
      <c r="AC2091" s="35" t="s">
        <v>14691</v>
      </c>
      <c r="AD2091" s="35" t="s">
        <v>14691</v>
      </c>
      <c r="AE2091">
        <v>205999061</v>
      </c>
      <c r="AF2091">
        <v>10.1</v>
      </c>
      <c r="AG2091" s="35" t="s">
        <v>14691</v>
      </c>
      <c r="AI2091">
        <v>10197500</v>
      </c>
      <c r="AJ2091" s="20">
        <v>44419</v>
      </c>
      <c r="AK2091" s="20"/>
      <c r="AL2091">
        <v>8618500</v>
      </c>
      <c r="AO2091">
        <v>8618500</v>
      </c>
      <c r="AP2091" s="35" t="s">
        <v>14691</v>
      </c>
      <c r="AQ2091" s="35" t="s">
        <v>14691</v>
      </c>
      <c r="AR2091" s="35" t="s">
        <v>14691</v>
      </c>
      <c r="AS2091" s="35" t="s">
        <v>14691</v>
      </c>
      <c r="AT2091" s="35" t="s">
        <v>14691</v>
      </c>
      <c r="AU2091">
        <v>10.11</v>
      </c>
      <c r="AV2091">
        <v>10.169</v>
      </c>
      <c r="AW2091" t="b">
        <v>0</v>
      </c>
      <c r="AX2091">
        <v>20395000</v>
      </c>
      <c r="AY2091" s="20">
        <v>44970</v>
      </c>
      <c r="AZ2091" s="20"/>
      <c r="BA2091" s="20">
        <v>45151</v>
      </c>
      <c r="BB2091">
        <v>1</v>
      </c>
      <c r="BC2091">
        <v>0.5</v>
      </c>
      <c r="BD2091">
        <v>1</v>
      </c>
      <c r="BE2091">
        <v>11.5</v>
      </c>
      <c r="BF2091" s="35" t="s">
        <v>14691</v>
      </c>
      <c r="BG2091" s="35" t="s">
        <v>8854</v>
      </c>
      <c r="BH2091" s="35" t="s">
        <v>8861</v>
      </c>
      <c r="BI2091" s="35" t="s">
        <v>2584</v>
      </c>
      <c r="BJ2091" s="35" t="s">
        <v>8864</v>
      </c>
    </row>
    <row r="2092" spans="1:62" x14ac:dyDescent="0.2">
      <c r="A2092">
        <v>2090</v>
      </c>
      <c r="B2092" s="35" t="s">
        <v>8854</v>
      </c>
      <c r="C2092" s="35" t="s">
        <v>8855</v>
      </c>
      <c r="D2092" s="35" t="s">
        <v>8856</v>
      </c>
      <c r="E2092" s="35" t="s">
        <v>8865</v>
      </c>
      <c r="F2092" s="35" t="s">
        <v>8858</v>
      </c>
      <c r="G2092" s="20">
        <v>44323</v>
      </c>
      <c r="H2092" s="35" t="s">
        <v>116</v>
      </c>
      <c r="I2092" s="35" t="s">
        <v>61</v>
      </c>
      <c r="J2092" s="35" t="s">
        <v>69</v>
      </c>
      <c r="K2092">
        <v>18</v>
      </c>
      <c r="L2092">
        <v>9.1999999999999993</v>
      </c>
      <c r="M2092" s="35" t="s">
        <v>3319</v>
      </c>
      <c r="N2092" s="35" t="s">
        <v>8859</v>
      </c>
      <c r="O2092" s="35" t="s">
        <v>51</v>
      </c>
      <c r="P2092" s="35" t="s">
        <v>2575</v>
      </c>
      <c r="Q2092" s="35" t="s">
        <v>115</v>
      </c>
      <c r="R2092" s="35" t="s">
        <v>2577</v>
      </c>
      <c r="S2092" s="35" t="s">
        <v>8860</v>
      </c>
      <c r="T2092">
        <v>20395000</v>
      </c>
      <c r="U2092">
        <v>10</v>
      </c>
      <c r="V2092" s="35" t="s">
        <v>14691</v>
      </c>
      <c r="W2092" s="35" t="s">
        <v>114</v>
      </c>
      <c r="X2092" s="35" t="s">
        <v>72</v>
      </c>
      <c r="Y2092" s="35" t="s">
        <v>48</v>
      </c>
      <c r="Z2092" s="35" t="s">
        <v>14691</v>
      </c>
      <c r="AA2092" s="35" t="s">
        <v>14691</v>
      </c>
      <c r="AC2092" s="35" t="s">
        <v>14691</v>
      </c>
      <c r="AD2092" s="35" t="s">
        <v>14691</v>
      </c>
      <c r="AE2092">
        <v>205999061</v>
      </c>
      <c r="AF2092">
        <v>10.1</v>
      </c>
      <c r="AG2092" s="35" t="s">
        <v>14691</v>
      </c>
      <c r="AI2092">
        <v>10197500</v>
      </c>
      <c r="AJ2092" s="20">
        <v>44419</v>
      </c>
      <c r="AK2092" s="20"/>
      <c r="AL2092">
        <v>8618500</v>
      </c>
      <c r="AO2092">
        <v>8618500</v>
      </c>
      <c r="AP2092" s="35" t="s">
        <v>14691</v>
      </c>
      <c r="AQ2092" s="35" t="s">
        <v>14691</v>
      </c>
      <c r="AR2092" s="35" t="s">
        <v>14691</v>
      </c>
      <c r="AS2092" s="35" t="s">
        <v>14691</v>
      </c>
      <c r="AT2092" s="35" t="s">
        <v>14691</v>
      </c>
      <c r="AU2092">
        <v>10.11</v>
      </c>
      <c r="AV2092">
        <v>10.169</v>
      </c>
      <c r="AW2092" t="b">
        <v>0</v>
      </c>
      <c r="AX2092">
        <v>20395000</v>
      </c>
      <c r="AY2092" s="20">
        <v>44970</v>
      </c>
      <c r="AZ2092" s="20"/>
      <c r="BA2092" s="20">
        <v>45151</v>
      </c>
      <c r="BB2092">
        <v>1</v>
      </c>
      <c r="BC2092">
        <v>0.5</v>
      </c>
      <c r="BD2092">
        <v>1</v>
      </c>
      <c r="BE2092">
        <v>11.5</v>
      </c>
      <c r="BF2092" s="35" t="s">
        <v>14691</v>
      </c>
      <c r="BG2092" s="35" t="s">
        <v>8866</v>
      </c>
      <c r="BH2092" s="35" t="s">
        <v>8867</v>
      </c>
      <c r="BI2092" s="35" t="s">
        <v>2589</v>
      </c>
      <c r="BJ2092" s="35" t="s">
        <v>8868</v>
      </c>
    </row>
    <row r="2093" spans="1:62" x14ac:dyDescent="0.2">
      <c r="A2093">
        <v>2091</v>
      </c>
      <c r="B2093" s="35" t="s">
        <v>7811</v>
      </c>
      <c r="C2093" s="35" t="s">
        <v>7812</v>
      </c>
      <c r="D2093" s="35" t="s">
        <v>7813</v>
      </c>
      <c r="E2093" s="35" t="s">
        <v>7814</v>
      </c>
      <c r="F2093" s="35" t="s">
        <v>7815</v>
      </c>
      <c r="G2093" s="20">
        <v>44372</v>
      </c>
      <c r="H2093" s="35" t="s">
        <v>2949</v>
      </c>
      <c r="I2093" s="35" t="s">
        <v>61</v>
      </c>
      <c r="J2093" s="35" t="s">
        <v>69</v>
      </c>
      <c r="K2093">
        <v>18</v>
      </c>
      <c r="L2093">
        <v>9.1999999999999993</v>
      </c>
      <c r="M2093" s="35" t="s">
        <v>7816</v>
      </c>
      <c r="N2093" s="35" t="s">
        <v>7817</v>
      </c>
      <c r="O2093" s="35" t="s">
        <v>112</v>
      </c>
      <c r="P2093" s="35" t="s">
        <v>2575</v>
      </c>
      <c r="Q2093" s="35" t="s">
        <v>111</v>
      </c>
      <c r="R2093" s="35" t="s">
        <v>2623</v>
      </c>
      <c r="S2093" s="35" t="s">
        <v>7818</v>
      </c>
      <c r="T2093">
        <v>23000000</v>
      </c>
      <c r="U2093">
        <v>10</v>
      </c>
      <c r="V2093" s="35" t="s">
        <v>7819</v>
      </c>
      <c r="W2093" s="35" t="s">
        <v>110</v>
      </c>
      <c r="X2093" s="35" t="s">
        <v>72</v>
      </c>
      <c r="Y2093" s="35" t="s">
        <v>48</v>
      </c>
      <c r="Z2093" s="35" t="s">
        <v>14691</v>
      </c>
      <c r="AA2093" s="35" t="s">
        <v>14691</v>
      </c>
      <c r="AC2093" s="35" t="s">
        <v>14691</v>
      </c>
      <c r="AD2093" s="35" t="s">
        <v>14691</v>
      </c>
      <c r="AE2093">
        <v>234613509</v>
      </c>
      <c r="AF2093">
        <v>10.199999999999999</v>
      </c>
      <c r="AG2093" s="35" t="s">
        <v>14691</v>
      </c>
      <c r="AI2093">
        <v>11500000</v>
      </c>
      <c r="AJ2093" s="20">
        <v>44404</v>
      </c>
      <c r="AK2093" s="20"/>
      <c r="AL2093">
        <v>11100000</v>
      </c>
      <c r="AO2093">
        <v>11100000</v>
      </c>
      <c r="AP2093" s="35" t="s">
        <v>14691</v>
      </c>
      <c r="AQ2093" s="35" t="s">
        <v>14691</v>
      </c>
      <c r="AR2093" s="35" t="s">
        <v>14691</v>
      </c>
      <c r="AS2093" s="35" t="s">
        <v>14691</v>
      </c>
      <c r="AT2093" s="35" t="s">
        <v>14691</v>
      </c>
      <c r="AU2093">
        <v>10.199999999999999</v>
      </c>
      <c r="AV2093">
        <v>10.244</v>
      </c>
      <c r="AW2093" t="b">
        <v>0</v>
      </c>
      <c r="AX2093">
        <v>23000000</v>
      </c>
      <c r="AY2093" s="20">
        <v>44955</v>
      </c>
      <c r="AZ2093" s="20"/>
      <c r="BA2093" s="20"/>
      <c r="BB2093">
        <v>1</v>
      </c>
      <c r="BC2093">
        <v>0.5</v>
      </c>
      <c r="BD2093">
        <v>1</v>
      </c>
      <c r="BE2093">
        <v>11.5</v>
      </c>
      <c r="BF2093" s="35" t="s">
        <v>14691</v>
      </c>
      <c r="BG2093" s="35" t="s">
        <v>113</v>
      </c>
      <c r="BH2093" s="35" t="s">
        <v>7820</v>
      </c>
      <c r="BI2093" s="35" t="s">
        <v>2580</v>
      </c>
      <c r="BJ2093" s="35" t="s">
        <v>7821</v>
      </c>
    </row>
    <row r="2094" spans="1:62" x14ac:dyDescent="0.2">
      <c r="A2094">
        <v>2092</v>
      </c>
      <c r="B2094" s="35" t="s">
        <v>7811</v>
      </c>
      <c r="C2094" s="35" t="s">
        <v>7812</v>
      </c>
      <c r="D2094" s="35" t="s">
        <v>7813</v>
      </c>
      <c r="E2094" s="35" t="s">
        <v>7822</v>
      </c>
      <c r="F2094" s="35" t="s">
        <v>7815</v>
      </c>
      <c r="G2094" s="20">
        <v>44372</v>
      </c>
      <c r="H2094" s="35" t="s">
        <v>2949</v>
      </c>
      <c r="I2094" s="35" t="s">
        <v>61</v>
      </c>
      <c r="J2094" s="35" t="s">
        <v>69</v>
      </c>
      <c r="K2094">
        <v>18</v>
      </c>
      <c r="L2094">
        <v>9.1999999999999993</v>
      </c>
      <c r="M2094" s="35" t="s">
        <v>7816</v>
      </c>
      <c r="N2094" s="35" t="s">
        <v>7817</v>
      </c>
      <c r="O2094" s="35" t="s">
        <v>112</v>
      </c>
      <c r="P2094" s="35" t="s">
        <v>2575</v>
      </c>
      <c r="Q2094" s="35" t="s">
        <v>111</v>
      </c>
      <c r="R2094" s="35" t="s">
        <v>2623</v>
      </c>
      <c r="S2094" s="35" t="s">
        <v>7818</v>
      </c>
      <c r="T2094">
        <v>23000000</v>
      </c>
      <c r="U2094">
        <v>10</v>
      </c>
      <c r="V2094" s="35" t="s">
        <v>7819</v>
      </c>
      <c r="W2094" s="35" t="s">
        <v>110</v>
      </c>
      <c r="X2094" s="35" t="s">
        <v>72</v>
      </c>
      <c r="Y2094" s="35" t="s">
        <v>48</v>
      </c>
      <c r="Z2094" s="35" t="s">
        <v>14691</v>
      </c>
      <c r="AA2094" s="35" t="s">
        <v>14691</v>
      </c>
      <c r="AC2094" s="35" t="s">
        <v>14691</v>
      </c>
      <c r="AD2094" s="35" t="s">
        <v>14691</v>
      </c>
      <c r="AE2094">
        <v>234613509</v>
      </c>
      <c r="AF2094">
        <v>10.199999999999999</v>
      </c>
      <c r="AG2094" s="35" t="s">
        <v>14691</v>
      </c>
      <c r="AI2094">
        <v>11500000</v>
      </c>
      <c r="AJ2094" s="20">
        <v>44404</v>
      </c>
      <c r="AK2094" s="20"/>
      <c r="AL2094">
        <v>11100000</v>
      </c>
      <c r="AO2094">
        <v>11100000</v>
      </c>
      <c r="AP2094" s="35" t="s">
        <v>14691</v>
      </c>
      <c r="AQ2094" s="35" t="s">
        <v>14691</v>
      </c>
      <c r="AR2094" s="35" t="s">
        <v>14691</v>
      </c>
      <c r="AS2094" s="35" t="s">
        <v>14691</v>
      </c>
      <c r="AT2094" s="35" t="s">
        <v>14691</v>
      </c>
      <c r="AU2094">
        <v>10.199999999999999</v>
      </c>
      <c r="AV2094">
        <v>10.244</v>
      </c>
      <c r="AW2094" t="b">
        <v>0</v>
      </c>
      <c r="AX2094">
        <v>23000000</v>
      </c>
      <c r="AY2094" s="20">
        <v>44955</v>
      </c>
      <c r="AZ2094" s="20"/>
      <c r="BA2094" s="20"/>
      <c r="BB2094">
        <v>1</v>
      </c>
      <c r="BC2094">
        <v>0.5</v>
      </c>
      <c r="BD2094">
        <v>1</v>
      </c>
      <c r="BE2094">
        <v>11.5</v>
      </c>
      <c r="BF2094" s="35" t="s">
        <v>14691</v>
      </c>
      <c r="BG2094" s="35" t="s">
        <v>7823</v>
      </c>
      <c r="BH2094" s="35" t="s">
        <v>7824</v>
      </c>
      <c r="BI2094" s="35" t="s">
        <v>2584</v>
      </c>
      <c r="BJ2094" s="35" t="s">
        <v>7825</v>
      </c>
    </row>
    <row r="2095" spans="1:62" x14ac:dyDescent="0.2">
      <c r="A2095">
        <v>2093</v>
      </c>
      <c r="B2095" s="35" t="s">
        <v>7811</v>
      </c>
      <c r="C2095" s="35" t="s">
        <v>7812</v>
      </c>
      <c r="D2095" s="35" t="s">
        <v>7813</v>
      </c>
      <c r="E2095" s="35" t="s">
        <v>7826</v>
      </c>
      <c r="F2095" s="35" t="s">
        <v>7815</v>
      </c>
      <c r="G2095" s="20">
        <v>44372</v>
      </c>
      <c r="H2095" s="35" t="s">
        <v>2949</v>
      </c>
      <c r="I2095" s="35" t="s">
        <v>61</v>
      </c>
      <c r="J2095" s="35" t="s">
        <v>69</v>
      </c>
      <c r="K2095">
        <v>18</v>
      </c>
      <c r="L2095">
        <v>9.1999999999999993</v>
      </c>
      <c r="M2095" s="35" t="s">
        <v>7816</v>
      </c>
      <c r="N2095" s="35" t="s">
        <v>7817</v>
      </c>
      <c r="O2095" s="35" t="s">
        <v>112</v>
      </c>
      <c r="P2095" s="35" t="s">
        <v>2575</v>
      </c>
      <c r="Q2095" s="35" t="s">
        <v>111</v>
      </c>
      <c r="R2095" s="35" t="s">
        <v>2623</v>
      </c>
      <c r="S2095" s="35" t="s">
        <v>7818</v>
      </c>
      <c r="T2095">
        <v>23000000</v>
      </c>
      <c r="U2095">
        <v>10</v>
      </c>
      <c r="V2095" s="35" t="s">
        <v>7819</v>
      </c>
      <c r="W2095" s="35" t="s">
        <v>110</v>
      </c>
      <c r="X2095" s="35" t="s">
        <v>72</v>
      </c>
      <c r="Y2095" s="35" t="s">
        <v>48</v>
      </c>
      <c r="Z2095" s="35" t="s">
        <v>14691</v>
      </c>
      <c r="AA2095" s="35" t="s">
        <v>14691</v>
      </c>
      <c r="AC2095" s="35" t="s">
        <v>14691</v>
      </c>
      <c r="AD2095" s="35" t="s">
        <v>14691</v>
      </c>
      <c r="AE2095">
        <v>234613509</v>
      </c>
      <c r="AF2095">
        <v>10.199999999999999</v>
      </c>
      <c r="AG2095" s="35" t="s">
        <v>14691</v>
      </c>
      <c r="AI2095">
        <v>11500000</v>
      </c>
      <c r="AJ2095" s="20">
        <v>44404</v>
      </c>
      <c r="AK2095" s="20"/>
      <c r="AL2095">
        <v>11100000</v>
      </c>
      <c r="AO2095">
        <v>11100000</v>
      </c>
      <c r="AP2095" s="35" t="s">
        <v>14691</v>
      </c>
      <c r="AQ2095" s="35" t="s">
        <v>14691</v>
      </c>
      <c r="AR2095" s="35" t="s">
        <v>14691</v>
      </c>
      <c r="AS2095" s="35" t="s">
        <v>14691</v>
      </c>
      <c r="AT2095" s="35" t="s">
        <v>14691</v>
      </c>
      <c r="AU2095">
        <v>10.199999999999999</v>
      </c>
      <c r="AV2095">
        <v>10.244</v>
      </c>
      <c r="AW2095" t="b">
        <v>0</v>
      </c>
      <c r="AX2095">
        <v>23000000</v>
      </c>
      <c r="AY2095" s="20">
        <v>44955</v>
      </c>
      <c r="AZ2095" s="20"/>
      <c r="BA2095" s="20"/>
      <c r="BB2095">
        <v>1</v>
      </c>
      <c r="BC2095">
        <v>0.5</v>
      </c>
      <c r="BD2095">
        <v>1</v>
      </c>
      <c r="BE2095">
        <v>11.5</v>
      </c>
      <c r="BF2095" s="35" t="s">
        <v>14691</v>
      </c>
      <c r="BG2095" s="35" t="s">
        <v>7827</v>
      </c>
      <c r="BH2095" s="35" t="s">
        <v>7828</v>
      </c>
      <c r="BI2095" s="35" t="s">
        <v>2589</v>
      </c>
      <c r="BJ2095" s="35" t="s">
        <v>7829</v>
      </c>
    </row>
    <row r="2096" spans="1:62" x14ac:dyDescent="0.2">
      <c r="A2096">
        <v>2094</v>
      </c>
      <c r="B2096" s="35" t="s">
        <v>4574</v>
      </c>
      <c r="C2096" s="35" t="s">
        <v>4575</v>
      </c>
      <c r="D2096" s="35" t="s">
        <v>4576</v>
      </c>
      <c r="E2096" s="35" t="s">
        <v>4577</v>
      </c>
      <c r="F2096" s="35" t="s">
        <v>4578</v>
      </c>
      <c r="G2096" s="20">
        <v>44532</v>
      </c>
      <c r="H2096" s="35" t="s">
        <v>108</v>
      </c>
      <c r="I2096" s="35" t="s">
        <v>14691</v>
      </c>
      <c r="J2096" s="35" t="s">
        <v>107</v>
      </c>
      <c r="M2096" s="35" t="s">
        <v>4579</v>
      </c>
      <c r="N2096" s="35" t="s">
        <v>4580</v>
      </c>
      <c r="O2096" s="35" t="s">
        <v>52</v>
      </c>
      <c r="P2096" s="35" t="s">
        <v>2622</v>
      </c>
      <c r="Q2096" s="35" t="s">
        <v>106</v>
      </c>
      <c r="R2096" s="35" t="s">
        <v>2623</v>
      </c>
      <c r="S2096" s="35" t="s">
        <v>4581</v>
      </c>
      <c r="T2096">
        <v>7727686</v>
      </c>
      <c r="U2096">
        <v>10</v>
      </c>
      <c r="V2096" s="35" t="s">
        <v>14691</v>
      </c>
      <c r="W2096" s="35" t="s">
        <v>105</v>
      </c>
      <c r="X2096" s="35" t="s">
        <v>104</v>
      </c>
      <c r="Y2096" s="35" t="s">
        <v>48</v>
      </c>
      <c r="Z2096" s="35" t="s">
        <v>14691</v>
      </c>
      <c r="AA2096" s="35" t="s">
        <v>14691</v>
      </c>
      <c r="AC2096" s="35" t="s">
        <v>14691</v>
      </c>
      <c r="AD2096" s="35" t="s">
        <v>14691</v>
      </c>
      <c r="AE2096">
        <v>77276860</v>
      </c>
      <c r="AF2096">
        <v>10</v>
      </c>
      <c r="AG2096" s="35" t="s">
        <v>14691</v>
      </c>
      <c r="AJ2096" s="20">
        <v>44558</v>
      </c>
      <c r="AK2096" s="20"/>
      <c r="AL2096">
        <v>3520540</v>
      </c>
      <c r="AM2096">
        <v>352054</v>
      </c>
      <c r="AP2096" s="35" t="s">
        <v>14691</v>
      </c>
      <c r="AQ2096" s="35" t="s">
        <v>14691</v>
      </c>
      <c r="AR2096" s="35" t="s">
        <v>14691</v>
      </c>
      <c r="AS2096" s="35" t="s">
        <v>14691</v>
      </c>
      <c r="AT2096" s="35" t="s">
        <v>14691</v>
      </c>
      <c r="AU2096">
        <v>10</v>
      </c>
      <c r="AV2096">
        <v>10.016999999999999</v>
      </c>
      <c r="AW2096" t="b">
        <v>0</v>
      </c>
      <c r="AX2096">
        <v>7727686</v>
      </c>
      <c r="AY2096" s="20">
        <v>44834</v>
      </c>
      <c r="AZ2096" s="20"/>
      <c r="BA2096" s="20">
        <v>45015</v>
      </c>
      <c r="BB2096">
        <v>1</v>
      </c>
      <c r="BF2096" s="35" t="s">
        <v>14691</v>
      </c>
      <c r="BG2096" s="35" t="s">
        <v>109</v>
      </c>
      <c r="BH2096" s="35" t="s">
        <v>14984</v>
      </c>
      <c r="BI2096" s="35" t="s">
        <v>2580</v>
      </c>
      <c r="BJ2096" s="35" t="s">
        <v>4582</v>
      </c>
    </row>
    <row r="2097" spans="1:62" x14ac:dyDescent="0.2">
      <c r="A2097">
        <v>2095</v>
      </c>
      <c r="B2097" s="35" t="s">
        <v>4574</v>
      </c>
      <c r="C2097" s="35" t="s">
        <v>4575</v>
      </c>
      <c r="D2097" s="35" t="s">
        <v>4576</v>
      </c>
      <c r="E2097" s="35" t="s">
        <v>4583</v>
      </c>
      <c r="F2097" s="35" t="s">
        <v>4578</v>
      </c>
      <c r="G2097" s="20">
        <v>44532</v>
      </c>
      <c r="H2097" s="35" t="s">
        <v>108</v>
      </c>
      <c r="I2097" s="35" t="s">
        <v>14691</v>
      </c>
      <c r="J2097" s="35" t="s">
        <v>107</v>
      </c>
      <c r="M2097" s="35" t="s">
        <v>4579</v>
      </c>
      <c r="N2097" s="35" t="s">
        <v>4580</v>
      </c>
      <c r="O2097" s="35" t="s">
        <v>52</v>
      </c>
      <c r="P2097" s="35" t="s">
        <v>2622</v>
      </c>
      <c r="Q2097" s="35" t="s">
        <v>106</v>
      </c>
      <c r="R2097" s="35" t="s">
        <v>2623</v>
      </c>
      <c r="S2097" s="35" t="s">
        <v>4581</v>
      </c>
      <c r="T2097">
        <v>7727686</v>
      </c>
      <c r="U2097">
        <v>10</v>
      </c>
      <c r="V2097" s="35" t="s">
        <v>14691</v>
      </c>
      <c r="W2097" s="35" t="s">
        <v>105</v>
      </c>
      <c r="X2097" s="35" t="s">
        <v>104</v>
      </c>
      <c r="Y2097" s="35" t="s">
        <v>48</v>
      </c>
      <c r="Z2097" s="35" t="s">
        <v>14691</v>
      </c>
      <c r="AA2097" s="35" t="s">
        <v>14691</v>
      </c>
      <c r="AC2097" s="35" t="s">
        <v>14691</v>
      </c>
      <c r="AD2097" s="35" t="s">
        <v>14691</v>
      </c>
      <c r="AE2097">
        <v>77276860</v>
      </c>
      <c r="AF2097">
        <v>10</v>
      </c>
      <c r="AG2097" s="35" t="s">
        <v>14691</v>
      </c>
      <c r="AJ2097" s="20">
        <v>44558</v>
      </c>
      <c r="AK2097" s="20"/>
      <c r="AL2097">
        <v>3520540</v>
      </c>
      <c r="AM2097">
        <v>352054</v>
      </c>
      <c r="AP2097" s="35" t="s">
        <v>14691</v>
      </c>
      <c r="AQ2097" s="35" t="s">
        <v>14691</v>
      </c>
      <c r="AR2097" s="35" t="s">
        <v>14691</v>
      </c>
      <c r="AS2097" s="35" t="s">
        <v>14691</v>
      </c>
      <c r="AT2097" s="35" t="s">
        <v>14691</v>
      </c>
      <c r="AU2097">
        <v>10</v>
      </c>
      <c r="AV2097">
        <v>10.016999999999999</v>
      </c>
      <c r="AW2097" t="b">
        <v>0</v>
      </c>
      <c r="AX2097">
        <v>7727686</v>
      </c>
      <c r="AY2097" s="20">
        <v>44834</v>
      </c>
      <c r="AZ2097" s="20"/>
      <c r="BA2097" s="20">
        <v>45015</v>
      </c>
      <c r="BB2097">
        <v>1</v>
      </c>
      <c r="BF2097" s="35" t="s">
        <v>14691</v>
      </c>
      <c r="BG2097" s="35" t="s">
        <v>4574</v>
      </c>
      <c r="BH2097" s="35" t="s">
        <v>14985</v>
      </c>
      <c r="BI2097" s="35" t="s">
        <v>2584</v>
      </c>
      <c r="BJ2097" s="35" t="s">
        <v>4584</v>
      </c>
    </row>
    <row r="2098" spans="1:62" x14ac:dyDescent="0.2">
      <c r="A2098">
        <v>2096</v>
      </c>
      <c r="B2098" s="35" t="s">
        <v>4574</v>
      </c>
      <c r="C2098" s="35" t="s">
        <v>4575</v>
      </c>
      <c r="D2098" s="35" t="s">
        <v>4576</v>
      </c>
      <c r="E2098" s="35" t="s">
        <v>4585</v>
      </c>
      <c r="F2098" s="35" t="s">
        <v>4578</v>
      </c>
      <c r="G2098" s="20">
        <v>44532</v>
      </c>
      <c r="H2098" s="35" t="s">
        <v>108</v>
      </c>
      <c r="I2098" s="35" t="s">
        <v>14691</v>
      </c>
      <c r="J2098" s="35" t="s">
        <v>107</v>
      </c>
      <c r="M2098" s="35" t="s">
        <v>4579</v>
      </c>
      <c r="N2098" s="35" t="s">
        <v>4580</v>
      </c>
      <c r="O2098" s="35" t="s">
        <v>52</v>
      </c>
      <c r="P2098" s="35" t="s">
        <v>2622</v>
      </c>
      <c r="Q2098" s="35" t="s">
        <v>106</v>
      </c>
      <c r="R2098" s="35" t="s">
        <v>2623</v>
      </c>
      <c r="S2098" s="35" t="s">
        <v>4581</v>
      </c>
      <c r="T2098">
        <v>7727686</v>
      </c>
      <c r="U2098">
        <v>10</v>
      </c>
      <c r="V2098" s="35" t="s">
        <v>14691</v>
      </c>
      <c r="W2098" s="35" t="s">
        <v>105</v>
      </c>
      <c r="X2098" s="35" t="s">
        <v>104</v>
      </c>
      <c r="Y2098" s="35" t="s">
        <v>48</v>
      </c>
      <c r="Z2098" s="35" t="s">
        <v>14691</v>
      </c>
      <c r="AA2098" s="35" t="s">
        <v>14691</v>
      </c>
      <c r="AC2098" s="35" t="s">
        <v>14691</v>
      </c>
      <c r="AD2098" s="35" t="s">
        <v>14691</v>
      </c>
      <c r="AE2098">
        <v>77276860</v>
      </c>
      <c r="AF2098">
        <v>10</v>
      </c>
      <c r="AG2098" s="35" t="s">
        <v>14691</v>
      </c>
      <c r="AJ2098" s="20">
        <v>44558</v>
      </c>
      <c r="AK2098" s="20"/>
      <c r="AL2098">
        <v>3520540</v>
      </c>
      <c r="AM2098">
        <v>352054</v>
      </c>
      <c r="AP2098" s="35" t="s">
        <v>14691</v>
      </c>
      <c r="AQ2098" s="35" t="s">
        <v>14691</v>
      </c>
      <c r="AR2098" s="35" t="s">
        <v>14691</v>
      </c>
      <c r="AS2098" s="35" t="s">
        <v>14691</v>
      </c>
      <c r="AT2098" s="35" t="s">
        <v>14691</v>
      </c>
      <c r="AU2098">
        <v>10</v>
      </c>
      <c r="AV2098">
        <v>10.016999999999999</v>
      </c>
      <c r="AW2098" t="b">
        <v>0</v>
      </c>
      <c r="AX2098">
        <v>7727686</v>
      </c>
      <c r="AY2098" s="20">
        <v>44834</v>
      </c>
      <c r="AZ2098" s="20"/>
      <c r="BA2098" s="20">
        <v>45015</v>
      </c>
      <c r="BB2098">
        <v>1</v>
      </c>
      <c r="BF2098" s="35" t="s">
        <v>14691</v>
      </c>
      <c r="BG2098" s="35" t="s">
        <v>4586</v>
      </c>
      <c r="BH2098" s="35" t="s">
        <v>14986</v>
      </c>
      <c r="BI2098" s="35" t="s">
        <v>2613</v>
      </c>
      <c r="BJ2098" s="35" t="s">
        <v>4587</v>
      </c>
    </row>
    <row r="2099" spans="1:62" x14ac:dyDescent="0.2">
      <c r="A2099">
        <v>2097</v>
      </c>
      <c r="B2099" s="35" t="s">
        <v>12177</v>
      </c>
      <c r="C2099" s="35" t="s">
        <v>12178</v>
      </c>
      <c r="D2099" s="35" t="s">
        <v>12179</v>
      </c>
      <c r="E2099" s="35" t="s">
        <v>12180</v>
      </c>
      <c r="F2099" s="35" t="s">
        <v>12181</v>
      </c>
      <c r="G2099" s="20">
        <v>44466</v>
      </c>
      <c r="H2099" s="35" t="s">
        <v>2949</v>
      </c>
      <c r="I2099" s="35" t="s">
        <v>61</v>
      </c>
      <c r="J2099" s="35" t="s">
        <v>69</v>
      </c>
      <c r="K2099">
        <v>18</v>
      </c>
      <c r="L2099">
        <v>9.1999999999999993</v>
      </c>
      <c r="M2099" s="35" t="s">
        <v>12182</v>
      </c>
      <c r="N2099" s="35" t="s">
        <v>12183</v>
      </c>
      <c r="O2099" s="35" t="s">
        <v>95</v>
      </c>
      <c r="P2099" s="35" t="s">
        <v>2575</v>
      </c>
      <c r="Q2099" s="35" t="s">
        <v>102</v>
      </c>
      <c r="R2099" s="35" t="s">
        <v>2577</v>
      </c>
      <c r="S2099" s="35" t="s">
        <v>12184</v>
      </c>
      <c r="T2099">
        <v>23000000</v>
      </c>
      <c r="U2099">
        <v>10</v>
      </c>
      <c r="V2099" s="35" t="s">
        <v>14691</v>
      </c>
      <c r="W2099" s="35" t="s">
        <v>101</v>
      </c>
      <c r="X2099" s="35" t="s">
        <v>49</v>
      </c>
      <c r="Y2099" s="35" t="s">
        <v>48</v>
      </c>
      <c r="Z2099" s="35" t="s">
        <v>14691</v>
      </c>
      <c r="AA2099" s="35" t="s">
        <v>14691</v>
      </c>
      <c r="AC2099" s="35" t="s">
        <v>14691</v>
      </c>
      <c r="AD2099" s="35" t="s">
        <v>14691</v>
      </c>
      <c r="AE2099">
        <v>232300000</v>
      </c>
      <c r="AF2099">
        <v>10.1</v>
      </c>
      <c r="AG2099" s="35" t="s">
        <v>14691</v>
      </c>
      <c r="AI2099">
        <v>11500000</v>
      </c>
      <c r="AJ2099" s="20">
        <v>44489</v>
      </c>
      <c r="AK2099" s="20"/>
      <c r="AL2099">
        <v>8900000</v>
      </c>
      <c r="AO2099">
        <v>8900000</v>
      </c>
      <c r="AP2099" s="35" t="s">
        <v>14691</v>
      </c>
      <c r="AQ2099" s="35" t="s">
        <v>14691</v>
      </c>
      <c r="AR2099" s="35" t="s">
        <v>14691</v>
      </c>
      <c r="AS2099" s="35" t="s">
        <v>14691</v>
      </c>
      <c r="AT2099" s="35" t="s">
        <v>14691</v>
      </c>
      <c r="AU2099">
        <v>10.1</v>
      </c>
      <c r="AV2099">
        <v>10.180999999999999</v>
      </c>
      <c r="AW2099" t="b">
        <v>0</v>
      </c>
      <c r="AX2099">
        <v>23000000</v>
      </c>
      <c r="AY2099" s="20">
        <v>45038</v>
      </c>
      <c r="AZ2099" s="20"/>
      <c r="BA2099" s="20"/>
      <c r="BB2099">
        <v>1</v>
      </c>
      <c r="BC2099">
        <v>0.5</v>
      </c>
      <c r="BD2099">
        <v>1</v>
      </c>
      <c r="BE2099">
        <v>11.5</v>
      </c>
      <c r="BF2099" s="35" t="s">
        <v>14691</v>
      </c>
      <c r="BG2099" s="35" t="s">
        <v>103</v>
      </c>
      <c r="BH2099" s="35" t="s">
        <v>12185</v>
      </c>
      <c r="BI2099" s="35" t="s">
        <v>2580</v>
      </c>
      <c r="BJ2099" s="35" t="s">
        <v>12186</v>
      </c>
    </row>
    <row r="2100" spans="1:62" x14ac:dyDescent="0.2">
      <c r="A2100">
        <v>2098</v>
      </c>
      <c r="B2100" s="35" t="s">
        <v>12177</v>
      </c>
      <c r="C2100" s="35" t="s">
        <v>12178</v>
      </c>
      <c r="D2100" s="35" t="s">
        <v>12179</v>
      </c>
      <c r="E2100" s="35" t="s">
        <v>12187</v>
      </c>
      <c r="F2100" s="35" t="s">
        <v>12181</v>
      </c>
      <c r="G2100" s="20">
        <v>44466</v>
      </c>
      <c r="H2100" s="35" t="s">
        <v>2949</v>
      </c>
      <c r="I2100" s="35" t="s">
        <v>61</v>
      </c>
      <c r="J2100" s="35" t="s">
        <v>69</v>
      </c>
      <c r="K2100">
        <v>18</v>
      </c>
      <c r="L2100">
        <v>9.1999999999999993</v>
      </c>
      <c r="M2100" s="35" t="s">
        <v>12182</v>
      </c>
      <c r="N2100" s="35" t="s">
        <v>12183</v>
      </c>
      <c r="O2100" s="35" t="s">
        <v>95</v>
      </c>
      <c r="P2100" s="35" t="s">
        <v>2575</v>
      </c>
      <c r="Q2100" s="35" t="s">
        <v>102</v>
      </c>
      <c r="R2100" s="35" t="s">
        <v>2577</v>
      </c>
      <c r="S2100" s="35" t="s">
        <v>12184</v>
      </c>
      <c r="T2100">
        <v>23000000</v>
      </c>
      <c r="U2100">
        <v>10</v>
      </c>
      <c r="V2100" s="35" t="s">
        <v>14691</v>
      </c>
      <c r="W2100" s="35" t="s">
        <v>101</v>
      </c>
      <c r="X2100" s="35" t="s">
        <v>49</v>
      </c>
      <c r="Y2100" s="35" t="s">
        <v>48</v>
      </c>
      <c r="Z2100" s="35" t="s">
        <v>14691</v>
      </c>
      <c r="AA2100" s="35" t="s">
        <v>14691</v>
      </c>
      <c r="AC2100" s="35" t="s">
        <v>14691</v>
      </c>
      <c r="AD2100" s="35" t="s">
        <v>14691</v>
      </c>
      <c r="AE2100">
        <v>232300000</v>
      </c>
      <c r="AF2100">
        <v>10.1</v>
      </c>
      <c r="AG2100" s="35" t="s">
        <v>14691</v>
      </c>
      <c r="AI2100">
        <v>11500000</v>
      </c>
      <c r="AJ2100" s="20">
        <v>44489</v>
      </c>
      <c r="AK2100" s="20"/>
      <c r="AL2100">
        <v>8900000</v>
      </c>
      <c r="AO2100">
        <v>8900000</v>
      </c>
      <c r="AP2100" s="35" t="s">
        <v>14691</v>
      </c>
      <c r="AQ2100" s="35" t="s">
        <v>14691</v>
      </c>
      <c r="AR2100" s="35" t="s">
        <v>14691</v>
      </c>
      <c r="AS2100" s="35" t="s">
        <v>14691</v>
      </c>
      <c r="AT2100" s="35" t="s">
        <v>14691</v>
      </c>
      <c r="AU2100">
        <v>10.1</v>
      </c>
      <c r="AV2100">
        <v>10.180999999999999</v>
      </c>
      <c r="AW2100" t="b">
        <v>0</v>
      </c>
      <c r="AX2100">
        <v>23000000</v>
      </c>
      <c r="AY2100" s="20">
        <v>45038</v>
      </c>
      <c r="AZ2100" s="20"/>
      <c r="BA2100" s="20"/>
      <c r="BB2100">
        <v>1</v>
      </c>
      <c r="BC2100">
        <v>0.5</v>
      </c>
      <c r="BD2100">
        <v>1</v>
      </c>
      <c r="BE2100">
        <v>11.5</v>
      </c>
      <c r="BF2100" s="35" t="s">
        <v>14691</v>
      </c>
      <c r="BG2100" s="35" t="s">
        <v>12188</v>
      </c>
      <c r="BH2100" s="35" t="s">
        <v>12189</v>
      </c>
      <c r="BI2100" s="35" t="s">
        <v>2584</v>
      </c>
      <c r="BJ2100" s="35" t="s">
        <v>12190</v>
      </c>
    </row>
    <row r="2101" spans="1:62" x14ac:dyDescent="0.2">
      <c r="A2101">
        <v>2099</v>
      </c>
      <c r="B2101" s="35" t="s">
        <v>12177</v>
      </c>
      <c r="C2101" s="35" t="s">
        <v>12178</v>
      </c>
      <c r="D2101" s="35" t="s">
        <v>12179</v>
      </c>
      <c r="E2101" s="35" t="s">
        <v>12191</v>
      </c>
      <c r="F2101" s="35" t="s">
        <v>12181</v>
      </c>
      <c r="G2101" s="20">
        <v>44466</v>
      </c>
      <c r="H2101" s="35" t="s">
        <v>2949</v>
      </c>
      <c r="I2101" s="35" t="s">
        <v>61</v>
      </c>
      <c r="J2101" s="35" t="s">
        <v>69</v>
      </c>
      <c r="K2101">
        <v>18</v>
      </c>
      <c r="L2101">
        <v>9.1999999999999993</v>
      </c>
      <c r="M2101" s="35" t="s">
        <v>12182</v>
      </c>
      <c r="N2101" s="35" t="s">
        <v>12183</v>
      </c>
      <c r="O2101" s="35" t="s">
        <v>95</v>
      </c>
      <c r="P2101" s="35" t="s">
        <v>2575</v>
      </c>
      <c r="Q2101" s="35" t="s">
        <v>102</v>
      </c>
      <c r="R2101" s="35" t="s">
        <v>2577</v>
      </c>
      <c r="S2101" s="35" t="s">
        <v>12184</v>
      </c>
      <c r="T2101">
        <v>23000000</v>
      </c>
      <c r="U2101">
        <v>10</v>
      </c>
      <c r="V2101" s="35" t="s">
        <v>14691</v>
      </c>
      <c r="W2101" s="35" t="s">
        <v>101</v>
      </c>
      <c r="X2101" s="35" t="s">
        <v>49</v>
      </c>
      <c r="Y2101" s="35" t="s">
        <v>48</v>
      </c>
      <c r="Z2101" s="35" t="s">
        <v>14691</v>
      </c>
      <c r="AA2101" s="35" t="s">
        <v>14691</v>
      </c>
      <c r="AC2101" s="35" t="s">
        <v>14691</v>
      </c>
      <c r="AD2101" s="35" t="s">
        <v>14691</v>
      </c>
      <c r="AE2101">
        <v>232300000</v>
      </c>
      <c r="AF2101">
        <v>10.1</v>
      </c>
      <c r="AG2101" s="35" t="s">
        <v>14691</v>
      </c>
      <c r="AI2101">
        <v>11500000</v>
      </c>
      <c r="AJ2101" s="20">
        <v>44489</v>
      </c>
      <c r="AK2101" s="20"/>
      <c r="AL2101">
        <v>8900000</v>
      </c>
      <c r="AO2101">
        <v>8900000</v>
      </c>
      <c r="AP2101" s="35" t="s">
        <v>14691</v>
      </c>
      <c r="AQ2101" s="35" t="s">
        <v>14691</v>
      </c>
      <c r="AR2101" s="35" t="s">
        <v>14691</v>
      </c>
      <c r="AS2101" s="35" t="s">
        <v>14691</v>
      </c>
      <c r="AT2101" s="35" t="s">
        <v>14691</v>
      </c>
      <c r="AU2101">
        <v>10.1</v>
      </c>
      <c r="AV2101">
        <v>10.180999999999999</v>
      </c>
      <c r="AW2101" t="b">
        <v>0</v>
      </c>
      <c r="AX2101">
        <v>23000000</v>
      </c>
      <c r="AY2101" s="20">
        <v>45038</v>
      </c>
      <c r="AZ2101" s="20"/>
      <c r="BA2101" s="20"/>
      <c r="BB2101">
        <v>1</v>
      </c>
      <c r="BC2101">
        <v>0.5</v>
      </c>
      <c r="BD2101">
        <v>1</v>
      </c>
      <c r="BE2101">
        <v>11.5</v>
      </c>
      <c r="BF2101" s="35" t="s">
        <v>14691</v>
      </c>
      <c r="BG2101" s="35" t="s">
        <v>12192</v>
      </c>
      <c r="BH2101" s="35" t="s">
        <v>12193</v>
      </c>
      <c r="BI2101" s="35" t="s">
        <v>2589</v>
      </c>
      <c r="BJ2101" s="35" t="s">
        <v>12194</v>
      </c>
    </row>
    <row r="2102" spans="1:62" x14ac:dyDescent="0.2">
      <c r="A2102">
        <v>2100</v>
      </c>
      <c r="B2102" s="35" t="s">
        <v>12288</v>
      </c>
      <c r="C2102" s="35" t="s">
        <v>12289</v>
      </c>
      <c r="D2102" s="35" t="s">
        <v>12290</v>
      </c>
      <c r="E2102" s="35" t="s">
        <v>12291</v>
      </c>
      <c r="F2102" s="35" t="s">
        <v>12292</v>
      </c>
      <c r="G2102" s="20">
        <v>44474</v>
      </c>
      <c r="H2102" s="35" t="s">
        <v>99</v>
      </c>
      <c r="I2102" s="35" t="s">
        <v>61</v>
      </c>
      <c r="J2102" s="35" t="s">
        <v>69</v>
      </c>
      <c r="K2102">
        <v>18</v>
      </c>
      <c r="L2102">
        <v>9.1999999999999993</v>
      </c>
      <c r="M2102" s="35" t="s">
        <v>12293</v>
      </c>
      <c r="N2102" s="35" t="s">
        <v>12294</v>
      </c>
      <c r="O2102" s="35" t="s">
        <v>95</v>
      </c>
      <c r="P2102" s="35" t="s">
        <v>2575</v>
      </c>
      <c r="Q2102" s="35" t="s">
        <v>68</v>
      </c>
      <c r="R2102" s="35" t="s">
        <v>2623</v>
      </c>
      <c r="S2102" s="35" t="s">
        <v>12295</v>
      </c>
      <c r="T2102">
        <v>23000000</v>
      </c>
      <c r="U2102">
        <v>10</v>
      </c>
      <c r="V2102" s="35" t="s">
        <v>12296</v>
      </c>
      <c r="W2102" s="35" t="s">
        <v>98</v>
      </c>
      <c r="X2102" s="35" t="s">
        <v>72</v>
      </c>
      <c r="Y2102" s="35" t="s">
        <v>56</v>
      </c>
      <c r="Z2102" s="35" t="s">
        <v>14691</v>
      </c>
      <c r="AA2102" s="35" t="s">
        <v>14691</v>
      </c>
      <c r="AB2102">
        <v>65000000</v>
      </c>
      <c r="AC2102" s="35" t="s">
        <v>14691</v>
      </c>
      <c r="AD2102" s="35" t="s">
        <v>12297</v>
      </c>
      <c r="AE2102">
        <v>234600000</v>
      </c>
      <c r="AF2102">
        <v>10.199999999999999</v>
      </c>
      <c r="AG2102" s="35" t="s">
        <v>14691</v>
      </c>
      <c r="AI2102">
        <v>11500000</v>
      </c>
      <c r="AJ2102" s="20">
        <v>44490</v>
      </c>
      <c r="AK2102" s="20"/>
      <c r="AL2102">
        <v>11700000</v>
      </c>
      <c r="AO2102">
        <v>11700000</v>
      </c>
      <c r="AP2102" s="35" t="s">
        <v>14691</v>
      </c>
      <c r="AQ2102" s="35" t="s">
        <v>14691</v>
      </c>
      <c r="AR2102" s="35" t="s">
        <v>14691</v>
      </c>
      <c r="AS2102" s="35" t="s">
        <v>14691</v>
      </c>
      <c r="AT2102" s="35" t="s">
        <v>14691</v>
      </c>
      <c r="AU2102">
        <v>10.199999999999999</v>
      </c>
      <c r="AV2102">
        <v>10.254</v>
      </c>
      <c r="AW2102" t="b">
        <v>0</v>
      </c>
      <c r="AX2102">
        <v>23000000</v>
      </c>
      <c r="AY2102" s="20">
        <v>45041</v>
      </c>
      <c r="AZ2102" s="20"/>
      <c r="BA2102" s="20">
        <v>45132</v>
      </c>
      <c r="BB2102">
        <v>1</v>
      </c>
      <c r="BC2102">
        <v>0.5</v>
      </c>
      <c r="BD2102">
        <v>1</v>
      </c>
      <c r="BE2102">
        <v>11.5</v>
      </c>
      <c r="BF2102" s="35" t="s">
        <v>14691</v>
      </c>
      <c r="BG2102" s="35" t="s">
        <v>100</v>
      </c>
      <c r="BH2102" s="35" t="s">
        <v>12298</v>
      </c>
      <c r="BI2102" s="35" t="s">
        <v>2580</v>
      </c>
      <c r="BJ2102" s="35" t="s">
        <v>12299</v>
      </c>
    </row>
    <row r="2103" spans="1:62" x14ac:dyDescent="0.2">
      <c r="A2103">
        <v>2101</v>
      </c>
      <c r="B2103" s="35" t="s">
        <v>12288</v>
      </c>
      <c r="C2103" s="35" t="s">
        <v>12289</v>
      </c>
      <c r="D2103" s="35" t="s">
        <v>12290</v>
      </c>
      <c r="E2103" s="35" t="s">
        <v>12300</v>
      </c>
      <c r="F2103" s="35" t="s">
        <v>12292</v>
      </c>
      <c r="G2103" s="20">
        <v>44474</v>
      </c>
      <c r="H2103" s="35" t="s">
        <v>99</v>
      </c>
      <c r="I2103" s="35" t="s">
        <v>61</v>
      </c>
      <c r="J2103" s="35" t="s">
        <v>69</v>
      </c>
      <c r="K2103">
        <v>18</v>
      </c>
      <c r="L2103">
        <v>9.1999999999999993</v>
      </c>
      <c r="M2103" s="35" t="s">
        <v>12293</v>
      </c>
      <c r="N2103" s="35" t="s">
        <v>12294</v>
      </c>
      <c r="O2103" s="35" t="s">
        <v>95</v>
      </c>
      <c r="P2103" s="35" t="s">
        <v>2575</v>
      </c>
      <c r="Q2103" s="35" t="s">
        <v>68</v>
      </c>
      <c r="R2103" s="35" t="s">
        <v>2623</v>
      </c>
      <c r="S2103" s="35" t="s">
        <v>12295</v>
      </c>
      <c r="T2103">
        <v>23000000</v>
      </c>
      <c r="U2103">
        <v>10</v>
      </c>
      <c r="V2103" s="35" t="s">
        <v>12296</v>
      </c>
      <c r="W2103" s="35" t="s">
        <v>98</v>
      </c>
      <c r="X2103" s="35" t="s">
        <v>72</v>
      </c>
      <c r="Y2103" s="35" t="s">
        <v>56</v>
      </c>
      <c r="Z2103" s="35" t="s">
        <v>14691</v>
      </c>
      <c r="AA2103" s="35" t="s">
        <v>14691</v>
      </c>
      <c r="AB2103">
        <v>65000000</v>
      </c>
      <c r="AC2103" s="35" t="s">
        <v>14691</v>
      </c>
      <c r="AD2103" s="35" t="s">
        <v>12297</v>
      </c>
      <c r="AE2103">
        <v>234600000</v>
      </c>
      <c r="AF2103">
        <v>10.199999999999999</v>
      </c>
      <c r="AG2103" s="35" t="s">
        <v>14691</v>
      </c>
      <c r="AI2103">
        <v>11500000</v>
      </c>
      <c r="AJ2103" s="20">
        <v>44490</v>
      </c>
      <c r="AK2103" s="20"/>
      <c r="AL2103">
        <v>11700000</v>
      </c>
      <c r="AO2103">
        <v>11700000</v>
      </c>
      <c r="AP2103" s="35" t="s">
        <v>14691</v>
      </c>
      <c r="AQ2103" s="35" t="s">
        <v>14691</v>
      </c>
      <c r="AR2103" s="35" t="s">
        <v>14691</v>
      </c>
      <c r="AS2103" s="35" t="s">
        <v>14691</v>
      </c>
      <c r="AT2103" s="35" t="s">
        <v>14691</v>
      </c>
      <c r="AU2103">
        <v>10.199999999999999</v>
      </c>
      <c r="AV2103">
        <v>10.254</v>
      </c>
      <c r="AW2103" t="b">
        <v>0</v>
      </c>
      <c r="AX2103">
        <v>23000000</v>
      </c>
      <c r="AY2103" s="20">
        <v>45041</v>
      </c>
      <c r="AZ2103" s="20"/>
      <c r="BA2103" s="20">
        <v>45132</v>
      </c>
      <c r="BB2103">
        <v>1</v>
      </c>
      <c r="BC2103">
        <v>0.5</v>
      </c>
      <c r="BD2103">
        <v>1</v>
      </c>
      <c r="BE2103">
        <v>11.5</v>
      </c>
      <c r="BF2103" s="35" t="s">
        <v>14691</v>
      </c>
      <c r="BG2103" s="35" t="s">
        <v>12288</v>
      </c>
      <c r="BH2103" s="35" t="s">
        <v>12301</v>
      </c>
      <c r="BI2103" s="35" t="s">
        <v>2584</v>
      </c>
      <c r="BJ2103" s="35" t="s">
        <v>12302</v>
      </c>
    </row>
    <row r="2104" spans="1:62" x14ac:dyDescent="0.2">
      <c r="A2104">
        <v>2102</v>
      </c>
      <c r="B2104" s="35" t="s">
        <v>12288</v>
      </c>
      <c r="C2104" s="35" t="s">
        <v>12289</v>
      </c>
      <c r="D2104" s="35" t="s">
        <v>12290</v>
      </c>
      <c r="E2104" s="35" t="s">
        <v>12303</v>
      </c>
      <c r="F2104" s="35" t="s">
        <v>12292</v>
      </c>
      <c r="G2104" s="20">
        <v>44474</v>
      </c>
      <c r="H2104" s="35" t="s">
        <v>99</v>
      </c>
      <c r="I2104" s="35" t="s">
        <v>61</v>
      </c>
      <c r="J2104" s="35" t="s">
        <v>69</v>
      </c>
      <c r="K2104">
        <v>18</v>
      </c>
      <c r="L2104">
        <v>9.1999999999999993</v>
      </c>
      <c r="M2104" s="35" t="s">
        <v>12293</v>
      </c>
      <c r="N2104" s="35" t="s">
        <v>12294</v>
      </c>
      <c r="O2104" s="35" t="s">
        <v>95</v>
      </c>
      <c r="P2104" s="35" t="s">
        <v>2575</v>
      </c>
      <c r="Q2104" s="35" t="s">
        <v>68</v>
      </c>
      <c r="R2104" s="35" t="s">
        <v>2623</v>
      </c>
      <c r="S2104" s="35" t="s">
        <v>12295</v>
      </c>
      <c r="T2104">
        <v>23000000</v>
      </c>
      <c r="U2104">
        <v>10</v>
      </c>
      <c r="V2104" s="35" t="s">
        <v>12296</v>
      </c>
      <c r="W2104" s="35" t="s">
        <v>98</v>
      </c>
      <c r="X2104" s="35" t="s">
        <v>72</v>
      </c>
      <c r="Y2104" s="35" t="s">
        <v>56</v>
      </c>
      <c r="Z2104" s="35" t="s">
        <v>14691</v>
      </c>
      <c r="AA2104" s="35" t="s">
        <v>14691</v>
      </c>
      <c r="AB2104">
        <v>65000000</v>
      </c>
      <c r="AC2104" s="35" t="s">
        <v>14691</v>
      </c>
      <c r="AD2104" s="35" t="s">
        <v>12297</v>
      </c>
      <c r="AE2104">
        <v>234600000</v>
      </c>
      <c r="AF2104">
        <v>10.199999999999999</v>
      </c>
      <c r="AG2104" s="35" t="s">
        <v>14691</v>
      </c>
      <c r="AI2104">
        <v>11500000</v>
      </c>
      <c r="AJ2104" s="20">
        <v>44490</v>
      </c>
      <c r="AK2104" s="20"/>
      <c r="AL2104">
        <v>11700000</v>
      </c>
      <c r="AO2104">
        <v>11700000</v>
      </c>
      <c r="AP2104" s="35" t="s">
        <v>14691</v>
      </c>
      <c r="AQ2104" s="35" t="s">
        <v>14691</v>
      </c>
      <c r="AR2104" s="35" t="s">
        <v>14691</v>
      </c>
      <c r="AS2104" s="35" t="s">
        <v>14691</v>
      </c>
      <c r="AT2104" s="35" t="s">
        <v>14691</v>
      </c>
      <c r="AU2104">
        <v>10.199999999999999</v>
      </c>
      <c r="AV2104">
        <v>10.254</v>
      </c>
      <c r="AW2104" t="b">
        <v>0</v>
      </c>
      <c r="AX2104">
        <v>23000000</v>
      </c>
      <c r="AY2104" s="20">
        <v>45041</v>
      </c>
      <c r="AZ2104" s="20"/>
      <c r="BA2104" s="20">
        <v>45132</v>
      </c>
      <c r="BB2104">
        <v>1</v>
      </c>
      <c r="BC2104">
        <v>0.5</v>
      </c>
      <c r="BD2104">
        <v>1</v>
      </c>
      <c r="BE2104">
        <v>11.5</v>
      </c>
      <c r="BF2104" s="35" t="s">
        <v>14691</v>
      </c>
      <c r="BG2104" s="35" t="s">
        <v>12304</v>
      </c>
      <c r="BH2104" s="35" t="s">
        <v>12305</v>
      </c>
      <c r="BI2104" s="35" t="s">
        <v>2589</v>
      </c>
      <c r="BJ2104" s="35" t="s">
        <v>12306</v>
      </c>
    </row>
    <row r="2105" spans="1:62" x14ac:dyDescent="0.2">
      <c r="A2105">
        <v>2103</v>
      </c>
      <c r="B2105" s="35" t="s">
        <v>14271</v>
      </c>
      <c r="C2105" s="35" t="s">
        <v>14272</v>
      </c>
      <c r="D2105" s="35" t="s">
        <v>14273</v>
      </c>
      <c r="E2105" s="35" t="s">
        <v>14274</v>
      </c>
      <c r="F2105" s="35" t="s">
        <v>14275</v>
      </c>
      <c r="G2105" s="20">
        <v>44329</v>
      </c>
      <c r="H2105" s="35" t="s">
        <v>3225</v>
      </c>
      <c r="I2105" s="35" t="s">
        <v>61</v>
      </c>
      <c r="J2105" s="35" t="s">
        <v>53</v>
      </c>
      <c r="K2105">
        <v>18</v>
      </c>
      <c r="L2105">
        <v>9.1999999999999993</v>
      </c>
      <c r="M2105" s="35" t="s">
        <v>5634</v>
      </c>
      <c r="N2105" s="35" t="s">
        <v>14276</v>
      </c>
      <c r="O2105" s="35" t="s">
        <v>96</v>
      </c>
      <c r="P2105" s="35" t="s">
        <v>2575</v>
      </c>
      <c r="Q2105" s="35" t="s">
        <v>95</v>
      </c>
      <c r="R2105" s="35" t="s">
        <v>2577</v>
      </c>
      <c r="S2105" s="35" t="s">
        <v>14277</v>
      </c>
      <c r="T2105">
        <v>21961131</v>
      </c>
      <c r="U2105">
        <v>10</v>
      </c>
      <c r="V2105" s="35" t="s">
        <v>14691</v>
      </c>
      <c r="W2105" s="35" t="s">
        <v>94</v>
      </c>
      <c r="X2105" s="35" t="s">
        <v>79</v>
      </c>
      <c r="Y2105" s="35" t="s">
        <v>93</v>
      </c>
      <c r="Z2105" s="35" t="s">
        <v>14691</v>
      </c>
      <c r="AA2105" s="35" t="s">
        <v>14691</v>
      </c>
      <c r="AC2105" s="35" t="s">
        <v>14691</v>
      </c>
      <c r="AD2105" s="35" t="s">
        <v>14691</v>
      </c>
      <c r="AE2105">
        <v>219613318</v>
      </c>
      <c r="AF2105">
        <v>10</v>
      </c>
      <c r="AG2105" s="35" t="s">
        <v>14691</v>
      </c>
      <c r="AI2105">
        <v>7320377</v>
      </c>
      <c r="AJ2105" s="20">
        <v>44407</v>
      </c>
      <c r="AK2105" s="20"/>
      <c r="AL2105">
        <v>6392226</v>
      </c>
      <c r="AO2105">
        <v>4261484</v>
      </c>
      <c r="AP2105" s="35" t="s">
        <v>14691</v>
      </c>
      <c r="AQ2105" s="35" t="s">
        <v>14691</v>
      </c>
      <c r="AR2105" s="35" t="s">
        <v>14691</v>
      </c>
      <c r="AS2105" s="35" t="s">
        <v>14691</v>
      </c>
      <c r="AT2105" s="35" t="s">
        <v>14691</v>
      </c>
      <c r="AU2105">
        <v>10.01</v>
      </c>
      <c r="AV2105">
        <v>10.099</v>
      </c>
      <c r="AW2105" t="b">
        <v>0</v>
      </c>
      <c r="AX2105">
        <v>21961131</v>
      </c>
      <c r="AY2105" s="20">
        <v>45141</v>
      </c>
      <c r="AZ2105" s="20"/>
      <c r="BA2105" s="20"/>
      <c r="BB2105">
        <v>1</v>
      </c>
      <c r="BC2105">
        <v>0.3333333432674408</v>
      </c>
      <c r="BD2105">
        <v>1</v>
      </c>
      <c r="BE2105">
        <v>11.5</v>
      </c>
      <c r="BF2105" s="35" t="s">
        <v>14691</v>
      </c>
      <c r="BG2105" s="35" t="s">
        <v>97</v>
      </c>
      <c r="BH2105" s="35" t="s">
        <v>14278</v>
      </c>
      <c r="BI2105" s="35" t="s">
        <v>2580</v>
      </c>
      <c r="BJ2105" s="35" t="s">
        <v>14279</v>
      </c>
    </row>
    <row r="2106" spans="1:62" x14ac:dyDescent="0.2">
      <c r="A2106">
        <v>2104</v>
      </c>
      <c r="B2106" s="35" t="s">
        <v>14271</v>
      </c>
      <c r="C2106" s="35" t="s">
        <v>14272</v>
      </c>
      <c r="D2106" s="35" t="s">
        <v>14273</v>
      </c>
      <c r="E2106" s="35" t="s">
        <v>14280</v>
      </c>
      <c r="F2106" s="35" t="s">
        <v>14275</v>
      </c>
      <c r="G2106" s="20">
        <v>44329</v>
      </c>
      <c r="H2106" s="35" t="s">
        <v>3225</v>
      </c>
      <c r="I2106" s="35" t="s">
        <v>61</v>
      </c>
      <c r="J2106" s="35" t="s">
        <v>53</v>
      </c>
      <c r="K2106">
        <v>18</v>
      </c>
      <c r="L2106">
        <v>9.1999999999999993</v>
      </c>
      <c r="M2106" s="35" t="s">
        <v>5634</v>
      </c>
      <c r="N2106" s="35" t="s">
        <v>14276</v>
      </c>
      <c r="O2106" s="35" t="s">
        <v>96</v>
      </c>
      <c r="P2106" s="35" t="s">
        <v>2575</v>
      </c>
      <c r="Q2106" s="35" t="s">
        <v>95</v>
      </c>
      <c r="R2106" s="35" t="s">
        <v>2577</v>
      </c>
      <c r="S2106" s="35" t="s">
        <v>14277</v>
      </c>
      <c r="T2106">
        <v>21961131</v>
      </c>
      <c r="U2106">
        <v>10</v>
      </c>
      <c r="V2106" s="35" t="s">
        <v>14691</v>
      </c>
      <c r="W2106" s="35" t="s">
        <v>94</v>
      </c>
      <c r="X2106" s="35" t="s">
        <v>79</v>
      </c>
      <c r="Y2106" s="35" t="s">
        <v>93</v>
      </c>
      <c r="Z2106" s="35" t="s">
        <v>14691</v>
      </c>
      <c r="AA2106" s="35" t="s">
        <v>14691</v>
      </c>
      <c r="AC2106" s="35" t="s">
        <v>14691</v>
      </c>
      <c r="AD2106" s="35" t="s">
        <v>14691</v>
      </c>
      <c r="AE2106">
        <v>219613318</v>
      </c>
      <c r="AF2106">
        <v>10</v>
      </c>
      <c r="AG2106" s="35" t="s">
        <v>14691</v>
      </c>
      <c r="AI2106">
        <v>7320377</v>
      </c>
      <c r="AJ2106" s="20">
        <v>44407</v>
      </c>
      <c r="AK2106" s="20"/>
      <c r="AL2106">
        <v>6392226</v>
      </c>
      <c r="AO2106">
        <v>4261484</v>
      </c>
      <c r="AP2106" s="35" t="s">
        <v>14691</v>
      </c>
      <c r="AQ2106" s="35" t="s">
        <v>14691</v>
      </c>
      <c r="AR2106" s="35" t="s">
        <v>14691</v>
      </c>
      <c r="AS2106" s="35" t="s">
        <v>14691</v>
      </c>
      <c r="AT2106" s="35" t="s">
        <v>14691</v>
      </c>
      <c r="AU2106">
        <v>10.01</v>
      </c>
      <c r="AV2106">
        <v>10.099</v>
      </c>
      <c r="AW2106" t="b">
        <v>0</v>
      </c>
      <c r="AX2106">
        <v>21961131</v>
      </c>
      <c r="AY2106" s="20">
        <v>45141</v>
      </c>
      <c r="AZ2106" s="20"/>
      <c r="BA2106" s="20"/>
      <c r="BB2106">
        <v>1</v>
      </c>
      <c r="BC2106">
        <v>0.3333333432674408</v>
      </c>
      <c r="BD2106">
        <v>1</v>
      </c>
      <c r="BE2106">
        <v>11.5</v>
      </c>
      <c r="BF2106" s="35" t="s">
        <v>14691</v>
      </c>
      <c r="BG2106" s="35" t="s">
        <v>14271</v>
      </c>
      <c r="BH2106" s="35" t="s">
        <v>14281</v>
      </c>
      <c r="BI2106" s="35" t="s">
        <v>2584</v>
      </c>
      <c r="BJ2106" s="35" t="s">
        <v>14282</v>
      </c>
    </row>
    <row r="2107" spans="1:62" x14ac:dyDescent="0.2">
      <c r="A2107">
        <v>2105</v>
      </c>
      <c r="B2107" s="35" t="s">
        <v>14271</v>
      </c>
      <c r="C2107" s="35" t="s">
        <v>14272</v>
      </c>
      <c r="D2107" s="35" t="s">
        <v>14273</v>
      </c>
      <c r="E2107" s="35" t="s">
        <v>14283</v>
      </c>
      <c r="F2107" s="35" t="s">
        <v>14275</v>
      </c>
      <c r="G2107" s="20">
        <v>44329</v>
      </c>
      <c r="H2107" s="35" t="s">
        <v>3225</v>
      </c>
      <c r="I2107" s="35" t="s">
        <v>61</v>
      </c>
      <c r="J2107" s="35" t="s">
        <v>53</v>
      </c>
      <c r="K2107">
        <v>18</v>
      </c>
      <c r="L2107">
        <v>9.1999999999999993</v>
      </c>
      <c r="M2107" s="35" t="s">
        <v>5634</v>
      </c>
      <c r="N2107" s="35" t="s">
        <v>14276</v>
      </c>
      <c r="O2107" s="35" t="s">
        <v>96</v>
      </c>
      <c r="P2107" s="35" t="s">
        <v>2575</v>
      </c>
      <c r="Q2107" s="35" t="s">
        <v>95</v>
      </c>
      <c r="R2107" s="35" t="s">
        <v>2577</v>
      </c>
      <c r="S2107" s="35" t="s">
        <v>14277</v>
      </c>
      <c r="T2107">
        <v>21961131</v>
      </c>
      <c r="U2107">
        <v>10</v>
      </c>
      <c r="V2107" s="35" t="s">
        <v>14691</v>
      </c>
      <c r="W2107" s="35" t="s">
        <v>94</v>
      </c>
      <c r="X2107" s="35" t="s">
        <v>79</v>
      </c>
      <c r="Y2107" s="35" t="s">
        <v>93</v>
      </c>
      <c r="Z2107" s="35" t="s">
        <v>14691</v>
      </c>
      <c r="AA2107" s="35" t="s">
        <v>14691</v>
      </c>
      <c r="AC2107" s="35" t="s">
        <v>14691</v>
      </c>
      <c r="AD2107" s="35" t="s">
        <v>14691</v>
      </c>
      <c r="AE2107">
        <v>219613318</v>
      </c>
      <c r="AF2107">
        <v>10</v>
      </c>
      <c r="AG2107" s="35" t="s">
        <v>14691</v>
      </c>
      <c r="AI2107">
        <v>7320377</v>
      </c>
      <c r="AJ2107" s="20">
        <v>44407</v>
      </c>
      <c r="AK2107" s="20"/>
      <c r="AL2107">
        <v>6392226</v>
      </c>
      <c r="AO2107">
        <v>4261484</v>
      </c>
      <c r="AP2107" s="35" t="s">
        <v>14691</v>
      </c>
      <c r="AQ2107" s="35" t="s">
        <v>14691</v>
      </c>
      <c r="AR2107" s="35" t="s">
        <v>14691</v>
      </c>
      <c r="AS2107" s="35" t="s">
        <v>14691</v>
      </c>
      <c r="AT2107" s="35" t="s">
        <v>14691</v>
      </c>
      <c r="AU2107">
        <v>10.01</v>
      </c>
      <c r="AV2107">
        <v>10.099</v>
      </c>
      <c r="AW2107" t="b">
        <v>0</v>
      </c>
      <c r="AX2107">
        <v>21961131</v>
      </c>
      <c r="AY2107" s="20">
        <v>45141</v>
      </c>
      <c r="AZ2107" s="20"/>
      <c r="BA2107" s="20"/>
      <c r="BB2107">
        <v>1</v>
      </c>
      <c r="BC2107">
        <v>0.3333333432674408</v>
      </c>
      <c r="BD2107">
        <v>1</v>
      </c>
      <c r="BE2107">
        <v>11.5</v>
      </c>
      <c r="BF2107" s="35" t="s">
        <v>14691</v>
      </c>
      <c r="BG2107" s="35" t="s">
        <v>14284</v>
      </c>
      <c r="BH2107" s="35" t="s">
        <v>14285</v>
      </c>
      <c r="BI2107" s="35" t="s">
        <v>2589</v>
      </c>
      <c r="BJ2107" s="35" t="s">
        <v>14286</v>
      </c>
    </row>
    <row r="2108" spans="1:62" x14ac:dyDescent="0.2">
      <c r="A2108">
        <v>2106</v>
      </c>
      <c r="B2108" s="35" t="s">
        <v>13553</v>
      </c>
      <c r="C2108" s="35" t="s">
        <v>13554</v>
      </c>
      <c r="D2108" s="35" t="s">
        <v>13555</v>
      </c>
      <c r="E2108" s="35" t="s">
        <v>13556</v>
      </c>
      <c r="F2108" s="35" t="s">
        <v>13557</v>
      </c>
      <c r="G2108" s="20">
        <v>44518</v>
      </c>
      <c r="H2108" s="35" t="s">
        <v>91</v>
      </c>
      <c r="I2108" s="35" t="s">
        <v>54</v>
      </c>
      <c r="J2108" s="35" t="s">
        <v>69</v>
      </c>
      <c r="K2108">
        <v>18</v>
      </c>
      <c r="L2108">
        <v>9.1999999999999993</v>
      </c>
      <c r="M2108" s="35" t="s">
        <v>13558</v>
      </c>
      <c r="N2108" s="35" t="s">
        <v>13559</v>
      </c>
      <c r="O2108" s="35" t="s">
        <v>51</v>
      </c>
      <c r="P2108" s="35" t="s">
        <v>2575</v>
      </c>
      <c r="Q2108" s="35" t="s">
        <v>90</v>
      </c>
      <c r="R2108" s="35" t="s">
        <v>2623</v>
      </c>
      <c r="S2108" s="35" t="s">
        <v>13560</v>
      </c>
      <c r="T2108">
        <v>28750000</v>
      </c>
      <c r="U2108">
        <v>10</v>
      </c>
      <c r="V2108" s="35" t="s">
        <v>13561</v>
      </c>
      <c r="W2108" s="35" t="s">
        <v>89</v>
      </c>
      <c r="X2108" s="35" t="s">
        <v>57</v>
      </c>
      <c r="Y2108" s="35" t="s">
        <v>56</v>
      </c>
      <c r="Z2108" s="35" t="s">
        <v>14691</v>
      </c>
      <c r="AA2108" s="35" t="s">
        <v>14691</v>
      </c>
      <c r="AC2108" s="35" t="s">
        <v>14691</v>
      </c>
      <c r="AD2108" s="35" t="s">
        <v>14691</v>
      </c>
      <c r="AE2108">
        <v>290375000</v>
      </c>
      <c r="AF2108">
        <v>10.1</v>
      </c>
      <c r="AG2108" s="35" t="s">
        <v>14691</v>
      </c>
      <c r="AI2108">
        <v>14375000</v>
      </c>
      <c r="AJ2108" s="20">
        <v>44540</v>
      </c>
      <c r="AK2108" s="20"/>
      <c r="AL2108">
        <v>11125000</v>
      </c>
      <c r="AO2108">
        <v>11125000</v>
      </c>
      <c r="AP2108" s="35" t="s">
        <v>14691</v>
      </c>
      <c r="AQ2108" s="35" t="s">
        <v>14691</v>
      </c>
      <c r="AR2108" s="35" t="s">
        <v>14691</v>
      </c>
      <c r="AS2108" s="35" t="s">
        <v>14691</v>
      </c>
      <c r="AT2108" s="35" t="s">
        <v>14691</v>
      </c>
      <c r="AU2108">
        <v>10.1</v>
      </c>
      <c r="AV2108">
        <v>10.162000000000001</v>
      </c>
      <c r="AW2108" t="b">
        <v>0</v>
      </c>
      <c r="AX2108">
        <v>28750000</v>
      </c>
      <c r="AY2108" s="20">
        <v>45091</v>
      </c>
      <c r="AZ2108" s="20"/>
      <c r="BA2108" s="20">
        <v>45274</v>
      </c>
      <c r="BB2108">
        <v>1</v>
      </c>
      <c r="BC2108">
        <v>0.5</v>
      </c>
      <c r="BD2108">
        <v>1</v>
      </c>
      <c r="BE2108">
        <v>11.5</v>
      </c>
      <c r="BF2108" s="35" t="s">
        <v>14691</v>
      </c>
      <c r="BG2108" s="35" t="s">
        <v>92</v>
      </c>
      <c r="BH2108" s="35" t="s">
        <v>13562</v>
      </c>
      <c r="BI2108" s="35" t="s">
        <v>2580</v>
      </c>
      <c r="BJ2108" s="35" t="s">
        <v>13563</v>
      </c>
    </row>
    <row r="2109" spans="1:62" x14ac:dyDescent="0.2">
      <c r="A2109">
        <v>2107</v>
      </c>
      <c r="B2109" s="35" t="s">
        <v>13553</v>
      </c>
      <c r="C2109" s="35" t="s">
        <v>13554</v>
      </c>
      <c r="D2109" s="35" t="s">
        <v>13555</v>
      </c>
      <c r="E2109" s="35" t="s">
        <v>13564</v>
      </c>
      <c r="F2109" s="35" t="s">
        <v>13557</v>
      </c>
      <c r="G2109" s="20">
        <v>44518</v>
      </c>
      <c r="H2109" s="35" t="s">
        <v>91</v>
      </c>
      <c r="I2109" s="35" t="s">
        <v>54</v>
      </c>
      <c r="J2109" s="35" t="s">
        <v>69</v>
      </c>
      <c r="K2109">
        <v>18</v>
      </c>
      <c r="L2109">
        <v>9.1999999999999993</v>
      </c>
      <c r="M2109" s="35" t="s">
        <v>13558</v>
      </c>
      <c r="N2109" s="35" t="s">
        <v>13559</v>
      </c>
      <c r="O2109" s="35" t="s">
        <v>51</v>
      </c>
      <c r="P2109" s="35" t="s">
        <v>2575</v>
      </c>
      <c r="Q2109" s="35" t="s">
        <v>90</v>
      </c>
      <c r="R2109" s="35" t="s">
        <v>2623</v>
      </c>
      <c r="S2109" s="35" t="s">
        <v>13560</v>
      </c>
      <c r="T2109">
        <v>28750000</v>
      </c>
      <c r="U2109">
        <v>10</v>
      </c>
      <c r="V2109" s="35" t="s">
        <v>13561</v>
      </c>
      <c r="W2109" s="35" t="s">
        <v>89</v>
      </c>
      <c r="X2109" s="35" t="s">
        <v>57</v>
      </c>
      <c r="Y2109" s="35" t="s">
        <v>56</v>
      </c>
      <c r="Z2109" s="35" t="s">
        <v>14691</v>
      </c>
      <c r="AA2109" s="35" t="s">
        <v>14691</v>
      </c>
      <c r="AC2109" s="35" t="s">
        <v>14691</v>
      </c>
      <c r="AD2109" s="35" t="s">
        <v>14691</v>
      </c>
      <c r="AE2109">
        <v>290375000</v>
      </c>
      <c r="AF2109">
        <v>10.1</v>
      </c>
      <c r="AG2109" s="35" t="s">
        <v>14691</v>
      </c>
      <c r="AI2109">
        <v>14375000</v>
      </c>
      <c r="AJ2109" s="20">
        <v>44540</v>
      </c>
      <c r="AK2109" s="20"/>
      <c r="AL2109">
        <v>11125000</v>
      </c>
      <c r="AO2109">
        <v>11125000</v>
      </c>
      <c r="AP2109" s="35" t="s">
        <v>14691</v>
      </c>
      <c r="AQ2109" s="35" t="s">
        <v>14691</v>
      </c>
      <c r="AR2109" s="35" t="s">
        <v>14691</v>
      </c>
      <c r="AS2109" s="35" t="s">
        <v>14691</v>
      </c>
      <c r="AT2109" s="35" t="s">
        <v>14691</v>
      </c>
      <c r="AU2109">
        <v>10.1</v>
      </c>
      <c r="AV2109">
        <v>10.162000000000001</v>
      </c>
      <c r="AW2109" t="b">
        <v>0</v>
      </c>
      <c r="AX2109">
        <v>28750000</v>
      </c>
      <c r="AY2109" s="20">
        <v>45091</v>
      </c>
      <c r="AZ2109" s="20"/>
      <c r="BA2109" s="20">
        <v>45274</v>
      </c>
      <c r="BB2109">
        <v>1</v>
      </c>
      <c r="BC2109">
        <v>0.5</v>
      </c>
      <c r="BD2109">
        <v>1</v>
      </c>
      <c r="BE2109">
        <v>11.5</v>
      </c>
      <c r="BF2109" s="35" t="s">
        <v>14691</v>
      </c>
      <c r="BG2109" s="35" t="s">
        <v>13553</v>
      </c>
      <c r="BH2109" s="35" t="s">
        <v>13565</v>
      </c>
      <c r="BI2109" s="35" t="s">
        <v>2584</v>
      </c>
      <c r="BJ2109" s="35" t="s">
        <v>13566</v>
      </c>
    </row>
    <row r="2110" spans="1:62" x14ac:dyDescent="0.2">
      <c r="A2110">
        <v>2108</v>
      </c>
      <c r="B2110" s="35" t="s">
        <v>13553</v>
      </c>
      <c r="C2110" s="35" t="s">
        <v>13554</v>
      </c>
      <c r="D2110" s="35" t="s">
        <v>13555</v>
      </c>
      <c r="E2110" s="35" t="s">
        <v>13567</v>
      </c>
      <c r="F2110" s="35" t="s">
        <v>13557</v>
      </c>
      <c r="G2110" s="20">
        <v>44518</v>
      </c>
      <c r="H2110" s="35" t="s">
        <v>91</v>
      </c>
      <c r="I2110" s="35" t="s">
        <v>54</v>
      </c>
      <c r="J2110" s="35" t="s">
        <v>69</v>
      </c>
      <c r="K2110">
        <v>18</v>
      </c>
      <c r="L2110">
        <v>9.1999999999999993</v>
      </c>
      <c r="M2110" s="35" t="s">
        <v>13558</v>
      </c>
      <c r="N2110" s="35" t="s">
        <v>13559</v>
      </c>
      <c r="O2110" s="35" t="s">
        <v>51</v>
      </c>
      <c r="P2110" s="35" t="s">
        <v>2575</v>
      </c>
      <c r="Q2110" s="35" t="s">
        <v>90</v>
      </c>
      <c r="R2110" s="35" t="s">
        <v>2623</v>
      </c>
      <c r="S2110" s="35" t="s">
        <v>13560</v>
      </c>
      <c r="T2110">
        <v>28750000</v>
      </c>
      <c r="U2110">
        <v>10</v>
      </c>
      <c r="V2110" s="35" t="s">
        <v>13561</v>
      </c>
      <c r="W2110" s="35" t="s">
        <v>89</v>
      </c>
      <c r="X2110" s="35" t="s">
        <v>57</v>
      </c>
      <c r="Y2110" s="35" t="s">
        <v>56</v>
      </c>
      <c r="Z2110" s="35" t="s">
        <v>14691</v>
      </c>
      <c r="AA2110" s="35" t="s">
        <v>14691</v>
      </c>
      <c r="AC2110" s="35" t="s">
        <v>14691</v>
      </c>
      <c r="AD2110" s="35" t="s">
        <v>14691</v>
      </c>
      <c r="AE2110">
        <v>290375000</v>
      </c>
      <c r="AF2110">
        <v>10.1</v>
      </c>
      <c r="AG2110" s="35" t="s">
        <v>14691</v>
      </c>
      <c r="AI2110">
        <v>14375000</v>
      </c>
      <c r="AJ2110" s="20">
        <v>44540</v>
      </c>
      <c r="AK2110" s="20"/>
      <c r="AL2110">
        <v>11125000</v>
      </c>
      <c r="AO2110">
        <v>11125000</v>
      </c>
      <c r="AP2110" s="35" t="s">
        <v>14691</v>
      </c>
      <c r="AQ2110" s="35" t="s">
        <v>14691</v>
      </c>
      <c r="AR2110" s="35" t="s">
        <v>14691</v>
      </c>
      <c r="AS2110" s="35" t="s">
        <v>14691</v>
      </c>
      <c r="AT2110" s="35" t="s">
        <v>14691</v>
      </c>
      <c r="AU2110">
        <v>10.1</v>
      </c>
      <c r="AV2110">
        <v>10.162000000000001</v>
      </c>
      <c r="AW2110" t="b">
        <v>0</v>
      </c>
      <c r="AX2110">
        <v>28750000</v>
      </c>
      <c r="AY2110" s="20">
        <v>45091</v>
      </c>
      <c r="AZ2110" s="20"/>
      <c r="BA2110" s="20">
        <v>45274</v>
      </c>
      <c r="BB2110">
        <v>1</v>
      </c>
      <c r="BC2110">
        <v>0.5</v>
      </c>
      <c r="BD2110">
        <v>1</v>
      </c>
      <c r="BE2110">
        <v>11.5</v>
      </c>
      <c r="BF2110" s="35" t="s">
        <v>14691</v>
      </c>
      <c r="BG2110" s="35" t="s">
        <v>13568</v>
      </c>
      <c r="BH2110" s="35" t="s">
        <v>13569</v>
      </c>
      <c r="BI2110" s="35" t="s">
        <v>2589</v>
      </c>
      <c r="BJ2110" s="35" t="s">
        <v>13570</v>
      </c>
    </row>
    <row r="2111" spans="1:62" x14ac:dyDescent="0.2">
      <c r="A2111">
        <v>2109</v>
      </c>
      <c r="B2111" s="35" t="s">
        <v>5113</v>
      </c>
      <c r="C2111" s="35" t="s">
        <v>5114</v>
      </c>
      <c r="D2111" s="35" t="s">
        <v>5115</v>
      </c>
      <c r="E2111" s="35" t="s">
        <v>5116</v>
      </c>
      <c r="F2111" s="35" t="s">
        <v>5117</v>
      </c>
      <c r="G2111" s="20">
        <v>44106</v>
      </c>
      <c r="H2111" s="35" t="s">
        <v>3225</v>
      </c>
      <c r="I2111" s="35" t="s">
        <v>54</v>
      </c>
      <c r="J2111" s="35" t="s">
        <v>53</v>
      </c>
      <c r="K2111">
        <v>18</v>
      </c>
      <c r="L2111">
        <v>9.1999999999999993</v>
      </c>
      <c r="M2111" s="35" t="s">
        <v>5118</v>
      </c>
      <c r="N2111" s="35" t="s">
        <v>5119</v>
      </c>
      <c r="O2111" s="35" t="s">
        <v>87</v>
      </c>
      <c r="P2111" s="35" t="s">
        <v>2575</v>
      </c>
      <c r="Q2111" s="35" t="s">
        <v>51</v>
      </c>
      <c r="R2111" s="35" t="s">
        <v>2623</v>
      </c>
      <c r="S2111" s="35" t="s">
        <v>5120</v>
      </c>
      <c r="T2111">
        <v>30000000</v>
      </c>
      <c r="U2111">
        <v>10</v>
      </c>
      <c r="V2111" s="35" t="s">
        <v>14691</v>
      </c>
      <c r="W2111" s="35" t="s">
        <v>49</v>
      </c>
      <c r="X2111" s="35" t="s">
        <v>49</v>
      </c>
      <c r="Y2111" s="35" t="s">
        <v>48</v>
      </c>
      <c r="Z2111" s="35" t="s">
        <v>49</v>
      </c>
      <c r="AA2111" s="35" t="s">
        <v>48</v>
      </c>
      <c r="AC2111" s="35" t="s">
        <v>14691</v>
      </c>
      <c r="AD2111" s="35" t="s">
        <v>14691</v>
      </c>
      <c r="AE2111">
        <v>300146011</v>
      </c>
      <c r="AF2111">
        <v>10</v>
      </c>
      <c r="AG2111" s="35" t="s">
        <v>86</v>
      </c>
      <c r="AH2111">
        <v>1347000000</v>
      </c>
      <c r="AI2111">
        <v>10000000</v>
      </c>
      <c r="AJ2111" s="20">
        <v>44125</v>
      </c>
      <c r="AK2111" s="20">
        <v>44600</v>
      </c>
      <c r="AL2111">
        <v>8000000</v>
      </c>
      <c r="AO2111">
        <v>8000000</v>
      </c>
      <c r="AP2111" s="35" t="s">
        <v>14691</v>
      </c>
      <c r="AQ2111" s="35" t="s">
        <v>14691</v>
      </c>
      <c r="AR2111" s="35" t="s">
        <v>85</v>
      </c>
      <c r="AS2111" s="35" t="s">
        <v>5121</v>
      </c>
      <c r="AT2111" s="35" t="s">
        <v>14691</v>
      </c>
      <c r="AU2111">
        <v>10.01</v>
      </c>
      <c r="AV2111">
        <v>10.037000000000001</v>
      </c>
      <c r="AW2111" t="b">
        <v>1</v>
      </c>
      <c r="AX2111">
        <v>30000000</v>
      </c>
      <c r="AY2111" s="20">
        <v>44857</v>
      </c>
      <c r="AZ2111" s="20">
        <v>44780</v>
      </c>
      <c r="BA2111" s="20"/>
      <c r="BB2111">
        <v>1</v>
      </c>
      <c r="BC2111">
        <v>0.3333333432674408</v>
      </c>
      <c r="BD2111">
        <v>1</v>
      </c>
      <c r="BE2111">
        <v>11.5</v>
      </c>
      <c r="BF2111" s="35" t="s">
        <v>14691</v>
      </c>
      <c r="BG2111" s="35" t="s">
        <v>88</v>
      </c>
      <c r="BH2111" s="35" t="s">
        <v>5122</v>
      </c>
      <c r="BI2111" s="35" t="s">
        <v>2580</v>
      </c>
      <c r="BJ2111" s="35" t="s">
        <v>5123</v>
      </c>
    </row>
    <row r="2112" spans="1:62" x14ac:dyDescent="0.2">
      <c r="A2112">
        <v>2110</v>
      </c>
      <c r="B2112" s="35" t="s">
        <v>5113</v>
      </c>
      <c r="C2112" s="35" t="s">
        <v>5114</v>
      </c>
      <c r="D2112" s="35" t="s">
        <v>5115</v>
      </c>
      <c r="E2112" s="35" t="s">
        <v>5124</v>
      </c>
      <c r="F2112" s="35" t="s">
        <v>5117</v>
      </c>
      <c r="G2112" s="20">
        <v>44106</v>
      </c>
      <c r="H2112" s="35" t="s">
        <v>3225</v>
      </c>
      <c r="I2112" s="35" t="s">
        <v>54</v>
      </c>
      <c r="J2112" s="35" t="s">
        <v>53</v>
      </c>
      <c r="K2112">
        <v>18</v>
      </c>
      <c r="L2112">
        <v>9.1999999999999993</v>
      </c>
      <c r="M2112" s="35" t="s">
        <v>5118</v>
      </c>
      <c r="N2112" s="35" t="s">
        <v>5119</v>
      </c>
      <c r="O2112" s="35" t="s">
        <v>87</v>
      </c>
      <c r="P2112" s="35" t="s">
        <v>2575</v>
      </c>
      <c r="Q2112" s="35" t="s">
        <v>51</v>
      </c>
      <c r="R2112" s="35" t="s">
        <v>2623</v>
      </c>
      <c r="S2112" s="35" t="s">
        <v>5120</v>
      </c>
      <c r="T2112">
        <v>30000000</v>
      </c>
      <c r="U2112">
        <v>10</v>
      </c>
      <c r="V2112" s="35" t="s">
        <v>14691</v>
      </c>
      <c r="W2112" s="35" t="s">
        <v>49</v>
      </c>
      <c r="X2112" s="35" t="s">
        <v>49</v>
      </c>
      <c r="Y2112" s="35" t="s">
        <v>48</v>
      </c>
      <c r="Z2112" s="35" t="s">
        <v>49</v>
      </c>
      <c r="AA2112" s="35" t="s">
        <v>48</v>
      </c>
      <c r="AC2112" s="35" t="s">
        <v>14691</v>
      </c>
      <c r="AD2112" s="35" t="s">
        <v>14691</v>
      </c>
      <c r="AE2112">
        <v>300146011</v>
      </c>
      <c r="AF2112">
        <v>10</v>
      </c>
      <c r="AG2112" s="35" t="s">
        <v>86</v>
      </c>
      <c r="AH2112">
        <v>1347000000</v>
      </c>
      <c r="AI2112">
        <v>10000000</v>
      </c>
      <c r="AJ2112" s="20">
        <v>44125</v>
      </c>
      <c r="AK2112" s="20">
        <v>44600</v>
      </c>
      <c r="AL2112">
        <v>8000000</v>
      </c>
      <c r="AO2112">
        <v>8000000</v>
      </c>
      <c r="AP2112" s="35" t="s">
        <v>14691</v>
      </c>
      <c r="AQ2112" s="35" t="s">
        <v>14691</v>
      </c>
      <c r="AR2112" s="35" t="s">
        <v>85</v>
      </c>
      <c r="AS2112" s="35" t="s">
        <v>5121</v>
      </c>
      <c r="AT2112" s="35" t="s">
        <v>14691</v>
      </c>
      <c r="AU2112">
        <v>10.01</v>
      </c>
      <c r="AV2112">
        <v>10.037000000000001</v>
      </c>
      <c r="AW2112" t="b">
        <v>1</v>
      </c>
      <c r="AX2112">
        <v>30000000</v>
      </c>
      <c r="AY2112" s="20">
        <v>44857</v>
      </c>
      <c r="AZ2112" s="20">
        <v>44780</v>
      </c>
      <c r="BA2112" s="20"/>
      <c r="BB2112">
        <v>1</v>
      </c>
      <c r="BC2112">
        <v>0.3333333432674408</v>
      </c>
      <c r="BD2112">
        <v>1</v>
      </c>
      <c r="BE2112">
        <v>11.5</v>
      </c>
      <c r="BF2112" s="35" t="s">
        <v>14691</v>
      </c>
      <c r="BG2112" s="35" t="s">
        <v>5113</v>
      </c>
      <c r="BH2112" s="35" t="s">
        <v>5125</v>
      </c>
      <c r="BI2112" s="35" t="s">
        <v>2584</v>
      </c>
      <c r="BJ2112" s="35" t="s">
        <v>5126</v>
      </c>
    </row>
    <row r="2113" spans="1:62" x14ac:dyDescent="0.2">
      <c r="A2113">
        <v>2111</v>
      </c>
      <c r="B2113" s="35" t="s">
        <v>5113</v>
      </c>
      <c r="C2113" s="35" t="s">
        <v>5114</v>
      </c>
      <c r="D2113" s="35" t="s">
        <v>5115</v>
      </c>
      <c r="E2113" s="35" t="s">
        <v>5127</v>
      </c>
      <c r="F2113" s="35" t="s">
        <v>5117</v>
      </c>
      <c r="G2113" s="20">
        <v>44106</v>
      </c>
      <c r="H2113" s="35" t="s">
        <v>3225</v>
      </c>
      <c r="I2113" s="35" t="s">
        <v>54</v>
      </c>
      <c r="J2113" s="35" t="s">
        <v>53</v>
      </c>
      <c r="K2113">
        <v>18</v>
      </c>
      <c r="L2113">
        <v>9.1999999999999993</v>
      </c>
      <c r="M2113" s="35" t="s">
        <v>5118</v>
      </c>
      <c r="N2113" s="35" t="s">
        <v>5119</v>
      </c>
      <c r="O2113" s="35" t="s">
        <v>87</v>
      </c>
      <c r="P2113" s="35" t="s">
        <v>2575</v>
      </c>
      <c r="Q2113" s="35" t="s">
        <v>51</v>
      </c>
      <c r="R2113" s="35" t="s">
        <v>2623</v>
      </c>
      <c r="S2113" s="35" t="s">
        <v>5120</v>
      </c>
      <c r="T2113">
        <v>30000000</v>
      </c>
      <c r="U2113">
        <v>10</v>
      </c>
      <c r="V2113" s="35" t="s">
        <v>14691</v>
      </c>
      <c r="W2113" s="35" t="s">
        <v>49</v>
      </c>
      <c r="X2113" s="35" t="s">
        <v>49</v>
      </c>
      <c r="Y2113" s="35" t="s">
        <v>48</v>
      </c>
      <c r="Z2113" s="35" t="s">
        <v>49</v>
      </c>
      <c r="AA2113" s="35" t="s">
        <v>48</v>
      </c>
      <c r="AC2113" s="35" t="s">
        <v>14691</v>
      </c>
      <c r="AD2113" s="35" t="s">
        <v>14691</v>
      </c>
      <c r="AE2113">
        <v>300146011</v>
      </c>
      <c r="AF2113">
        <v>10</v>
      </c>
      <c r="AG2113" s="35" t="s">
        <v>86</v>
      </c>
      <c r="AH2113">
        <v>1347000000</v>
      </c>
      <c r="AI2113">
        <v>10000000</v>
      </c>
      <c r="AJ2113" s="20">
        <v>44125</v>
      </c>
      <c r="AK2113" s="20">
        <v>44600</v>
      </c>
      <c r="AL2113">
        <v>8000000</v>
      </c>
      <c r="AO2113">
        <v>8000000</v>
      </c>
      <c r="AP2113" s="35" t="s">
        <v>14691</v>
      </c>
      <c r="AQ2113" s="35" t="s">
        <v>14691</v>
      </c>
      <c r="AR2113" s="35" t="s">
        <v>85</v>
      </c>
      <c r="AS2113" s="35" t="s">
        <v>5121</v>
      </c>
      <c r="AT2113" s="35" t="s">
        <v>14691</v>
      </c>
      <c r="AU2113">
        <v>10.01</v>
      </c>
      <c r="AV2113">
        <v>10.037000000000001</v>
      </c>
      <c r="AW2113" t="b">
        <v>1</v>
      </c>
      <c r="AX2113">
        <v>30000000</v>
      </c>
      <c r="AY2113" s="20">
        <v>44857</v>
      </c>
      <c r="AZ2113" s="20">
        <v>44780</v>
      </c>
      <c r="BA2113" s="20"/>
      <c r="BB2113">
        <v>1</v>
      </c>
      <c r="BC2113">
        <v>0.3333333432674408</v>
      </c>
      <c r="BD2113">
        <v>1</v>
      </c>
      <c r="BE2113">
        <v>11.5</v>
      </c>
      <c r="BF2113" s="35" t="s">
        <v>14691</v>
      </c>
      <c r="BG2113" s="35" t="s">
        <v>5128</v>
      </c>
      <c r="BH2113" s="35" t="s">
        <v>5129</v>
      </c>
      <c r="BI2113" s="35" t="s">
        <v>2589</v>
      </c>
      <c r="BJ2113" s="35" t="s">
        <v>5130</v>
      </c>
    </row>
    <row r="2114" spans="1:62" x14ac:dyDescent="0.2">
      <c r="A2114">
        <v>2112</v>
      </c>
      <c r="B2114" s="35" t="s">
        <v>78</v>
      </c>
      <c r="C2114" s="35" t="s">
        <v>12054</v>
      </c>
      <c r="D2114" s="35" t="s">
        <v>84</v>
      </c>
      <c r="E2114" s="35" t="s">
        <v>12055</v>
      </c>
      <c r="F2114" s="35" t="s">
        <v>12056</v>
      </c>
      <c r="G2114" s="20">
        <v>44263</v>
      </c>
      <c r="H2114" s="35" t="s">
        <v>3225</v>
      </c>
      <c r="I2114" s="35" t="s">
        <v>14691</v>
      </c>
      <c r="J2114" s="35" t="s">
        <v>83</v>
      </c>
      <c r="M2114" s="35" t="s">
        <v>12057</v>
      </c>
      <c r="N2114" s="35" t="s">
        <v>12058</v>
      </c>
      <c r="O2114" s="35" t="s">
        <v>82</v>
      </c>
      <c r="P2114" s="35" t="s">
        <v>4768</v>
      </c>
      <c r="Q2114" s="35" t="s">
        <v>81</v>
      </c>
      <c r="R2114" s="35" t="s">
        <v>2577</v>
      </c>
      <c r="S2114" s="35" t="s">
        <v>4769</v>
      </c>
      <c r="T2114">
        <v>40000000</v>
      </c>
      <c r="U2114">
        <v>10</v>
      </c>
      <c r="V2114" s="35" t="s">
        <v>4770</v>
      </c>
      <c r="W2114" s="35" t="s">
        <v>80</v>
      </c>
      <c r="X2114" s="35" t="s">
        <v>79</v>
      </c>
      <c r="Y2114" s="35" t="s">
        <v>48</v>
      </c>
      <c r="Z2114" s="35" t="s">
        <v>14691</v>
      </c>
      <c r="AA2114" s="35" t="s">
        <v>14691</v>
      </c>
      <c r="AB2114">
        <v>175000000</v>
      </c>
      <c r="AC2114" s="35" t="s">
        <v>12059</v>
      </c>
      <c r="AD2114" s="35" t="s">
        <v>12060</v>
      </c>
      <c r="AE2114">
        <v>400000000</v>
      </c>
      <c r="AF2114">
        <v>10</v>
      </c>
      <c r="AG2114" s="35" t="s">
        <v>14691</v>
      </c>
      <c r="AJ2114" s="20">
        <v>44300</v>
      </c>
      <c r="AK2114" s="20"/>
      <c r="AL2114">
        <v>10000000</v>
      </c>
      <c r="AN2114">
        <v>1000000</v>
      </c>
      <c r="AP2114" s="35" t="s">
        <v>14691</v>
      </c>
      <c r="AQ2114" s="35" t="s">
        <v>14691</v>
      </c>
      <c r="AR2114" s="35" t="s">
        <v>14691</v>
      </c>
      <c r="AS2114" s="35" t="s">
        <v>14691</v>
      </c>
      <c r="AT2114" s="35" t="s">
        <v>14691</v>
      </c>
      <c r="AU2114">
        <v>10.01</v>
      </c>
      <c r="AV2114">
        <v>10.079000000000001</v>
      </c>
      <c r="AW2114" t="b">
        <v>0</v>
      </c>
      <c r="AX2114">
        <v>40000000</v>
      </c>
      <c r="AY2114" s="20">
        <v>45032</v>
      </c>
      <c r="AZ2114" s="20"/>
      <c r="BA2114" s="20"/>
      <c r="BB2114">
        <v>1</v>
      </c>
      <c r="BF2114" s="35" t="s">
        <v>14691</v>
      </c>
      <c r="BG2114" s="35" t="s">
        <v>78</v>
      </c>
      <c r="BH2114" s="35" t="s">
        <v>12061</v>
      </c>
      <c r="BI2114" s="35" t="s">
        <v>2580</v>
      </c>
      <c r="BJ2114" s="35" t="s">
        <v>12062</v>
      </c>
    </row>
    <row r="2115" spans="1:62" x14ac:dyDescent="0.2">
      <c r="A2115">
        <v>2113</v>
      </c>
      <c r="B2115" s="35" t="s">
        <v>13035</v>
      </c>
      <c r="C2115" s="35" t="s">
        <v>13036</v>
      </c>
      <c r="D2115" s="35" t="s">
        <v>13037</v>
      </c>
      <c r="E2115" s="35" t="s">
        <v>13038</v>
      </c>
      <c r="F2115" s="35" t="s">
        <v>13039</v>
      </c>
      <c r="G2115" s="20">
        <v>44263</v>
      </c>
      <c r="H2115" s="35" t="s">
        <v>76</v>
      </c>
      <c r="I2115" s="35" t="s">
        <v>54</v>
      </c>
      <c r="J2115" s="35" t="s">
        <v>69</v>
      </c>
      <c r="K2115">
        <v>18</v>
      </c>
      <c r="L2115">
        <v>9.1999999999999993</v>
      </c>
      <c r="M2115" s="35" t="s">
        <v>6761</v>
      </c>
      <c r="N2115" s="35" t="s">
        <v>13040</v>
      </c>
      <c r="O2115" s="35" t="s">
        <v>75</v>
      </c>
      <c r="P2115" s="35" t="s">
        <v>2656</v>
      </c>
      <c r="Q2115" s="35" t="s">
        <v>74</v>
      </c>
      <c r="R2115" s="35" t="s">
        <v>2623</v>
      </c>
      <c r="S2115" s="35" t="s">
        <v>9530</v>
      </c>
      <c r="T2115">
        <v>40250000</v>
      </c>
      <c r="U2115">
        <v>10</v>
      </c>
      <c r="V2115" s="35" t="s">
        <v>14691</v>
      </c>
      <c r="W2115" s="35" t="s">
        <v>73</v>
      </c>
      <c r="X2115" s="35" t="s">
        <v>72</v>
      </c>
      <c r="Y2115" s="35" t="s">
        <v>48</v>
      </c>
      <c r="Z2115" s="35" t="s">
        <v>14691</v>
      </c>
      <c r="AA2115" s="35" t="s">
        <v>14691</v>
      </c>
      <c r="AC2115" s="35" t="s">
        <v>14691</v>
      </c>
      <c r="AD2115" s="35" t="s">
        <v>14691</v>
      </c>
      <c r="AE2115">
        <v>408537500</v>
      </c>
      <c r="AF2115">
        <v>10.15</v>
      </c>
      <c r="AG2115" s="35" t="s">
        <v>14691</v>
      </c>
      <c r="AI2115">
        <v>20125000</v>
      </c>
      <c r="AJ2115" s="20">
        <v>44519</v>
      </c>
      <c r="AK2115" s="20"/>
      <c r="AL2115">
        <v>17787500</v>
      </c>
      <c r="AM2115">
        <v>1778750</v>
      </c>
      <c r="AP2115" s="35" t="s">
        <v>14691</v>
      </c>
      <c r="AQ2115" s="35" t="s">
        <v>14691</v>
      </c>
      <c r="AR2115" s="35" t="s">
        <v>14691</v>
      </c>
      <c r="AS2115" s="35" t="s">
        <v>14691</v>
      </c>
      <c r="AT2115" s="35" t="s">
        <v>14691</v>
      </c>
      <c r="AU2115">
        <v>10.15</v>
      </c>
      <c r="AV2115">
        <v>10.211</v>
      </c>
      <c r="AW2115" t="b">
        <v>0</v>
      </c>
      <c r="AX2115">
        <v>40250000</v>
      </c>
      <c r="AY2115" s="20">
        <v>45069</v>
      </c>
      <c r="AZ2115" s="20"/>
      <c r="BA2115" s="20">
        <v>45161</v>
      </c>
      <c r="BB2115">
        <v>1</v>
      </c>
      <c r="BC2115">
        <v>0.5</v>
      </c>
      <c r="BD2115">
        <v>1</v>
      </c>
      <c r="BE2115">
        <v>11.5</v>
      </c>
      <c r="BF2115" s="35" t="s">
        <v>14691</v>
      </c>
      <c r="BG2115" s="35" t="s">
        <v>77</v>
      </c>
      <c r="BH2115" s="35" t="s">
        <v>13041</v>
      </c>
      <c r="BI2115" s="35" t="s">
        <v>2580</v>
      </c>
      <c r="BJ2115" s="35" t="s">
        <v>13042</v>
      </c>
    </row>
    <row r="2116" spans="1:62" x14ac:dyDescent="0.2">
      <c r="A2116">
        <v>2114</v>
      </c>
      <c r="B2116" s="35" t="s">
        <v>13035</v>
      </c>
      <c r="C2116" s="35" t="s">
        <v>13036</v>
      </c>
      <c r="D2116" s="35" t="s">
        <v>13037</v>
      </c>
      <c r="E2116" s="35" t="s">
        <v>13043</v>
      </c>
      <c r="F2116" s="35" t="s">
        <v>13039</v>
      </c>
      <c r="G2116" s="20">
        <v>44263</v>
      </c>
      <c r="H2116" s="35" t="s">
        <v>76</v>
      </c>
      <c r="I2116" s="35" t="s">
        <v>54</v>
      </c>
      <c r="J2116" s="35" t="s">
        <v>69</v>
      </c>
      <c r="K2116">
        <v>18</v>
      </c>
      <c r="L2116">
        <v>9.1999999999999993</v>
      </c>
      <c r="M2116" s="35" t="s">
        <v>6761</v>
      </c>
      <c r="N2116" s="35" t="s">
        <v>13040</v>
      </c>
      <c r="O2116" s="35" t="s">
        <v>75</v>
      </c>
      <c r="P2116" s="35" t="s">
        <v>2656</v>
      </c>
      <c r="Q2116" s="35" t="s">
        <v>74</v>
      </c>
      <c r="R2116" s="35" t="s">
        <v>2623</v>
      </c>
      <c r="S2116" s="35" t="s">
        <v>9530</v>
      </c>
      <c r="T2116">
        <v>40250000</v>
      </c>
      <c r="U2116">
        <v>10</v>
      </c>
      <c r="V2116" s="35" t="s">
        <v>14691</v>
      </c>
      <c r="W2116" s="35" t="s">
        <v>73</v>
      </c>
      <c r="X2116" s="35" t="s">
        <v>72</v>
      </c>
      <c r="Y2116" s="35" t="s">
        <v>48</v>
      </c>
      <c r="Z2116" s="35" t="s">
        <v>14691</v>
      </c>
      <c r="AA2116" s="35" t="s">
        <v>14691</v>
      </c>
      <c r="AC2116" s="35" t="s">
        <v>14691</v>
      </c>
      <c r="AD2116" s="35" t="s">
        <v>14691</v>
      </c>
      <c r="AE2116">
        <v>408537500</v>
      </c>
      <c r="AF2116">
        <v>10.15</v>
      </c>
      <c r="AG2116" s="35" t="s">
        <v>14691</v>
      </c>
      <c r="AI2116">
        <v>20125000</v>
      </c>
      <c r="AJ2116" s="20">
        <v>44519</v>
      </c>
      <c r="AK2116" s="20"/>
      <c r="AL2116">
        <v>17787500</v>
      </c>
      <c r="AM2116">
        <v>1778750</v>
      </c>
      <c r="AP2116" s="35" t="s">
        <v>14691</v>
      </c>
      <c r="AQ2116" s="35" t="s">
        <v>14691</v>
      </c>
      <c r="AR2116" s="35" t="s">
        <v>14691</v>
      </c>
      <c r="AS2116" s="35" t="s">
        <v>14691</v>
      </c>
      <c r="AT2116" s="35" t="s">
        <v>14691</v>
      </c>
      <c r="AU2116">
        <v>10.15</v>
      </c>
      <c r="AV2116">
        <v>10.211</v>
      </c>
      <c r="AW2116" t="b">
        <v>0</v>
      </c>
      <c r="AX2116">
        <v>40250000</v>
      </c>
      <c r="AY2116" s="20">
        <v>45069</v>
      </c>
      <c r="AZ2116" s="20"/>
      <c r="BA2116" s="20">
        <v>45161</v>
      </c>
      <c r="BB2116">
        <v>1</v>
      </c>
      <c r="BC2116">
        <v>0.5</v>
      </c>
      <c r="BD2116">
        <v>1</v>
      </c>
      <c r="BE2116">
        <v>11.5</v>
      </c>
      <c r="BF2116" s="35" t="s">
        <v>14691</v>
      </c>
      <c r="BG2116" s="35" t="s">
        <v>13035</v>
      </c>
      <c r="BH2116" s="35" t="s">
        <v>13044</v>
      </c>
      <c r="BI2116" s="35" t="s">
        <v>2584</v>
      </c>
      <c r="BJ2116" s="35" t="s">
        <v>13045</v>
      </c>
    </row>
    <row r="2117" spans="1:62" x14ac:dyDescent="0.2">
      <c r="A2117">
        <v>2115</v>
      </c>
      <c r="B2117" s="35" t="s">
        <v>13035</v>
      </c>
      <c r="C2117" s="35" t="s">
        <v>13036</v>
      </c>
      <c r="D2117" s="35" t="s">
        <v>13037</v>
      </c>
      <c r="E2117" s="35" t="s">
        <v>13046</v>
      </c>
      <c r="F2117" s="35" t="s">
        <v>13039</v>
      </c>
      <c r="G2117" s="20">
        <v>44263</v>
      </c>
      <c r="H2117" s="35" t="s">
        <v>76</v>
      </c>
      <c r="I2117" s="35" t="s">
        <v>54</v>
      </c>
      <c r="J2117" s="35" t="s">
        <v>69</v>
      </c>
      <c r="K2117">
        <v>18</v>
      </c>
      <c r="L2117">
        <v>9.1999999999999993</v>
      </c>
      <c r="M2117" s="35" t="s">
        <v>6761</v>
      </c>
      <c r="N2117" s="35" t="s">
        <v>13040</v>
      </c>
      <c r="O2117" s="35" t="s">
        <v>75</v>
      </c>
      <c r="P2117" s="35" t="s">
        <v>2656</v>
      </c>
      <c r="Q2117" s="35" t="s">
        <v>74</v>
      </c>
      <c r="R2117" s="35" t="s">
        <v>2623</v>
      </c>
      <c r="S2117" s="35" t="s">
        <v>9530</v>
      </c>
      <c r="T2117">
        <v>40250000</v>
      </c>
      <c r="U2117">
        <v>10</v>
      </c>
      <c r="V2117" s="35" t="s">
        <v>14691</v>
      </c>
      <c r="W2117" s="35" t="s">
        <v>73</v>
      </c>
      <c r="X2117" s="35" t="s">
        <v>72</v>
      </c>
      <c r="Y2117" s="35" t="s">
        <v>48</v>
      </c>
      <c r="Z2117" s="35" t="s">
        <v>14691</v>
      </c>
      <c r="AA2117" s="35" t="s">
        <v>14691</v>
      </c>
      <c r="AC2117" s="35" t="s">
        <v>14691</v>
      </c>
      <c r="AD2117" s="35" t="s">
        <v>14691</v>
      </c>
      <c r="AE2117">
        <v>408537500</v>
      </c>
      <c r="AF2117">
        <v>10.15</v>
      </c>
      <c r="AG2117" s="35" t="s">
        <v>14691</v>
      </c>
      <c r="AI2117">
        <v>20125000</v>
      </c>
      <c r="AJ2117" s="20">
        <v>44519</v>
      </c>
      <c r="AK2117" s="20"/>
      <c r="AL2117">
        <v>17787500</v>
      </c>
      <c r="AM2117">
        <v>1778750</v>
      </c>
      <c r="AP2117" s="35" t="s">
        <v>14691</v>
      </c>
      <c r="AQ2117" s="35" t="s">
        <v>14691</v>
      </c>
      <c r="AR2117" s="35" t="s">
        <v>14691</v>
      </c>
      <c r="AS2117" s="35" t="s">
        <v>14691</v>
      </c>
      <c r="AT2117" s="35" t="s">
        <v>14691</v>
      </c>
      <c r="AU2117">
        <v>10.15</v>
      </c>
      <c r="AV2117">
        <v>10.211</v>
      </c>
      <c r="AW2117" t="b">
        <v>0</v>
      </c>
      <c r="AX2117">
        <v>40250000</v>
      </c>
      <c r="AY2117" s="20">
        <v>45069</v>
      </c>
      <c r="AZ2117" s="20"/>
      <c r="BA2117" s="20">
        <v>45161</v>
      </c>
      <c r="BB2117">
        <v>1</v>
      </c>
      <c r="BC2117">
        <v>0.5</v>
      </c>
      <c r="BD2117">
        <v>1</v>
      </c>
      <c r="BE2117">
        <v>11.5</v>
      </c>
      <c r="BF2117" s="35" t="s">
        <v>14691</v>
      </c>
      <c r="BG2117" s="35" t="s">
        <v>13047</v>
      </c>
      <c r="BH2117" s="35" t="s">
        <v>13048</v>
      </c>
      <c r="BI2117" s="35" t="s">
        <v>2589</v>
      </c>
      <c r="BJ2117" s="35" t="s">
        <v>13049</v>
      </c>
    </row>
    <row r="2118" spans="1:62" x14ac:dyDescent="0.2">
      <c r="A2118">
        <v>2116</v>
      </c>
      <c r="B2118" s="35" t="s">
        <v>3080</v>
      </c>
      <c r="C2118" s="35" t="s">
        <v>3081</v>
      </c>
      <c r="D2118" s="35" t="s">
        <v>3082</v>
      </c>
      <c r="E2118" s="35" t="s">
        <v>3083</v>
      </c>
      <c r="F2118" s="35" t="s">
        <v>3084</v>
      </c>
      <c r="G2118" s="20">
        <v>44126</v>
      </c>
      <c r="H2118" s="35" t="s">
        <v>70</v>
      </c>
      <c r="I2118" s="35" t="s">
        <v>54</v>
      </c>
      <c r="J2118" s="35" t="s">
        <v>69</v>
      </c>
      <c r="K2118">
        <v>18</v>
      </c>
      <c r="L2118">
        <v>9.1999999999999993</v>
      </c>
      <c r="M2118" s="35" t="s">
        <v>3085</v>
      </c>
      <c r="N2118" s="35" t="s">
        <v>3086</v>
      </c>
      <c r="O2118" s="35" t="s">
        <v>68</v>
      </c>
      <c r="P2118" s="35" t="s">
        <v>2656</v>
      </c>
      <c r="Q2118" s="35" t="s">
        <v>51</v>
      </c>
      <c r="R2118" s="35" t="s">
        <v>2623</v>
      </c>
      <c r="S2118" s="35" t="s">
        <v>3087</v>
      </c>
      <c r="T2118">
        <v>23000000</v>
      </c>
      <c r="U2118">
        <v>10</v>
      </c>
      <c r="V2118" s="35" t="s">
        <v>3088</v>
      </c>
      <c r="W2118" s="35" t="s">
        <v>67</v>
      </c>
      <c r="X2118" s="35" t="s">
        <v>66</v>
      </c>
      <c r="Y2118" s="35" t="s">
        <v>48</v>
      </c>
      <c r="Z2118" s="35" t="s">
        <v>65</v>
      </c>
      <c r="AA2118" s="35" t="s">
        <v>56</v>
      </c>
      <c r="AC2118" s="35" t="s">
        <v>14691</v>
      </c>
      <c r="AD2118" s="35" t="s">
        <v>14691</v>
      </c>
      <c r="AE2118">
        <v>236926076</v>
      </c>
      <c r="AF2118">
        <v>10.3</v>
      </c>
      <c r="AG2118" s="35" t="s">
        <v>64</v>
      </c>
      <c r="AH2118">
        <v>2378000000</v>
      </c>
      <c r="AI2118">
        <v>11500000</v>
      </c>
      <c r="AJ2118" s="20">
        <v>44152</v>
      </c>
      <c r="AK2118" s="20">
        <v>44551</v>
      </c>
      <c r="AL2118">
        <v>9650000</v>
      </c>
      <c r="AO2118">
        <v>9650000</v>
      </c>
      <c r="AP2118" s="35" t="s">
        <v>14691</v>
      </c>
      <c r="AQ2118" s="35" t="s">
        <v>14691</v>
      </c>
      <c r="AR2118" s="35" t="s">
        <v>63</v>
      </c>
      <c r="AS2118" s="35" t="s">
        <v>3089</v>
      </c>
      <c r="AT2118" s="35" t="s">
        <v>14691</v>
      </c>
      <c r="AU2118">
        <v>10.3</v>
      </c>
      <c r="AV2118">
        <v>10.313000000000001</v>
      </c>
      <c r="AW2118" t="b">
        <v>1</v>
      </c>
      <c r="AX2118">
        <v>23000000</v>
      </c>
      <c r="AY2118" s="20">
        <v>44700</v>
      </c>
      <c r="AZ2118" s="20">
        <v>44733</v>
      </c>
      <c r="BA2118" s="20"/>
      <c r="BB2118">
        <v>1</v>
      </c>
      <c r="BC2118">
        <v>0.5</v>
      </c>
      <c r="BD2118">
        <v>1</v>
      </c>
      <c r="BE2118">
        <v>11.5</v>
      </c>
      <c r="BF2118" s="35" t="s">
        <v>14691</v>
      </c>
      <c r="BG2118" s="35" t="s">
        <v>71</v>
      </c>
      <c r="BH2118" s="35" t="s">
        <v>3090</v>
      </c>
      <c r="BI2118" s="35" t="s">
        <v>2580</v>
      </c>
      <c r="BJ2118" s="35" t="s">
        <v>3091</v>
      </c>
    </row>
    <row r="2119" spans="1:62" x14ac:dyDescent="0.2">
      <c r="A2119">
        <v>2117</v>
      </c>
      <c r="B2119" s="35" t="s">
        <v>3080</v>
      </c>
      <c r="C2119" s="35" t="s">
        <v>3081</v>
      </c>
      <c r="D2119" s="35" t="s">
        <v>3082</v>
      </c>
      <c r="E2119" s="35" t="s">
        <v>3092</v>
      </c>
      <c r="F2119" s="35" t="s">
        <v>3084</v>
      </c>
      <c r="G2119" s="20">
        <v>44126</v>
      </c>
      <c r="H2119" s="35" t="s">
        <v>70</v>
      </c>
      <c r="I2119" s="35" t="s">
        <v>54</v>
      </c>
      <c r="J2119" s="35" t="s">
        <v>69</v>
      </c>
      <c r="K2119">
        <v>18</v>
      </c>
      <c r="L2119">
        <v>9.1999999999999993</v>
      </c>
      <c r="M2119" s="35" t="s">
        <v>3085</v>
      </c>
      <c r="N2119" s="35" t="s">
        <v>3086</v>
      </c>
      <c r="O2119" s="35" t="s">
        <v>68</v>
      </c>
      <c r="P2119" s="35" t="s">
        <v>2656</v>
      </c>
      <c r="Q2119" s="35" t="s">
        <v>51</v>
      </c>
      <c r="R2119" s="35" t="s">
        <v>2623</v>
      </c>
      <c r="S2119" s="35" t="s">
        <v>3087</v>
      </c>
      <c r="T2119">
        <v>23000000</v>
      </c>
      <c r="U2119">
        <v>10</v>
      </c>
      <c r="V2119" s="35" t="s">
        <v>3088</v>
      </c>
      <c r="W2119" s="35" t="s">
        <v>67</v>
      </c>
      <c r="X2119" s="35" t="s">
        <v>66</v>
      </c>
      <c r="Y2119" s="35" t="s">
        <v>48</v>
      </c>
      <c r="Z2119" s="35" t="s">
        <v>65</v>
      </c>
      <c r="AA2119" s="35" t="s">
        <v>56</v>
      </c>
      <c r="AC2119" s="35" t="s">
        <v>14691</v>
      </c>
      <c r="AD2119" s="35" t="s">
        <v>14691</v>
      </c>
      <c r="AE2119">
        <v>236926076</v>
      </c>
      <c r="AF2119">
        <v>10.3</v>
      </c>
      <c r="AG2119" s="35" t="s">
        <v>64</v>
      </c>
      <c r="AH2119">
        <v>2378000000</v>
      </c>
      <c r="AI2119">
        <v>11500000</v>
      </c>
      <c r="AJ2119" s="20">
        <v>44152</v>
      </c>
      <c r="AK2119" s="20">
        <v>44551</v>
      </c>
      <c r="AL2119">
        <v>9650000</v>
      </c>
      <c r="AO2119">
        <v>9650000</v>
      </c>
      <c r="AP2119" s="35" t="s">
        <v>14691</v>
      </c>
      <c r="AQ2119" s="35" t="s">
        <v>14691</v>
      </c>
      <c r="AR2119" s="35" t="s">
        <v>63</v>
      </c>
      <c r="AS2119" s="35" t="s">
        <v>3089</v>
      </c>
      <c r="AT2119" s="35" t="s">
        <v>14691</v>
      </c>
      <c r="AU2119">
        <v>10.3</v>
      </c>
      <c r="AV2119">
        <v>10.313000000000001</v>
      </c>
      <c r="AW2119" t="b">
        <v>1</v>
      </c>
      <c r="AX2119">
        <v>23000000</v>
      </c>
      <c r="AY2119" s="20">
        <v>44700</v>
      </c>
      <c r="AZ2119" s="20">
        <v>44733</v>
      </c>
      <c r="BA2119" s="20"/>
      <c r="BB2119">
        <v>1</v>
      </c>
      <c r="BC2119">
        <v>0.5</v>
      </c>
      <c r="BD2119">
        <v>1</v>
      </c>
      <c r="BE2119">
        <v>11.5</v>
      </c>
      <c r="BF2119" s="35" t="s">
        <v>14691</v>
      </c>
      <c r="BG2119" s="35" t="s">
        <v>3080</v>
      </c>
      <c r="BH2119" s="35" t="s">
        <v>3093</v>
      </c>
      <c r="BI2119" s="35" t="s">
        <v>2584</v>
      </c>
      <c r="BJ2119" s="35" t="s">
        <v>3094</v>
      </c>
    </row>
    <row r="2120" spans="1:62" x14ac:dyDescent="0.2">
      <c r="A2120">
        <v>2118</v>
      </c>
      <c r="B2120" s="35" t="s">
        <v>3080</v>
      </c>
      <c r="C2120" s="35" t="s">
        <v>3081</v>
      </c>
      <c r="D2120" s="35" t="s">
        <v>3082</v>
      </c>
      <c r="E2120" s="35" t="s">
        <v>3095</v>
      </c>
      <c r="F2120" s="35" t="s">
        <v>3084</v>
      </c>
      <c r="G2120" s="20">
        <v>44126</v>
      </c>
      <c r="H2120" s="35" t="s">
        <v>70</v>
      </c>
      <c r="I2120" s="35" t="s">
        <v>54</v>
      </c>
      <c r="J2120" s="35" t="s">
        <v>69</v>
      </c>
      <c r="K2120">
        <v>18</v>
      </c>
      <c r="L2120">
        <v>9.1999999999999993</v>
      </c>
      <c r="M2120" s="35" t="s">
        <v>3085</v>
      </c>
      <c r="N2120" s="35" t="s">
        <v>3086</v>
      </c>
      <c r="O2120" s="35" t="s">
        <v>68</v>
      </c>
      <c r="P2120" s="35" t="s">
        <v>2656</v>
      </c>
      <c r="Q2120" s="35" t="s">
        <v>51</v>
      </c>
      <c r="R2120" s="35" t="s">
        <v>2623</v>
      </c>
      <c r="S2120" s="35" t="s">
        <v>3087</v>
      </c>
      <c r="T2120">
        <v>23000000</v>
      </c>
      <c r="U2120">
        <v>10</v>
      </c>
      <c r="V2120" s="35" t="s">
        <v>3088</v>
      </c>
      <c r="W2120" s="35" t="s">
        <v>67</v>
      </c>
      <c r="X2120" s="35" t="s">
        <v>66</v>
      </c>
      <c r="Y2120" s="35" t="s">
        <v>48</v>
      </c>
      <c r="Z2120" s="35" t="s">
        <v>65</v>
      </c>
      <c r="AA2120" s="35" t="s">
        <v>56</v>
      </c>
      <c r="AC2120" s="35" t="s">
        <v>14691</v>
      </c>
      <c r="AD2120" s="35" t="s">
        <v>14691</v>
      </c>
      <c r="AE2120">
        <v>236926076</v>
      </c>
      <c r="AF2120">
        <v>10.3</v>
      </c>
      <c r="AG2120" s="35" t="s">
        <v>64</v>
      </c>
      <c r="AH2120">
        <v>2378000000</v>
      </c>
      <c r="AI2120">
        <v>11500000</v>
      </c>
      <c r="AJ2120" s="20">
        <v>44152</v>
      </c>
      <c r="AK2120" s="20">
        <v>44551</v>
      </c>
      <c r="AL2120">
        <v>9650000</v>
      </c>
      <c r="AO2120">
        <v>9650000</v>
      </c>
      <c r="AP2120" s="35" t="s">
        <v>14691</v>
      </c>
      <c r="AQ2120" s="35" t="s">
        <v>14691</v>
      </c>
      <c r="AR2120" s="35" t="s">
        <v>63</v>
      </c>
      <c r="AS2120" s="35" t="s">
        <v>3089</v>
      </c>
      <c r="AT2120" s="35" t="s">
        <v>14691</v>
      </c>
      <c r="AU2120">
        <v>10.3</v>
      </c>
      <c r="AV2120">
        <v>10.313000000000001</v>
      </c>
      <c r="AW2120" t="b">
        <v>1</v>
      </c>
      <c r="AX2120">
        <v>23000000</v>
      </c>
      <c r="AY2120" s="20">
        <v>44700</v>
      </c>
      <c r="AZ2120" s="20">
        <v>44733</v>
      </c>
      <c r="BA2120" s="20"/>
      <c r="BB2120">
        <v>1</v>
      </c>
      <c r="BC2120">
        <v>0.5</v>
      </c>
      <c r="BD2120">
        <v>1</v>
      </c>
      <c r="BE2120">
        <v>11.5</v>
      </c>
      <c r="BF2120" s="35" t="s">
        <v>14691</v>
      </c>
      <c r="BG2120" s="35" t="s">
        <v>3096</v>
      </c>
      <c r="BH2120" s="35" t="s">
        <v>3097</v>
      </c>
      <c r="BI2120" s="35" t="s">
        <v>2589</v>
      </c>
      <c r="BJ2120" s="35" t="s">
        <v>3098</v>
      </c>
    </row>
    <row r="2121" spans="1:62" x14ac:dyDescent="0.2">
      <c r="A2121">
        <v>2119</v>
      </c>
      <c r="B2121" s="35" t="s">
        <v>13729</v>
      </c>
      <c r="C2121" s="35" t="s">
        <v>13730</v>
      </c>
      <c r="D2121" s="35" t="s">
        <v>13731</v>
      </c>
      <c r="E2121" s="35" t="s">
        <v>13732</v>
      </c>
      <c r="F2121" s="35" t="s">
        <v>13733</v>
      </c>
      <c r="G2121" s="20">
        <v>44287</v>
      </c>
      <c r="H2121" s="35" t="s">
        <v>3225</v>
      </c>
      <c r="I2121" s="35" t="s">
        <v>61</v>
      </c>
      <c r="J2121" s="35" t="s">
        <v>53</v>
      </c>
      <c r="K2121">
        <v>18</v>
      </c>
      <c r="L2121">
        <v>9.1999999999999993</v>
      </c>
      <c r="M2121" s="35" t="s">
        <v>13734</v>
      </c>
      <c r="N2121" s="35" t="s">
        <v>13735</v>
      </c>
      <c r="O2121" s="35" t="s">
        <v>60</v>
      </c>
      <c r="P2121" s="35" t="s">
        <v>3730</v>
      </c>
      <c r="Q2121" s="35" t="s">
        <v>59</v>
      </c>
      <c r="R2121" s="35" t="s">
        <v>2623</v>
      </c>
      <c r="S2121" s="35" t="s">
        <v>13736</v>
      </c>
      <c r="T2121">
        <v>34500000</v>
      </c>
      <c r="U2121">
        <v>10</v>
      </c>
      <c r="V2121" s="35" t="s">
        <v>13737</v>
      </c>
      <c r="W2121" s="35" t="s">
        <v>58</v>
      </c>
      <c r="X2121" s="35" t="s">
        <v>57</v>
      </c>
      <c r="Y2121" s="35" t="s">
        <v>56</v>
      </c>
      <c r="Z2121" s="35" t="s">
        <v>14691</v>
      </c>
      <c r="AA2121" s="35" t="s">
        <v>14691</v>
      </c>
      <c r="AB2121">
        <v>200000000</v>
      </c>
      <c r="AC2121" s="35" t="s">
        <v>13738</v>
      </c>
      <c r="AD2121" s="35" t="s">
        <v>13739</v>
      </c>
      <c r="AE2121">
        <v>345006617</v>
      </c>
      <c r="AF2121">
        <v>10</v>
      </c>
      <c r="AG2121" s="35" t="s">
        <v>14691</v>
      </c>
      <c r="AI2121">
        <v>11500000</v>
      </c>
      <c r="AJ2121" s="20">
        <v>44363</v>
      </c>
      <c r="AK2121" s="20"/>
      <c r="AL2121">
        <v>10550000</v>
      </c>
      <c r="AO2121">
        <v>10550000</v>
      </c>
      <c r="AP2121" s="35" t="s">
        <v>14691</v>
      </c>
      <c r="AQ2121" s="35" t="s">
        <v>14691</v>
      </c>
      <c r="AR2121" s="35" t="s">
        <v>14691</v>
      </c>
      <c r="AS2121" s="35" t="s">
        <v>14691</v>
      </c>
      <c r="AT2121" s="35" t="s">
        <v>14691</v>
      </c>
      <c r="AU2121">
        <v>10</v>
      </c>
      <c r="AV2121">
        <v>10.064</v>
      </c>
      <c r="AW2121" t="b">
        <v>0</v>
      </c>
      <c r="AX2121">
        <v>34500000</v>
      </c>
      <c r="AY2121" s="20">
        <v>45095</v>
      </c>
      <c r="AZ2121" s="20"/>
      <c r="BA2121" s="20"/>
      <c r="BB2121">
        <v>1</v>
      </c>
      <c r="BC2121">
        <v>0.3333333432674408</v>
      </c>
      <c r="BD2121">
        <v>1</v>
      </c>
      <c r="BE2121">
        <v>11.5</v>
      </c>
      <c r="BF2121" s="35" t="s">
        <v>14691</v>
      </c>
      <c r="BG2121" s="35" t="s">
        <v>62</v>
      </c>
      <c r="BH2121" s="35" t="s">
        <v>14987</v>
      </c>
      <c r="BI2121" s="35" t="s">
        <v>2580</v>
      </c>
      <c r="BJ2121" s="35" t="s">
        <v>13740</v>
      </c>
    </row>
    <row r="2122" spans="1:62" x14ac:dyDescent="0.2">
      <c r="A2122">
        <v>2120</v>
      </c>
      <c r="B2122" s="35" t="s">
        <v>13729</v>
      </c>
      <c r="C2122" s="35" t="s">
        <v>13730</v>
      </c>
      <c r="D2122" s="35" t="s">
        <v>13731</v>
      </c>
      <c r="E2122" s="35" t="s">
        <v>13741</v>
      </c>
      <c r="F2122" s="35" t="s">
        <v>13733</v>
      </c>
      <c r="G2122" s="20">
        <v>44287</v>
      </c>
      <c r="H2122" s="35" t="s">
        <v>3225</v>
      </c>
      <c r="I2122" s="35" t="s">
        <v>61</v>
      </c>
      <c r="J2122" s="35" t="s">
        <v>53</v>
      </c>
      <c r="K2122">
        <v>18</v>
      </c>
      <c r="L2122">
        <v>9.1999999999999993</v>
      </c>
      <c r="M2122" s="35" t="s">
        <v>13734</v>
      </c>
      <c r="N2122" s="35" t="s">
        <v>13735</v>
      </c>
      <c r="O2122" s="35" t="s">
        <v>60</v>
      </c>
      <c r="P2122" s="35" t="s">
        <v>3730</v>
      </c>
      <c r="Q2122" s="35" t="s">
        <v>59</v>
      </c>
      <c r="R2122" s="35" t="s">
        <v>2623</v>
      </c>
      <c r="S2122" s="35" t="s">
        <v>13736</v>
      </c>
      <c r="T2122">
        <v>34500000</v>
      </c>
      <c r="U2122">
        <v>10</v>
      </c>
      <c r="V2122" s="35" t="s">
        <v>13737</v>
      </c>
      <c r="W2122" s="35" t="s">
        <v>58</v>
      </c>
      <c r="X2122" s="35" t="s">
        <v>57</v>
      </c>
      <c r="Y2122" s="35" t="s">
        <v>56</v>
      </c>
      <c r="Z2122" s="35" t="s">
        <v>14691</v>
      </c>
      <c r="AA2122" s="35" t="s">
        <v>14691</v>
      </c>
      <c r="AB2122">
        <v>200000000</v>
      </c>
      <c r="AC2122" s="35" t="s">
        <v>13738</v>
      </c>
      <c r="AD2122" s="35" t="s">
        <v>13739</v>
      </c>
      <c r="AE2122">
        <v>345006617</v>
      </c>
      <c r="AF2122">
        <v>10</v>
      </c>
      <c r="AG2122" s="35" t="s">
        <v>14691</v>
      </c>
      <c r="AI2122">
        <v>11500000</v>
      </c>
      <c r="AJ2122" s="20">
        <v>44363</v>
      </c>
      <c r="AK2122" s="20"/>
      <c r="AL2122">
        <v>10550000</v>
      </c>
      <c r="AO2122">
        <v>10550000</v>
      </c>
      <c r="AP2122" s="35" t="s">
        <v>14691</v>
      </c>
      <c r="AQ2122" s="35" t="s">
        <v>14691</v>
      </c>
      <c r="AR2122" s="35" t="s">
        <v>14691</v>
      </c>
      <c r="AS2122" s="35" t="s">
        <v>14691</v>
      </c>
      <c r="AT2122" s="35" t="s">
        <v>14691</v>
      </c>
      <c r="AU2122">
        <v>10</v>
      </c>
      <c r="AV2122">
        <v>10.064</v>
      </c>
      <c r="AW2122" t="b">
        <v>0</v>
      </c>
      <c r="AX2122">
        <v>34500000</v>
      </c>
      <c r="AY2122" s="20">
        <v>45095</v>
      </c>
      <c r="AZ2122" s="20"/>
      <c r="BA2122" s="20"/>
      <c r="BB2122">
        <v>1</v>
      </c>
      <c r="BC2122">
        <v>0.3333333432674408</v>
      </c>
      <c r="BD2122">
        <v>1</v>
      </c>
      <c r="BE2122">
        <v>11.5</v>
      </c>
      <c r="BF2122" s="35" t="s">
        <v>14691</v>
      </c>
      <c r="BG2122" s="35" t="s">
        <v>13742</v>
      </c>
      <c r="BH2122" s="35" t="s">
        <v>14988</v>
      </c>
      <c r="BI2122" s="35" t="s">
        <v>2584</v>
      </c>
      <c r="BJ2122" s="35" t="s">
        <v>13743</v>
      </c>
    </row>
    <row r="2123" spans="1:62" x14ac:dyDescent="0.2">
      <c r="A2123">
        <v>2121</v>
      </c>
      <c r="B2123" s="35" t="s">
        <v>13729</v>
      </c>
      <c r="C2123" s="35" t="s">
        <v>13730</v>
      </c>
      <c r="D2123" s="35" t="s">
        <v>13731</v>
      </c>
      <c r="E2123" s="35" t="s">
        <v>13744</v>
      </c>
      <c r="F2123" s="35" t="s">
        <v>13733</v>
      </c>
      <c r="G2123" s="20">
        <v>44287</v>
      </c>
      <c r="H2123" s="35" t="s">
        <v>3225</v>
      </c>
      <c r="I2123" s="35" t="s">
        <v>61</v>
      </c>
      <c r="J2123" s="35" t="s">
        <v>53</v>
      </c>
      <c r="K2123">
        <v>18</v>
      </c>
      <c r="L2123">
        <v>9.1999999999999993</v>
      </c>
      <c r="M2123" s="35" t="s">
        <v>13734</v>
      </c>
      <c r="N2123" s="35" t="s">
        <v>13735</v>
      </c>
      <c r="O2123" s="35" t="s">
        <v>60</v>
      </c>
      <c r="P2123" s="35" t="s">
        <v>3730</v>
      </c>
      <c r="Q2123" s="35" t="s">
        <v>59</v>
      </c>
      <c r="R2123" s="35" t="s">
        <v>2623</v>
      </c>
      <c r="S2123" s="35" t="s">
        <v>13736</v>
      </c>
      <c r="T2123">
        <v>34500000</v>
      </c>
      <c r="U2123">
        <v>10</v>
      </c>
      <c r="V2123" s="35" t="s">
        <v>13737</v>
      </c>
      <c r="W2123" s="35" t="s">
        <v>58</v>
      </c>
      <c r="X2123" s="35" t="s">
        <v>57</v>
      </c>
      <c r="Y2123" s="35" t="s">
        <v>56</v>
      </c>
      <c r="Z2123" s="35" t="s">
        <v>14691</v>
      </c>
      <c r="AA2123" s="35" t="s">
        <v>14691</v>
      </c>
      <c r="AB2123">
        <v>200000000</v>
      </c>
      <c r="AC2123" s="35" t="s">
        <v>13738</v>
      </c>
      <c r="AD2123" s="35" t="s">
        <v>13739</v>
      </c>
      <c r="AE2123">
        <v>345006617</v>
      </c>
      <c r="AF2123">
        <v>10</v>
      </c>
      <c r="AG2123" s="35" t="s">
        <v>14691</v>
      </c>
      <c r="AI2123">
        <v>11500000</v>
      </c>
      <c r="AJ2123" s="20">
        <v>44363</v>
      </c>
      <c r="AK2123" s="20"/>
      <c r="AL2123">
        <v>10550000</v>
      </c>
      <c r="AO2123">
        <v>10550000</v>
      </c>
      <c r="AP2123" s="35" t="s">
        <v>14691</v>
      </c>
      <c r="AQ2123" s="35" t="s">
        <v>14691</v>
      </c>
      <c r="AR2123" s="35" t="s">
        <v>14691</v>
      </c>
      <c r="AS2123" s="35" t="s">
        <v>14691</v>
      </c>
      <c r="AT2123" s="35" t="s">
        <v>14691</v>
      </c>
      <c r="AU2123">
        <v>10</v>
      </c>
      <c r="AV2123">
        <v>10.064</v>
      </c>
      <c r="AW2123" t="b">
        <v>0</v>
      </c>
      <c r="AX2123">
        <v>34500000</v>
      </c>
      <c r="AY2123" s="20">
        <v>45095</v>
      </c>
      <c r="AZ2123" s="20"/>
      <c r="BA2123" s="20"/>
      <c r="BB2123">
        <v>1</v>
      </c>
      <c r="BC2123">
        <v>0.3333333432674408</v>
      </c>
      <c r="BD2123">
        <v>1</v>
      </c>
      <c r="BE2123">
        <v>11.5</v>
      </c>
      <c r="BF2123" s="35" t="s">
        <v>14691</v>
      </c>
      <c r="BG2123" s="35" t="s">
        <v>13745</v>
      </c>
      <c r="BH2123" s="35" t="s">
        <v>14989</v>
      </c>
      <c r="BI2123" s="35" t="s">
        <v>2589</v>
      </c>
      <c r="BJ2123" s="35" t="s">
        <v>13746</v>
      </c>
    </row>
    <row r="2124" spans="1:62" x14ac:dyDescent="0.2">
      <c r="A2124">
        <v>2122</v>
      </c>
      <c r="B2124" s="35" t="s">
        <v>8016</v>
      </c>
      <c r="C2124" s="35" t="s">
        <v>8017</v>
      </c>
      <c r="D2124" s="35" t="s">
        <v>8018</v>
      </c>
      <c r="E2124" s="35" t="s">
        <v>8019</v>
      </c>
      <c r="F2124" s="35" t="s">
        <v>8020</v>
      </c>
      <c r="G2124" s="20">
        <v>44209</v>
      </c>
      <c r="H2124" s="35" t="s">
        <v>3225</v>
      </c>
      <c r="I2124" s="35" t="s">
        <v>54</v>
      </c>
      <c r="J2124" s="35" t="s">
        <v>53</v>
      </c>
      <c r="K2124">
        <v>18</v>
      </c>
      <c r="L2124">
        <v>9.1999999999999993</v>
      </c>
      <c r="M2124" s="35" t="s">
        <v>5460</v>
      </c>
      <c r="N2124" s="35" t="s">
        <v>8021</v>
      </c>
      <c r="O2124" s="35" t="s">
        <v>52</v>
      </c>
      <c r="P2124" s="35" t="s">
        <v>2656</v>
      </c>
      <c r="Q2124" s="35" t="s">
        <v>51</v>
      </c>
      <c r="R2124" s="35" t="s">
        <v>2623</v>
      </c>
      <c r="S2124" s="35" t="s">
        <v>8022</v>
      </c>
      <c r="T2124">
        <v>23000000</v>
      </c>
      <c r="U2124">
        <v>10</v>
      </c>
      <c r="V2124" s="35" t="s">
        <v>14691</v>
      </c>
      <c r="W2124" s="35" t="s">
        <v>50</v>
      </c>
      <c r="X2124" s="35" t="s">
        <v>49</v>
      </c>
      <c r="Y2124" s="35" t="s">
        <v>48</v>
      </c>
      <c r="Z2124" s="35" t="s">
        <v>14691</v>
      </c>
      <c r="AA2124" s="35" t="s">
        <v>14691</v>
      </c>
      <c r="AC2124" s="35" t="s">
        <v>14691</v>
      </c>
      <c r="AD2124" s="35" t="s">
        <v>14691</v>
      </c>
      <c r="AE2124">
        <v>230029159</v>
      </c>
      <c r="AF2124">
        <v>10</v>
      </c>
      <c r="AG2124" s="35" t="s">
        <v>14691</v>
      </c>
      <c r="AI2124">
        <v>7666667</v>
      </c>
      <c r="AJ2124" s="20">
        <v>44225</v>
      </c>
      <c r="AK2124" s="20"/>
      <c r="AL2124">
        <v>7100000</v>
      </c>
      <c r="AO2124">
        <v>4733333</v>
      </c>
      <c r="AP2124" s="35" t="s">
        <v>14691</v>
      </c>
      <c r="AQ2124" s="35" t="s">
        <v>14691</v>
      </c>
      <c r="AR2124" s="35" t="s">
        <v>14691</v>
      </c>
      <c r="AS2124" s="35" t="s">
        <v>14691</v>
      </c>
      <c r="AT2124" s="35" t="s">
        <v>14691</v>
      </c>
      <c r="AU2124">
        <v>10</v>
      </c>
      <c r="AV2124">
        <v>10.044</v>
      </c>
      <c r="AW2124" t="b">
        <v>0</v>
      </c>
      <c r="AX2124">
        <v>23000000</v>
      </c>
      <c r="AY2124" s="20">
        <v>44959</v>
      </c>
      <c r="AZ2124" s="20"/>
      <c r="BA2124" s="20"/>
      <c r="BB2124">
        <v>1</v>
      </c>
      <c r="BC2124">
        <v>0.3333333432674408</v>
      </c>
      <c r="BD2124">
        <v>1</v>
      </c>
      <c r="BE2124">
        <v>11.5</v>
      </c>
      <c r="BF2124" s="35" t="s">
        <v>14691</v>
      </c>
      <c r="BG2124" s="35" t="s">
        <v>55</v>
      </c>
      <c r="BH2124" s="35" t="s">
        <v>8023</v>
      </c>
      <c r="BI2124" s="35" t="s">
        <v>2580</v>
      </c>
      <c r="BJ2124" s="35" t="s">
        <v>8024</v>
      </c>
    </row>
    <row r="2125" spans="1:62" x14ac:dyDescent="0.2">
      <c r="A2125">
        <v>2123</v>
      </c>
      <c r="B2125" s="35" t="s">
        <v>8016</v>
      </c>
      <c r="C2125" s="35" t="s">
        <v>8017</v>
      </c>
      <c r="D2125" s="35" t="s">
        <v>8018</v>
      </c>
      <c r="E2125" s="35" t="s">
        <v>8025</v>
      </c>
      <c r="F2125" s="35" t="s">
        <v>8020</v>
      </c>
      <c r="G2125" s="20">
        <v>44209</v>
      </c>
      <c r="H2125" s="35" t="s">
        <v>3225</v>
      </c>
      <c r="I2125" s="35" t="s">
        <v>54</v>
      </c>
      <c r="J2125" s="35" t="s">
        <v>53</v>
      </c>
      <c r="K2125">
        <v>18</v>
      </c>
      <c r="L2125">
        <v>9.1999999999999993</v>
      </c>
      <c r="M2125" s="35" t="s">
        <v>5460</v>
      </c>
      <c r="N2125" s="35" t="s">
        <v>8021</v>
      </c>
      <c r="O2125" s="35" t="s">
        <v>52</v>
      </c>
      <c r="P2125" s="35" t="s">
        <v>2656</v>
      </c>
      <c r="Q2125" s="35" t="s">
        <v>51</v>
      </c>
      <c r="R2125" s="35" t="s">
        <v>2623</v>
      </c>
      <c r="S2125" s="35" t="s">
        <v>8022</v>
      </c>
      <c r="T2125">
        <v>23000000</v>
      </c>
      <c r="U2125">
        <v>10</v>
      </c>
      <c r="V2125" s="35" t="s">
        <v>14691</v>
      </c>
      <c r="W2125" s="35" t="s">
        <v>50</v>
      </c>
      <c r="X2125" s="35" t="s">
        <v>49</v>
      </c>
      <c r="Y2125" s="35" t="s">
        <v>48</v>
      </c>
      <c r="Z2125" s="35" t="s">
        <v>14691</v>
      </c>
      <c r="AA2125" s="35" t="s">
        <v>14691</v>
      </c>
      <c r="AC2125" s="35" t="s">
        <v>14691</v>
      </c>
      <c r="AD2125" s="35" t="s">
        <v>14691</v>
      </c>
      <c r="AE2125">
        <v>230029159</v>
      </c>
      <c r="AF2125">
        <v>10</v>
      </c>
      <c r="AG2125" s="35" t="s">
        <v>14691</v>
      </c>
      <c r="AI2125">
        <v>7666667</v>
      </c>
      <c r="AJ2125" s="20">
        <v>44225</v>
      </c>
      <c r="AK2125" s="20"/>
      <c r="AL2125">
        <v>7100000</v>
      </c>
      <c r="AO2125">
        <v>4733333</v>
      </c>
      <c r="AP2125" s="35" t="s">
        <v>14691</v>
      </c>
      <c r="AQ2125" s="35" t="s">
        <v>14691</v>
      </c>
      <c r="AR2125" s="35" t="s">
        <v>14691</v>
      </c>
      <c r="AS2125" s="35" t="s">
        <v>14691</v>
      </c>
      <c r="AT2125" s="35" t="s">
        <v>14691</v>
      </c>
      <c r="AU2125">
        <v>10</v>
      </c>
      <c r="AV2125">
        <v>10.044</v>
      </c>
      <c r="AW2125" t="b">
        <v>0</v>
      </c>
      <c r="AX2125">
        <v>23000000</v>
      </c>
      <c r="AY2125" s="20">
        <v>44959</v>
      </c>
      <c r="AZ2125" s="20"/>
      <c r="BA2125" s="20"/>
      <c r="BB2125">
        <v>1</v>
      </c>
      <c r="BC2125">
        <v>0.3333333432674408</v>
      </c>
      <c r="BD2125">
        <v>1</v>
      </c>
      <c r="BE2125">
        <v>11.5</v>
      </c>
      <c r="BF2125" s="35" t="s">
        <v>14691</v>
      </c>
      <c r="BG2125" s="35" t="s">
        <v>8016</v>
      </c>
      <c r="BH2125" s="35" t="s">
        <v>8026</v>
      </c>
      <c r="BI2125" s="35" t="s">
        <v>2584</v>
      </c>
      <c r="BJ2125" s="35" t="s">
        <v>8027</v>
      </c>
    </row>
    <row r="2126" spans="1:62" x14ac:dyDescent="0.2">
      <c r="A2126">
        <v>2124</v>
      </c>
      <c r="B2126" s="35" t="s">
        <v>8016</v>
      </c>
      <c r="C2126" s="35" t="s">
        <v>8017</v>
      </c>
      <c r="D2126" s="35" t="s">
        <v>8018</v>
      </c>
      <c r="E2126" s="35" t="s">
        <v>8028</v>
      </c>
      <c r="F2126" s="35" t="s">
        <v>8020</v>
      </c>
      <c r="G2126" s="20">
        <v>44209</v>
      </c>
      <c r="H2126" s="35" t="s">
        <v>3225</v>
      </c>
      <c r="I2126" s="35" t="s">
        <v>54</v>
      </c>
      <c r="J2126" s="35" t="s">
        <v>53</v>
      </c>
      <c r="K2126">
        <v>18</v>
      </c>
      <c r="L2126">
        <v>9.1999999999999993</v>
      </c>
      <c r="M2126" s="35" t="s">
        <v>5460</v>
      </c>
      <c r="N2126" s="35" t="s">
        <v>8021</v>
      </c>
      <c r="O2126" s="35" t="s">
        <v>52</v>
      </c>
      <c r="P2126" s="35" t="s">
        <v>2656</v>
      </c>
      <c r="Q2126" s="35" t="s">
        <v>51</v>
      </c>
      <c r="R2126" s="35" t="s">
        <v>2623</v>
      </c>
      <c r="S2126" s="35" t="s">
        <v>8022</v>
      </c>
      <c r="T2126">
        <v>23000000</v>
      </c>
      <c r="U2126">
        <v>10</v>
      </c>
      <c r="V2126" s="35" t="s">
        <v>14691</v>
      </c>
      <c r="W2126" s="35" t="s">
        <v>50</v>
      </c>
      <c r="X2126" s="35" t="s">
        <v>49</v>
      </c>
      <c r="Y2126" s="35" t="s">
        <v>48</v>
      </c>
      <c r="Z2126" s="35" t="s">
        <v>14691</v>
      </c>
      <c r="AA2126" s="35" t="s">
        <v>14691</v>
      </c>
      <c r="AC2126" s="35" t="s">
        <v>14691</v>
      </c>
      <c r="AD2126" s="35" t="s">
        <v>14691</v>
      </c>
      <c r="AE2126">
        <v>230029159</v>
      </c>
      <c r="AF2126">
        <v>10</v>
      </c>
      <c r="AG2126" s="35" t="s">
        <v>14691</v>
      </c>
      <c r="AI2126">
        <v>7666667</v>
      </c>
      <c r="AJ2126" s="20">
        <v>44225</v>
      </c>
      <c r="AK2126" s="20"/>
      <c r="AL2126">
        <v>7100000</v>
      </c>
      <c r="AO2126">
        <v>4733333</v>
      </c>
      <c r="AP2126" s="35" t="s">
        <v>14691</v>
      </c>
      <c r="AQ2126" s="35" t="s">
        <v>14691</v>
      </c>
      <c r="AR2126" s="35" t="s">
        <v>14691</v>
      </c>
      <c r="AS2126" s="35" t="s">
        <v>14691</v>
      </c>
      <c r="AT2126" s="35" t="s">
        <v>14691</v>
      </c>
      <c r="AU2126">
        <v>10</v>
      </c>
      <c r="AV2126">
        <v>10.044</v>
      </c>
      <c r="AW2126" t="b">
        <v>0</v>
      </c>
      <c r="AX2126">
        <v>23000000</v>
      </c>
      <c r="AY2126" s="20">
        <v>44959</v>
      </c>
      <c r="AZ2126" s="20"/>
      <c r="BA2126" s="20"/>
      <c r="BB2126">
        <v>1</v>
      </c>
      <c r="BC2126">
        <v>0.3333333432674408</v>
      </c>
      <c r="BD2126">
        <v>1</v>
      </c>
      <c r="BE2126">
        <v>11.5</v>
      </c>
      <c r="BF2126" s="35" t="s">
        <v>14691</v>
      </c>
      <c r="BG2126" s="35" t="s">
        <v>8029</v>
      </c>
      <c r="BH2126" s="35" t="s">
        <v>8030</v>
      </c>
      <c r="BI2126" s="35" t="s">
        <v>2589</v>
      </c>
      <c r="BJ2126" s="35" t="s">
        <v>8031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C46A1-52F9-4C44-9555-A62B1145AC00}">
  <sheetPr filterMode="1"/>
  <dimension ref="A1:AH1343"/>
  <sheetViews>
    <sheetView workbookViewId="0">
      <selection activeCell="AG1" sqref="AG1"/>
    </sheetView>
  </sheetViews>
  <sheetFormatPr baseColWidth="10" defaultColWidth="9" defaultRowHeight="16" x14ac:dyDescent="0.2"/>
  <cols>
    <col min="1" max="16384" width="9" style="37"/>
  </cols>
  <sheetData>
    <row r="1" spans="1:34" x14ac:dyDescent="0.2">
      <c r="A1" s="37" t="s">
        <v>1745</v>
      </c>
      <c r="B1" s="37" t="s">
        <v>1746</v>
      </c>
      <c r="C1" s="37" t="s">
        <v>1747</v>
      </c>
      <c r="D1" s="37" t="s">
        <v>1748</v>
      </c>
      <c r="E1" s="37" t="s">
        <v>1749</v>
      </c>
      <c r="F1" s="37" t="s">
        <v>1750</v>
      </c>
      <c r="G1" s="37" t="s">
        <v>1751</v>
      </c>
      <c r="H1" s="37" t="s">
        <v>1752</v>
      </c>
      <c r="I1" s="37" t="s">
        <v>1753</v>
      </c>
      <c r="J1" s="37" t="s">
        <v>1754</v>
      </c>
      <c r="K1" s="37" t="s">
        <v>1755</v>
      </c>
      <c r="L1" s="37" t="s">
        <v>1756</v>
      </c>
      <c r="M1" s="37" t="s">
        <v>1757</v>
      </c>
      <c r="N1" s="37" t="s">
        <v>1758</v>
      </c>
      <c r="O1" s="37" t="s">
        <v>1759</v>
      </c>
      <c r="P1" s="37" t="s">
        <v>1760</v>
      </c>
      <c r="Q1" s="37" t="s">
        <v>1761</v>
      </c>
      <c r="R1" s="37" t="s">
        <v>1762</v>
      </c>
      <c r="S1" s="37" t="s">
        <v>1763</v>
      </c>
      <c r="T1" s="37" t="s">
        <v>1764</v>
      </c>
      <c r="U1" s="37" t="s">
        <v>1765</v>
      </c>
      <c r="V1" s="37" t="s">
        <v>1766</v>
      </c>
      <c r="W1" s="37" t="s">
        <v>1767</v>
      </c>
      <c r="X1" s="37" t="s">
        <v>1768</v>
      </c>
      <c r="Y1" s="37" t="s">
        <v>1769</v>
      </c>
      <c r="Z1" s="37" t="s">
        <v>1770</v>
      </c>
      <c r="AA1" s="37" t="s">
        <v>1771</v>
      </c>
      <c r="AB1" s="37" t="s">
        <v>1772</v>
      </c>
      <c r="AC1" s="37" t="s">
        <v>1773</v>
      </c>
      <c r="AD1" s="37" t="s">
        <v>1774</v>
      </c>
      <c r="AE1" s="37" t="s">
        <v>1775</v>
      </c>
      <c r="AF1" s="37" t="s">
        <v>1776</v>
      </c>
      <c r="AG1" s="37" t="s">
        <v>1777</v>
      </c>
      <c r="AH1" s="37" t="s">
        <v>1778</v>
      </c>
    </row>
    <row r="2" spans="1:34" hidden="1" x14ac:dyDescent="0.2">
      <c r="A2" s="37" t="s">
        <v>17711</v>
      </c>
      <c r="B2" s="37" t="s">
        <v>17164</v>
      </c>
      <c r="C2" s="37" t="s">
        <v>17710</v>
      </c>
      <c r="F2" s="40">
        <v>43851</v>
      </c>
      <c r="H2" s="37" t="s">
        <v>749</v>
      </c>
      <c r="I2" s="37" t="s">
        <v>126</v>
      </c>
      <c r="J2" s="37" t="s">
        <v>54</v>
      </c>
      <c r="K2" s="37" t="s">
        <v>2066</v>
      </c>
      <c r="L2" s="39">
        <v>10.15</v>
      </c>
      <c r="M2" s="37" t="s">
        <v>1887</v>
      </c>
      <c r="N2" s="37" t="s">
        <v>130</v>
      </c>
      <c r="O2" s="37" t="s">
        <v>56</v>
      </c>
      <c r="P2" s="37">
        <v>50</v>
      </c>
      <c r="AE2" s="37" t="s">
        <v>17709</v>
      </c>
      <c r="AF2" s="37" t="s">
        <v>17708</v>
      </c>
      <c r="AG2" s="37" t="s">
        <v>17707</v>
      </c>
    </row>
    <row r="3" spans="1:34" hidden="1" x14ac:dyDescent="0.2">
      <c r="A3" s="37" t="s">
        <v>17706</v>
      </c>
      <c r="B3" s="37" t="s">
        <v>17164</v>
      </c>
      <c r="C3" s="37" t="s">
        <v>17705</v>
      </c>
      <c r="F3" s="40">
        <v>44089</v>
      </c>
      <c r="H3" s="37" t="s">
        <v>729</v>
      </c>
      <c r="I3" s="37" t="s">
        <v>525</v>
      </c>
      <c r="J3" s="37" t="s">
        <v>54</v>
      </c>
      <c r="K3" s="37" t="s">
        <v>2066</v>
      </c>
      <c r="L3" s="39">
        <v>10.1</v>
      </c>
      <c r="M3" s="37" t="s">
        <v>1887</v>
      </c>
      <c r="N3" s="37" t="s">
        <v>49</v>
      </c>
      <c r="O3" s="37" t="s">
        <v>167</v>
      </c>
      <c r="P3" s="37">
        <v>50</v>
      </c>
      <c r="AE3" s="37" t="s">
        <v>1976</v>
      </c>
      <c r="AF3" s="37" t="s">
        <v>52</v>
      </c>
      <c r="AG3" s="37" t="s">
        <v>17704</v>
      </c>
    </row>
    <row r="4" spans="1:34" hidden="1" x14ac:dyDescent="0.2">
      <c r="A4" s="37" t="s">
        <v>17703</v>
      </c>
      <c r="B4" s="37" t="s">
        <v>17164</v>
      </c>
      <c r="C4" s="37" t="s">
        <v>17702</v>
      </c>
      <c r="F4" s="40">
        <v>44221</v>
      </c>
      <c r="H4" s="37" t="s">
        <v>17701</v>
      </c>
      <c r="I4" s="37" t="s">
        <v>69</v>
      </c>
      <c r="J4" s="37" t="s">
        <v>54</v>
      </c>
      <c r="L4" s="39">
        <v>10</v>
      </c>
      <c r="M4" s="38">
        <v>0.5</v>
      </c>
      <c r="N4" s="37" t="s">
        <v>49</v>
      </c>
      <c r="O4" s="37" t="s">
        <v>48</v>
      </c>
      <c r="P4" s="37">
        <v>125</v>
      </c>
      <c r="AE4" s="37" t="s">
        <v>1873</v>
      </c>
      <c r="AF4" s="37" t="s">
        <v>52</v>
      </c>
      <c r="AG4" s="37" t="s">
        <v>49</v>
      </c>
    </row>
    <row r="5" spans="1:34" hidden="1" x14ac:dyDescent="0.2">
      <c r="A5" s="37" t="s">
        <v>17700</v>
      </c>
      <c r="B5" s="37" t="s">
        <v>17164</v>
      </c>
      <c r="C5" s="37" t="s">
        <v>17699</v>
      </c>
      <c r="F5" s="40">
        <v>44237</v>
      </c>
      <c r="H5" s="37">
        <v>18</v>
      </c>
      <c r="I5" s="37" t="s">
        <v>69</v>
      </c>
      <c r="J5" s="37" t="s">
        <v>54</v>
      </c>
      <c r="L5" s="39">
        <v>10.199999999999999</v>
      </c>
      <c r="M5" s="38">
        <v>0.5</v>
      </c>
      <c r="N5" s="37" t="s">
        <v>79</v>
      </c>
      <c r="O5" s="37" t="s">
        <v>56</v>
      </c>
      <c r="P5" s="37">
        <v>175</v>
      </c>
      <c r="AE5" s="37" t="s">
        <v>1805</v>
      </c>
      <c r="AF5" s="37" t="s">
        <v>52</v>
      </c>
      <c r="AG5" s="37" t="s">
        <v>17698</v>
      </c>
    </row>
    <row r="6" spans="1:34" hidden="1" x14ac:dyDescent="0.2">
      <c r="A6" s="37" t="s">
        <v>17697</v>
      </c>
      <c r="B6" s="37" t="s">
        <v>17164</v>
      </c>
      <c r="C6" s="37" t="s">
        <v>17696</v>
      </c>
      <c r="F6" s="40">
        <v>44239</v>
      </c>
      <c r="H6" s="37" t="s">
        <v>17695</v>
      </c>
      <c r="I6" s="37" t="s">
        <v>53</v>
      </c>
      <c r="J6" s="37" t="s">
        <v>54</v>
      </c>
      <c r="L6" s="39">
        <v>10.199999999999999</v>
      </c>
      <c r="M6" s="38">
        <v>0.33329999999999999</v>
      </c>
      <c r="N6" s="37" t="s">
        <v>79</v>
      </c>
      <c r="O6" s="37" t="s">
        <v>48</v>
      </c>
      <c r="P6" s="37">
        <v>225</v>
      </c>
      <c r="AE6" s="37" t="s">
        <v>1814</v>
      </c>
      <c r="AF6" s="37" t="s">
        <v>51</v>
      </c>
      <c r="AG6" s="37" t="s">
        <v>642</v>
      </c>
    </row>
    <row r="7" spans="1:34" hidden="1" x14ac:dyDescent="0.2">
      <c r="A7" s="37" t="s">
        <v>17694</v>
      </c>
      <c r="B7" s="37" t="s">
        <v>17164</v>
      </c>
      <c r="C7" s="37" t="s">
        <v>17693</v>
      </c>
      <c r="F7" s="40">
        <v>44239</v>
      </c>
      <c r="H7" s="37">
        <v>24</v>
      </c>
      <c r="I7" s="37" t="s">
        <v>119</v>
      </c>
      <c r="J7" s="37" t="s">
        <v>54</v>
      </c>
      <c r="L7" s="39">
        <v>10</v>
      </c>
      <c r="M7" s="38">
        <v>0.2</v>
      </c>
      <c r="N7" s="37" t="s">
        <v>66</v>
      </c>
      <c r="O7" s="37" t="s">
        <v>48</v>
      </c>
      <c r="P7" s="37">
        <v>225</v>
      </c>
      <c r="AE7" s="37" t="s">
        <v>1844</v>
      </c>
      <c r="AF7" s="37" t="s">
        <v>68</v>
      </c>
      <c r="AG7" s="37" t="s">
        <v>79</v>
      </c>
    </row>
    <row r="8" spans="1:34" hidden="1" x14ac:dyDescent="0.2">
      <c r="A8" s="37" t="s">
        <v>17692</v>
      </c>
      <c r="B8" s="37" t="s">
        <v>17164</v>
      </c>
      <c r="C8" s="37" t="s">
        <v>17691</v>
      </c>
      <c r="F8" s="40">
        <v>44243</v>
      </c>
      <c r="H8" s="37">
        <v>24</v>
      </c>
      <c r="I8" s="37" t="s">
        <v>69</v>
      </c>
      <c r="J8" s="37" t="s">
        <v>54</v>
      </c>
      <c r="L8" s="39">
        <v>10.1</v>
      </c>
      <c r="M8" s="38">
        <v>0.5</v>
      </c>
      <c r="N8" s="37" t="s">
        <v>57</v>
      </c>
      <c r="O8" s="37" t="s">
        <v>48</v>
      </c>
      <c r="P8" s="37">
        <v>200</v>
      </c>
      <c r="AE8" s="37" t="s">
        <v>1786</v>
      </c>
      <c r="AF8" s="37" t="s">
        <v>51</v>
      </c>
      <c r="AG8" s="37" t="s">
        <v>17690</v>
      </c>
    </row>
    <row r="9" spans="1:34" hidden="1" x14ac:dyDescent="0.2">
      <c r="A9" s="37" t="s">
        <v>17689</v>
      </c>
      <c r="B9" s="37" t="s">
        <v>17164</v>
      </c>
      <c r="C9" s="37" t="s">
        <v>17688</v>
      </c>
      <c r="F9" s="40">
        <v>44244</v>
      </c>
      <c r="H9" s="37">
        <v>24</v>
      </c>
      <c r="I9" s="37" t="s">
        <v>53</v>
      </c>
      <c r="J9" s="37" t="s">
        <v>54</v>
      </c>
      <c r="L9" s="39">
        <v>10</v>
      </c>
      <c r="M9" s="38">
        <v>0.33329999999999999</v>
      </c>
      <c r="N9" s="37" t="s">
        <v>49</v>
      </c>
      <c r="O9" s="37" t="s">
        <v>48</v>
      </c>
      <c r="P9" s="37">
        <v>275</v>
      </c>
      <c r="AE9" s="37" t="s">
        <v>1786</v>
      </c>
      <c r="AF9" s="37" t="s">
        <v>74</v>
      </c>
      <c r="AG9" s="37" t="s">
        <v>17687</v>
      </c>
    </row>
    <row r="10" spans="1:34" hidden="1" x14ac:dyDescent="0.2">
      <c r="A10" s="37" t="s">
        <v>17686</v>
      </c>
      <c r="B10" s="37" t="s">
        <v>17164</v>
      </c>
      <c r="C10" s="37" t="s">
        <v>17685</v>
      </c>
      <c r="F10" s="40">
        <v>44244</v>
      </c>
      <c r="H10" s="37" t="s">
        <v>159</v>
      </c>
      <c r="I10" s="37" t="s">
        <v>69</v>
      </c>
      <c r="J10" s="37" t="s">
        <v>54</v>
      </c>
      <c r="L10" s="39">
        <v>10.199999999999999</v>
      </c>
      <c r="M10" s="38">
        <v>0.5</v>
      </c>
      <c r="N10" s="37" t="s">
        <v>72</v>
      </c>
      <c r="O10" s="37" t="s">
        <v>48</v>
      </c>
      <c r="P10" s="37">
        <v>225</v>
      </c>
      <c r="AE10" s="37" t="s">
        <v>1818</v>
      </c>
      <c r="AF10" s="37" t="s">
        <v>112</v>
      </c>
      <c r="AG10" s="37" t="s">
        <v>17684</v>
      </c>
    </row>
    <row r="11" spans="1:34" hidden="1" x14ac:dyDescent="0.2">
      <c r="A11" s="37" t="s">
        <v>17683</v>
      </c>
      <c r="B11" s="37" t="s">
        <v>17164</v>
      </c>
      <c r="C11" s="37" t="s">
        <v>17682</v>
      </c>
      <c r="F11" s="40">
        <v>44245</v>
      </c>
      <c r="H11" s="37">
        <v>24</v>
      </c>
      <c r="I11" s="37" t="s">
        <v>53</v>
      </c>
      <c r="J11" s="37" t="s">
        <v>54</v>
      </c>
      <c r="L11" s="39">
        <v>10</v>
      </c>
      <c r="M11" s="38">
        <v>0.33329999999999999</v>
      </c>
      <c r="N11" s="37" t="s">
        <v>49</v>
      </c>
      <c r="O11" s="37" t="s">
        <v>48</v>
      </c>
      <c r="P11" s="37">
        <v>175</v>
      </c>
      <c r="AE11" s="37" t="s">
        <v>1814</v>
      </c>
      <c r="AF11" s="37" t="s">
        <v>136</v>
      </c>
      <c r="AG11" s="37" t="s">
        <v>17681</v>
      </c>
    </row>
    <row r="12" spans="1:34" hidden="1" x14ac:dyDescent="0.2">
      <c r="A12" s="37" t="s">
        <v>17680</v>
      </c>
      <c r="B12" s="37" t="s">
        <v>17164</v>
      </c>
      <c r="C12" s="37" t="s">
        <v>17679</v>
      </c>
      <c r="F12" s="40">
        <v>44246</v>
      </c>
      <c r="H12" s="37">
        <v>24</v>
      </c>
      <c r="I12" s="37" t="s">
        <v>176</v>
      </c>
      <c r="J12" s="37" t="s">
        <v>61</v>
      </c>
      <c r="L12" s="39">
        <v>10</v>
      </c>
      <c r="M12" s="38">
        <v>0.25</v>
      </c>
      <c r="N12" s="37" t="s">
        <v>49</v>
      </c>
      <c r="O12" s="37" t="s">
        <v>48</v>
      </c>
      <c r="P12" s="43">
        <v>1000</v>
      </c>
      <c r="AE12" s="37" t="s">
        <v>1782</v>
      </c>
      <c r="AF12" s="37" t="s">
        <v>59</v>
      </c>
      <c r="AG12" s="37" t="s">
        <v>49</v>
      </c>
    </row>
    <row r="13" spans="1:34" hidden="1" x14ac:dyDescent="0.2">
      <c r="A13" s="37" t="s">
        <v>17678</v>
      </c>
      <c r="B13" s="37" t="s">
        <v>17164</v>
      </c>
      <c r="C13" s="37" t="s">
        <v>17677</v>
      </c>
      <c r="F13" s="40">
        <v>44246</v>
      </c>
      <c r="H13" s="37">
        <v>24</v>
      </c>
      <c r="I13" s="37" t="s">
        <v>83</v>
      </c>
      <c r="L13" s="39">
        <v>10.199999999999999</v>
      </c>
      <c r="M13" s="38">
        <v>0</v>
      </c>
      <c r="N13" s="37" t="s">
        <v>49</v>
      </c>
      <c r="O13" s="37" t="s">
        <v>48</v>
      </c>
      <c r="P13" s="37">
        <v>200</v>
      </c>
      <c r="AE13" s="37" t="s">
        <v>1782</v>
      </c>
      <c r="AF13" s="37" t="s">
        <v>81</v>
      </c>
      <c r="AG13" s="37" t="s">
        <v>17676</v>
      </c>
    </row>
    <row r="14" spans="1:34" hidden="1" x14ac:dyDescent="0.2">
      <c r="A14" s="37" t="s">
        <v>17675</v>
      </c>
      <c r="B14" s="37" t="s">
        <v>17164</v>
      </c>
      <c r="C14" s="37" t="s">
        <v>1887</v>
      </c>
      <c r="F14" s="40">
        <v>44249</v>
      </c>
      <c r="H14" s="37">
        <v>24</v>
      </c>
      <c r="I14" s="37" t="s">
        <v>53</v>
      </c>
      <c r="J14" s="37" t="s">
        <v>61</v>
      </c>
      <c r="L14" s="39">
        <v>10</v>
      </c>
      <c r="M14" s="38">
        <v>0.33329999999999999</v>
      </c>
      <c r="N14" s="37" t="s">
        <v>147</v>
      </c>
      <c r="O14" s="37" t="s">
        <v>48</v>
      </c>
      <c r="P14" s="37">
        <v>300</v>
      </c>
      <c r="AE14" s="37" t="s">
        <v>1782</v>
      </c>
      <c r="AF14" s="37" t="s">
        <v>96</v>
      </c>
      <c r="AG14" s="37" t="s">
        <v>15804</v>
      </c>
    </row>
    <row r="15" spans="1:34" hidden="1" x14ac:dyDescent="0.2">
      <c r="A15" s="37" t="s">
        <v>17674</v>
      </c>
      <c r="B15" s="37" t="s">
        <v>17164</v>
      </c>
      <c r="C15" s="37" t="s">
        <v>17673</v>
      </c>
      <c r="F15" s="40">
        <v>44249</v>
      </c>
      <c r="H15" s="37">
        <v>24</v>
      </c>
      <c r="I15" s="37" t="s">
        <v>53</v>
      </c>
      <c r="J15" s="37" t="s">
        <v>54</v>
      </c>
      <c r="L15" s="39">
        <v>10</v>
      </c>
      <c r="M15" s="38">
        <v>0.33329999999999999</v>
      </c>
      <c r="N15" s="37" t="s">
        <v>49</v>
      </c>
      <c r="O15" s="37" t="s">
        <v>48</v>
      </c>
      <c r="P15" s="37">
        <v>300</v>
      </c>
      <c r="AE15" s="37" t="s">
        <v>1814</v>
      </c>
      <c r="AF15" s="37" t="s">
        <v>51</v>
      </c>
      <c r="AG15" s="37" t="s">
        <v>49</v>
      </c>
    </row>
    <row r="16" spans="1:34" hidden="1" x14ac:dyDescent="0.2">
      <c r="A16" s="37" t="s">
        <v>17672</v>
      </c>
      <c r="B16" s="37" t="s">
        <v>17164</v>
      </c>
      <c r="C16" s="37" t="s">
        <v>17671</v>
      </c>
      <c r="F16" s="40">
        <v>44250</v>
      </c>
      <c r="H16" s="37" t="s">
        <v>1328</v>
      </c>
      <c r="I16" s="37" t="s">
        <v>83</v>
      </c>
      <c r="L16" s="39">
        <v>10</v>
      </c>
      <c r="M16" s="38">
        <v>0</v>
      </c>
      <c r="N16" s="37" t="s">
        <v>49</v>
      </c>
      <c r="O16" s="37" t="s">
        <v>48</v>
      </c>
      <c r="P16" s="37">
        <v>200</v>
      </c>
      <c r="AE16" s="37" t="s">
        <v>1798</v>
      </c>
      <c r="AF16" s="37" t="s">
        <v>74</v>
      </c>
      <c r="AG16" s="37" t="s">
        <v>17670</v>
      </c>
    </row>
    <row r="17" spans="1:33" hidden="1" x14ac:dyDescent="0.2">
      <c r="A17" s="37" t="s">
        <v>17669</v>
      </c>
      <c r="B17" s="37" t="s">
        <v>17164</v>
      </c>
      <c r="C17" s="37" t="s">
        <v>17668</v>
      </c>
      <c r="F17" s="40">
        <v>44250</v>
      </c>
      <c r="H17" s="37">
        <v>24</v>
      </c>
      <c r="I17" s="37" t="s">
        <v>53</v>
      </c>
      <c r="J17" s="37" t="s">
        <v>61</v>
      </c>
      <c r="L17" s="39">
        <v>10</v>
      </c>
      <c r="M17" s="38">
        <v>0.33329999999999999</v>
      </c>
      <c r="N17" s="37" t="s">
        <v>72</v>
      </c>
      <c r="O17" s="37" t="s">
        <v>48</v>
      </c>
      <c r="P17" s="37">
        <v>500</v>
      </c>
      <c r="AE17" s="37" t="s">
        <v>1786</v>
      </c>
      <c r="AF17" s="37" t="s">
        <v>59</v>
      </c>
      <c r="AG17" s="37" t="s">
        <v>274</v>
      </c>
    </row>
    <row r="18" spans="1:33" hidden="1" x14ac:dyDescent="0.2">
      <c r="A18" s="37" t="s">
        <v>17667</v>
      </c>
      <c r="B18" s="37" t="s">
        <v>17164</v>
      </c>
      <c r="C18" s="37" t="s">
        <v>17666</v>
      </c>
      <c r="F18" s="40">
        <v>44250</v>
      </c>
      <c r="H18" s="37">
        <v>24</v>
      </c>
      <c r="I18" s="37" t="s">
        <v>176</v>
      </c>
      <c r="J18" s="37" t="s">
        <v>61</v>
      </c>
      <c r="L18" s="39">
        <v>10</v>
      </c>
      <c r="M18" s="38">
        <v>0.25</v>
      </c>
      <c r="N18" s="37" t="s">
        <v>79</v>
      </c>
      <c r="O18" s="37" t="s">
        <v>48</v>
      </c>
      <c r="P18" s="37">
        <v>300</v>
      </c>
      <c r="AE18" s="37" t="s">
        <v>1895</v>
      </c>
      <c r="AF18" s="37" t="s">
        <v>90</v>
      </c>
      <c r="AG18" s="37" t="s">
        <v>17665</v>
      </c>
    </row>
    <row r="19" spans="1:33" hidden="1" x14ac:dyDescent="0.2">
      <c r="A19" s="37" t="s">
        <v>17664</v>
      </c>
      <c r="B19" s="37" t="s">
        <v>17164</v>
      </c>
      <c r="C19" s="37" t="s">
        <v>16583</v>
      </c>
      <c r="F19" s="40">
        <v>44250</v>
      </c>
      <c r="H19" s="37">
        <v>24</v>
      </c>
      <c r="I19" s="37" t="s">
        <v>119</v>
      </c>
      <c r="J19" s="37" t="s">
        <v>54</v>
      </c>
      <c r="L19" s="39">
        <v>10</v>
      </c>
      <c r="M19" s="38">
        <v>0.2</v>
      </c>
      <c r="N19" s="37" t="s">
        <v>79</v>
      </c>
      <c r="O19" s="37" t="s">
        <v>48</v>
      </c>
      <c r="P19" s="37">
        <v>300</v>
      </c>
      <c r="AE19" s="37" t="s">
        <v>1844</v>
      </c>
      <c r="AF19" s="37" t="s">
        <v>68</v>
      </c>
      <c r="AG19" s="37" t="s">
        <v>118</v>
      </c>
    </row>
    <row r="20" spans="1:33" hidden="1" x14ac:dyDescent="0.2">
      <c r="A20" s="37" t="s">
        <v>17663</v>
      </c>
      <c r="B20" s="37" t="s">
        <v>17164</v>
      </c>
      <c r="C20" s="37" t="s">
        <v>17662</v>
      </c>
      <c r="F20" s="40">
        <v>44250</v>
      </c>
      <c r="H20" s="37" t="s">
        <v>15080</v>
      </c>
      <c r="I20" s="37" t="s">
        <v>176</v>
      </c>
      <c r="J20" s="37" t="s">
        <v>54</v>
      </c>
      <c r="L20" s="39">
        <v>10</v>
      </c>
      <c r="M20" s="38">
        <v>0.25</v>
      </c>
      <c r="N20" s="37" t="s">
        <v>49</v>
      </c>
      <c r="O20" s="37" t="s">
        <v>48</v>
      </c>
      <c r="P20" s="37">
        <v>250</v>
      </c>
      <c r="AE20" s="37" t="s">
        <v>1811</v>
      </c>
      <c r="AF20" s="37" t="s">
        <v>59</v>
      </c>
      <c r="AG20" s="37" t="s">
        <v>49</v>
      </c>
    </row>
    <row r="21" spans="1:33" hidden="1" x14ac:dyDescent="0.2">
      <c r="A21" s="37" t="s">
        <v>17661</v>
      </c>
      <c r="B21" s="37" t="s">
        <v>17164</v>
      </c>
      <c r="C21" s="37" t="s">
        <v>17660</v>
      </c>
      <c r="F21" s="40">
        <v>44250</v>
      </c>
      <c r="H21" s="37" t="s">
        <v>150</v>
      </c>
      <c r="I21" s="37" t="s">
        <v>176</v>
      </c>
      <c r="J21" s="37" t="s">
        <v>54</v>
      </c>
      <c r="L21" s="39">
        <v>10</v>
      </c>
      <c r="M21" s="38">
        <v>0.25</v>
      </c>
      <c r="N21" s="37" t="s">
        <v>140</v>
      </c>
      <c r="O21" s="37" t="s">
        <v>48</v>
      </c>
      <c r="P21" s="37">
        <v>250</v>
      </c>
      <c r="AE21" s="37" t="s">
        <v>1811</v>
      </c>
      <c r="AF21" s="37" t="s">
        <v>52</v>
      </c>
      <c r="AG21" s="37" t="s">
        <v>15646</v>
      </c>
    </row>
    <row r="22" spans="1:33" hidden="1" x14ac:dyDescent="0.2">
      <c r="A22" s="37" t="s">
        <v>17659</v>
      </c>
      <c r="B22" s="37" t="s">
        <v>17164</v>
      </c>
      <c r="C22" s="37" t="s">
        <v>1887</v>
      </c>
      <c r="F22" s="40">
        <v>44252</v>
      </c>
      <c r="H22" s="37">
        <v>24</v>
      </c>
      <c r="I22" s="37" t="s">
        <v>176</v>
      </c>
      <c r="J22" s="37" t="s">
        <v>54</v>
      </c>
      <c r="L22" s="39">
        <v>10</v>
      </c>
      <c r="M22" s="38">
        <v>0.25</v>
      </c>
      <c r="N22" s="37" t="s">
        <v>72</v>
      </c>
      <c r="O22" s="37" t="s">
        <v>48</v>
      </c>
      <c r="P22" s="37">
        <v>220</v>
      </c>
      <c r="AE22" s="37" t="s">
        <v>1419</v>
      </c>
      <c r="AF22" s="37" t="s">
        <v>75</v>
      </c>
      <c r="AG22" s="37" t="s">
        <v>1271</v>
      </c>
    </row>
    <row r="23" spans="1:33" hidden="1" x14ac:dyDescent="0.2">
      <c r="A23" s="37" t="s">
        <v>17658</v>
      </c>
      <c r="B23" s="37" t="s">
        <v>17164</v>
      </c>
      <c r="C23" s="37" t="s">
        <v>17657</v>
      </c>
      <c r="F23" s="40">
        <v>44252</v>
      </c>
      <c r="H23" s="37">
        <v>24</v>
      </c>
      <c r="I23" s="37" t="s">
        <v>53</v>
      </c>
      <c r="J23" s="37" t="s">
        <v>61</v>
      </c>
      <c r="L23" s="39">
        <v>10</v>
      </c>
      <c r="M23" s="38">
        <v>0.33329999999999999</v>
      </c>
      <c r="N23" s="37" t="s">
        <v>72</v>
      </c>
      <c r="O23" s="37" t="s">
        <v>48</v>
      </c>
      <c r="P23" s="37">
        <v>250</v>
      </c>
      <c r="AE23" s="37" t="s">
        <v>1811</v>
      </c>
      <c r="AF23" s="37" t="s">
        <v>51</v>
      </c>
      <c r="AG23" s="37" t="s">
        <v>288</v>
      </c>
    </row>
    <row r="24" spans="1:33" hidden="1" x14ac:dyDescent="0.2">
      <c r="A24" s="37" t="s">
        <v>17656</v>
      </c>
      <c r="B24" s="37" t="s">
        <v>17164</v>
      </c>
      <c r="C24" s="37" t="s">
        <v>17655</v>
      </c>
      <c r="F24" s="40">
        <v>44253</v>
      </c>
      <c r="H24" s="37">
        <v>18</v>
      </c>
      <c r="I24" s="37" t="s">
        <v>69</v>
      </c>
      <c r="J24" s="37" t="s">
        <v>61</v>
      </c>
      <c r="L24" s="39">
        <v>10.199999999999999</v>
      </c>
      <c r="M24" s="38">
        <v>0.5</v>
      </c>
      <c r="N24" s="37" t="s">
        <v>79</v>
      </c>
      <c r="O24" s="37" t="s">
        <v>48</v>
      </c>
      <c r="P24" s="37">
        <v>200</v>
      </c>
      <c r="AE24" s="37" t="s">
        <v>1818</v>
      </c>
      <c r="AF24" s="37" t="s">
        <v>74</v>
      </c>
      <c r="AG24" s="37" t="s">
        <v>118</v>
      </c>
    </row>
    <row r="25" spans="1:33" hidden="1" x14ac:dyDescent="0.2">
      <c r="A25" s="37" t="s">
        <v>17654</v>
      </c>
      <c r="B25" s="37" t="s">
        <v>17164</v>
      </c>
      <c r="C25" s="37" t="s">
        <v>17653</v>
      </c>
      <c r="F25" s="40">
        <v>44253</v>
      </c>
      <c r="H25" s="37">
        <v>24</v>
      </c>
      <c r="I25" s="37" t="s">
        <v>119</v>
      </c>
      <c r="J25" s="37" t="s">
        <v>54</v>
      </c>
      <c r="L25" s="39">
        <v>10</v>
      </c>
      <c r="M25" s="38">
        <v>0.2</v>
      </c>
      <c r="N25" s="37" t="s">
        <v>57</v>
      </c>
      <c r="O25" s="37" t="s">
        <v>48</v>
      </c>
      <c r="P25" s="37">
        <v>275</v>
      </c>
      <c r="AE25" s="37" t="s">
        <v>1798</v>
      </c>
      <c r="AF25" s="37" t="s">
        <v>90</v>
      </c>
      <c r="AG25" s="37" t="s">
        <v>238</v>
      </c>
    </row>
    <row r="26" spans="1:33" hidden="1" x14ac:dyDescent="0.2">
      <c r="A26" s="37" t="s">
        <v>17652</v>
      </c>
      <c r="B26" s="37" t="s">
        <v>17164</v>
      </c>
      <c r="C26" s="37" t="s">
        <v>17651</v>
      </c>
      <c r="F26" s="40">
        <v>44253</v>
      </c>
      <c r="H26" s="37">
        <v>24</v>
      </c>
      <c r="I26" s="37" t="s">
        <v>176</v>
      </c>
      <c r="J26" s="37" t="s">
        <v>54</v>
      </c>
      <c r="L26" s="39">
        <v>10</v>
      </c>
      <c r="M26" s="38">
        <v>0.25</v>
      </c>
      <c r="N26" s="37" t="s">
        <v>79</v>
      </c>
      <c r="O26" s="37" t="s">
        <v>48</v>
      </c>
      <c r="P26" s="37">
        <v>200</v>
      </c>
      <c r="AE26" s="37" t="s">
        <v>1782</v>
      </c>
      <c r="AF26" s="37" t="s">
        <v>254</v>
      </c>
      <c r="AG26" s="37" t="s">
        <v>118</v>
      </c>
    </row>
    <row r="27" spans="1:33" hidden="1" x14ac:dyDescent="0.2">
      <c r="A27" s="37" t="s">
        <v>17650</v>
      </c>
      <c r="B27" s="37" t="s">
        <v>17164</v>
      </c>
      <c r="C27" s="37" t="s">
        <v>16900</v>
      </c>
      <c r="F27" s="40">
        <v>44253</v>
      </c>
      <c r="H27" s="37">
        <v>24</v>
      </c>
      <c r="I27" s="37" t="s">
        <v>83</v>
      </c>
      <c r="L27" s="39">
        <v>10</v>
      </c>
      <c r="M27" s="38">
        <v>0</v>
      </c>
      <c r="N27" s="37" t="s">
        <v>130</v>
      </c>
      <c r="O27" s="37" t="s">
        <v>48</v>
      </c>
      <c r="P27" s="37">
        <v>250</v>
      </c>
      <c r="AE27" s="37" t="s">
        <v>1796</v>
      </c>
      <c r="AF27" s="37" t="s">
        <v>68</v>
      </c>
      <c r="AG27" s="37" t="s">
        <v>15279</v>
      </c>
    </row>
    <row r="28" spans="1:33" hidden="1" x14ac:dyDescent="0.2">
      <c r="A28" s="37" t="s">
        <v>17649</v>
      </c>
      <c r="B28" s="37" t="s">
        <v>17164</v>
      </c>
      <c r="C28" s="37" t="s">
        <v>17648</v>
      </c>
      <c r="F28" s="40">
        <v>44253</v>
      </c>
      <c r="H28" s="37">
        <v>24</v>
      </c>
      <c r="I28" s="37" t="s">
        <v>176</v>
      </c>
      <c r="J28" s="37" t="s">
        <v>61</v>
      </c>
      <c r="L28" s="39">
        <v>10</v>
      </c>
      <c r="M28" s="38">
        <v>0.25</v>
      </c>
      <c r="N28" s="37" t="s">
        <v>79</v>
      </c>
      <c r="O28" s="37" t="s">
        <v>48</v>
      </c>
      <c r="P28" s="37">
        <v>150</v>
      </c>
      <c r="AE28" s="37" t="s">
        <v>1782</v>
      </c>
      <c r="AF28" s="37" t="s">
        <v>254</v>
      </c>
      <c r="AG28" s="37" t="s">
        <v>118</v>
      </c>
    </row>
    <row r="29" spans="1:33" hidden="1" x14ac:dyDescent="0.2">
      <c r="A29" s="37" t="s">
        <v>17647</v>
      </c>
      <c r="B29" s="37" t="s">
        <v>17164</v>
      </c>
      <c r="C29" s="37" t="s">
        <v>17646</v>
      </c>
      <c r="F29" s="40">
        <v>44256</v>
      </c>
      <c r="H29" s="37">
        <v>24</v>
      </c>
      <c r="I29" s="37" t="s">
        <v>176</v>
      </c>
      <c r="J29" s="37" t="s">
        <v>54</v>
      </c>
      <c r="L29" s="39">
        <v>10</v>
      </c>
      <c r="M29" s="38">
        <v>0.25</v>
      </c>
      <c r="N29" s="37" t="s">
        <v>49</v>
      </c>
      <c r="O29" s="37" t="s">
        <v>48</v>
      </c>
      <c r="P29" s="37">
        <v>450</v>
      </c>
      <c r="AE29" s="37" t="s">
        <v>1419</v>
      </c>
      <c r="AF29" s="37" t="s">
        <v>51</v>
      </c>
      <c r="AG29" s="37" t="s">
        <v>17645</v>
      </c>
    </row>
    <row r="30" spans="1:33" hidden="1" x14ac:dyDescent="0.2">
      <c r="A30" s="37" t="s">
        <v>17644</v>
      </c>
      <c r="B30" s="37" t="s">
        <v>17164</v>
      </c>
      <c r="C30" s="37" t="s">
        <v>17643</v>
      </c>
      <c r="F30" s="40">
        <v>44257</v>
      </c>
      <c r="H30" s="37">
        <v>24</v>
      </c>
      <c r="I30" s="37" t="s">
        <v>176</v>
      </c>
      <c r="J30" s="37" t="s">
        <v>61</v>
      </c>
      <c r="L30" s="39">
        <v>10</v>
      </c>
      <c r="M30" s="38">
        <v>0.25</v>
      </c>
      <c r="N30" s="37" t="s">
        <v>79</v>
      </c>
      <c r="O30" s="37" t="s">
        <v>48</v>
      </c>
      <c r="P30" s="37">
        <v>600</v>
      </c>
      <c r="AE30" s="37" t="s">
        <v>1419</v>
      </c>
      <c r="AF30" s="37" t="s">
        <v>51</v>
      </c>
      <c r="AG30" s="37" t="s">
        <v>1714</v>
      </c>
    </row>
    <row r="31" spans="1:33" hidden="1" x14ac:dyDescent="0.2">
      <c r="A31" s="37" t="s">
        <v>17642</v>
      </c>
      <c r="B31" s="37" t="s">
        <v>17164</v>
      </c>
      <c r="C31" s="37" t="s">
        <v>16509</v>
      </c>
      <c r="F31" s="40">
        <v>44257</v>
      </c>
      <c r="H31" s="37">
        <v>24</v>
      </c>
      <c r="I31" s="37" t="s">
        <v>176</v>
      </c>
      <c r="J31" s="37" t="s">
        <v>54</v>
      </c>
      <c r="L31" s="39">
        <v>10</v>
      </c>
      <c r="M31" s="38">
        <v>0.25</v>
      </c>
      <c r="N31" s="37" t="s">
        <v>147</v>
      </c>
      <c r="O31" s="37" t="s">
        <v>48</v>
      </c>
      <c r="P31" s="37">
        <v>350</v>
      </c>
      <c r="AE31" s="37" t="s">
        <v>1818</v>
      </c>
      <c r="AF31" s="37" t="s">
        <v>136</v>
      </c>
      <c r="AG31" s="37" t="s">
        <v>17641</v>
      </c>
    </row>
    <row r="32" spans="1:33" hidden="1" x14ac:dyDescent="0.2">
      <c r="A32" s="37" t="s">
        <v>17640</v>
      </c>
      <c r="B32" s="37" t="s">
        <v>17164</v>
      </c>
      <c r="C32" s="37" t="s">
        <v>17639</v>
      </c>
      <c r="F32" s="40">
        <v>44257</v>
      </c>
      <c r="H32" s="37">
        <v>24</v>
      </c>
      <c r="I32" s="37" t="s">
        <v>176</v>
      </c>
      <c r="J32" s="37" t="s">
        <v>61</v>
      </c>
      <c r="L32" s="39">
        <v>10</v>
      </c>
      <c r="M32" s="38">
        <v>0.25</v>
      </c>
      <c r="N32" s="37" t="s">
        <v>79</v>
      </c>
      <c r="O32" s="37" t="s">
        <v>48</v>
      </c>
      <c r="P32" s="37">
        <v>200</v>
      </c>
      <c r="AE32" s="37" t="s">
        <v>1419</v>
      </c>
      <c r="AF32" s="37" t="s">
        <v>51</v>
      </c>
      <c r="AG32" s="37" t="s">
        <v>1714</v>
      </c>
    </row>
    <row r="33" spans="1:33" hidden="1" x14ac:dyDescent="0.2">
      <c r="A33" s="37" t="s">
        <v>17638</v>
      </c>
      <c r="B33" s="37" t="s">
        <v>17164</v>
      </c>
      <c r="C33" s="37" t="s">
        <v>17637</v>
      </c>
      <c r="F33" s="40">
        <v>44257</v>
      </c>
      <c r="H33" s="37">
        <v>24</v>
      </c>
      <c r="I33" s="37" t="s">
        <v>176</v>
      </c>
      <c r="J33" s="37" t="s">
        <v>61</v>
      </c>
      <c r="L33" s="39">
        <v>10</v>
      </c>
      <c r="M33" s="38">
        <v>0.25</v>
      </c>
      <c r="N33" s="37" t="s">
        <v>79</v>
      </c>
      <c r="O33" s="37" t="s">
        <v>48</v>
      </c>
      <c r="P33" s="37">
        <v>400</v>
      </c>
      <c r="AE33" s="37" t="s">
        <v>1419</v>
      </c>
      <c r="AF33" s="37" t="s">
        <v>51</v>
      </c>
      <c r="AG33" s="37" t="s">
        <v>1714</v>
      </c>
    </row>
    <row r="34" spans="1:33" hidden="1" x14ac:dyDescent="0.2">
      <c r="A34" s="37" t="s">
        <v>17636</v>
      </c>
      <c r="B34" s="37" t="s">
        <v>17164</v>
      </c>
      <c r="C34" s="37" t="s">
        <v>17635</v>
      </c>
      <c r="F34" s="40">
        <v>44258</v>
      </c>
      <c r="H34" s="37">
        <v>24</v>
      </c>
      <c r="I34" s="37" t="s">
        <v>53</v>
      </c>
      <c r="J34" s="37" t="s">
        <v>61</v>
      </c>
      <c r="L34" s="39">
        <v>10</v>
      </c>
      <c r="M34" s="38">
        <v>0.33329999999999999</v>
      </c>
      <c r="N34" s="37" t="s">
        <v>49</v>
      </c>
      <c r="O34" s="37" t="s">
        <v>48</v>
      </c>
      <c r="P34" s="37">
        <v>300</v>
      </c>
      <c r="AE34" s="37" t="s">
        <v>1419</v>
      </c>
      <c r="AF34" s="37" t="s">
        <v>111</v>
      </c>
      <c r="AG34" s="37" t="s">
        <v>17634</v>
      </c>
    </row>
    <row r="35" spans="1:33" hidden="1" x14ac:dyDescent="0.2">
      <c r="A35" s="37" t="s">
        <v>17633</v>
      </c>
      <c r="B35" s="37" t="s">
        <v>17164</v>
      </c>
      <c r="C35" s="37" t="s">
        <v>17632</v>
      </c>
      <c r="F35" s="40">
        <v>44259</v>
      </c>
      <c r="H35" s="37">
        <v>18</v>
      </c>
      <c r="I35" s="37" t="s">
        <v>69</v>
      </c>
      <c r="J35" s="37" t="s">
        <v>54</v>
      </c>
      <c r="L35" s="39">
        <v>10.199999999999999</v>
      </c>
      <c r="M35" s="38">
        <v>0.5</v>
      </c>
      <c r="N35" s="37" t="s">
        <v>147</v>
      </c>
      <c r="O35" s="37" t="s">
        <v>56</v>
      </c>
      <c r="P35" s="37">
        <v>250</v>
      </c>
      <c r="AE35" s="37" t="s">
        <v>1419</v>
      </c>
      <c r="AF35" s="37" t="s">
        <v>96</v>
      </c>
      <c r="AG35" s="37" t="s">
        <v>17631</v>
      </c>
    </row>
    <row r="36" spans="1:33" hidden="1" x14ac:dyDescent="0.2">
      <c r="A36" s="37" t="s">
        <v>17630</v>
      </c>
      <c r="B36" s="37" t="s">
        <v>17164</v>
      </c>
      <c r="C36" s="37" t="s">
        <v>17629</v>
      </c>
      <c r="F36" s="40">
        <v>44260</v>
      </c>
      <c r="H36" s="37" t="s">
        <v>386</v>
      </c>
      <c r="I36" s="37" t="s">
        <v>137</v>
      </c>
      <c r="J36" s="37" t="s">
        <v>61</v>
      </c>
      <c r="L36" s="39">
        <v>10</v>
      </c>
      <c r="M36" s="38">
        <v>1</v>
      </c>
      <c r="N36" s="37" t="s">
        <v>49</v>
      </c>
      <c r="O36" s="37" t="s">
        <v>48</v>
      </c>
      <c r="P36" s="37">
        <v>150</v>
      </c>
      <c r="AE36" s="37" t="s">
        <v>1379</v>
      </c>
      <c r="AF36" s="37" t="s">
        <v>136</v>
      </c>
      <c r="AG36" s="37" t="s">
        <v>17628</v>
      </c>
    </row>
    <row r="37" spans="1:33" hidden="1" x14ac:dyDescent="0.2">
      <c r="A37" s="37" t="s">
        <v>17627</v>
      </c>
      <c r="B37" s="37" t="s">
        <v>17164</v>
      </c>
      <c r="C37" s="37" t="s">
        <v>17626</v>
      </c>
      <c r="F37" s="40">
        <v>44260</v>
      </c>
      <c r="H37" s="37">
        <v>24</v>
      </c>
      <c r="I37" s="37" t="s">
        <v>53</v>
      </c>
      <c r="J37" s="37" t="s">
        <v>54</v>
      </c>
      <c r="L37" s="39">
        <v>10</v>
      </c>
      <c r="M37" s="38">
        <v>0.33329999999999999</v>
      </c>
      <c r="N37" s="37" t="s">
        <v>72</v>
      </c>
      <c r="O37" s="37" t="s">
        <v>48</v>
      </c>
      <c r="P37" s="37">
        <v>250</v>
      </c>
      <c r="AE37" s="37" t="s">
        <v>1788</v>
      </c>
      <c r="AF37" s="37" t="s">
        <v>1176</v>
      </c>
      <c r="AG37" s="37" t="s">
        <v>17625</v>
      </c>
    </row>
    <row r="38" spans="1:33" hidden="1" x14ac:dyDescent="0.2">
      <c r="A38" s="37" t="s">
        <v>17624</v>
      </c>
      <c r="B38" s="37" t="s">
        <v>17164</v>
      </c>
      <c r="C38" s="37" t="s">
        <v>17623</v>
      </c>
      <c r="F38" s="40">
        <v>44260</v>
      </c>
      <c r="H38" s="37">
        <v>24</v>
      </c>
      <c r="I38" s="37" t="s">
        <v>53</v>
      </c>
      <c r="J38" s="37" t="s">
        <v>54</v>
      </c>
      <c r="L38" s="39">
        <v>10</v>
      </c>
      <c r="M38" s="38">
        <v>0.33329999999999999</v>
      </c>
      <c r="N38" s="37" t="s">
        <v>49</v>
      </c>
      <c r="O38" s="37" t="s">
        <v>48</v>
      </c>
      <c r="P38" s="37">
        <v>250</v>
      </c>
      <c r="AE38" s="37" t="s">
        <v>1782</v>
      </c>
      <c r="AF38" s="37" t="s">
        <v>51</v>
      </c>
      <c r="AG38" s="37" t="s">
        <v>17622</v>
      </c>
    </row>
    <row r="39" spans="1:33" hidden="1" x14ac:dyDescent="0.2">
      <c r="A39" s="37" t="s">
        <v>17621</v>
      </c>
      <c r="B39" s="37" t="s">
        <v>17164</v>
      </c>
      <c r="C39" s="37" t="s">
        <v>17620</v>
      </c>
      <c r="F39" s="40">
        <v>44260</v>
      </c>
      <c r="H39" s="37">
        <v>24</v>
      </c>
      <c r="I39" s="37" t="s">
        <v>53</v>
      </c>
      <c r="J39" s="37" t="s">
        <v>54</v>
      </c>
      <c r="L39" s="39">
        <v>10</v>
      </c>
      <c r="M39" s="38">
        <v>0.33329999999999999</v>
      </c>
      <c r="N39" s="37" t="s">
        <v>57</v>
      </c>
      <c r="O39" s="37" t="s">
        <v>48</v>
      </c>
      <c r="P39" s="37">
        <v>200</v>
      </c>
      <c r="AE39" s="37" t="s">
        <v>1805</v>
      </c>
      <c r="AF39" s="37" t="s">
        <v>111</v>
      </c>
      <c r="AG39" s="37" t="s">
        <v>17619</v>
      </c>
    </row>
    <row r="40" spans="1:33" hidden="1" x14ac:dyDescent="0.2">
      <c r="A40" s="37" t="s">
        <v>17618</v>
      </c>
      <c r="B40" s="37" t="s">
        <v>17164</v>
      </c>
      <c r="C40" s="37" t="s">
        <v>17617</v>
      </c>
      <c r="F40" s="40">
        <v>44263</v>
      </c>
      <c r="H40" s="37">
        <v>24</v>
      </c>
      <c r="I40" s="37" t="s">
        <v>53</v>
      </c>
      <c r="J40" s="37" t="s">
        <v>54</v>
      </c>
      <c r="L40" s="39">
        <v>10</v>
      </c>
      <c r="M40" s="38">
        <v>0.33329999999999999</v>
      </c>
      <c r="N40" s="37" t="s">
        <v>49</v>
      </c>
      <c r="O40" s="37" t="s">
        <v>216</v>
      </c>
      <c r="P40" s="37">
        <v>250</v>
      </c>
      <c r="AE40" s="37" t="s">
        <v>1818</v>
      </c>
      <c r="AF40" s="37" t="s">
        <v>343</v>
      </c>
      <c r="AG40" s="37" t="s">
        <v>763</v>
      </c>
    </row>
    <row r="41" spans="1:33" hidden="1" x14ac:dyDescent="0.2">
      <c r="A41" s="37" t="s">
        <v>17616</v>
      </c>
      <c r="B41" s="37" t="s">
        <v>17164</v>
      </c>
      <c r="C41" s="37" t="s">
        <v>17615</v>
      </c>
      <c r="F41" s="40">
        <v>44263</v>
      </c>
      <c r="H41" s="37">
        <v>24</v>
      </c>
      <c r="I41" s="37" t="s">
        <v>176</v>
      </c>
      <c r="J41" s="37" t="s">
        <v>54</v>
      </c>
      <c r="L41" s="39">
        <v>10</v>
      </c>
      <c r="M41" s="38">
        <v>0.25</v>
      </c>
      <c r="N41" s="37" t="s">
        <v>79</v>
      </c>
      <c r="O41" s="37" t="s">
        <v>56</v>
      </c>
      <c r="P41" s="37">
        <v>250</v>
      </c>
      <c r="AE41" s="37" t="s">
        <v>1782</v>
      </c>
      <c r="AF41" s="37" t="s">
        <v>96</v>
      </c>
      <c r="AG41" s="37" t="s">
        <v>15510</v>
      </c>
    </row>
    <row r="42" spans="1:33" hidden="1" x14ac:dyDescent="0.2">
      <c r="A42" s="37" t="s">
        <v>17614</v>
      </c>
      <c r="B42" s="37" t="s">
        <v>17164</v>
      </c>
      <c r="C42" s="37" t="s">
        <v>17613</v>
      </c>
      <c r="F42" s="40">
        <v>44263</v>
      </c>
      <c r="H42" s="37">
        <v>24</v>
      </c>
      <c r="I42" s="37" t="s">
        <v>83</v>
      </c>
      <c r="L42" s="39">
        <v>10</v>
      </c>
      <c r="M42" s="38">
        <v>0</v>
      </c>
      <c r="N42" s="37" t="s">
        <v>49</v>
      </c>
      <c r="O42" s="37" t="s">
        <v>48</v>
      </c>
      <c r="P42" s="37">
        <v>450</v>
      </c>
      <c r="AE42" s="37" t="s">
        <v>1814</v>
      </c>
      <c r="AF42" s="37" t="s">
        <v>82</v>
      </c>
      <c r="AG42" s="37" t="s">
        <v>49</v>
      </c>
    </row>
    <row r="43" spans="1:33" hidden="1" x14ac:dyDescent="0.2">
      <c r="A43" s="37" t="s">
        <v>17612</v>
      </c>
      <c r="B43" s="37" t="s">
        <v>17164</v>
      </c>
      <c r="C43" s="37" t="s">
        <v>17611</v>
      </c>
      <c r="F43" s="40">
        <v>44264</v>
      </c>
      <c r="H43" s="37">
        <v>24</v>
      </c>
      <c r="I43" s="37" t="s">
        <v>69</v>
      </c>
      <c r="J43" s="37" t="s">
        <v>61</v>
      </c>
      <c r="L43" s="39">
        <v>10</v>
      </c>
      <c r="M43" s="38">
        <v>0.5</v>
      </c>
      <c r="N43" s="37" t="s">
        <v>156</v>
      </c>
      <c r="O43" s="37" t="s">
        <v>56</v>
      </c>
      <c r="P43" s="37">
        <v>100</v>
      </c>
      <c r="AE43" s="37" t="s">
        <v>1790</v>
      </c>
      <c r="AF43" s="37" t="s">
        <v>87</v>
      </c>
      <c r="AG43" s="37" t="s">
        <v>17610</v>
      </c>
    </row>
    <row r="44" spans="1:33" hidden="1" x14ac:dyDescent="0.2">
      <c r="A44" s="37" t="s">
        <v>17609</v>
      </c>
      <c r="B44" s="37" t="s">
        <v>17164</v>
      </c>
      <c r="C44" s="37" t="s">
        <v>17608</v>
      </c>
      <c r="F44" s="40">
        <v>44264</v>
      </c>
      <c r="H44" s="37">
        <v>24</v>
      </c>
      <c r="I44" s="37" t="s">
        <v>53</v>
      </c>
      <c r="J44" s="37" t="s">
        <v>54</v>
      </c>
      <c r="L44" s="39">
        <v>10</v>
      </c>
      <c r="M44" s="38">
        <v>0.33329999999999999</v>
      </c>
      <c r="N44" s="37" t="s">
        <v>79</v>
      </c>
      <c r="O44" s="37" t="s">
        <v>93</v>
      </c>
      <c r="P44" s="37">
        <v>250</v>
      </c>
      <c r="AE44" s="37" t="s">
        <v>1782</v>
      </c>
      <c r="AF44" s="37" t="s">
        <v>209</v>
      </c>
      <c r="AG44" s="37" t="s">
        <v>17607</v>
      </c>
    </row>
    <row r="45" spans="1:33" hidden="1" x14ac:dyDescent="0.2">
      <c r="A45" s="37" t="s">
        <v>17606</v>
      </c>
      <c r="B45" s="37" t="s">
        <v>17164</v>
      </c>
      <c r="C45" s="37" t="s">
        <v>17605</v>
      </c>
      <c r="F45" s="40">
        <v>44264</v>
      </c>
      <c r="H45" s="37" t="s">
        <v>1079</v>
      </c>
      <c r="I45" s="37" t="s">
        <v>69</v>
      </c>
      <c r="J45" s="37" t="s">
        <v>54</v>
      </c>
      <c r="L45" s="39">
        <v>10.15</v>
      </c>
      <c r="M45" s="38">
        <v>0.5</v>
      </c>
      <c r="N45" s="37" t="s">
        <v>49</v>
      </c>
      <c r="O45" s="37" t="s">
        <v>48</v>
      </c>
      <c r="P45" s="37">
        <v>200</v>
      </c>
      <c r="AE45" s="37" t="s">
        <v>1788</v>
      </c>
      <c r="AF45" s="37" t="s">
        <v>242</v>
      </c>
      <c r="AG45" s="37" t="s">
        <v>17604</v>
      </c>
    </row>
    <row r="46" spans="1:33" hidden="1" x14ac:dyDescent="0.2">
      <c r="A46" s="37" t="s">
        <v>17603</v>
      </c>
      <c r="B46" s="37" t="s">
        <v>17164</v>
      </c>
      <c r="C46" s="37" t="s">
        <v>17602</v>
      </c>
      <c r="F46" s="40">
        <v>44264</v>
      </c>
      <c r="H46" s="37">
        <v>24</v>
      </c>
      <c r="I46" s="37" t="s">
        <v>69</v>
      </c>
      <c r="J46" s="37" t="s">
        <v>61</v>
      </c>
      <c r="L46" s="39">
        <v>10</v>
      </c>
      <c r="M46" s="38">
        <v>0.5</v>
      </c>
      <c r="N46" s="37" t="s">
        <v>156</v>
      </c>
      <c r="O46" s="37" t="s">
        <v>56</v>
      </c>
      <c r="P46" s="37">
        <v>100</v>
      </c>
      <c r="AE46" s="37" t="s">
        <v>1790</v>
      </c>
      <c r="AF46" s="37" t="s">
        <v>87</v>
      </c>
      <c r="AG46" s="37" t="s">
        <v>17601</v>
      </c>
    </row>
    <row r="47" spans="1:33" hidden="1" x14ac:dyDescent="0.2">
      <c r="A47" s="37" t="s">
        <v>17600</v>
      </c>
      <c r="B47" s="37" t="s">
        <v>17164</v>
      </c>
      <c r="C47" s="37" t="s">
        <v>17599</v>
      </c>
      <c r="F47" s="40">
        <v>44265</v>
      </c>
      <c r="H47" s="37">
        <v>24</v>
      </c>
      <c r="I47" s="37" t="s">
        <v>53</v>
      </c>
      <c r="J47" s="37" t="s">
        <v>61</v>
      </c>
      <c r="L47" s="39">
        <v>10</v>
      </c>
      <c r="M47" s="38">
        <v>0.33329999999999999</v>
      </c>
      <c r="N47" s="37" t="s">
        <v>147</v>
      </c>
      <c r="O47" s="37" t="s">
        <v>167</v>
      </c>
      <c r="P47" s="37">
        <v>250</v>
      </c>
      <c r="AE47" s="37" t="s">
        <v>1798</v>
      </c>
      <c r="AF47" s="37" t="s">
        <v>149</v>
      </c>
      <c r="AG47" s="37" t="s">
        <v>17598</v>
      </c>
    </row>
    <row r="48" spans="1:33" hidden="1" x14ac:dyDescent="0.2">
      <c r="A48" s="37" t="s">
        <v>17597</v>
      </c>
      <c r="B48" s="37" t="s">
        <v>17164</v>
      </c>
      <c r="C48" s="37" t="s">
        <v>17596</v>
      </c>
      <c r="F48" s="40">
        <v>44266</v>
      </c>
      <c r="H48" s="37" t="s">
        <v>594</v>
      </c>
      <c r="I48" s="37" t="s">
        <v>119</v>
      </c>
      <c r="J48" s="37" t="s">
        <v>61</v>
      </c>
      <c r="L48" s="39">
        <v>10</v>
      </c>
      <c r="M48" s="38">
        <v>0.2</v>
      </c>
      <c r="N48" s="37" t="s">
        <v>49</v>
      </c>
      <c r="O48" s="37" t="s">
        <v>48</v>
      </c>
      <c r="P48" s="37">
        <v>250</v>
      </c>
      <c r="AE48" s="37" t="s">
        <v>1798</v>
      </c>
      <c r="AF48" s="37" t="s">
        <v>81</v>
      </c>
      <c r="AG48" s="37" t="s">
        <v>17595</v>
      </c>
    </row>
    <row r="49" spans="1:33" hidden="1" x14ac:dyDescent="0.2">
      <c r="A49" s="37" t="s">
        <v>17594</v>
      </c>
      <c r="B49" s="37" t="s">
        <v>17164</v>
      </c>
      <c r="C49" s="37" t="s">
        <v>17593</v>
      </c>
      <c r="F49" s="40">
        <v>44266</v>
      </c>
      <c r="H49" s="37">
        <v>24</v>
      </c>
      <c r="I49" s="37" t="s">
        <v>176</v>
      </c>
      <c r="J49" s="37" t="s">
        <v>61</v>
      </c>
      <c r="L49" s="39">
        <v>10</v>
      </c>
      <c r="M49" s="38">
        <v>0.25</v>
      </c>
      <c r="N49" s="37" t="s">
        <v>79</v>
      </c>
      <c r="O49" s="37" t="s">
        <v>48</v>
      </c>
      <c r="P49" s="37">
        <v>300</v>
      </c>
      <c r="AE49" s="37" t="s">
        <v>1798</v>
      </c>
      <c r="AF49" s="37" t="s">
        <v>51</v>
      </c>
      <c r="AG49" s="37" t="s">
        <v>118</v>
      </c>
    </row>
    <row r="50" spans="1:33" hidden="1" x14ac:dyDescent="0.2">
      <c r="A50" s="37" t="s">
        <v>17592</v>
      </c>
      <c r="B50" s="37" t="s">
        <v>17164</v>
      </c>
      <c r="C50" s="37" t="s">
        <v>17591</v>
      </c>
      <c r="F50" s="40">
        <v>44266</v>
      </c>
      <c r="H50" s="37">
        <v>24</v>
      </c>
      <c r="I50" s="37" t="s">
        <v>176</v>
      </c>
      <c r="J50" s="37" t="s">
        <v>54</v>
      </c>
      <c r="L50" s="39">
        <v>10</v>
      </c>
      <c r="M50" s="38">
        <v>0.25</v>
      </c>
      <c r="N50" s="37" t="s">
        <v>49</v>
      </c>
      <c r="O50" s="37" t="s">
        <v>48</v>
      </c>
      <c r="P50" s="37">
        <v>250</v>
      </c>
      <c r="AE50" s="37" t="s">
        <v>1798</v>
      </c>
      <c r="AF50" s="37" t="s">
        <v>341</v>
      </c>
      <c r="AG50" s="37" t="s">
        <v>17590</v>
      </c>
    </row>
    <row r="51" spans="1:33" hidden="1" x14ac:dyDescent="0.2">
      <c r="A51" s="37" t="s">
        <v>17589</v>
      </c>
      <c r="B51" s="37" t="s">
        <v>17164</v>
      </c>
      <c r="C51" s="37" t="s">
        <v>17588</v>
      </c>
      <c r="F51" s="40">
        <v>44266</v>
      </c>
      <c r="H51" s="37">
        <v>24</v>
      </c>
      <c r="I51" s="37" t="s">
        <v>69</v>
      </c>
      <c r="J51" s="37" t="s">
        <v>54</v>
      </c>
      <c r="L51" s="39">
        <v>10</v>
      </c>
      <c r="M51" s="38">
        <v>0.5</v>
      </c>
      <c r="N51" s="37" t="s">
        <v>79</v>
      </c>
      <c r="O51" s="37" t="s">
        <v>48</v>
      </c>
      <c r="P51" s="37">
        <v>200</v>
      </c>
      <c r="AE51" s="37" t="s">
        <v>1419</v>
      </c>
      <c r="AF51" s="37" t="s">
        <v>52</v>
      </c>
      <c r="AG51" s="37" t="s">
        <v>118</v>
      </c>
    </row>
    <row r="52" spans="1:33" hidden="1" x14ac:dyDescent="0.2">
      <c r="A52" s="37" t="s">
        <v>17587</v>
      </c>
      <c r="B52" s="37" t="s">
        <v>17164</v>
      </c>
      <c r="C52" s="37" t="s">
        <v>1887</v>
      </c>
      <c r="F52" s="40">
        <v>44267</v>
      </c>
      <c r="H52" s="37">
        <v>24</v>
      </c>
      <c r="I52" s="37" t="s">
        <v>119</v>
      </c>
      <c r="J52" s="37" t="s">
        <v>54</v>
      </c>
      <c r="L52" s="39">
        <v>10</v>
      </c>
      <c r="M52" s="38">
        <v>0.2</v>
      </c>
      <c r="N52" s="37" t="s">
        <v>49</v>
      </c>
      <c r="O52" s="37" t="s">
        <v>48</v>
      </c>
      <c r="P52" s="37">
        <v>200</v>
      </c>
      <c r="AE52" s="37" t="s">
        <v>1782</v>
      </c>
      <c r="AF52" s="37" t="s">
        <v>96</v>
      </c>
      <c r="AG52" s="37" t="s">
        <v>49</v>
      </c>
    </row>
    <row r="53" spans="1:33" hidden="1" x14ac:dyDescent="0.2">
      <c r="A53" s="37" t="s">
        <v>17586</v>
      </c>
      <c r="B53" s="37" t="s">
        <v>17164</v>
      </c>
      <c r="C53" s="37" t="s">
        <v>17585</v>
      </c>
      <c r="F53" s="40">
        <v>44267</v>
      </c>
      <c r="H53" s="37">
        <v>24</v>
      </c>
      <c r="I53" s="37" t="s">
        <v>176</v>
      </c>
      <c r="J53" s="37" t="s">
        <v>54</v>
      </c>
      <c r="L53" s="39">
        <v>10</v>
      </c>
      <c r="M53" s="38">
        <v>0.25</v>
      </c>
      <c r="N53" s="37" t="s">
        <v>49</v>
      </c>
      <c r="O53" s="37" t="s">
        <v>48</v>
      </c>
      <c r="P53" s="37">
        <v>250</v>
      </c>
      <c r="AE53" s="37" t="s">
        <v>1786</v>
      </c>
      <c r="AF53" s="37" t="s">
        <v>51</v>
      </c>
      <c r="AG53" s="37" t="s">
        <v>17584</v>
      </c>
    </row>
    <row r="54" spans="1:33" hidden="1" x14ac:dyDescent="0.2">
      <c r="A54" s="37" t="s">
        <v>17583</v>
      </c>
      <c r="B54" s="37" t="s">
        <v>17164</v>
      </c>
      <c r="C54" s="37" t="s">
        <v>17582</v>
      </c>
      <c r="F54" s="40">
        <v>44270</v>
      </c>
      <c r="H54" s="37">
        <v>18</v>
      </c>
      <c r="I54" s="37" t="s">
        <v>53</v>
      </c>
      <c r="J54" s="37" t="s">
        <v>61</v>
      </c>
      <c r="L54" s="39">
        <v>10.199999999999999</v>
      </c>
      <c r="M54" s="38">
        <v>0.33329999999999999</v>
      </c>
      <c r="N54" s="37" t="s">
        <v>49</v>
      </c>
      <c r="O54" s="37" t="s">
        <v>48</v>
      </c>
      <c r="P54" s="37">
        <v>250</v>
      </c>
      <c r="AE54" s="37" t="s">
        <v>1814</v>
      </c>
      <c r="AF54" s="37" t="s">
        <v>51</v>
      </c>
      <c r="AG54" s="37" t="s">
        <v>15657</v>
      </c>
    </row>
    <row r="55" spans="1:33" hidden="1" x14ac:dyDescent="0.2">
      <c r="A55" s="37" t="s">
        <v>17581</v>
      </c>
      <c r="B55" s="37" t="s">
        <v>17164</v>
      </c>
      <c r="C55" s="37" t="s">
        <v>1887</v>
      </c>
      <c r="F55" s="40">
        <v>44270</v>
      </c>
      <c r="H55" s="37">
        <v>24</v>
      </c>
      <c r="I55" s="37" t="s">
        <v>119</v>
      </c>
      <c r="J55" s="37" t="s">
        <v>54</v>
      </c>
      <c r="L55" s="39">
        <v>10</v>
      </c>
      <c r="M55" s="38">
        <v>0.2</v>
      </c>
      <c r="N55" s="37" t="s">
        <v>79</v>
      </c>
      <c r="O55" s="37" t="s">
        <v>48</v>
      </c>
      <c r="P55" s="37">
        <v>400</v>
      </c>
      <c r="AE55" s="37" t="s">
        <v>1782</v>
      </c>
      <c r="AF55" s="37" t="s">
        <v>96</v>
      </c>
      <c r="AG55" s="37" t="s">
        <v>1141</v>
      </c>
    </row>
    <row r="56" spans="1:33" hidden="1" x14ac:dyDescent="0.2">
      <c r="A56" s="37" t="s">
        <v>17580</v>
      </c>
      <c r="B56" s="37" t="s">
        <v>17164</v>
      </c>
      <c r="C56" s="37" t="s">
        <v>17579</v>
      </c>
      <c r="F56" s="40">
        <v>44270</v>
      </c>
      <c r="H56" s="37">
        <v>24</v>
      </c>
      <c r="I56" s="37" t="s">
        <v>176</v>
      </c>
      <c r="J56" s="37" t="s">
        <v>54</v>
      </c>
      <c r="L56" s="39">
        <v>10</v>
      </c>
      <c r="M56" s="38">
        <v>0.25</v>
      </c>
      <c r="N56" s="37" t="s">
        <v>49</v>
      </c>
      <c r="O56" s="37" t="s">
        <v>48</v>
      </c>
      <c r="P56" s="37">
        <v>325</v>
      </c>
      <c r="AE56" s="37" t="s">
        <v>1782</v>
      </c>
      <c r="AF56" s="37" t="s">
        <v>75</v>
      </c>
      <c r="AG56" s="37" t="s">
        <v>49</v>
      </c>
    </row>
    <row r="57" spans="1:33" hidden="1" x14ac:dyDescent="0.2">
      <c r="A57" s="37" t="s">
        <v>17578</v>
      </c>
      <c r="B57" s="37" t="s">
        <v>17164</v>
      </c>
      <c r="C57" s="37" t="s">
        <v>17577</v>
      </c>
      <c r="F57" s="40">
        <v>44270</v>
      </c>
      <c r="H57" s="37">
        <v>24</v>
      </c>
      <c r="I57" s="37" t="s">
        <v>83</v>
      </c>
      <c r="L57" s="39">
        <v>10</v>
      </c>
      <c r="M57" s="38">
        <v>0</v>
      </c>
      <c r="N57" s="37" t="s">
        <v>49</v>
      </c>
      <c r="O57" s="37" t="s">
        <v>48</v>
      </c>
      <c r="P57" s="37">
        <v>250</v>
      </c>
      <c r="AE57" s="37" t="s">
        <v>1814</v>
      </c>
      <c r="AF57" s="37" t="s">
        <v>51</v>
      </c>
      <c r="AG57" s="37" t="s">
        <v>17576</v>
      </c>
    </row>
    <row r="58" spans="1:33" hidden="1" x14ac:dyDescent="0.2">
      <c r="A58" s="37" t="s">
        <v>17575</v>
      </c>
      <c r="B58" s="37" t="s">
        <v>17164</v>
      </c>
      <c r="C58" s="37" t="s">
        <v>1887</v>
      </c>
      <c r="F58" s="40">
        <v>44270</v>
      </c>
      <c r="H58" s="37">
        <v>24</v>
      </c>
      <c r="I58" s="37" t="s">
        <v>53</v>
      </c>
      <c r="J58" s="37" t="s">
        <v>54</v>
      </c>
      <c r="L58" s="39">
        <v>10</v>
      </c>
      <c r="M58" s="38">
        <v>0.33329999999999999</v>
      </c>
      <c r="N58" s="37" t="s">
        <v>49</v>
      </c>
      <c r="O58" s="37" t="s">
        <v>48</v>
      </c>
      <c r="P58" s="37">
        <v>250</v>
      </c>
      <c r="AE58" s="37" t="s">
        <v>1800</v>
      </c>
      <c r="AF58" s="37" t="s">
        <v>82</v>
      </c>
      <c r="AG58" s="37" t="s">
        <v>288</v>
      </c>
    </row>
    <row r="59" spans="1:33" hidden="1" x14ac:dyDescent="0.2">
      <c r="A59" s="37" t="s">
        <v>17574</v>
      </c>
      <c r="B59" s="37" t="s">
        <v>17164</v>
      </c>
      <c r="C59" s="37" t="s">
        <v>1887</v>
      </c>
      <c r="F59" s="40">
        <v>44270</v>
      </c>
      <c r="H59" s="37">
        <v>24</v>
      </c>
      <c r="I59" s="37" t="s">
        <v>83</v>
      </c>
      <c r="L59" s="39">
        <v>10</v>
      </c>
      <c r="M59" s="38">
        <v>0</v>
      </c>
      <c r="N59" s="37" t="s">
        <v>49</v>
      </c>
      <c r="O59" s="37" t="s">
        <v>48</v>
      </c>
      <c r="P59" s="37">
        <v>350</v>
      </c>
      <c r="AE59" s="37" t="s">
        <v>1814</v>
      </c>
      <c r="AF59" s="37" t="s">
        <v>51</v>
      </c>
      <c r="AG59" s="37" t="s">
        <v>17573</v>
      </c>
    </row>
    <row r="60" spans="1:33" hidden="1" x14ac:dyDescent="0.2">
      <c r="A60" s="37" t="s">
        <v>17572</v>
      </c>
      <c r="B60" s="37" t="s">
        <v>17164</v>
      </c>
      <c r="C60" s="37" t="s">
        <v>17571</v>
      </c>
      <c r="F60" s="40">
        <v>44270</v>
      </c>
      <c r="H60" s="37">
        <v>24</v>
      </c>
      <c r="I60" s="37" t="s">
        <v>53</v>
      </c>
      <c r="J60" s="37" t="s">
        <v>54</v>
      </c>
      <c r="L60" s="39">
        <v>10</v>
      </c>
      <c r="M60" s="38">
        <v>0.33329999999999999</v>
      </c>
      <c r="N60" s="37" t="s">
        <v>147</v>
      </c>
      <c r="O60" s="37" t="s">
        <v>48</v>
      </c>
      <c r="P60" s="37">
        <v>300</v>
      </c>
      <c r="AE60" s="37" t="s">
        <v>1800</v>
      </c>
      <c r="AF60" s="37" t="s">
        <v>68</v>
      </c>
      <c r="AG60" s="37" t="s">
        <v>17570</v>
      </c>
    </row>
    <row r="61" spans="1:33" hidden="1" x14ac:dyDescent="0.2">
      <c r="A61" s="37" t="s">
        <v>17569</v>
      </c>
      <c r="B61" s="37" t="s">
        <v>17164</v>
      </c>
      <c r="C61" s="37" t="s">
        <v>17568</v>
      </c>
      <c r="F61" s="40">
        <v>44270</v>
      </c>
      <c r="H61" s="37">
        <v>24</v>
      </c>
      <c r="I61" s="37" t="s">
        <v>53</v>
      </c>
      <c r="J61" s="37" t="s">
        <v>61</v>
      </c>
      <c r="L61" s="39">
        <v>10</v>
      </c>
      <c r="M61" s="38">
        <v>0.33329999999999999</v>
      </c>
      <c r="N61" s="37" t="s">
        <v>79</v>
      </c>
      <c r="O61" s="37" t="s">
        <v>93</v>
      </c>
      <c r="P61" s="37">
        <v>150</v>
      </c>
      <c r="AE61" s="37" t="s">
        <v>1811</v>
      </c>
      <c r="AF61" s="37" t="s">
        <v>87</v>
      </c>
      <c r="AG61" s="37" t="s">
        <v>17567</v>
      </c>
    </row>
    <row r="62" spans="1:33" hidden="1" x14ac:dyDescent="0.2">
      <c r="A62" s="37" t="s">
        <v>17566</v>
      </c>
      <c r="B62" s="37" t="s">
        <v>17164</v>
      </c>
      <c r="C62" s="37" t="s">
        <v>17565</v>
      </c>
      <c r="F62" s="40">
        <v>44271</v>
      </c>
      <c r="H62" s="37">
        <v>24</v>
      </c>
      <c r="I62" s="37" t="s">
        <v>53</v>
      </c>
      <c r="J62" s="37" t="s">
        <v>54</v>
      </c>
      <c r="L62" s="39">
        <v>10</v>
      </c>
      <c r="M62" s="38">
        <v>0.33329999999999999</v>
      </c>
      <c r="N62" s="37" t="s">
        <v>72</v>
      </c>
      <c r="O62" s="37" t="s">
        <v>48</v>
      </c>
      <c r="P62" s="37">
        <v>300</v>
      </c>
      <c r="AE62" s="37" t="s">
        <v>1798</v>
      </c>
      <c r="AF62" s="37" t="s">
        <v>51</v>
      </c>
      <c r="AG62" s="37" t="s">
        <v>1706</v>
      </c>
    </row>
    <row r="63" spans="1:33" hidden="1" x14ac:dyDescent="0.2">
      <c r="A63" s="37" t="s">
        <v>17564</v>
      </c>
      <c r="B63" s="37" t="s">
        <v>17164</v>
      </c>
      <c r="C63" s="37" t="s">
        <v>17563</v>
      </c>
      <c r="F63" s="40">
        <v>44272</v>
      </c>
      <c r="H63" s="37">
        <v>24</v>
      </c>
      <c r="I63" s="37" t="s">
        <v>53</v>
      </c>
      <c r="J63" s="37" t="s">
        <v>54</v>
      </c>
      <c r="L63" s="39">
        <v>10</v>
      </c>
      <c r="M63" s="38">
        <v>0.33329999999999999</v>
      </c>
      <c r="N63" s="37" t="s">
        <v>49</v>
      </c>
      <c r="O63" s="37" t="s">
        <v>48</v>
      </c>
      <c r="P63" s="37">
        <v>250</v>
      </c>
      <c r="AE63" s="37" t="s">
        <v>1895</v>
      </c>
      <c r="AF63" s="37" t="s">
        <v>111</v>
      </c>
      <c r="AG63" s="37" t="s">
        <v>17562</v>
      </c>
    </row>
    <row r="64" spans="1:33" hidden="1" x14ac:dyDescent="0.2">
      <c r="A64" s="37" t="s">
        <v>17561</v>
      </c>
      <c r="B64" s="37" t="s">
        <v>17164</v>
      </c>
      <c r="C64" s="37" t="s">
        <v>17010</v>
      </c>
      <c r="F64" s="40">
        <v>44273</v>
      </c>
      <c r="H64" s="37" t="s">
        <v>138</v>
      </c>
      <c r="I64" s="37" t="s">
        <v>137</v>
      </c>
      <c r="J64" s="37" t="s">
        <v>54</v>
      </c>
      <c r="L64" s="39">
        <v>10.15</v>
      </c>
      <c r="M64" s="38">
        <v>1</v>
      </c>
      <c r="N64" s="37" t="s">
        <v>49</v>
      </c>
      <c r="O64" s="37" t="s">
        <v>48</v>
      </c>
      <c r="P64" s="37">
        <v>128</v>
      </c>
      <c r="AE64" s="37" t="s">
        <v>1903</v>
      </c>
      <c r="AF64" s="37" t="s">
        <v>524</v>
      </c>
      <c r="AG64" s="37" t="s">
        <v>17560</v>
      </c>
    </row>
    <row r="65" spans="1:33" hidden="1" x14ac:dyDescent="0.2">
      <c r="A65" s="37" t="s">
        <v>17559</v>
      </c>
      <c r="B65" s="37" t="s">
        <v>17164</v>
      </c>
      <c r="C65" s="37" t="s">
        <v>17558</v>
      </c>
      <c r="F65" s="40">
        <v>44273</v>
      </c>
      <c r="H65" s="37">
        <v>24</v>
      </c>
      <c r="I65" s="37" t="s">
        <v>53</v>
      </c>
      <c r="J65" s="37" t="s">
        <v>54</v>
      </c>
      <c r="L65" s="39">
        <v>10</v>
      </c>
      <c r="M65" s="38">
        <v>0.33329999999999999</v>
      </c>
      <c r="N65" s="37" t="s">
        <v>49</v>
      </c>
      <c r="O65" s="37" t="s">
        <v>167</v>
      </c>
      <c r="P65" s="37">
        <v>250</v>
      </c>
      <c r="AE65" s="37" t="s">
        <v>1786</v>
      </c>
      <c r="AF65" s="37" t="s">
        <v>96</v>
      </c>
      <c r="AG65" s="37" t="s">
        <v>17557</v>
      </c>
    </row>
    <row r="66" spans="1:33" hidden="1" x14ac:dyDescent="0.2">
      <c r="A66" s="37" t="s">
        <v>17556</v>
      </c>
      <c r="B66" s="37" t="s">
        <v>17164</v>
      </c>
      <c r="C66" s="37" t="s">
        <v>17555</v>
      </c>
      <c r="F66" s="40">
        <v>44273</v>
      </c>
      <c r="H66" s="37">
        <v>24</v>
      </c>
      <c r="I66" s="37" t="s">
        <v>53</v>
      </c>
      <c r="J66" s="37" t="s">
        <v>54</v>
      </c>
      <c r="L66" s="39">
        <v>10</v>
      </c>
      <c r="M66" s="38">
        <v>0.33329999999999999</v>
      </c>
      <c r="N66" s="37" t="s">
        <v>66</v>
      </c>
      <c r="O66" s="37" t="s">
        <v>48</v>
      </c>
      <c r="P66" s="37">
        <v>250</v>
      </c>
      <c r="AE66" s="37" t="s">
        <v>1782</v>
      </c>
      <c r="AF66" s="37" t="s">
        <v>51</v>
      </c>
      <c r="AG66" s="37" t="s">
        <v>17554</v>
      </c>
    </row>
    <row r="67" spans="1:33" hidden="1" x14ac:dyDescent="0.2">
      <c r="A67" s="37" t="s">
        <v>17553</v>
      </c>
      <c r="B67" s="37" t="s">
        <v>17164</v>
      </c>
      <c r="C67" s="37" t="s">
        <v>17552</v>
      </c>
      <c r="F67" s="40">
        <v>44274</v>
      </c>
      <c r="H67" s="37">
        <v>18</v>
      </c>
      <c r="I67" s="37" t="s">
        <v>69</v>
      </c>
      <c r="J67" s="37" t="s">
        <v>61</v>
      </c>
      <c r="L67" s="39">
        <v>10</v>
      </c>
      <c r="M67" s="38">
        <v>0.5</v>
      </c>
      <c r="N67" s="37" t="s">
        <v>79</v>
      </c>
      <c r="O67" s="37" t="s">
        <v>48</v>
      </c>
      <c r="P67" s="37">
        <v>250</v>
      </c>
      <c r="AE67" s="37" t="s">
        <v>822</v>
      </c>
      <c r="AF67" s="37" t="s">
        <v>242</v>
      </c>
      <c r="AG67" s="37" t="s">
        <v>118</v>
      </c>
    </row>
    <row r="68" spans="1:33" hidden="1" x14ac:dyDescent="0.2">
      <c r="A68" s="37" t="s">
        <v>17551</v>
      </c>
      <c r="B68" s="37" t="s">
        <v>17164</v>
      </c>
      <c r="C68" s="37" t="s">
        <v>17550</v>
      </c>
      <c r="F68" s="40">
        <v>44274</v>
      </c>
      <c r="H68" s="37">
        <v>24</v>
      </c>
      <c r="I68" s="37" t="s">
        <v>176</v>
      </c>
      <c r="J68" s="37" t="s">
        <v>54</v>
      </c>
      <c r="L68" s="39">
        <v>10</v>
      </c>
      <c r="M68" s="38">
        <v>0.25</v>
      </c>
      <c r="N68" s="37" t="s">
        <v>49</v>
      </c>
      <c r="O68" s="37" t="s">
        <v>167</v>
      </c>
      <c r="P68" s="37">
        <v>225</v>
      </c>
      <c r="AE68" s="37" t="s">
        <v>1811</v>
      </c>
      <c r="AF68" s="37" t="s">
        <v>102</v>
      </c>
      <c r="AG68" s="37" t="s">
        <v>17549</v>
      </c>
    </row>
    <row r="69" spans="1:33" hidden="1" x14ac:dyDescent="0.2">
      <c r="A69" s="37" t="s">
        <v>17548</v>
      </c>
      <c r="B69" s="37" t="s">
        <v>17164</v>
      </c>
      <c r="C69" s="37" t="s">
        <v>17547</v>
      </c>
      <c r="F69" s="40">
        <v>44274</v>
      </c>
      <c r="H69" s="37">
        <v>15</v>
      </c>
      <c r="I69" s="37" t="s">
        <v>69</v>
      </c>
      <c r="J69" s="37" t="s">
        <v>61</v>
      </c>
      <c r="L69" s="39">
        <v>10.199999999999999</v>
      </c>
      <c r="M69" s="38">
        <v>0.5</v>
      </c>
      <c r="N69" s="37" t="s">
        <v>57</v>
      </c>
      <c r="O69" s="37" t="s">
        <v>56</v>
      </c>
      <c r="P69" s="37">
        <v>150</v>
      </c>
      <c r="AE69" s="37" t="s">
        <v>1419</v>
      </c>
      <c r="AF69" s="37" t="s">
        <v>111</v>
      </c>
      <c r="AG69" s="37" t="s">
        <v>17546</v>
      </c>
    </row>
    <row r="70" spans="1:33" hidden="1" x14ac:dyDescent="0.2">
      <c r="A70" s="37" t="s">
        <v>17545</v>
      </c>
      <c r="B70" s="37" t="s">
        <v>17164</v>
      </c>
      <c r="C70" s="37" t="s">
        <v>17544</v>
      </c>
      <c r="F70" s="40">
        <v>44274</v>
      </c>
      <c r="H70" s="37">
        <v>24</v>
      </c>
      <c r="I70" s="37" t="s">
        <v>53</v>
      </c>
      <c r="J70" s="37" t="s">
        <v>54</v>
      </c>
      <c r="L70" s="39">
        <v>10</v>
      </c>
      <c r="M70" s="38">
        <v>0.33329999999999999</v>
      </c>
      <c r="N70" s="37" t="s">
        <v>140</v>
      </c>
      <c r="O70" s="37" t="s">
        <v>48</v>
      </c>
      <c r="P70" s="37">
        <v>250</v>
      </c>
      <c r="AE70" s="37" t="s">
        <v>1811</v>
      </c>
      <c r="AF70" s="37" t="s">
        <v>341</v>
      </c>
      <c r="AG70" s="37" t="s">
        <v>17543</v>
      </c>
    </row>
    <row r="71" spans="1:33" hidden="1" x14ac:dyDescent="0.2">
      <c r="A71" s="37" t="s">
        <v>17542</v>
      </c>
      <c r="B71" s="37" t="s">
        <v>17164</v>
      </c>
      <c r="C71" s="37" t="s">
        <v>17541</v>
      </c>
      <c r="F71" s="40">
        <v>44274</v>
      </c>
      <c r="H71" s="37" t="s">
        <v>386</v>
      </c>
      <c r="I71" s="37" t="s">
        <v>69</v>
      </c>
      <c r="J71" s="37" t="s">
        <v>54</v>
      </c>
      <c r="L71" s="39">
        <v>10.3</v>
      </c>
      <c r="M71" s="38">
        <v>0.5</v>
      </c>
      <c r="N71" s="37" t="s">
        <v>79</v>
      </c>
      <c r="O71" s="37" t="s">
        <v>93</v>
      </c>
      <c r="P71" s="37">
        <v>200</v>
      </c>
      <c r="AE71" s="37" t="s">
        <v>1800</v>
      </c>
      <c r="AF71" s="37" t="s">
        <v>59</v>
      </c>
      <c r="AG71" s="37" t="s">
        <v>17540</v>
      </c>
    </row>
    <row r="72" spans="1:33" hidden="1" x14ac:dyDescent="0.2">
      <c r="A72" s="37" t="s">
        <v>17539</v>
      </c>
      <c r="B72" s="37" t="s">
        <v>17164</v>
      </c>
      <c r="C72" s="37" t="s">
        <v>17538</v>
      </c>
      <c r="F72" s="40">
        <v>44274</v>
      </c>
      <c r="H72" s="37" t="s">
        <v>17537</v>
      </c>
      <c r="I72" s="37" t="s">
        <v>137</v>
      </c>
      <c r="J72" s="37" t="s">
        <v>61</v>
      </c>
      <c r="L72" s="39">
        <v>10.199999999999999</v>
      </c>
      <c r="M72" s="38">
        <v>1</v>
      </c>
      <c r="N72" s="37" t="s">
        <v>79</v>
      </c>
      <c r="O72" s="37" t="s">
        <v>48</v>
      </c>
      <c r="P72" s="37">
        <v>150</v>
      </c>
      <c r="AE72" s="37" t="s">
        <v>1790</v>
      </c>
      <c r="AF72" s="37" t="s">
        <v>51</v>
      </c>
      <c r="AG72" s="37" t="s">
        <v>17536</v>
      </c>
    </row>
    <row r="73" spans="1:33" hidden="1" x14ac:dyDescent="0.2">
      <c r="A73" s="37" t="s">
        <v>17535</v>
      </c>
      <c r="B73" s="37" t="s">
        <v>17164</v>
      </c>
      <c r="C73" s="37" t="s">
        <v>17534</v>
      </c>
      <c r="F73" s="40">
        <v>44277</v>
      </c>
      <c r="H73" s="37">
        <v>24</v>
      </c>
      <c r="I73" s="37" t="s">
        <v>69</v>
      </c>
      <c r="J73" s="37" t="s">
        <v>54</v>
      </c>
      <c r="L73" s="39">
        <v>10</v>
      </c>
      <c r="M73" s="38">
        <v>0.5</v>
      </c>
      <c r="N73" s="37" t="s">
        <v>49</v>
      </c>
      <c r="O73" s="37" t="s">
        <v>48</v>
      </c>
      <c r="P73" s="37">
        <v>200</v>
      </c>
      <c r="AE73" s="37" t="s">
        <v>1786</v>
      </c>
      <c r="AF73" s="37" t="s">
        <v>1176</v>
      </c>
      <c r="AG73" s="37" t="s">
        <v>17533</v>
      </c>
    </row>
    <row r="74" spans="1:33" hidden="1" x14ac:dyDescent="0.2">
      <c r="A74" s="37" t="s">
        <v>17532</v>
      </c>
      <c r="B74" s="37" t="s">
        <v>17164</v>
      </c>
      <c r="C74" s="37" t="s">
        <v>1887</v>
      </c>
      <c r="F74" s="40">
        <v>44277</v>
      </c>
      <c r="H74" s="37">
        <v>24</v>
      </c>
      <c r="I74" s="37" t="s">
        <v>53</v>
      </c>
      <c r="J74" s="37" t="s">
        <v>54</v>
      </c>
      <c r="L74" s="39">
        <v>10</v>
      </c>
      <c r="M74" s="38">
        <v>0.33329999999999999</v>
      </c>
      <c r="N74" s="37" t="s">
        <v>147</v>
      </c>
      <c r="O74" s="37" t="s">
        <v>48</v>
      </c>
      <c r="P74" s="37">
        <v>200</v>
      </c>
      <c r="AE74" s="37" t="s">
        <v>1782</v>
      </c>
      <c r="AF74" s="37" t="s">
        <v>102</v>
      </c>
      <c r="AG74" s="37" t="s">
        <v>17531</v>
      </c>
    </row>
    <row r="75" spans="1:33" hidden="1" x14ac:dyDescent="0.2">
      <c r="A75" s="37" t="s">
        <v>17530</v>
      </c>
      <c r="B75" s="37" t="s">
        <v>17164</v>
      </c>
      <c r="C75" s="37" t="s">
        <v>17529</v>
      </c>
      <c r="F75" s="40">
        <v>44277</v>
      </c>
      <c r="H75" s="37">
        <v>24</v>
      </c>
      <c r="I75" s="37" t="s">
        <v>176</v>
      </c>
      <c r="J75" s="37" t="s">
        <v>54</v>
      </c>
      <c r="L75" s="39">
        <v>10</v>
      </c>
      <c r="M75" s="38">
        <v>0.25</v>
      </c>
      <c r="N75" s="37" t="s">
        <v>49</v>
      </c>
      <c r="O75" s="37" t="s">
        <v>48</v>
      </c>
      <c r="P75" s="37">
        <v>250</v>
      </c>
      <c r="AE75" s="37" t="s">
        <v>1798</v>
      </c>
      <c r="AF75" s="37" t="s">
        <v>115</v>
      </c>
      <c r="AG75" s="37" t="s">
        <v>288</v>
      </c>
    </row>
    <row r="76" spans="1:33" hidden="1" x14ac:dyDescent="0.2">
      <c r="A76" s="37" t="s">
        <v>17528</v>
      </c>
      <c r="B76" s="37" t="s">
        <v>17164</v>
      </c>
      <c r="C76" s="37" t="s">
        <v>17527</v>
      </c>
      <c r="F76" s="40">
        <v>44277</v>
      </c>
      <c r="H76" s="37">
        <v>24</v>
      </c>
      <c r="I76" s="37" t="s">
        <v>176</v>
      </c>
      <c r="J76" s="37" t="s">
        <v>54</v>
      </c>
      <c r="L76" s="39">
        <v>10</v>
      </c>
      <c r="M76" s="38">
        <v>0.25</v>
      </c>
      <c r="N76" s="37" t="s">
        <v>130</v>
      </c>
      <c r="O76" s="37" t="s">
        <v>48</v>
      </c>
      <c r="P76" s="37">
        <v>250</v>
      </c>
      <c r="AE76" s="37" t="s">
        <v>1798</v>
      </c>
      <c r="AF76" s="37" t="s">
        <v>115</v>
      </c>
      <c r="AG76" s="37" t="s">
        <v>17526</v>
      </c>
    </row>
    <row r="77" spans="1:33" hidden="1" x14ac:dyDescent="0.2">
      <c r="A77" s="37" t="s">
        <v>17525</v>
      </c>
      <c r="B77" s="37" t="s">
        <v>17164</v>
      </c>
      <c r="C77" s="37" t="s">
        <v>17524</v>
      </c>
      <c r="F77" s="40">
        <v>44278</v>
      </c>
      <c r="H77" s="37">
        <v>24</v>
      </c>
      <c r="I77" s="37" t="s">
        <v>53</v>
      </c>
      <c r="J77" s="37" t="s">
        <v>61</v>
      </c>
      <c r="L77" s="39">
        <v>10</v>
      </c>
      <c r="M77" s="38">
        <v>0.33329999999999999</v>
      </c>
      <c r="N77" s="37" t="s">
        <v>79</v>
      </c>
      <c r="O77" s="37" t="s">
        <v>48</v>
      </c>
      <c r="P77" s="37">
        <v>200</v>
      </c>
      <c r="AE77" s="37" t="s">
        <v>1782</v>
      </c>
      <c r="AF77" s="37" t="s">
        <v>68</v>
      </c>
      <c r="AG77" s="37" t="s">
        <v>17523</v>
      </c>
    </row>
    <row r="78" spans="1:33" hidden="1" x14ac:dyDescent="0.2">
      <c r="A78" s="37" t="s">
        <v>17522</v>
      </c>
      <c r="B78" s="37" t="s">
        <v>17164</v>
      </c>
      <c r="C78" s="37" t="s">
        <v>17521</v>
      </c>
      <c r="F78" s="40">
        <v>44278</v>
      </c>
      <c r="H78" s="37">
        <v>24</v>
      </c>
      <c r="I78" s="37" t="s">
        <v>53</v>
      </c>
      <c r="J78" s="37" t="s">
        <v>54</v>
      </c>
      <c r="L78" s="39">
        <v>10</v>
      </c>
      <c r="M78" s="38">
        <v>0.33329999999999999</v>
      </c>
      <c r="N78" s="37" t="s">
        <v>57</v>
      </c>
      <c r="O78" s="37" t="s">
        <v>48</v>
      </c>
      <c r="P78" s="37">
        <v>200</v>
      </c>
      <c r="AE78" s="37" t="s">
        <v>1818</v>
      </c>
      <c r="AF78" s="37" t="s">
        <v>839</v>
      </c>
      <c r="AG78" s="37" t="s">
        <v>17520</v>
      </c>
    </row>
    <row r="79" spans="1:33" hidden="1" x14ac:dyDescent="0.2">
      <c r="A79" s="37" t="s">
        <v>17519</v>
      </c>
      <c r="B79" s="37" t="s">
        <v>17164</v>
      </c>
      <c r="C79" s="37" t="s">
        <v>17518</v>
      </c>
      <c r="F79" s="40">
        <v>44278</v>
      </c>
      <c r="H79" s="37">
        <v>24</v>
      </c>
      <c r="I79" s="37" t="s">
        <v>53</v>
      </c>
      <c r="J79" s="37" t="s">
        <v>54</v>
      </c>
      <c r="L79" s="39">
        <v>10</v>
      </c>
      <c r="M79" s="38">
        <v>0.33329999999999999</v>
      </c>
      <c r="N79" s="37" t="s">
        <v>310</v>
      </c>
      <c r="O79" s="37" t="s">
        <v>48</v>
      </c>
      <c r="P79" s="37">
        <v>200</v>
      </c>
      <c r="AE79" s="37" t="s">
        <v>1782</v>
      </c>
      <c r="AF79" s="37" t="s">
        <v>200</v>
      </c>
      <c r="AG79" s="37" t="s">
        <v>17517</v>
      </c>
    </row>
    <row r="80" spans="1:33" hidden="1" x14ac:dyDescent="0.2">
      <c r="A80" s="37" t="s">
        <v>17516</v>
      </c>
      <c r="B80" s="37" t="s">
        <v>17164</v>
      </c>
      <c r="C80" s="37" t="s">
        <v>17515</v>
      </c>
      <c r="F80" s="40">
        <v>44278</v>
      </c>
      <c r="H80" s="37">
        <v>24</v>
      </c>
      <c r="I80" s="37" t="s">
        <v>137</v>
      </c>
      <c r="J80" s="37" t="s">
        <v>61</v>
      </c>
      <c r="L80" s="39">
        <v>10</v>
      </c>
      <c r="M80" s="38">
        <v>1</v>
      </c>
      <c r="N80" s="37" t="s">
        <v>130</v>
      </c>
      <c r="O80" s="37" t="s">
        <v>219</v>
      </c>
      <c r="P80" s="37">
        <v>100</v>
      </c>
      <c r="AE80" s="37" t="s">
        <v>1379</v>
      </c>
      <c r="AF80" s="37" t="s">
        <v>87</v>
      </c>
      <c r="AG80" s="37" t="s">
        <v>17514</v>
      </c>
    </row>
    <row r="81" spans="1:33" hidden="1" x14ac:dyDescent="0.2">
      <c r="A81" s="37" t="s">
        <v>17513</v>
      </c>
      <c r="B81" s="37" t="s">
        <v>17164</v>
      </c>
      <c r="C81" s="37" t="s">
        <v>17512</v>
      </c>
      <c r="F81" s="40">
        <v>44279</v>
      </c>
      <c r="H81" s="37" t="s">
        <v>150</v>
      </c>
      <c r="I81" s="37" t="s">
        <v>119</v>
      </c>
      <c r="J81" s="37" t="s">
        <v>61</v>
      </c>
      <c r="L81" s="39">
        <v>10</v>
      </c>
      <c r="M81" s="38">
        <v>0.2</v>
      </c>
      <c r="N81" s="37" t="s">
        <v>57</v>
      </c>
      <c r="O81" s="37" t="s">
        <v>56</v>
      </c>
      <c r="P81" s="37">
        <v>300</v>
      </c>
      <c r="AE81" s="37" t="s">
        <v>1798</v>
      </c>
      <c r="AF81" s="37" t="s">
        <v>90</v>
      </c>
      <c r="AG81" s="37" t="s">
        <v>17511</v>
      </c>
    </row>
    <row r="82" spans="1:33" hidden="1" x14ac:dyDescent="0.2">
      <c r="A82" s="37" t="s">
        <v>17510</v>
      </c>
      <c r="B82" s="37" t="s">
        <v>17164</v>
      </c>
      <c r="C82" s="37" t="s">
        <v>17509</v>
      </c>
      <c r="F82" s="40">
        <v>44279</v>
      </c>
      <c r="H82" s="37">
        <v>24</v>
      </c>
      <c r="I82" s="37" t="s">
        <v>69</v>
      </c>
      <c r="J82" s="37" t="s">
        <v>54</v>
      </c>
      <c r="L82" s="39">
        <v>10</v>
      </c>
      <c r="M82" s="38">
        <v>0.5</v>
      </c>
      <c r="N82" s="37" t="s">
        <v>49</v>
      </c>
      <c r="O82" s="37" t="s">
        <v>167</v>
      </c>
      <c r="P82" s="37">
        <v>200</v>
      </c>
      <c r="AE82" s="37" t="s">
        <v>1786</v>
      </c>
      <c r="AF82" s="37" t="s">
        <v>96</v>
      </c>
      <c r="AG82" s="37" t="s">
        <v>17508</v>
      </c>
    </row>
    <row r="83" spans="1:33" hidden="1" x14ac:dyDescent="0.2">
      <c r="A83" s="37" t="s">
        <v>17507</v>
      </c>
      <c r="B83" s="37" t="s">
        <v>17164</v>
      </c>
      <c r="C83" s="37" t="s">
        <v>17506</v>
      </c>
      <c r="F83" s="40">
        <v>44279</v>
      </c>
      <c r="H83" s="37" t="s">
        <v>150</v>
      </c>
      <c r="I83" s="37" t="s">
        <v>176</v>
      </c>
      <c r="J83" s="37" t="s">
        <v>54</v>
      </c>
      <c r="L83" s="39">
        <v>10</v>
      </c>
      <c r="M83" s="38">
        <v>0.25</v>
      </c>
      <c r="N83" s="37" t="s">
        <v>79</v>
      </c>
      <c r="O83" s="37" t="s">
        <v>48</v>
      </c>
      <c r="P83" s="37">
        <v>500</v>
      </c>
      <c r="AE83" s="37" t="s">
        <v>1814</v>
      </c>
      <c r="AF83" s="37" t="s">
        <v>51</v>
      </c>
      <c r="AG83" s="37" t="s">
        <v>118</v>
      </c>
    </row>
    <row r="84" spans="1:33" hidden="1" x14ac:dyDescent="0.2">
      <c r="A84" s="37" t="s">
        <v>17505</v>
      </c>
      <c r="B84" s="37" t="s">
        <v>17164</v>
      </c>
      <c r="C84" s="37" t="s">
        <v>17504</v>
      </c>
      <c r="F84" s="40">
        <v>44279</v>
      </c>
      <c r="H84" s="37">
        <v>24</v>
      </c>
      <c r="I84" s="37" t="s">
        <v>53</v>
      </c>
      <c r="J84" s="37" t="s">
        <v>54</v>
      </c>
      <c r="L84" s="39">
        <v>10</v>
      </c>
      <c r="M84" s="38">
        <v>0.33329999999999999</v>
      </c>
      <c r="N84" s="37" t="s">
        <v>130</v>
      </c>
      <c r="O84" s="37" t="s">
        <v>48</v>
      </c>
      <c r="P84" s="37">
        <v>150</v>
      </c>
      <c r="AE84" s="37" t="s">
        <v>1786</v>
      </c>
      <c r="AF84" s="37" t="s">
        <v>112</v>
      </c>
      <c r="AG84" s="37" t="s">
        <v>17503</v>
      </c>
    </row>
    <row r="85" spans="1:33" hidden="1" x14ac:dyDescent="0.2">
      <c r="A85" s="37" t="s">
        <v>17502</v>
      </c>
      <c r="B85" s="37" t="s">
        <v>17164</v>
      </c>
      <c r="C85" s="37" t="s">
        <v>17501</v>
      </c>
      <c r="F85" s="40">
        <v>44280</v>
      </c>
      <c r="H85" s="37">
        <v>24</v>
      </c>
      <c r="I85" s="37" t="s">
        <v>176</v>
      </c>
      <c r="J85" s="37" t="s">
        <v>61</v>
      </c>
      <c r="L85" s="39">
        <v>10</v>
      </c>
      <c r="M85" s="38">
        <v>0.25</v>
      </c>
      <c r="N85" s="37" t="s">
        <v>79</v>
      </c>
      <c r="O85" s="37" t="s">
        <v>48</v>
      </c>
      <c r="P85" s="37">
        <v>275</v>
      </c>
      <c r="AE85" s="37" t="s">
        <v>1798</v>
      </c>
      <c r="AF85" s="37" t="s">
        <v>122</v>
      </c>
      <c r="AG85" s="37" t="s">
        <v>17500</v>
      </c>
    </row>
    <row r="86" spans="1:33" hidden="1" x14ac:dyDescent="0.2">
      <c r="A86" s="37" t="s">
        <v>17499</v>
      </c>
      <c r="B86" s="37" t="s">
        <v>17164</v>
      </c>
      <c r="C86" s="37" t="s">
        <v>17498</v>
      </c>
      <c r="F86" s="40">
        <v>44280</v>
      </c>
      <c r="H86" s="37">
        <v>24</v>
      </c>
      <c r="I86" s="37" t="s">
        <v>69</v>
      </c>
      <c r="J86" s="37" t="s">
        <v>54</v>
      </c>
      <c r="L86" s="39">
        <v>10</v>
      </c>
      <c r="M86" s="38">
        <v>0.5</v>
      </c>
      <c r="N86" s="37" t="s">
        <v>147</v>
      </c>
      <c r="O86" s="37" t="s">
        <v>48</v>
      </c>
      <c r="P86" s="37">
        <v>150</v>
      </c>
      <c r="AE86" s="37" t="s">
        <v>1796</v>
      </c>
      <c r="AF86" s="37" t="s">
        <v>267</v>
      </c>
      <c r="AG86" s="37" t="s">
        <v>17497</v>
      </c>
    </row>
    <row r="87" spans="1:33" hidden="1" x14ac:dyDescent="0.2">
      <c r="A87" s="37" t="s">
        <v>17496</v>
      </c>
      <c r="B87" s="37" t="s">
        <v>17164</v>
      </c>
      <c r="C87" s="37" t="s">
        <v>17495</v>
      </c>
      <c r="F87" s="40">
        <v>44281</v>
      </c>
      <c r="H87" s="37">
        <v>24</v>
      </c>
      <c r="I87" s="37" t="s">
        <v>176</v>
      </c>
      <c r="J87" s="37" t="s">
        <v>61</v>
      </c>
      <c r="L87" s="39">
        <v>10</v>
      </c>
      <c r="M87" s="38">
        <v>0.25</v>
      </c>
      <c r="N87" s="37" t="s">
        <v>147</v>
      </c>
      <c r="O87" s="37" t="s">
        <v>48</v>
      </c>
      <c r="P87" s="37">
        <v>125</v>
      </c>
      <c r="AE87" s="37" t="s">
        <v>1782</v>
      </c>
      <c r="AF87" s="37" t="s">
        <v>341</v>
      </c>
      <c r="AG87" s="37" t="s">
        <v>340</v>
      </c>
    </row>
    <row r="88" spans="1:33" hidden="1" x14ac:dyDescent="0.2">
      <c r="A88" s="37" t="s">
        <v>17494</v>
      </c>
      <c r="B88" s="37" t="s">
        <v>17164</v>
      </c>
      <c r="C88" s="37" t="s">
        <v>17493</v>
      </c>
      <c r="F88" s="40">
        <v>44281</v>
      </c>
      <c r="H88" s="37">
        <v>24</v>
      </c>
      <c r="I88" s="37" t="s">
        <v>176</v>
      </c>
      <c r="J88" s="37" t="s">
        <v>61</v>
      </c>
      <c r="L88" s="39">
        <v>10</v>
      </c>
      <c r="M88" s="38">
        <v>0.25</v>
      </c>
      <c r="N88" s="37" t="s">
        <v>147</v>
      </c>
      <c r="O88" s="37" t="s">
        <v>48</v>
      </c>
      <c r="P88" s="37">
        <v>200</v>
      </c>
      <c r="AE88" s="37" t="s">
        <v>1782</v>
      </c>
      <c r="AF88" s="37" t="s">
        <v>341</v>
      </c>
      <c r="AG88" s="37" t="s">
        <v>340</v>
      </c>
    </row>
    <row r="89" spans="1:33" hidden="1" x14ac:dyDescent="0.2">
      <c r="A89" s="37" t="s">
        <v>17492</v>
      </c>
      <c r="B89" s="37" t="s">
        <v>17164</v>
      </c>
      <c r="C89" s="37" t="s">
        <v>17491</v>
      </c>
      <c r="F89" s="40">
        <v>44281</v>
      </c>
      <c r="H89" s="37">
        <v>24</v>
      </c>
      <c r="I89" s="37" t="s">
        <v>53</v>
      </c>
      <c r="J89" s="37" t="s">
        <v>54</v>
      </c>
      <c r="L89" s="39">
        <v>10</v>
      </c>
      <c r="M89" s="38">
        <v>0.33329999999999999</v>
      </c>
      <c r="N89" s="37" t="s">
        <v>147</v>
      </c>
      <c r="O89" s="37" t="s">
        <v>48</v>
      </c>
      <c r="P89" s="37">
        <v>250</v>
      </c>
      <c r="AE89" s="37" t="s">
        <v>1800</v>
      </c>
      <c r="AF89" s="37" t="s">
        <v>52</v>
      </c>
      <c r="AG89" s="37" t="s">
        <v>17490</v>
      </c>
    </row>
    <row r="90" spans="1:33" hidden="1" x14ac:dyDescent="0.2">
      <c r="A90" s="37" t="s">
        <v>17489</v>
      </c>
      <c r="B90" s="37" t="s">
        <v>17164</v>
      </c>
      <c r="C90" s="37" t="s">
        <v>17488</v>
      </c>
      <c r="F90" s="40">
        <v>44281</v>
      </c>
      <c r="H90" s="37">
        <v>18</v>
      </c>
      <c r="I90" s="37" t="s">
        <v>69</v>
      </c>
      <c r="J90" s="37" t="s">
        <v>54</v>
      </c>
      <c r="L90" s="39">
        <v>10.1</v>
      </c>
      <c r="M90" s="38">
        <v>0.5</v>
      </c>
      <c r="N90" s="37" t="s">
        <v>49</v>
      </c>
      <c r="O90" s="37" t="s">
        <v>48</v>
      </c>
      <c r="P90" s="37">
        <v>250</v>
      </c>
      <c r="AE90" s="37" t="s">
        <v>1798</v>
      </c>
      <c r="AF90" s="37" t="s">
        <v>87</v>
      </c>
      <c r="AG90" s="37" t="s">
        <v>17487</v>
      </c>
    </row>
    <row r="91" spans="1:33" hidden="1" x14ac:dyDescent="0.2">
      <c r="A91" s="37" t="s">
        <v>17486</v>
      </c>
      <c r="B91" s="37" t="s">
        <v>17164</v>
      </c>
      <c r="C91" s="37" t="s">
        <v>17485</v>
      </c>
      <c r="F91" s="40">
        <v>44284</v>
      </c>
      <c r="H91" s="37" t="s">
        <v>17484</v>
      </c>
      <c r="I91" s="37" t="s">
        <v>53</v>
      </c>
      <c r="J91" s="37" t="s">
        <v>54</v>
      </c>
      <c r="L91" s="39">
        <v>10</v>
      </c>
      <c r="M91" s="38">
        <v>0.33329999999999999</v>
      </c>
      <c r="N91" s="37" t="s">
        <v>79</v>
      </c>
      <c r="O91" s="37" t="s">
        <v>48</v>
      </c>
      <c r="P91" s="37">
        <v>350</v>
      </c>
      <c r="AE91" s="37" t="s">
        <v>1782</v>
      </c>
      <c r="AF91" s="37" t="s">
        <v>122</v>
      </c>
      <c r="AG91" s="37" t="s">
        <v>118</v>
      </c>
    </row>
    <row r="92" spans="1:33" hidden="1" x14ac:dyDescent="0.2">
      <c r="A92" s="37" t="s">
        <v>17483</v>
      </c>
      <c r="B92" s="37" t="s">
        <v>17164</v>
      </c>
      <c r="C92" s="37" t="s">
        <v>17482</v>
      </c>
      <c r="F92" s="40">
        <v>44284</v>
      </c>
      <c r="H92" s="37">
        <v>12</v>
      </c>
      <c r="I92" s="37" t="s">
        <v>176</v>
      </c>
      <c r="J92" s="37" t="s">
        <v>61</v>
      </c>
      <c r="L92" s="39">
        <v>10</v>
      </c>
      <c r="M92" s="38">
        <v>0.25</v>
      </c>
      <c r="N92" s="37" t="s">
        <v>49</v>
      </c>
      <c r="O92" s="37" t="s">
        <v>48</v>
      </c>
      <c r="P92" s="37">
        <v>300</v>
      </c>
      <c r="AE92" s="37" t="s">
        <v>1419</v>
      </c>
      <c r="AF92" s="37" t="s">
        <v>169</v>
      </c>
      <c r="AG92" s="37" t="s">
        <v>49</v>
      </c>
    </row>
    <row r="93" spans="1:33" hidden="1" x14ac:dyDescent="0.2">
      <c r="A93" s="37" t="s">
        <v>17481</v>
      </c>
      <c r="B93" s="37" t="s">
        <v>17164</v>
      </c>
      <c r="C93" s="37" t="s">
        <v>17480</v>
      </c>
      <c r="F93" s="40">
        <v>44285</v>
      </c>
      <c r="H93" s="37">
        <v>24</v>
      </c>
      <c r="I93" s="37" t="s">
        <v>53</v>
      </c>
      <c r="J93" s="37" t="s">
        <v>61</v>
      </c>
      <c r="L93" s="39">
        <v>10</v>
      </c>
      <c r="M93" s="38">
        <v>0.33329999999999999</v>
      </c>
      <c r="N93" s="37" t="s">
        <v>49</v>
      </c>
      <c r="O93" s="37" t="s">
        <v>167</v>
      </c>
      <c r="P93" s="37">
        <v>250</v>
      </c>
      <c r="AE93" s="37" t="s">
        <v>1800</v>
      </c>
      <c r="AF93" s="37" t="s">
        <v>51</v>
      </c>
      <c r="AG93" s="37" t="s">
        <v>17479</v>
      </c>
    </row>
    <row r="94" spans="1:33" hidden="1" x14ac:dyDescent="0.2">
      <c r="A94" s="37" t="s">
        <v>17478</v>
      </c>
      <c r="B94" s="37" t="s">
        <v>17164</v>
      </c>
      <c r="C94" s="37" t="s">
        <v>17477</v>
      </c>
      <c r="F94" s="40">
        <v>44285</v>
      </c>
      <c r="H94" s="37">
        <v>24</v>
      </c>
      <c r="I94" s="37" t="s">
        <v>53</v>
      </c>
      <c r="J94" s="37" t="s">
        <v>54</v>
      </c>
      <c r="L94" s="39">
        <v>10</v>
      </c>
      <c r="M94" s="38">
        <v>0.33329999999999999</v>
      </c>
      <c r="N94" s="37" t="s">
        <v>49</v>
      </c>
      <c r="O94" s="37" t="s">
        <v>48</v>
      </c>
      <c r="P94" s="37">
        <v>300</v>
      </c>
      <c r="AE94" s="37" t="s">
        <v>1419</v>
      </c>
      <c r="AF94" s="37" t="s">
        <v>52</v>
      </c>
      <c r="AG94" s="37" t="s">
        <v>17476</v>
      </c>
    </row>
    <row r="95" spans="1:33" hidden="1" x14ac:dyDescent="0.2">
      <c r="A95" s="37" t="s">
        <v>17475</v>
      </c>
      <c r="B95" s="37" t="s">
        <v>17164</v>
      </c>
      <c r="C95" s="37" t="s">
        <v>17474</v>
      </c>
      <c r="F95" s="40">
        <v>44291</v>
      </c>
      <c r="H95" s="37">
        <v>24</v>
      </c>
      <c r="I95" s="37" t="s">
        <v>53</v>
      </c>
      <c r="J95" s="37" t="s">
        <v>61</v>
      </c>
      <c r="L95" s="39">
        <v>10</v>
      </c>
      <c r="M95" s="38">
        <v>0.33329999999999999</v>
      </c>
      <c r="N95" s="37" t="s">
        <v>49</v>
      </c>
      <c r="O95" s="37" t="s">
        <v>48</v>
      </c>
      <c r="P95" s="37">
        <v>250</v>
      </c>
      <c r="AE95" s="37" t="s">
        <v>1810</v>
      </c>
      <c r="AF95" s="37" t="s">
        <v>87</v>
      </c>
      <c r="AG95" s="37" t="s">
        <v>17473</v>
      </c>
    </row>
    <row r="96" spans="1:33" hidden="1" x14ac:dyDescent="0.2">
      <c r="A96" s="37" t="s">
        <v>17472</v>
      </c>
      <c r="B96" s="37" t="s">
        <v>17164</v>
      </c>
      <c r="C96" s="37" t="s">
        <v>17471</v>
      </c>
      <c r="F96" s="40">
        <v>44291</v>
      </c>
      <c r="H96" s="37">
        <v>24</v>
      </c>
      <c r="I96" s="37" t="s">
        <v>69</v>
      </c>
      <c r="J96" s="37" t="s">
        <v>61</v>
      </c>
      <c r="L96" s="39">
        <v>10</v>
      </c>
      <c r="M96" s="38">
        <v>0.5</v>
      </c>
      <c r="N96" s="37" t="s">
        <v>66</v>
      </c>
      <c r="O96" s="37" t="s">
        <v>48</v>
      </c>
      <c r="P96" s="37">
        <v>250</v>
      </c>
      <c r="AE96" s="37" t="s">
        <v>1865</v>
      </c>
      <c r="AF96" s="37" t="s">
        <v>111</v>
      </c>
      <c r="AG96" s="37" t="s">
        <v>17470</v>
      </c>
    </row>
    <row r="97" spans="1:33" hidden="1" x14ac:dyDescent="0.2">
      <c r="A97" s="37" t="s">
        <v>17469</v>
      </c>
      <c r="B97" s="37" t="s">
        <v>17164</v>
      </c>
      <c r="C97" s="37" t="s">
        <v>17468</v>
      </c>
      <c r="F97" s="40">
        <v>44292</v>
      </c>
      <c r="H97" s="37">
        <v>24</v>
      </c>
      <c r="I97" s="37" t="s">
        <v>83</v>
      </c>
      <c r="L97" s="39">
        <v>10</v>
      </c>
      <c r="M97" s="38">
        <v>0</v>
      </c>
      <c r="N97" s="37" t="s">
        <v>130</v>
      </c>
      <c r="O97" s="37" t="s">
        <v>48</v>
      </c>
      <c r="P97" s="37">
        <v>175</v>
      </c>
      <c r="AE97" s="37" t="s">
        <v>1805</v>
      </c>
      <c r="AF97" s="37" t="s">
        <v>52</v>
      </c>
      <c r="AG97" s="37" t="s">
        <v>1334</v>
      </c>
    </row>
    <row r="98" spans="1:33" hidden="1" x14ac:dyDescent="0.2">
      <c r="A98" s="37" t="s">
        <v>17467</v>
      </c>
      <c r="B98" s="37" t="s">
        <v>17164</v>
      </c>
      <c r="C98" s="37" t="s">
        <v>17466</v>
      </c>
      <c r="F98" s="40">
        <v>44292</v>
      </c>
      <c r="H98" s="37" t="s">
        <v>594</v>
      </c>
      <c r="I98" s="37" t="s">
        <v>176</v>
      </c>
      <c r="J98" s="37" t="s">
        <v>61</v>
      </c>
      <c r="L98" s="39">
        <v>10</v>
      </c>
      <c r="M98" s="38">
        <v>0.25</v>
      </c>
      <c r="N98" s="37" t="s">
        <v>49</v>
      </c>
      <c r="O98" s="37" t="s">
        <v>48</v>
      </c>
      <c r="P98" s="37">
        <v>300</v>
      </c>
      <c r="AE98" s="37" t="s">
        <v>1811</v>
      </c>
      <c r="AF98" s="37" t="s">
        <v>17465</v>
      </c>
      <c r="AG98" s="37" t="s">
        <v>17464</v>
      </c>
    </row>
    <row r="99" spans="1:33" hidden="1" x14ac:dyDescent="0.2">
      <c r="A99" s="37" t="s">
        <v>17463</v>
      </c>
      <c r="B99" s="37" t="s">
        <v>17164</v>
      </c>
      <c r="C99" s="37" t="s">
        <v>17462</v>
      </c>
      <c r="F99" s="40">
        <v>44293</v>
      </c>
      <c r="H99" s="37">
        <v>24</v>
      </c>
      <c r="I99" s="37" t="s">
        <v>119</v>
      </c>
      <c r="J99" s="37" t="s">
        <v>61</v>
      </c>
      <c r="L99" s="39">
        <v>10</v>
      </c>
      <c r="M99" s="38">
        <v>0.2</v>
      </c>
      <c r="N99" s="37" t="s">
        <v>79</v>
      </c>
      <c r="O99" s="37" t="s">
        <v>48</v>
      </c>
      <c r="P99" s="37">
        <v>300</v>
      </c>
      <c r="AE99" s="37" t="s">
        <v>1782</v>
      </c>
      <c r="AF99" s="37" t="s">
        <v>59</v>
      </c>
      <c r="AG99" s="37" t="s">
        <v>15737</v>
      </c>
    </row>
    <row r="100" spans="1:33" hidden="1" x14ac:dyDescent="0.2">
      <c r="A100" s="37" t="s">
        <v>17461</v>
      </c>
      <c r="B100" s="37" t="s">
        <v>17164</v>
      </c>
      <c r="C100" s="37" t="s">
        <v>17460</v>
      </c>
      <c r="F100" s="40">
        <v>44294</v>
      </c>
      <c r="H100" s="37">
        <v>24</v>
      </c>
      <c r="I100" s="37" t="s">
        <v>53</v>
      </c>
      <c r="J100" s="37" t="s">
        <v>54</v>
      </c>
      <c r="L100" s="39">
        <v>10</v>
      </c>
      <c r="M100" s="38">
        <v>0.33329999999999999</v>
      </c>
      <c r="N100" s="37" t="s">
        <v>72</v>
      </c>
      <c r="O100" s="37" t="s">
        <v>48</v>
      </c>
      <c r="P100" s="37">
        <v>500</v>
      </c>
      <c r="AE100" s="37" t="s">
        <v>1818</v>
      </c>
      <c r="AF100" s="37" t="s">
        <v>96</v>
      </c>
      <c r="AG100" s="37" t="s">
        <v>17459</v>
      </c>
    </row>
    <row r="101" spans="1:33" hidden="1" x14ac:dyDescent="0.2">
      <c r="A101" s="37" t="s">
        <v>17458</v>
      </c>
      <c r="B101" s="37" t="s">
        <v>17164</v>
      </c>
      <c r="C101" s="37" t="s">
        <v>17457</v>
      </c>
      <c r="F101" s="40">
        <v>44302</v>
      </c>
      <c r="H101" s="37">
        <v>24</v>
      </c>
      <c r="I101" s="37" t="s">
        <v>53</v>
      </c>
      <c r="J101" s="37" t="s">
        <v>54</v>
      </c>
      <c r="L101" s="39">
        <v>10</v>
      </c>
      <c r="M101" s="38">
        <v>0.33329999999999999</v>
      </c>
      <c r="N101" s="37" t="s">
        <v>49</v>
      </c>
      <c r="O101" s="37" t="s">
        <v>48</v>
      </c>
      <c r="P101" s="37">
        <v>300</v>
      </c>
      <c r="AE101" s="37" t="s">
        <v>1818</v>
      </c>
      <c r="AF101" s="37" t="s">
        <v>74</v>
      </c>
      <c r="AG101" s="37" t="s">
        <v>49</v>
      </c>
    </row>
    <row r="102" spans="1:33" hidden="1" x14ac:dyDescent="0.2">
      <c r="A102" s="37" t="s">
        <v>17456</v>
      </c>
      <c r="B102" s="37" t="s">
        <v>17164</v>
      </c>
      <c r="C102" s="37" t="s">
        <v>17455</v>
      </c>
      <c r="F102" s="40">
        <v>44315</v>
      </c>
      <c r="H102" s="37">
        <v>18</v>
      </c>
      <c r="I102" s="37" t="s">
        <v>69</v>
      </c>
      <c r="J102" s="37" t="s">
        <v>61</v>
      </c>
      <c r="L102" s="39">
        <v>10</v>
      </c>
      <c r="M102" s="38">
        <v>0.5</v>
      </c>
      <c r="N102" s="37" t="s">
        <v>72</v>
      </c>
      <c r="O102" s="37" t="s">
        <v>56</v>
      </c>
      <c r="P102" s="37">
        <v>150</v>
      </c>
      <c r="AE102" s="37" t="s">
        <v>2192</v>
      </c>
      <c r="AF102" s="37" t="s">
        <v>112</v>
      </c>
      <c r="AG102" s="37" t="s">
        <v>17454</v>
      </c>
    </row>
    <row r="103" spans="1:33" hidden="1" x14ac:dyDescent="0.2">
      <c r="A103" s="37" t="s">
        <v>17453</v>
      </c>
      <c r="B103" s="37" t="s">
        <v>17164</v>
      </c>
      <c r="C103" s="37" t="s">
        <v>17452</v>
      </c>
      <c r="F103" s="40">
        <v>44315</v>
      </c>
      <c r="H103" s="37">
        <v>18</v>
      </c>
      <c r="I103" s="37" t="s">
        <v>69</v>
      </c>
      <c r="J103" s="37" t="s">
        <v>61</v>
      </c>
      <c r="L103" s="39">
        <v>10</v>
      </c>
      <c r="M103" s="38">
        <v>0.5</v>
      </c>
      <c r="N103" s="37" t="s">
        <v>79</v>
      </c>
      <c r="O103" s="37" t="s">
        <v>56</v>
      </c>
      <c r="P103" s="37">
        <v>150</v>
      </c>
      <c r="AE103" s="37" t="s">
        <v>2192</v>
      </c>
      <c r="AF103" s="37" t="s">
        <v>112</v>
      </c>
      <c r="AG103" s="37" t="s">
        <v>17451</v>
      </c>
    </row>
    <row r="104" spans="1:33" hidden="1" x14ac:dyDescent="0.2">
      <c r="A104" s="37" t="s">
        <v>17450</v>
      </c>
      <c r="B104" s="37" t="s">
        <v>17164</v>
      </c>
      <c r="C104" s="37" t="s">
        <v>17449</v>
      </c>
      <c r="F104" s="40">
        <v>44315</v>
      </c>
      <c r="H104" s="37">
        <v>18</v>
      </c>
      <c r="I104" s="37" t="s">
        <v>69</v>
      </c>
      <c r="J104" s="37" t="s">
        <v>61</v>
      </c>
      <c r="L104" s="39">
        <v>10</v>
      </c>
      <c r="M104" s="38">
        <v>0.5</v>
      </c>
      <c r="N104" s="37" t="s">
        <v>79</v>
      </c>
      <c r="O104" s="37" t="s">
        <v>56</v>
      </c>
      <c r="P104" s="37">
        <v>150</v>
      </c>
      <c r="AE104" s="37" t="s">
        <v>2192</v>
      </c>
      <c r="AF104" s="37" t="s">
        <v>112</v>
      </c>
      <c r="AG104" s="37" t="s">
        <v>17448</v>
      </c>
    </row>
    <row r="105" spans="1:33" hidden="1" x14ac:dyDescent="0.2">
      <c r="A105" s="37" t="s">
        <v>17447</v>
      </c>
      <c r="B105" s="37" t="s">
        <v>17164</v>
      </c>
      <c r="C105" s="37" t="s">
        <v>17446</v>
      </c>
      <c r="F105" s="40">
        <v>44319</v>
      </c>
      <c r="H105" s="37">
        <v>18</v>
      </c>
      <c r="I105" s="37" t="s">
        <v>69</v>
      </c>
      <c r="J105" s="37" t="s">
        <v>61</v>
      </c>
      <c r="L105" s="39">
        <v>10.15</v>
      </c>
      <c r="M105" s="38">
        <v>0.5</v>
      </c>
      <c r="N105" s="37" t="s">
        <v>79</v>
      </c>
      <c r="O105" s="37" t="s">
        <v>48</v>
      </c>
      <c r="P105" s="37">
        <v>300</v>
      </c>
      <c r="AE105" s="37" t="s">
        <v>1798</v>
      </c>
      <c r="AF105" s="37" t="s">
        <v>68</v>
      </c>
      <c r="AG105" s="37" t="s">
        <v>17445</v>
      </c>
    </row>
    <row r="106" spans="1:33" hidden="1" x14ac:dyDescent="0.2">
      <c r="A106" s="37" t="s">
        <v>17444</v>
      </c>
      <c r="B106" s="37" t="s">
        <v>17164</v>
      </c>
      <c r="C106" s="37" t="s">
        <v>17443</v>
      </c>
      <c r="F106" s="40">
        <v>44321</v>
      </c>
      <c r="H106" s="37" t="s">
        <v>1328</v>
      </c>
      <c r="I106" s="37" t="s">
        <v>83</v>
      </c>
      <c r="L106" s="39">
        <v>10</v>
      </c>
      <c r="M106" s="38">
        <v>0</v>
      </c>
      <c r="N106" s="37" t="s">
        <v>49</v>
      </c>
      <c r="O106" s="37" t="s">
        <v>48</v>
      </c>
      <c r="P106" s="37">
        <v>220</v>
      </c>
      <c r="AE106" s="37" t="s">
        <v>1811</v>
      </c>
      <c r="AF106" s="37" t="s">
        <v>96</v>
      </c>
      <c r="AG106" s="37" t="s">
        <v>17442</v>
      </c>
    </row>
    <row r="107" spans="1:33" hidden="1" x14ac:dyDescent="0.2">
      <c r="A107" s="37" t="s">
        <v>17441</v>
      </c>
      <c r="B107" s="37" t="s">
        <v>17164</v>
      </c>
      <c r="C107" s="37" t="s">
        <v>17440</v>
      </c>
      <c r="F107" s="40">
        <v>44322</v>
      </c>
      <c r="H107" s="37" t="s">
        <v>463</v>
      </c>
      <c r="I107" s="37" t="s">
        <v>107</v>
      </c>
      <c r="K107" s="37" t="s">
        <v>2066</v>
      </c>
      <c r="L107" s="39">
        <v>10.199999999999999</v>
      </c>
      <c r="M107" s="37" t="s">
        <v>1887</v>
      </c>
      <c r="N107" s="37" t="s">
        <v>140</v>
      </c>
      <c r="O107" s="37" t="s">
        <v>167</v>
      </c>
      <c r="P107" s="37">
        <v>40</v>
      </c>
      <c r="AE107" s="37" t="s">
        <v>1873</v>
      </c>
      <c r="AF107" s="37" t="s">
        <v>52</v>
      </c>
      <c r="AG107" s="37" t="s">
        <v>17439</v>
      </c>
    </row>
    <row r="108" spans="1:33" hidden="1" x14ac:dyDescent="0.2">
      <c r="A108" s="37" t="s">
        <v>17438</v>
      </c>
      <c r="B108" s="37" t="s">
        <v>17164</v>
      </c>
      <c r="C108" s="37" t="s">
        <v>17437</v>
      </c>
      <c r="F108" s="40">
        <v>44323</v>
      </c>
      <c r="H108" s="37" t="s">
        <v>128</v>
      </c>
      <c r="I108" s="37" t="s">
        <v>69</v>
      </c>
      <c r="J108" s="37" t="s">
        <v>54</v>
      </c>
      <c r="L108" s="39">
        <v>10.15</v>
      </c>
      <c r="M108" s="38">
        <v>0.5</v>
      </c>
      <c r="N108" s="37" t="s">
        <v>72</v>
      </c>
      <c r="O108" s="37" t="s">
        <v>56</v>
      </c>
      <c r="P108" s="37">
        <v>175</v>
      </c>
      <c r="AE108" s="37" t="s">
        <v>1784</v>
      </c>
      <c r="AF108" s="37" t="s">
        <v>96</v>
      </c>
      <c r="AG108" s="37" t="s">
        <v>17436</v>
      </c>
    </row>
    <row r="109" spans="1:33" hidden="1" x14ac:dyDescent="0.2">
      <c r="A109" s="37" t="s">
        <v>17435</v>
      </c>
      <c r="B109" s="37" t="s">
        <v>17164</v>
      </c>
      <c r="C109" s="37" t="s">
        <v>17434</v>
      </c>
      <c r="F109" s="40">
        <v>44327</v>
      </c>
      <c r="H109" s="37">
        <v>24</v>
      </c>
      <c r="I109" s="37" t="s">
        <v>176</v>
      </c>
      <c r="J109" s="37" t="s">
        <v>61</v>
      </c>
      <c r="L109" s="39">
        <v>10</v>
      </c>
      <c r="M109" s="38">
        <v>0.25</v>
      </c>
      <c r="N109" s="37" t="s">
        <v>79</v>
      </c>
      <c r="O109" s="37" t="s">
        <v>167</v>
      </c>
      <c r="P109" s="37">
        <v>300</v>
      </c>
      <c r="AE109" s="37" t="s">
        <v>1798</v>
      </c>
      <c r="AF109" s="37" t="s">
        <v>96</v>
      </c>
      <c r="AG109" s="37" t="s">
        <v>17433</v>
      </c>
    </row>
    <row r="110" spans="1:33" hidden="1" x14ac:dyDescent="0.2">
      <c r="A110" s="37" t="s">
        <v>17432</v>
      </c>
      <c r="B110" s="37" t="s">
        <v>17164</v>
      </c>
      <c r="C110" s="37" t="s">
        <v>17431</v>
      </c>
      <c r="F110" s="40">
        <v>44327</v>
      </c>
      <c r="H110" s="37">
        <v>24</v>
      </c>
      <c r="I110" s="37" t="s">
        <v>53</v>
      </c>
      <c r="J110" s="37" t="s">
        <v>61</v>
      </c>
      <c r="L110" s="39">
        <v>10</v>
      </c>
      <c r="M110" s="38">
        <v>0.33329999999999999</v>
      </c>
      <c r="N110" s="37" t="s">
        <v>49</v>
      </c>
      <c r="O110" s="37" t="s">
        <v>48</v>
      </c>
      <c r="P110" s="37">
        <v>215</v>
      </c>
      <c r="AE110" s="37" t="s">
        <v>1786</v>
      </c>
      <c r="AF110" s="37" t="s">
        <v>51</v>
      </c>
      <c r="AG110" s="37" t="s">
        <v>17430</v>
      </c>
    </row>
    <row r="111" spans="1:33" hidden="1" x14ac:dyDescent="0.2">
      <c r="A111" s="37" t="s">
        <v>17429</v>
      </c>
      <c r="B111" s="37" t="s">
        <v>17164</v>
      </c>
      <c r="C111" s="37" t="s">
        <v>17428</v>
      </c>
      <c r="F111" s="40">
        <v>44329</v>
      </c>
      <c r="H111" s="37">
        <v>24</v>
      </c>
      <c r="I111" s="37" t="s">
        <v>69</v>
      </c>
      <c r="J111" s="37" t="s">
        <v>61</v>
      </c>
      <c r="L111" s="39">
        <v>10.1</v>
      </c>
      <c r="M111" s="38">
        <v>0.5</v>
      </c>
      <c r="N111" s="37" t="s">
        <v>79</v>
      </c>
      <c r="O111" s="37" t="s">
        <v>167</v>
      </c>
      <c r="P111" s="37">
        <v>200</v>
      </c>
      <c r="AE111" s="37" t="s">
        <v>1786</v>
      </c>
      <c r="AF111" s="37" t="s">
        <v>52</v>
      </c>
      <c r="AG111" s="37" t="s">
        <v>17427</v>
      </c>
    </row>
    <row r="112" spans="1:33" hidden="1" x14ac:dyDescent="0.2">
      <c r="A112" s="37" t="s">
        <v>17426</v>
      </c>
      <c r="B112" s="37" t="s">
        <v>17164</v>
      </c>
      <c r="C112" s="37" t="s">
        <v>17425</v>
      </c>
      <c r="F112" s="40">
        <v>44330</v>
      </c>
      <c r="H112" s="37">
        <v>24</v>
      </c>
      <c r="I112" s="37" t="s">
        <v>53</v>
      </c>
      <c r="J112" s="37" t="s">
        <v>54</v>
      </c>
      <c r="L112" s="39">
        <v>10</v>
      </c>
      <c r="M112" s="38">
        <v>0.33329999999999999</v>
      </c>
      <c r="N112" s="37" t="s">
        <v>57</v>
      </c>
      <c r="O112" s="37" t="s">
        <v>56</v>
      </c>
      <c r="P112" s="37">
        <v>200</v>
      </c>
      <c r="AE112" s="37" t="s">
        <v>1895</v>
      </c>
      <c r="AF112" s="37" t="s">
        <v>51</v>
      </c>
      <c r="AG112" s="37" t="s">
        <v>17424</v>
      </c>
    </row>
    <row r="113" spans="1:33" hidden="1" x14ac:dyDescent="0.2">
      <c r="A113" s="37" t="s">
        <v>17423</v>
      </c>
      <c r="B113" s="37" t="s">
        <v>17164</v>
      </c>
      <c r="C113" s="37" t="s">
        <v>17422</v>
      </c>
      <c r="F113" s="40">
        <v>44335</v>
      </c>
      <c r="H113" s="37" t="s">
        <v>463</v>
      </c>
      <c r="I113" s="37" t="s">
        <v>107</v>
      </c>
      <c r="K113" s="37" t="s">
        <v>2150</v>
      </c>
      <c r="L113" s="39">
        <v>10.199999999999999</v>
      </c>
      <c r="M113" s="37" t="s">
        <v>1887</v>
      </c>
      <c r="N113" s="37" t="s">
        <v>79</v>
      </c>
      <c r="O113" s="37" t="s">
        <v>167</v>
      </c>
      <c r="P113" s="37">
        <v>50</v>
      </c>
      <c r="AE113" s="37" t="s">
        <v>1873</v>
      </c>
      <c r="AF113" s="37" t="s">
        <v>52</v>
      </c>
      <c r="AG113" s="37" t="s">
        <v>167</v>
      </c>
    </row>
    <row r="114" spans="1:33" hidden="1" x14ac:dyDescent="0.2">
      <c r="A114" s="37" t="s">
        <v>17421</v>
      </c>
      <c r="B114" s="37" t="s">
        <v>17164</v>
      </c>
      <c r="C114" s="37" t="s">
        <v>17420</v>
      </c>
      <c r="F114" s="40">
        <v>44342</v>
      </c>
      <c r="H114" s="37" t="s">
        <v>138</v>
      </c>
      <c r="I114" s="37" t="s">
        <v>69</v>
      </c>
      <c r="J114" s="37" t="s">
        <v>54</v>
      </c>
      <c r="L114" s="39">
        <v>10.199999999999999</v>
      </c>
      <c r="M114" s="38">
        <v>0.5</v>
      </c>
      <c r="N114" s="37" t="s">
        <v>130</v>
      </c>
      <c r="O114" s="37" t="s">
        <v>56</v>
      </c>
      <c r="P114" s="37">
        <v>100</v>
      </c>
      <c r="AE114" s="37" t="s">
        <v>1903</v>
      </c>
      <c r="AF114" s="37" t="s">
        <v>112</v>
      </c>
      <c r="AG114" s="37" t="s">
        <v>17419</v>
      </c>
    </row>
    <row r="115" spans="1:33" hidden="1" x14ac:dyDescent="0.2">
      <c r="A115" s="37" t="s">
        <v>17418</v>
      </c>
      <c r="B115" s="37" t="s">
        <v>17164</v>
      </c>
      <c r="C115" s="37" t="s">
        <v>17417</v>
      </c>
      <c r="F115" s="40">
        <v>44342</v>
      </c>
      <c r="H115" s="37">
        <v>18</v>
      </c>
      <c r="I115" s="37" t="s">
        <v>69</v>
      </c>
      <c r="J115" s="37" t="s">
        <v>61</v>
      </c>
      <c r="L115" s="39">
        <v>10</v>
      </c>
      <c r="M115" s="38">
        <v>0.5</v>
      </c>
      <c r="N115" s="37" t="s">
        <v>79</v>
      </c>
      <c r="O115" s="37" t="s">
        <v>48</v>
      </c>
      <c r="P115" s="37">
        <v>88</v>
      </c>
      <c r="AE115" s="37" t="s">
        <v>2114</v>
      </c>
      <c r="AF115" s="37" t="s">
        <v>102</v>
      </c>
      <c r="AG115" s="37" t="s">
        <v>118</v>
      </c>
    </row>
    <row r="116" spans="1:33" hidden="1" x14ac:dyDescent="0.2">
      <c r="A116" s="37" t="s">
        <v>17416</v>
      </c>
      <c r="B116" s="37" t="s">
        <v>17164</v>
      </c>
      <c r="C116" s="37" t="s">
        <v>17415</v>
      </c>
      <c r="F116" s="40">
        <v>44344</v>
      </c>
      <c r="H116" s="37" t="s">
        <v>386</v>
      </c>
      <c r="I116" s="37" t="s">
        <v>525</v>
      </c>
      <c r="J116" s="37" t="s">
        <v>61</v>
      </c>
      <c r="K116" s="37" t="s">
        <v>2066</v>
      </c>
      <c r="L116" s="39">
        <v>10.15</v>
      </c>
      <c r="M116" s="37" t="s">
        <v>1887</v>
      </c>
      <c r="N116" s="37" t="s">
        <v>79</v>
      </c>
      <c r="O116" s="37" t="s">
        <v>48</v>
      </c>
      <c r="P116" s="37">
        <v>150</v>
      </c>
      <c r="AE116" s="37" t="s">
        <v>1976</v>
      </c>
      <c r="AF116" s="37" t="s">
        <v>111</v>
      </c>
      <c r="AG116" s="37" t="s">
        <v>17414</v>
      </c>
    </row>
    <row r="117" spans="1:33" hidden="1" x14ac:dyDescent="0.2">
      <c r="A117" s="37" t="s">
        <v>17413</v>
      </c>
      <c r="B117" s="37" t="s">
        <v>17164</v>
      </c>
      <c r="C117" s="37" t="s">
        <v>17412</v>
      </c>
      <c r="F117" s="40">
        <v>44348</v>
      </c>
      <c r="H117" s="37">
        <v>24</v>
      </c>
      <c r="I117" s="37" t="s">
        <v>53</v>
      </c>
      <c r="J117" s="37" t="s">
        <v>61</v>
      </c>
      <c r="L117" s="39">
        <v>10</v>
      </c>
      <c r="M117" s="38">
        <v>0.33329999999999999</v>
      </c>
      <c r="N117" s="37" t="s">
        <v>57</v>
      </c>
      <c r="O117" s="37" t="s">
        <v>56</v>
      </c>
      <c r="P117" s="37">
        <v>200</v>
      </c>
      <c r="AE117" s="37" t="s">
        <v>1419</v>
      </c>
      <c r="AF117" s="37" t="s">
        <v>122</v>
      </c>
      <c r="AG117" s="37" t="s">
        <v>17411</v>
      </c>
    </row>
    <row r="118" spans="1:33" hidden="1" x14ac:dyDescent="0.2">
      <c r="A118" s="37" t="s">
        <v>17410</v>
      </c>
      <c r="B118" s="37" t="s">
        <v>17164</v>
      </c>
      <c r="C118" s="37" t="s">
        <v>17409</v>
      </c>
      <c r="F118" s="40">
        <v>44351</v>
      </c>
      <c r="H118" s="37" t="s">
        <v>91</v>
      </c>
      <c r="I118" s="37" t="s">
        <v>69</v>
      </c>
      <c r="J118" s="37" t="s">
        <v>54</v>
      </c>
      <c r="L118" s="39">
        <v>10.199999999999999</v>
      </c>
      <c r="M118" s="38">
        <v>0.5</v>
      </c>
      <c r="N118" s="37" t="s">
        <v>79</v>
      </c>
      <c r="O118" s="37" t="s">
        <v>93</v>
      </c>
      <c r="P118" s="37">
        <v>200</v>
      </c>
      <c r="AE118" s="37" t="s">
        <v>1782</v>
      </c>
      <c r="AF118" s="37" t="s">
        <v>241</v>
      </c>
      <c r="AG118" s="37" t="s">
        <v>17408</v>
      </c>
    </row>
    <row r="119" spans="1:33" hidden="1" x14ac:dyDescent="0.2">
      <c r="A119" s="37" t="s">
        <v>17407</v>
      </c>
      <c r="B119" s="37" t="s">
        <v>17164</v>
      </c>
      <c r="C119" s="37" t="s">
        <v>17406</v>
      </c>
      <c r="F119" s="40">
        <v>44351</v>
      </c>
      <c r="H119" s="37" t="s">
        <v>463</v>
      </c>
      <c r="I119" s="37" t="s">
        <v>107</v>
      </c>
      <c r="K119" s="37" t="s">
        <v>2150</v>
      </c>
      <c r="L119" s="39">
        <v>10.199999999999999</v>
      </c>
      <c r="M119" s="37" t="s">
        <v>1887</v>
      </c>
      <c r="N119" s="37" t="s">
        <v>79</v>
      </c>
      <c r="O119" s="37" t="s">
        <v>167</v>
      </c>
      <c r="P119" s="37">
        <v>50</v>
      </c>
      <c r="AE119" s="37" t="s">
        <v>1873</v>
      </c>
      <c r="AF119" s="37" t="s">
        <v>74</v>
      </c>
      <c r="AG119" s="37" t="s">
        <v>17405</v>
      </c>
    </row>
    <row r="120" spans="1:33" hidden="1" x14ac:dyDescent="0.2">
      <c r="A120" s="37" t="s">
        <v>17404</v>
      </c>
      <c r="B120" s="37" t="s">
        <v>17164</v>
      </c>
      <c r="C120" s="37" t="s">
        <v>17403</v>
      </c>
      <c r="F120" s="40">
        <v>44355</v>
      </c>
      <c r="H120" s="37" t="s">
        <v>17402</v>
      </c>
      <c r="I120" s="37" t="s">
        <v>69</v>
      </c>
      <c r="J120" s="37" t="s">
        <v>54</v>
      </c>
      <c r="L120" s="39">
        <v>10.199999999999999</v>
      </c>
      <c r="M120" s="38">
        <v>0.5</v>
      </c>
      <c r="N120" s="37" t="s">
        <v>147</v>
      </c>
      <c r="O120" s="37" t="s">
        <v>48</v>
      </c>
      <c r="P120" s="37">
        <v>200</v>
      </c>
      <c r="AE120" s="37" t="s">
        <v>1810</v>
      </c>
      <c r="AF120" s="37" t="s">
        <v>87</v>
      </c>
      <c r="AG120" s="37" t="s">
        <v>15295</v>
      </c>
    </row>
    <row r="121" spans="1:33" hidden="1" x14ac:dyDescent="0.2">
      <c r="A121" s="37" t="s">
        <v>17401</v>
      </c>
      <c r="B121" s="37" t="s">
        <v>17164</v>
      </c>
      <c r="C121" s="37" t="s">
        <v>17400</v>
      </c>
      <c r="F121" s="40">
        <v>44358</v>
      </c>
      <c r="H121" s="37" t="s">
        <v>138</v>
      </c>
      <c r="I121" s="37" t="s">
        <v>69</v>
      </c>
      <c r="J121" s="37" t="s">
        <v>61</v>
      </c>
      <c r="L121" s="39">
        <v>10.199999999999999</v>
      </c>
      <c r="M121" s="38">
        <v>0.5</v>
      </c>
      <c r="N121" s="37" t="s">
        <v>79</v>
      </c>
      <c r="O121" s="37" t="s">
        <v>48</v>
      </c>
      <c r="P121" s="37">
        <v>100</v>
      </c>
      <c r="AE121" s="37" t="s">
        <v>1903</v>
      </c>
      <c r="AF121" s="37" t="s">
        <v>112</v>
      </c>
      <c r="AG121" s="37" t="s">
        <v>17399</v>
      </c>
    </row>
    <row r="122" spans="1:33" hidden="1" x14ac:dyDescent="0.2">
      <c r="A122" s="37" t="s">
        <v>17398</v>
      </c>
      <c r="B122" s="37" t="s">
        <v>17164</v>
      </c>
      <c r="C122" s="37" t="s">
        <v>17397</v>
      </c>
      <c r="F122" s="40">
        <v>44361</v>
      </c>
      <c r="H122" s="37" t="s">
        <v>128</v>
      </c>
      <c r="I122" s="37" t="s">
        <v>69</v>
      </c>
      <c r="J122" s="37" t="s">
        <v>61</v>
      </c>
      <c r="L122" s="39">
        <v>10.199999999999999</v>
      </c>
      <c r="M122" s="38">
        <v>0.5</v>
      </c>
      <c r="N122" s="37" t="s">
        <v>79</v>
      </c>
      <c r="O122" s="37" t="s">
        <v>167</v>
      </c>
      <c r="P122" s="37">
        <v>250</v>
      </c>
      <c r="AE122" s="37" t="s">
        <v>1786</v>
      </c>
      <c r="AF122" s="37" t="s">
        <v>111</v>
      </c>
      <c r="AG122" s="37" t="s">
        <v>17396</v>
      </c>
    </row>
    <row r="123" spans="1:33" hidden="1" x14ac:dyDescent="0.2">
      <c r="A123" s="37" t="s">
        <v>17395</v>
      </c>
      <c r="B123" s="37" t="s">
        <v>17164</v>
      </c>
      <c r="C123" s="37" t="s">
        <v>17394</v>
      </c>
      <c r="F123" s="40">
        <v>44368</v>
      </c>
      <c r="H123" s="37">
        <v>24</v>
      </c>
      <c r="I123" s="37" t="s">
        <v>69</v>
      </c>
      <c r="J123" s="37" t="s">
        <v>54</v>
      </c>
      <c r="L123" s="39">
        <v>10</v>
      </c>
      <c r="M123" s="38">
        <v>0.5</v>
      </c>
      <c r="N123" s="37" t="s">
        <v>79</v>
      </c>
      <c r="O123" s="37" t="s">
        <v>167</v>
      </c>
      <c r="P123" s="37">
        <v>200</v>
      </c>
      <c r="AE123" s="37" t="s">
        <v>1818</v>
      </c>
      <c r="AF123" s="37" t="s">
        <v>59</v>
      </c>
      <c r="AG123" s="37" t="s">
        <v>17393</v>
      </c>
    </row>
    <row r="124" spans="1:33" hidden="1" x14ac:dyDescent="0.2">
      <c r="A124" s="37" t="s">
        <v>17392</v>
      </c>
      <c r="B124" s="37" t="s">
        <v>17164</v>
      </c>
      <c r="C124" s="37" t="s">
        <v>17391</v>
      </c>
      <c r="F124" s="40">
        <v>44368</v>
      </c>
      <c r="H124" s="37" t="s">
        <v>17390</v>
      </c>
      <c r="I124" s="37" t="s">
        <v>126</v>
      </c>
      <c r="J124" s="37" t="s">
        <v>158</v>
      </c>
      <c r="K124" s="37" t="s">
        <v>2066</v>
      </c>
      <c r="L124" s="39">
        <v>10.15</v>
      </c>
      <c r="M124" s="37" t="s">
        <v>1887</v>
      </c>
      <c r="N124" s="37" t="s">
        <v>79</v>
      </c>
      <c r="O124" s="37" t="s">
        <v>48</v>
      </c>
      <c r="P124" s="37">
        <v>50</v>
      </c>
      <c r="AE124" s="37" t="s">
        <v>1873</v>
      </c>
      <c r="AF124" s="37" t="s">
        <v>112</v>
      </c>
      <c r="AG124" s="37" t="s">
        <v>17389</v>
      </c>
    </row>
    <row r="125" spans="1:33" hidden="1" x14ac:dyDescent="0.2">
      <c r="A125" s="37" t="s">
        <v>17388</v>
      </c>
      <c r="B125" s="37" t="s">
        <v>17164</v>
      </c>
      <c r="C125" s="37" t="s">
        <v>17387</v>
      </c>
      <c r="F125" s="40">
        <v>44371</v>
      </c>
      <c r="H125" s="37" t="s">
        <v>15130</v>
      </c>
      <c r="I125" s="37" t="s">
        <v>119</v>
      </c>
      <c r="J125" s="37" t="s">
        <v>54</v>
      </c>
      <c r="L125" s="39">
        <v>10</v>
      </c>
      <c r="M125" s="38">
        <v>0.2</v>
      </c>
      <c r="N125" s="37" t="s">
        <v>79</v>
      </c>
      <c r="O125" s="37" t="s">
        <v>48</v>
      </c>
      <c r="P125" s="43">
        <v>2000</v>
      </c>
      <c r="AE125" s="37" t="s">
        <v>1798</v>
      </c>
      <c r="AF125" s="37" t="s">
        <v>68</v>
      </c>
      <c r="AG125" s="37" t="s">
        <v>118</v>
      </c>
    </row>
    <row r="126" spans="1:33" hidden="1" x14ac:dyDescent="0.2">
      <c r="A126" s="37" t="s">
        <v>17386</v>
      </c>
      <c r="B126" s="37" t="s">
        <v>17164</v>
      </c>
      <c r="C126" s="37" t="s">
        <v>17385</v>
      </c>
      <c r="F126" s="40">
        <v>44372</v>
      </c>
      <c r="H126" s="37">
        <v>24</v>
      </c>
      <c r="I126" s="37" t="s">
        <v>53</v>
      </c>
      <c r="J126" s="37" t="s">
        <v>61</v>
      </c>
      <c r="L126" s="39">
        <v>10</v>
      </c>
      <c r="M126" s="38">
        <v>0.33329999999999999</v>
      </c>
      <c r="N126" s="37" t="s">
        <v>49</v>
      </c>
      <c r="O126" s="37" t="s">
        <v>48</v>
      </c>
      <c r="P126" s="37">
        <v>200</v>
      </c>
      <c r="AE126" s="37" t="s">
        <v>1786</v>
      </c>
      <c r="AF126" s="37" t="s">
        <v>135</v>
      </c>
      <c r="AG126" s="37" t="s">
        <v>15344</v>
      </c>
    </row>
    <row r="127" spans="1:33" hidden="1" x14ac:dyDescent="0.2">
      <c r="A127" s="37" t="s">
        <v>17384</v>
      </c>
      <c r="B127" s="37" t="s">
        <v>17164</v>
      </c>
      <c r="C127" s="37" t="s">
        <v>1887</v>
      </c>
      <c r="F127" s="40">
        <v>44375</v>
      </c>
      <c r="H127" s="37" t="s">
        <v>594</v>
      </c>
      <c r="I127" s="37" t="s">
        <v>53</v>
      </c>
      <c r="J127" s="37" t="s">
        <v>61</v>
      </c>
      <c r="L127" s="39">
        <v>10</v>
      </c>
      <c r="M127" s="38">
        <v>0.33329999999999999</v>
      </c>
      <c r="N127" s="37" t="s">
        <v>49</v>
      </c>
      <c r="O127" s="37" t="s">
        <v>48</v>
      </c>
      <c r="P127" s="37">
        <v>150</v>
      </c>
      <c r="AE127" s="37" t="s">
        <v>1788</v>
      </c>
      <c r="AF127" s="37" t="s">
        <v>242</v>
      </c>
      <c r="AG127" s="37" t="s">
        <v>17383</v>
      </c>
    </row>
    <row r="128" spans="1:33" hidden="1" x14ac:dyDescent="0.2">
      <c r="A128" s="37" t="s">
        <v>17382</v>
      </c>
      <c r="B128" s="37" t="s">
        <v>17164</v>
      </c>
      <c r="C128" s="37" t="s">
        <v>1887</v>
      </c>
      <c r="F128" s="40">
        <v>44375</v>
      </c>
      <c r="H128" s="37" t="s">
        <v>594</v>
      </c>
      <c r="I128" s="37" t="s">
        <v>53</v>
      </c>
      <c r="J128" s="37" t="s">
        <v>54</v>
      </c>
      <c r="L128" s="39">
        <v>10</v>
      </c>
      <c r="M128" s="38">
        <v>0.33329999999999999</v>
      </c>
      <c r="N128" s="37" t="s">
        <v>66</v>
      </c>
      <c r="O128" s="37" t="s">
        <v>48</v>
      </c>
      <c r="P128" s="37">
        <v>150</v>
      </c>
      <c r="AE128" s="37" t="s">
        <v>1788</v>
      </c>
      <c r="AF128" s="37" t="s">
        <v>242</v>
      </c>
      <c r="AG128" s="37" t="s">
        <v>17381</v>
      </c>
    </row>
    <row r="129" spans="1:33" hidden="1" x14ac:dyDescent="0.2">
      <c r="A129" s="37" t="s">
        <v>17380</v>
      </c>
      <c r="B129" s="37" t="s">
        <v>17164</v>
      </c>
      <c r="C129" s="37" t="s">
        <v>1887</v>
      </c>
      <c r="F129" s="40">
        <v>44375</v>
      </c>
      <c r="H129" s="37" t="s">
        <v>594</v>
      </c>
      <c r="I129" s="37" t="s">
        <v>53</v>
      </c>
      <c r="J129" s="37" t="s">
        <v>54</v>
      </c>
      <c r="L129" s="39">
        <v>10</v>
      </c>
      <c r="M129" s="38">
        <v>0.33329999999999999</v>
      </c>
      <c r="N129" s="37" t="s">
        <v>79</v>
      </c>
      <c r="O129" s="37" t="s">
        <v>48</v>
      </c>
      <c r="P129" s="37">
        <v>150</v>
      </c>
      <c r="AE129" s="37" t="s">
        <v>1788</v>
      </c>
      <c r="AF129" s="37" t="s">
        <v>242</v>
      </c>
      <c r="AG129" s="37" t="s">
        <v>17379</v>
      </c>
    </row>
    <row r="130" spans="1:33" hidden="1" x14ac:dyDescent="0.2">
      <c r="A130" s="37" t="s">
        <v>17378</v>
      </c>
      <c r="B130" s="37" t="s">
        <v>17164</v>
      </c>
      <c r="C130" s="37" t="s">
        <v>1887</v>
      </c>
      <c r="F130" s="40">
        <v>44375</v>
      </c>
      <c r="H130" s="37" t="s">
        <v>594</v>
      </c>
      <c r="I130" s="37" t="s">
        <v>53</v>
      </c>
      <c r="J130" s="37" t="s">
        <v>61</v>
      </c>
      <c r="L130" s="39">
        <v>10</v>
      </c>
      <c r="M130" s="38">
        <v>0.33329999999999999</v>
      </c>
      <c r="N130" s="37" t="s">
        <v>72</v>
      </c>
      <c r="O130" s="37" t="s">
        <v>48</v>
      </c>
      <c r="P130" s="37">
        <v>150</v>
      </c>
      <c r="AE130" s="37" t="s">
        <v>1788</v>
      </c>
      <c r="AF130" s="37" t="s">
        <v>242</v>
      </c>
      <c r="AG130" s="37" t="s">
        <v>17377</v>
      </c>
    </row>
    <row r="131" spans="1:33" hidden="1" x14ac:dyDescent="0.2">
      <c r="A131" s="37" t="s">
        <v>17376</v>
      </c>
      <c r="B131" s="37" t="s">
        <v>17164</v>
      </c>
      <c r="C131" s="37" t="s">
        <v>17375</v>
      </c>
      <c r="F131" s="40">
        <v>44383</v>
      </c>
      <c r="H131" s="37" t="s">
        <v>463</v>
      </c>
      <c r="I131" s="37" t="s">
        <v>126</v>
      </c>
      <c r="J131" s="37" t="s">
        <v>158</v>
      </c>
      <c r="K131" s="37" t="s">
        <v>2066</v>
      </c>
      <c r="L131" s="39">
        <v>10.1</v>
      </c>
      <c r="M131" s="37" t="s">
        <v>1887</v>
      </c>
      <c r="N131" s="37" t="s">
        <v>79</v>
      </c>
      <c r="O131" s="37" t="s">
        <v>48</v>
      </c>
      <c r="P131" s="37">
        <v>75</v>
      </c>
      <c r="AE131" s="37" t="s">
        <v>1873</v>
      </c>
      <c r="AF131" s="37" t="s">
        <v>112</v>
      </c>
      <c r="AG131" s="37" t="s">
        <v>118</v>
      </c>
    </row>
    <row r="132" spans="1:33" hidden="1" x14ac:dyDescent="0.2">
      <c r="A132" s="37" t="s">
        <v>17374</v>
      </c>
      <c r="B132" s="37" t="s">
        <v>17164</v>
      </c>
      <c r="C132" s="37" t="s">
        <v>17373</v>
      </c>
      <c r="F132" s="40">
        <v>44383</v>
      </c>
      <c r="H132" s="37" t="s">
        <v>163</v>
      </c>
      <c r="I132" s="37" t="s">
        <v>69</v>
      </c>
      <c r="J132" s="37" t="s">
        <v>54</v>
      </c>
      <c r="L132" s="39">
        <v>10.199999999999999</v>
      </c>
      <c r="M132" s="38">
        <v>0.5</v>
      </c>
      <c r="N132" s="37" t="s">
        <v>72</v>
      </c>
      <c r="O132" s="37" t="s">
        <v>48</v>
      </c>
      <c r="P132" s="37">
        <v>40</v>
      </c>
      <c r="AE132" s="37" t="s">
        <v>17191</v>
      </c>
      <c r="AF132" s="37" t="s">
        <v>106</v>
      </c>
      <c r="AG132" s="37" t="s">
        <v>17372</v>
      </c>
    </row>
    <row r="133" spans="1:33" hidden="1" x14ac:dyDescent="0.2">
      <c r="A133" s="37" t="s">
        <v>17371</v>
      </c>
      <c r="B133" s="37" t="s">
        <v>17164</v>
      </c>
      <c r="C133" s="37" t="s">
        <v>17370</v>
      </c>
      <c r="F133" s="40">
        <v>44383</v>
      </c>
      <c r="H133" s="37">
        <v>24</v>
      </c>
      <c r="I133" s="37" t="s">
        <v>69</v>
      </c>
      <c r="J133" s="37" t="s">
        <v>61</v>
      </c>
      <c r="L133" s="39">
        <v>10</v>
      </c>
      <c r="M133" s="38">
        <v>0.5</v>
      </c>
      <c r="N133" s="37" t="s">
        <v>72</v>
      </c>
      <c r="O133" s="37" t="s">
        <v>167</v>
      </c>
      <c r="P133" s="37">
        <v>50</v>
      </c>
      <c r="AE133" s="37" t="s">
        <v>15460</v>
      </c>
      <c r="AF133" s="37" t="s">
        <v>435</v>
      </c>
      <c r="AG133" s="37" t="s">
        <v>17369</v>
      </c>
    </row>
    <row r="134" spans="1:33" hidden="1" x14ac:dyDescent="0.2">
      <c r="A134" s="37" t="s">
        <v>17368</v>
      </c>
      <c r="B134" s="37" t="s">
        <v>17164</v>
      </c>
      <c r="C134" s="37" t="s">
        <v>17367</v>
      </c>
      <c r="F134" s="40">
        <v>44384</v>
      </c>
      <c r="H134" s="37">
        <v>24</v>
      </c>
      <c r="I134" s="37" t="s">
        <v>176</v>
      </c>
      <c r="J134" s="37" t="s">
        <v>61</v>
      </c>
      <c r="L134" s="39">
        <v>10</v>
      </c>
      <c r="M134" s="38">
        <v>0.25</v>
      </c>
      <c r="N134" s="37" t="s">
        <v>49</v>
      </c>
      <c r="O134" s="37" t="s">
        <v>48</v>
      </c>
      <c r="P134" s="37">
        <v>300</v>
      </c>
      <c r="AE134" s="37" t="s">
        <v>1798</v>
      </c>
      <c r="AF134" s="37" t="s">
        <v>52</v>
      </c>
      <c r="AG134" s="37" t="s">
        <v>17366</v>
      </c>
    </row>
    <row r="135" spans="1:33" hidden="1" x14ac:dyDescent="0.2">
      <c r="A135" s="37" t="s">
        <v>17365</v>
      </c>
      <c r="B135" s="37" t="s">
        <v>17164</v>
      </c>
      <c r="C135" s="37" t="s">
        <v>17364</v>
      </c>
      <c r="F135" s="40">
        <v>44384</v>
      </c>
      <c r="H135" s="37" t="s">
        <v>91</v>
      </c>
      <c r="I135" s="37" t="s">
        <v>69</v>
      </c>
      <c r="J135" s="37" t="s">
        <v>61</v>
      </c>
      <c r="L135" s="39">
        <v>10.1</v>
      </c>
      <c r="M135" s="38">
        <v>0.5</v>
      </c>
      <c r="N135" s="37" t="s">
        <v>79</v>
      </c>
      <c r="O135" s="37" t="s">
        <v>167</v>
      </c>
      <c r="P135" s="37">
        <v>110</v>
      </c>
      <c r="AE135" s="37" t="s">
        <v>1790</v>
      </c>
      <c r="AF135" s="37" t="s">
        <v>112</v>
      </c>
      <c r="AG135" s="37" t="s">
        <v>17363</v>
      </c>
    </row>
    <row r="136" spans="1:33" hidden="1" x14ac:dyDescent="0.2">
      <c r="A136" s="37" t="s">
        <v>17362</v>
      </c>
      <c r="B136" s="37" t="s">
        <v>17164</v>
      </c>
      <c r="C136" s="37" t="s">
        <v>17361</v>
      </c>
      <c r="F136" s="40">
        <v>44385</v>
      </c>
      <c r="H136" s="37" t="s">
        <v>17360</v>
      </c>
      <c r="I136" s="37" t="s">
        <v>69</v>
      </c>
      <c r="J136" s="37" t="s">
        <v>61</v>
      </c>
      <c r="L136" s="39">
        <v>10.1</v>
      </c>
      <c r="M136" s="38">
        <v>0.5</v>
      </c>
      <c r="N136" s="37" t="s">
        <v>79</v>
      </c>
      <c r="O136" s="37" t="s">
        <v>48</v>
      </c>
      <c r="P136" s="37">
        <v>125</v>
      </c>
      <c r="AE136" s="37" t="s">
        <v>2238</v>
      </c>
      <c r="AF136" s="37" t="s">
        <v>52</v>
      </c>
      <c r="AG136" s="37" t="s">
        <v>17359</v>
      </c>
    </row>
    <row r="137" spans="1:33" hidden="1" x14ac:dyDescent="0.2">
      <c r="A137" s="37" t="s">
        <v>17358</v>
      </c>
      <c r="B137" s="37" t="s">
        <v>17164</v>
      </c>
      <c r="C137" s="37" t="s">
        <v>17357</v>
      </c>
      <c r="F137" s="40">
        <v>44391</v>
      </c>
      <c r="H137" s="37">
        <v>18</v>
      </c>
      <c r="I137" s="37" t="s">
        <v>69</v>
      </c>
      <c r="J137" s="37" t="s">
        <v>61</v>
      </c>
      <c r="L137" s="39">
        <v>10</v>
      </c>
      <c r="M137" s="38">
        <v>0.5</v>
      </c>
      <c r="N137" s="37" t="s">
        <v>235</v>
      </c>
      <c r="O137" s="37" t="s">
        <v>48</v>
      </c>
      <c r="P137" s="37">
        <v>50</v>
      </c>
      <c r="AE137" s="37" t="s">
        <v>1903</v>
      </c>
      <c r="AF137" s="37" t="s">
        <v>17356</v>
      </c>
      <c r="AG137" s="37" t="s">
        <v>17355</v>
      </c>
    </row>
    <row r="138" spans="1:33" hidden="1" x14ac:dyDescent="0.2">
      <c r="A138" s="37" t="s">
        <v>17354</v>
      </c>
      <c r="B138" s="37" t="s">
        <v>17164</v>
      </c>
      <c r="C138" s="37" t="s">
        <v>17353</v>
      </c>
      <c r="F138" s="40">
        <v>44391</v>
      </c>
      <c r="H138" s="37">
        <v>24</v>
      </c>
      <c r="I138" s="37" t="s">
        <v>119</v>
      </c>
      <c r="J138" s="37" t="s">
        <v>61</v>
      </c>
      <c r="L138" s="39">
        <v>10</v>
      </c>
      <c r="M138" s="38">
        <v>0.2</v>
      </c>
      <c r="N138" s="37" t="s">
        <v>79</v>
      </c>
      <c r="O138" s="37" t="s">
        <v>48</v>
      </c>
      <c r="P138" s="37">
        <v>300</v>
      </c>
      <c r="AE138" s="37" t="s">
        <v>1818</v>
      </c>
      <c r="AF138" s="37" t="s">
        <v>90</v>
      </c>
      <c r="AG138" s="37" t="s">
        <v>17352</v>
      </c>
    </row>
    <row r="139" spans="1:33" hidden="1" x14ac:dyDescent="0.2">
      <c r="A139" s="37" t="s">
        <v>17351</v>
      </c>
      <c r="B139" s="37" t="s">
        <v>17164</v>
      </c>
      <c r="C139" s="37" t="s">
        <v>17350</v>
      </c>
      <c r="F139" s="40">
        <v>44393</v>
      </c>
      <c r="H139" s="37" t="s">
        <v>138</v>
      </c>
      <c r="I139" s="37" t="s">
        <v>525</v>
      </c>
      <c r="J139" s="37" t="s">
        <v>61</v>
      </c>
      <c r="K139" s="37" t="s">
        <v>2066</v>
      </c>
      <c r="L139" s="39">
        <v>10.1</v>
      </c>
      <c r="M139" s="37" t="s">
        <v>1887</v>
      </c>
      <c r="N139" s="37" t="s">
        <v>79</v>
      </c>
      <c r="O139" s="37" t="s">
        <v>48</v>
      </c>
      <c r="P139" s="37">
        <v>60</v>
      </c>
      <c r="AE139" s="37" t="s">
        <v>1903</v>
      </c>
      <c r="AF139" s="37" t="s">
        <v>112</v>
      </c>
      <c r="AG139" s="37" t="s">
        <v>118</v>
      </c>
    </row>
    <row r="140" spans="1:33" hidden="1" x14ac:dyDescent="0.2">
      <c r="A140" s="37" t="s">
        <v>17349</v>
      </c>
      <c r="B140" s="37" t="s">
        <v>17164</v>
      </c>
      <c r="C140" s="37" t="s">
        <v>17348</v>
      </c>
      <c r="F140" s="40">
        <v>44393</v>
      </c>
      <c r="H140" s="37" t="s">
        <v>1537</v>
      </c>
      <c r="I140" s="37" t="s">
        <v>69</v>
      </c>
      <c r="J140" s="37" t="s">
        <v>61</v>
      </c>
      <c r="L140" s="39">
        <v>10</v>
      </c>
      <c r="M140" s="38">
        <v>0.5</v>
      </c>
      <c r="N140" s="37" t="s">
        <v>104</v>
      </c>
      <c r="O140" s="37" t="s">
        <v>48</v>
      </c>
      <c r="P140" s="37">
        <v>100</v>
      </c>
      <c r="AE140" s="37" t="s">
        <v>1903</v>
      </c>
      <c r="AF140" s="37" t="s">
        <v>539</v>
      </c>
      <c r="AG140" s="37" t="s">
        <v>17347</v>
      </c>
    </row>
    <row r="141" spans="1:33" hidden="1" x14ac:dyDescent="0.2">
      <c r="A141" s="37" t="s">
        <v>17346</v>
      </c>
      <c r="B141" s="37" t="s">
        <v>17164</v>
      </c>
      <c r="C141" s="37" t="s">
        <v>17345</v>
      </c>
      <c r="F141" s="40">
        <v>44397</v>
      </c>
      <c r="H141" s="37" t="s">
        <v>138</v>
      </c>
      <c r="I141" s="37" t="s">
        <v>525</v>
      </c>
      <c r="J141" s="37" t="s">
        <v>54</v>
      </c>
      <c r="K141" s="37" t="s">
        <v>2066</v>
      </c>
      <c r="L141" s="39">
        <v>10</v>
      </c>
      <c r="M141" s="37" t="s">
        <v>1887</v>
      </c>
      <c r="N141" s="37" t="s">
        <v>49</v>
      </c>
      <c r="O141" s="37" t="s">
        <v>48</v>
      </c>
      <c r="P141" s="37">
        <v>75</v>
      </c>
      <c r="AE141" s="37" t="s">
        <v>17162</v>
      </c>
      <c r="AF141" s="37" t="s">
        <v>106</v>
      </c>
      <c r="AG141" s="37" t="s">
        <v>17344</v>
      </c>
    </row>
    <row r="142" spans="1:33" hidden="1" x14ac:dyDescent="0.2">
      <c r="A142" s="37" t="s">
        <v>17343</v>
      </c>
      <c r="B142" s="37" t="s">
        <v>17164</v>
      </c>
      <c r="C142" s="37" t="s">
        <v>17342</v>
      </c>
      <c r="F142" s="40">
        <v>44403</v>
      </c>
      <c r="H142" s="37" t="s">
        <v>729</v>
      </c>
      <c r="I142" s="37" t="s">
        <v>107</v>
      </c>
      <c r="K142" s="37" t="s">
        <v>2066</v>
      </c>
      <c r="L142" s="39">
        <v>10.199999999999999</v>
      </c>
      <c r="M142" s="37" t="s">
        <v>1887</v>
      </c>
      <c r="N142" s="37" t="s">
        <v>79</v>
      </c>
      <c r="O142" s="37" t="s">
        <v>48</v>
      </c>
      <c r="P142" s="37">
        <v>40</v>
      </c>
      <c r="AE142" s="37" t="s">
        <v>1873</v>
      </c>
      <c r="AF142" s="37" t="s">
        <v>106</v>
      </c>
      <c r="AG142" s="37" t="s">
        <v>17341</v>
      </c>
    </row>
    <row r="143" spans="1:33" hidden="1" x14ac:dyDescent="0.2">
      <c r="A143" s="37" t="s">
        <v>17340</v>
      </c>
      <c r="B143" s="37" t="s">
        <v>17164</v>
      </c>
      <c r="C143" s="37" t="s">
        <v>1887</v>
      </c>
      <c r="F143" s="40">
        <v>44404</v>
      </c>
      <c r="H143" s="37" t="s">
        <v>138</v>
      </c>
      <c r="I143" s="37" t="s">
        <v>69</v>
      </c>
      <c r="J143" s="37" t="s">
        <v>61</v>
      </c>
      <c r="L143" s="39">
        <v>10.1</v>
      </c>
      <c r="M143" s="38">
        <v>0.5</v>
      </c>
      <c r="N143" s="37" t="s">
        <v>49</v>
      </c>
      <c r="O143" s="37" t="s">
        <v>167</v>
      </c>
      <c r="P143" s="37">
        <v>100</v>
      </c>
      <c r="AE143" s="37" t="s">
        <v>2114</v>
      </c>
      <c r="AF143" s="37" t="s">
        <v>976</v>
      </c>
      <c r="AG143" s="37" t="s">
        <v>17339</v>
      </c>
    </row>
    <row r="144" spans="1:33" hidden="1" x14ac:dyDescent="0.2">
      <c r="A144" s="37" t="s">
        <v>17338</v>
      </c>
      <c r="B144" s="37" t="s">
        <v>17164</v>
      </c>
      <c r="C144" s="37" t="s">
        <v>17337</v>
      </c>
      <c r="F144" s="40">
        <v>44405</v>
      </c>
      <c r="H144" s="37" t="s">
        <v>163</v>
      </c>
      <c r="I144" s="37" t="s">
        <v>137</v>
      </c>
      <c r="J144" s="37" t="s">
        <v>54</v>
      </c>
      <c r="L144" s="39">
        <v>10.199999999999999</v>
      </c>
      <c r="M144" s="38">
        <v>1</v>
      </c>
      <c r="N144" s="37" t="s">
        <v>49</v>
      </c>
      <c r="O144" s="37" t="s">
        <v>167</v>
      </c>
      <c r="P144" s="37">
        <v>75</v>
      </c>
      <c r="AE144" s="37" t="s">
        <v>1903</v>
      </c>
      <c r="AF144" s="37" t="s">
        <v>112</v>
      </c>
      <c r="AG144" s="37" t="s">
        <v>17336</v>
      </c>
    </row>
    <row r="145" spans="1:33" hidden="1" x14ac:dyDescent="0.2">
      <c r="A145" s="37" t="s">
        <v>17335</v>
      </c>
      <c r="B145" s="37" t="s">
        <v>17164</v>
      </c>
      <c r="C145" s="37" t="s">
        <v>17334</v>
      </c>
      <c r="F145" s="40">
        <v>44405</v>
      </c>
      <c r="H145" s="37" t="s">
        <v>138</v>
      </c>
      <c r="I145" s="37" t="s">
        <v>69</v>
      </c>
      <c r="J145" s="37" t="s">
        <v>61</v>
      </c>
      <c r="L145" s="39">
        <v>10.1</v>
      </c>
      <c r="M145" s="38">
        <v>0.5</v>
      </c>
      <c r="N145" s="37" t="s">
        <v>49</v>
      </c>
      <c r="O145" s="37" t="s">
        <v>48</v>
      </c>
      <c r="P145" s="37">
        <v>100</v>
      </c>
      <c r="AE145" s="37" t="s">
        <v>1903</v>
      </c>
      <c r="AF145" s="37" t="s">
        <v>539</v>
      </c>
      <c r="AG145" s="37" t="s">
        <v>17333</v>
      </c>
    </row>
    <row r="146" spans="1:33" hidden="1" x14ac:dyDescent="0.2">
      <c r="A146" s="37" t="s">
        <v>17332</v>
      </c>
      <c r="B146" s="37" t="s">
        <v>17164</v>
      </c>
      <c r="C146" s="37" t="s">
        <v>16193</v>
      </c>
      <c r="F146" s="40">
        <v>44407</v>
      </c>
      <c r="H146" s="37">
        <v>24</v>
      </c>
      <c r="I146" s="37" t="s">
        <v>83</v>
      </c>
      <c r="L146" s="39">
        <v>10</v>
      </c>
      <c r="M146" s="38">
        <v>0</v>
      </c>
      <c r="N146" s="37" t="s">
        <v>130</v>
      </c>
      <c r="O146" s="37" t="s">
        <v>56</v>
      </c>
      <c r="P146" s="37">
        <v>75</v>
      </c>
      <c r="AE146" s="37" t="s">
        <v>15571</v>
      </c>
      <c r="AF146" s="37" t="s">
        <v>112</v>
      </c>
      <c r="AG146" s="37" t="s">
        <v>130</v>
      </c>
    </row>
    <row r="147" spans="1:33" hidden="1" x14ac:dyDescent="0.2">
      <c r="A147" s="37" t="s">
        <v>17331</v>
      </c>
      <c r="B147" s="37" t="s">
        <v>17164</v>
      </c>
      <c r="C147" s="37" t="s">
        <v>17330</v>
      </c>
      <c r="F147" s="40">
        <v>44413</v>
      </c>
      <c r="H147" s="37" t="s">
        <v>163</v>
      </c>
      <c r="I147" s="37" t="s">
        <v>107</v>
      </c>
      <c r="K147" s="37" t="s">
        <v>2066</v>
      </c>
      <c r="L147" s="39">
        <v>10.1</v>
      </c>
      <c r="M147" s="37" t="s">
        <v>1887</v>
      </c>
      <c r="N147" s="37" t="s">
        <v>49</v>
      </c>
      <c r="O147" s="37" t="s">
        <v>48</v>
      </c>
      <c r="P147" s="37">
        <v>40</v>
      </c>
      <c r="AE147" s="37" t="s">
        <v>1379</v>
      </c>
      <c r="AF147" s="37" t="s">
        <v>52</v>
      </c>
      <c r="AG147" s="37" t="s">
        <v>17329</v>
      </c>
    </row>
    <row r="148" spans="1:33" hidden="1" x14ac:dyDescent="0.2">
      <c r="A148" s="37" t="s">
        <v>17328</v>
      </c>
      <c r="B148" s="37" t="s">
        <v>17164</v>
      </c>
      <c r="C148" s="37" t="s">
        <v>1887</v>
      </c>
      <c r="F148" s="40">
        <v>44421</v>
      </c>
      <c r="H148" s="37" t="s">
        <v>138</v>
      </c>
      <c r="I148" s="37" t="s">
        <v>162</v>
      </c>
      <c r="J148" s="37" t="s">
        <v>61</v>
      </c>
      <c r="L148" s="39">
        <v>10.199999999999999</v>
      </c>
      <c r="M148" s="38">
        <v>0.75</v>
      </c>
      <c r="N148" s="37" t="s">
        <v>49</v>
      </c>
      <c r="O148" s="37" t="s">
        <v>48</v>
      </c>
      <c r="P148" s="37">
        <v>40</v>
      </c>
      <c r="AE148" s="37" t="s">
        <v>1790</v>
      </c>
      <c r="AF148" s="37" t="s">
        <v>112</v>
      </c>
      <c r="AG148" s="37" t="s">
        <v>17327</v>
      </c>
    </row>
    <row r="149" spans="1:33" hidden="1" x14ac:dyDescent="0.2">
      <c r="A149" s="37" t="s">
        <v>17326</v>
      </c>
      <c r="B149" s="37" t="s">
        <v>17164</v>
      </c>
      <c r="C149" s="37" t="s">
        <v>17325</v>
      </c>
      <c r="F149" s="40">
        <v>44446</v>
      </c>
      <c r="H149" s="37" t="s">
        <v>17324</v>
      </c>
      <c r="I149" s="37" t="s">
        <v>69</v>
      </c>
      <c r="J149" s="37" t="s">
        <v>54</v>
      </c>
      <c r="L149" s="39">
        <v>10.1</v>
      </c>
      <c r="M149" s="38">
        <v>0.5</v>
      </c>
      <c r="N149" s="37" t="s">
        <v>79</v>
      </c>
      <c r="O149" s="37" t="s">
        <v>167</v>
      </c>
      <c r="P149" s="37">
        <v>100</v>
      </c>
      <c r="AE149" s="37" t="s">
        <v>1903</v>
      </c>
      <c r="AF149" s="37" t="s">
        <v>539</v>
      </c>
      <c r="AG149" s="37" t="s">
        <v>17323</v>
      </c>
    </row>
    <row r="150" spans="1:33" hidden="1" x14ac:dyDescent="0.2">
      <c r="A150" s="37" t="s">
        <v>17322</v>
      </c>
      <c r="B150" s="37" t="s">
        <v>17164</v>
      </c>
      <c r="C150" s="37" t="s">
        <v>1887</v>
      </c>
      <c r="F150" s="40">
        <v>44449</v>
      </c>
      <c r="H150" s="37" t="s">
        <v>729</v>
      </c>
      <c r="I150" s="37" t="s">
        <v>525</v>
      </c>
      <c r="J150" s="37" t="s">
        <v>61</v>
      </c>
      <c r="K150" s="37" t="s">
        <v>2066</v>
      </c>
      <c r="L150" s="39">
        <v>10.1</v>
      </c>
      <c r="M150" s="37" t="s">
        <v>1887</v>
      </c>
      <c r="N150" s="37" t="s">
        <v>79</v>
      </c>
      <c r="O150" s="37" t="s">
        <v>167</v>
      </c>
      <c r="P150" s="37">
        <v>50</v>
      </c>
      <c r="AE150" s="37" t="s">
        <v>1873</v>
      </c>
      <c r="AF150" s="37" t="s">
        <v>106</v>
      </c>
      <c r="AG150" s="37" t="s">
        <v>16619</v>
      </c>
    </row>
    <row r="151" spans="1:33" hidden="1" x14ac:dyDescent="0.2">
      <c r="A151" s="37" t="s">
        <v>17321</v>
      </c>
      <c r="B151" s="37" t="s">
        <v>17164</v>
      </c>
      <c r="C151" s="37" t="s">
        <v>17320</v>
      </c>
      <c r="F151" s="40">
        <v>44453</v>
      </c>
      <c r="H151" s="37" t="s">
        <v>463</v>
      </c>
      <c r="I151" s="37" t="s">
        <v>126</v>
      </c>
      <c r="J151" s="37" t="s">
        <v>127</v>
      </c>
      <c r="K151" s="37" t="s">
        <v>2066</v>
      </c>
      <c r="L151" s="39">
        <v>10</v>
      </c>
      <c r="M151" s="37" t="s">
        <v>1887</v>
      </c>
      <c r="N151" s="37" t="s">
        <v>57</v>
      </c>
      <c r="O151" s="37" t="s">
        <v>48</v>
      </c>
      <c r="P151" s="37">
        <v>75</v>
      </c>
      <c r="AE151" s="37" t="s">
        <v>1873</v>
      </c>
      <c r="AF151" s="37" t="s">
        <v>112</v>
      </c>
      <c r="AG151" s="37" t="s">
        <v>17319</v>
      </c>
    </row>
    <row r="152" spans="1:33" hidden="1" x14ac:dyDescent="0.2">
      <c r="A152" s="37" t="s">
        <v>17318</v>
      </c>
      <c r="B152" s="37" t="s">
        <v>17164</v>
      </c>
      <c r="C152" s="37" t="s">
        <v>17317</v>
      </c>
      <c r="F152" s="40">
        <v>44463</v>
      </c>
      <c r="H152" s="37" t="s">
        <v>386</v>
      </c>
      <c r="I152" s="37" t="s">
        <v>162</v>
      </c>
      <c r="J152" s="37" t="s">
        <v>61</v>
      </c>
      <c r="L152" s="39">
        <v>10.15</v>
      </c>
      <c r="M152" s="38">
        <v>0.75</v>
      </c>
      <c r="N152" s="37" t="s">
        <v>49</v>
      </c>
      <c r="O152" s="37" t="s">
        <v>48</v>
      </c>
      <c r="P152" s="37">
        <v>175</v>
      </c>
      <c r="AE152" s="37" t="s">
        <v>1873</v>
      </c>
      <c r="AF152" s="37" t="s">
        <v>95</v>
      </c>
      <c r="AG152" s="37" t="s">
        <v>17316</v>
      </c>
    </row>
    <row r="153" spans="1:33" hidden="1" x14ac:dyDescent="0.2">
      <c r="A153" s="37" t="s">
        <v>17315</v>
      </c>
      <c r="B153" s="37" t="s">
        <v>17164</v>
      </c>
      <c r="C153" s="37" t="s">
        <v>17314</v>
      </c>
      <c r="F153" s="40">
        <v>44468</v>
      </c>
      <c r="H153" s="37" t="s">
        <v>463</v>
      </c>
      <c r="I153" s="37" t="s">
        <v>525</v>
      </c>
      <c r="J153" s="37" t="s">
        <v>61</v>
      </c>
      <c r="K153" s="37" t="s">
        <v>2066</v>
      </c>
      <c r="L153" s="39">
        <v>10.1</v>
      </c>
      <c r="M153" s="37" t="s">
        <v>1887</v>
      </c>
      <c r="N153" s="37" t="s">
        <v>79</v>
      </c>
      <c r="O153" s="37" t="s">
        <v>167</v>
      </c>
      <c r="P153" s="37">
        <v>60</v>
      </c>
      <c r="AE153" s="37" t="s">
        <v>1873</v>
      </c>
      <c r="AF153" s="37" t="s">
        <v>17313</v>
      </c>
      <c r="AG153" s="37" t="s">
        <v>17312</v>
      </c>
    </row>
    <row r="154" spans="1:33" hidden="1" x14ac:dyDescent="0.2">
      <c r="A154" s="37" t="s">
        <v>17311</v>
      </c>
      <c r="B154" s="37" t="s">
        <v>17164</v>
      </c>
      <c r="C154" s="37" t="s">
        <v>17310</v>
      </c>
      <c r="F154" s="40">
        <v>44469</v>
      </c>
      <c r="H154" s="37" t="s">
        <v>17309</v>
      </c>
      <c r="I154" s="37" t="s">
        <v>69</v>
      </c>
      <c r="J154" s="37" t="s">
        <v>54</v>
      </c>
      <c r="L154" s="39">
        <v>10.199999999999999</v>
      </c>
      <c r="M154" s="38">
        <v>0.5</v>
      </c>
      <c r="N154" s="37" t="s">
        <v>79</v>
      </c>
      <c r="O154" s="37" t="s">
        <v>167</v>
      </c>
      <c r="P154" s="37">
        <v>75</v>
      </c>
      <c r="AE154" s="37" t="s">
        <v>2114</v>
      </c>
      <c r="AF154" s="37" t="s">
        <v>3533</v>
      </c>
      <c r="AG154" s="37" t="s">
        <v>17308</v>
      </c>
    </row>
    <row r="155" spans="1:33" hidden="1" x14ac:dyDescent="0.2">
      <c r="A155" s="37" t="s">
        <v>17307</v>
      </c>
      <c r="B155" s="37" t="s">
        <v>17164</v>
      </c>
      <c r="C155" s="37" t="s">
        <v>17306</v>
      </c>
      <c r="F155" s="40">
        <v>44470</v>
      </c>
      <c r="H155" s="37" t="s">
        <v>17305</v>
      </c>
      <c r="I155" s="37" t="s">
        <v>525</v>
      </c>
      <c r="J155" s="37" t="s">
        <v>54</v>
      </c>
      <c r="K155" s="37" t="s">
        <v>2066</v>
      </c>
      <c r="L155" s="39">
        <v>10</v>
      </c>
      <c r="M155" s="37" t="s">
        <v>1887</v>
      </c>
      <c r="N155" s="37" t="s">
        <v>130</v>
      </c>
      <c r="O155" s="37" t="s">
        <v>56</v>
      </c>
      <c r="P155" s="37">
        <v>175</v>
      </c>
      <c r="AE155" s="37" t="s">
        <v>1873</v>
      </c>
      <c r="AF155" s="37" t="s">
        <v>112</v>
      </c>
      <c r="AG155" s="37" t="s">
        <v>701</v>
      </c>
    </row>
    <row r="156" spans="1:33" hidden="1" x14ac:dyDescent="0.2">
      <c r="A156" s="37" t="s">
        <v>17304</v>
      </c>
      <c r="B156" s="37" t="s">
        <v>17164</v>
      </c>
      <c r="C156" s="37" t="s">
        <v>17303</v>
      </c>
      <c r="F156" s="40">
        <v>44477</v>
      </c>
      <c r="H156" s="37">
        <v>18</v>
      </c>
      <c r="I156" s="37" t="s">
        <v>69</v>
      </c>
      <c r="J156" s="37" t="s">
        <v>61</v>
      </c>
      <c r="L156" s="39">
        <v>10.199999999999999</v>
      </c>
      <c r="M156" s="38">
        <v>0.5</v>
      </c>
      <c r="N156" s="37" t="s">
        <v>79</v>
      </c>
      <c r="O156" s="37" t="s">
        <v>48</v>
      </c>
      <c r="P156" s="37">
        <v>275</v>
      </c>
      <c r="AE156" s="37" t="s">
        <v>1786</v>
      </c>
      <c r="AF156" s="37" t="s">
        <v>90</v>
      </c>
      <c r="AG156" s="37" t="s">
        <v>1329</v>
      </c>
    </row>
    <row r="157" spans="1:33" hidden="1" x14ac:dyDescent="0.2">
      <c r="A157" s="37" t="s">
        <v>17302</v>
      </c>
      <c r="B157" s="37" t="s">
        <v>17164</v>
      </c>
      <c r="C157" s="37" t="s">
        <v>17301</v>
      </c>
      <c r="F157" s="40">
        <v>44483</v>
      </c>
      <c r="H157" s="37" t="s">
        <v>759</v>
      </c>
      <c r="I157" s="37" t="s">
        <v>126</v>
      </c>
      <c r="J157" s="37" t="s">
        <v>158</v>
      </c>
      <c r="K157" s="37" t="s">
        <v>2066</v>
      </c>
      <c r="L157" s="39">
        <v>10</v>
      </c>
      <c r="M157" s="37" t="s">
        <v>1887</v>
      </c>
      <c r="N157" s="37" t="s">
        <v>79</v>
      </c>
      <c r="O157" s="37" t="s">
        <v>48</v>
      </c>
      <c r="P157" s="37">
        <v>100</v>
      </c>
      <c r="AE157" s="37" t="s">
        <v>1790</v>
      </c>
      <c r="AF157" s="37" t="s">
        <v>192</v>
      </c>
      <c r="AG157" s="37" t="s">
        <v>118</v>
      </c>
    </row>
    <row r="158" spans="1:33" hidden="1" x14ac:dyDescent="0.2">
      <c r="A158" s="37" t="s">
        <v>17300</v>
      </c>
      <c r="B158" s="37" t="s">
        <v>17164</v>
      </c>
      <c r="C158" s="37" t="s">
        <v>17299</v>
      </c>
      <c r="F158" s="40">
        <v>44484</v>
      </c>
      <c r="H158" s="37">
        <v>24</v>
      </c>
      <c r="I158" s="37" t="s">
        <v>69</v>
      </c>
      <c r="J158" s="37" t="s">
        <v>61</v>
      </c>
      <c r="L158" s="39">
        <v>10</v>
      </c>
      <c r="M158" s="38">
        <v>0.5</v>
      </c>
      <c r="N158" s="37" t="s">
        <v>130</v>
      </c>
      <c r="O158" s="37" t="s">
        <v>167</v>
      </c>
      <c r="P158" s="37">
        <v>50</v>
      </c>
      <c r="AE158" s="37" t="s">
        <v>15460</v>
      </c>
      <c r="AF158" s="37" t="s">
        <v>112</v>
      </c>
      <c r="AG158" s="37" t="s">
        <v>17298</v>
      </c>
    </row>
    <row r="159" spans="1:33" hidden="1" x14ac:dyDescent="0.2">
      <c r="A159" s="37" t="s">
        <v>17297</v>
      </c>
      <c r="B159" s="37" t="s">
        <v>17164</v>
      </c>
      <c r="C159" s="37" t="s">
        <v>17296</v>
      </c>
      <c r="F159" s="40">
        <v>44488</v>
      </c>
      <c r="H159" s="37">
        <v>21</v>
      </c>
      <c r="I159" s="37" t="s">
        <v>69</v>
      </c>
      <c r="J159" s="37" t="s">
        <v>54</v>
      </c>
      <c r="L159" s="39">
        <v>10</v>
      </c>
      <c r="M159" s="38">
        <v>0.5</v>
      </c>
      <c r="N159" s="37" t="s">
        <v>130</v>
      </c>
      <c r="O159" s="37" t="s">
        <v>48</v>
      </c>
      <c r="P159" s="37">
        <v>75</v>
      </c>
      <c r="AE159" s="37" t="s">
        <v>1873</v>
      </c>
      <c r="AF159" s="37" t="s">
        <v>52</v>
      </c>
      <c r="AG159" s="37" t="s">
        <v>17295</v>
      </c>
    </row>
    <row r="160" spans="1:33" hidden="1" x14ac:dyDescent="0.2">
      <c r="A160" s="37" t="s">
        <v>17294</v>
      </c>
      <c r="B160" s="37" t="s">
        <v>17164</v>
      </c>
      <c r="C160" s="37" t="s">
        <v>17293</v>
      </c>
      <c r="F160" s="40">
        <v>44489</v>
      </c>
      <c r="H160" s="37">
        <v>24</v>
      </c>
      <c r="I160" s="37" t="s">
        <v>53</v>
      </c>
      <c r="J160" s="37" t="s">
        <v>54</v>
      </c>
      <c r="L160" s="39">
        <v>10</v>
      </c>
      <c r="M160" s="38">
        <v>0.33329999999999999</v>
      </c>
      <c r="N160" s="37" t="s">
        <v>130</v>
      </c>
      <c r="O160" s="37" t="s">
        <v>48</v>
      </c>
      <c r="P160" s="37">
        <v>200</v>
      </c>
      <c r="AE160" s="37" t="s">
        <v>1419</v>
      </c>
      <c r="AF160" s="37" t="s">
        <v>52</v>
      </c>
      <c r="AG160" s="37" t="s">
        <v>585</v>
      </c>
    </row>
    <row r="161" spans="1:33" hidden="1" x14ac:dyDescent="0.2">
      <c r="A161" s="37" t="s">
        <v>17292</v>
      </c>
      <c r="B161" s="37" t="s">
        <v>17164</v>
      </c>
      <c r="C161" s="37" t="s">
        <v>17291</v>
      </c>
      <c r="F161" s="40">
        <v>44491</v>
      </c>
      <c r="H161" s="37" t="s">
        <v>256</v>
      </c>
      <c r="I161" s="37" t="s">
        <v>69</v>
      </c>
      <c r="J161" s="37" t="s">
        <v>61</v>
      </c>
      <c r="L161" s="39">
        <v>10.199999999999999</v>
      </c>
      <c r="M161" s="38">
        <v>0.5</v>
      </c>
      <c r="N161" s="37" t="s">
        <v>49</v>
      </c>
      <c r="O161" s="37" t="s">
        <v>48</v>
      </c>
      <c r="P161" s="37">
        <v>215</v>
      </c>
      <c r="AE161" s="37" t="s">
        <v>1865</v>
      </c>
      <c r="AF161" s="37" t="s">
        <v>505</v>
      </c>
      <c r="AG161" s="37" t="s">
        <v>15618</v>
      </c>
    </row>
    <row r="162" spans="1:33" hidden="1" x14ac:dyDescent="0.2">
      <c r="A162" s="37" t="s">
        <v>17290</v>
      </c>
      <c r="B162" s="37" t="s">
        <v>17164</v>
      </c>
      <c r="C162" s="37" t="s">
        <v>17289</v>
      </c>
      <c r="F162" s="40">
        <v>44494</v>
      </c>
      <c r="H162" s="37" t="s">
        <v>17288</v>
      </c>
      <c r="I162" s="37" t="s">
        <v>107</v>
      </c>
      <c r="K162" s="37" t="s">
        <v>2119</v>
      </c>
      <c r="L162" s="39">
        <v>10.1</v>
      </c>
      <c r="M162" s="37" t="s">
        <v>1887</v>
      </c>
      <c r="N162" s="37" t="s">
        <v>49</v>
      </c>
      <c r="O162" s="37" t="s">
        <v>167</v>
      </c>
      <c r="P162" s="37">
        <v>100</v>
      </c>
      <c r="AE162" s="37" t="s">
        <v>1903</v>
      </c>
      <c r="AF162" s="37" t="s">
        <v>431</v>
      </c>
      <c r="AG162" s="37" t="s">
        <v>17287</v>
      </c>
    </row>
    <row r="163" spans="1:33" hidden="1" x14ac:dyDescent="0.2">
      <c r="A163" s="37" t="s">
        <v>17286</v>
      </c>
      <c r="B163" s="37" t="s">
        <v>17164</v>
      </c>
      <c r="C163" s="37" t="s">
        <v>17285</v>
      </c>
      <c r="F163" s="40">
        <v>44495</v>
      </c>
      <c r="H163" s="37" t="s">
        <v>163</v>
      </c>
      <c r="I163" s="37" t="s">
        <v>69</v>
      </c>
      <c r="J163" s="37" t="s">
        <v>54</v>
      </c>
      <c r="L163" s="39">
        <v>10.1</v>
      </c>
      <c r="M163" s="38">
        <v>0.5</v>
      </c>
      <c r="N163" s="37" t="s">
        <v>49</v>
      </c>
      <c r="O163" s="37" t="s">
        <v>48</v>
      </c>
      <c r="P163" s="37">
        <v>200</v>
      </c>
      <c r="AE163" s="37" t="s">
        <v>1903</v>
      </c>
      <c r="AF163" s="37" t="s">
        <v>52</v>
      </c>
      <c r="AG163" s="37" t="s">
        <v>17284</v>
      </c>
    </row>
    <row r="164" spans="1:33" hidden="1" x14ac:dyDescent="0.2">
      <c r="A164" s="37" t="s">
        <v>17283</v>
      </c>
      <c r="B164" s="37" t="s">
        <v>17164</v>
      </c>
      <c r="C164" s="37" t="s">
        <v>17282</v>
      </c>
      <c r="F164" s="40">
        <v>44501</v>
      </c>
      <c r="H164" s="37" t="s">
        <v>138</v>
      </c>
      <c r="I164" s="37" t="s">
        <v>69</v>
      </c>
      <c r="J164" s="37" t="s">
        <v>61</v>
      </c>
      <c r="L164" s="39">
        <v>10.1</v>
      </c>
      <c r="M164" s="38">
        <v>0.5</v>
      </c>
      <c r="N164" s="37" t="s">
        <v>147</v>
      </c>
      <c r="O164" s="37" t="s">
        <v>48</v>
      </c>
      <c r="P164" s="37">
        <v>125</v>
      </c>
      <c r="AE164" s="37" t="s">
        <v>1788</v>
      </c>
      <c r="AF164" s="37" t="s">
        <v>112</v>
      </c>
      <c r="AG164" s="37" t="s">
        <v>17281</v>
      </c>
    </row>
    <row r="165" spans="1:33" hidden="1" x14ac:dyDescent="0.2">
      <c r="A165" s="37" t="s">
        <v>17280</v>
      </c>
      <c r="B165" s="37" t="s">
        <v>17164</v>
      </c>
      <c r="C165" s="37" t="s">
        <v>17279</v>
      </c>
      <c r="F165" s="40">
        <v>44501</v>
      </c>
      <c r="H165" s="37" t="s">
        <v>16325</v>
      </c>
      <c r="I165" s="37" t="s">
        <v>69</v>
      </c>
      <c r="J165" s="37" t="s">
        <v>54</v>
      </c>
      <c r="L165" s="39">
        <v>10.050000000000001</v>
      </c>
      <c r="M165" s="38">
        <v>0.5</v>
      </c>
      <c r="N165" s="37" t="s">
        <v>79</v>
      </c>
      <c r="O165" s="37" t="s">
        <v>48</v>
      </c>
      <c r="P165" s="37">
        <v>75</v>
      </c>
      <c r="AE165" s="37" t="s">
        <v>17191</v>
      </c>
      <c r="AF165" s="37" t="s">
        <v>52</v>
      </c>
      <c r="AG165" s="37" t="s">
        <v>17278</v>
      </c>
    </row>
    <row r="166" spans="1:33" hidden="1" x14ac:dyDescent="0.2">
      <c r="A166" s="37" t="s">
        <v>17277</v>
      </c>
      <c r="B166" s="37" t="s">
        <v>17164</v>
      </c>
      <c r="C166" s="37" t="s">
        <v>17276</v>
      </c>
      <c r="F166" s="40">
        <v>44503</v>
      </c>
      <c r="H166" s="37" t="s">
        <v>163</v>
      </c>
      <c r="I166" s="37" t="s">
        <v>17275</v>
      </c>
      <c r="J166" s="37" t="s">
        <v>54</v>
      </c>
      <c r="K166" s="37" t="s">
        <v>2066</v>
      </c>
      <c r="L166" s="39">
        <v>10</v>
      </c>
      <c r="M166" s="37" t="s">
        <v>1887</v>
      </c>
      <c r="N166" s="37" t="s">
        <v>57</v>
      </c>
      <c r="O166" s="37" t="s">
        <v>167</v>
      </c>
      <c r="P166" s="37">
        <v>75</v>
      </c>
      <c r="AE166" s="37" t="s">
        <v>1903</v>
      </c>
      <c r="AF166" s="37" t="s">
        <v>1478</v>
      </c>
      <c r="AG166" s="37" t="s">
        <v>17274</v>
      </c>
    </row>
    <row r="167" spans="1:33" hidden="1" x14ac:dyDescent="0.2">
      <c r="A167" s="37" t="s">
        <v>17273</v>
      </c>
      <c r="B167" s="37" t="s">
        <v>17164</v>
      </c>
      <c r="C167" s="37" t="s">
        <v>17272</v>
      </c>
      <c r="F167" s="40">
        <v>44505</v>
      </c>
      <c r="H167" s="37" t="s">
        <v>128</v>
      </c>
      <c r="I167" s="37" t="s">
        <v>69</v>
      </c>
      <c r="J167" s="37" t="s">
        <v>61</v>
      </c>
      <c r="L167" s="39">
        <v>10.050000000000001</v>
      </c>
      <c r="M167" s="38">
        <v>0.5</v>
      </c>
      <c r="N167" s="37" t="s">
        <v>79</v>
      </c>
      <c r="O167" s="37" t="s">
        <v>219</v>
      </c>
      <c r="P167" s="37">
        <v>235</v>
      </c>
      <c r="AE167" s="37" t="s">
        <v>1895</v>
      </c>
      <c r="AF167" s="37" t="s">
        <v>505</v>
      </c>
      <c r="AG167" s="37" t="s">
        <v>17271</v>
      </c>
    </row>
    <row r="168" spans="1:33" hidden="1" x14ac:dyDescent="0.2">
      <c r="A168" s="37" t="s">
        <v>17270</v>
      </c>
      <c r="B168" s="37" t="s">
        <v>17164</v>
      </c>
      <c r="C168" s="37" t="s">
        <v>17269</v>
      </c>
      <c r="F168" s="40">
        <v>44512</v>
      </c>
      <c r="H168" s="37" t="s">
        <v>1582</v>
      </c>
      <c r="I168" s="37" t="s">
        <v>126</v>
      </c>
      <c r="J168" s="37" t="s">
        <v>127</v>
      </c>
      <c r="K168" s="37" t="s">
        <v>2066</v>
      </c>
      <c r="L168" s="39">
        <v>10</v>
      </c>
      <c r="M168" s="37" t="s">
        <v>1887</v>
      </c>
      <c r="N168" s="37" t="s">
        <v>79</v>
      </c>
      <c r="O168" s="37" t="s">
        <v>167</v>
      </c>
      <c r="P168" s="37">
        <v>100</v>
      </c>
      <c r="AE168" s="37" t="s">
        <v>1790</v>
      </c>
      <c r="AF168" s="37" t="s">
        <v>192</v>
      </c>
      <c r="AG168" s="37" t="s">
        <v>1039</v>
      </c>
    </row>
    <row r="169" spans="1:33" hidden="1" x14ac:dyDescent="0.2">
      <c r="A169" s="37" t="s">
        <v>17268</v>
      </c>
      <c r="B169" s="37" t="s">
        <v>17164</v>
      </c>
      <c r="C169" s="37" t="s">
        <v>17267</v>
      </c>
      <c r="F169" s="40">
        <v>44515</v>
      </c>
      <c r="H169" s="37" t="s">
        <v>17266</v>
      </c>
      <c r="I169" s="37" t="s">
        <v>53</v>
      </c>
      <c r="J169" s="37" t="s">
        <v>61</v>
      </c>
      <c r="L169" s="39">
        <v>10</v>
      </c>
      <c r="M169" s="38">
        <v>0.33329999999999999</v>
      </c>
      <c r="N169" s="37" t="s">
        <v>130</v>
      </c>
      <c r="O169" s="37" t="s">
        <v>48</v>
      </c>
      <c r="P169" s="37">
        <v>75</v>
      </c>
      <c r="AE169" s="37" t="s">
        <v>15778</v>
      </c>
      <c r="AF169" s="37" t="s">
        <v>263</v>
      </c>
      <c r="AG169" s="37" t="s">
        <v>17265</v>
      </c>
    </row>
    <row r="170" spans="1:33" hidden="1" x14ac:dyDescent="0.2">
      <c r="A170" s="37" t="s">
        <v>17264</v>
      </c>
      <c r="B170" s="37" t="s">
        <v>17164</v>
      </c>
      <c r="C170" s="37" t="s">
        <v>17263</v>
      </c>
      <c r="F170" s="40">
        <v>44516</v>
      </c>
      <c r="H170" s="37" t="s">
        <v>163</v>
      </c>
      <c r="I170" s="37" t="s">
        <v>69</v>
      </c>
      <c r="J170" s="37" t="s">
        <v>61</v>
      </c>
      <c r="L170" s="39">
        <v>10.199999999999999</v>
      </c>
      <c r="M170" s="38">
        <v>0.5</v>
      </c>
      <c r="N170" s="37" t="s">
        <v>49</v>
      </c>
      <c r="O170" s="37" t="s">
        <v>48</v>
      </c>
      <c r="P170" s="37">
        <v>100</v>
      </c>
      <c r="AE170" s="37" t="s">
        <v>1903</v>
      </c>
      <c r="AF170" s="37" t="s">
        <v>112</v>
      </c>
      <c r="AG170" s="37" t="s">
        <v>17262</v>
      </c>
    </row>
    <row r="171" spans="1:33" hidden="1" x14ac:dyDescent="0.2">
      <c r="A171" s="37" t="s">
        <v>17261</v>
      </c>
      <c r="B171" s="37" t="s">
        <v>17164</v>
      </c>
      <c r="C171" s="37" t="s">
        <v>17260</v>
      </c>
      <c r="F171" s="40">
        <v>44522</v>
      </c>
      <c r="H171" s="37" t="s">
        <v>386</v>
      </c>
      <c r="I171" s="37" t="s">
        <v>69</v>
      </c>
      <c r="J171" s="37" t="s">
        <v>61</v>
      </c>
      <c r="L171" s="39">
        <v>10.199999999999999</v>
      </c>
      <c r="M171" s="38">
        <v>0.5</v>
      </c>
      <c r="N171" s="37" t="s">
        <v>147</v>
      </c>
      <c r="O171" s="37" t="s">
        <v>48</v>
      </c>
      <c r="P171" s="37">
        <v>200</v>
      </c>
      <c r="AE171" s="37" t="s">
        <v>1841</v>
      </c>
      <c r="AF171" s="37" t="s">
        <v>1730</v>
      </c>
      <c r="AG171" s="37" t="s">
        <v>17259</v>
      </c>
    </row>
    <row r="172" spans="1:33" hidden="1" x14ac:dyDescent="0.2">
      <c r="A172" s="37" t="s">
        <v>17258</v>
      </c>
      <c r="B172" s="37" t="s">
        <v>17164</v>
      </c>
      <c r="C172" s="37" t="s">
        <v>17257</v>
      </c>
      <c r="F172" s="40">
        <v>44524</v>
      </c>
      <c r="H172" s="37">
        <v>18</v>
      </c>
      <c r="I172" s="37" t="s">
        <v>53</v>
      </c>
      <c r="J172" s="37" t="s">
        <v>61</v>
      </c>
      <c r="L172" s="39">
        <v>10.25</v>
      </c>
      <c r="M172" s="38">
        <v>0.33329999999999999</v>
      </c>
      <c r="N172" s="37" t="s">
        <v>49</v>
      </c>
      <c r="O172" s="37" t="s">
        <v>48</v>
      </c>
      <c r="P172" s="37">
        <v>200</v>
      </c>
      <c r="AE172" s="37" t="s">
        <v>1419</v>
      </c>
      <c r="AF172" s="37" t="s">
        <v>17256</v>
      </c>
      <c r="AG172" s="37" t="s">
        <v>17255</v>
      </c>
    </row>
    <row r="173" spans="1:33" hidden="1" x14ac:dyDescent="0.2">
      <c r="A173" s="37" t="s">
        <v>17254</v>
      </c>
      <c r="B173" s="37" t="s">
        <v>17164</v>
      </c>
      <c r="C173" s="37" t="s">
        <v>17253</v>
      </c>
      <c r="F173" s="40">
        <v>44524</v>
      </c>
      <c r="H173" s="37" t="s">
        <v>17252</v>
      </c>
      <c r="I173" s="37" t="s">
        <v>525</v>
      </c>
      <c r="J173" s="37" t="s">
        <v>54</v>
      </c>
      <c r="K173" s="37" t="s">
        <v>2066</v>
      </c>
      <c r="L173" s="39">
        <v>10.1</v>
      </c>
      <c r="M173" s="37" t="s">
        <v>1887</v>
      </c>
      <c r="N173" s="37" t="s">
        <v>79</v>
      </c>
      <c r="O173" s="37" t="s">
        <v>48</v>
      </c>
      <c r="P173" s="37">
        <v>60</v>
      </c>
      <c r="AE173" s="37" t="s">
        <v>1790</v>
      </c>
      <c r="AF173" s="37" t="s">
        <v>52</v>
      </c>
      <c r="AG173" s="37" t="s">
        <v>17251</v>
      </c>
    </row>
    <row r="174" spans="1:33" hidden="1" x14ac:dyDescent="0.2">
      <c r="A174" s="37" t="s">
        <v>17250</v>
      </c>
      <c r="B174" s="37" t="s">
        <v>17164</v>
      </c>
      <c r="C174" s="37" t="s">
        <v>17249</v>
      </c>
      <c r="F174" s="40">
        <v>44533</v>
      </c>
      <c r="H174" s="37">
        <v>18</v>
      </c>
      <c r="I174" s="37" t="s">
        <v>69</v>
      </c>
      <c r="J174" s="37" t="s">
        <v>61</v>
      </c>
      <c r="L174" s="39">
        <v>10.15</v>
      </c>
      <c r="M174" s="38">
        <v>0.5</v>
      </c>
      <c r="N174" s="37" t="s">
        <v>49</v>
      </c>
      <c r="O174" s="37" t="s">
        <v>48</v>
      </c>
      <c r="P174" s="37">
        <v>150</v>
      </c>
      <c r="AE174" s="37" t="s">
        <v>1796</v>
      </c>
      <c r="AF174" s="37" t="s">
        <v>209</v>
      </c>
      <c r="AG174" s="37" t="s">
        <v>17248</v>
      </c>
    </row>
    <row r="175" spans="1:33" hidden="1" x14ac:dyDescent="0.2">
      <c r="A175" s="37" t="s">
        <v>17247</v>
      </c>
      <c r="B175" s="37" t="s">
        <v>17164</v>
      </c>
      <c r="C175" s="37" t="s">
        <v>17246</v>
      </c>
      <c r="F175" s="40">
        <v>44536</v>
      </c>
      <c r="H175" s="37">
        <v>18</v>
      </c>
      <c r="I175" s="37" t="s">
        <v>162</v>
      </c>
      <c r="J175" s="37" t="s">
        <v>61</v>
      </c>
      <c r="L175" s="39">
        <v>10.199999999999999</v>
      </c>
      <c r="M175" s="38">
        <v>0.75</v>
      </c>
      <c r="N175" s="37" t="s">
        <v>49</v>
      </c>
      <c r="O175" s="37" t="s">
        <v>48</v>
      </c>
      <c r="P175" s="37">
        <v>200</v>
      </c>
      <c r="AE175" s="37" t="s">
        <v>1981</v>
      </c>
      <c r="AF175" s="37" t="s">
        <v>267</v>
      </c>
      <c r="AG175" s="37" t="s">
        <v>246</v>
      </c>
    </row>
    <row r="176" spans="1:33" hidden="1" x14ac:dyDescent="0.2">
      <c r="A176" s="37" t="s">
        <v>17245</v>
      </c>
      <c r="B176" s="37" t="s">
        <v>17164</v>
      </c>
      <c r="C176" s="37" t="s">
        <v>1887</v>
      </c>
      <c r="F176" s="40">
        <v>44539</v>
      </c>
      <c r="H176" s="37" t="s">
        <v>1582</v>
      </c>
      <c r="I176" s="37" t="s">
        <v>126</v>
      </c>
      <c r="J176" s="37" t="s">
        <v>127</v>
      </c>
      <c r="K176" s="37" t="s">
        <v>2066</v>
      </c>
      <c r="L176" s="39">
        <v>10</v>
      </c>
      <c r="M176" s="37" t="s">
        <v>1887</v>
      </c>
      <c r="N176" s="37" t="s">
        <v>79</v>
      </c>
      <c r="O176" s="37" t="s">
        <v>167</v>
      </c>
      <c r="P176" s="37">
        <v>100</v>
      </c>
      <c r="AE176" s="37" t="s">
        <v>1790</v>
      </c>
      <c r="AF176" s="37" t="s">
        <v>192</v>
      </c>
      <c r="AG176" s="37" t="s">
        <v>1039</v>
      </c>
    </row>
    <row r="177" spans="1:33" hidden="1" x14ac:dyDescent="0.2">
      <c r="A177" s="37" t="s">
        <v>17244</v>
      </c>
      <c r="B177" s="37" t="s">
        <v>17164</v>
      </c>
      <c r="C177" s="37" t="s">
        <v>17243</v>
      </c>
      <c r="F177" s="40">
        <v>44540</v>
      </c>
      <c r="H177" s="37" t="s">
        <v>17242</v>
      </c>
      <c r="I177" s="37" t="s">
        <v>107</v>
      </c>
      <c r="K177" s="37" t="s">
        <v>2066</v>
      </c>
      <c r="L177" s="39">
        <v>10.1</v>
      </c>
      <c r="M177" s="37" t="s">
        <v>1887</v>
      </c>
      <c r="N177" s="37" t="s">
        <v>72</v>
      </c>
      <c r="O177" s="37" t="s">
        <v>48</v>
      </c>
      <c r="P177" s="37">
        <v>50</v>
      </c>
      <c r="AE177" s="37" t="s">
        <v>1873</v>
      </c>
      <c r="AF177" s="37" t="s">
        <v>106</v>
      </c>
      <c r="AG177" s="37" t="s">
        <v>17241</v>
      </c>
    </row>
    <row r="178" spans="1:33" hidden="1" x14ac:dyDescent="0.2">
      <c r="A178" s="37" t="s">
        <v>17240</v>
      </c>
      <c r="B178" s="37" t="s">
        <v>17164</v>
      </c>
      <c r="C178" s="37" t="s">
        <v>17239</v>
      </c>
      <c r="F178" s="40">
        <v>44546</v>
      </c>
      <c r="H178" s="37">
        <v>18</v>
      </c>
      <c r="I178" s="37" t="s">
        <v>69</v>
      </c>
      <c r="J178" s="37" t="s">
        <v>54</v>
      </c>
      <c r="L178" s="39">
        <v>10.199999999999999</v>
      </c>
      <c r="M178" s="38">
        <v>0.5</v>
      </c>
      <c r="N178" s="37" t="s">
        <v>310</v>
      </c>
      <c r="O178" s="37" t="s">
        <v>48</v>
      </c>
      <c r="P178" s="37">
        <v>175</v>
      </c>
      <c r="AE178" s="37" t="s">
        <v>1786</v>
      </c>
      <c r="AF178" s="37" t="s">
        <v>839</v>
      </c>
      <c r="AG178" s="37" t="s">
        <v>17238</v>
      </c>
    </row>
    <row r="179" spans="1:33" hidden="1" x14ac:dyDescent="0.2">
      <c r="A179" s="37" t="s">
        <v>17237</v>
      </c>
      <c r="B179" s="37" t="s">
        <v>17164</v>
      </c>
      <c r="C179" s="37" t="s">
        <v>17236</v>
      </c>
      <c r="F179" s="40">
        <v>44547</v>
      </c>
      <c r="H179" s="37" t="s">
        <v>91</v>
      </c>
      <c r="I179" s="37" t="s">
        <v>69</v>
      </c>
      <c r="J179" s="37" t="s">
        <v>54</v>
      </c>
      <c r="L179" s="39">
        <v>10.199999999999999</v>
      </c>
      <c r="M179" s="38">
        <v>0.5</v>
      </c>
      <c r="N179" s="37" t="s">
        <v>57</v>
      </c>
      <c r="O179" s="37" t="s">
        <v>56</v>
      </c>
      <c r="P179" s="37">
        <v>200</v>
      </c>
      <c r="AE179" s="37" t="s">
        <v>1810</v>
      </c>
      <c r="AF179" s="37" t="s">
        <v>51</v>
      </c>
      <c r="AG179" s="37" t="s">
        <v>17235</v>
      </c>
    </row>
    <row r="180" spans="1:33" hidden="1" x14ac:dyDescent="0.2">
      <c r="A180" s="37" t="s">
        <v>17234</v>
      </c>
      <c r="B180" s="37" t="s">
        <v>17164</v>
      </c>
      <c r="C180" s="37" t="s">
        <v>17233</v>
      </c>
      <c r="F180" s="40">
        <v>44550</v>
      </c>
      <c r="H180" s="37">
        <v>18</v>
      </c>
      <c r="I180" s="37" t="s">
        <v>53</v>
      </c>
      <c r="J180" s="37" t="s">
        <v>61</v>
      </c>
      <c r="L180" s="39">
        <v>10.15</v>
      </c>
      <c r="M180" s="38">
        <v>0.33329999999999999</v>
      </c>
      <c r="N180" s="37" t="s">
        <v>49</v>
      </c>
      <c r="O180" s="37" t="s">
        <v>48</v>
      </c>
      <c r="P180" s="37">
        <v>250</v>
      </c>
      <c r="AE180" s="37" t="s">
        <v>1865</v>
      </c>
      <c r="AF180" s="37" t="s">
        <v>505</v>
      </c>
      <c r="AG180" s="37" t="s">
        <v>246</v>
      </c>
    </row>
    <row r="181" spans="1:33" hidden="1" x14ac:dyDescent="0.2">
      <c r="A181" s="37" t="s">
        <v>17232</v>
      </c>
      <c r="B181" s="37" t="s">
        <v>17164</v>
      </c>
      <c r="C181" s="37" t="s">
        <v>17231</v>
      </c>
      <c r="F181" s="40">
        <v>44550</v>
      </c>
      <c r="H181" s="37">
        <v>24</v>
      </c>
      <c r="I181" s="37" t="s">
        <v>119</v>
      </c>
      <c r="J181" s="37" t="s">
        <v>61</v>
      </c>
      <c r="L181" s="39">
        <v>10</v>
      </c>
      <c r="M181" s="38">
        <v>0.2</v>
      </c>
      <c r="N181" s="37" t="s">
        <v>79</v>
      </c>
      <c r="O181" s="37" t="s">
        <v>48</v>
      </c>
      <c r="P181" s="37">
        <v>725</v>
      </c>
      <c r="AE181" s="37" t="s">
        <v>1814</v>
      </c>
      <c r="AF181" s="37" t="s">
        <v>82</v>
      </c>
      <c r="AG181" s="37" t="s">
        <v>1030</v>
      </c>
    </row>
    <row r="182" spans="1:33" hidden="1" x14ac:dyDescent="0.2">
      <c r="A182" s="37" t="s">
        <v>17230</v>
      </c>
      <c r="B182" s="37" t="s">
        <v>17164</v>
      </c>
      <c r="C182" s="37" t="s">
        <v>17229</v>
      </c>
      <c r="F182" s="40">
        <v>44550</v>
      </c>
      <c r="H182" s="37" t="s">
        <v>163</v>
      </c>
      <c r="I182" s="37" t="s">
        <v>525</v>
      </c>
      <c r="J182" s="37" t="s">
        <v>54</v>
      </c>
      <c r="K182" s="37" t="s">
        <v>2066</v>
      </c>
      <c r="L182" s="39">
        <v>10.1</v>
      </c>
      <c r="M182" s="37" t="s">
        <v>1887</v>
      </c>
      <c r="N182" s="37" t="s">
        <v>79</v>
      </c>
      <c r="O182" s="37" t="s">
        <v>167</v>
      </c>
      <c r="P182" s="37">
        <v>100</v>
      </c>
      <c r="AE182" s="37" t="s">
        <v>1781</v>
      </c>
      <c r="AF182" s="37" t="s">
        <v>111</v>
      </c>
      <c r="AG182" s="37" t="s">
        <v>17228</v>
      </c>
    </row>
    <row r="183" spans="1:33" hidden="1" x14ac:dyDescent="0.2">
      <c r="A183" s="37" t="s">
        <v>17227</v>
      </c>
      <c r="B183" s="37" t="s">
        <v>17164</v>
      </c>
      <c r="C183" s="37" t="s">
        <v>17226</v>
      </c>
      <c r="F183" s="40">
        <v>44551</v>
      </c>
      <c r="H183" s="37" t="s">
        <v>17225</v>
      </c>
      <c r="I183" s="37" t="s">
        <v>525</v>
      </c>
      <c r="J183" s="37" t="s">
        <v>54</v>
      </c>
      <c r="K183" s="37" t="s">
        <v>2283</v>
      </c>
      <c r="L183" s="39">
        <v>10</v>
      </c>
      <c r="M183" s="37" t="s">
        <v>1887</v>
      </c>
      <c r="N183" s="37" t="s">
        <v>79</v>
      </c>
      <c r="O183" s="37" t="s">
        <v>48</v>
      </c>
      <c r="P183" s="37">
        <v>210</v>
      </c>
      <c r="AE183" s="37" t="s">
        <v>822</v>
      </c>
      <c r="AF183" s="37" t="s">
        <v>52</v>
      </c>
      <c r="AG183" s="37" t="s">
        <v>17224</v>
      </c>
    </row>
    <row r="184" spans="1:33" hidden="1" x14ac:dyDescent="0.2">
      <c r="A184" s="37" t="s">
        <v>17223</v>
      </c>
      <c r="B184" s="37" t="s">
        <v>17164</v>
      </c>
      <c r="C184" s="37" t="s">
        <v>17222</v>
      </c>
      <c r="F184" s="40">
        <v>44553</v>
      </c>
      <c r="H184" s="37" t="s">
        <v>16318</v>
      </c>
      <c r="I184" s="37" t="s">
        <v>53</v>
      </c>
      <c r="J184" s="37" t="s">
        <v>61</v>
      </c>
      <c r="L184" s="39">
        <v>10</v>
      </c>
      <c r="M184" s="38">
        <v>0.33329999999999999</v>
      </c>
      <c r="N184" s="37" t="s">
        <v>235</v>
      </c>
      <c r="O184" s="37" t="s">
        <v>56</v>
      </c>
      <c r="P184" s="37">
        <v>300</v>
      </c>
      <c r="AE184" s="37" t="s">
        <v>1786</v>
      </c>
      <c r="AF184" s="37" t="s">
        <v>122</v>
      </c>
      <c r="AG184" s="37" t="s">
        <v>17221</v>
      </c>
    </row>
    <row r="185" spans="1:33" hidden="1" x14ac:dyDescent="0.2">
      <c r="A185" s="37" t="s">
        <v>17220</v>
      </c>
      <c r="B185" s="37" t="s">
        <v>17164</v>
      </c>
      <c r="C185" s="37" t="s">
        <v>17219</v>
      </c>
      <c r="F185" s="40">
        <v>44553</v>
      </c>
      <c r="H185" s="37">
        <v>18</v>
      </c>
      <c r="I185" s="37" t="s">
        <v>69</v>
      </c>
      <c r="J185" s="37" t="s">
        <v>54</v>
      </c>
      <c r="L185" s="39">
        <v>10.199999999999999</v>
      </c>
      <c r="M185" s="38">
        <v>0.5</v>
      </c>
      <c r="N185" s="37" t="s">
        <v>72</v>
      </c>
      <c r="O185" s="37" t="s">
        <v>48</v>
      </c>
      <c r="P185" s="37">
        <v>150</v>
      </c>
      <c r="AE185" s="37" t="s">
        <v>17218</v>
      </c>
      <c r="AF185" s="37" t="s">
        <v>51</v>
      </c>
      <c r="AG185" s="37" t="s">
        <v>17217</v>
      </c>
    </row>
    <row r="186" spans="1:33" hidden="1" x14ac:dyDescent="0.2">
      <c r="A186" s="37" t="s">
        <v>17216</v>
      </c>
      <c r="B186" s="37" t="s">
        <v>17164</v>
      </c>
      <c r="C186" s="37" t="s">
        <v>17215</v>
      </c>
      <c r="F186" s="40">
        <v>44553</v>
      </c>
      <c r="H186" s="37">
        <v>18</v>
      </c>
      <c r="I186" s="37" t="s">
        <v>53</v>
      </c>
      <c r="J186" s="37" t="s">
        <v>54</v>
      </c>
      <c r="L186" s="39">
        <v>10.199999999999999</v>
      </c>
      <c r="M186" s="38">
        <v>0.33329999999999999</v>
      </c>
      <c r="N186" s="37" t="s">
        <v>79</v>
      </c>
      <c r="O186" s="37" t="s">
        <v>48</v>
      </c>
      <c r="P186" s="37">
        <v>200</v>
      </c>
      <c r="AE186" s="37" t="s">
        <v>1419</v>
      </c>
      <c r="AF186" s="37" t="s">
        <v>87</v>
      </c>
      <c r="AG186" s="37" t="s">
        <v>118</v>
      </c>
    </row>
    <row r="187" spans="1:33" hidden="1" x14ac:dyDescent="0.2">
      <c r="A187" s="37" t="s">
        <v>17214</v>
      </c>
      <c r="B187" s="37" t="s">
        <v>17164</v>
      </c>
      <c r="C187" s="37" t="s">
        <v>17213</v>
      </c>
      <c r="F187" s="40">
        <v>44560</v>
      </c>
      <c r="H187" s="37">
        <v>15</v>
      </c>
      <c r="I187" s="37" t="s">
        <v>69</v>
      </c>
      <c r="J187" s="37" t="s">
        <v>61</v>
      </c>
      <c r="L187" s="39">
        <v>10.050000000000001</v>
      </c>
      <c r="M187" s="38">
        <v>0.5</v>
      </c>
      <c r="N187" s="37" t="s">
        <v>310</v>
      </c>
      <c r="O187" s="37" t="s">
        <v>48</v>
      </c>
      <c r="P187" s="37">
        <v>300</v>
      </c>
      <c r="AE187" s="37" t="s">
        <v>1419</v>
      </c>
      <c r="AF187" s="37" t="s">
        <v>52</v>
      </c>
      <c r="AG187" s="37" t="s">
        <v>17212</v>
      </c>
    </row>
    <row r="188" spans="1:33" hidden="1" x14ac:dyDescent="0.2">
      <c r="A188" s="37" t="s">
        <v>17211</v>
      </c>
      <c r="B188" s="37" t="s">
        <v>17164</v>
      </c>
      <c r="C188" s="37" t="s">
        <v>17210</v>
      </c>
      <c r="F188" s="40">
        <v>44560</v>
      </c>
      <c r="H188" s="37" t="s">
        <v>830</v>
      </c>
      <c r="I188" s="37" t="s">
        <v>69</v>
      </c>
      <c r="J188" s="37" t="s">
        <v>54</v>
      </c>
      <c r="L188" s="39">
        <v>10.1</v>
      </c>
      <c r="M188" s="38">
        <v>0.5</v>
      </c>
      <c r="N188" s="37" t="s">
        <v>49</v>
      </c>
      <c r="O188" s="37" t="s">
        <v>48</v>
      </c>
      <c r="P188" s="37">
        <v>130</v>
      </c>
      <c r="AE188" s="37" t="s">
        <v>1844</v>
      </c>
      <c r="AF188" s="37" t="s">
        <v>111</v>
      </c>
      <c r="AG188" s="37" t="s">
        <v>17209</v>
      </c>
    </row>
    <row r="189" spans="1:33" hidden="1" x14ac:dyDescent="0.2">
      <c r="A189" s="37" t="s">
        <v>17208</v>
      </c>
      <c r="B189" s="37" t="s">
        <v>17164</v>
      </c>
      <c r="C189" s="37" t="s">
        <v>17207</v>
      </c>
      <c r="F189" s="40">
        <v>44574</v>
      </c>
      <c r="H189" s="37" t="s">
        <v>247</v>
      </c>
      <c r="I189" s="37" t="s">
        <v>69</v>
      </c>
      <c r="J189" s="37" t="s">
        <v>61</v>
      </c>
      <c r="L189" s="39">
        <v>10.25</v>
      </c>
      <c r="M189" s="38">
        <v>0.5</v>
      </c>
      <c r="N189" s="37" t="s">
        <v>49</v>
      </c>
      <c r="O189" s="37" t="s">
        <v>48</v>
      </c>
      <c r="P189" s="37">
        <v>150</v>
      </c>
      <c r="AE189" s="37" t="s">
        <v>1841</v>
      </c>
      <c r="AF189" s="37" t="s">
        <v>96</v>
      </c>
      <c r="AG189" s="37" t="s">
        <v>17206</v>
      </c>
    </row>
    <row r="190" spans="1:33" hidden="1" x14ac:dyDescent="0.2">
      <c r="A190" s="37" t="s">
        <v>17205</v>
      </c>
      <c r="B190" s="37" t="s">
        <v>17164</v>
      </c>
      <c r="C190" s="37" t="s">
        <v>17204</v>
      </c>
      <c r="F190" s="40">
        <v>44575</v>
      </c>
      <c r="H190" s="37" t="s">
        <v>128</v>
      </c>
      <c r="I190" s="37" t="s">
        <v>69</v>
      </c>
      <c r="J190" s="37" t="s">
        <v>54</v>
      </c>
      <c r="L190" s="39">
        <v>10.199999999999999</v>
      </c>
      <c r="M190" s="38">
        <v>0.5</v>
      </c>
      <c r="N190" s="37" t="s">
        <v>130</v>
      </c>
      <c r="O190" s="37" t="s">
        <v>48</v>
      </c>
      <c r="P190" s="37">
        <v>175</v>
      </c>
      <c r="AE190" s="37" t="s">
        <v>17203</v>
      </c>
      <c r="AF190" s="37" t="s">
        <v>111</v>
      </c>
      <c r="AG190" s="37" t="s">
        <v>17202</v>
      </c>
    </row>
    <row r="191" spans="1:33" hidden="1" x14ac:dyDescent="0.2">
      <c r="A191" s="37" t="s">
        <v>17201</v>
      </c>
      <c r="B191" s="37" t="s">
        <v>17164</v>
      </c>
      <c r="C191" s="37" t="s">
        <v>17200</v>
      </c>
      <c r="F191" s="40">
        <v>44580</v>
      </c>
      <c r="H191" s="37" t="s">
        <v>99</v>
      </c>
      <c r="I191" s="37" t="s">
        <v>69</v>
      </c>
      <c r="J191" s="37" t="s">
        <v>54</v>
      </c>
      <c r="L191" s="39">
        <v>10.199999999999999</v>
      </c>
      <c r="M191" s="38">
        <v>0.5</v>
      </c>
      <c r="N191" s="37" t="s">
        <v>66</v>
      </c>
      <c r="O191" s="37" t="s">
        <v>56</v>
      </c>
      <c r="P191" s="37">
        <v>200</v>
      </c>
      <c r="AE191" s="37" t="s">
        <v>1810</v>
      </c>
      <c r="AF191" s="37" t="s">
        <v>1436</v>
      </c>
      <c r="AG191" s="37" t="s">
        <v>17199</v>
      </c>
    </row>
    <row r="192" spans="1:33" hidden="1" x14ac:dyDescent="0.2">
      <c r="A192" s="37" t="s">
        <v>17198</v>
      </c>
      <c r="B192" s="37" t="s">
        <v>17164</v>
      </c>
      <c r="C192" s="37" t="s">
        <v>17197</v>
      </c>
      <c r="F192" s="40">
        <v>44589</v>
      </c>
      <c r="H192" s="37" t="s">
        <v>526</v>
      </c>
      <c r="I192" s="37" t="s">
        <v>525</v>
      </c>
      <c r="J192" s="37" t="s">
        <v>61</v>
      </c>
      <c r="K192" s="37" t="s">
        <v>2066</v>
      </c>
      <c r="L192" s="39">
        <v>10.15</v>
      </c>
      <c r="M192" s="37" t="s">
        <v>1887</v>
      </c>
      <c r="N192" s="37" t="s">
        <v>79</v>
      </c>
      <c r="O192" s="37" t="s">
        <v>48</v>
      </c>
      <c r="P192" s="37">
        <v>60</v>
      </c>
      <c r="AE192" s="37" t="s">
        <v>2101</v>
      </c>
      <c r="AF192" s="37" t="s">
        <v>112</v>
      </c>
      <c r="AG192" s="37" t="s">
        <v>17196</v>
      </c>
    </row>
    <row r="193" spans="1:34" hidden="1" x14ac:dyDescent="0.2">
      <c r="A193" s="37" t="s">
        <v>17195</v>
      </c>
      <c r="B193" s="37" t="s">
        <v>17164</v>
      </c>
      <c r="C193" s="37" t="s">
        <v>1887</v>
      </c>
      <c r="F193" s="40">
        <v>44592</v>
      </c>
      <c r="H193" s="37" t="s">
        <v>91</v>
      </c>
      <c r="I193" s="37" t="s">
        <v>69</v>
      </c>
      <c r="J193" s="37" t="s">
        <v>61</v>
      </c>
      <c r="L193" s="39">
        <v>10.1</v>
      </c>
      <c r="M193" s="38">
        <v>0.5</v>
      </c>
      <c r="N193" s="37" t="s">
        <v>79</v>
      </c>
      <c r="O193" s="37" t="s">
        <v>48</v>
      </c>
      <c r="P193" s="37">
        <v>65</v>
      </c>
      <c r="AE193" s="37" t="s">
        <v>1903</v>
      </c>
      <c r="AF193" s="37" t="s">
        <v>112</v>
      </c>
      <c r="AG193" s="37" t="s">
        <v>17194</v>
      </c>
    </row>
    <row r="194" spans="1:34" hidden="1" x14ac:dyDescent="0.2">
      <c r="A194" s="37" t="s">
        <v>17193</v>
      </c>
      <c r="B194" s="37" t="s">
        <v>17164</v>
      </c>
      <c r="C194" s="37" t="s">
        <v>17192</v>
      </c>
      <c r="F194" s="40">
        <v>44593</v>
      </c>
      <c r="H194" s="37" t="s">
        <v>138</v>
      </c>
      <c r="I194" s="37" t="s">
        <v>69</v>
      </c>
      <c r="J194" s="37" t="s">
        <v>61</v>
      </c>
      <c r="L194" s="39">
        <v>10.199999999999999</v>
      </c>
      <c r="M194" s="38">
        <v>0.5</v>
      </c>
      <c r="N194" s="37" t="s">
        <v>72</v>
      </c>
      <c r="O194" s="37" t="s">
        <v>48</v>
      </c>
      <c r="P194" s="37">
        <v>60</v>
      </c>
      <c r="AE194" s="37" t="s">
        <v>17191</v>
      </c>
      <c r="AF194" s="37" t="s">
        <v>1454</v>
      </c>
      <c r="AG194" s="37" t="s">
        <v>17190</v>
      </c>
    </row>
    <row r="195" spans="1:34" hidden="1" x14ac:dyDescent="0.2">
      <c r="A195" s="37" t="s">
        <v>17189</v>
      </c>
      <c r="B195" s="37" t="s">
        <v>17164</v>
      </c>
      <c r="C195" s="37" t="s">
        <v>17188</v>
      </c>
      <c r="F195" s="40">
        <v>44595</v>
      </c>
      <c r="H195" s="37" t="s">
        <v>138</v>
      </c>
      <c r="I195" s="37" t="s">
        <v>137</v>
      </c>
      <c r="J195" s="37" t="s">
        <v>61</v>
      </c>
      <c r="L195" s="39">
        <v>10.199999999999999</v>
      </c>
      <c r="M195" s="38">
        <v>1</v>
      </c>
      <c r="N195" s="37" t="s">
        <v>49</v>
      </c>
      <c r="O195" s="37" t="s">
        <v>48</v>
      </c>
      <c r="P195" s="37">
        <v>100</v>
      </c>
      <c r="AE195" s="37" t="s">
        <v>1903</v>
      </c>
      <c r="AF195" s="37" t="s">
        <v>728</v>
      </c>
      <c r="AG195" s="37" t="s">
        <v>17187</v>
      </c>
    </row>
    <row r="196" spans="1:34" hidden="1" x14ac:dyDescent="0.2">
      <c r="A196" s="37" t="s">
        <v>17186</v>
      </c>
      <c r="B196" s="37" t="s">
        <v>17164</v>
      </c>
      <c r="C196" s="37" t="s">
        <v>17185</v>
      </c>
      <c r="F196" s="40">
        <v>44596</v>
      </c>
      <c r="H196" s="37" t="s">
        <v>91</v>
      </c>
      <c r="I196" s="37" t="s">
        <v>69</v>
      </c>
      <c r="J196" s="37" t="s">
        <v>54</v>
      </c>
      <c r="L196" s="39">
        <v>10.1</v>
      </c>
      <c r="M196" s="38">
        <v>0.5</v>
      </c>
      <c r="N196" s="37" t="s">
        <v>79</v>
      </c>
      <c r="O196" s="37" t="s">
        <v>48</v>
      </c>
      <c r="P196" s="37">
        <v>250</v>
      </c>
      <c r="AE196" s="37" t="s">
        <v>15460</v>
      </c>
      <c r="AF196" s="37" t="s">
        <v>111</v>
      </c>
      <c r="AG196" s="37" t="s">
        <v>17184</v>
      </c>
    </row>
    <row r="197" spans="1:34" hidden="1" x14ac:dyDescent="0.2">
      <c r="A197" s="37" t="s">
        <v>17183</v>
      </c>
      <c r="B197" s="37" t="s">
        <v>17164</v>
      </c>
      <c r="C197" s="37" t="s">
        <v>17182</v>
      </c>
      <c r="F197" s="40">
        <v>44600</v>
      </c>
      <c r="H197" s="37">
        <v>18</v>
      </c>
      <c r="I197" s="37" t="s">
        <v>69</v>
      </c>
      <c r="J197" s="37" t="s">
        <v>61</v>
      </c>
      <c r="L197" s="39">
        <v>10.199999999999999</v>
      </c>
      <c r="M197" s="38">
        <v>0.5</v>
      </c>
      <c r="N197" s="37" t="s">
        <v>79</v>
      </c>
      <c r="O197" s="37" t="s">
        <v>167</v>
      </c>
      <c r="P197" s="37">
        <v>225</v>
      </c>
      <c r="AE197" s="37" t="s">
        <v>1419</v>
      </c>
      <c r="AF197" s="37" t="s">
        <v>74</v>
      </c>
      <c r="AG197" s="37" t="s">
        <v>17181</v>
      </c>
    </row>
    <row r="198" spans="1:34" hidden="1" x14ac:dyDescent="0.2">
      <c r="A198" s="37" t="s">
        <v>17180</v>
      </c>
      <c r="B198" s="37" t="s">
        <v>17164</v>
      </c>
      <c r="C198" s="37" t="s">
        <v>17179</v>
      </c>
      <c r="F198" s="40">
        <v>44607</v>
      </c>
      <c r="H198" s="37" t="s">
        <v>91</v>
      </c>
      <c r="I198" s="37" t="s">
        <v>69</v>
      </c>
      <c r="J198" s="37" t="s">
        <v>61</v>
      </c>
      <c r="L198" s="39">
        <v>10.25</v>
      </c>
      <c r="M198" s="38">
        <v>0.5</v>
      </c>
      <c r="N198" s="37" t="s">
        <v>104</v>
      </c>
      <c r="O198" s="37" t="s">
        <v>48</v>
      </c>
      <c r="P198" s="37">
        <v>150</v>
      </c>
      <c r="AE198" s="37" t="s">
        <v>1786</v>
      </c>
      <c r="AF198" s="37" t="s">
        <v>209</v>
      </c>
      <c r="AG198" s="37" t="s">
        <v>17178</v>
      </c>
    </row>
    <row r="199" spans="1:34" hidden="1" x14ac:dyDescent="0.2">
      <c r="A199" s="37" t="s">
        <v>17177</v>
      </c>
      <c r="B199" s="37" t="s">
        <v>17164</v>
      </c>
      <c r="C199" s="37" t="s">
        <v>17176</v>
      </c>
      <c r="F199" s="40">
        <v>44608</v>
      </c>
      <c r="H199" s="37" t="s">
        <v>91</v>
      </c>
      <c r="I199" s="37" t="s">
        <v>525</v>
      </c>
      <c r="J199" s="37" t="s">
        <v>54</v>
      </c>
      <c r="K199" s="37" t="s">
        <v>2066</v>
      </c>
      <c r="L199" s="39">
        <v>10</v>
      </c>
      <c r="M199" s="37" t="s">
        <v>1887</v>
      </c>
      <c r="N199" s="37" t="s">
        <v>49</v>
      </c>
      <c r="O199" s="37" t="s">
        <v>48</v>
      </c>
      <c r="P199" s="37">
        <v>250</v>
      </c>
      <c r="AE199" s="37" t="s">
        <v>2087</v>
      </c>
      <c r="AF199" s="37" t="s">
        <v>68</v>
      </c>
      <c r="AG199" s="37" t="s">
        <v>17175</v>
      </c>
    </row>
    <row r="200" spans="1:34" hidden="1" x14ac:dyDescent="0.2">
      <c r="A200" s="37" t="s">
        <v>17174</v>
      </c>
      <c r="B200" s="37" t="s">
        <v>17164</v>
      </c>
      <c r="C200" s="37" t="s">
        <v>17173</v>
      </c>
      <c r="F200" s="40">
        <v>44614</v>
      </c>
      <c r="H200" s="37" t="s">
        <v>1582</v>
      </c>
      <c r="I200" s="37" t="s">
        <v>126</v>
      </c>
      <c r="J200" s="37" t="s">
        <v>158</v>
      </c>
      <c r="K200" s="37" t="s">
        <v>2066</v>
      </c>
      <c r="L200" s="39">
        <v>10</v>
      </c>
      <c r="M200" s="37" t="s">
        <v>1887</v>
      </c>
      <c r="N200" s="37" t="s">
        <v>79</v>
      </c>
      <c r="O200" s="37" t="s">
        <v>48</v>
      </c>
      <c r="P200" s="37">
        <v>100</v>
      </c>
      <c r="AE200" s="37" t="s">
        <v>1790</v>
      </c>
      <c r="AF200" s="37" t="s">
        <v>192</v>
      </c>
      <c r="AG200" s="37" t="s">
        <v>118</v>
      </c>
    </row>
    <row r="201" spans="1:34" hidden="1" x14ac:dyDescent="0.2">
      <c r="A201" s="37" t="s">
        <v>17172</v>
      </c>
      <c r="B201" s="37" t="s">
        <v>17164</v>
      </c>
      <c r="C201" s="37" t="s">
        <v>17171</v>
      </c>
      <c r="F201" s="40">
        <v>44616</v>
      </c>
      <c r="H201" s="37">
        <v>18</v>
      </c>
      <c r="I201" s="37" t="s">
        <v>53</v>
      </c>
      <c r="J201" s="37" t="s">
        <v>54</v>
      </c>
      <c r="L201" s="39">
        <v>10.199999999999999</v>
      </c>
      <c r="M201" s="38">
        <v>0.33329999999999999</v>
      </c>
      <c r="N201" s="37" t="s">
        <v>147</v>
      </c>
      <c r="O201" s="37" t="s">
        <v>48</v>
      </c>
      <c r="P201" s="37">
        <v>261</v>
      </c>
      <c r="AE201" s="37" t="s">
        <v>1419</v>
      </c>
      <c r="AF201" s="37" t="s">
        <v>52</v>
      </c>
      <c r="AG201" s="37" t="s">
        <v>16833</v>
      </c>
    </row>
    <row r="202" spans="1:34" hidden="1" x14ac:dyDescent="0.2">
      <c r="A202" s="37" t="s">
        <v>17170</v>
      </c>
      <c r="B202" s="37" t="s">
        <v>17164</v>
      </c>
      <c r="C202" s="37" t="s">
        <v>1887</v>
      </c>
      <c r="F202" s="40">
        <v>44617</v>
      </c>
      <c r="H202" s="37" t="s">
        <v>410</v>
      </c>
      <c r="I202" s="37" t="s">
        <v>69</v>
      </c>
      <c r="J202" s="37" t="s">
        <v>61</v>
      </c>
      <c r="L202" s="39">
        <v>10.199999999999999</v>
      </c>
      <c r="M202" s="38">
        <v>0.5</v>
      </c>
      <c r="N202" s="37" t="s">
        <v>79</v>
      </c>
      <c r="O202" s="37" t="s">
        <v>48</v>
      </c>
      <c r="P202" s="37">
        <v>75</v>
      </c>
      <c r="AE202" s="37" t="s">
        <v>1903</v>
      </c>
      <c r="AF202" s="37" t="s">
        <v>112</v>
      </c>
      <c r="AG202" s="37" t="s">
        <v>17169</v>
      </c>
    </row>
    <row r="203" spans="1:34" hidden="1" x14ac:dyDescent="0.2">
      <c r="A203" s="37" t="s">
        <v>17168</v>
      </c>
      <c r="B203" s="37" t="s">
        <v>17164</v>
      </c>
      <c r="C203" s="37" t="s">
        <v>17167</v>
      </c>
      <c r="F203" s="40">
        <v>44620</v>
      </c>
      <c r="H203" s="37" t="s">
        <v>128</v>
      </c>
      <c r="I203" s="37" t="s">
        <v>137</v>
      </c>
      <c r="J203" s="37" t="s">
        <v>61</v>
      </c>
      <c r="L203" s="39">
        <v>10.25</v>
      </c>
      <c r="M203" s="38">
        <v>1</v>
      </c>
      <c r="N203" s="37" t="s">
        <v>57</v>
      </c>
      <c r="O203" s="37" t="s">
        <v>48</v>
      </c>
      <c r="P203" s="37">
        <v>250</v>
      </c>
      <c r="AE203" s="37" t="s">
        <v>1903</v>
      </c>
      <c r="AF203" s="37" t="s">
        <v>3371</v>
      </c>
      <c r="AG203" s="37" t="s">
        <v>17166</v>
      </c>
    </row>
    <row r="204" spans="1:34" hidden="1" x14ac:dyDescent="0.2">
      <c r="A204" s="37" t="s">
        <v>17165</v>
      </c>
      <c r="B204" s="37" t="s">
        <v>17164</v>
      </c>
      <c r="C204" s="37" t="s">
        <v>17163</v>
      </c>
      <c r="F204" s="40">
        <v>44621</v>
      </c>
      <c r="H204" s="37" t="s">
        <v>128</v>
      </c>
      <c r="I204" s="37" t="s">
        <v>69</v>
      </c>
      <c r="J204" s="37" t="s">
        <v>61</v>
      </c>
      <c r="L204" s="39">
        <v>10</v>
      </c>
      <c r="M204" s="38">
        <v>0.5</v>
      </c>
      <c r="N204" s="37" t="s">
        <v>79</v>
      </c>
      <c r="O204" s="37" t="s">
        <v>48</v>
      </c>
      <c r="P204" s="37">
        <v>75</v>
      </c>
      <c r="AE204" s="37" t="s">
        <v>17162</v>
      </c>
      <c r="AF204" s="37" t="s">
        <v>102</v>
      </c>
      <c r="AG204" s="37" t="s">
        <v>17161</v>
      </c>
    </row>
    <row r="205" spans="1:34" x14ac:dyDescent="0.2">
      <c r="A205" s="37" t="s">
        <v>1779</v>
      </c>
      <c r="B205" s="37" t="s">
        <v>1780</v>
      </c>
      <c r="C205" s="37" t="s">
        <v>278</v>
      </c>
      <c r="F205" s="40">
        <v>43635</v>
      </c>
      <c r="G205" s="40">
        <v>43658</v>
      </c>
      <c r="H205" s="37" t="s">
        <v>277</v>
      </c>
      <c r="I205" s="37" t="s">
        <v>69</v>
      </c>
      <c r="J205" s="37" t="s">
        <v>54</v>
      </c>
      <c r="L205" s="39">
        <v>10.19</v>
      </c>
      <c r="M205" s="38">
        <v>0.5</v>
      </c>
      <c r="N205" s="37" t="s">
        <v>276</v>
      </c>
      <c r="O205" s="37" t="s">
        <v>48</v>
      </c>
      <c r="P205" s="37">
        <v>172.5</v>
      </c>
      <c r="R205" s="40">
        <v>44651</v>
      </c>
      <c r="Y205" s="39">
        <v>10.220000000000001</v>
      </c>
      <c r="Z205" s="39">
        <v>10.24</v>
      </c>
      <c r="AA205" s="39">
        <v>0.19</v>
      </c>
      <c r="AE205" s="37" t="s">
        <v>1781</v>
      </c>
      <c r="AF205" s="37" t="s">
        <v>200</v>
      </c>
      <c r="AG205" s="37" t="s">
        <v>276</v>
      </c>
      <c r="AH205" s="38">
        <v>3.8999999999999998E-3</v>
      </c>
    </row>
    <row r="206" spans="1:34" x14ac:dyDescent="0.2">
      <c r="A206" s="37" t="s">
        <v>409</v>
      </c>
      <c r="B206" s="37" t="s">
        <v>1780</v>
      </c>
      <c r="C206" s="37" t="s">
        <v>409</v>
      </c>
      <c r="F206" s="40">
        <v>43823</v>
      </c>
      <c r="G206" s="40">
        <v>43854</v>
      </c>
      <c r="H206" s="37" t="s">
        <v>408</v>
      </c>
      <c r="I206" s="37" t="s">
        <v>69</v>
      </c>
      <c r="J206" s="37" t="s">
        <v>54</v>
      </c>
      <c r="L206" s="39">
        <v>10.02</v>
      </c>
      <c r="M206" s="38">
        <v>0.5</v>
      </c>
      <c r="N206" s="37" t="s">
        <v>49</v>
      </c>
      <c r="O206" s="37" t="s">
        <v>48</v>
      </c>
      <c r="P206" s="37">
        <v>230</v>
      </c>
      <c r="R206" s="40">
        <v>44770</v>
      </c>
      <c r="Y206" s="39">
        <v>9.92</v>
      </c>
      <c r="Z206" s="39">
        <v>10.14</v>
      </c>
      <c r="AA206" s="39">
        <v>0.14000000000000001</v>
      </c>
      <c r="AE206" s="37" t="s">
        <v>1782</v>
      </c>
      <c r="AF206" s="37" t="s">
        <v>96</v>
      </c>
      <c r="AG206" s="37" t="s">
        <v>407</v>
      </c>
      <c r="AH206" s="38">
        <v>-1.06E-2</v>
      </c>
    </row>
    <row r="207" spans="1:34" x14ac:dyDescent="0.2">
      <c r="A207" s="37" t="s">
        <v>1783</v>
      </c>
      <c r="B207" s="37" t="s">
        <v>1780</v>
      </c>
      <c r="C207" s="37" t="s">
        <v>722</v>
      </c>
      <c r="F207" s="40">
        <v>44008</v>
      </c>
      <c r="G207" s="40">
        <v>44027</v>
      </c>
      <c r="H207" s="37" t="s">
        <v>721</v>
      </c>
      <c r="I207" s="37" t="s">
        <v>69</v>
      </c>
      <c r="J207" s="37" t="s">
        <v>54</v>
      </c>
      <c r="L207" s="39">
        <v>10.01</v>
      </c>
      <c r="M207" s="38">
        <v>0.5</v>
      </c>
      <c r="N207" s="37" t="s">
        <v>79</v>
      </c>
      <c r="O207" s="37" t="s">
        <v>167</v>
      </c>
      <c r="P207" s="37">
        <v>143.80000000000001</v>
      </c>
      <c r="R207" s="40">
        <v>44851</v>
      </c>
      <c r="Y207" s="39">
        <v>10.07</v>
      </c>
      <c r="Z207" s="39">
        <v>10.130000000000001</v>
      </c>
      <c r="AA207" s="39">
        <v>0.2</v>
      </c>
      <c r="AE207" s="37" t="s">
        <v>1784</v>
      </c>
      <c r="AF207" s="37" t="s">
        <v>52</v>
      </c>
      <c r="AG207" s="37" t="s">
        <v>720</v>
      </c>
      <c r="AH207" s="38">
        <v>6.0000000000000001E-3</v>
      </c>
    </row>
    <row r="208" spans="1:34" x14ac:dyDescent="0.2">
      <c r="A208" s="37" t="s">
        <v>972</v>
      </c>
      <c r="B208" s="37" t="s">
        <v>1780</v>
      </c>
      <c r="C208" s="37" t="s">
        <v>972</v>
      </c>
      <c r="F208" s="40">
        <v>44008</v>
      </c>
      <c r="G208" s="40">
        <v>44028</v>
      </c>
      <c r="H208" s="37">
        <v>24</v>
      </c>
      <c r="I208" s="37" t="s">
        <v>69</v>
      </c>
      <c r="J208" s="37" t="s">
        <v>54</v>
      </c>
      <c r="L208" s="39">
        <v>10</v>
      </c>
      <c r="M208" s="38">
        <v>0.5</v>
      </c>
      <c r="N208" s="37" t="s">
        <v>147</v>
      </c>
      <c r="O208" s="37" t="s">
        <v>93</v>
      </c>
      <c r="P208" s="37">
        <v>253</v>
      </c>
      <c r="R208" s="40">
        <v>44762</v>
      </c>
      <c r="Y208" s="39">
        <v>9.9</v>
      </c>
      <c r="Z208" s="39">
        <v>9.98</v>
      </c>
      <c r="AA208" s="39">
        <v>0.18</v>
      </c>
      <c r="AE208" s="37" t="s">
        <v>1782</v>
      </c>
      <c r="AF208" s="37" t="s">
        <v>96</v>
      </c>
      <c r="AG208" s="37" t="s">
        <v>971</v>
      </c>
      <c r="AH208" s="38">
        <v>-0.01</v>
      </c>
    </row>
    <row r="209" spans="1:34" x14ac:dyDescent="0.2">
      <c r="A209" s="37" t="s">
        <v>1785</v>
      </c>
      <c r="B209" s="37" t="s">
        <v>1780</v>
      </c>
      <c r="C209" s="37" t="s">
        <v>508</v>
      </c>
      <c r="F209" s="40">
        <v>44004</v>
      </c>
      <c r="G209" s="40">
        <v>44034</v>
      </c>
      <c r="H209" s="37" t="s">
        <v>507</v>
      </c>
      <c r="I209" s="37" t="s">
        <v>53</v>
      </c>
      <c r="J209" s="37" t="s">
        <v>506</v>
      </c>
      <c r="L209" s="39">
        <v>20.02</v>
      </c>
      <c r="M209" s="38">
        <v>0.33329999999999999</v>
      </c>
      <c r="N209" s="37" t="s">
        <v>79</v>
      </c>
      <c r="O209" s="37" t="s">
        <v>48</v>
      </c>
      <c r="P209" s="43">
        <v>2000</v>
      </c>
      <c r="R209" s="40">
        <v>44766</v>
      </c>
      <c r="Y209" s="39">
        <v>19.79</v>
      </c>
      <c r="AA209" s="39">
        <v>1.2</v>
      </c>
      <c r="AE209" s="37" t="s">
        <v>1786</v>
      </c>
      <c r="AF209" s="37" t="s">
        <v>505</v>
      </c>
      <c r="AG209" s="37" t="s">
        <v>504</v>
      </c>
      <c r="AH209" s="38">
        <v>-1.17E-2</v>
      </c>
    </row>
    <row r="210" spans="1:34" x14ac:dyDescent="0.2">
      <c r="A210" s="37" t="s">
        <v>1787</v>
      </c>
      <c r="B210" s="37" t="s">
        <v>1780</v>
      </c>
      <c r="C210" s="37" t="s">
        <v>1235</v>
      </c>
      <c r="F210" s="40">
        <v>44014</v>
      </c>
      <c r="G210" s="40">
        <v>44035</v>
      </c>
      <c r="H210" s="37">
        <v>24</v>
      </c>
      <c r="I210" s="37" t="s">
        <v>69</v>
      </c>
      <c r="J210" s="37" t="s">
        <v>54</v>
      </c>
      <c r="L210" s="39">
        <v>10</v>
      </c>
      <c r="M210" s="38">
        <v>0.5</v>
      </c>
      <c r="N210" s="37" t="s">
        <v>57</v>
      </c>
      <c r="O210" s="37" t="s">
        <v>56</v>
      </c>
      <c r="P210" s="37">
        <v>345</v>
      </c>
      <c r="R210" s="40">
        <v>44769</v>
      </c>
      <c r="Y210" s="39">
        <v>9.91</v>
      </c>
      <c r="Z210" s="39">
        <v>10</v>
      </c>
      <c r="AA210" s="39">
        <v>0.23</v>
      </c>
      <c r="AE210" s="37" t="s">
        <v>1788</v>
      </c>
      <c r="AF210" s="37" t="s">
        <v>74</v>
      </c>
      <c r="AG210" s="37" t="s">
        <v>361</v>
      </c>
      <c r="AH210" s="38">
        <v>-8.9999999999999993E-3</v>
      </c>
    </row>
    <row r="211" spans="1:34" x14ac:dyDescent="0.2">
      <c r="A211" s="37" t="s">
        <v>1789</v>
      </c>
      <c r="B211" s="37" t="s">
        <v>1780</v>
      </c>
      <c r="C211" s="37" t="s">
        <v>1036</v>
      </c>
      <c r="F211" s="40">
        <v>44001</v>
      </c>
      <c r="G211" s="40">
        <v>44036</v>
      </c>
      <c r="H211" s="37" t="s">
        <v>1035</v>
      </c>
      <c r="I211" s="37" t="s">
        <v>137</v>
      </c>
      <c r="J211" s="37" t="s">
        <v>158</v>
      </c>
      <c r="L211" s="39">
        <v>10.25</v>
      </c>
      <c r="M211" s="38">
        <v>0.5</v>
      </c>
      <c r="N211" s="37" t="s">
        <v>79</v>
      </c>
      <c r="O211" s="37" t="s">
        <v>48</v>
      </c>
      <c r="P211" s="37">
        <v>40</v>
      </c>
      <c r="R211" s="40">
        <v>44436</v>
      </c>
      <c r="Y211" s="39">
        <v>10.38</v>
      </c>
      <c r="Z211" s="39">
        <v>10.84</v>
      </c>
      <c r="AA211" s="39">
        <v>7.0000000000000007E-2</v>
      </c>
      <c r="AE211" s="37" t="s">
        <v>1790</v>
      </c>
      <c r="AF211" s="37" t="s">
        <v>52</v>
      </c>
      <c r="AG211" s="37" t="s">
        <v>118</v>
      </c>
      <c r="AH211" s="38">
        <v>1.17E-2</v>
      </c>
    </row>
    <row r="212" spans="1:34" x14ac:dyDescent="0.2">
      <c r="A212" s="37" t="s">
        <v>1791</v>
      </c>
      <c r="B212" s="37" t="s">
        <v>1780</v>
      </c>
      <c r="C212" s="37" t="s">
        <v>1226</v>
      </c>
      <c r="F212" s="40">
        <v>44025</v>
      </c>
      <c r="G212" s="40">
        <v>44043</v>
      </c>
      <c r="H212" s="37">
        <v>24</v>
      </c>
      <c r="I212" s="37" t="s">
        <v>53</v>
      </c>
      <c r="J212" s="37" t="s">
        <v>54</v>
      </c>
      <c r="L212" s="39">
        <v>10</v>
      </c>
      <c r="M212" s="38">
        <v>0.33329999999999999</v>
      </c>
      <c r="N212" s="37" t="s">
        <v>49</v>
      </c>
      <c r="O212" s="37" t="s">
        <v>48</v>
      </c>
      <c r="P212" s="37">
        <v>600</v>
      </c>
      <c r="R212" s="40">
        <v>44777</v>
      </c>
      <c r="Y212" s="39">
        <v>9.89</v>
      </c>
      <c r="Z212" s="39">
        <v>10</v>
      </c>
      <c r="AA212" s="39">
        <v>0.17</v>
      </c>
      <c r="AE212" s="37" t="s">
        <v>1419</v>
      </c>
      <c r="AF212" s="37" t="s">
        <v>52</v>
      </c>
      <c r="AG212" s="37" t="s">
        <v>1225</v>
      </c>
      <c r="AH212" s="38">
        <v>-1.15E-2</v>
      </c>
    </row>
    <row r="213" spans="1:34" x14ac:dyDescent="0.2">
      <c r="A213" s="37" t="s">
        <v>1792</v>
      </c>
      <c r="B213" s="37" t="s">
        <v>1780</v>
      </c>
      <c r="C213" s="37" t="s">
        <v>969</v>
      </c>
      <c r="F213" s="40">
        <v>44029</v>
      </c>
      <c r="G213" s="40">
        <v>44047</v>
      </c>
      <c r="H213" s="37">
        <v>24</v>
      </c>
      <c r="I213" s="37" t="s">
        <v>83</v>
      </c>
      <c r="L213" s="39">
        <v>10</v>
      </c>
      <c r="M213" s="38">
        <v>0</v>
      </c>
      <c r="N213" s="37" t="s">
        <v>130</v>
      </c>
      <c r="O213" s="37" t="s">
        <v>48</v>
      </c>
      <c r="P213" s="37">
        <v>160</v>
      </c>
      <c r="R213" s="40">
        <v>44779</v>
      </c>
      <c r="Y213" s="39">
        <v>9.89</v>
      </c>
      <c r="AE213" s="37" t="s">
        <v>1379</v>
      </c>
      <c r="AF213" s="37" t="s">
        <v>112</v>
      </c>
      <c r="AG213" s="37" t="s">
        <v>970</v>
      </c>
      <c r="AH213" s="38">
        <v>-1.0999999999999999E-2</v>
      </c>
    </row>
    <row r="214" spans="1:34" x14ac:dyDescent="0.2">
      <c r="A214" s="37" t="s">
        <v>1793</v>
      </c>
      <c r="B214" s="37" t="s">
        <v>1780</v>
      </c>
      <c r="C214" s="37" t="s">
        <v>1049</v>
      </c>
      <c r="F214" s="40">
        <v>44012</v>
      </c>
      <c r="G214" s="40">
        <v>44048</v>
      </c>
      <c r="H214" s="37">
        <v>24</v>
      </c>
      <c r="I214" s="37" t="s">
        <v>53</v>
      </c>
      <c r="J214" s="37" t="s">
        <v>54</v>
      </c>
      <c r="L214" s="39">
        <v>10</v>
      </c>
      <c r="M214" s="38">
        <v>0.33329999999999999</v>
      </c>
      <c r="N214" s="37" t="s">
        <v>156</v>
      </c>
      <c r="O214" s="37" t="s">
        <v>48</v>
      </c>
      <c r="P214" s="37">
        <v>575</v>
      </c>
      <c r="R214" s="40">
        <v>44780</v>
      </c>
      <c r="Y214" s="39">
        <v>9.89</v>
      </c>
      <c r="Z214" s="39">
        <v>9.9499999999999993</v>
      </c>
      <c r="AA214" s="39">
        <v>0.27</v>
      </c>
      <c r="AE214" s="37" t="s">
        <v>1782</v>
      </c>
      <c r="AF214" s="37" t="s">
        <v>87</v>
      </c>
      <c r="AG214" s="37" t="s">
        <v>1048</v>
      </c>
      <c r="AH214" s="38">
        <v>-1.0999999999999999E-2</v>
      </c>
    </row>
    <row r="215" spans="1:34" x14ac:dyDescent="0.2">
      <c r="A215" s="37" t="s">
        <v>1794</v>
      </c>
      <c r="B215" s="37" t="s">
        <v>1780</v>
      </c>
      <c r="C215" s="37" t="s">
        <v>1153</v>
      </c>
      <c r="F215" s="40">
        <v>44047</v>
      </c>
      <c r="G215" s="40">
        <v>44064</v>
      </c>
      <c r="H215" s="37">
        <v>24</v>
      </c>
      <c r="I215" s="37" t="s">
        <v>69</v>
      </c>
      <c r="J215" s="37" t="s">
        <v>54</v>
      </c>
      <c r="L215" s="39">
        <v>10</v>
      </c>
      <c r="M215" s="38">
        <v>0.5</v>
      </c>
      <c r="N215" s="37" t="s">
        <v>147</v>
      </c>
      <c r="O215" s="37" t="s">
        <v>56</v>
      </c>
      <c r="P215" s="37">
        <v>200</v>
      </c>
      <c r="R215" s="40">
        <v>44798</v>
      </c>
      <c r="Y215" s="39">
        <v>10.11</v>
      </c>
      <c r="Z215" s="39">
        <v>11.13</v>
      </c>
      <c r="AA215" s="39">
        <v>2.2599999999999998</v>
      </c>
      <c r="AE215" s="37" t="s">
        <v>1786</v>
      </c>
      <c r="AF215" s="37" t="s">
        <v>68</v>
      </c>
      <c r="AG215" s="37" t="s">
        <v>1133</v>
      </c>
      <c r="AH215" s="38">
        <v>1.0999999999999999E-2</v>
      </c>
    </row>
    <row r="216" spans="1:34" x14ac:dyDescent="0.2">
      <c r="A216" s="37" t="s">
        <v>1795</v>
      </c>
      <c r="B216" s="37" t="s">
        <v>1780</v>
      </c>
      <c r="C216" s="37" t="s">
        <v>215</v>
      </c>
      <c r="F216" s="40">
        <v>44061</v>
      </c>
      <c r="G216" s="40">
        <v>44078</v>
      </c>
      <c r="H216" s="37">
        <v>24</v>
      </c>
      <c r="I216" s="37" t="s">
        <v>69</v>
      </c>
      <c r="J216" s="37" t="s">
        <v>54</v>
      </c>
      <c r="L216" s="39">
        <v>10.01</v>
      </c>
      <c r="M216" s="38">
        <v>0.5</v>
      </c>
      <c r="N216" s="37" t="s">
        <v>147</v>
      </c>
      <c r="O216" s="37" t="s">
        <v>48</v>
      </c>
      <c r="P216" s="37">
        <v>334.2</v>
      </c>
      <c r="R216" s="40">
        <v>44813</v>
      </c>
      <c r="Y216" s="39">
        <v>9.8699999999999992</v>
      </c>
      <c r="Z216" s="39">
        <v>9.84</v>
      </c>
      <c r="AA216" s="39">
        <v>0.2</v>
      </c>
      <c r="AE216" s="37" t="s">
        <v>1796</v>
      </c>
      <c r="AF216" s="37" t="s">
        <v>51</v>
      </c>
      <c r="AG216" s="37" t="s">
        <v>214</v>
      </c>
      <c r="AH216" s="38">
        <v>-1.41E-2</v>
      </c>
    </row>
    <row r="217" spans="1:34" x14ac:dyDescent="0.2">
      <c r="A217" s="37" t="s">
        <v>1797</v>
      </c>
      <c r="B217" s="37" t="s">
        <v>1780</v>
      </c>
      <c r="C217" s="37" t="s">
        <v>554</v>
      </c>
      <c r="F217" s="40">
        <v>44055</v>
      </c>
      <c r="G217" s="40">
        <v>44084</v>
      </c>
      <c r="H217" s="37">
        <v>24</v>
      </c>
      <c r="I217" s="37" t="s">
        <v>53</v>
      </c>
      <c r="J217" s="37" t="s">
        <v>54</v>
      </c>
      <c r="L217" s="39">
        <v>10</v>
      </c>
      <c r="M217" s="38">
        <v>0.33329999999999999</v>
      </c>
      <c r="N217" s="37" t="s">
        <v>49</v>
      </c>
      <c r="O217" s="37" t="s">
        <v>48</v>
      </c>
      <c r="P217" s="37">
        <v>324.10000000000002</v>
      </c>
      <c r="R217" s="40">
        <v>44818</v>
      </c>
      <c r="Y217" s="39">
        <v>9.86</v>
      </c>
      <c r="Z217" s="39">
        <v>9.91</v>
      </c>
      <c r="AA217" s="39">
        <v>0.23</v>
      </c>
      <c r="AE217" s="37" t="s">
        <v>1798</v>
      </c>
      <c r="AF217" s="37" t="s">
        <v>149</v>
      </c>
      <c r="AG217" s="37" t="s">
        <v>553</v>
      </c>
      <c r="AH217" s="38">
        <v>-1.4999999999999999E-2</v>
      </c>
    </row>
    <row r="218" spans="1:34" x14ac:dyDescent="0.2">
      <c r="A218" s="37" t="s">
        <v>1799</v>
      </c>
      <c r="B218" s="37" t="s">
        <v>1780</v>
      </c>
      <c r="C218" s="37" t="s">
        <v>813</v>
      </c>
      <c r="F218" s="40">
        <v>44068</v>
      </c>
      <c r="G218" s="40">
        <v>44085</v>
      </c>
      <c r="H218" s="37" t="s">
        <v>150</v>
      </c>
      <c r="I218" s="37" t="s">
        <v>119</v>
      </c>
      <c r="J218" s="37" t="s">
        <v>54</v>
      </c>
      <c r="L218" s="39">
        <v>10</v>
      </c>
      <c r="M218" s="38">
        <v>0.2</v>
      </c>
      <c r="N218" s="37" t="s">
        <v>72</v>
      </c>
      <c r="O218" s="37" t="s">
        <v>48</v>
      </c>
      <c r="P218" s="37">
        <v>402.5</v>
      </c>
      <c r="R218" s="40">
        <v>44819</v>
      </c>
      <c r="Y218" s="39">
        <v>9.85</v>
      </c>
      <c r="Z218" s="39">
        <v>9.92</v>
      </c>
      <c r="AA218" s="39">
        <v>0.52</v>
      </c>
      <c r="AE218" s="37" t="s">
        <v>1800</v>
      </c>
      <c r="AF218" s="37" t="s">
        <v>149</v>
      </c>
      <c r="AG218" s="37" t="s">
        <v>662</v>
      </c>
      <c r="AH218" s="38">
        <v>-1.5800000000000002E-2</v>
      </c>
    </row>
    <row r="219" spans="1:34" x14ac:dyDescent="0.2">
      <c r="A219" s="37" t="s">
        <v>1801</v>
      </c>
      <c r="B219" s="37" t="s">
        <v>1780</v>
      </c>
      <c r="C219" s="37" t="s">
        <v>1244</v>
      </c>
      <c r="F219" s="40">
        <v>44067</v>
      </c>
      <c r="G219" s="40">
        <v>44090</v>
      </c>
      <c r="H219" s="37" t="s">
        <v>150</v>
      </c>
      <c r="I219" s="37" t="s">
        <v>176</v>
      </c>
      <c r="J219" s="37" t="s">
        <v>61</v>
      </c>
      <c r="L219" s="39">
        <v>10</v>
      </c>
      <c r="M219" s="38">
        <v>0.25</v>
      </c>
      <c r="N219" s="37" t="s">
        <v>79</v>
      </c>
      <c r="O219" s="37" t="s">
        <v>48</v>
      </c>
      <c r="P219" s="37">
        <v>414</v>
      </c>
      <c r="R219" s="40">
        <v>44822</v>
      </c>
      <c r="Y219" s="39">
        <v>9.81</v>
      </c>
      <c r="Z219" s="39">
        <v>9.93</v>
      </c>
      <c r="AA219" s="39">
        <v>0.27</v>
      </c>
      <c r="AE219" s="37" t="s">
        <v>1802</v>
      </c>
      <c r="AF219" s="37" t="s">
        <v>51</v>
      </c>
      <c r="AG219" s="37" t="s">
        <v>118</v>
      </c>
      <c r="AH219" s="38">
        <v>-1.9E-2</v>
      </c>
    </row>
    <row r="220" spans="1:34" x14ac:dyDescent="0.2">
      <c r="A220" s="37" t="s">
        <v>1803</v>
      </c>
      <c r="B220" s="37" t="s">
        <v>1780</v>
      </c>
      <c r="C220" s="37" t="s">
        <v>1238</v>
      </c>
      <c r="F220" s="40">
        <v>44071</v>
      </c>
      <c r="G220" s="40">
        <v>44090</v>
      </c>
      <c r="H220" s="37">
        <v>24</v>
      </c>
      <c r="I220" s="37" t="s">
        <v>53</v>
      </c>
      <c r="J220" s="37" t="s">
        <v>54</v>
      </c>
      <c r="L220" s="39">
        <v>10.01</v>
      </c>
      <c r="M220" s="38">
        <v>0.33329999999999999</v>
      </c>
      <c r="N220" s="37" t="s">
        <v>66</v>
      </c>
      <c r="O220" s="37" t="s">
        <v>56</v>
      </c>
      <c r="P220" s="37">
        <v>414</v>
      </c>
      <c r="R220" s="40">
        <v>44822</v>
      </c>
      <c r="Y220" s="39">
        <v>9.86</v>
      </c>
      <c r="Z220" s="39">
        <v>10.01</v>
      </c>
      <c r="AA220" s="39">
        <v>0.38</v>
      </c>
      <c r="AE220" s="37" t="s">
        <v>1782</v>
      </c>
      <c r="AF220" s="37" t="s">
        <v>51</v>
      </c>
      <c r="AG220" s="37" t="s">
        <v>1237</v>
      </c>
      <c r="AH220" s="38">
        <v>-1.4999999999999999E-2</v>
      </c>
    </row>
    <row r="221" spans="1:34" x14ac:dyDescent="0.2">
      <c r="A221" s="37" t="s">
        <v>1804</v>
      </c>
      <c r="B221" s="37" t="s">
        <v>1780</v>
      </c>
      <c r="C221" s="37" t="s">
        <v>545</v>
      </c>
      <c r="F221" s="40">
        <v>44049</v>
      </c>
      <c r="G221" s="40">
        <v>44096</v>
      </c>
      <c r="H221" s="37">
        <v>24</v>
      </c>
      <c r="I221" s="37" t="s">
        <v>69</v>
      </c>
      <c r="J221" s="37" t="s">
        <v>54</v>
      </c>
      <c r="L221" s="39">
        <v>10.01</v>
      </c>
      <c r="M221" s="38">
        <v>0.5</v>
      </c>
      <c r="N221" s="37" t="s">
        <v>147</v>
      </c>
      <c r="O221" s="37" t="s">
        <v>48</v>
      </c>
      <c r="P221" s="37">
        <v>175</v>
      </c>
      <c r="R221" s="40">
        <v>44828</v>
      </c>
      <c r="Y221" s="39">
        <v>9.84</v>
      </c>
      <c r="Z221" s="39">
        <v>9.9600000000000009</v>
      </c>
      <c r="AA221" s="39">
        <v>0.23</v>
      </c>
      <c r="AE221" s="37" t="s">
        <v>1805</v>
      </c>
      <c r="AF221" s="37" t="s">
        <v>209</v>
      </c>
      <c r="AG221" s="37" t="s">
        <v>544</v>
      </c>
      <c r="AH221" s="38">
        <v>-1.7000000000000001E-2</v>
      </c>
    </row>
    <row r="222" spans="1:34" x14ac:dyDescent="0.2">
      <c r="A222" s="37" t="s">
        <v>1806</v>
      </c>
      <c r="B222" s="37" t="s">
        <v>1780</v>
      </c>
      <c r="C222" s="37" t="s">
        <v>472</v>
      </c>
      <c r="F222" s="40">
        <v>44082</v>
      </c>
      <c r="G222" s="40">
        <v>44105</v>
      </c>
      <c r="H222" s="37">
        <v>24</v>
      </c>
      <c r="I222" s="37" t="s">
        <v>69</v>
      </c>
      <c r="J222" s="37" t="s">
        <v>54</v>
      </c>
      <c r="L222" s="39">
        <v>10.1</v>
      </c>
      <c r="M222" s="38">
        <v>0.5</v>
      </c>
      <c r="N222" s="37" t="s">
        <v>79</v>
      </c>
      <c r="O222" s="37" t="s">
        <v>48</v>
      </c>
      <c r="P222" s="37">
        <v>200.4</v>
      </c>
      <c r="R222" s="40">
        <v>44839</v>
      </c>
      <c r="Y222" s="39">
        <v>9.9700000000000006</v>
      </c>
      <c r="Z222" s="39">
        <v>10.029999999999999</v>
      </c>
      <c r="AA222" s="39">
        <v>0.2</v>
      </c>
      <c r="AE222" s="37" t="s">
        <v>1807</v>
      </c>
      <c r="AF222" s="37" t="s">
        <v>52</v>
      </c>
      <c r="AG222" s="37" t="s">
        <v>118</v>
      </c>
      <c r="AH222" s="38">
        <v>-1.38E-2</v>
      </c>
    </row>
    <row r="223" spans="1:34" x14ac:dyDescent="0.2">
      <c r="A223" s="37" t="s">
        <v>1808</v>
      </c>
      <c r="B223" s="37" t="s">
        <v>1780</v>
      </c>
      <c r="C223" s="37" t="s">
        <v>946</v>
      </c>
      <c r="F223" s="40">
        <v>44082</v>
      </c>
      <c r="G223" s="40">
        <v>44105</v>
      </c>
      <c r="H223" s="37">
        <v>24</v>
      </c>
      <c r="I223" s="37" t="s">
        <v>69</v>
      </c>
      <c r="J223" s="37" t="s">
        <v>54</v>
      </c>
      <c r="L223" s="39">
        <v>10</v>
      </c>
      <c r="M223" s="38">
        <v>0.5</v>
      </c>
      <c r="N223" s="37" t="s">
        <v>140</v>
      </c>
      <c r="O223" s="37" t="s">
        <v>48</v>
      </c>
      <c r="P223" s="37">
        <v>300</v>
      </c>
      <c r="R223" s="40">
        <v>44839</v>
      </c>
      <c r="Y223" s="39">
        <v>9.84</v>
      </c>
      <c r="Z223" s="39">
        <v>9.98</v>
      </c>
      <c r="AA223" s="39">
        <v>0.28000000000000003</v>
      </c>
      <c r="AE223" s="37" t="s">
        <v>1419</v>
      </c>
      <c r="AF223" s="37" t="s">
        <v>52</v>
      </c>
      <c r="AG223" s="37" t="s">
        <v>945</v>
      </c>
      <c r="AH223" s="38">
        <v>-1.6E-2</v>
      </c>
    </row>
    <row r="224" spans="1:34" x14ac:dyDescent="0.2">
      <c r="A224" s="37" t="s">
        <v>1809</v>
      </c>
      <c r="B224" s="37" t="s">
        <v>1780</v>
      </c>
      <c r="C224" s="37" t="s">
        <v>1599</v>
      </c>
      <c r="F224" s="40">
        <v>44088</v>
      </c>
      <c r="G224" s="40">
        <v>44106</v>
      </c>
      <c r="H224" s="37">
        <v>24</v>
      </c>
      <c r="I224" s="37" t="s">
        <v>69</v>
      </c>
      <c r="J224" s="37" t="s">
        <v>54</v>
      </c>
      <c r="L224" s="39">
        <v>10</v>
      </c>
      <c r="M224" s="38">
        <v>0.5</v>
      </c>
      <c r="N224" s="37" t="s">
        <v>79</v>
      </c>
      <c r="O224" s="37" t="s">
        <v>48</v>
      </c>
      <c r="P224" s="37">
        <v>250</v>
      </c>
      <c r="R224" s="40">
        <v>44840</v>
      </c>
      <c r="Y224" s="39">
        <v>9.84</v>
      </c>
      <c r="Z224" s="39">
        <v>9.9700000000000006</v>
      </c>
      <c r="AA224" s="39">
        <v>0.19</v>
      </c>
      <c r="AE224" s="37" t="s">
        <v>1810</v>
      </c>
      <c r="AF224" s="37" t="s">
        <v>82</v>
      </c>
      <c r="AG224" s="37" t="s">
        <v>1598</v>
      </c>
      <c r="AH224" s="38">
        <v>-1.6E-2</v>
      </c>
    </row>
    <row r="225" spans="1:34" x14ac:dyDescent="0.2">
      <c r="A225" s="37" t="s">
        <v>151</v>
      </c>
      <c r="B225" s="37" t="s">
        <v>1780</v>
      </c>
      <c r="C225" s="37" t="s">
        <v>152</v>
      </c>
      <c r="F225" s="40">
        <v>44089</v>
      </c>
      <c r="G225" s="40">
        <v>44106</v>
      </c>
      <c r="H225" s="37" t="s">
        <v>150</v>
      </c>
      <c r="I225" s="37" t="s">
        <v>119</v>
      </c>
      <c r="J225" s="37" t="s">
        <v>54</v>
      </c>
      <c r="L225" s="39">
        <v>10</v>
      </c>
      <c r="M225" s="38">
        <v>0.2</v>
      </c>
      <c r="N225" s="37" t="s">
        <v>49</v>
      </c>
      <c r="O225" s="37" t="s">
        <v>48</v>
      </c>
      <c r="P225" s="37">
        <v>575</v>
      </c>
      <c r="R225" s="40">
        <v>44840</v>
      </c>
      <c r="Y225" s="39">
        <v>9.82</v>
      </c>
      <c r="Z225" s="39">
        <v>9.92</v>
      </c>
      <c r="AA225" s="39">
        <v>0.6</v>
      </c>
      <c r="AE225" s="37" t="s">
        <v>1811</v>
      </c>
      <c r="AF225" s="37" t="s">
        <v>149</v>
      </c>
      <c r="AG225" s="37" t="s">
        <v>49</v>
      </c>
      <c r="AH225" s="38">
        <v>-1.9E-2</v>
      </c>
    </row>
    <row r="226" spans="1:34" x14ac:dyDescent="0.2">
      <c r="A226" s="37" t="s">
        <v>1812</v>
      </c>
      <c r="B226" s="37" t="s">
        <v>1780</v>
      </c>
      <c r="C226" s="37" t="s">
        <v>1553</v>
      </c>
      <c r="F226" s="40">
        <v>44090</v>
      </c>
      <c r="G226" s="40">
        <v>44106</v>
      </c>
      <c r="H226" s="37">
        <v>24</v>
      </c>
      <c r="I226" s="37" t="s">
        <v>69</v>
      </c>
      <c r="J226" s="37" t="s">
        <v>54</v>
      </c>
      <c r="L226" s="39">
        <v>10</v>
      </c>
      <c r="M226" s="38">
        <v>0.5</v>
      </c>
      <c r="N226" s="37" t="s">
        <v>79</v>
      </c>
      <c r="O226" s="37" t="s">
        <v>219</v>
      </c>
      <c r="P226" s="37">
        <v>600</v>
      </c>
      <c r="R226" s="40">
        <v>44840</v>
      </c>
      <c r="Y226" s="39">
        <v>9.86</v>
      </c>
      <c r="Z226" s="39">
        <v>9.9499999999999993</v>
      </c>
      <c r="AA226" s="39">
        <v>0.26</v>
      </c>
      <c r="AE226" s="37" t="s">
        <v>1786</v>
      </c>
      <c r="AF226" s="37" t="s">
        <v>51</v>
      </c>
      <c r="AG226" s="37" t="s">
        <v>1552</v>
      </c>
      <c r="AH226" s="38">
        <v>-1.55E-2</v>
      </c>
    </row>
    <row r="227" spans="1:34" x14ac:dyDescent="0.2">
      <c r="A227" s="37" t="s">
        <v>1813</v>
      </c>
      <c r="B227" s="37" t="s">
        <v>1780</v>
      </c>
      <c r="C227" s="37" t="s">
        <v>249</v>
      </c>
      <c r="F227" s="40">
        <v>44078</v>
      </c>
      <c r="G227" s="40">
        <v>44111</v>
      </c>
      <c r="H227" s="37">
        <v>24</v>
      </c>
      <c r="I227" s="37" t="s">
        <v>119</v>
      </c>
      <c r="J227" s="37" t="s">
        <v>54</v>
      </c>
      <c r="L227" s="39">
        <v>10</v>
      </c>
      <c r="M227" s="38">
        <v>0.2</v>
      </c>
      <c r="N227" s="37" t="s">
        <v>79</v>
      </c>
      <c r="O227" s="37" t="s">
        <v>48</v>
      </c>
      <c r="P227" s="37">
        <v>350</v>
      </c>
      <c r="R227" s="40">
        <v>44843</v>
      </c>
      <c r="V227" s="37" t="s">
        <v>65</v>
      </c>
      <c r="W227" s="37" t="s">
        <v>219</v>
      </c>
      <c r="Y227" s="39">
        <v>9.86</v>
      </c>
      <c r="Z227" s="39">
        <v>9.98</v>
      </c>
      <c r="AA227" s="39">
        <v>0.66</v>
      </c>
      <c r="AE227" s="37" t="s">
        <v>1814</v>
      </c>
      <c r="AF227" s="37" t="s">
        <v>82</v>
      </c>
      <c r="AG227" s="37" t="s">
        <v>80</v>
      </c>
      <c r="AH227" s="38">
        <v>-1.4999999999999999E-2</v>
      </c>
    </row>
    <row r="228" spans="1:34" x14ac:dyDescent="0.2">
      <c r="A228" s="37" t="s">
        <v>1815</v>
      </c>
      <c r="B228" s="37" t="s">
        <v>1780</v>
      </c>
      <c r="C228" s="37" t="s">
        <v>919</v>
      </c>
      <c r="F228" s="40">
        <v>44092</v>
      </c>
      <c r="G228" s="40">
        <v>44113</v>
      </c>
      <c r="H228" s="37">
        <v>24</v>
      </c>
      <c r="I228" s="37" t="s">
        <v>176</v>
      </c>
      <c r="J228" s="37" t="s">
        <v>54</v>
      </c>
      <c r="L228" s="39">
        <v>10</v>
      </c>
      <c r="M228" s="38">
        <v>0.25</v>
      </c>
      <c r="N228" s="37" t="s">
        <v>49</v>
      </c>
      <c r="O228" s="37" t="s">
        <v>48</v>
      </c>
      <c r="P228" s="43">
        <v>1150</v>
      </c>
      <c r="R228" s="40">
        <v>44848</v>
      </c>
      <c r="Y228" s="39">
        <v>10.1</v>
      </c>
      <c r="Z228" s="39">
        <v>10.41</v>
      </c>
      <c r="AA228" s="39">
        <v>1.4</v>
      </c>
      <c r="AE228" s="37" t="s">
        <v>1782</v>
      </c>
      <c r="AF228" s="37" t="s">
        <v>96</v>
      </c>
      <c r="AG228" s="37" t="s">
        <v>49</v>
      </c>
      <c r="AH228" s="38">
        <v>8.5000000000000006E-3</v>
      </c>
    </row>
    <row r="229" spans="1:34" x14ac:dyDescent="0.2">
      <c r="A229" s="37" t="s">
        <v>1816</v>
      </c>
      <c r="B229" s="37" t="s">
        <v>1780</v>
      </c>
      <c r="C229" s="37" t="s">
        <v>920</v>
      </c>
      <c r="F229" s="40">
        <v>44092</v>
      </c>
      <c r="G229" s="40">
        <v>44113</v>
      </c>
      <c r="H229" s="37">
        <v>24</v>
      </c>
      <c r="I229" s="37" t="s">
        <v>176</v>
      </c>
      <c r="J229" s="37" t="s">
        <v>54</v>
      </c>
      <c r="L229" s="39">
        <v>10</v>
      </c>
      <c r="M229" s="38">
        <v>0.25</v>
      </c>
      <c r="N229" s="37" t="s">
        <v>49</v>
      </c>
      <c r="O229" s="37" t="s">
        <v>48</v>
      </c>
      <c r="P229" s="37">
        <v>460</v>
      </c>
      <c r="R229" s="40">
        <v>44848</v>
      </c>
      <c r="Y229" s="39">
        <v>9.98</v>
      </c>
      <c r="Z229" s="39">
        <v>10.220000000000001</v>
      </c>
      <c r="AA229" s="39">
        <v>1.1200000000000001</v>
      </c>
      <c r="AE229" s="37" t="s">
        <v>1782</v>
      </c>
      <c r="AF229" s="37" t="s">
        <v>96</v>
      </c>
      <c r="AG229" s="37" t="s">
        <v>49</v>
      </c>
      <c r="AH229" s="38">
        <v>-3.0000000000000001E-3</v>
      </c>
    </row>
    <row r="230" spans="1:34" x14ac:dyDescent="0.2">
      <c r="A230" s="37" t="s">
        <v>1817</v>
      </c>
      <c r="B230" s="37" t="s">
        <v>1780</v>
      </c>
      <c r="C230" s="37" t="s">
        <v>1143</v>
      </c>
      <c r="F230" s="40">
        <v>44099</v>
      </c>
      <c r="G230" s="40">
        <v>44118</v>
      </c>
      <c r="H230" s="37">
        <v>24</v>
      </c>
      <c r="I230" s="37" t="s">
        <v>83</v>
      </c>
      <c r="L230" s="39">
        <v>10</v>
      </c>
      <c r="M230" s="38">
        <v>0</v>
      </c>
      <c r="N230" s="37" t="s">
        <v>130</v>
      </c>
      <c r="O230" s="37" t="s">
        <v>56</v>
      </c>
      <c r="P230" s="37">
        <v>82.6</v>
      </c>
      <c r="R230" s="40">
        <v>44850</v>
      </c>
      <c r="Y230" s="39">
        <v>9.83</v>
      </c>
      <c r="AE230" s="37" t="s">
        <v>1818</v>
      </c>
      <c r="AF230" s="37" t="s">
        <v>251</v>
      </c>
      <c r="AG230" s="37" t="s">
        <v>1144</v>
      </c>
      <c r="AH230" s="38">
        <v>-1.7000000000000001E-2</v>
      </c>
    </row>
    <row r="231" spans="1:34" x14ac:dyDescent="0.2">
      <c r="A231" s="37" t="s">
        <v>1819</v>
      </c>
      <c r="B231" s="37" t="s">
        <v>1780</v>
      </c>
      <c r="C231" s="37" t="s">
        <v>1460</v>
      </c>
      <c r="F231" s="40">
        <v>44097</v>
      </c>
      <c r="G231" s="40">
        <v>44120</v>
      </c>
      <c r="H231" s="37">
        <v>24</v>
      </c>
      <c r="I231" s="37" t="s">
        <v>53</v>
      </c>
      <c r="J231" s="37" t="s">
        <v>54</v>
      </c>
      <c r="L231" s="39">
        <v>10.01</v>
      </c>
      <c r="M231" s="38">
        <v>0.33329999999999999</v>
      </c>
      <c r="N231" s="37" t="s">
        <v>79</v>
      </c>
      <c r="O231" s="37" t="s">
        <v>167</v>
      </c>
      <c r="P231" s="37">
        <v>595</v>
      </c>
      <c r="R231" s="40">
        <v>44854</v>
      </c>
      <c r="Y231" s="39">
        <v>9.84</v>
      </c>
      <c r="Z231" s="39">
        <v>9.9600000000000009</v>
      </c>
      <c r="AA231" s="39">
        <v>0.42</v>
      </c>
      <c r="AE231" s="37" t="s">
        <v>1805</v>
      </c>
      <c r="AF231" s="37" t="s">
        <v>52</v>
      </c>
      <c r="AG231" s="37" t="s">
        <v>1459</v>
      </c>
      <c r="AH231" s="38">
        <v>-1.7000000000000001E-2</v>
      </c>
    </row>
    <row r="232" spans="1:34" x14ac:dyDescent="0.2">
      <c r="A232" s="37" t="s">
        <v>1820</v>
      </c>
      <c r="B232" s="37" t="s">
        <v>1780</v>
      </c>
      <c r="C232" s="37" t="s">
        <v>225</v>
      </c>
      <c r="F232" s="40">
        <v>44102</v>
      </c>
      <c r="G232" s="40">
        <v>44120</v>
      </c>
      <c r="H232" s="37">
        <v>24</v>
      </c>
      <c r="I232" s="37" t="s">
        <v>53</v>
      </c>
      <c r="J232" s="37" t="s">
        <v>54</v>
      </c>
      <c r="L232" s="39">
        <v>10</v>
      </c>
      <c r="M232" s="38">
        <v>0.33329999999999999</v>
      </c>
      <c r="N232" s="37" t="s">
        <v>130</v>
      </c>
      <c r="O232" s="37" t="s">
        <v>48</v>
      </c>
      <c r="P232" s="37">
        <v>97.8</v>
      </c>
      <c r="R232" s="40">
        <v>44854</v>
      </c>
      <c r="Y232" s="39">
        <v>9.84</v>
      </c>
      <c r="Z232" s="39">
        <v>9.92</v>
      </c>
      <c r="AA232" s="39">
        <v>0.33</v>
      </c>
      <c r="AE232" s="37" t="s">
        <v>1782</v>
      </c>
      <c r="AF232" s="37" t="s">
        <v>51</v>
      </c>
      <c r="AG232" s="37" t="s">
        <v>224</v>
      </c>
      <c r="AH232" s="38">
        <v>-1.7000000000000001E-2</v>
      </c>
    </row>
    <row r="233" spans="1:34" x14ac:dyDescent="0.2">
      <c r="A233" s="37" t="s">
        <v>1821</v>
      </c>
      <c r="B233" s="37" t="s">
        <v>1780</v>
      </c>
      <c r="C233" s="37" t="s">
        <v>1002</v>
      </c>
      <c r="F233" s="40">
        <v>44103</v>
      </c>
      <c r="G233" s="40">
        <v>44124</v>
      </c>
      <c r="H233" s="37">
        <v>24</v>
      </c>
      <c r="I233" s="37" t="s">
        <v>53</v>
      </c>
      <c r="J233" s="37" t="s">
        <v>54</v>
      </c>
      <c r="L233" s="39">
        <v>10</v>
      </c>
      <c r="M233" s="38">
        <v>0.33329999999999999</v>
      </c>
      <c r="N233" s="37" t="s">
        <v>49</v>
      </c>
      <c r="O233" s="37" t="s">
        <v>48</v>
      </c>
      <c r="P233" s="37">
        <v>525</v>
      </c>
      <c r="R233" s="40">
        <v>44856</v>
      </c>
      <c r="Y233" s="39">
        <v>9.83</v>
      </c>
      <c r="Z233" s="39">
        <v>10.029999999999999</v>
      </c>
      <c r="AA233" s="39">
        <v>0.5</v>
      </c>
      <c r="AE233" s="37" t="s">
        <v>1814</v>
      </c>
      <c r="AF233" s="37" t="s">
        <v>51</v>
      </c>
      <c r="AG233" s="37" t="s">
        <v>1001</v>
      </c>
      <c r="AH233" s="38">
        <v>-1.7999999999999999E-2</v>
      </c>
    </row>
    <row r="234" spans="1:34" x14ac:dyDescent="0.2">
      <c r="A234" s="37" t="s">
        <v>1822</v>
      </c>
      <c r="B234" s="37" t="s">
        <v>1780</v>
      </c>
      <c r="C234" s="37" t="s">
        <v>990</v>
      </c>
      <c r="F234" s="40">
        <v>44102</v>
      </c>
      <c r="G234" s="40">
        <v>44125</v>
      </c>
      <c r="H234" s="37">
        <v>24</v>
      </c>
      <c r="I234" s="37" t="s">
        <v>53</v>
      </c>
      <c r="J234" s="37" t="s">
        <v>54</v>
      </c>
      <c r="L234" s="39">
        <v>10</v>
      </c>
      <c r="M234" s="38">
        <v>0.33329999999999999</v>
      </c>
      <c r="N234" s="37" t="s">
        <v>79</v>
      </c>
      <c r="O234" s="37" t="s">
        <v>48</v>
      </c>
      <c r="P234" s="37">
        <v>363.9</v>
      </c>
      <c r="R234" s="40">
        <v>44857</v>
      </c>
      <c r="Y234" s="39">
        <v>9.83</v>
      </c>
      <c r="Z234" s="39">
        <v>9.9499999999999993</v>
      </c>
      <c r="AA234" s="39">
        <v>0.35</v>
      </c>
      <c r="AE234" s="37" t="s">
        <v>1782</v>
      </c>
      <c r="AF234" s="37" t="s">
        <v>51</v>
      </c>
      <c r="AG234" s="37" t="s">
        <v>118</v>
      </c>
      <c r="AH234" s="38">
        <v>-1.7999999999999999E-2</v>
      </c>
    </row>
    <row r="235" spans="1:34" x14ac:dyDescent="0.2">
      <c r="A235" s="37" t="s">
        <v>1823</v>
      </c>
      <c r="B235" s="37" t="s">
        <v>1780</v>
      </c>
      <c r="C235" s="37" t="s">
        <v>344</v>
      </c>
      <c r="F235" s="40">
        <v>44104</v>
      </c>
      <c r="G235" s="40">
        <v>44125</v>
      </c>
      <c r="H235" s="37">
        <v>24</v>
      </c>
      <c r="I235" s="37" t="s">
        <v>53</v>
      </c>
      <c r="J235" s="37" t="s">
        <v>54</v>
      </c>
      <c r="L235" s="39">
        <v>10</v>
      </c>
      <c r="M235" s="38">
        <v>0.33329999999999999</v>
      </c>
      <c r="N235" s="37" t="s">
        <v>130</v>
      </c>
      <c r="O235" s="37" t="s">
        <v>48</v>
      </c>
      <c r="P235" s="37">
        <v>200</v>
      </c>
      <c r="R235" s="40">
        <v>44857</v>
      </c>
      <c r="Y235" s="39">
        <v>9.86</v>
      </c>
      <c r="Z235" s="39">
        <v>9.98</v>
      </c>
      <c r="AA235" s="39">
        <v>0.48</v>
      </c>
      <c r="AE235" s="37" t="s">
        <v>1419</v>
      </c>
      <c r="AF235" s="37" t="s">
        <v>343</v>
      </c>
      <c r="AG235" s="37" t="s">
        <v>130</v>
      </c>
      <c r="AH235" s="38">
        <v>-1.4999999999999999E-2</v>
      </c>
    </row>
    <row r="236" spans="1:34" x14ac:dyDescent="0.2">
      <c r="A236" s="37" t="s">
        <v>1824</v>
      </c>
      <c r="B236" s="37" t="s">
        <v>1780</v>
      </c>
      <c r="C236" s="37" t="s">
        <v>807</v>
      </c>
      <c r="F236" s="40">
        <v>44106</v>
      </c>
      <c r="G236" s="40">
        <v>44125</v>
      </c>
      <c r="H236" s="37">
        <v>24</v>
      </c>
      <c r="I236" s="37" t="s">
        <v>53</v>
      </c>
      <c r="J236" s="37" t="s">
        <v>54</v>
      </c>
      <c r="L236" s="39">
        <v>10</v>
      </c>
      <c r="M236" s="38">
        <v>0.33329999999999999</v>
      </c>
      <c r="N236" s="37" t="s">
        <v>72</v>
      </c>
      <c r="O236" s="37" t="s">
        <v>48</v>
      </c>
      <c r="P236" s="37">
        <v>207.1</v>
      </c>
      <c r="R236" s="40">
        <v>44857</v>
      </c>
      <c r="Y236" s="39">
        <v>9.83</v>
      </c>
      <c r="Z236" s="39">
        <v>9.9600000000000009</v>
      </c>
      <c r="AA236" s="39">
        <v>0.32</v>
      </c>
      <c r="AE236" s="37" t="s">
        <v>1811</v>
      </c>
      <c r="AF236" s="37" t="s">
        <v>81</v>
      </c>
      <c r="AG236" s="37" t="s">
        <v>806</v>
      </c>
      <c r="AH236" s="38">
        <v>-1.72E-2</v>
      </c>
    </row>
    <row r="237" spans="1:34" x14ac:dyDescent="0.2">
      <c r="A237" s="37" t="s">
        <v>1825</v>
      </c>
      <c r="B237" s="37" t="s">
        <v>1780</v>
      </c>
      <c r="C237" s="37" t="s">
        <v>293</v>
      </c>
      <c r="F237" s="40">
        <v>44099</v>
      </c>
      <c r="G237" s="40">
        <v>44126</v>
      </c>
      <c r="H237" s="37">
        <v>24</v>
      </c>
      <c r="I237" s="37" t="s">
        <v>69</v>
      </c>
      <c r="J237" s="37" t="s">
        <v>54</v>
      </c>
      <c r="L237" s="39">
        <v>10</v>
      </c>
      <c r="M237" s="38">
        <v>0.5</v>
      </c>
      <c r="N237" s="37" t="s">
        <v>140</v>
      </c>
      <c r="O237" s="37" t="s">
        <v>48</v>
      </c>
      <c r="P237" s="37">
        <v>250</v>
      </c>
      <c r="R237" s="40">
        <v>44860</v>
      </c>
      <c r="Y237" s="39">
        <v>9.83</v>
      </c>
      <c r="Z237" s="39">
        <v>9.9600000000000009</v>
      </c>
      <c r="AA237" s="39">
        <v>0.26</v>
      </c>
      <c r="AE237" s="37" t="s">
        <v>1796</v>
      </c>
      <c r="AF237" s="37" t="s">
        <v>96</v>
      </c>
      <c r="AG237" s="37" t="s">
        <v>292</v>
      </c>
      <c r="AH237" s="38">
        <v>-1.7999999999999999E-2</v>
      </c>
    </row>
    <row r="238" spans="1:34" x14ac:dyDescent="0.2">
      <c r="A238" s="37" t="s">
        <v>1826</v>
      </c>
      <c r="B238" s="37" t="s">
        <v>1780</v>
      </c>
      <c r="C238" s="37" t="s">
        <v>1512</v>
      </c>
      <c r="F238" s="40">
        <v>44106</v>
      </c>
      <c r="G238" s="40">
        <v>44126</v>
      </c>
      <c r="H238" s="37">
        <v>24</v>
      </c>
      <c r="I238" s="37" t="s">
        <v>83</v>
      </c>
      <c r="L238" s="39">
        <v>10</v>
      </c>
      <c r="M238" s="38">
        <v>0</v>
      </c>
      <c r="N238" s="37" t="s">
        <v>130</v>
      </c>
      <c r="O238" s="37" t="s">
        <v>48</v>
      </c>
      <c r="P238" s="37">
        <v>143.80000000000001</v>
      </c>
      <c r="R238" s="40">
        <v>44860</v>
      </c>
      <c r="Y238" s="39">
        <v>9.86</v>
      </c>
      <c r="AE238" s="37" t="s">
        <v>1798</v>
      </c>
      <c r="AF238" s="37" t="s">
        <v>51</v>
      </c>
      <c r="AG238" s="37" t="s">
        <v>130</v>
      </c>
      <c r="AH238" s="38">
        <v>-1.4999999999999999E-2</v>
      </c>
    </row>
    <row r="239" spans="1:34" x14ac:dyDescent="0.2">
      <c r="A239" s="37" t="s">
        <v>1827</v>
      </c>
      <c r="B239" s="37" t="s">
        <v>1780</v>
      </c>
      <c r="C239" s="37" t="s">
        <v>1224</v>
      </c>
      <c r="F239" s="40">
        <v>44110</v>
      </c>
      <c r="G239" s="40">
        <v>44127</v>
      </c>
      <c r="H239" s="37">
        <v>24</v>
      </c>
      <c r="I239" s="37" t="s">
        <v>53</v>
      </c>
      <c r="J239" s="37" t="s">
        <v>54</v>
      </c>
      <c r="L239" s="39">
        <v>10</v>
      </c>
      <c r="M239" s="38">
        <v>0.33329999999999999</v>
      </c>
      <c r="N239" s="37" t="s">
        <v>130</v>
      </c>
      <c r="O239" s="37" t="s">
        <v>56</v>
      </c>
      <c r="P239" s="37">
        <v>104.8</v>
      </c>
      <c r="R239" s="40">
        <v>44861</v>
      </c>
      <c r="Y239" s="39">
        <v>9.85</v>
      </c>
      <c r="Z239" s="39">
        <v>9.86</v>
      </c>
      <c r="AA239" s="39">
        <v>0.35</v>
      </c>
      <c r="AE239" s="37" t="s">
        <v>1828</v>
      </c>
      <c r="AF239" s="37" t="s">
        <v>241</v>
      </c>
      <c r="AG239" s="37" t="s">
        <v>1223</v>
      </c>
      <c r="AH239" s="38">
        <v>-1.4999999999999999E-2</v>
      </c>
    </row>
    <row r="240" spans="1:34" x14ac:dyDescent="0.2">
      <c r="A240" s="37" t="s">
        <v>1829</v>
      </c>
      <c r="B240" s="37" t="s">
        <v>1780</v>
      </c>
      <c r="C240" s="37" t="s">
        <v>762</v>
      </c>
      <c r="F240" s="40">
        <v>44095</v>
      </c>
      <c r="G240" s="40">
        <v>44131</v>
      </c>
      <c r="H240" s="37">
        <v>18</v>
      </c>
      <c r="I240" s="37" t="s">
        <v>137</v>
      </c>
      <c r="J240" s="37" t="s">
        <v>158</v>
      </c>
      <c r="L240" s="39">
        <v>10.1</v>
      </c>
      <c r="M240" s="38">
        <v>0.5</v>
      </c>
      <c r="N240" s="37" t="s">
        <v>66</v>
      </c>
      <c r="O240" s="37" t="s">
        <v>48</v>
      </c>
      <c r="P240" s="37">
        <v>110</v>
      </c>
      <c r="R240" s="40">
        <v>44680</v>
      </c>
      <c r="Y240" s="39">
        <v>10.050000000000001</v>
      </c>
      <c r="Z240" s="39">
        <v>10.1</v>
      </c>
      <c r="AA240" s="39">
        <v>0.1</v>
      </c>
      <c r="AE240" s="37" t="s">
        <v>1379</v>
      </c>
      <c r="AF240" s="37" t="s">
        <v>52</v>
      </c>
      <c r="AG240" s="37" t="s">
        <v>761</v>
      </c>
      <c r="AH240" s="38">
        <v>-5.0000000000000001E-3</v>
      </c>
    </row>
    <row r="241" spans="1:34" x14ac:dyDescent="0.2">
      <c r="A241" s="37" t="s">
        <v>1830</v>
      </c>
      <c r="B241" s="37" t="s">
        <v>1780</v>
      </c>
      <c r="C241" s="37" t="s">
        <v>770</v>
      </c>
      <c r="F241" s="40">
        <v>44113</v>
      </c>
      <c r="G241" s="40">
        <v>44131</v>
      </c>
      <c r="H241" s="37">
        <v>24</v>
      </c>
      <c r="I241" s="37" t="s">
        <v>53</v>
      </c>
      <c r="J241" s="37" t="s">
        <v>54</v>
      </c>
      <c r="L241" s="39">
        <v>10</v>
      </c>
      <c r="M241" s="38">
        <v>0.33329999999999999</v>
      </c>
      <c r="N241" s="37" t="s">
        <v>130</v>
      </c>
      <c r="O241" s="37" t="s">
        <v>48</v>
      </c>
      <c r="P241" s="37">
        <v>345</v>
      </c>
      <c r="R241" s="40">
        <v>44863</v>
      </c>
      <c r="Y241" s="39">
        <v>9.82</v>
      </c>
      <c r="Z241" s="39">
        <v>9.94</v>
      </c>
      <c r="AA241" s="39">
        <v>0.46</v>
      </c>
      <c r="AE241" s="37" t="s">
        <v>1782</v>
      </c>
      <c r="AF241" s="37" t="s">
        <v>74</v>
      </c>
      <c r="AG241" s="37" t="s">
        <v>769</v>
      </c>
      <c r="AH241" s="38">
        <v>-1.7999999999999999E-2</v>
      </c>
    </row>
    <row r="242" spans="1:34" x14ac:dyDescent="0.2">
      <c r="A242" s="37" t="s">
        <v>1831</v>
      </c>
      <c r="B242" s="37" t="s">
        <v>1780</v>
      </c>
      <c r="C242" s="37" t="s">
        <v>1502</v>
      </c>
      <c r="F242" s="40">
        <v>44076</v>
      </c>
      <c r="G242" s="40">
        <v>44132</v>
      </c>
      <c r="H242" s="37">
        <v>24</v>
      </c>
      <c r="I242" s="37" t="s">
        <v>69</v>
      </c>
      <c r="J242" s="37" t="s">
        <v>54</v>
      </c>
      <c r="L242" s="39">
        <v>10</v>
      </c>
      <c r="M242" s="38">
        <v>0.5</v>
      </c>
      <c r="N242" s="37" t="s">
        <v>57</v>
      </c>
      <c r="O242" s="37" t="s">
        <v>48</v>
      </c>
      <c r="P242" s="37">
        <v>607.5</v>
      </c>
      <c r="R242" s="40">
        <v>44864</v>
      </c>
      <c r="Y242" s="39">
        <v>9.83</v>
      </c>
      <c r="Z242" s="39">
        <v>10.01</v>
      </c>
      <c r="AA242" s="39">
        <v>0.3</v>
      </c>
      <c r="AE242" s="37" t="s">
        <v>1786</v>
      </c>
      <c r="AF242" s="37" t="s">
        <v>51</v>
      </c>
      <c r="AG242" s="37" t="s">
        <v>1501</v>
      </c>
      <c r="AH242" s="38">
        <v>-1.7999999999999999E-2</v>
      </c>
    </row>
    <row r="243" spans="1:34" x14ac:dyDescent="0.2">
      <c r="A243" s="37" t="s">
        <v>1832</v>
      </c>
      <c r="B243" s="37" t="s">
        <v>1780</v>
      </c>
      <c r="C243" s="37" t="s">
        <v>1527</v>
      </c>
      <c r="F243" s="40">
        <v>44095</v>
      </c>
      <c r="G243" s="40">
        <v>44134</v>
      </c>
      <c r="H243" s="37">
        <v>18</v>
      </c>
      <c r="I243" s="37" t="s">
        <v>137</v>
      </c>
      <c r="J243" s="37" t="s">
        <v>158</v>
      </c>
      <c r="L243" s="39">
        <v>10.1</v>
      </c>
      <c r="M243" s="38">
        <v>0.5</v>
      </c>
      <c r="N243" s="37" t="s">
        <v>140</v>
      </c>
      <c r="O243" s="37" t="s">
        <v>48</v>
      </c>
      <c r="P243" s="37">
        <v>75</v>
      </c>
      <c r="R243" s="40">
        <v>44684</v>
      </c>
      <c r="Y243" s="39">
        <v>10.050000000000001</v>
      </c>
      <c r="Z243" s="39">
        <v>10.14</v>
      </c>
      <c r="AA243" s="39">
        <v>0.11</v>
      </c>
      <c r="AE243" s="37" t="s">
        <v>1833</v>
      </c>
      <c r="AF243" s="37" t="s">
        <v>52</v>
      </c>
      <c r="AG243" s="37" t="s">
        <v>1526</v>
      </c>
      <c r="AH243" s="38">
        <v>-5.8999999999999999E-3</v>
      </c>
    </row>
    <row r="244" spans="1:34" x14ac:dyDescent="0.2">
      <c r="A244" s="37" t="s">
        <v>1374</v>
      </c>
      <c r="B244" s="37" t="s">
        <v>1780</v>
      </c>
      <c r="C244" s="37" t="s">
        <v>1375</v>
      </c>
      <c r="F244" s="40">
        <v>44105</v>
      </c>
      <c r="G244" s="40">
        <v>44134</v>
      </c>
      <c r="H244" s="37">
        <v>24</v>
      </c>
      <c r="I244" s="37" t="s">
        <v>176</v>
      </c>
      <c r="J244" s="37" t="s">
        <v>54</v>
      </c>
      <c r="L244" s="39">
        <v>10</v>
      </c>
      <c r="M244" s="38">
        <v>0.25</v>
      </c>
      <c r="N244" s="37" t="s">
        <v>49</v>
      </c>
      <c r="O244" s="37" t="s">
        <v>48</v>
      </c>
      <c r="P244" s="37">
        <v>750</v>
      </c>
      <c r="R244" s="40">
        <v>44868</v>
      </c>
      <c r="Y244" s="39">
        <v>9.83</v>
      </c>
      <c r="Z244" s="39">
        <v>9.98</v>
      </c>
      <c r="AA244" s="39">
        <v>0.4</v>
      </c>
      <c r="AE244" s="37" t="s">
        <v>1814</v>
      </c>
      <c r="AF244" s="37" t="s">
        <v>135</v>
      </c>
      <c r="AG244" s="37" t="s">
        <v>1373</v>
      </c>
      <c r="AH244" s="38">
        <v>-1.7000000000000001E-2</v>
      </c>
    </row>
    <row r="245" spans="1:34" x14ac:dyDescent="0.2">
      <c r="A245" s="37" t="s">
        <v>1834</v>
      </c>
      <c r="B245" s="37" t="s">
        <v>1780</v>
      </c>
      <c r="C245" s="37" t="s">
        <v>660</v>
      </c>
      <c r="F245" s="40">
        <v>44117</v>
      </c>
      <c r="G245" s="40">
        <v>44146</v>
      </c>
      <c r="H245" s="37">
        <v>24</v>
      </c>
      <c r="I245" s="37" t="s">
        <v>137</v>
      </c>
      <c r="J245" s="37" t="s">
        <v>158</v>
      </c>
      <c r="L245" s="39">
        <v>10</v>
      </c>
      <c r="M245" s="38">
        <v>0.5</v>
      </c>
      <c r="N245" s="37" t="s">
        <v>310</v>
      </c>
      <c r="O245" s="37" t="s">
        <v>48</v>
      </c>
      <c r="P245" s="37">
        <v>230</v>
      </c>
      <c r="R245" s="40">
        <v>44878</v>
      </c>
      <c r="Y245" s="39">
        <v>9.82</v>
      </c>
      <c r="Z245" s="39">
        <v>9.92</v>
      </c>
      <c r="AA245" s="39">
        <v>0.15</v>
      </c>
      <c r="AE245" s="37" t="s">
        <v>1379</v>
      </c>
      <c r="AF245" s="37" t="s">
        <v>112</v>
      </c>
      <c r="AG245" s="37" t="s">
        <v>659</v>
      </c>
      <c r="AH245" s="38">
        <v>-1.7999999999999999E-2</v>
      </c>
    </row>
    <row r="246" spans="1:34" x14ac:dyDescent="0.2">
      <c r="A246" s="37" t="s">
        <v>1835</v>
      </c>
      <c r="B246" s="37" t="s">
        <v>1780</v>
      </c>
      <c r="C246" s="37" t="s">
        <v>1458</v>
      </c>
      <c r="F246" s="40">
        <v>44111</v>
      </c>
      <c r="G246" s="40">
        <v>44148</v>
      </c>
      <c r="H246" s="37" t="s">
        <v>1457</v>
      </c>
      <c r="I246" s="37" t="s">
        <v>137</v>
      </c>
      <c r="J246" s="37" t="s">
        <v>54</v>
      </c>
      <c r="L246" s="39">
        <v>10.11</v>
      </c>
      <c r="M246" s="38">
        <v>1</v>
      </c>
      <c r="N246" s="37" t="s">
        <v>130</v>
      </c>
      <c r="O246" s="37" t="s">
        <v>48</v>
      </c>
      <c r="P246" s="37">
        <v>126.2</v>
      </c>
      <c r="R246" s="40">
        <v>44698</v>
      </c>
      <c r="Y246" s="39">
        <v>10.24</v>
      </c>
      <c r="Z246" s="39">
        <v>10.47</v>
      </c>
      <c r="AA246" s="39">
        <v>0.21</v>
      </c>
      <c r="AE246" s="37" t="s">
        <v>1781</v>
      </c>
      <c r="AF246" s="37" t="s">
        <v>52</v>
      </c>
      <c r="AG246" s="37" t="s">
        <v>1456</v>
      </c>
      <c r="AH246" s="38">
        <v>-5.7999999999999996E-3</v>
      </c>
    </row>
    <row r="247" spans="1:34" x14ac:dyDescent="0.2">
      <c r="A247" s="37" t="s">
        <v>1836</v>
      </c>
      <c r="B247" s="37" t="s">
        <v>1780</v>
      </c>
      <c r="C247" s="37" t="s">
        <v>1015</v>
      </c>
      <c r="F247" s="40">
        <v>44130</v>
      </c>
      <c r="G247" s="40">
        <v>44148</v>
      </c>
      <c r="H247" s="37">
        <v>24</v>
      </c>
      <c r="I247" s="37" t="s">
        <v>176</v>
      </c>
      <c r="J247" s="37" t="s">
        <v>54</v>
      </c>
      <c r="L247" s="39">
        <v>10</v>
      </c>
      <c r="M247" s="38">
        <v>0.25</v>
      </c>
      <c r="N247" s="37" t="s">
        <v>130</v>
      </c>
      <c r="O247" s="37" t="s">
        <v>48</v>
      </c>
      <c r="P247" s="37">
        <v>525</v>
      </c>
      <c r="R247" s="40">
        <v>44882</v>
      </c>
      <c r="Y247" s="39">
        <v>9.81</v>
      </c>
      <c r="Z247" s="39">
        <v>9.93</v>
      </c>
      <c r="AA247" s="39">
        <v>0.5</v>
      </c>
      <c r="AE247" s="37" t="s">
        <v>1811</v>
      </c>
      <c r="AF247" s="37" t="s">
        <v>51</v>
      </c>
      <c r="AG247" s="37" t="s">
        <v>1014</v>
      </c>
      <c r="AH247" s="38">
        <v>-0.02</v>
      </c>
    </row>
    <row r="248" spans="1:34" x14ac:dyDescent="0.2">
      <c r="A248" s="37" t="s">
        <v>1837</v>
      </c>
      <c r="B248" s="37" t="s">
        <v>1780</v>
      </c>
      <c r="C248" s="37" t="s">
        <v>550</v>
      </c>
      <c r="F248" s="40">
        <v>44097</v>
      </c>
      <c r="G248" s="40">
        <v>44152</v>
      </c>
      <c r="H248" s="37">
        <v>24</v>
      </c>
      <c r="I248" s="37" t="s">
        <v>53</v>
      </c>
      <c r="J248" s="37" t="s">
        <v>54</v>
      </c>
      <c r="L248" s="39">
        <v>10</v>
      </c>
      <c r="M248" s="38">
        <v>0.33329999999999999</v>
      </c>
      <c r="N248" s="37" t="s">
        <v>66</v>
      </c>
      <c r="O248" s="37" t="s">
        <v>48</v>
      </c>
      <c r="P248" s="37">
        <v>218.4</v>
      </c>
      <c r="R248" s="40">
        <v>44884</v>
      </c>
      <c r="Y248" s="39">
        <v>9.84</v>
      </c>
      <c r="Z248" s="39">
        <v>9.98</v>
      </c>
      <c r="AA248" s="39">
        <v>0.53</v>
      </c>
      <c r="AE248" s="37" t="s">
        <v>1786</v>
      </c>
      <c r="AF248" s="37" t="s">
        <v>209</v>
      </c>
      <c r="AG248" s="37" t="s">
        <v>549</v>
      </c>
      <c r="AH248" s="38">
        <v>-1.6E-2</v>
      </c>
    </row>
    <row r="249" spans="1:34" x14ac:dyDescent="0.2">
      <c r="A249" s="37" t="s">
        <v>1838</v>
      </c>
      <c r="B249" s="37" t="s">
        <v>1780</v>
      </c>
      <c r="C249" s="37" t="s">
        <v>558</v>
      </c>
      <c r="F249" s="40">
        <v>44134</v>
      </c>
      <c r="G249" s="40">
        <v>44153</v>
      </c>
      <c r="H249" s="37">
        <v>24</v>
      </c>
      <c r="I249" s="37" t="s">
        <v>53</v>
      </c>
      <c r="J249" s="37" t="s">
        <v>54</v>
      </c>
      <c r="L249" s="39">
        <v>10</v>
      </c>
      <c r="M249" s="38">
        <v>0.33329999999999999</v>
      </c>
      <c r="N249" s="37" t="s">
        <v>130</v>
      </c>
      <c r="O249" s="37" t="s">
        <v>48</v>
      </c>
      <c r="P249" s="37">
        <v>172.5</v>
      </c>
      <c r="R249" s="40">
        <v>44885</v>
      </c>
      <c r="Y249" s="39">
        <v>9.85</v>
      </c>
      <c r="Z249" s="39">
        <v>9.9499999999999993</v>
      </c>
      <c r="AA249" s="39">
        <v>0.36</v>
      </c>
      <c r="AE249" s="37" t="s">
        <v>1800</v>
      </c>
      <c r="AF249" s="37" t="s">
        <v>505</v>
      </c>
      <c r="AG249" s="37" t="s">
        <v>130</v>
      </c>
      <c r="AH249" s="38">
        <v>-1.6E-2</v>
      </c>
    </row>
    <row r="250" spans="1:34" x14ac:dyDescent="0.2">
      <c r="A250" s="37" t="s">
        <v>1839</v>
      </c>
      <c r="B250" s="37" t="s">
        <v>1780</v>
      </c>
      <c r="C250" s="37" t="s">
        <v>871</v>
      </c>
      <c r="F250" s="40">
        <v>44137</v>
      </c>
      <c r="G250" s="40">
        <v>44154</v>
      </c>
      <c r="H250" s="37">
        <v>24</v>
      </c>
      <c r="I250" s="37" t="s">
        <v>83</v>
      </c>
      <c r="L250" s="39">
        <v>10</v>
      </c>
      <c r="M250" s="38">
        <v>0</v>
      </c>
      <c r="N250" s="37" t="s">
        <v>130</v>
      </c>
      <c r="O250" s="37" t="s">
        <v>48</v>
      </c>
      <c r="P250" s="37">
        <v>103.5</v>
      </c>
      <c r="R250" s="40">
        <v>44888</v>
      </c>
      <c r="Y250" s="39">
        <v>9.7899999999999991</v>
      </c>
      <c r="AE250" s="37" t="s">
        <v>1786</v>
      </c>
      <c r="AF250" s="37" t="s">
        <v>59</v>
      </c>
      <c r="AG250" s="37" t="s">
        <v>872</v>
      </c>
      <c r="AH250" s="38">
        <v>-2.1000000000000001E-2</v>
      </c>
    </row>
    <row r="251" spans="1:34" x14ac:dyDescent="0.2">
      <c r="A251" s="37" t="s">
        <v>1840</v>
      </c>
      <c r="B251" s="37" t="s">
        <v>1780</v>
      </c>
      <c r="C251" s="37" t="s">
        <v>1615</v>
      </c>
      <c r="F251" s="40">
        <v>44110</v>
      </c>
      <c r="G251" s="40">
        <v>44155</v>
      </c>
      <c r="H251" s="37">
        <v>24</v>
      </c>
      <c r="I251" s="37" t="s">
        <v>53</v>
      </c>
      <c r="J251" s="37" t="s">
        <v>54</v>
      </c>
      <c r="L251" s="39">
        <v>10.01</v>
      </c>
      <c r="M251" s="38">
        <v>0.33329999999999999</v>
      </c>
      <c r="N251" s="37" t="s">
        <v>49</v>
      </c>
      <c r="O251" s="37" t="s">
        <v>48</v>
      </c>
      <c r="P251" s="37">
        <v>230</v>
      </c>
      <c r="R251" s="40">
        <v>44889</v>
      </c>
      <c r="Y251" s="39">
        <v>9.82</v>
      </c>
      <c r="Z251" s="39">
        <v>9.8800000000000008</v>
      </c>
      <c r="AA251" s="39">
        <v>0.27</v>
      </c>
      <c r="AE251" s="37" t="s">
        <v>1841</v>
      </c>
      <c r="AF251" s="37" t="s">
        <v>52</v>
      </c>
      <c r="AG251" s="37" t="s">
        <v>1614</v>
      </c>
      <c r="AH251" s="38">
        <v>-1.9E-2</v>
      </c>
    </row>
    <row r="252" spans="1:34" x14ac:dyDescent="0.2">
      <c r="A252" s="37" t="s">
        <v>1842</v>
      </c>
      <c r="B252" s="37" t="s">
        <v>1780</v>
      </c>
      <c r="C252" s="37" t="s">
        <v>1441</v>
      </c>
      <c r="F252" s="40">
        <v>44111</v>
      </c>
      <c r="G252" s="40">
        <v>44155</v>
      </c>
      <c r="H252" s="37" t="s">
        <v>116</v>
      </c>
      <c r="I252" s="37" t="s">
        <v>69</v>
      </c>
      <c r="J252" s="37" t="s">
        <v>54</v>
      </c>
      <c r="L252" s="39">
        <v>10.1</v>
      </c>
      <c r="M252" s="38">
        <v>0.5</v>
      </c>
      <c r="N252" s="37" t="s">
        <v>72</v>
      </c>
      <c r="O252" s="37" t="s">
        <v>48</v>
      </c>
      <c r="P252" s="37">
        <v>230</v>
      </c>
      <c r="R252" s="40">
        <v>44705</v>
      </c>
      <c r="Y252" s="39">
        <v>10.039999999999999</v>
      </c>
      <c r="Z252" s="39">
        <v>10.16</v>
      </c>
      <c r="AA252" s="39">
        <v>0.31</v>
      </c>
      <c r="AE252" s="37" t="s">
        <v>1782</v>
      </c>
      <c r="AF252" s="37" t="s">
        <v>52</v>
      </c>
      <c r="AG252" s="37" t="s">
        <v>1211</v>
      </c>
      <c r="AH252" s="38">
        <v>-5.8999999999999999E-3</v>
      </c>
    </row>
    <row r="253" spans="1:34" x14ac:dyDescent="0.2">
      <c r="A253" s="37" t="s">
        <v>1843</v>
      </c>
      <c r="B253" s="37" t="s">
        <v>1780</v>
      </c>
      <c r="C253" s="37" t="s">
        <v>842</v>
      </c>
      <c r="F253" s="40">
        <v>44117</v>
      </c>
      <c r="G253" s="40">
        <v>44155</v>
      </c>
      <c r="H253" s="37">
        <v>18</v>
      </c>
      <c r="I253" s="37" t="s">
        <v>162</v>
      </c>
      <c r="J253" s="37" t="s">
        <v>54</v>
      </c>
      <c r="L253" s="39">
        <v>10.25</v>
      </c>
      <c r="M253" s="38">
        <v>0.75</v>
      </c>
      <c r="N253" s="37" t="s">
        <v>72</v>
      </c>
      <c r="O253" s="37" t="s">
        <v>48</v>
      </c>
      <c r="P253" s="37">
        <v>115</v>
      </c>
      <c r="R253" s="40">
        <v>44705</v>
      </c>
      <c r="Y253" s="39">
        <v>10.19</v>
      </c>
      <c r="Z253" s="39">
        <v>10.31</v>
      </c>
      <c r="AA253" s="39">
        <v>0.15</v>
      </c>
      <c r="AE253" s="37" t="s">
        <v>1844</v>
      </c>
      <c r="AF253" s="37" t="s">
        <v>111</v>
      </c>
      <c r="AG253" s="37" t="s">
        <v>841</v>
      </c>
      <c r="AH253" s="38">
        <v>-5.8999999999999999E-3</v>
      </c>
    </row>
    <row r="254" spans="1:34" x14ac:dyDescent="0.2">
      <c r="A254" s="37" t="s">
        <v>1845</v>
      </c>
      <c r="B254" s="37" t="s">
        <v>1780</v>
      </c>
      <c r="C254" s="37" t="s">
        <v>639</v>
      </c>
      <c r="F254" s="40">
        <v>44131</v>
      </c>
      <c r="G254" s="40">
        <v>44155</v>
      </c>
      <c r="H254" s="37">
        <v>18</v>
      </c>
      <c r="I254" s="37" t="s">
        <v>69</v>
      </c>
      <c r="J254" s="37" t="s">
        <v>54</v>
      </c>
      <c r="L254" s="39">
        <v>10</v>
      </c>
      <c r="M254" s="38">
        <v>0.5</v>
      </c>
      <c r="N254" s="37" t="s">
        <v>147</v>
      </c>
      <c r="O254" s="37" t="s">
        <v>56</v>
      </c>
      <c r="P254" s="37">
        <v>206.5</v>
      </c>
      <c r="R254" s="40">
        <v>44705</v>
      </c>
      <c r="Y254" s="39">
        <v>9.9700000000000006</v>
      </c>
      <c r="Z254" s="39">
        <v>10.1</v>
      </c>
      <c r="AA254" s="39">
        <v>0.23</v>
      </c>
      <c r="AE254" s="37" t="s">
        <v>1786</v>
      </c>
      <c r="AF254" s="37" t="s">
        <v>111</v>
      </c>
      <c r="AG254" s="37" t="s">
        <v>638</v>
      </c>
      <c r="AH254" s="38">
        <v>-3.0000000000000001E-3</v>
      </c>
    </row>
    <row r="255" spans="1:34" x14ac:dyDescent="0.2">
      <c r="A255" s="37" t="s">
        <v>1846</v>
      </c>
      <c r="B255" s="37" t="s">
        <v>1780</v>
      </c>
      <c r="C255" s="37" t="s">
        <v>273</v>
      </c>
      <c r="F255" s="40">
        <v>44139</v>
      </c>
      <c r="G255" s="40">
        <v>44159</v>
      </c>
      <c r="H255" s="37" t="s">
        <v>272</v>
      </c>
      <c r="I255" s="37" t="s">
        <v>69</v>
      </c>
      <c r="J255" s="37" t="s">
        <v>54</v>
      </c>
      <c r="L255" s="39">
        <v>10.199999999999999</v>
      </c>
      <c r="M255" s="38">
        <v>0.5</v>
      </c>
      <c r="N255" s="37" t="s">
        <v>79</v>
      </c>
      <c r="O255" s="37" t="s">
        <v>48</v>
      </c>
      <c r="P255" s="37">
        <v>276</v>
      </c>
      <c r="R255" s="40">
        <v>44708</v>
      </c>
      <c r="Y255" s="39">
        <v>10.18</v>
      </c>
      <c r="Z255" s="39">
        <v>10.31</v>
      </c>
      <c r="AA255" s="39">
        <v>0.31</v>
      </c>
      <c r="AE255" s="37" t="s">
        <v>1782</v>
      </c>
      <c r="AF255" s="37" t="s">
        <v>254</v>
      </c>
      <c r="AG255" s="37" t="s">
        <v>118</v>
      </c>
      <c r="AH255" s="38">
        <v>-1.26E-2</v>
      </c>
    </row>
    <row r="256" spans="1:34" x14ac:dyDescent="0.2">
      <c r="A256" s="37" t="s">
        <v>1847</v>
      </c>
      <c r="B256" s="37" t="s">
        <v>1780</v>
      </c>
      <c r="C256" s="37" t="s">
        <v>309</v>
      </c>
      <c r="F256" s="40">
        <v>44151</v>
      </c>
      <c r="G256" s="40">
        <v>44167</v>
      </c>
      <c r="H256" s="37">
        <v>18</v>
      </c>
      <c r="I256" s="37" t="s">
        <v>69</v>
      </c>
      <c r="J256" s="37" t="s">
        <v>54</v>
      </c>
      <c r="L256" s="39">
        <v>10.1</v>
      </c>
      <c r="M256" s="38">
        <v>0.5</v>
      </c>
      <c r="N256" s="37" t="s">
        <v>49</v>
      </c>
      <c r="O256" s="37" t="s">
        <v>48</v>
      </c>
      <c r="P256" s="37">
        <v>230</v>
      </c>
      <c r="R256" s="40">
        <v>44716</v>
      </c>
      <c r="Y256" s="39">
        <v>10.029999999999999</v>
      </c>
      <c r="Z256" s="39">
        <v>10.06</v>
      </c>
      <c r="AA256" s="39">
        <v>0.16</v>
      </c>
      <c r="AE256" s="37" t="s">
        <v>1782</v>
      </c>
      <c r="AF256" s="37" t="s">
        <v>59</v>
      </c>
      <c r="AG256" s="37" t="s">
        <v>308</v>
      </c>
      <c r="AH256" s="38">
        <v>-7.9000000000000008E-3</v>
      </c>
    </row>
    <row r="257" spans="1:34" x14ac:dyDescent="0.2">
      <c r="A257" s="37" t="s">
        <v>1848</v>
      </c>
      <c r="B257" s="37" t="s">
        <v>1780</v>
      </c>
      <c r="C257" s="37" t="s">
        <v>503</v>
      </c>
      <c r="F257" s="40">
        <v>44118</v>
      </c>
      <c r="G257" s="40">
        <v>44169</v>
      </c>
      <c r="H257" s="37">
        <v>24</v>
      </c>
      <c r="I257" s="37" t="s">
        <v>53</v>
      </c>
      <c r="J257" s="37" t="s">
        <v>54</v>
      </c>
      <c r="L257" s="39">
        <v>10</v>
      </c>
      <c r="M257" s="38">
        <v>0.33329999999999999</v>
      </c>
      <c r="N257" s="37" t="s">
        <v>49</v>
      </c>
      <c r="O257" s="37" t="s">
        <v>48</v>
      </c>
      <c r="P257" s="37">
        <v>230</v>
      </c>
      <c r="R257" s="40">
        <v>44903</v>
      </c>
      <c r="Y257" s="39">
        <v>9.84</v>
      </c>
      <c r="Z257" s="39">
        <v>9.9499999999999993</v>
      </c>
      <c r="AA257" s="39">
        <v>0.31</v>
      </c>
      <c r="AE257" s="37" t="s">
        <v>1419</v>
      </c>
      <c r="AF257" s="37" t="s">
        <v>52</v>
      </c>
      <c r="AG257" s="37" t="s">
        <v>388</v>
      </c>
      <c r="AH257" s="38">
        <v>-1.6E-2</v>
      </c>
    </row>
    <row r="258" spans="1:34" x14ac:dyDescent="0.2">
      <c r="A258" s="37" t="s">
        <v>1849</v>
      </c>
      <c r="B258" s="37" t="s">
        <v>1780</v>
      </c>
      <c r="C258" s="37" t="s">
        <v>692</v>
      </c>
      <c r="F258" s="40">
        <v>44113</v>
      </c>
      <c r="G258" s="40">
        <v>44173</v>
      </c>
      <c r="H258" s="37">
        <v>21</v>
      </c>
      <c r="I258" s="37" t="s">
        <v>69</v>
      </c>
      <c r="J258" s="37" t="s">
        <v>54</v>
      </c>
      <c r="L258" s="39">
        <v>10.15</v>
      </c>
      <c r="M258" s="38">
        <v>0.5</v>
      </c>
      <c r="N258" s="37" t="s">
        <v>79</v>
      </c>
      <c r="O258" s="37" t="s">
        <v>48</v>
      </c>
      <c r="P258" s="37">
        <v>316.3</v>
      </c>
      <c r="R258" s="40">
        <v>44814</v>
      </c>
      <c r="Y258" s="39">
        <v>10.01</v>
      </c>
      <c r="Z258" s="39">
        <v>10.17</v>
      </c>
      <c r="AA258" s="39">
        <v>0.47</v>
      </c>
      <c r="AE258" s="37" t="s">
        <v>1796</v>
      </c>
      <c r="AF258" s="37" t="s">
        <v>52</v>
      </c>
      <c r="AG258" s="37" t="s">
        <v>691</v>
      </c>
      <c r="AH258" s="38">
        <v>-1.43E-2</v>
      </c>
    </row>
    <row r="259" spans="1:34" x14ac:dyDescent="0.2">
      <c r="A259" s="37" t="s">
        <v>1850</v>
      </c>
      <c r="B259" s="37" t="s">
        <v>1780</v>
      </c>
      <c r="C259" s="37" t="s">
        <v>1642</v>
      </c>
      <c r="F259" s="40">
        <v>44099</v>
      </c>
      <c r="G259" s="40">
        <v>44174</v>
      </c>
      <c r="H259" s="37">
        <v>18</v>
      </c>
      <c r="I259" s="37" t="s">
        <v>69</v>
      </c>
      <c r="J259" s="37" t="s">
        <v>54</v>
      </c>
      <c r="L259" s="39">
        <v>10</v>
      </c>
      <c r="M259" s="38">
        <v>0.5</v>
      </c>
      <c r="N259" s="37" t="s">
        <v>156</v>
      </c>
      <c r="O259" s="37" t="s">
        <v>48</v>
      </c>
      <c r="P259" s="37">
        <v>300</v>
      </c>
      <c r="R259" s="40">
        <v>44723</v>
      </c>
      <c r="Y259" s="39">
        <v>9.92</v>
      </c>
      <c r="Z259" s="39">
        <v>9.9499999999999993</v>
      </c>
      <c r="AA259" s="39">
        <v>0.11</v>
      </c>
      <c r="AE259" s="37" t="s">
        <v>1419</v>
      </c>
      <c r="AF259" s="37" t="s">
        <v>68</v>
      </c>
      <c r="AG259" s="37" t="s">
        <v>1641</v>
      </c>
      <c r="AH259" s="38">
        <v>-8.0000000000000002E-3</v>
      </c>
    </row>
    <row r="260" spans="1:34" x14ac:dyDescent="0.2">
      <c r="A260" s="37" t="s">
        <v>1851</v>
      </c>
      <c r="B260" s="37" t="s">
        <v>1780</v>
      </c>
      <c r="C260" s="37" t="s">
        <v>1194</v>
      </c>
      <c r="F260" s="40">
        <v>44155</v>
      </c>
      <c r="G260" s="40">
        <v>44174</v>
      </c>
      <c r="H260" s="37">
        <v>24</v>
      </c>
      <c r="I260" s="37" t="s">
        <v>53</v>
      </c>
      <c r="J260" s="37" t="s">
        <v>54</v>
      </c>
      <c r="L260" s="39">
        <v>10</v>
      </c>
      <c r="M260" s="38">
        <v>0.33329999999999999</v>
      </c>
      <c r="N260" s="37" t="s">
        <v>130</v>
      </c>
      <c r="O260" s="37" t="s">
        <v>48</v>
      </c>
      <c r="P260" s="37">
        <v>138</v>
      </c>
      <c r="R260" s="40">
        <v>44906</v>
      </c>
      <c r="Y260" s="39">
        <v>9.7899999999999991</v>
      </c>
      <c r="Z260" s="39">
        <v>9.93</v>
      </c>
      <c r="AA260" s="39">
        <v>0.4</v>
      </c>
      <c r="AE260" s="37" t="s">
        <v>1782</v>
      </c>
      <c r="AF260" s="37" t="s">
        <v>149</v>
      </c>
      <c r="AG260" s="37" t="s">
        <v>1193</v>
      </c>
      <c r="AH260" s="38">
        <v>-2.1999999999999999E-2</v>
      </c>
    </row>
    <row r="261" spans="1:34" x14ac:dyDescent="0.2">
      <c r="A261" s="37" t="s">
        <v>1853</v>
      </c>
      <c r="B261" s="37" t="s">
        <v>1780</v>
      </c>
      <c r="C261" s="37" t="s">
        <v>980</v>
      </c>
      <c r="F261" s="40">
        <v>44155</v>
      </c>
      <c r="G261" s="40">
        <v>44174</v>
      </c>
      <c r="H261" s="37">
        <v>24</v>
      </c>
      <c r="I261" s="37" t="s">
        <v>69</v>
      </c>
      <c r="J261" s="37" t="s">
        <v>54</v>
      </c>
      <c r="L261" s="39">
        <v>10</v>
      </c>
      <c r="M261" s="38">
        <v>0.5</v>
      </c>
      <c r="N261" s="37" t="s">
        <v>130</v>
      </c>
      <c r="O261" s="37" t="s">
        <v>56</v>
      </c>
      <c r="P261" s="37">
        <v>287.5</v>
      </c>
      <c r="R261" s="40">
        <v>44906</v>
      </c>
      <c r="Y261" s="39">
        <v>9.7899999999999991</v>
      </c>
      <c r="Z261" s="39">
        <v>10.09</v>
      </c>
      <c r="AA261" s="39">
        <v>0.47</v>
      </c>
      <c r="AE261" s="37" t="s">
        <v>1786</v>
      </c>
      <c r="AF261" s="37" t="s">
        <v>81</v>
      </c>
      <c r="AG261" s="37" t="s">
        <v>979</v>
      </c>
    </row>
    <row r="262" spans="1:34" x14ac:dyDescent="0.2">
      <c r="A262" s="37" t="s">
        <v>1854</v>
      </c>
      <c r="B262" s="37" t="s">
        <v>1780</v>
      </c>
      <c r="C262" s="37" t="s">
        <v>1337</v>
      </c>
      <c r="F262" s="40">
        <v>44113</v>
      </c>
      <c r="G262" s="40">
        <v>44175</v>
      </c>
      <c r="H262" s="37">
        <v>24</v>
      </c>
      <c r="I262" s="37" t="s">
        <v>53</v>
      </c>
      <c r="J262" s="37" t="s">
        <v>54</v>
      </c>
      <c r="L262" s="39">
        <v>10</v>
      </c>
      <c r="M262" s="38">
        <v>0.33329999999999999</v>
      </c>
      <c r="N262" s="37" t="s">
        <v>49</v>
      </c>
      <c r="O262" s="37" t="s">
        <v>48</v>
      </c>
      <c r="P262" s="37">
        <v>402.5</v>
      </c>
      <c r="R262" s="40">
        <v>44909</v>
      </c>
      <c r="Y262" s="39">
        <v>9.8000000000000007</v>
      </c>
      <c r="Z262" s="39">
        <v>9.94</v>
      </c>
      <c r="AA262" s="39">
        <v>0.46</v>
      </c>
      <c r="AE262" s="37" t="s">
        <v>1811</v>
      </c>
      <c r="AF262" s="37" t="s">
        <v>52</v>
      </c>
      <c r="AG262" s="37" t="s">
        <v>49</v>
      </c>
      <c r="AH262" s="38">
        <v>-0.02</v>
      </c>
    </row>
    <row r="263" spans="1:34" x14ac:dyDescent="0.2">
      <c r="A263" s="37" t="s">
        <v>1855</v>
      </c>
      <c r="B263" s="37" t="s">
        <v>1780</v>
      </c>
      <c r="C263" s="37" t="s">
        <v>579</v>
      </c>
      <c r="F263" s="40">
        <v>44133</v>
      </c>
      <c r="G263" s="40">
        <v>44175</v>
      </c>
      <c r="H263" s="37" t="s">
        <v>150</v>
      </c>
      <c r="I263" s="37" t="s">
        <v>176</v>
      </c>
      <c r="J263" s="37" t="s">
        <v>578</v>
      </c>
      <c r="L263" s="39">
        <v>25</v>
      </c>
      <c r="M263" s="38">
        <v>0.25</v>
      </c>
      <c r="N263" s="37" t="s">
        <v>79</v>
      </c>
      <c r="O263" s="37" t="s">
        <v>48</v>
      </c>
      <c r="P263" s="37">
        <v>165.6</v>
      </c>
      <c r="R263" s="40">
        <v>44909</v>
      </c>
      <c r="Y263" s="39">
        <v>24.47</v>
      </c>
      <c r="Z263" s="39">
        <v>24.66</v>
      </c>
      <c r="AA263" s="39">
        <v>0.69</v>
      </c>
      <c r="AE263" s="37" t="s">
        <v>1802</v>
      </c>
      <c r="AF263" s="37" t="s">
        <v>51</v>
      </c>
      <c r="AG263" s="37" t="s">
        <v>577</v>
      </c>
      <c r="AH263" s="38">
        <v>-2.1600000000000001E-2</v>
      </c>
    </row>
    <row r="264" spans="1:34" x14ac:dyDescent="0.2">
      <c r="A264" s="37" t="s">
        <v>1856</v>
      </c>
      <c r="B264" s="37" t="s">
        <v>1780</v>
      </c>
      <c r="C264" s="37" t="s">
        <v>1259</v>
      </c>
      <c r="F264" s="40">
        <v>44102</v>
      </c>
      <c r="G264" s="40">
        <v>44176</v>
      </c>
      <c r="H264" s="37">
        <v>18</v>
      </c>
      <c r="I264" s="37" t="s">
        <v>69</v>
      </c>
      <c r="J264" s="37" t="s">
        <v>54</v>
      </c>
      <c r="L264" s="39">
        <v>10.15</v>
      </c>
      <c r="M264" s="38">
        <v>0.5</v>
      </c>
      <c r="N264" s="37" t="s">
        <v>147</v>
      </c>
      <c r="O264" s="37" t="s">
        <v>48</v>
      </c>
      <c r="P264" s="37">
        <v>115</v>
      </c>
      <c r="R264" s="40">
        <v>44727</v>
      </c>
      <c r="Y264" s="39">
        <v>10.07</v>
      </c>
      <c r="Z264" s="39">
        <v>10.130000000000001</v>
      </c>
      <c r="AA264" s="39">
        <v>0.12</v>
      </c>
      <c r="AE264" s="37" t="s">
        <v>1796</v>
      </c>
      <c r="AF264" s="37" t="s">
        <v>200</v>
      </c>
      <c r="AG264" s="37" t="s">
        <v>1258</v>
      </c>
      <c r="AH264" s="38">
        <v>-5.8999999999999999E-3</v>
      </c>
    </row>
    <row r="265" spans="1:34" x14ac:dyDescent="0.2">
      <c r="A265" s="37" t="s">
        <v>1857</v>
      </c>
      <c r="B265" s="37" t="s">
        <v>1780</v>
      </c>
      <c r="C265" s="37" t="s">
        <v>364</v>
      </c>
      <c r="F265" s="40">
        <v>44159</v>
      </c>
      <c r="G265" s="40">
        <v>44176</v>
      </c>
      <c r="H265" s="37">
        <v>24</v>
      </c>
      <c r="I265" s="37" t="s">
        <v>69</v>
      </c>
      <c r="J265" s="37" t="s">
        <v>54</v>
      </c>
      <c r="L265" s="39">
        <v>10</v>
      </c>
      <c r="M265" s="38">
        <v>0.5</v>
      </c>
      <c r="N265" s="37" t="s">
        <v>130</v>
      </c>
      <c r="O265" s="37" t="s">
        <v>48</v>
      </c>
      <c r="P265" s="37">
        <v>414</v>
      </c>
      <c r="R265" s="40">
        <v>44910</v>
      </c>
      <c r="Y265" s="39">
        <v>9.7899999999999991</v>
      </c>
      <c r="Z265" s="39">
        <v>9.92</v>
      </c>
      <c r="AA265" s="39">
        <v>0.31</v>
      </c>
      <c r="AE265" s="37" t="s">
        <v>1786</v>
      </c>
      <c r="AF265" s="37" t="s">
        <v>68</v>
      </c>
      <c r="AG265" s="37" t="s">
        <v>363</v>
      </c>
      <c r="AH265" s="38">
        <v>-2.1000000000000001E-2</v>
      </c>
    </row>
    <row r="266" spans="1:34" x14ac:dyDescent="0.2">
      <c r="A266" s="37" t="s">
        <v>1858</v>
      </c>
      <c r="B266" s="37" t="s">
        <v>1780</v>
      </c>
      <c r="C266" s="37" t="s">
        <v>854</v>
      </c>
      <c r="F266" s="40">
        <v>44104</v>
      </c>
      <c r="G266" s="40">
        <v>44180</v>
      </c>
      <c r="H266" s="37">
        <v>18</v>
      </c>
      <c r="I266" s="37" t="s">
        <v>69</v>
      </c>
      <c r="J266" s="37" t="s">
        <v>54</v>
      </c>
      <c r="L266" s="39">
        <v>10.1</v>
      </c>
      <c r="M266" s="38">
        <v>0.5</v>
      </c>
      <c r="N266" s="37" t="s">
        <v>49</v>
      </c>
      <c r="O266" s="37" t="s">
        <v>48</v>
      </c>
      <c r="P266" s="37">
        <v>276</v>
      </c>
      <c r="R266" s="40">
        <v>44729</v>
      </c>
      <c r="Y266" s="39">
        <v>10.029999999999999</v>
      </c>
      <c r="Z266" s="39">
        <v>10.08</v>
      </c>
      <c r="AA266" s="39">
        <v>0.15</v>
      </c>
      <c r="AE266" s="37" t="s">
        <v>1805</v>
      </c>
      <c r="AF266" s="37" t="s">
        <v>96</v>
      </c>
      <c r="AG266" s="37" t="s">
        <v>853</v>
      </c>
      <c r="AH266" s="38">
        <v>-6.8999999999999999E-3</v>
      </c>
    </row>
    <row r="267" spans="1:34" x14ac:dyDescent="0.2">
      <c r="A267" s="37" t="s">
        <v>1859</v>
      </c>
      <c r="B267" s="37" t="s">
        <v>1780</v>
      </c>
      <c r="C267" s="37" t="s">
        <v>1579</v>
      </c>
      <c r="F267" s="40">
        <v>44155</v>
      </c>
      <c r="G267" s="40">
        <v>44180</v>
      </c>
      <c r="H267" s="37" t="s">
        <v>1578</v>
      </c>
      <c r="I267" s="37" t="s">
        <v>69</v>
      </c>
      <c r="J267" s="37" t="s">
        <v>54</v>
      </c>
      <c r="L267" s="39">
        <v>10.1</v>
      </c>
      <c r="M267" s="38">
        <v>0.5</v>
      </c>
      <c r="N267" s="37" t="s">
        <v>49</v>
      </c>
      <c r="O267" s="37" t="s">
        <v>48</v>
      </c>
      <c r="P267" s="37">
        <v>115</v>
      </c>
      <c r="R267" s="40">
        <v>44637</v>
      </c>
      <c r="Y267" s="39">
        <v>10.199999999999999</v>
      </c>
      <c r="Z267" s="39">
        <v>10.24</v>
      </c>
      <c r="AA267" s="39">
        <v>0.12</v>
      </c>
      <c r="AE267" s="37" t="s">
        <v>1781</v>
      </c>
      <c r="AF267" s="37" t="s">
        <v>52</v>
      </c>
      <c r="AG267" s="37" t="s">
        <v>246</v>
      </c>
      <c r="AH267" s="38">
        <v>-8.9999999999999998E-4</v>
      </c>
    </row>
    <row r="268" spans="1:34" x14ac:dyDescent="0.2">
      <c r="A268" s="37" t="s">
        <v>1860</v>
      </c>
      <c r="B268" s="37" t="s">
        <v>1780</v>
      </c>
      <c r="C268" s="37" t="s">
        <v>1431</v>
      </c>
      <c r="F268" s="40">
        <v>44096</v>
      </c>
      <c r="G268" s="40">
        <v>44181</v>
      </c>
      <c r="H268" s="37" t="s">
        <v>150</v>
      </c>
      <c r="I268" s="37" t="s">
        <v>176</v>
      </c>
      <c r="J268" s="37" t="s">
        <v>54</v>
      </c>
      <c r="L268" s="39">
        <v>10</v>
      </c>
      <c r="M268" s="38">
        <v>0.25</v>
      </c>
      <c r="N268" s="37" t="s">
        <v>79</v>
      </c>
      <c r="O268" s="37" t="s">
        <v>48</v>
      </c>
      <c r="P268" s="37">
        <v>500</v>
      </c>
      <c r="R268" s="40">
        <v>44913</v>
      </c>
      <c r="Y268" s="39">
        <v>9.77</v>
      </c>
      <c r="Z268" s="39">
        <v>9.9499999999999993</v>
      </c>
      <c r="AA268" s="39">
        <v>0.6</v>
      </c>
      <c r="AE268" s="37" t="s">
        <v>1786</v>
      </c>
      <c r="AF268" s="37" t="s">
        <v>122</v>
      </c>
      <c r="AG268" s="37" t="s">
        <v>118</v>
      </c>
      <c r="AH268" s="38">
        <v>-2.3E-2</v>
      </c>
    </row>
    <row r="269" spans="1:34" x14ac:dyDescent="0.2">
      <c r="A269" s="37" t="s">
        <v>415</v>
      </c>
      <c r="B269" s="37" t="s">
        <v>1780</v>
      </c>
      <c r="C269" s="37" t="s">
        <v>416</v>
      </c>
      <c r="F269" s="40">
        <v>44165</v>
      </c>
      <c r="G269" s="40">
        <v>44182</v>
      </c>
      <c r="H269" s="37">
        <v>24</v>
      </c>
      <c r="I269" s="37" t="s">
        <v>53</v>
      </c>
      <c r="J269" s="37" t="s">
        <v>54</v>
      </c>
      <c r="L269" s="39">
        <v>10</v>
      </c>
      <c r="M269" s="38">
        <v>0.33329999999999999</v>
      </c>
      <c r="N269" s="37" t="s">
        <v>72</v>
      </c>
      <c r="O269" s="37" t="s">
        <v>48</v>
      </c>
      <c r="P269" s="37">
        <v>575</v>
      </c>
      <c r="R269" s="40">
        <v>44916</v>
      </c>
      <c r="Y269" s="39">
        <v>9.7799999999999994</v>
      </c>
      <c r="Z269" s="39">
        <v>9.9</v>
      </c>
      <c r="AA269" s="39">
        <v>0.38</v>
      </c>
      <c r="AE269" s="37" t="s">
        <v>1805</v>
      </c>
      <c r="AF269" s="37" t="s">
        <v>68</v>
      </c>
      <c r="AG269" s="37" t="s">
        <v>288</v>
      </c>
      <c r="AH269" s="38">
        <v>-2.3E-2</v>
      </c>
    </row>
    <row r="270" spans="1:34" x14ac:dyDescent="0.2">
      <c r="A270" s="37" t="s">
        <v>1861</v>
      </c>
      <c r="B270" s="37" t="s">
        <v>1780</v>
      </c>
      <c r="C270" s="37" t="s">
        <v>1370</v>
      </c>
      <c r="F270" s="40">
        <v>44165</v>
      </c>
      <c r="G270" s="40">
        <v>44182</v>
      </c>
      <c r="H270" s="37">
        <v>24</v>
      </c>
      <c r="I270" s="37" t="s">
        <v>53</v>
      </c>
      <c r="J270" s="37" t="s">
        <v>54</v>
      </c>
      <c r="L270" s="39">
        <v>10</v>
      </c>
      <c r="M270" s="38">
        <v>0.33329999999999999</v>
      </c>
      <c r="N270" s="37" t="s">
        <v>49</v>
      </c>
      <c r="O270" s="37" t="s">
        <v>48</v>
      </c>
      <c r="P270" s="37">
        <v>400</v>
      </c>
      <c r="R270" s="40">
        <v>44916</v>
      </c>
      <c r="Y270" s="39">
        <v>9.8000000000000007</v>
      </c>
      <c r="Z270" s="39">
        <v>9.89</v>
      </c>
      <c r="AA270" s="39">
        <v>0.3</v>
      </c>
      <c r="AE270" s="37" t="s">
        <v>1419</v>
      </c>
      <c r="AF270" s="37" t="s">
        <v>51</v>
      </c>
      <c r="AG270" s="37" t="s">
        <v>49</v>
      </c>
      <c r="AH270" s="38">
        <v>-2.1000000000000001E-2</v>
      </c>
    </row>
    <row r="271" spans="1:34" x14ac:dyDescent="0.2">
      <c r="A271" s="37" t="s">
        <v>1862</v>
      </c>
      <c r="B271" s="37" t="s">
        <v>1780</v>
      </c>
      <c r="C271" s="37" t="s">
        <v>941</v>
      </c>
      <c r="F271" s="40">
        <v>44148</v>
      </c>
      <c r="G271" s="40">
        <v>44183</v>
      </c>
      <c r="H271" s="37">
        <v>24</v>
      </c>
      <c r="I271" s="37" t="s">
        <v>53</v>
      </c>
      <c r="J271" s="37" t="s">
        <v>54</v>
      </c>
      <c r="L271" s="39">
        <v>10</v>
      </c>
      <c r="M271" s="38">
        <v>0.33329999999999999</v>
      </c>
      <c r="N271" s="37" t="s">
        <v>72</v>
      </c>
      <c r="O271" s="37" t="s">
        <v>48</v>
      </c>
      <c r="P271" s="37">
        <v>250</v>
      </c>
      <c r="R271" s="40">
        <v>44917</v>
      </c>
      <c r="Y271" s="39">
        <v>9.7899999999999991</v>
      </c>
      <c r="Z271" s="39">
        <v>9.8800000000000008</v>
      </c>
      <c r="AA271" s="39">
        <v>0.28999999999999998</v>
      </c>
      <c r="AE271" s="37" t="s">
        <v>1419</v>
      </c>
      <c r="AF271" s="37" t="s">
        <v>75</v>
      </c>
      <c r="AG271" s="37" t="s">
        <v>940</v>
      </c>
      <c r="AH271" s="38">
        <v>-2.1000000000000001E-2</v>
      </c>
    </row>
    <row r="272" spans="1:34" x14ac:dyDescent="0.2">
      <c r="A272" s="37" t="s">
        <v>1863</v>
      </c>
      <c r="B272" s="37" t="s">
        <v>1780</v>
      </c>
      <c r="C272" s="37" t="s">
        <v>1103</v>
      </c>
      <c r="F272" s="40">
        <v>44166</v>
      </c>
      <c r="G272" s="40">
        <v>44183</v>
      </c>
      <c r="H272" s="37">
        <v>24</v>
      </c>
      <c r="I272" s="37" t="s">
        <v>69</v>
      </c>
      <c r="J272" s="37" t="s">
        <v>54</v>
      </c>
      <c r="L272" s="39">
        <v>10</v>
      </c>
      <c r="M272" s="38">
        <v>0.5</v>
      </c>
      <c r="N272" s="37" t="s">
        <v>49</v>
      </c>
      <c r="O272" s="37" t="s">
        <v>48</v>
      </c>
      <c r="P272" s="37">
        <v>345</v>
      </c>
      <c r="R272" s="40">
        <v>44917</v>
      </c>
      <c r="Y272" s="39">
        <v>9.7799999999999994</v>
      </c>
      <c r="Z272" s="39">
        <v>9.93</v>
      </c>
      <c r="AA272" s="39">
        <v>0.31</v>
      </c>
      <c r="AE272" s="37" t="s">
        <v>1805</v>
      </c>
      <c r="AF272" s="37" t="s">
        <v>87</v>
      </c>
      <c r="AG272" s="37" t="s">
        <v>1102</v>
      </c>
      <c r="AH272" s="38">
        <v>-2.3E-2</v>
      </c>
    </row>
    <row r="273" spans="1:34" x14ac:dyDescent="0.2">
      <c r="A273" s="37" t="s">
        <v>1864</v>
      </c>
      <c r="B273" s="37" t="s">
        <v>1780</v>
      </c>
      <c r="C273" s="37" t="s">
        <v>1011</v>
      </c>
      <c r="F273" s="40">
        <v>44112</v>
      </c>
      <c r="G273" s="40">
        <v>44188</v>
      </c>
      <c r="H273" s="37">
        <v>24</v>
      </c>
      <c r="I273" s="37" t="s">
        <v>69</v>
      </c>
      <c r="J273" s="37" t="s">
        <v>54</v>
      </c>
      <c r="L273" s="39">
        <v>10</v>
      </c>
      <c r="M273" s="38">
        <v>0.5</v>
      </c>
      <c r="N273" s="37" t="s">
        <v>130</v>
      </c>
      <c r="O273" s="37" t="s">
        <v>56</v>
      </c>
      <c r="P273" s="37">
        <v>331.2</v>
      </c>
      <c r="R273" s="40">
        <v>44923</v>
      </c>
      <c r="Y273" s="39">
        <v>9.7899999999999991</v>
      </c>
      <c r="Z273" s="39">
        <v>9.92</v>
      </c>
      <c r="AA273" s="39">
        <v>0.38</v>
      </c>
      <c r="AE273" s="37" t="s">
        <v>1865</v>
      </c>
      <c r="AF273" s="37" t="s">
        <v>81</v>
      </c>
      <c r="AG273" s="37" t="s">
        <v>1010</v>
      </c>
      <c r="AH273" s="38">
        <v>-2.1000000000000001E-2</v>
      </c>
    </row>
    <row r="274" spans="1:34" x14ac:dyDescent="0.2">
      <c r="A274" s="37" t="s">
        <v>1866</v>
      </c>
      <c r="B274" s="37" t="s">
        <v>1780</v>
      </c>
      <c r="C274" s="37" t="s">
        <v>1421</v>
      </c>
      <c r="F274" s="40">
        <v>44172</v>
      </c>
      <c r="G274" s="40">
        <v>44188</v>
      </c>
      <c r="H274" s="37">
        <v>24</v>
      </c>
      <c r="I274" s="37" t="s">
        <v>53</v>
      </c>
      <c r="J274" s="37" t="s">
        <v>54</v>
      </c>
      <c r="L274" s="39">
        <v>10</v>
      </c>
      <c r="M274" s="38">
        <v>0.33329999999999999</v>
      </c>
      <c r="N274" s="37" t="s">
        <v>72</v>
      </c>
      <c r="O274" s="37" t="s">
        <v>48</v>
      </c>
      <c r="P274" s="37">
        <v>500</v>
      </c>
      <c r="R274" s="40">
        <v>44923</v>
      </c>
      <c r="Y274" s="39">
        <v>9.8000000000000007</v>
      </c>
      <c r="Z274" s="39">
        <v>9.9</v>
      </c>
      <c r="AA274" s="39">
        <v>0.36</v>
      </c>
      <c r="AE274" s="37" t="s">
        <v>1419</v>
      </c>
      <c r="AF274" s="37" t="s">
        <v>52</v>
      </c>
      <c r="AG274" s="37" t="s">
        <v>1418</v>
      </c>
      <c r="AH274" s="38">
        <v>-0.02</v>
      </c>
    </row>
    <row r="275" spans="1:34" x14ac:dyDescent="0.2">
      <c r="A275" s="37" t="s">
        <v>1867</v>
      </c>
      <c r="B275" s="37" t="s">
        <v>1780</v>
      </c>
      <c r="C275" s="37" t="s">
        <v>173</v>
      </c>
      <c r="F275" s="40">
        <v>44172</v>
      </c>
      <c r="G275" s="40">
        <v>44188</v>
      </c>
      <c r="H275" s="37">
        <v>24</v>
      </c>
      <c r="I275" s="37" t="s">
        <v>69</v>
      </c>
      <c r="J275" s="37" t="s">
        <v>54</v>
      </c>
      <c r="L275" s="39">
        <v>10</v>
      </c>
      <c r="M275" s="38">
        <v>0.5</v>
      </c>
      <c r="N275" s="37" t="s">
        <v>49</v>
      </c>
      <c r="O275" s="37" t="s">
        <v>48</v>
      </c>
      <c r="P275" s="37">
        <v>230</v>
      </c>
      <c r="R275" s="40">
        <v>44923</v>
      </c>
      <c r="Y275" s="39">
        <v>9.7799999999999994</v>
      </c>
      <c r="Z275" s="39">
        <v>9.8800000000000008</v>
      </c>
      <c r="AA275" s="39">
        <v>0.22</v>
      </c>
      <c r="AE275" s="37" t="s">
        <v>1419</v>
      </c>
      <c r="AF275" s="37" t="s">
        <v>52</v>
      </c>
      <c r="AG275" s="37" t="s">
        <v>49</v>
      </c>
      <c r="AH275" s="38">
        <v>-2.1999999999999999E-2</v>
      </c>
    </row>
    <row r="276" spans="1:34" x14ac:dyDescent="0.2">
      <c r="A276" s="37" t="s">
        <v>1868</v>
      </c>
      <c r="B276" s="37" t="s">
        <v>1780</v>
      </c>
      <c r="C276" s="37" t="s">
        <v>1140</v>
      </c>
      <c r="F276" s="40">
        <v>44155</v>
      </c>
      <c r="G276" s="40">
        <v>44201</v>
      </c>
      <c r="H276" s="37">
        <v>24</v>
      </c>
      <c r="I276" s="37" t="s">
        <v>119</v>
      </c>
      <c r="J276" s="37" t="s">
        <v>54</v>
      </c>
      <c r="L276" s="39">
        <v>10</v>
      </c>
      <c r="M276" s="38">
        <v>0.2</v>
      </c>
      <c r="N276" s="37" t="s">
        <v>79</v>
      </c>
      <c r="O276" s="37" t="s">
        <v>48</v>
      </c>
      <c r="P276" s="37">
        <v>230</v>
      </c>
      <c r="R276" s="40">
        <v>44933</v>
      </c>
      <c r="Y276" s="39">
        <v>9.7799999999999994</v>
      </c>
      <c r="Z276" s="39">
        <v>9.84</v>
      </c>
      <c r="AA276" s="39">
        <v>0.46</v>
      </c>
      <c r="AE276" s="37" t="s">
        <v>1814</v>
      </c>
      <c r="AF276" s="37" t="s">
        <v>82</v>
      </c>
      <c r="AG276" s="37" t="s">
        <v>118</v>
      </c>
      <c r="AH276" s="38">
        <v>-2.1999999999999999E-2</v>
      </c>
    </row>
    <row r="277" spans="1:34" x14ac:dyDescent="0.2">
      <c r="A277" s="37" t="s">
        <v>1869</v>
      </c>
      <c r="B277" s="37" t="s">
        <v>1780</v>
      </c>
      <c r="C277" s="37" t="s">
        <v>1348</v>
      </c>
      <c r="F277" s="40">
        <v>44183</v>
      </c>
      <c r="G277" s="40">
        <v>44201</v>
      </c>
      <c r="H277" s="37">
        <v>24</v>
      </c>
      <c r="I277" s="37" t="s">
        <v>53</v>
      </c>
      <c r="J277" s="37" t="s">
        <v>54</v>
      </c>
      <c r="L277" s="39">
        <v>10</v>
      </c>
      <c r="M277" s="38">
        <v>0.33329999999999999</v>
      </c>
      <c r="N277" s="37" t="s">
        <v>49</v>
      </c>
      <c r="O277" s="37" t="s">
        <v>48</v>
      </c>
      <c r="P277" s="37">
        <v>258.8</v>
      </c>
      <c r="R277" s="40">
        <v>44933</v>
      </c>
      <c r="Y277" s="39">
        <v>9.7799999999999994</v>
      </c>
      <c r="Z277" s="39">
        <v>9.9</v>
      </c>
      <c r="AA277" s="39">
        <v>0.44</v>
      </c>
      <c r="AE277" s="37" t="s">
        <v>1782</v>
      </c>
      <c r="AF277" s="37" t="s">
        <v>96</v>
      </c>
      <c r="AG277" s="37" t="s">
        <v>1347</v>
      </c>
      <c r="AH277" s="38">
        <v>-2.2499999999999999E-2</v>
      </c>
    </row>
    <row r="278" spans="1:34" x14ac:dyDescent="0.2">
      <c r="A278" s="37" t="s">
        <v>1870</v>
      </c>
      <c r="B278" s="37" t="s">
        <v>1780</v>
      </c>
      <c r="C278" s="37" t="s">
        <v>866</v>
      </c>
      <c r="F278" s="40">
        <v>44186</v>
      </c>
      <c r="G278" s="40">
        <v>44202</v>
      </c>
      <c r="H278" s="37">
        <v>24</v>
      </c>
      <c r="I278" s="37" t="s">
        <v>69</v>
      </c>
      <c r="J278" s="37" t="s">
        <v>54</v>
      </c>
      <c r="L278" s="39">
        <v>10</v>
      </c>
      <c r="M278" s="38">
        <v>0.5</v>
      </c>
      <c r="N278" s="37" t="s">
        <v>72</v>
      </c>
      <c r="O278" s="37" t="s">
        <v>48</v>
      </c>
      <c r="P278" s="37">
        <v>276</v>
      </c>
      <c r="R278" s="40">
        <v>44934</v>
      </c>
      <c r="Y278" s="39">
        <v>9.8000000000000007</v>
      </c>
      <c r="Z278" s="39">
        <v>9.85</v>
      </c>
      <c r="AA278" s="39">
        <v>0.16</v>
      </c>
      <c r="AE278" s="37" t="s">
        <v>1786</v>
      </c>
      <c r="AF278" s="37" t="s">
        <v>52</v>
      </c>
      <c r="AG278" s="37" t="s">
        <v>865</v>
      </c>
      <c r="AH278" s="38">
        <v>-2.1000000000000001E-2</v>
      </c>
    </row>
    <row r="279" spans="1:34" x14ac:dyDescent="0.2">
      <c r="A279" s="37" t="s">
        <v>1871</v>
      </c>
      <c r="B279" s="37" t="s">
        <v>1780</v>
      </c>
      <c r="C279" s="37" t="s">
        <v>928</v>
      </c>
      <c r="F279" s="40">
        <v>44180</v>
      </c>
      <c r="G279" s="40">
        <v>44203</v>
      </c>
      <c r="H279" s="37">
        <v>18</v>
      </c>
      <c r="I279" s="37" t="s">
        <v>69</v>
      </c>
      <c r="J279" s="37" t="s">
        <v>54</v>
      </c>
      <c r="L279" s="39">
        <v>10</v>
      </c>
      <c r="M279" s="38">
        <v>0.5</v>
      </c>
      <c r="N279" s="37" t="s">
        <v>49</v>
      </c>
      <c r="O279" s="37" t="s">
        <v>56</v>
      </c>
      <c r="P279" s="37">
        <v>172.5</v>
      </c>
      <c r="R279" s="40">
        <v>44753</v>
      </c>
      <c r="Y279" s="39">
        <v>9.91</v>
      </c>
      <c r="Z279" s="39">
        <v>10.050000000000001</v>
      </c>
      <c r="AA279" s="39">
        <v>0.28000000000000003</v>
      </c>
      <c r="AE279" s="37" t="s">
        <v>1784</v>
      </c>
      <c r="AF279" s="37" t="s">
        <v>52</v>
      </c>
      <c r="AG279" s="37" t="s">
        <v>927</v>
      </c>
      <c r="AH279" s="38">
        <v>-9.4999999999999998E-3</v>
      </c>
    </row>
    <row r="280" spans="1:34" x14ac:dyDescent="0.2">
      <c r="A280" s="37" t="s">
        <v>1872</v>
      </c>
      <c r="B280" s="37" t="s">
        <v>1780</v>
      </c>
      <c r="C280" s="37" t="s">
        <v>202</v>
      </c>
      <c r="F280" s="40">
        <v>44180</v>
      </c>
      <c r="G280" s="40">
        <v>44203</v>
      </c>
      <c r="H280" s="37" t="s">
        <v>201</v>
      </c>
      <c r="I280" s="37" t="s">
        <v>69</v>
      </c>
      <c r="J280" s="37" t="s">
        <v>54</v>
      </c>
      <c r="L280" s="39">
        <v>10.1</v>
      </c>
      <c r="M280" s="38">
        <v>0.5</v>
      </c>
      <c r="N280" s="37" t="s">
        <v>79</v>
      </c>
      <c r="O280" s="37" t="s">
        <v>48</v>
      </c>
      <c r="P280" s="37">
        <v>138</v>
      </c>
      <c r="R280" s="40">
        <v>44662</v>
      </c>
      <c r="Y280" s="39">
        <v>10.15</v>
      </c>
      <c r="Z280" s="39">
        <v>10.25</v>
      </c>
      <c r="AA280" s="39">
        <v>0.16</v>
      </c>
      <c r="AE280" s="37" t="s">
        <v>1873</v>
      </c>
      <c r="AF280" s="37" t="s">
        <v>200</v>
      </c>
      <c r="AG280" s="37" t="s">
        <v>118</v>
      </c>
      <c r="AH280" s="38">
        <v>-2.8999999999999998E-3</v>
      </c>
    </row>
    <row r="281" spans="1:34" x14ac:dyDescent="0.2">
      <c r="A281" s="37" t="s">
        <v>1874</v>
      </c>
      <c r="B281" s="37" t="s">
        <v>1780</v>
      </c>
      <c r="C281" s="37" t="s">
        <v>1660</v>
      </c>
      <c r="F281" s="40">
        <v>44182</v>
      </c>
      <c r="G281" s="40">
        <v>44203</v>
      </c>
      <c r="H281" s="37" t="s">
        <v>150</v>
      </c>
      <c r="I281" s="37" t="s">
        <v>83</v>
      </c>
      <c r="L281" s="39">
        <v>10</v>
      </c>
      <c r="M281" s="38">
        <v>0</v>
      </c>
      <c r="N281" s="37" t="s">
        <v>49</v>
      </c>
      <c r="O281" s="37" t="s">
        <v>48</v>
      </c>
      <c r="P281" s="37">
        <v>450</v>
      </c>
      <c r="R281" s="40">
        <v>44937</v>
      </c>
      <c r="Y281" s="39">
        <v>9.77</v>
      </c>
      <c r="AE281" s="37" t="s">
        <v>1786</v>
      </c>
      <c r="AF281" s="37" t="s">
        <v>81</v>
      </c>
      <c r="AG281" s="37" t="s">
        <v>49</v>
      </c>
      <c r="AH281" s="38">
        <v>-2.4500000000000001E-2</v>
      </c>
    </row>
    <row r="282" spans="1:34" x14ac:dyDescent="0.2">
      <c r="A282" s="37" t="s">
        <v>1875</v>
      </c>
      <c r="B282" s="37" t="s">
        <v>1780</v>
      </c>
      <c r="C282" s="37" t="s">
        <v>154</v>
      </c>
      <c r="F282" s="40">
        <v>44183</v>
      </c>
      <c r="G282" s="40">
        <v>44203</v>
      </c>
      <c r="H282" s="37" t="s">
        <v>150</v>
      </c>
      <c r="I282" s="37" t="s">
        <v>119</v>
      </c>
      <c r="J282" s="37" t="s">
        <v>54</v>
      </c>
      <c r="L282" s="39">
        <v>10</v>
      </c>
      <c r="M282" s="38">
        <v>0.2</v>
      </c>
      <c r="N282" s="37" t="s">
        <v>65</v>
      </c>
      <c r="O282" s="37" t="s">
        <v>48</v>
      </c>
      <c r="P282" s="37">
        <v>345</v>
      </c>
      <c r="R282" s="40">
        <v>44937</v>
      </c>
      <c r="Y282" s="39">
        <v>9.7899999999999991</v>
      </c>
      <c r="Z282" s="39">
        <v>9.7799999999999994</v>
      </c>
      <c r="AA282" s="39">
        <v>0.32</v>
      </c>
      <c r="AE282" s="37" t="s">
        <v>1810</v>
      </c>
      <c r="AF282" s="37" t="s">
        <v>87</v>
      </c>
      <c r="AG282" s="37" t="s">
        <v>153</v>
      </c>
      <c r="AH282" s="38">
        <v>-2.1000000000000001E-2</v>
      </c>
    </row>
    <row r="283" spans="1:34" x14ac:dyDescent="0.2">
      <c r="A283" s="37" t="s">
        <v>631</v>
      </c>
      <c r="B283" s="37" t="s">
        <v>1780</v>
      </c>
      <c r="C283" s="37" t="s">
        <v>629</v>
      </c>
      <c r="F283" s="40">
        <v>44186</v>
      </c>
      <c r="G283" s="40">
        <v>44203</v>
      </c>
      <c r="H283" s="37">
        <v>24</v>
      </c>
      <c r="I283" s="37" t="s">
        <v>83</v>
      </c>
      <c r="L283" s="39">
        <v>10</v>
      </c>
      <c r="M283" s="38">
        <v>0</v>
      </c>
      <c r="N283" s="37" t="s">
        <v>130</v>
      </c>
      <c r="O283" s="37" t="s">
        <v>48</v>
      </c>
      <c r="P283" s="37">
        <v>138</v>
      </c>
      <c r="R283" s="40">
        <v>44937</v>
      </c>
      <c r="Y283" s="39">
        <v>9.7799999999999994</v>
      </c>
      <c r="AE283" s="37" t="s">
        <v>1796</v>
      </c>
      <c r="AF283" s="37" t="s">
        <v>149</v>
      </c>
      <c r="AG283" s="37" t="s">
        <v>630</v>
      </c>
      <c r="AH283" s="38">
        <v>-2.3E-2</v>
      </c>
    </row>
    <row r="284" spans="1:34" x14ac:dyDescent="0.2">
      <c r="A284" s="37" t="s">
        <v>1876</v>
      </c>
      <c r="B284" s="37" t="s">
        <v>1780</v>
      </c>
      <c r="C284" s="37" t="s">
        <v>259</v>
      </c>
      <c r="F284" s="40">
        <v>44106</v>
      </c>
      <c r="G284" s="40">
        <v>44204</v>
      </c>
      <c r="H284" s="37">
        <v>24</v>
      </c>
      <c r="I284" s="37" t="s">
        <v>69</v>
      </c>
      <c r="J284" s="37" t="s">
        <v>54</v>
      </c>
      <c r="L284" s="39">
        <v>10.1</v>
      </c>
      <c r="M284" s="38">
        <v>0.5</v>
      </c>
      <c r="N284" s="37" t="s">
        <v>147</v>
      </c>
      <c r="O284" s="37" t="s">
        <v>48</v>
      </c>
      <c r="P284" s="37">
        <v>276</v>
      </c>
      <c r="R284" s="40">
        <v>44938</v>
      </c>
      <c r="Y284" s="39">
        <v>9.8800000000000008</v>
      </c>
      <c r="Z284" s="39">
        <v>9.9600000000000009</v>
      </c>
      <c r="AA284" s="39">
        <v>0.21</v>
      </c>
      <c r="AE284" s="37" t="s">
        <v>1828</v>
      </c>
      <c r="AF284" s="37" t="s">
        <v>52</v>
      </c>
      <c r="AG284" s="37" t="s">
        <v>258</v>
      </c>
      <c r="AH284" s="38">
        <v>-2.18E-2</v>
      </c>
    </row>
    <row r="285" spans="1:34" x14ac:dyDescent="0.2">
      <c r="A285" s="37" t="s">
        <v>1877</v>
      </c>
      <c r="B285" s="37" t="s">
        <v>1780</v>
      </c>
      <c r="C285" s="37" t="s">
        <v>795</v>
      </c>
      <c r="F285" s="40">
        <v>44130</v>
      </c>
      <c r="G285" s="40">
        <v>44204</v>
      </c>
      <c r="H285" s="37">
        <v>24</v>
      </c>
      <c r="I285" s="37" t="s">
        <v>176</v>
      </c>
      <c r="J285" s="37" t="s">
        <v>54</v>
      </c>
      <c r="L285" s="39">
        <v>10</v>
      </c>
      <c r="M285" s="38">
        <v>0.25</v>
      </c>
      <c r="N285" s="37" t="s">
        <v>147</v>
      </c>
      <c r="O285" s="37" t="s">
        <v>48</v>
      </c>
      <c r="P285" s="37">
        <v>375</v>
      </c>
      <c r="R285" s="40">
        <v>44938</v>
      </c>
      <c r="Y285" s="39">
        <v>9.7799999999999994</v>
      </c>
      <c r="Z285" s="39">
        <v>9.86</v>
      </c>
      <c r="AA285" s="39">
        <v>0.43</v>
      </c>
      <c r="AE285" s="37" t="s">
        <v>1814</v>
      </c>
      <c r="AF285" s="37" t="s">
        <v>51</v>
      </c>
      <c r="AG285" s="37" t="s">
        <v>147</v>
      </c>
      <c r="AH285" s="38">
        <v>-2.3E-2</v>
      </c>
    </row>
    <row r="286" spans="1:34" x14ac:dyDescent="0.2">
      <c r="A286" s="37" t="s">
        <v>1878</v>
      </c>
      <c r="B286" s="37" t="s">
        <v>1780</v>
      </c>
      <c r="C286" s="37" t="s">
        <v>1241</v>
      </c>
      <c r="F286" s="40">
        <v>44180</v>
      </c>
      <c r="G286" s="40">
        <v>44204</v>
      </c>
      <c r="H286" s="37">
        <v>24</v>
      </c>
      <c r="I286" s="37" t="s">
        <v>53</v>
      </c>
      <c r="J286" s="37" t="s">
        <v>54</v>
      </c>
      <c r="L286" s="39">
        <v>10</v>
      </c>
      <c r="M286" s="38">
        <v>0.33329999999999999</v>
      </c>
      <c r="N286" s="37" t="s">
        <v>49</v>
      </c>
      <c r="O286" s="37" t="s">
        <v>48</v>
      </c>
      <c r="P286" s="37">
        <v>402.5</v>
      </c>
      <c r="R286" s="40">
        <v>44938</v>
      </c>
      <c r="Y286" s="39">
        <v>9.7799999999999994</v>
      </c>
      <c r="Z286" s="39">
        <v>9.8800000000000008</v>
      </c>
      <c r="AA286" s="39">
        <v>0.35</v>
      </c>
      <c r="AE286" s="37" t="s">
        <v>1419</v>
      </c>
      <c r="AF286" s="37" t="s">
        <v>52</v>
      </c>
      <c r="AG286" s="37" t="s">
        <v>49</v>
      </c>
      <c r="AH286" s="38">
        <v>-2.2499999999999999E-2</v>
      </c>
    </row>
    <row r="287" spans="1:34" x14ac:dyDescent="0.2">
      <c r="A287" s="37" t="s">
        <v>1879</v>
      </c>
      <c r="B287" s="37" t="s">
        <v>1780</v>
      </c>
      <c r="C287" s="37" t="s">
        <v>852</v>
      </c>
      <c r="F287" s="40">
        <v>44182</v>
      </c>
      <c r="G287" s="40">
        <v>44204</v>
      </c>
      <c r="H287" s="37">
        <v>24</v>
      </c>
      <c r="I287" s="37" t="s">
        <v>53</v>
      </c>
      <c r="J287" s="37" t="s">
        <v>54</v>
      </c>
      <c r="L287" s="39">
        <v>10</v>
      </c>
      <c r="M287" s="38">
        <v>0.33329999999999999</v>
      </c>
      <c r="N287" s="37" t="s">
        <v>130</v>
      </c>
      <c r="O287" s="37" t="s">
        <v>48</v>
      </c>
      <c r="P287" s="37">
        <v>287.5</v>
      </c>
      <c r="R287" s="40">
        <v>44938</v>
      </c>
      <c r="Y287" s="39">
        <v>9.8000000000000007</v>
      </c>
      <c r="Z287" s="39">
        <v>9.8699999999999992</v>
      </c>
      <c r="AA287" s="39">
        <v>0.24</v>
      </c>
      <c r="AE287" s="37" t="s">
        <v>1798</v>
      </c>
      <c r="AF287" s="37" t="s">
        <v>52</v>
      </c>
      <c r="AG287" s="37" t="s">
        <v>851</v>
      </c>
      <c r="AH287" s="38">
        <v>-0.02</v>
      </c>
    </row>
    <row r="288" spans="1:34" x14ac:dyDescent="0.2">
      <c r="A288" s="37" t="s">
        <v>1880</v>
      </c>
      <c r="B288" s="37" t="s">
        <v>1780</v>
      </c>
      <c r="C288" s="37" t="s">
        <v>787</v>
      </c>
      <c r="F288" s="40">
        <v>44183</v>
      </c>
      <c r="G288" s="40">
        <v>44204</v>
      </c>
      <c r="H288" s="37">
        <v>18</v>
      </c>
      <c r="I288" s="37" t="s">
        <v>69</v>
      </c>
      <c r="J288" s="37" t="s">
        <v>54</v>
      </c>
      <c r="L288" s="39">
        <v>10</v>
      </c>
      <c r="M288" s="38">
        <v>0.5</v>
      </c>
      <c r="N288" s="37" t="s">
        <v>49</v>
      </c>
      <c r="O288" s="37" t="s">
        <v>48</v>
      </c>
      <c r="P288" s="37">
        <v>138</v>
      </c>
      <c r="R288" s="40">
        <v>44754</v>
      </c>
      <c r="Y288" s="39">
        <v>9.91</v>
      </c>
      <c r="Z288" s="39">
        <v>9.99</v>
      </c>
      <c r="AA288" s="39">
        <v>0.26</v>
      </c>
      <c r="AE288" s="37" t="s">
        <v>1781</v>
      </c>
      <c r="AF288" s="37" t="s">
        <v>786</v>
      </c>
      <c r="AG288" s="37" t="s">
        <v>785</v>
      </c>
      <c r="AH288" s="38">
        <v>-8.9999999999999993E-3</v>
      </c>
    </row>
    <row r="289" spans="1:34" x14ac:dyDescent="0.2">
      <c r="A289" s="37" t="s">
        <v>1881</v>
      </c>
      <c r="B289" s="37" t="s">
        <v>1780</v>
      </c>
      <c r="C289" s="37" t="s">
        <v>512</v>
      </c>
      <c r="F289" s="40">
        <v>44183</v>
      </c>
      <c r="G289" s="40">
        <v>44204</v>
      </c>
      <c r="H289" s="37">
        <v>24</v>
      </c>
      <c r="I289" s="37" t="s">
        <v>53</v>
      </c>
      <c r="J289" s="37" t="s">
        <v>54</v>
      </c>
      <c r="L289" s="39">
        <v>10</v>
      </c>
      <c r="M289" s="38">
        <v>0.33329999999999999</v>
      </c>
      <c r="N289" s="37" t="s">
        <v>49</v>
      </c>
      <c r="O289" s="37" t="s">
        <v>48</v>
      </c>
      <c r="P289" s="37">
        <v>325</v>
      </c>
      <c r="R289" s="40">
        <v>44938</v>
      </c>
      <c r="Y289" s="39">
        <v>9.7799999999999994</v>
      </c>
      <c r="Z289" s="39">
        <v>9.8800000000000008</v>
      </c>
      <c r="AA289" s="39">
        <v>0.39</v>
      </c>
      <c r="AE289" s="37" t="s">
        <v>1798</v>
      </c>
      <c r="AF289" s="37" t="s">
        <v>68</v>
      </c>
      <c r="AG289" s="37" t="s">
        <v>511</v>
      </c>
      <c r="AH289" s="38">
        <v>-2.3E-2</v>
      </c>
    </row>
    <row r="290" spans="1:34" x14ac:dyDescent="0.2">
      <c r="A290" s="37" t="s">
        <v>1882</v>
      </c>
      <c r="B290" s="37" t="s">
        <v>1780</v>
      </c>
      <c r="C290" s="37" t="s">
        <v>1034</v>
      </c>
      <c r="F290" s="40">
        <v>44183</v>
      </c>
      <c r="G290" s="40">
        <v>44204</v>
      </c>
      <c r="H290" s="37" t="s">
        <v>116</v>
      </c>
      <c r="I290" s="37" t="s">
        <v>69</v>
      </c>
      <c r="J290" s="37" t="s">
        <v>54</v>
      </c>
      <c r="L290" s="39">
        <v>10</v>
      </c>
      <c r="M290" s="38">
        <v>0.5</v>
      </c>
      <c r="N290" s="37" t="s">
        <v>49</v>
      </c>
      <c r="O290" s="37" t="s">
        <v>48</v>
      </c>
      <c r="P290" s="37">
        <v>258.8</v>
      </c>
      <c r="R290" s="40">
        <v>44754</v>
      </c>
      <c r="Y290" s="39">
        <v>9.9</v>
      </c>
      <c r="Z290" s="39">
        <v>9.9600000000000009</v>
      </c>
      <c r="AA290" s="39">
        <v>0.22</v>
      </c>
      <c r="AE290" s="37" t="s">
        <v>1782</v>
      </c>
      <c r="AF290" s="37" t="s">
        <v>51</v>
      </c>
      <c r="AG290" s="37" t="s">
        <v>1033</v>
      </c>
      <c r="AH290" s="38">
        <v>-1.0999999999999999E-2</v>
      </c>
    </row>
    <row r="291" spans="1:34" x14ac:dyDescent="0.2">
      <c r="A291" s="37" t="s">
        <v>1883</v>
      </c>
      <c r="B291" s="37" t="s">
        <v>1780</v>
      </c>
      <c r="C291" s="37" t="s">
        <v>333</v>
      </c>
      <c r="F291" s="40">
        <v>44186</v>
      </c>
      <c r="G291" s="40">
        <v>44204</v>
      </c>
      <c r="H291" s="37">
        <v>24</v>
      </c>
      <c r="I291" s="37" t="s">
        <v>119</v>
      </c>
      <c r="J291" s="37" t="s">
        <v>54</v>
      </c>
      <c r="L291" s="39">
        <v>10</v>
      </c>
      <c r="M291" s="38">
        <v>0.2</v>
      </c>
      <c r="N291" s="37" t="s">
        <v>49</v>
      </c>
      <c r="O291" s="37" t="s">
        <v>48</v>
      </c>
      <c r="P291" s="37">
        <v>603.79999999999995</v>
      </c>
      <c r="R291" s="40">
        <v>44938</v>
      </c>
      <c r="Y291" s="39">
        <v>9.77</v>
      </c>
      <c r="Z291" s="39">
        <v>9.86</v>
      </c>
      <c r="AA291" s="39">
        <v>0.52</v>
      </c>
      <c r="AE291" s="37" t="s">
        <v>1786</v>
      </c>
      <c r="AF291" s="37" t="s">
        <v>51</v>
      </c>
      <c r="AG291" s="37" t="s">
        <v>49</v>
      </c>
      <c r="AH291" s="38">
        <v>-2.4E-2</v>
      </c>
    </row>
    <row r="292" spans="1:34" x14ac:dyDescent="0.2">
      <c r="A292" s="37" t="s">
        <v>1884</v>
      </c>
      <c r="B292" s="37" t="s">
        <v>1780</v>
      </c>
      <c r="C292" s="37" t="s">
        <v>597</v>
      </c>
      <c r="F292" s="40">
        <v>44186</v>
      </c>
      <c r="G292" s="40">
        <v>44204</v>
      </c>
      <c r="H292" s="37">
        <v>24</v>
      </c>
      <c r="I292" s="37" t="s">
        <v>53</v>
      </c>
      <c r="J292" s="37" t="s">
        <v>54</v>
      </c>
      <c r="L292" s="39">
        <v>10</v>
      </c>
      <c r="M292" s="38">
        <v>0.33329999999999999</v>
      </c>
      <c r="N292" s="37" t="s">
        <v>79</v>
      </c>
      <c r="O292" s="37" t="s">
        <v>48</v>
      </c>
      <c r="P292" s="37">
        <v>402.5</v>
      </c>
      <c r="R292" s="40">
        <v>44938</v>
      </c>
      <c r="Y292" s="39">
        <v>9.7899999999999991</v>
      </c>
      <c r="Z292" s="39">
        <v>9.8699999999999992</v>
      </c>
      <c r="AA292" s="39">
        <v>0.41</v>
      </c>
      <c r="AE292" s="37" t="s">
        <v>1786</v>
      </c>
      <c r="AF292" s="37" t="s">
        <v>51</v>
      </c>
      <c r="AG292" s="37" t="s">
        <v>118</v>
      </c>
      <c r="AH292" s="38">
        <v>-2.1999999999999999E-2</v>
      </c>
    </row>
    <row r="293" spans="1:34" x14ac:dyDescent="0.2">
      <c r="A293" s="37" t="s">
        <v>533</v>
      </c>
      <c r="B293" s="37" t="s">
        <v>1780</v>
      </c>
      <c r="C293" s="37" t="s">
        <v>534</v>
      </c>
      <c r="F293" s="40">
        <v>44187</v>
      </c>
      <c r="G293" s="40">
        <v>44204</v>
      </c>
      <c r="H293" s="37">
        <v>24</v>
      </c>
      <c r="I293" s="37" t="s">
        <v>53</v>
      </c>
      <c r="J293" s="37" t="s">
        <v>54</v>
      </c>
      <c r="L293" s="39">
        <v>10</v>
      </c>
      <c r="M293" s="38">
        <v>0.33329999999999999</v>
      </c>
      <c r="N293" s="37" t="s">
        <v>147</v>
      </c>
      <c r="O293" s="37" t="s">
        <v>48</v>
      </c>
      <c r="P293" s="37">
        <v>276</v>
      </c>
      <c r="R293" s="40">
        <v>44938</v>
      </c>
      <c r="Y293" s="39">
        <v>9.7899999999999991</v>
      </c>
      <c r="Z293" s="39">
        <v>9.91</v>
      </c>
      <c r="AA293" s="39">
        <v>0.4</v>
      </c>
      <c r="AE293" s="37" t="s">
        <v>1782</v>
      </c>
      <c r="AF293" s="37" t="s">
        <v>149</v>
      </c>
      <c r="AG293" s="37" t="s">
        <v>532</v>
      </c>
      <c r="AH293" s="38">
        <v>-2.1999999999999999E-2</v>
      </c>
    </row>
    <row r="294" spans="1:34" x14ac:dyDescent="0.2">
      <c r="A294" s="37" t="s">
        <v>1885</v>
      </c>
      <c r="B294" s="37" t="s">
        <v>1780</v>
      </c>
      <c r="C294" s="37" t="s">
        <v>1240</v>
      </c>
      <c r="F294" s="40">
        <v>44187</v>
      </c>
      <c r="G294" s="40">
        <v>44204</v>
      </c>
      <c r="H294" s="37">
        <v>24</v>
      </c>
      <c r="I294" s="37" t="s">
        <v>69</v>
      </c>
      <c r="J294" s="37" t="s">
        <v>54</v>
      </c>
      <c r="L294" s="39">
        <v>10</v>
      </c>
      <c r="M294" s="38">
        <v>0.5</v>
      </c>
      <c r="N294" s="37" t="s">
        <v>79</v>
      </c>
      <c r="O294" s="37" t="s">
        <v>48</v>
      </c>
      <c r="P294" s="37">
        <v>276</v>
      </c>
      <c r="R294" s="40">
        <v>44938</v>
      </c>
      <c r="Y294" s="39">
        <v>9.7799999999999994</v>
      </c>
      <c r="Z294" s="39">
        <v>9.86</v>
      </c>
      <c r="AA294" s="39">
        <v>0.28999999999999998</v>
      </c>
      <c r="AE294" s="37" t="s">
        <v>1796</v>
      </c>
      <c r="AF294" s="37" t="s">
        <v>68</v>
      </c>
      <c r="AG294" s="37" t="s">
        <v>1239</v>
      </c>
      <c r="AH294" s="38">
        <v>-2.1999999999999999E-2</v>
      </c>
    </row>
    <row r="295" spans="1:34" x14ac:dyDescent="0.2">
      <c r="A295" s="37" t="s">
        <v>1886</v>
      </c>
      <c r="B295" s="37" t="s">
        <v>1780</v>
      </c>
      <c r="C295" s="37" t="s">
        <v>1043</v>
      </c>
      <c r="F295" s="40">
        <v>44186</v>
      </c>
      <c r="G295" s="40">
        <v>44208</v>
      </c>
      <c r="H295" s="37">
        <v>24</v>
      </c>
      <c r="I295" s="37" t="s">
        <v>1042</v>
      </c>
      <c r="J295" s="37" t="s">
        <v>54</v>
      </c>
      <c r="L295" s="39">
        <v>10</v>
      </c>
      <c r="M295" s="37" t="s">
        <v>1887</v>
      </c>
      <c r="N295" s="37" t="s">
        <v>147</v>
      </c>
      <c r="O295" s="37" t="s">
        <v>48</v>
      </c>
      <c r="P295" s="37">
        <v>300</v>
      </c>
      <c r="R295" s="40">
        <v>44940</v>
      </c>
      <c r="Y295" s="39">
        <v>9.7799999999999994</v>
      </c>
      <c r="Z295" s="39">
        <v>9.85</v>
      </c>
      <c r="AA295" s="39">
        <v>0.5</v>
      </c>
      <c r="AE295" s="37" t="s">
        <v>1805</v>
      </c>
      <c r="AF295" s="37" t="s">
        <v>52</v>
      </c>
      <c r="AG295" s="37" t="s">
        <v>1041</v>
      </c>
      <c r="AH295" s="38">
        <v>-2.3E-2</v>
      </c>
    </row>
    <row r="296" spans="1:34" x14ac:dyDescent="0.2">
      <c r="A296" s="37" t="s">
        <v>1888</v>
      </c>
      <c r="B296" s="37" t="s">
        <v>1780</v>
      </c>
      <c r="C296" s="37" t="s">
        <v>317</v>
      </c>
      <c r="F296" s="40">
        <v>44187</v>
      </c>
      <c r="G296" s="40">
        <v>44208</v>
      </c>
      <c r="H296" s="37">
        <v>24</v>
      </c>
      <c r="I296" s="37" t="s">
        <v>69</v>
      </c>
      <c r="J296" s="37" t="s">
        <v>54</v>
      </c>
      <c r="L296" s="39">
        <v>10</v>
      </c>
      <c r="M296" s="38">
        <v>0.5</v>
      </c>
      <c r="N296" s="37" t="s">
        <v>130</v>
      </c>
      <c r="O296" s="37" t="s">
        <v>48</v>
      </c>
      <c r="P296" s="37">
        <v>276</v>
      </c>
      <c r="R296" s="40">
        <v>44940</v>
      </c>
      <c r="Y296" s="39">
        <v>9.77</v>
      </c>
      <c r="Z296" s="39">
        <v>9.85</v>
      </c>
      <c r="AA296" s="39">
        <v>0.23</v>
      </c>
      <c r="AE296" s="37" t="s">
        <v>1796</v>
      </c>
      <c r="AF296" s="37" t="s">
        <v>316</v>
      </c>
      <c r="AG296" s="37" t="s">
        <v>315</v>
      </c>
      <c r="AH296" s="38">
        <v>-2.3E-2</v>
      </c>
    </row>
    <row r="297" spans="1:34" x14ac:dyDescent="0.2">
      <c r="A297" s="37" t="s">
        <v>1889</v>
      </c>
      <c r="B297" s="37" t="s">
        <v>1780</v>
      </c>
      <c r="C297" s="37" t="s">
        <v>1195</v>
      </c>
      <c r="F297" s="40">
        <v>44159</v>
      </c>
      <c r="G297" s="40">
        <v>44209</v>
      </c>
      <c r="H297" s="37">
        <v>24</v>
      </c>
      <c r="I297" s="37" t="s">
        <v>53</v>
      </c>
      <c r="J297" s="37" t="s">
        <v>54</v>
      </c>
      <c r="L297" s="39">
        <v>10</v>
      </c>
      <c r="M297" s="38">
        <v>0.33329999999999999</v>
      </c>
      <c r="N297" s="37" t="s">
        <v>49</v>
      </c>
      <c r="O297" s="37" t="s">
        <v>48</v>
      </c>
      <c r="P297" s="37">
        <v>414</v>
      </c>
      <c r="R297" s="40">
        <v>44941</v>
      </c>
      <c r="Y297" s="39">
        <v>9.7799999999999994</v>
      </c>
      <c r="Z297" s="39">
        <v>9.91</v>
      </c>
      <c r="AA297" s="39">
        <v>0.45</v>
      </c>
      <c r="AE297" s="37" t="s">
        <v>1805</v>
      </c>
      <c r="AF297" s="37" t="s">
        <v>51</v>
      </c>
      <c r="AG297" s="37" t="s">
        <v>49</v>
      </c>
      <c r="AH297" s="38">
        <v>-2.3E-2</v>
      </c>
    </row>
    <row r="298" spans="1:34" x14ac:dyDescent="0.2">
      <c r="A298" s="37" t="s">
        <v>1890</v>
      </c>
      <c r="B298" s="37" t="s">
        <v>1780</v>
      </c>
      <c r="C298" s="37" t="s">
        <v>987</v>
      </c>
      <c r="F298" s="40">
        <v>44182</v>
      </c>
      <c r="G298" s="40">
        <v>44209</v>
      </c>
      <c r="H298" s="37">
        <v>24</v>
      </c>
      <c r="I298" s="37" t="s">
        <v>53</v>
      </c>
      <c r="J298" s="37" t="s">
        <v>54</v>
      </c>
      <c r="L298" s="39">
        <v>10</v>
      </c>
      <c r="M298" s="38">
        <v>0.33329999999999999</v>
      </c>
      <c r="N298" s="37" t="s">
        <v>79</v>
      </c>
      <c r="O298" s="37" t="s">
        <v>48</v>
      </c>
      <c r="P298" s="37">
        <v>276</v>
      </c>
      <c r="R298" s="40">
        <v>44941</v>
      </c>
      <c r="Y298" s="39">
        <v>9.7899999999999991</v>
      </c>
      <c r="Z298" s="39">
        <v>9.8800000000000008</v>
      </c>
      <c r="AA298" s="39">
        <v>0.45</v>
      </c>
      <c r="AE298" s="37" t="s">
        <v>1800</v>
      </c>
      <c r="AF298" s="37" t="s">
        <v>81</v>
      </c>
      <c r="AG298" s="37" t="s">
        <v>118</v>
      </c>
      <c r="AH298" s="38">
        <v>-2.1000000000000001E-2</v>
      </c>
    </row>
    <row r="299" spans="1:34" x14ac:dyDescent="0.2">
      <c r="A299" s="37" t="s">
        <v>1891</v>
      </c>
      <c r="B299" s="37" t="s">
        <v>1780</v>
      </c>
      <c r="C299" s="37" t="s">
        <v>1212</v>
      </c>
      <c r="F299" s="40">
        <v>44188</v>
      </c>
      <c r="G299" s="40">
        <v>44209</v>
      </c>
      <c r="H299" s="37">
        <v>24</v>
      </c>
      <c r="I299" s="37" t="s">
        <v>119</v>
      </c>
      <c r="J299" s="37" t="s">
        <v>54</v>
      </c>
      <c r="L299" s="39">
        <v>10</v>
      </c>
      <c r="M299" s="38">
        <v>0.2</v>
      </c>
      <c r="N299" s="37" t="s">
        <v>72</v>
      </c>
      <c r="O299" s="37" t="s">
        <v>48</v>
      </c>
      <c r="P299" s="37">
        <v>400</v>
      </c>
      <c r="R299" s="40">
        <v>44941</v>
      </c>
      <c r="Y299" s="39">
        <v>9.7899999999999991</v>
      </c>
      <c r="Z299" s="39">
        <v>9.85</v>
      </c>
      <c r="AA299" s="39">
        <v>0.48</v>
      </c>
      <c r="AE299" s="37" t="s">
        <v>1786</v>
      </c>
      <c r="AF299" s="37" t="s">
        <v>82</v>
      </c>
      <c r="AG299" s="37" t="s">
        <v>1211</v>
      </c>
      <c r="AH299" s="38">
        <v>-2.2499999999999999E-2</v>
      </c>
    </row>
    <row r="300" spans="1:34" x14ac:dyDescent="0.2">
      <c r="A300" s="37" t="s">
        <v>1892</v>
      </c>
      <c r="B300" s="37" t="s">
        <v>1780</v>
      </c>
      <c r="C300" s="37" t="s">
        <v>1313</v>
      </c>
      <c r="F300" s="40">
        <v>44188</v>
      </c>
      <c r="G300" s="40">
        <v>44209</v>
      </c>
      <c r="H300" s="37">
        <v>24</v>
      </c>
      <c r="I300" s="37" t="s">
        <v>69</v>
      </c>
      <c r="J300" s="37" t="s">
        <v>54</v>
      </c>
      <c r="L300" s="39">
        <v>10</v>
      </c>
      <c r="M300" s="38">
        <v>0.5</v>
      </c>
      <c r="N300" s="37" t="s">
        <v>49</v>
      </c>
      <c r="O300" s="37" t="s">
        <v>48</v>
      </c>
      <c r="P300" s="37">
        <v>207</v>
      </c>
      <c r="R300" s="40">
        <v>44941</v>
      </c>
      <c r="Y300" s="39">
        <v>9.7899999999999991</v>
      </c>
      <c r="Z300" s="39">
        <v>9.99</v>
      </c>
      <c r="AA300" s="39">
        <v>0.35</v>
      </c>
      <c r="AE300" s="37" t="s">
        <v>1786</v>
      </c>
      <c r="AF300" s="37" t="s">
        <v>82</v>
      </c>
      <c r="AG300" s="37" t="s">
        <v>1312</v>
      </c>
      <c r="AH300" s="38">
        <v>-2.1999999999999999E-2</v>
      </c>
    </row>
    <row r="301" spans="1:34" x14ac:dyDescent="0.2">
      <c r="A301" s="37" t="s">
        <v>542</v>
      </c>
      <c r="B301" s="37" t="s">
        <v>1780</v>
      </c>
      <c r="C301" s="37" t="s">
        <v>543</v>
      </c>
      <c r="F301" s="40">
        <v>44193</v>
      </c>
      <c r="G301" s="40">
        <v>44209</v>
      </c>
      <c r="H301" s="37">
        <v>24</v>
      </c>
      <c r="I301" s="37" t="s">
        <v>53</v>
      </c>
      <c r="J301" s="37" t="s">
        <v>54</v>
      </c>
      <c r="L301" s="39">
        <v>10</v>
      </c>
      <c r="M301" s="38">
        <v>0.33329999999999999</v>
      </c>
      <c r="N301" s="37" t="s">
        <v>79</v>
      </c>
      <c r="O301" s="37" t="s">
        <v>48</v>
      </c>
      <c r="P301" s="37">
        <v>690</v>
      </c>
      <c r="R301" s="40">
        <v>44941</v>
      </c>
      <c r="Y301" s="39">
        <v>9.76</v>
      </c>
      <c r="Z301" s="39">
        <v>9.86</v>
      </c>
      <c r="AA301" s="39">
        <v>0.28000000000000003</v>
      </c>
      <c r="AE301" s="37" t="s">
        <v>1782</v>
      </c>
      <c r="AF301" s="37" t="s">
        <v>51</v>
      </c>
      <c r="AG301" s="37" t="s">
        <v>541</v>
      </c>
      <c r="AH301" s="38">
        <v>-2.5499999999999998E-2</v>
      </c>
    </row>
    <row r="302" spans="1:34" x14ac:dyDescent="0.2">
      <c r="A302" s="37" t="s">
        <v>1893</v>
      </c>
      <c r="B302" s="37" t="s">
        <v>1780</v>
      </c>
      <c r="C302" s="37" t="s">
        <v>714</v>
      </c>
      <c r="F302" s="40">
        <v>44188</v>
      </c>
      <c r="G302" s="40">
        <v>44210</v>
      </c>
      <c r="H302" s="37">
        <v>24</v>
      </c>
      <c r="I302" s="37" t="s">
        <v>69</v>
      </c>
      <c r="J302" s="37" t="s">
        <v>54</v>
      </c>
      <c r="L302" s="39">
        <v>10</v>
      </c>
      <c r="M302" s="38">
        <v>0.5</v>
      </c>
      <c r="N302" s="37" t="s">
        <v>140</v>
      </c>
      <c r="O302" s="37" t="s">
        <v>48</v>
      </c>
      <c r="P302" s="37">
        <v>250</v>
      </c>
      <c r="R302" s="40">
        <v>44945</v>
      </c>
      <c r="Y302" s="39">
        <v>9.77</v>
      </c>
      <c r="Z302" s="39">
        <v>9.8800000000000008</v>
      </c>
      <c r="AA302" s="39">
        <v>0.3</v>
      </c>
      <c r="AE302" s="37" t="s">
        <v>1419</v>
      </c>
      <c r="AF302" s="37" t="s">
        <v>122</v>
      </c>
      <c r="AG302" s="37" t="s">
        <v>713</v>
      </c>
      <c r="AH302" s="38">
        <v>-2.3E-2</v>
      </c>
    </row>
    <row r="303" spans="1:34" x14ac:dyDescent="0.2">
      <c r="A303" s="37" t="s">
        <v>1894</v>
      </c>
      <c r="B303" s="37" t="s">
        <v>1780</v>
      </c>
      <c r="C303" s="37" t="s">
        <v>1051</v>
      </c>
      <c r="F303" s="40">
        <v>44186</v>
      </c>
      <c r="G303" s="40">
        <v>44211</v>
      </c>
      <c r="H303" s="37">
        <v>24</v>
      </c>
      <c r="I303" s="37" t="s">
        <v>53</v>
      </c>
      <c r="J303" s="37" t="s">
        <v>54</v>
      </c>
      <c r="L303" s="39">
        <v>10</v>
      </c>
      <c r="M303" s="38">
        <v>0.33329999999999999</v>
      </c>
      <c r="N303" s="37" t="s">
        <v>140</v>
      </c>
      <c r="O303" s="37" t="s">
        <v>48</v>
      </c>
      <c r="P303" s="37">
        <v>230</v>
      </c>
      <c r="R303" s="40">
        <v>44946</v>
      </c>
      <c r="Y303" s="39">
        <v>9.77</v>
      </c>
      <c r="Z303" s="39">
        <v>9.9</v>
      </c>
      <c r="AA303" s="39">
        <v>0.4</v>
      </c>
      <c r="AE303" s="37" t="s">
        <v>1895</v>
      </c>
      <c r="AF303" s="37" t="s">
        <v>74</v>
      </c>
      <c r="AG303" s="37" t="s">
        <v>1050</v>
      </c>
      <c r="AH303" s="38">
        <v>-2.3E-2</v>
      </c>
    </row>
    <row r="304" spans="1:34" x14ac:dyDescent="0.2">
      <c r="A304" s="37" t="s">
        <v>1896</v>
      </c>
      <c r="B304" s="37" t="s">
        <v>1780</v>
      </c>
      <c r="C304" s="37" t="s">
        <v>1009</v>
      </c>
      <c r="F304" s="40">
        <v>44187</v>
      </c>
      <c r="G304" s="40">
        <v>44211</v>
      </c>
      <c r="H304" s="37">
        <v>24</v>
      </c>
      <c r="I304" s="37" t="s">
        <v>176</v>
      </c>
      <c r="J304" s="37" t="s">
        <v>54</v>
      </c>
      <c r="L304" s="39">
        <v>10</v>
      </c>
      <c r="M304" s="38">
        <v>0.25</v>
      </c>
      <c r="N304" s="37" t="s">
        <v>66</v>
      </c>
      <c r="O304" s="37" t="s">
        <v>56</v>
      </c>
      <c r="P304" s="37">
        <v>345</v>
      </c>
      <c r="R304" s="40">
        <v>44946</v>
      </c>
      <c r="Y304" s="39">
        <v>9.7899999999999991</v>
      </c>
      <c r="Z304" s="39">
        <v>9.84</v>
      </c>
      <c r="AA304" s="39">
        <v>0.4</v>
      </c>
      <c r="AE304" s="37" t="s">
        <v>1786</v>
      </c>
      <c r="AF304" s="37" t="s">
        <v>52</v>
      </c>
      <c r="AG304" s="37" t="s">
        <v>1008</v>
      </c>
      <c r="AH304" s="38">
        <v>-2.1499999999999998E-2</v>
      </c>
    </row>
    <row r="305" spans="1:34" x14ac:dyDescent="0.2">
      <c r="A305" s="37" t="s">
        <v>1897</v>
      </c>
      <c r="B305" s="37" t="s">
        <v>1780</v>
      </c>
      <c r="C305" s="37" t="s">
        <v>1680</v>
      </c>
      <c r="F305" s="40">
        <v>44187</v>
      </c>
      <c r="G305" s="40">
        <v>44211</v>
      </c>
      <c r="H305" s="37">
        <v>24</v>
      </c>
      <c r="I305" s="37" t="s">
        <v>69</v>
      </c>
      <c r="J305" s="37" t="s">
        <v>54</v>
      </c>
      <c r="L305" s="39">
        <v>10</v>
      </c>
      <c r="M305" s="38">
        <v>0.5</v>
      </c>
      <c r="N305" s="37" t="s">
        <v>147</v>
      </c>
      <c r="O305" s="37" t="s">
        <v>48</v>
      </c>
      <c r="P305" s="37">
        <v>230</v>
      </c>
      <c r="R305" s="40">
        <v>44946</v>
      </c>
      <c r="Y305" s="39">
        <v>9.76</v>
      </c>
      <c r="Z305" s="39">
        <v>9.93</v>
      </c>
      <c r="AA305" s="39">
        <v>0.35</v>
      </c>
      <c r="AE305" s="37" t="s">
        <v>1796</v>
      </c>
      <c r="AF305" s="37" t="s">
        <v>51</v>
      </c>
      <c r="AG305" s="37" t="s">
        <v>147</v>
      </c>
      <c r="AH305" s="38">
        <v>-2.5000000000000001E-2</v>
      </c>
    </row>
    <row r="306" spans="1:34" x14ac:dyDescent="0.2">
      <c r="A306" s="37" t="s">
        <v>1898</v>
      </c>
      <c r="B306" s="37" t="s">
        <v>1780</v>
      </c>
      <c r="C306" s="37" t="s">
        <v>637</v>
      </c>
      <c r="F306" s="40">
        <v>44188</v>
      </c>
      <c r="G306" s="40">
        <v>44211</v>
      </c>
      <c r="H306" s="37" t="s">
        <v>116</v>
      </c>
      <c r="I306" s="37" t="s">
        <v>69</v>
      </c>
      <c r="J306" s="37" t="s">
        <v>54</v>
      </c>
      <c r="L306" s="39">
        <v>10.15</v>
      </c>
      <c r="M306" s="38">
        <v>0.5</v>
      </c>
      <c r="N306" s="37" t="s">
        <v>79</v>
      </c>
      <c r="O306" s="37" t="s">
        <v>56</v>
      </c>
      <c r="P306" s="37">
        <v>149.5</v>
      </c>
      <c r="R306" s="40">
        <v>44762</v>
      </c>
      <c r="Y306" s="39">
        <v>10.02</v>
      </c>
      <c r="Z306" s="39">
        <v>10.08</v>
      </c>
      <c r="AA306" s="39">
        <v>0.24</v>
      </c>
      <c r="AE306" s="37" t="s">
        <v>1828</v>
      </c>
      <c r="AF306" s="37" t="s">
        <v>52</v>
      </c>
      <c r="AG306" s="37" t="s">
        <v>636</v>
      </c>
      <c r="AH306" s="38">
        <v>-1.2800000000000001E-2</v>
      </c>
    </row>
    <row r="307" spans="1:34" x14ac:dyDescent="0.2">
      <c r="A307" s="37" t="s">
        <v>1899</v>
      </c>
      <c r="B307" s="37" t="s">
        <v>1780</v>
      </c>
      <c r="C307" s="37" t="s">
        <v>1265</v>
      </c>
      <c r="F307" s="40">
        <v>44193</v>
      </c>
      <c r="G307" s="40">
        <v>44211</v>
      </c>
      <c r="H307" s="37">
        <v>24</v>
      </c>
      <c r="I307" s="37" t="s">
        <v>69</v>
      </c>
      <c r="J307" s="37" t="s">
        <v>54</v>
      </c>
      <c r="L307" s="39">
        <v>10</v>
      </c>
      <c r="M307" s="38">
        <v>0.5</v>
      </c>
      <c r="N307" s="37" t="s">
        <v>147</v>
      </c>
      <c r="O307" s="37" t="s">
        <v>56</v>
      </c>
      <c r="P307" s="37">
        <v>276</v>
      </c>
      <c r="R307" s="40">
        <v>44946</v>
      </c>
      <c r="Y307" s="39">
        <v>9.7799999999999994</v>
      </c>
      <c r="Z307" s="39">
        <v>9.81</v>
      </c>
      <c r="AA307" s="39">
        <v>0.17</v>
      </c>
      <c r="AE307" s="37" t="s">
        <v>1900</v>
      </c>
      <c r="AF307" s="37" t="s">
        <v>112</v>
      </c>
      <c r="AG307" s="37" t="s">
        <v>1264</v>
      </c>
      <c r="AH307" s="38">
        <v>-2.1999999999999999E-2</v>
      </c>
    </row>
    <row r="308" spans="1:34" x14ac:dyDescent="0.2">
      <c r="A308" s="37" t="s">
        <v>1901</v>
      </c>
      <c r="B308" s="37" t="s">
        <v>1780</v>
      </c>
      <c r="C308" s="37" t="s">
        <v>1403</v>
      </c>
      <c r="F308" s="40">
        <v>44195</v>
      </c>
      <c r="G308" s="40">
        <v>44211</v>
      </c>
      <c r="H308" s="37">
        <v>24</v>
      </c>
      <c r="I308" s="37" t="s">
        <v>69</v>
      </c>
      <c r="J308" s="37" t="s">
        <v>54</v>
      </c>
      <c r="L308" s="39">
        <v>10</v>
      </c>
      <c r="M308" s="38">
        <v>0.5</v>
      </c>
      <c r="N308" s="37" t="s">
        <v>49</v>
      </c>
      <c r="O308" s="37" t="s">
        <v>48</v>
      </c>
      <c r="P308" s="37">
        <v>258.8</v>
      </c>
      <c r="R308" s="40">
        <v>44946</v>
      </c>
      <c r="Y308" s="39">
        <v>9.7799999999999994</v>
      </c>
      <c r="Z308" s="39">
        <v>9.89</v>
      </c>
      <c r="AA308" s="39">
        <v>0.21</v>
      </c>
      <c r="AE308" s="37" t="s">
        <v>1844</v>
      </c>
      <c r="AF308" s="37" t="s">
        <v>52</v>
      </c>
      <c r="AG308" s="37" t="s">
        <v>817</v>
      </c>
      <c r="AH308" s="38">
        <v>-2.1999999999999999E-2</v>
      </c>
    </row>
    <row r="309" spans="1:34" x14ac:dyDescent="0.2">
      <c r="A309" s="37" t="s">
        <v>1902</v>
      </c>
      <c r="B309" s="37" t="s">
        <v>1780</v>
      </c>
      <c r="C309" s="37" t="s">
        <v>1180</v>
      </c>
      <c r="F309" s="40">
        <v>44174</v>
      </c>
      <c r="G309" s="40">
        <v>44216</v>
      </c>
      <c r="H309" s="37" t="s">
        <v>1179</v>
      </c>
      <c r="I309" s="37" t="s">
        <v>137</v>
      </c>
      <c r="J309" s="37" t="s">
        <v>54</v>
      </c>
      <c r="L309" s="39">
        <v>10.1</v>
      </c>
      <c r="M309" s="38">
        <v>1</v>
      </c>
      <c r="N309" s="37" t="s">
        <v>130</v>
      </c>
      <c r="O309" s="37" t="s">
        <v>56</v>
      </c>
      <c r="P309" s="37">
        <v>57.5</v>
      </c>
      <c r="R309" s="40">
        <v>44673</v>
      </c>
      <c r="Y309" s="39">
        <v>10.039999999999999</v>
      </c>
      <c r="Z309" s="39">
        <v>10.1</v>
      </c>
      <c r="AA309" s="39">
        <v>7.0000000000000007E-2</v>
      </c>
      <c r="AE309" s="37" t="s">
        <v>1903</v>
      </c>
      <c r="AF309" s="37" t="s">
        <v>169</v>
      </c>
      <c r="AG309" s="37" t="s">
        <v>1178</v>
      </c>
      <c r="AH309" s="38">
        <v>-5.0000000000000001E-3</v>
      </c>
    </row>
    <row r="310" spans="1:34" x14ac:dyDescent="0.2">
      <c r="A310" s="37" t="s">
        <v>1904</v>
      </c>
      <c r="B310" s="37" t="s">
        <v>1780</v>
      </c>
      <c r="C310" s="37" t="s">
        <v>213</v>
      </c>
      <c r="F310" s="40">
        <v>44193</v>
      </c>
      <c r="G310" s="40">
        <v>44216</v>
      </c>
      <c r="H310" s="37">
        <v>24</v>
      </c>
      <c r="I310" s="37" t="s">
        <v>53</v>
      </c>
      <c r="J310" s="37" t="s">
        <v>54</v>
      </c>
      <c r="L310" s="39">
        <v>10</v>
      </c>
      <c r="M310" s="38">
        <v>0.33329999999999999</v>
      </c>
      <c r="N310" s="37" t="s">
        <v>79</v>
      </c>
      <c r="O310" s="37" t="s">
        <v>48</v>
      </c>
      <c r="P310" s="37">
        <v>287.5</v>
      </c>
      <c r="R310" s="40">
        <v>44948</v>
      </c>
      <c r="Y310" s="39">
        <v>9.77</v>
      </c>
      <c r="Z310" s="39">
        <v>9.91</v>
      </c>
      <c r="AA310" s="39">
        <v>0.43</v>
      </c>
      <c r="AE310" s="37" t="s">
        <v>1782</v>
      </c>
      <c r="AF310" s="37" t="s">
        <v>51</v>
      </c>
      <c r="AG310" s="37" t="s">
        <v>212</v>
      </c>
      <c r="AH310" s="38">
        <v>-2.4E-2</v>
      </c>
    </row>
    <row r="311" spans="1:34" x14ac:dyDescent="0.2">
      <c r="A311" s="37" t="s">
        <v>1905</v>
      </c>
      <c r="B311" s="37" t="s">
        <v>1780</v>
      </c>
      <c r="C311" s="37" t="s">
        <v>613</v>
      </c>
      <c r="F311" s="40">
        <v>44195</v>
      </c>
      <c r="G311" s="40">
        <v>44216</v>
      </c>
      <c r="H311" s="37">
        <v>24</v>
      </c>
      <c r="I311" s="37" t="s">
        <v>69</v>
      </c>
      <c r="J311" s="37" t="s">
        <v>54</v>
      </c>
      <c r="L311" s="39">
        <v>10</v>
      </c>
      <c r="M311" s="38">
        <v>0.5</v>
      </c>
      <c r="N311" s="37" t="s">
        <v>79</v>
      </c>
      <c r="O311" s="37" t="s">
        <v>48</v>
      </c>
      <c r="P311" s="37">
        <v>230</v>
      </c>
      <c r="R311" s="40">
        <v>44948</v>
      </c>
      <c r="Y311" s="39">
        <v>9.77</v>
      </c>
      <c r="Z311" s="39">
        <v>9.85</v>
      </c>
      <c r="AA311" s="39">
        <v>0.23</v>
      </c>
      <c r="AE311" s="37" t="s">
        <v>1833</v>
      </c>
      <c r="AF311" s="37" t="s">
        <v>102</v>
      </c>
      <c r="AG311" s="37" t="s">
        <v>612</v>
      </c>
      <c r="AH311" s="38">
        <v>-2.3E-2</v>
      </c>
    </row>
    <row r="312" spans="1:34" x14ac:dyDescent="0.2">
      <c r="A312" s="37" t="s">
        <v>1906</v>
      </c>
      <c r="B312" s="37" t="s">
        <v>1780</v>
      </c>
      <c r="C312" s="37" t="s">
        <v>886</v>
      </c>
      <c r="F312" s="40">
        <v>44095</v>
      </c>
      <c r="G312" s="40">
        <v>44218</v>
      </c>
      <c r="H312" s="37">
        <v>24</v>
      </c>
      <c r="I312" s="37" t="s">
        <v>69</v>
      </c>
      <c r="J312" s="37" t="s">
        <v>54</v>
      </c>
      <c r="L312" s="39">
        <v>10</v>
      </c>
      <c r="M312" s="38">
        <v>0.5</v>
      </c>
      <c r="N312" s="37" t="s">
        <v>147</v>
      </c>
      <c r="O312" s="37" t="s">
        <v>48</v>
      </c>
      <c r="P312" s="37">
        <v>345</v>
      </c>
      <c r="R312" s="40">
        <v>44952</v>
      </c>
      <c r="Y312" s="39">
        <v>9.7799999999999994</v>
      </c>
      <c r="Z312" s="39">
        <v>9.8800000000000008</v>
      </c>
      <c r="AA312" s="39">
        <v>0.26</v>
      </c>
      <c r="AE312" s="37" t="s">
        <v>1805</v>
      </c>
      <c r="AF312" s="37" t="s">
        <v>82</v>
      </c>
      <c r="AG312" s="37" t="s">
        <v>885</v>
      </c>
      <c r="AH312" s="38">
        <v>-2.3E-2</v>
      </c>
    </row>
    <row r="313" spans="1:34" x14ac:dyDescent="0.2">
      <c r="A313" s="37" t="s">
        <v>1907</v>
      </c>
      <c r="B313" s="37" t="s">
        <v>1780</v>
      </c>
      <c r="C313" s="37" t="s">
        <v>397</v>
      </c>
      <c r="F313" s="40">
        <v>44103</v>
      </c>
      <c r="G313" s="40">
        <v>44218</v>
      </c>
      <c r="H313" s="37">
        <v>24</v>
      </c>
      <c r="I313" s="37" t="s">
        <v>69</v>
      </c>
      <c r="J313" s="37" t="s">
        <v>54</v>
      </c>
      <c r="L313" s="39">
        <v>10</v>
      </c>
      <c r="M313" s="38">
        <v>0.5</v>
      </c>
      <c r="N313" s="37" t="s">
        <v>130</v>
      </c>
      <c r="O313" s="37" t="s">
        <v>48</v>
      </c>
      <c r="P313" s="37">
        <v>230</v>
      </c>
      <c r="R313" s="40">
        <v>44952</v>
      </c>
      <c r="Y313" s="39">
        <v>9.7799999999999994</v>
      </c>
      <c r="Z313" s="39">
        <v>9.84</v>
      </c>
      <c r="AA313" s="39">
        <v>0.2</v>
      </c>
      <c r="AE313" s="37" t="s">
        <v>1895</v>
      </c>
      <c r="AF313" s="37" t="s">
        <v>52</v>
      </c>
      <c r="AG313" s="37" t="s">
        <v>396</v>
      </c>
      <c r="AH313" s="38">
        <v>-2.1999999999999999E-2</v>
      </c>
    </row>
    <row r="314" spans="1:34" x14ac:dyDescent="0.2">
      <c r="A314" s="37" t="s">
        <v>1908</v>
      </c>
      <c r="B314" s="37" t="s">
        <v>1780</v>
      </c>
      <c r="C314" s="37" t="s">
        <v>784</v>
      </c>
      <c r="F314" s="40">
        <v>44154</v>
      </c>
      <c r="G314" s="40">
        <v>44218</v>
      </c>
      <c r="H314" s="37" t="s">
        <v>150</v>
      </c>
      <c r="I314" s="37" t="s">
        <v>119</v>
      </c>
      <c r="J314" s="37" t="s">
        <v>54</v>
      </c>
      <c r="L314" s="39">
        <v>10</v>
      </c>
      <c r="M314" s="38">
        <v>0.2</v>
      </c>
      <c r="N314" s="37" t="s">
        <v>140</v>
      </c>
      <c r="O314" s="37" t="s">
        <v>48</v>
      </c>
      <c r="P314" s="37">
        <v>575</v>
      </c>
      <c r="R314" s="40">
        <v>44952</v>
      </c>
      <c r="Y314" s="39">
        <v>9.9499999999999993</v>
      </c>
      <c r="Z314" s="39">
        <v>10.11</v>
      </c>
      <c r="AA314" s="39">
        <v>0.73</v>
      </c>
      <c r="AE314" s="37" t="s">
        <v>1786</v>
      </c>
      <c r="AF314" s="37" t="s">
        <v>96</v>
      </c>
      <c r="AG314" s="37" t="s">
        <v>783</v>
      </c>
      <c r="AH314" s="38">
        <v>-4.8999999999999998E-3</v>
      </c>
    </row>
    <row r="315" spans="1:34" x14ac:dyDescent="0.2">
      <c r="A315" s="37" t="s">
        <v>1909</v>
      </c>
      <c r="B315" s="37" t="s">
        <v>1780</v>
      </c>
      <c r="C315" s="37" t="s">
        <v>622</v>
      </c>
      <c r="F315" s="40">
        <v>44202</v>
      </c>
      <c r="G315" s="40">
        <v>44218</v>
      </c>
      <c r="H315" s="37">
        <v>24</v>
      </c>
      <c r="I315" s="37" t="s">
        <v>53</v>
      </c>
      <c r="J315" s="37" t="s">
        <v>54</v>
      </c>
      <c r="L315" s="39">
        <v>10</v>
      </c>
      <c r="M315" s="38">
        <v>0.33329999999999999</v>
      </c>
      <c r="N315" s="37" t="s">
        <v>79</v>
      </c>
      <c r="O315" s="37" t="s">
        <v>48</v>
      </c>
      <c r="P315" s="37">
        <v>345</v>
      </c>
      <c r="R315" s="40">
        <v>44952</v>
      </c>
      <c r="Y315" s="39">
        <v>9.76</v>
      </c>
      <c r="Z315" s="39">
        <v>9.83</v>
      </c>
      <c r="AA315" s="39">
        <v>0.36</v>
      </c>
      <c r="AE315" s="37" t="s">
        <v>1782</v>
      </c>
      <c r="AF315" s="37" t="s">
        <v>51</v>
      </c>
      <c r="AG315" s="37" t="s">
        <v>621</v>
      </c>
      <c r="AH315" s="38">
        <v>-2.4E-2</v>
      </c>
    </row>
    <row r="316" spans="1:34" x14ac:dyDescent="0.2">
      <c r="A316" s="37" t="s">
        <v>1910</v>
      </c>
      <c r="B316" s="37" t="s">
        <v>1780</v>
      </c>
      <c r="C316" s="37" t="s">
        <v>497</v>
      </c>
      <c r="F316" s="40">
        <v>44202</v>
      </c>
      <c r="G316" s="40">
        <v>44218</v>
      </c>
      <c r="H316" s="37">
        <v>24</v>
      </c>
      <c r="I316" s="37" t="s">
        <v>69</v>
      </c>
      <c r="J316" s="37" t="s">
        <v>54</v>
      </c>
      <c r="L316" s="39">
        <v>10</v>
      </c>
      <c r="M316" s="38">
        <v>0.5</v>
      </c>
      <c r="N316" s="37" t="s">
        <v>147</v>
      </c>
      <c r="O316" s="37" t="s">
        <v>48</v>
      </c>
      <c r="P316" s="37">
        <v>414</v>
      </c>
      <c r="R316" s="40">
        <v>44952</v>
      </c>
      <c r="Y316" s="39">
        <v>9.77</v>
      </c>
      <c r="Z316" s="39">
        <v>9.9</v>
      </c>
      <c r="AA316" s="39">
        <v>0.3</v>
      </c>
      <c r="AE316" s="37" t="s">
        <v>1782</v>
      </c>
      <c r="AF316" s="37" t="s">
        <v>59</v>
      </c>
      <c r="AG316" s="37" t="s">
        <v>496</v>
      </c>
      <c r="AH316" s="38">
        <v>-2.4E-2</v>
      </c>
    </row>
    <row r="317" spans="1:34" x14ac:dyDescent="0.2">
      <c r="A317" s="37" t="s">
        <v>1911</v>
      </c>
      <c r="B317" s="37" t="s">
        <v>1780</v>
      </c>
      <c r="C317" s="37" t="s">
        <v>1007</v>
      </c>
      <c r="F317" s="40">
        <v>44196</v>
      </c>
      <c r="G317" s="40">
        <v>44222</v>
      </c>
      <c r="H317" s="37">
        <v>24</v>
      </c>
      <c r="I317" s="37" t="s">
        <v>176</v>
      </c>
      <c r="J317" s="37" t="s">
        <v>54</v>
      </c>
      <c r="L317" s="39">
        <v>10</v>
      </c>
      <c r="M317" s="38">
        <v>0.25</v>
      </c>
      <c r="N317" s="37" t="s">
        <v>49</v>
      </c>
      <c r="O317" s="37" t="s">
        <v>48</v>
      </c>
      <c r="P317" s="37">
        <v>250</v>
      </c>
      <c r="R317" s="40">
        <v>44954</v>
      </c>
      <c r="Y317" s="39">
        <v>9.77</v>
      </c>
      <c r="Z317" s="39">
        <v>9.86</v>
      </c>
      <c r="AA317" s="39">
        <v>0.44</v>
      </c>
      <c r="AE317" s="37" t="s">
        <v>1786</v>
      </c>
      <c r="AF317" s="37" t="s">
        <v>254</v>
      </c>
      <c r="AG317" s="37" t="s">
        <v>988</v>
      </c>
      <c r="AH317" s="38">
        <v>-2.35E-2</v>
      </c>
    </row>
    <row r="318" spans="1:34" x14ac:dyDescent="0.2">
      <c r="A318" s="37" t="s">
        <v>1912</v>
      </c>
      <c r="B318" s="37" t="s">
        <v>1780</v>
      </c>
      <c r="C318" s="37" t="s">
        <v>653</v>
      </c>
      <c r="F318" s="40">
        <v>44202</v>
      </c>
      <c r="G318" s="40">
        <v>44222</v>
      </c>
      <c r="H318" s="37">
        <v>24</v>
      </c>
      <c r="I318" s="37" t="s">
        <v>119</v>
      </c>
      <c r="J318" s="37" t="s">
        <v>54</v>
      </c>
      <c r="L318" s="39">
        <v>10</v>
      </c>
      <c r="M318" s="38">
        <v>0.2</v>
      </c>
      <c r="N318" s="37" t="s">
        <v>147</v>
      </c>
      <c r="O318" s="37" t="s">
        <v>48</v>
      </c>
      <c r="P318" s="37">
        <v>400</v>
      </c>
      <c r="R318" s="40">
        <v>44954</v>
      </c>
      <c r="Y318" s="39">
        <v>9.76</v>
      </c>
      <c r="Z318" s="39">
        <v>9.86</v>
      </c>
      <c r="AA318" s="39">
        <v>0.47</v>
      </c>
      <c r="AE318" s="37" t="s">
        <v>1786</v>
      </c>
      <c r="AF318" s="37" t="s">
        <v>200</v>
      </c>
      <c r="AG318" s="37" t="s">
        <v>652</v>
      </c>
      <c r="AH318" s="38">
        <v>-2.4E-2</v>
      </c>
    </row>
    <row r="319" spans="1:34" x14ac:dyDescent="0.2">
      <c r="A319" s="37" t="s">
        <v>1913</v>
      </c>
      <c r="B319" s="37" t="s">
        <v>1780</v>
      </c>
      <c r="C319" s="37" t="s">
        <v>1297</v>
      </c>
      <c r="F319" s="40">
        <v>44204</v>
      </c>
      <c r="G319" s="40">
        <v>44222</v>
      </c>
      <c r="H319" s="37">
        <v>24</v>
      </c>
      <c r="I319" s="37" t="s">
        <v>53</v>
      </c>
      <c r="J319" s="37" t="s">
        <v>54</v>
      </c>
      <c r="L319" s="39">
        <v>10</v>
      </c>
      <c r="M319" s="38">
        <v>0.33329999999999999</v>
      </c>
      <c r="N319" s="37" t="s">
        <v>79</v>
      </c>
      <c r="O319" s="37" t="s">
        <v>48</v>
      </c>
      <c r="P319" s="37">
        <v>287.5</v>
      </c>
      <c r="R319" s="40">
        <v>44954</v>
      </c>
      <c r="Y319" s="39">
        <v>9.76</v>
      </c>
      <c r="Z319" s="39">
        <v>9.8699999999999992</v>
      </c>
      <c r="AA319" s="39">
        <v>0.38</v>
      </c>
      <c r="AE319" s="37" t="s">
        <v>1798</v>
      </c>
      <c r="AF319" s="37" t="s">
        <v>87</v>
      </c>
      <c r="AG319" s="37" t="s">
        <v>1296</v>
      </c>
      <c r="AH319" s="38">
        <v>-2.4E-2</v>
      </c>
    </row>
    <row r="320" spans="1:34" x14ac:dyDescent="0.2">
      <c r="A320" s="37" t="s">
        <v>1914</v>
      </c>
      <c r="B320" s="37" t="s">
        <v>1780</v>
      </c>
      <c r="C320" s="37" t="s">
        <v>782</v>
      </c>
      <c r="F320" s="40">
        <v>44204</v>
      </c>
      <c r="G320" s="40">
        <v>44222</v>
      </c>
      <c r="H320" s="37" t="s">
        <v>76</v>
      </c>
      <c r="I320" s="37" t="s">
        <v>137</v>
      </c>
      <c r="J320" s="37" t="s">
        <v>54</v>
      </c>
      <c r="L320" s="39">
        <v>10.199999999999999</v>
      </c>
      <c r="M320" s="38">
        <v>1</v>
      </c>
      <c r="N320" s="37" t="s">
        <v>72</v>
      </c>
      <c r="O320" s="37" t="s">
        <v>48</v>
      </c>
      <c r="P320" s="37">
        <v>103.5</v>
      </c>
      <c r="R320" s="40">
        <v>44770</v>
      </c>
      <c r="Y320" s="39">
        <v>10.09</v>
      </c>
      <c r="Z320" s="39">
        <v>10.23</v>
      </c>
      <c r="AA320" s="39">
        <v>0.18</v>
      </c>
      <c r="AE320" s="37" t="s">
        <v>1873</v>
      </c>
      <c r="AF320" s="37" t="s">
        <v>604</v>
      </c>
      <c r="AG320" s="37" t="s">
        <v>781</v>
      </c>
      <c r="AH320" s="38">
        <v>-1.1299999999999999E-2</v>
      </c>
    </row>
    <row r="321" spans="1:34" x14ac:dyDescent="0.2">
      <c r="A321" s="37" t="s">
        <v>1915</v>
      </c>
      <c r="B321" s="37" t="s">
        <v>1780</v>
      </c>
      <c r="C321" s="37" t="s">
        <v>342</v>
      </c>
      <c r="F321" s="40">
        <v>44204</v>
      </c>
      <c r="G321" s="40">
        <v>44222</v>
      </c>
      <c r="H321" s="37">
        <v>24</v>
      </c>
      <c r="I321" s="37" t="s">
        <v>53</v>
      </c>
      <c r="J321" s="37" t="s">
        <v>54</v>
      </c>
      <c r="L321" s="39">
        <v>10</v>
      </c>
      <c r="M321" s="38">
        <v>0.33329999999999999</v>
      </c>
      <c r="N321" s="37" t="s">
        <v>147</v>
      </c>
      <c r="O321" s="37" t="s">
        <v>48</v>
      </c>
      <c r="P321" s="37">
        <v>310.5</v>
      </c>
      <c r="R321" s="40">
        <v>44954</v>
      </c>
      <c r="Y321" s="39">
        <v>9.77</v>
      </c>
      <c r="Z321" s="39">
        <v>9.85</v>
      </c>
      <c r="AA321" s="39">
        <v>0.31</v>
      </c>
      <c r="AE321" s="37" t="s">
        <v>1782</v>
      </c>
      <c r="AF321" s="37" t="s">
        <v>341</v>
      </c>
      <c r="AG321" s="37" t="s">
        <v>340</v>
      </c>
      <c r="AH321" s="38">
        <v>-2.3E-2</v>
      </c>
    </row>
    <row r="322" spans="1:34" x14ac:dyDescent="0.2">
      <c r="A322" s="37" t="s">
        <v>1916</v>
      </c>
      <c r="B322" s="37" t="s">
        <v>1780</v>
      </c>
      <c r="C322" s="37" t="s">
        <v>1320</v>
      </c>
      <c r="F322" s="40">
        <v>44204</v>
      </c>
      <c r="G322" s="40">
        <v>44222</v>
      </c>
      <c r="H322" s="37">
        <v>24</v>
      </c>
      <c r="I322" s="37" t="s">
        <v>176</v>
      </c>
      <c r="J322" s="37" t="s">
        <v>54</v>
      </c>
      <c r="L322" s="39">
        <v>10</v>
      </c>
      <c r="M322" s="38">
        <v>0.25</v>
      </c>
      <c r="N322" s="37" t="s">
        <v>79</v>
      </c>
      <c r="O322" s="37" t="s">
        <v>48</v>
      </c>
      <c r="P322" s="37">
        <v>345</v>
      </c>
      <c r="R322" s="40">
        <v>44954</v>
      </c>
      <c r="Y322" s="39">
        <v>9.7799999999999994</v>
      </c>
      <c r="Z322" s="39">
        <v>9.85</v>
      </c>
      <c r="AA322" s="39">
        <v>0.44</v>
      </c>
      <c r="AE322" s="37" t="s">
        <v>1798</v>
      </c>
      <c r="AF322" s="37" t="s">
        <v>135</v>
      </c>
      <c r="AG322" s="37" t="s">
        <v>118</v>
      </c>
      <c r="AH322" s="38">
        <v>-2.1999999999999999E-2</v>
      </c>
    </row>
    <row r="323" spans="1:34" x14ac:dyDescent="0.2">
      <c r="A323" s="37" t="s">
        <v>1917</v>
      </c>
      <c r="B323" s="37" t="s">
        <v>1780</v>
      </c>
      <c r="C323" s="37" t="s">
        <v>1155</v>
      </c>
      <c r="F323" s="40">
        <v>44202</v>
      </c>
      <c r="G323" s="40">
        <v>44223</v>
      </c>
      <c r="H323" s="37">
        <v>24</v>
      </c>
      <c r="I323" s="37" t="s">
        <v>69</v>
      </c>
      <c r="J323" s="37" t="s">
        <v>54</v>
      </c>
      <c r="L323" s="39">
        <v>10</v>
      </c>
      <c r="M323" s="38">
        <v>0.5</v>
      </c>
      <c r="N323" s="37" t="s">
        <v>57</v>
      </c>
      <c r="O323" s="37" t="s">
        <v>48</v>
      </c>
      <c r="P323" s="37">
        <v>258.8</v>
      </c>
      <c r="R323" s="40">
        <v>44955</v>
      </c>
      <c r="Y323" s="39">
        <v>9.77</v>
      </c>
      <c r="Z323" s="39">
        <v>9.9700000000000006</v>
      </c>
      <c r="AA323" s="39">
        <v>0.39</v>
      </c>
      <c r="AE323" s="37" t="s">
        <v>1782</v>
      </c>
      <c r="AF323" s="37" t="s">
        <v>82</v>
      </c>
      <c r="AG323" s="37" t="s">
        <v>1154</v>
      </c>
      <c r="AH323" s="38">
        <v>-2.35E-2</v>
      </c>
    </row>
    <row r="324" spans="1:34" x14ac:dyDescent="0.2">
      <c r="A324" s="37" t="s">
        <v>1918</v>
      </c>
      <c r="B324" s="37" t="s">
        <v>1780</v>
      </c>
      <c r="C324" s="37" t="s">
        <v>1342</v>
      </c>
      <c r="F324" s="40">
        <v>44204</v>
      </c>
      <c r="G324" s="40">
        <v>44223</v>
      </c>
      <c r="H324" s="37">
        <v>24</v>
      </c>
      <c r="I324" s="37" t="s">
        <v>53</v>
      </c>
      <c r="J324" s="37" t="s">
        <v>54</v>
      </c>
      <c r="L324" s="39">
        <v>10</v>
      </c>
      <c r="M324" s="38">
        <v>0.33329999999999999</v>
      </c>
      <c r="N324" s="37" t="s">
        <v>79</v>
      </c>
      <c r="O324" s="37" t="s">
        <v>48</v>
      </c>
      <c r="P324" s="37">
        <v>310</v>
      </c>
      <c r="R324" s="40">
        <v>44955</v>
      </c>
      <c r="Y324" s="39">
        <v>9.77</v>
      </c>
      <c r="Z324" s="39">
        <v>9.86</v>
      </c>
      <c r="AA324" s="39">
        <v>0.34</v>
      </c>
      <c r="AE324" s="37" t="s">
        <v>1814</v>
      </c>
      <c r="AF324" s="37" t="s">
        <v>59</v>
      </c>
      <c r="AG324" s="37" t="s">
        <v>118</v>
      </c>
      <c r="AH324" s="38">
        <v>-2.4E-2</v>
      </c>
    </row>
    <row r="325" spans="1:34" x14ac:dyDescent="0.2">
      <c r="A325" s="37" t="s">
        <v>1919</v>
      </c>
      <c r="B325" s="37" t="s">
        <v>1780</v>
      </c>
      <c r="C325" s="37" t="s">
        <v>1397</v>
      </c>
      <c r="F325" s="40">
        <v>44204</v>
      </c>
      <c r="G325" s="40">
        <v>44223</v>
      </c>
      <c r="H325" s="37">
        <v>24</v>
      </c>
      <c r="I325" s="37" t="s">
        <v>119</v>
      </c>
      <c r="J325" s="37" t="s">
        <v>54</v>
      </c>
      <c r="L325" s="39">
        <v>10</v>
      </c>
      <c r="M325" s="38">
        <v>0.2</v>
      </c>
      <c r="N325" s="37" t="s">
        <v>79</v>
      </c>
      <c r="O325" s="37" t="s">
        <v>48</v>
      </c>
      <c r="P325" s="37">
        <v>241.5</v>
      </c>
      <c r="R325" s="40">
        <v>44955</v>
      </c>
      <c r="Y325" s="39">
        <v>9.76</v>
      </c>
      <c r="Z325" s="39">
        <v>9.85</v>
      </c>
      <c r="AA325" s="39">
        <v>0.49</v>
      </c>
      <c r="AE325" s="37" t="s">
        <v>1895</v>
      </c>
      <c r="AF325" s="37" t="s">
        <v>81</v>
      </c>
      <c r="AG325" s="37" t="s">
        <v>1396</v>
      </c>
      <c r="AH325" s="38">
        <v>-2.4E-2</v>
      </c>
    </row>
    <row r="326" spans="1:34" x14ac:dyDescent="0.2">
      <c r="A326" s="37" t="s">
        <v>1920</v>
      </c>
      <c r="B326" s="37" t="s">
        <v>1780</v>
      </c>
      <c r="C326" s="37" t="s">
        <v>944</v>
      </c>
      <c r="F326" s="40">
        <v>44207</v>
      </c>
      <c r="G326" s="40">
        <v>44224</v>
      </c>
      <c r="H326" s="37">
        <v>21</v>
      </c>
      <c r="I326" s="37" t="s">
        <v>69</v>
      </c>
      <c r="J326" s="37" t="s">
        <v>54</v>
      </c>
      <c r="L326" s="39">
        <v>10</v>
      </c>
      <c r="M326" s="38">
        <v>0.5</v>
      </c>
      <c r="N326" s="37" t="s">
        <v>130</v>
      </c>
      <c r="O326" s="37" t="s">
        <v>48</v>
      </c>
      <c r="P326" s="37">
        <v>57.5</v>
      </c>
      <c r="R326" s="40">
        <v>44866</v>
      </c>
      <c r="Y326" s="39">
        <v>9.82</v>
      </c>
      <c r="Z326" s="39">
        <v>10.01</v>
      </c>
      <c r="AA326" s="39">
        <v>0.24</v>
      </c>
      <c r="AE326" s="37" t="s">
        <v>1781</v>
      </c>
      <c r="AF326" s="37" t="s">
        <v>200</v>
      </c>
      <c r="AG326" s="37" t="s">
        <v>943</v>
      </c>
      <c r="AH326" s="38">
        <v>-1.7999999999999999E-2</v>
      </c>
    </row>
    <row r="327" spans="1:34" x14ac:dyDescent="0.2">
      <c r="A327" s="37" t="s">
        <v>1921</v>
      </c>
      <c r="B327" s="37" t="s">
        <v>1780</v>
      </c>
      <c r="C327" s="37" t="s">
        <v>268</v>
      </c>
      <c r="F327" s="40">
        <v>44208</v>
      </c>
      <c r="G327" s="40">
        <v>44224</v>
      </c>
      <c r="H327" s="37">
        <v>24</v>
      </c>
      <c r="I327" s="37" t="s">
        <v>53</v>
      </c>
      <c r="J327" s="37" t="s">
        <v>54</v>
      </c>
      <c r="L327" s="39">
        <v>10</v>
      </c>
      <c r="M327" s="38">
        <v>0.33329999999999999</v>
      </c>
      <c r="N327" s="37" t="s">
        <v>79</v>
      </c>
      <c r="O327" s="37" t="s">
        <v>48</v>
      </c>
      <c r="P327" s="37">
        <v>400</v>
      </c>
      <c r="R327" s="40">
        <v>44958</v>
      </c>
      <c r="Y327" s="39">
        <v>9.75</v>
      </c>
      <c r="Z327" s="39">
        <v>9.83</v>
      </c>
      <c r="AA327" s="39">
        <v>0.35</v>
      </c>
      <c r="AE327" s="37" t="s">
        <v>1841</v>
      </c>
      <c r="AF327" s="37" t="s">
        <v>267</v>
      </c>
      <c r="AG327" s="37" t="s">
        <v>266</v>
      </c>
      <c r="AH327" s="38">
        <v>-2.5000000000000001E-2</v>
      </c>
    </row>
    <row r="328" spans="1:34" x14ac:dyDescent="0.2">
      <c r="A328" s="37" t="s">
        <v>1922</v>
      </c>
      <c r="B328" s="37" t="s">
        <v>1780</v>
      </c>
      <c r="C328" s="37" t="s">
        <v>1542</v>
      </c>
      <c r="F328" s="40">
        <v>44057</v>
      </c>
      <c r="G328" s="40">
        <v>44225</v>
      </c>
      <c r="H328" s="37">
        <v>15</v>
      </c>
      <c r="I328" s="37" t="s">
        <v>69</v>
      </c>
      <c r="J328" s="37" t="s">
        <v>54</v>
      </c>
      <c r="L328" s="39">
        <v>10.1</v>
      </c>
      <c r="M328" s="38">
        <v>0.5</v>
      </c>
      <c r="N328" s="37" t="s">
        <v>130</v>
      </c>
      <c r="O328" s="37" t="s">
        <v>56</v>
      </c>
      <c r="P328" s="37">
        <v>57.5</v>
      </c>
      <c r="R328" s="40">
        <v>44683</v>
      </c>
      <c r="Y328" s="39">
        <v>10.039999999999999</v>
      </c>
      <c r="Z328" s="39">
        <v>10.15</v>
      </c>
      <c r="AA328" s="39">
        <v>0.15</v>
      </c>
      <c r="AE328" s="37" t="s">
        <v>1790</v>
      </c>
      <c r="AF328" s="37" t="s">
        <v>52</v>
      </c>
      <c r="AG328" s="37" t="s">
        <v>1541</v>
      </c>
      <c r="AH328" s="38">
        <v>-4.0000000000000001E-3</v>
      </c>
    </row>
    <row r="329" spans="1:34" x14ac:dyDescent="0.2">
      <c r="A329" s="37" t="s">
        <v>1923</v>
      </c>
      <c r="B329" s="37" t="s">
        <v>1780</v>
      </c>
      <c r="C329" s="37" t="s">
        <v>726</v>
      </c>
      <c r="F329" s="40">
        <v>44208</v>
      </c>
      <c r="G329" s="40">
        <v>44225</v>
      </c>
      <c r="H329" s="37" t="s">
        <v>507</v>
      </c>
      <c r="I329" s="37" t="s">
        <v>53</v>
      </c>
      <c r="J329" s="37" t="s">
        <v>54</v>
      </c>
      <c r="L329" s="39">
        <v>10</v>
      </c>
      <c r="M329" s="38">
        <v>0.33329999999999999</v>
      </c>
      <c r="N329" s="37" t="s">
        <v>66</v>
      </c>
      <c r="O329" s="37" t="s">
        <v>48</v>
      </c>
      <c r="P329" s="37">
        <v>500</v>
      </c>
      <c r="R329" s="40">
        <v>44959</v>
      </c>
      <c r="Y329" s="39">
        <v>9.73</v>
      </c>
      <c r="Z329" s="39">
        <v>9.81</v>
      </c>
      <c r="AA329" s="39">
        <v>0.35</v>
      </c>
      <c r="AE329" s="37" t="s">
        <v>1786</v>
      </c>
      <c r="AF329" s="37" t="s">
        <v>505</v>
      </c>
      <c r="AG329" s="37" t="s">
        <v>725</v>
      </c>
      <c r="AH329" s="38">
        <v>-2.7E-2</v>
      </c>
    </row>
    <row r="330" spans="1:34" x14ac:dyDescent="0.2">
      <c r="A330" s="37" t="s">
        <v>1924</v>
      </c>
      <c r="B330" s="37" t="s">
        <v>1780</v>
      </c>
      <c r="C330" s="37" t="s">
        <v>1493</v>
      </c>
      <c r="F330" s="40">
        <v>44208</v>
      </c>
      <c r="G330" s="40">
        <v>44225</v>
      </c>
      <c r="H330" s="37">
        <v>24</v>
      </c>
      <c r="I330" s="37" t="s">
        <v>53</v>
      </c>
      <c r="J330" s="37" t="s">
        <v>54</v>
      </c>
      <c r="L330" s="39">
        <v>10</v>
      </c>
      <c r="M330" s="38">
        <v>0.33329999999999999</v>
      </c>
      <c r="N330" s="37" t="s">
        <v>140</v>
      </c>
      <c r="O330" s="37" t="s">
        <v>48</v>
      </c>
      <c r="P330" s="37">
        <v>287.5</v>
      </c>
      <c r="R330" s="40">
        <v>44959</v>
      </c>
      <c r="Y330" s="39">
        <v>9.76</v>
      </c>
      <c r="Z330" s="39">
        <v>9.83</v>
      </c>
      <c r="AA330" s="39">
        <v>0.42</v>
      </c>
      <c r="AE330" s="37" t="s">
        <v>1798</v>
      </c>
      <c r="AF330" s="37" t="s">
        <v>149</v>
      </c>
      <c r="AG330" s="37" t="s">
        <v>1492</v>
      </c>
      <c r="AH330" s="38">
        <v>-2.5000000000000001E-2</v>
      </c>
    </row>
    <row r="331" spans="1:34" x14ac:dyDescent="0.2">
      <c r="A331" s="37" t="s">
        <v>1925</v>
      </c>
      <c r="B331" s="37" t="s">
        <v>1780</v>
      </c>
      <c r="C331" s="37" t="s">
        <v>1391</v>
      </c>
      <c r="F331" s="40">
        <v>44209</v>
      </c>
      <c r="G331" s="40">
        <v>44225</v>
      </c>
      <c r="H331" s="37">
        <v>24</v>
      </c>
      <c r="I331" s="37" t="s">
        <v>53</v>
      </c>
      <c r="J331" s="37" t="s">
        <v>54</v>
      </c>
      <c r="L331" s="39">
        <v>10</v>
      </c>
      <c r="M331" s="38">
        <v>0.33329999999999999</v>
      </c>
      <c r="N331" s="37" t="s">
        <v>147</v>
      </c>
      <c r="O331" s="37" t="s">
        <v>48</v>
      </c>
      <c r="P331" s="37">
        <v>287.5</v>
      </c>
      <c r="R331" s="40">
        <v>44959</v>
      </c>
      <c r="Y331" s="39">
        <v>9.7799999999999994</v>
      </c>
      <c r="Z331" s="39">
        <v>9.81</v>
      </c>
      <c r="AA331" s="39">
        <v>0.34</v>
      </c>
      <c r="AE331" s="37" t="s">
        <v>1796</v>
      </c>
      <c r="AF331" s="37" t="s">
        <v>52</v>
      </c>
      <c r="AG331" s="37" t="s">
        <v>1390</v>
      </c>
      <c r="AH331" s="38">
        <v>-2.1999999999999999E-2</v>
      </c>
    </row>
    <row r="332" spans="1:34" x14ac:dyDescent="0.2">
      <c r="A332" s="37" t="s">
        <v>1926</v>
      </c>
      <c r="B332" s="37" t="s">
        <v>1780</v>
      </c>
      <c r="C332" s="37" t="s">
        <v>55</v>
      </c>
      <c r="F332" s="40">
        <v>44209</v>
      </c>
      <c r="G332" s="40">
        <v>44225</v>
      </c>
      <c r="H332" s="37">
        <v>24</v>
      </c>
      <c r="I332" s="37" t="s">
        <v>53</v>
      </c>
      <c r="J332" s="37" t="s">
        <v>54</v>
      </c>
      <c r="L332" s="39">
        <v>10</v>
      </c>
      <c r="M332" s="38">
        <v>0.33329999999999999</v>
      </c>
      <c r="N332" s="37" t="s">
        <v>49</v>
      </c>
      <c r="O332" s="37" t="s">
        <v>48</v>
      </c>
      <c r="P332" s="37">
        <v>230</v>
      </c>
      <c r="R332" s="40">
        <v>44959</v>
      </c>
      <c r="Y332" s="39">
        <v>9.7799999999999994</v>
      </c>
      <c r="Z332" s="39">
        <v>9.8000000000000007</v>
      </c>
      <c r="AA332" s="39">
        <v>0.25</v>
      </c>
      <c r="AE332" s="37" t="s">
        <v>1796</v>
      </c>
      <c r="AF332" s="37" t="s">
        <v>52</v>
      </c>
      <c r="AG332" s="37" t="s">
        <v>50</v>
      </c>
      <c r="AH332" s="38">
        <v>-2.1999999999999999E-2</v>
      </c>
    </row>
    <row r="333" spans="1:34" x14ac:dyDescent="0.2">
      <c r="A333" s="37" t="s">
        <v>1927</v>
      </c>
      <c r="B333" s="37" t="s">
        <v>1780</v>
      </c>
      <c r="C333" s="37" t="s">
        <v>1236</v>
      </c>
      <c r="F333" s="40">
        <v>44209</v>
      </c>
      <c r="G333" s="40">
        <v>44225</v>
      </c>
      <c r="H333" s="37">
        <v>24</v>
      </c>
      <c r="I333" s="37" t="s">
        <v>69</v>
      </c>
      <c r="J333" s="37" t="s">
        <v>54</v>
      </c>
      <c r="L333" s="39">
        <v>10</v>
      </c>
      <c r="M333" s="38">
        <v>0.5</v>
      </c>
      <c r="N333" s="37" t="s">
        <v>130</v>
      </c>
      <c r="O333" s="37" t="s">
        <v>48</v>
      </c>
      <c r="P333" s="37">
        <v>220</v>
      </c>
      <c r="R333" s="40">
        <v>44959</v>
      </c>
      <c r="Y333" s="39">
        <v>9.77</v>
      </c>
      <c r="Z333" s="39">
        <v>9.8699999999999992</v>
      </c>
      <c r="AA333" s="39">
        <v>0.27</v>
      </c>
      <c r="AE333" s="37" t="s">
        <v>1796</v>
      </c>
      <c r="AF333" s="37" t="s">
        <v>242</v>
      </c>
      <c r="AG333" s="37" t="s">
        <v>130</v>
      </c>
      <c r="AH333" s="38">
        <v>-2.3E-2</v>
      </c>
    </row>
    <row r="334" spans="1:34" x14ac:dyDescent="0.2">
      <c r="A334" s="37" t="s">
        <v>1928</v>
      </c>
      <c r="B334" s="37" t="s">
        <v>1780</v>
      </c>
      <c r="C334" s="37" t="s">
        <v>655</v>
      </c>
      <c r="F334" s="40">
        <v>44208</v>
      </c>
      <c r="G334" s="40">
        <v>44229</v>
      </c>
      <c r="H334" s="37">
        <v>24</v>
      </c>
      <c r="I334" s="37" t="s">
        <v>53</v>
      </c>
      <c r="J334" s="37" t="s">
        <v>54</v>
      </c>
      <c r="L334" s="39">
        <v>10</v>
      </c>
      <c r="M334" s="38">
        <v>0.33329999999999999</v>
      </c>
      <c r="N334" s="37" t="s">
        <v>49</v>
      </c>
      <c r="O334" s="37" t="s">
        <v>48</v>
      </c>
      <c r="P334" s="37">
        <v>241.5</v>
      </c>
      <c r="R334" s="40">
        <v>44961</v>
      </c>
      <c r="Y334" s="39">
        <v>9.7899999999999991</v>
      </c>
      <c r="Z334" s="39">
        <v>9.76</v>
      </c>
      <c r="AA334" s="39">
        <v>0.28999999999999998</v>
      </c>
      <c r="AE334" s="37" t="s">
        <v>1828</v>
      </c>
      <c r="AF334" s="37" t="s">
        <v>96</v>
      </c>
      <c r="AG334" s="37" t="s">
        <v>654</v>
      </c>
      <c r="AH334" s="38">
        <v>-2.1999999999999999E-2</v>
      </c>
    </row>
    <row r="335" spans="1:34" x14ac:dyDescent="0.2">
      <c r="A335" s="37" t="s">
        <v>1929</v>
      </c>
      <c r="B335" s="37" t="s">
        <v>1780</v>
      </c>
      <c r="C335" s="37" t="s">
        <v>874</v>
      </c>
      <c r="F335" s="40">
        <v>44211</v>
      </c>
      <c r="G335" s="40">
        <v>44229</v>
      </c>
      <c r="H335" s="37">
        <v>24</v>
      </c>
      <c r="I335" s="37" t="s">
        <v>176</v>
      </c>
      <c r="J335" s="37" t="s">
        <v>54</v>
      </c>
      <c r="L335" s="39">
        <v>10</v>
      </c>
      <c r="M335" s="38">
        <v>0.25</v>
      </c>
      <c r="N335" s="37" t="s">
        <v>79</v>
      </c>
      <c r="O335" s="37" t="s">
        <v>48</v>
      </c>
      <c r="P335" s="43">
        <v>1035</v>
      </c>
      <c r="R335" s="40">
        <v>44961</v>
      </c>
      <c r="Y335" s="39">
        <v>9.77</v>
      </c>
      <c r="Z335" s="39">
        <v>9.9</v>
      </c>
      <c r="AA335" s="39">
        <v>0.44</v>
      </c>
      <c r="AE335" s="37" t="s">
        <v>1782</v>
      </c>
      <c r="AF335" s="37" t="s">
        <v>51</v>
      </c>
      <c r="AG335" s="37" t="s">
        <v>873</v>
      </c>
      <c r="AH335" s="38">
        <v>-2.4E-2</v>
      </c>
    </row>
    <row r="336" spans="1:34" x14ac:dyDescent="0.2">
      <c r="A336" s="37" t="s">
        <v>1930</v>
      </c>
      <c r="B336" s="37" t="s">
        <v>1780</v>
      </c>
      <c r="C336" s="37" t="s">
        <v>1743</v>
      </c>
      <c r="F336" s="40">
        <v>44211</v>
      </c>
      <c r="G336" s="40">
        <v>44229</v>
      </c>
      <c r="H336" s="37">
        <v>24</v>
      </c>
      <c r="I336" s="37" t="s">
        <v>119</v>
      </c>
      <c r="J336" s="37" t="s">
        <v>54</v>
      </c>
      <c r="L336" s="39">
        <v>10.01</v>
      </c>
      <c r="M336" s="38">
        <v>0.2</v>
      </c>
      <c r="N336" s="37" t="s">
        <v>79</v>
      </c>
      <c r="O336" s="37" t="s">
        <v>48</v>
      </c>
      <c r="P336" s="43">
        <v>1000</v>
      </c>
      <c r="R336" s="40">
        <v>44961</v>
      </c>
      <c r="Y336" s="39">
        <v>9.75</v>
      </c>
      <c r="Z336" s="39">
        <v>9.85</v>
      </c>
      <c r="AA336" s="39">
        <v>0.48</v>
      </c>
      <c r="AE336" s="37" t="s">
        <v>1805</v>
      </c>
      <c r="AF336" s="37" t="s">
        <v>51</v>
      </c>
      <c r="AG336" s="37" t="s">
        <v>118</v>
      </c>
      <c r="AH336" s="38">
        <v>-2.5999999999999999E-2</v>
      </c>
    </row>
    <row r="337" spans="1:34" x14ac:dyDescent="0.2">
      <c r="A337" s="37" t="s">
        <v>1931</v>
      </c>
      <c r="B337" s="37" t="s">
        <v>1780</v>
      </c>
      <c r="C337" s="37" t="s">
        <v>513</v>
      </c>
      <c r="F337" s="40">
        <v>44210</v>
      </c>
      <c r="G337" s="40">
        <v>44230</v>
      </c>
      <c r="H337" s="37">
        <v>24</v>
      </c>
      <c r="I337" s="37" t="s">
        <v>119</v>
      </c>
      <c r="J337" s="37" t="s">
        <v>54</v>
      </c>
      <c r="L337" s="39">
        <v>10</v>
      </c>
      <c r="M337" s="38">
        <v>0.2</v>
      </c>
      <c r="N337" s="37" t="s">
        <v>79</v>
      </c>
      <c r="O337" s="37" t="s">
        <v>48</v>
      </c>
      <c r="P337" s="37">
        <v>402.5</v>
      </c>
      <c r="R337" s="40">
        <v>44962</v>
      </c>
      <c r="Y337" s="39">
        <v>9.76</v>
      </c>
      <c r="Z337" s="39">
        <v>9.85</v>
      </c>
      <c r="AA337" s="39">
        <v>0.53</v>
      </c>
      <c r="AE337" s="37" t="s">
        <v>1786</v>
      </c>
      <c r="AF337" s="37" t="s">
        <v>51</v>
      </c>
      <c r="AG337" s="37" t="s">
        <v>118</v>
      </c>
      <c r="AH337" s="38">
        <v>-2.5000000000000001E-2</v>
      </c>
    </row>
    <row r="338" spans="1:34" x14ac:dyDescent="0.2">
      <c r="A338" s="37" t="s">
        <v>1932</v>
      </c>
      <c r="B338" s="37" t="s">
        <v>1780</v>
      </c>
      <c r="C338" s="37" t="s">
        <v>848</v>
      </c>
      <c r="F338" s="40">
        <v>44210</v>
      </c>
      <c r="G338" s="40">
        <v>44230</v>
      </c>
      <c r="H338" s="37">
        <v>24</v>
      </c>
      <c r="I338" s="37" t="s">
        <v>69</v>
      </c>
      <c r="J338" s="37" t="s">
        <v>54</v>
      </c>
      <c r="L338" s="39">
        <v>10</v>
      </c>
      <c r="M338" s="38">
        <v>0.5</v>
      </c>
      <c r="N338" s="37" t="s">
        <v>79</v>
      </c>
      <c r="O338" s="37" t="s">
        <v>48</v>
      </c>
      <c r="P338" s="37">
        <v>304.8</v>
      </c>
      <c r="R338" s="40">
        <v>44962</v>
      </c>
      <c r="Y338" s="39">
        <v>9.76</v>
      </c>
      <c r="Z338" s="39">
        <v>9.85</v>
      </c>
      <c r="AA338" s="39">
        <v>0.23</v>
      </c>
      <c r="AE338" s="37" t="s">
        <v>1786</v>
      </c>
      <c r="AF338" s="37" t="s">
        <v>51</v>
      </c>
      <c r="AG338" s="37" t="s">
        <v>847</v>
      </c>
      <c r="AH338" s="38">
        <v>-2.5000000000000001E-2</v>
      </c>
    </row>
    <row r="339" spans="1:34" x14ac:dyDescent="0.2">
      <c r="A339" s="37" t="s">
        <v>1933</v>
      </c>
      <c r="B339" s="37" t="s">
        <v>1780</v>
      </c>
      <c r="C339" s="37" t="s">
        <v>1091</v>
      </c>
      <c r="F339" s="40">
        <v>44211</v>
      </c>
      <c r="G339" s="40">
        <v>44230</v>
      </c>
      <c r="H339" s="37">
        <v>24</v>
      </c>
      <c r="I339" s="37" t="s">
        <v>53</v>
      </c>
      <c r="J339" s="37" t="s">
        <v>54</v>
      </c>
      <c r="L339" s="39">
        <v>10</v>
      </c>
      <c r="M339" s="38">
        <v>0.33329999999999999</v>
      </c>
      <c r="N339" s="37" t="s">
        <v>156</v>
      </c>
      <c r="O339" s="37" t="s">
        <v>48</v>
      </c>
      <c r="P339" s="37">
        <v>200</v>
      </c>
      <c r="R339" s="40">
        <v>44962</v>
      </c>
      <c r="Y339" s="39">
        <v>9.77</v>
      </c>
      <c r="Z339" s="39">
        <v>9.86</v>
      </c>
      <c r="AA339" s="39">
        <v>0.47</v>
      </c>
      <c r="AE339" s="37" t="s">
        <v>1814</v>
      </c>
      <c r="AF339" s="37" t="s">
        <v>102</v>
      </c>
      <c r="AG339" s="37" t="s">
        <v>1090</v>
      </c>
      <c r="AH339" s="38">
        <v>-2.3E-2</v>
      </c>
    </row>
    <row r="340" spans="1:34" x14ac:dyDescent="0.2">
      <c r="A340" s="37" t="s">
        <v>1934</v>
      </c>
      <c r="B340" s="37" t="s">
        <v>1780</v>
      </c>
      <c r="C340" s="37" t="s">
        <v>261</v>
      </c>
      <c r="F340" s="40">
        <v>44211</v>
      </c>
      <c r="G340" s="40">
        <v>44230</v>
      </c>
      <c r="H340" s="37">
        <v>24</v>
      </c>
      <c r="I340" s="37" t="s">
        <v>69</v>
      </c>
      <c r="J340" s="37" t="s">
        <v>54</v>
      </c>
      <c r="L340" s="39">
        <v>10</v>
      </c>
      <c r="M340" s="38">
        <v>0.5</v>
      </c>
      <c r="N340" s="37" t="s">
        <v>140</v>
      </c>
      <c r="O340" s="37" t="s">
        <v>48</v>
      </c>
      <c r="P340" s="37">
        <v>230</v>
      </c>
      <c r="R340" s="40">
        <v>44962</v>
      </c>
      <c r="Y340" s="39">
        <v>9.74</v>
      </c>
      <c r="Z340" s="39">
        <v>9.89</v>
      </c>
      <c r="AA340" s="39">
        <v>0.22</v>
      </c>
      <c r="AE340" s="37" t="s">
        <v>1786</v>
      </c>
      <c r="AF340" s="37" t="s">
        <v>87</v>
      </c>
      <c r="AG340" s="37" t="s">
        <v>260</v>
      </c>
      <c r="AH340" s="38">
        <v>-2.5999999999999999E-2</v>
      </c>
    </row>
    <row r="341" spans="1:34" x14ac:dyDescent="0.2">
      <c r="A341" s="37" t="s">
        <v>1935</v>
      </c>
      <c r="B341" s="37" t="s">
        <v>1780</v>
      </c>
      <c r="C341" s="37" t="s">
        <v>1715</v>
      </c>
      <c r="F341" s="40">
        <v>44201</v>
      </c>
      <c r="G341" s="40">
        <v>44231</v>
      </c>
      <c r="H341" s="37">
        <v>24</v>
      </c>
      <c r="I341" s="37" t="s">
        <v>176</v>
      </c>
      <c r="J341" s="37" t="s">
        <v>54</v>
      </c>
      <c r="L341" s="39">
        <v>10</v>
      </c>
      <c r="M341" s="38">
        <v>0.25</v>
      </c>
      <c r="N341" s="37" t="s">
        <v>79</v>
      </c>
      <c r="O341" s="37" t="s">
        <v>48</v>
      </c>
      <c r="P341" s="37">
        <v>345</v>
      </c>
      <c r="R341" s="40">
        <v>44965</v>
      </c>
      <c r="Y341" s="39">
        <v>9.75</v>
      </c>
      <c r="Z341" s="39">
        <v>9.84</v>
      </c>
      <c r="AA341" s="39">
        <v>0.34</v>
      </c>
      <c r="AE341" s="37" t="s">
        <v>1419</v>
      </c>
      <c r="AF341" s="37" t="s">
        <v>52</v>
      </c>
      <c r="AG341" s="37" t="s">
        <v>1714</v>
      </c>
      <c r="AH341" s="38">
        <v>-2.5000000000000001E-2</v>
      </c>
    </row>
    <row r="342" spans="1:34" x14ac:dyDescent="0.2">
      <c r="A342" s="37" t="s">
        <v>1936</v>
      </c>
      <c r="B342" s="37" t="s">
        <v>1780</v>
      </c>
      <c r="C342" s="37" t="s">
        <v>1597</v>
      </c>
      <c r="F342" s="40">
        <v>44207</v>
      </c>
      <c r="G342" s="40">
        <v>44231</v>
      </c>
      <c r="H342" s="37">
        <v>24</v>
      </c>
      <c r="I342" s="37" t="s">
        <v>69</v>
      </c>
      <c r="J342" s="37" t="s">
        <v>54</v>
      </c>
      <c r="L342" s="39">
        <v>10</v>
      </c>
      <c r="M342" s="38">
        <v>0.5</v>
      </c>
      <c r="N342" s="37" t="s">
        <v>79</v>
      </c>
      <c r="O342" s="37" t="s">
        <v>48</v>
      </c>
      <c r="P342" s="37">
        <v>172.5</v>
      </c>
      <c r="R342" s="40">
        <v>44965</v>
      </c>
      <c r="Y342" s="39">
        <v>9.7799999999999994</v>
      </c>
      <c r="Z342" s="39">
        <v>9.8800000000000008</v>
      </c>
      <c r="AA342" s="39">
        <v>0.21</v>
      </c>
      <c r="AE342" s="37" t="s">
        <v>1781</v>
      </c>
      <c r="AF342" s="37" t="s">
        <v>200</v>
      </c>
      <c r="AG342" s="37" t="s">
        <v>1596</v>
      </c>
      <c r="AH342" s="38">
        <v>-2.1999999999999999E-2</v>
      </c>
    </row>
    <row r="343" spans="1:34" x14ac:dyDescent="0.2">
      <c r="A343" s="37" t="s">
        <v>1937</v>
      </c>
      <c r="B343" s="37" t="s">
        <v>1780</v>
      </c>
      <c r="C343" s="37" t="s">
        <v>898</v>
      </c>
      <c r="F343" s="40">
        <v>44215</v>
      </c>
      <c r="G343" s="40">
        <v>44231</v>
      </c>
      <c r="H343" s="37">
        <v>24</v>
      </c>
      <c r="I343" s="37" t="s">
        <v>69</v>
      </c>
      <c r="J343" s="37" t="s">
        <v>54</v>
      </c>
      <c r="L343" s="39">
        <v>10</v>
      </c>
      <c r="M343" s="38">
        <v>0.5</v>
      </c>
      <c r="N343" s="37" t="s">
        <v>79</v>
      </c>
      <c r="O343" s="37" t="s">
        <v>93</v>
      </c>
      <c r="P343" s="37">
        <v>230</v>
      </c>
      <c r="R343" s="40">
        <v>44965</v>
      </c>
      <c r="Y343" s="39">
        <v>9.74</v>
      </c>
      <c r="Z343" s="39">
        <v>9.9</v>
      </c>
      <c r="AA343" s="39">
        <v>0.2</v>
      </c>
      <c r="AE343" s="37" t="s">
        <v>1786</v>
      </c>
      <c r="AF343" s="37" t="s">
        <v>209</v>
      </c>
      <c r="AG343" s="37" t="s">
        <v>897</v>
      </c>
      <c r="AH343" s="38">
        <v>-2.7E-2</v>
      </c>
    </row>
    <row r="344" spans="1:34" x14ac:dyDescent="0.2">
      <c r="A344" s="37" t="s">
        <v>1938</v>
      </c>
      <c r="B344" s="37" t="s">
        <v>1780</v>
      </c>
      <c r="C344" s="37" t="s">
        <v>456</v>
      </c>
      <c r="F344" s="40">
        <v>44200</v>
      </c>
      <c r="G344" s="40">
        <v>44232</v>
      </c>
      <c r="H344" s="37">
        <v>24</v>
      </c>
      <c r="I344" s="37" t="s">
        <v>119</v>
      </c>
      <c r="J344" s="37" t="s">
        <v>54</v>
      </c>
      <c r="L344" s="39">
        <v>10</v>
      </c>
      <c r="M344" s="38">
        <v>0.2</v>
      </c>
      <c r="N344" s="37" t="s">
        <v>79</v>
      </c>
      <c r="O344" s="37" t="s">
        <v>48</v>
      </c>
      <c r="P344" s="37">
        <v>483</v>
      </c>
      <c r="R344" s="40">
        <v>44966</v>
      </c>
      <c r="Y344" s="39">
        <v>9.77</v>
      </c>
      <c r="Z344" s="39">
        <v>9.85</v>
      </c>
      <c r="AA344" s="39">
        <v>0.47</v>
      </c>
      <c r="AE344" s="37" t="s">
        <v>1818</v>
      </c>
      <c r="AF344" s="37" t="s">
        <v>74</v>
      </c>
      <c r="AG344" s="37" t="s">
        <v>118</v>
      </c>
      <c r="AH344" s="38">
        <v>-2.4E-2</v>
      </c>
    </row>
    <row r="345" spans="1:34" x14ac:dyDescent="0.2">
      <c r="A345" s="37" t="s">
        <v>1939</v>
      </c>
      <c r="B345" s="37" t="s">
        <v>1780</v>
      </c>
      <c r="C345" s="37" t="s">
        <v>307</v>
      </c>
      <c r="F345" s="40">
        <v>44211</v>
      </c>
      <c r="G345" s="40">
        <v>44232</v>
      </c>
      <c r="H345" s="37">
        <v>24</v>
      </c>
      <c r="I345" s="37" t="s">
        <v>119</v>
      </c>
      <c r="J345" s="37" t="s">
        <v>54</v>
      </c>
      <c r="L345" s="39">
        <v>10</v>
      </c>
      <c r="M345" s="38">
        <v>0.2</v>
      </c>
      <c r="N345" s="37" t="s">
        <v>72</v>
      </c>
      <c r="O345" s="37" t="s">
        <v>48</v>
      </c>
      <c r="P345" s="37">
        <v>414</v>
      </c>
      <c r="R345" s="40">
        <v>44966</v>
      </c>
      <c r="Y345" s="39">
        <v>9.76</v>
      </c>
      <c r="Z345" s="39">
        <v>9.83</v>
      </c>
      <c r="AA345" s="39">
        <v>0.5</v>
      </c>
      <c r="AE345" s="37" t="s">
        <v>1811</v>
      </c>
      <c r="AF345" s="37" t="s">
        <v>52</v>
      </c>
      <c r="AG345" s="37" t="s">
        <v>306</v>
      </c>
      <c r="AH345" s="38">
        <v>-2.4E-2</v>
      </c>
    </row>
    <row r="346" spans="1:34" x14ac:dyDescent="0.2">
      <c r="A346" s="37" t="s">
        <v>1940</v>
      </c>
      <c r="B346" s="37" t="s">
        <v>1780</v>
      </c>
      <c r="C346" s="37" t="s">
        <v>406</v>
      </c>
      <c r="F346" s="40">
        <v>44211</v>
      </c>
      <c r="G346" s="40">
        <v>44232</v>
      </c>
      <c r="H346" s="37">
        <v>24</v>
      </c>
      <c r="I346" s="37" t="s">
        <v>69</v>
      </c>
      <c r="J346" s="37" t="s">
        <v>54</v>
      </c>
      <c r="L346" s="39">
        <v>10</v>
      </c>
      <c r="M346" s="38">
        <v>0.5</v>
      </c>
      <c r="N346" s="37" t="s">
        <v>79</v>
      </c>
      <c r="O346" s="37" t="s">
        <v>48</v>
      </c>
      <c r="P346" s="37">
        <v>316.3</v>
      </c>
      <c r="R346" s="40">
        <v>44966</v>
      </c>
      <c r="Y346" s="39">
        <v>9.76</v>
      </c>
      <c r="Z346" s="39">
        <v>9.86</v>
      </c>
      <c r="AA346" s="39">
        <v>0.28000000000000003</v>
      </c>
      <c r="AE346" s="37" t="s">
        <v>1895</v>
      </c>
      <c r="AF346" s="37" t="s">
        <v>81</v>
      </c>
      <c r="AG346" s="37" t="s">
        <v>405</v>
      </c>
      <c r="AH346" s="38">
        <v>-2.4E-2</v>
      </c>
    </row>
    <row r="347" spans="1:34" x14ac:dyDescent="0.2">
      <c r="A347" s="37" t="s">
        <v>1941</v>
      </c>
      <c r="B347" s="37" t="s">
        <v>1780</v>
      </c>
      <c r="C347" s="37" t="s">
        <v>881</v>
      </c>
      <c r="F347" s="40">
        <v>44215</v>
      </c>
      <c r="G347" s="40">
        <v>44232</v>
      </c>
      <c r="H347" s="37">
        <v>24</v>
      </c>
      <c r="I347" s="37" t="s">
        <v>53</v>
      </c>
      <c r="J347" s="37" t="s">
        <v>54</v>
      </c>
      <c r="L347" s="39">
        <v>10</v>
      </c>
      <c r="M347" s="38">
        <v>0.33329999999999999</v>
      </c>
      <c r="N347" s="37" t="s">
        <v>72</v>
      </c>
      <c r="O347" s="37" t="s">
        <v>48</v>
      </c>
      <c r="P347" s="37">
        <v>414</v>
      </c>
      <c r="R347" s="40">
        <v>44966</v>
      </c>
      <c r="Y347" s="39">
        <v>9.74</v>
      </c>
      <c r="Z347" s="39">
        <v>9.82</v>
      </c>
      <c r="AA347" s="39">
        <v>0.31</v>
      </c>
      <c r="AE347" s="37" t="s">
        <v>1841</v>
      </c>
      <c r="AF347" s="37" t="s">
        <v>52</v>
      </c>
      <c r="AG347" s="37" t="s">
        <v>662</v>
      </c>
      <c r="AH347" s="38">
        <v>-2.5999999999999999E-2</v>
      </c>
    </row>
    <row r="348" spans="1:34" x14ac:dyDescent="0.2">
      <c r="A348" s="37" t="s">
        <v>1942</v>
      </c>
      <c r="B348" s="37" t="s">
        <v>1780</v>
      </c>
      <c r="C348" s="37" t="s">
        <v>1367</v>
      </c>
      <c r="F348" s="40">
        <v>44216</v>
      </c>
      <c r="G348" s="40">
        <v>44232</v>
      </c>
      <c r="H348" s="37">
        <v>24</v>
      </c>
      <c r="I348" s="37" t="s">
        <v>69</v>
      </c>
      <c r="J348" s="37" t="s">
        <v>54</v>
      </c>
      <c r="L348" s="39">
        <v>10</v>
      </c>
      <c r="M348" s="38">
        <v>0.5</v>
      </c>
      <c r="N348" s="37" t="s">
        <v>49</v>
      </c>
      <c r="O348" s="37" t="s">
        <v>167</v>
      </c>
      <c r="P348" s="37">
        <v>300</v>
      </c>
      <c r="R348" s="40">
        <v>44966</v>
      </c>
      <c r="Y348" s="39">
        <v>9.7799999999999994</v>
      </c>
      <c r="Z348" s="39">
        <v>9.82</v>
      </c>
      <c r="AA348" s="39">
        <v>0.18</v>
      </c>
      <c r="AE348" s="37" t="s">
        <v>1419</v>
      </c>
      <c r="AF348" s="37" t="s">
        <v>839</v>
      </c>
      <c r="AG348" s="37" t="s">
        <v>1366</v>
      </c>
      <c r="AH348" s="38">
        <v>-2.3E-2</v>
      </c>
    </row>
    <row r="349" spans="1:34" x14ac:dyDescent="0.2">
      <c r="A349" s="37" t="s">
        <v>992</v>
      </c>
      <c r="B349" s="37" t="s">
        <v>1780</v>
      </c>
      <c r="C349" s="37" t="s">
        <v>993</v>
      </c>
      <c r="F349" s="40">
        <v>44216</v>
      </c>
      <c r="G349" s="40">
        <v>44232</v>
      </c>
      <c r="H349" s="37">
        <v>24</v>
      </c>
      <c r="I349" s="37" t="s">
        <v>69</v>
      </c>
      <c r="J349" s="37" t="s">
        <v>54</v>
      </c>
      <c r="L349" s="39">
        <v>10</v>
      </c>
      <c r="M349" s="38">
        <v>0.5</v>
      </c>
      <c r="N349" s="37" t="s">
        <v>130</v>
      </c>
      <c r="O349" s="37" t="s">
        <v>167</v>
      </c>
      <c r="P349" s="37">
        <v>414</v>
      </c>
      <c r="R349" s="40">
        <v>44966</v>
      </c>
      <c r="Y349" s="39">
        <v>9.77</v>
      </c>
      <c r="Z349" s="39">
        <v>9.92</v>
      </c>
      <c r="AA349" s="39">
        <v>0.33</v>
      </c>
      <c r="AE349" s="37" t="s">
        <v>1798</v>
      </c>
      <c r="AF349" s="37" t="s">
        <v>68</v>
      </c>
      <c r="AG349" s="37" t="s">
        <v>991</v>
      </c>
      <c r="AH349" s="38">
        <v>-2.4E-2</v>
      </c>
    </row>
    <row r="350" spans="1:34" x14ac:dyDescent="0.2">
      <c r="A350" s="37" t="s">
        <v>1943</v>
      </c>
      <c r="B350" s="37" t="s">
        <v>1780</v>
      </c>
      <c r="C350" s="37" t="s">
        <v>1355</v>
      </c>
      <c r="F350" s="40">
        <v>44216</v>
      </c>
      <c r="G350" s="40">
        <v>44232</v>
      </c>
      <c r="H350" s="37">
        <v>24</v>
      </c>
      <c r="I350" s="37" t="s">
        <v>176</v>
      </c>
      <c r="J350" s="37" t="s">
        <v>54</v>
      </c>
      <c r="L350" s="39">
        <v>10</v>
      </c>
      <c r="M350" s="38">
        <v>0.25</v>
      </c>
      <c r="N350" s="37" t="s">
        <v>130</v>
      </c>
      <c r="O350" s="37" t="s">
        <v>48</v>
      </c>
      <c r="P350" s="37">
        <v>862.5</v>
      </c>
      <c r="R350" s="40">
        <v>44966</v>
      </c>
      <c r="Y350" s="39">
        <v>9.75</v>
      </c>
      <c r="Z350" s="39">
        <v>9.8699999999999992</v>
      </c>
      <c r="AA350" s="39">
        <v>0.49</v>
      </c>
      <c r="AE350" s="37" t="s">
        <v>1798</v>
      </c>
      <c r="AF350" s="37" t="s">
        <v>96</v>
      </c>
      <c r="AG350" s="37" t="s">
        <v>1354</v>
      </c>
      <c r="AH350" s="38">
        <v>-2.5000000000000001E-2</v>
      </c>
    </row>
    <row r="351" spans="1:34" x14ac:dyDescent="0.2">
      <c r="A351" s="37" t="s">
        <v>1944</v>
      </c>
      <c r="B351" s="37" t="s">
        <v>1780</v>
      </c>
      <c r="C351" s="37" t="s">
        <v>1685</v>
      </c>
      <c r="F351" s="40">
        <v>44153</v>
      </c>
      <c r="G351" s="40">
        <v>44236</v>
      </c>
      <c r="H351" s="37">
        <v>24</v>
      </c>
      <c r="I351" s="37" t="s">
        <v>69</v>
      </c>
      <c r="J351" s="37" t="s">
        <v>54</v>
      </c>
      <c r="L351" s="39">
        <v>10.1</v>
      </c>
      <c r="M351" s="38">
        <v>0.5</v>
      </c>
      <c r="N351" s="37" t="s">
        <v>147</v>
      </c>
      <c r="O351" s="37" t="s">
        <v>48</v>
      </c>
      <c r="P351" s="37">
        <v>115</v>
      </c>
      <c r="R351" s="40">
        <v>44968</v>
      </c>
      <c r="Y351" s="39">
        <v>9.86</v>
      </c>
      <c r="Z351" s="39">
        <v>9.9499999999999993</v>
      </c>
      <c r="AA351" s="39">
        <v>0.27</v>
      </c>
      <c r="AE351" s="37" t="s">
        <v>1945</v>
      </c>
      <c r="AF351" s="37" t="s">
        <v>52</v>
      </c>
      <c r="AG351" s="37" t="s">
        <v>1684</v>
      </c>
      <c r="AH351" s="38">
        <v>-2.3599999999999999E-2</v>
      </c>
    </row>
    <row r="352" spans="1:34" x14ac:dyDescent="0.2">
      <c r="A352" s="37" t="s">
        <v>1946</v>
      </c>
      <c r="B352" s="37" t="s">
        <v>1780</v>
      </c>
      <c r="C352" s="37" t="s">
        <v>562</v>
      </c>
      <c r="F352" s="40">
        <v>44209</v>
      </c>
      <c r="G352" s="40">
        <v>44236</v>
      </c>
      <c r="H352" s="37">
        <v>21</v>
      </c>
      <c r="I352" s="37" t="s">
        <v>69</v>
      </c>
      <c r="J352" s="37" t="s">
        <v>54</v>
      </c>
      <c r="L352" s="39">
        <v>10</v>
      </c>
      <c r="M352" s="38">
        <v>0.5</v>
      </c>
      <c r="N352" s="37" t="s">
        <v>140</v>
      </c>
      <c r="O352" s="37" t="s">
        <v>48</v>
      </c>
      <c r="P352" s="37">
        <v>172.5</v>
      </c>
      <c r="R352" s="40">
        <v>44876</v>
      </c>
      <c r="Y352" s="39">
        <v>9.81</v>
      </c>
      <c r="Z352" s="39">
        <v>9.9</v>
      </c>
      <c r="AA352" s="39">
        <v>0.23</v>
      </c>
      <c r="AE352" s="37" t="s">
        <v>1781</v>
      </c>
      <c r="AF352" s="37" t="s">
        <v>52</v>
      </c>
      <c r="AG352" s="37" t="s">
        <v>561</v>
      </c>
      <c r="AH352" s="38">
        <v>-1.9E-2</v>
      </c>
    </row>
    <row r="353" spans="1:34" x14ac:dyDescent="0.2">
      <c r="A353" s="37" t="s">
        <v>1947</v>
      </c>
      <c r="B353" s="37" t="s">
        <v>1780</v>
      </c>
      <c r="C353" s="37" t="s">
        <v>552</v>
      </c>
      <c r="F353" s="40">
        <v>44209</v>
      </c>
      <c r="G353" s="40">
        <v>44236</v>
      </c>
      <c r="H353" s="37">
        <v>24</v>
      </c>
      <c r="I353" s="37" t="s">
        <v>119</v>
      </c>
      <c r="J353" s="37" t="s">
        <v>54</v>
      </c>
      <c r="L353" s="39">
        <v>10</v>
      </c>
      <c r="M353" s="38">
        <v>0.2</v>
      </c>
      <c r="N353" s="37" t="s">
        <v>49</v>
      </c>
      <c r="O353" s="37" t="s">
        <v>48</v>
      </c>
      <c r="P353" s="37">
        <v>276</v>
      </c>
      <c r="R353" s="40">
        <v>44968</v>
      </c>
      <c r="Y353" s="39">
        <v>9.76</v>
      </c>
      <c r="Z353" s="39">
        <v>9.8000000000000007</v>
      </c>
      <c r="AA353" s="39">
        <v>0.33</v>
      </c>
      <c r="AE353" s="37" t="s">
        <v>1419</v>
      </c>
      <c r="AF353" s="37" t="s">
        <v>200</v>
      </c>
      <c r="AG353" s="37" t="s">
        <v>551</v>
      </c>
      <c r="AH353" s="38">
        <v>-2.4500000000000001E-2</v>
      </c>
    </row>
    <row r="354" spans="1:34" x14ac:dyDescent="0.2">
      <c r="A354" s="37" t="s">
        <v>1948</v>
      </c>
      <c r="B354" s="37" t="s">
        <v>1780</v>
      </c>
      <c r="C354" s="37" t="s">
        <v>1217</v>
      </c>
      <c r="F354" s="40">
        <v>44216</v>
      </c>
      <c r="G354" s="40">
        <v>44236</v>
      </c>
      <c r="H354" s="37">
        <v>24</v>
      </c>
      <c r="I354" s="37" t="s">
        <v>69</v>
      </c>
      <c r="J354" s="37" t="s">
        <v>54</v>
      </c>
      <c r="L354" s="39">
        <v>10</v>
      </c>
      <c r="M354" s="38">
        <v>0.5</v>
      </c>
      <c r="N354" s="37" t="s">
        <v>79</v>
      </c>
      <c r="O354" s="37" t="s">
        <v>48</v>
      </c>
      <c r="P354" s="37">
        <v>125</v>
      </c>
      <c r="R354" s="40">
        <v>44968</v>
      </c>
      <c r="Y354" s="39">
        <v>9.76</v>
      </c>
      <c r="Z354" s="39">
        <v>9.9600000000000009</v>
      </c>
      <c r="AA354" s="39">
        <v>0.36</v>
      </c>
      <c r="AE354" s="37" t="s">
        <v>1865</v>
      </c>
      <c r="AF354" s="37" t="s">
        <v>52</v>
      </c>
      <c r="AG354" s="37" t="s">
        <v>1216</v>
      </c>
      <c r="AH354" s="38">
        <v>-2.4E-2</v>
      </c>
    </row>
    <row r="355" spans="1:34" x14ac:dyDescent="0.2">
      <c r="A355" s="37" t="s">
        <v>1949</v>
      </c>
      <c r="B355" s="37" t="s">
        <v>1780</v>
      </c>
      <c r="C355" s="37" t="s">
        <v>547</v>
      </c>
      <c r="F355" s="40">
        <v>44217</v>
      </c>
      <c r="G355" s="40">
        <v>44236</v>
      </c>
      <c r="H355" s="37">
        <v>24</v>
      </c>
      <c r="I355" s="37" t="s">
        <v>53</v>
      </c>
      <c r="J355" s="37" t="s">
        <v>54</v>
      </c>
      <c r="L355" s="39">
        <v>10</v>
      </c>
      <c r="M355" s="38">
        <v>0.33329999999999999</v>
      </c>
      <c r="N355" s="37" t="s">
        <v>130</v>
      </c>
      <c r="O355" s="37" t="s">
        <v>48</v>
      </c>
      <c r="P355" s="37">
        <v>276</v>
      </c>
      <c r="R355" s="40">
        <v>44968</v>
      </c>
      <c r="Y355" s="39">
        <v>9.77</v>
      </c>
      <c r="Z355" s="39">
        <v>9.8000000000000007</v>
      </c>
      <c r="AA355" s="39">
        <v>0.27</v>
      </c>
      <c r="AE355" s="37" t="s">
        <v>1788</v>
      </c>
      <c r="AF355" s="37" t="s">
        <v>68</v>
      </c>
      <c r="AG355" s="37" t="s">
        <v>546</v>
      </c>
      <c r="AH355" s="38">
        <v>-2.3E-2</v>
      </c>
    </row>
    <row r="356" spans="1:34" x14ac:dyDescent="0.2">
      <c r="A356" s="37" t="s">
        <v>1950</v>
      </c>
      <c r="B356" s="37" t="s">
        <v>1780</v>
      </c>
      <c r="C356" s="37" t="s">
        <v>1627</v>
      </c>
      <c r="F356" s="40">
        <v>44202</v>
      </c>
      <c r="G356" s="40">
        <v>44237</v>
      </c>
      <c r="H356" s="37" t="s">
        <v>150</v>
      </c>
      <c r="I356" s="37" t="s">
        <v>119</v>
      </c>
      <c r="J356" s="37" t="s">
        <v>54</v>
      </c>
      <c r="L356" s="39">
        <v>10</v>
      </c>
      <c r="M356" s="38">
        <v>0.2</v>
      </c>
      <c r="N356" s="37" t="s">
        <v>79</v>
      </c>
      <c r="O356" s="37" t="s">
        <v>48</v>
      </c>
      <c r="P356" s="37">
        <v>690</v>
      </c>
      <c r="R356" s="40">
        <v>44969</v>
      </c>
      <c r="Y356" s="39">
        <v>9.73</v>
      </c>
      <c r="Z356" s="39">
        <v>9.84</v>
      </c>
      <c r="AA356" s="39">
        <v>0.56000000000000005</v>
      </c>
      <c r="AE356" s="37" t="s">
        <v>1814</v>
      </c>
      <c r="AF356" s="37" t="s">
        <v>122</v>
      </c>
      <c r="AG356" s="37" t="s">
        <v>118</v>
      </c>
      <c r="AH356" s="38">
        <v>-2.8000000000000001E-2</v>
      </c>
    </row>
    <row r="357" spans="1:34" x14ac:dyDescent="0.2">
      <c r="A357" s="37" t="s">
        <v>413</v>
      </c>
      <c r="B357" s="37" t="s">
        <v>1780</v>
      </c>
      <c r="C357" s="37" t="s">
        <v>414</v>
      </c>
      <c r="F357" s="40">
        <v>44216</v>
      </c>
      <c r="G357" s="40">
        <v>44237</v>
      </c>
      <c r="H357" s="37">
        <v>24</v>
      </c>
      <c r="I357" s="37" t="s">
        <v>53</v>
      </c>
      <c r="J357" s="37" t="s">
        <v>54</v>
      </c>
      <c r="L357" s="39">
        <v>10</v>
      </c>
      <c r="M357" s="38">
        <v>0.33329999999999999</v>
      </c>
      <c r="N357" s="37" t="s">
        <v>72</v>
      </c>
      <c r="O357" s="37" t="s">
        <v>48</v>
      </c>
      <c r="P357" s="37">
        <v>345</v>
      </c>
      <c r="R357" s="40">
        <v>44969</v>
      </c>
      <c r="Y357" s="39">
        <v>9.76</v>
      </c>
      <c r="Z357" s="39">
        <v>9.92</v>
      </c>
      <c r="AA357" s="39">
        <v>0.36</v>
      </c>
      <c r="AE357" s="37" t="s">
        <v>1786</v>
      </c>
      <c r="AF357" s="37" t="s">
        <v>68</v>
      </c>
      <c r="AG357" s="37" t="s">
        <v>288</v>
      </c>
      <c r="AH357" s="38">
        <v>-2.5000000000000001E-2</v>
      </c>
    </row>
    <row r="358" spans="1:34" x14ac:dyDescent="0.2">
      <c r="A358" s="37" t="s">
        <v>1951</v>
      </c>
      <c r="B358" s="37" t="s">
        <v>1780</v>
      </c>
      <c r="C358" s="37" t="s">
        <v>805</v>
      </c>
      <c r="F358" s="40">
        <v>44221</v>
      </c>
      <c r="G358" s="40">
        <v>44237</v>
      </c>
      <c r="H358" s="37">
        <v>24</v>
      </c>
      <c r="I358" s="37" t="s">
        <v>119</v>
      </c>
      <c r="J358" s="37" t="s">
        <v>54</v>
      </c>
      <c r="L358" s="39">
        <v>10</v>
      </c>
      <c r="M358" s="38">
        <v>0.2</v>
      </c>
      <c r="N358" s="37" t="s">
        <v>79</v>
      </c>
      <c r="O358" s="37" t="s">
        <v>48</v>
      </c>
      <c r="P358" s="37">
        <v>575</v>
      </c>
      <c r="R358" s="40">
        <v>44969</v>
      </c>
      <c r="Y358" s="39">
        <v>9.76</v>
      </c>
      <c r="Z358" s="39">
        <v>9.85</v>
      </c>
      <c r="AA358" s="39">
        <v>0.48</v>
      </c>
      <c r="AE358" s="37" t="s">
        <v>1798</v>
      </c>
      <c r="AF358" s="37" t="s">
        <v>115</v>
      </c>
      <c r="AG358" s="37" t="s">
        <v>804</v>
      </c>
      <c r="AH358" s="38">
        <v>-2.5000000000000001E-2</v>
      </c>
    </row>
    <row r="359" spans="1:34" x14ac:dyDescent="0.2">
      <c r="A359" s="37" t="s">
        <v>499</v>
      </c>
      <c r="B359" s="37" t="s">
        <v>1780</v>
      </c>
      <c r="C359" s="37" t="s">
        <v>500</v>
      </c>
      <c r="F359" s="40">
        <v>44217</v>
      </c>
      <c r="G359" s="40">
        <v>44238</v>
      </c>
      <c r="H359" s="37">
        <v>24</v>
      </c>
      <c r="I359" s="37" t="s">
        <v>137</v>
      </c>
      <c r="J359" s="37" t="s">
        <v>54</v>
      </c>
      <c r="L359" s="39">
        <v>10</v>
      </c>
      <c r="M359" s="38">
        <v>1</v>
      </c>
      <c r="N359" s="37" t="s">
        <v>140</v>
      </c>
      <c r="O359" s="37" t="s">
        <v>48</v>
      </c>
      <c r="P359" s="37">
        <v>258.8</v>
      </c>
      <c r="R359" s="40">
        <v>44973</v>
      </c>
      <c r="Y359" s="39">
        <v>9.74</v>
      </c>
      <c r="Z359" s="39">
        <v>10.16</v>
      </c>
      <c r="AA359" s="39">
        <v>0.27</v>
      </c>
      <c r="AE359" s="37" t="s">
        <v>1781</v>
      </c>
      <c r="AF359" s="37" t="s">
        <v>169</v>
      </c>
      <c r="AG359" s="37" t="s">
        <v>498</v>
      </c>
      <c r="AH359" s="38">
        <v>-2.5999999999999999E-2</v>
      </c>
    </row>
    <row r="360" spans="1:34" x14ac:dyDescent="0.2">
      <c r="A360" s="37" t="s">
        <v>1952</v>
      </c>
      <c r="B360" s="37" t="s">
        <v>1780</v>
      </c>
      <c r="C360" s="37" t="s">
        <v>1434</v>
      </c>
      <c r="F360" s="40">
        <v>44207</v>
      </c>
      <c r="G360" s="40">
        <v>44239</v>
      </c>
      <c r="H360" s="37" t="s">
        <v>150</v>
      </c>
      <c r="I360" s="37" t="s">
        <v>119</v>
      </c>
      <c r="J360" s="37" t="s">
        <v>54</v>
      </c>
      <c r="L360" s="39">
        <v>10</v>
      </c>
      <c r="M360" s="38">
        <v>0.2</v>
      </c>
      <c r="N360" s="37" t="s">
        <v>79</v>
      </c>
      <c r="O360" s="37" t="s">
        <v>48</v>
      </c>
      <c r="P360" s="43">
        <v>1380</v>
      </c>
      <c r="R360" s="40">
        <v>44974</v>
      </c>
      <c r="Y360" s="39">
        <v>9.73</v>
      </c>
      <c r="Z360" s="39">
        <v>9.81</v>
      </c>
      <c r="AA360" s="39">
        <v>0.42</v>
      </c>
      <c r="AE360" s="37" t="s">
        <v>1786</v>
      </c>
      <c r="AF360" s="37" t="s">
        <v>82</v>
      </c>
      <c r="AG360" s="37" t="s">
        <v>118</v>
      </c>
      <c r="AH360" s="38">
        <v>-2.69E-2</v>
      </c>
    </row>
    <row r="361" spans="1:34" x14ac:dyDescent="0.2">
      <c r="A361" s="37" t="s">
        <v>1953</v>
      </c>
      <c r="B361" s="37" t="s">
        <v>1780</v>
      </c>
      <c r="C361" s="37" t="s">
        <v>1430</v>
      </c>
      <c r="F361" s="40">
        <v>44207</v>
      </c>
      <c r="G361" s="40">
        <v>44239</v>
      </c>
      <c r="H361" s="37" t="s">
        <v>150</v>
      </c>
      <c r="I361" s="37" t="s">
        <v>119</v>
      </c>
      <c r="J361" s="37" t="s">
        <v>54</v>
      </c>
      <c r="L361" s="39">
        <v>10</v>
      </c>
      <c r="M361" s="38">
        <v>0.2</v>
      </c>
      <c r="N361" s="37" t="s">
        <v>79</v>
      </c>
      <c r="O361" s="37" t="s">
        <v>48</v>
      </c>
      <c r="P361" s="37">
        <v>552</v>
      </c>
      <c r="R361" s="40">
        <v>44974</v>
      </c>
      <c r="Y361" s="39">
        <v>9.76</v>
      </c>
      <c r="Z361" s="39">
        <v>9.9</v>
      </c>
      <c r="AA361" s="39">
        <v>0.56999999999999995</v>
      </c>
      <c r="AE361" s="37" t="s">
        <v>1800</v>
      </c>
      <c r="AF361" s="37" t="s">
        <v>122</v>
      </c>
      <c r="AG361" s="37" t="s">
        <v>118</v>
      </c>
      <c r="AH361" s="38">
        <v>-2.4E-2</v>
      </c>
    </row>
    <row r="362" spans="1:34" x14ac:dyDescent="0.2">
      <c r="A362" s="37" t="s">
        <v>1954</v>
      </c>
      <c r="B362" s="37" t="s">
        <v>1780</v>
      </c>
      <c r="C362" s="37" t="s">
        <v>380</v>
      </c>
      <c r="F362" s="40">
        <v>44221</v>
      </c>
      <c r="G362" s="40">
        <v>44239</v>
      </c>
      <c r="H362" s="37">
        <v>24</v>
      </c>
      <c r="I362" s="37" t="s">
        <v>176</v>
      </c>
      <c r="J362" s="37" t="s">
        <v>54</v>
      </c>
      <c r="L362" s="39">
        <v>10</v>
      </c>
      <c r="M362" s="38">
        <v>0.25</v>
      </c>
      <c r="N362" s="37" t="s">
        <v>49</v>
      </c>
      <c r="O362" s="37" t="s">
        <v>48</v>
      </c>
      <c r="P362" s="37">
        <v>345</v>
      </c>
      <c r="R362" s="40">
        <v>44974</v>
      </c>
      <c r="Y362" s="39">
        <v>9.76</v>
      </c>
      <c r="Z362" s="39">
        <v>9.86</v>
      </c>
      <c r="AA362" s="39">
        <v>0.44</v>
      </c>
      <c r="AE362" s="37" t="s">
        <v>1895</v>
      </c>
      <c r="AF362" s="37" t="s">
        <v>96</v>
      </c>
      <c r="AG362" s="37" t="s">
        <v>379</v>
      </c>
      <c r="AH362" s="38">
        <v>-2.4E-2</v>
      </c>
    </row>
    <row r="363" spans="1:34" x14ac:dyDescent="0.2">
      <c r="A363" s="37" t="s">
        <v>1415</v>
      </c>
      <c r="B363" s="37" t="s">
        <v>1780</v>
      </c>
      <c r="C363" s="37" t="s">
        <v>1416</v>
      </c>
      <c r="F363" s="40">
        <v>44221</v>
      </c>
      <c r="G363" s="40">
        <v>44239</v>
      </c>
      <c r="H363" s="37">
        <v>24</v>
      </c>
      <c r="I363" s="37" t="s">
        <v>53</v>
      </c>
      <c r="J363" s="37" t="s">
        <v>54</v>
      </c>
      <c r="L363" s="39">
        <v>10</v>
      </c>
      <c r="M363" s="38">
        <v>0.33329999999999999</v>
      </c>
      <c r="N363" s="37" t="s">
        <v>49</v>
      </c>
      <c r="O363" s="37" t="s">
        <v>167</v>
      </c>
      <c r="P363" s="37">
        <v>300</v>
      </c>
      <c r="R363" s="40">
        <v>44974</v>
      </c>
      <c r="Y363" s="39">
        <v>9.75</v>
      </c>
      <c r="Z363" s="39">
        <v>9.84</v>
      </c>
      <c r="AA363" s="39">
        <v>0.35</v>
      </c>
      <c r="AE363" s="37" t="s">
        <v>1800</v>
      </c>
      <c r="AF363" s="37" t="s">
        <v>51</v>
      </c>
      <c r="AG363" s="37" t="s">
        <v>1414</v>
      </c>
      <c r="AH363" s="38">
        <v>-2.5999999999999999E-2</v>
      </c>
    </row>
    <row r="364" spans="1:34" x14ac:dyDescent="0.2">
      <c r="A364" s="37" t="s">
        <v>1955</v>
      </c>
      <c r="B364" s="37" t="s">
        <v>1780</v>
      </c>
      <c r="C364" s="37" t="s">
        <v>1519</v>
      </c>
      <c r="F364" s="40">
        <v>44221</v>
      </c>
      <c r="G364" s="40">
        <v>44239</v>
      </c>
      <c r="H364" s="37">
        <v>24</v>
      </c>
      <c r="I364" s="37" t="s">
        <v>69</v>
      </c>
      <c r="J364" s="37" t="s">
        <v>54</v>
      </c>
      <c r="L364" s="39">
        <v>10</v>
      </c>
      <c r="M364" s="38">
        <v>0.5</v>
      </c>
      <c r="N364" s="37" t="s">
        <v>156</v>
      </c>
      <c r="O364" s="37" t="s">
        <v>56</v>
      </c>
      <c r="P364" s="37">
        <v>200</v>
      </c>
      <c r="R364" s="40">
        <v>44974</v>
      </c>
      <c r="Y364" s="39">
        <v>9.76</v>
      </c>
      <c r="Z364" s="39">
        <v>9.9</v>
      </c>
      <c r="AA364" s="39">
        <v>0.38</v>
      </c>
      <c r="AE364" s="37" t="s">
        <v>1781</v>
      </c>
      <c r="AF364" s="37" t="s">
        <v>87</v>
      </c>
      <c r="AG364" s="37" t="s">
        <v>1518</v>
      </c>
      <c r="AH364" s="38">
        <v>-2.4E-2</v>
      </c>
    </row>
    <row r="365" spans="1:34" x14ac:dyDescent="0.2">
      <c r="A365" s="37" t="s">
        <v>1956</v>
      </c>
      <c r="B365" s="37" t="s">
        <v>1780</v>
      </c>
      <c r="C365" s="37" t="s">
        <v>237</v>
      </c>
      <c r="F365" s="40">
        <v>44222</v>
      </c>
      <c r="G365" s="40">
        <v>44239</v>
      </c>
      <c r="H365" s="37">
        <v>24</v>
      </c>
      <c r="I365" s="37" t="s">
        <v>119</v>
      </c>
      <c r="J365" s="37" t="s">
        <v>54</v>
      </c>
      <c r="L365" s="39">
        <v>10</v>
      </c>
      <c r="M365" s="38">
        <v>0.2</v>
      </c>
      <c r="N365" s="37" t="s">
        <v>235</v>
      </c>
      <c r="O365" s="37" t="s">
        <v>48</v>
      </c>
      <c r="P365" s="37">
        <v>300</v>
      </c>
      <c r="R365" s="40">
        <v>44974</v>
      </c>
      <c r="Y365" s="39">
        <v>9.76</v>
      </c>
      <c r="Z365" s="39">
        <v>9.83</v>
      </c>
      <c r="AA365" s="39">
        <v>0.45</v>
      </c>
      <c r="AE365" s="37" t="s">
        <v>1818</v>
      </c>
      <c r="AF365" s="37" t="s">
        <v>135</v>
      </c>
      <c r="AG365" s="37" t="s">
        <v>236</v>
      </c>
      <c r="AH365" s="38">
        <v>-2.4E-2</v>
      </c>
    </row>
    <row r="366" spans="1:34" x14ac:dyDescent="0.2">
      <c r="A366" s="37" t="s">
        <v>1957</v>
      </c>
      <c r="B366" s="37" t="s">
        <v>1780</v>
      </c>
      <c r="C366" s="37" t="s">
        <v>705</v>
      </c>
      <c r="F366" s="40">
        <v>44188</v>
      </c>
      <c r="G366" s="40">
        <v>44243</v>
      </c>
      <c r="H366" s="37">
        <v>24</v>
      </c>
      <c r="I366" s="37" t="s">
        <v>53</v>
      </c>
      <c r="J366" s="37" t="s">
        <v>54</v>
      </c>
      <c r="L366" s="39">
        <v>10</v>
      </c>
      <c r="M366" s="38">
        <v>0.33329999999999999</v>
      </c>
      <c r="N366" s="37" t="s">
        <v>130</v>
      </c>
      <c r="O366" s="37" t="s">
        <v>48</v>
      </c>
      <c r="P366" s="37">
        <v>92</v>
      </c>
      <c r="R366" s="40">
        <v>44975</v>
      </c>
      <c r="Y366" s="39">
        <v>9.76</v>
      </c>
      <c r="AA366" s="39">
        <v>0.28999999999999998</v>
      </c>
      <c r="AE366" s="37" t="s">
        <v>1873</v>
      </c>
      <c r="AF366" s="37" t="s">
        <v>52</v>
      </c>
      <c r="AG366" s="37" t="s">
        <v>546</v>
      </c>
      <c r="AH366" s="38">
        <v>-2.5000000000000001E-2</v>
      </c>
    </row>
    <row r="367" spans="1:34" x14ac:dyDescent="0.2">
      <c r="A367" s="37" t="s">
        <v>1958</v>
      </c>
      <c r="B367" s="37" t="s">
        <v>1780</v>
      </c>
      <c r="C367" s="37" t="s">
        <v>566</v>
      </c>
      <c r="F367" s="40">
        <v>44224</v>
      </c>
      <c r="G367" s="40">
        <v>44244</v>
      </c>
      <c r="H367" s="37">
        <v>24</v>
      </c>
      <c r="I367" s="37" t="s">
        <v>119</v>
      </c>
      <c r="J367" s="37" t="s">
        <v>54</v>
      </c>
      <c r="L367" s="39">
        <v>10</v>
      </c>
      <c r="M367" s="38">
        <v>0.2</v>
      </c>
      <c r="N367" s="37" t="s">
        <v>49</v>
      </c>
      <c r="O367" s="37" t="s">
        <v>48</v>
      </c>
      <c r="P367" s="37">
        <v>325</v>
      </c>
      <c r="R367" s="40">
        <v>44976</v>
      </c>
      <c r="Y367" s="39">
        <v>9.75</v>
      </c>
      <c r="Z367" s="39">
        <v>9.81</v>
      </c>
      <c r="AA367" s="39">
        <v>0.47</v>
      </c>
      <c r="AE367" s="37" t="s">
        <v>1814</v>
      </c>
      <c r="AF367" s="37" t="s">
        <v>51</v>
      </c>
      <c r="AG367" s="37" t="s">
        <v>565</v>
      </c>
      <c r="AH367" s="38">
        <v>-2.5999999999999999E-2</v>
      </c>
    </row>
    <row r="368" spans="1:34" x14ac:dyDescent="0.2">
      <c r="A368" s="37" t="s">
        <v>1959</v>
      </c>
      <c r="B368" s="37" t="s">
        <v>1780</v>
      </c>
      <c r="C368" s="37" t="s">
        <v>347</v>
      </c>
      <c r="F368" s="40">
        <v>44228</v>
      </c>
      <c r="G368" s="40">
        <v>44244</v>
      </c>
      <c r="H368" s="37">
        <v>24</v>
      </c>
      <c r="I368" s="37" t="s">
        <v>69</v>
      </c>
      <c r="J368" s="37" t="s">
        <v>54</v>
      </c>
      <c r="L368" s="39">
        <v>10</v>
      </c>
      <c r="M368" s="38">
        <v>0.5</v>
      </c>
      <c r="N368" s="37" t="s">
        <v>140</v>
      </c>
      <c r="O368" s="37" t="s">
        <v>48</v>
      </c>
      <c r="P368" s="37">
        <v>172.5</v>
      </c>
      <c r="R368" s="40">
        <v>44976</v>
      </c>
      <c r="Y368" s="39">
        <v>9.76</v>
      </c>
      <c r="Z368" s="39">
        <v>9.8699999999999992</v>
      </c>
      <c r="AA368" s="39">
        <v>0.18</v>
      </c>
      <c r="AE368" s="37" t="s">
        <v>1828</v>
      </c>
      <c r="AF368" s="37" t="s">
        <v>346</v>
      </c>
      <c r="AG368" s="37" t="s">
        <v>345</v>
      </c>
      <c r="AH368" s="38">
        <v>-2.4E-2</v>
      </c>
    </row>
    <row r="369" spans="1:34" x14ac:dyDescent="0.2">
      <c r="A369" s="37" t="s">
        <v>1960</v>
      </c>
      <c r="B369" s="37" t="s">
        <v>1780</v>
      </c>
      <c r="C369" s="37" t="s">
        <v>645</v>
      </c>
      <c r="F369" s="40">
        <v>44228</v>
      </c>
      <c r="G369" s="40">
        <v>44244</v>
      </c>
      <c r="H369" s="37">
        <v>24</v>
      </c>
      <c r="I369" s="37" t="s">
        <v>53</v>
      </c>
      <c r="J369" s="37" t="s">
        <v>54</v>
      </c>
      <c r="L369" s="39">
        <v>10</v>
      </c>
      <c r="M369" s="38">
        <v>0.33329999999999999</v>
      </c>
      <c r="N369" s="37" t="s">
        <v>66</v>
      </c>
      <c r="O369" s="37" t="s">
        <v>48</v>
      </c>
      <c r="P369" s="37">
        <v>276</v>
      </c>
      <c r="R369" s="40">
        <v>44976</v>
      </c>
      <c r="Y369" s="39">
        <v>9.76</v>
      </c>
      <c r="Z369" s="39">
        <v>9.92</v>
      </c>
      <c r="AA369" s="39">
        <v>0.45</v>
      </c>
      <c r="AE369" s="37" t="s">
        <v>1786</v>
      </c>
      <c r="AF369" s="37" t="s">
        <v>96</v>
      </c>
      <c r="AG369" s="37" t="s">
        <v>644</v>
      </c>
      <c r="AH369" s="38">
        <v>-2.5000000000000001E-2</v>
      </c>
    </row>
    <row r="370" spans="1:34" x14ac:dyDescent="0.2">
      <c r="A370" s="37" t="s">
        <v>1961</v>
      </c>
      <c r="B370" s="37" t="s">
        <v>1780</v>
      </c>
      <c r="C370" s="37" t="s">
        <v>1734</v>
      </c>
      <c r="F370" s="40">
        <v>44228</v>
      </c>
      <c r="G370" s="40">
        <v>44244</v>
      </c>
      <c r="H370" s="37">
        <v>24</v>
      </c>
      <c r="I370" s="37" t="s">
        <v>83</v>
      </c>
      <c r="L370" s="39">
        <v>10</v>
      </c>
      <c r="M370" s="38">
        <v>0</v>
      </c>
      <c r="N370" s="37" t="s">
        <v>130</v>
      </c>
      <c r="O370" s="37" t="s">
        <v>48</v>
      </c>
      <c r="P370" s="37">
        <v>150.69999999999999</v>
      </c>
      <c r="R370" s="40">
        <v>44976</v>
      </c>
      <c r="Y370" s="39">
        <v>9.74</v>
      </c>
      <c r="AE370" s="37" t="s">
        <v>1796</v>
      </c>
      <c r="AF370" s="37" t="s">
        <v>51</v>
      </c>
      <c r="AG370" s="37" t="s">
        <v>130</v>
      </c>
      <c r="AH370" s="38">
        <v>-2.7E-2</v>
      </c>
    </row>
    <row r="371" spans="1:34" x14ac:dyDescent="0.2">
      <c r="A371" s="37" t="s">
        <v>1962</v>
      </c>
      <c r="B371" s="37" t="s">
        <v>1780</v>
      </c>
      <c r="C371" s="37" t="s">
        <v>764</v>
      </c>
      <c r="F371" s="40">
        <v>44228</v>
      </c>
      <c r="G371" s="40">
        <v>44244</v>
      </c>
      <c r="H371" s="37">
        <v>24</v>
      </c>
      <c r="I371" s="37" t="s">
        <v>69</v>
      </c>
      <c r="J371" s="37" t="s">
        <v>54</v>
      </c>
      <c r="L371" s="39">
        <v>10</v>
      </c>
      <c r="M371" s="38">
        <v>0.5</v>
      </c>
      <c r="N371" s="37" t="s">
        <v>49</v>
      </c>
      <c r="O371" s="37" t="s">
        <v>216</v>
      </c>
      <c r="P371" s="37">
        <v>115</v>
      </c>
      <c r="R371" s="40">
        <v>44976</v>
      </c>
      <c r="Y371" s="39">
        <v>9.74</v>
      </c>
      <c r="Z371" s="39">
        <v>9.9</v>
      </c>
      <c r="AA371" s="39">
        <v>0.33</v>
      </c>
      <c r="AE371" s="37" t="s">
        <v>1781</v>
      </c>
      <c r="AF371" s="37" t="s">
        <v>394</v>
      </c>
      <c r="AG371" s="37" t="s">
        <v>763</v>
      </c>
      <c r="AH371" s="38">
        <v>-2.7E-2</v>
      </c>
    </row>
    <row r="372" spans="1:34" x14ac:dyDescent="0.2">
      <c r="A372" s="37" t="s">
        <v>1963</v>
      </c>
      <c r="B372" s="37" t="s">
        <v>1780</v>
      </c>
      <c r="C372" s="37" t="s">
        <v>867</v>
      </c>
      <c r="F372" s="40">
        <v>44222</v>
      </c>
      <c r="G372" s="40">
        <v>44245</v>
      </c>
      <c r="H372" s="37">
        <v>24</v>
      </c>
      <c r="I372" s="37" t="s">
        <v>53</v>
      </c>
      <c r="J372" s="37" t="s">
        <v>54</v>
      </c>
      <c r="L372" s="39">
        <v>10</v>
      </c>
      <c r="M372" s="38">
        <v>0.33329999999999999</v>
      </c>
      <c r="N372" s="37" t="s">
        <v>49</v>
      </c>
      <c r="O372" s="37" t="s">
        <v>219</v>
      </c>
      <c r="P372" s="37">
        <v>230</v>
      </c>
      <c r="R372" s="40">
        <v>44979</v>
      </c>
      <c r="Y372" s="39">
        <v>9.75</v>
      </c>
      <c r="Z372" s="39">
        <v>9.84</v>
      </c>
      <c r="AA372" s="39">
        <v>0.33</v>
      </c>
      <c r="AE372" s="37" t="s">
        <v>1786</v>
      </c>
      <c r="AF372" s="37" t="s">
        <v>87</v>
      </c>
      <c r="AG372" s="37" t="s">
        <v>855</v>
      </c>
      <c r="AH372" s="38">
        <v>-2.5999999999999999E-2</v>
      </c>
    </row>
    <row r="373" spans="1:34" x14ac:dyDescent="0.2">
      <c r="A373" s="37" t="s">
        <v>1964</v>
      </c>
      <c r="B373" s="37" t="s">
        <v>1780</v>
      </c>
      <c r="C373" s="37" t="s">
        <v>856</v>
      </c>
      <c r="F373" s="40">
        <v>44222</v>
      </c>
      <c r="G373" s="40">
        <v>44245</v>
      </c>
      <c r="H373" s="37">
        <v>24</v>
      </c>
      <c r="I373" s="37" t="s">
        <v>53</v>
      </c>
      <c r="J373" s="37" t="s">
        <v>54</v>
      </c>
      <c r="L373" s="39">
        <v>10</v>
      </c>
      <c r="M373" s="38">
        <v>0.33329999999999999</v>
      </c>
      <c r="N373" s="37" t="s">
        <v>49</v>
      </c>
      <c r="O373" s="37" t="s">
        <v>219</v>
      </c>
      <c r="P373" s="37">
        <v>287.5</v>
      </c>
      <c r="R373" s="40">
        <v>44979</v>
      </c>
      <c r="Y373" s="39">
        <v>9.74</v>
      </c>
      <c r="Z373" s="39">
        <v>9.75</v>
      </c>
      <c r="AA373" s="39">
        <v>0.17</v>
      </c>
      <c r="AE373" s="37" t="s">
        <v>1782</v>
      </c>
      <c r="AF373" s="37" t="s">
        <v>87</v>
      </c>
      <c r="AG373" s="37" t="s">
        <v>855</v>
      </c>
      <c r="AH373" s="38">
        <v>-2.7E-2</v>
      </c>
    </row>
    <row r="374" spans="1:34" x14ac:dyDescent="0.2">
      <c r="A374" s="37" t="s">
        <v>1965</v>
      </c>
      <c r="B374" s="37" t="s">
        <v>1780</v>
      </c>
      <c r="C374" s="37" t="s">
        <v>1156</v>
      </c>
      <c r="F374" s="40">
        <v>44229</v>
      </c>
      <c r="G374" s="40">
        <v>44245</v>
      </c>
      <c r="H374" s="37">
        <v>24</v>
      </c>
      <c r="I374" s="37" t="s">
        <v>176</v>
      </c>
      <c r="J374" s="37" t="s">
        <v>54</v>
      </c>
      <c r="L374" s="39">
        <v>10</v>
      </c>
      <c r="M374" s="38">
        <v>0.25</v>
      </c>
      <c r="N374" s="37" t="s">
        <v>72</v>
      </c>
      <c r="O374" s="37" t="s">
        <v>48</v>
      </c>
      <c r="P374" s="37">
        <v>300</v>
      </c>
      <c r="R374" s="40">
        <v>44979</v>
      </c>
      <c r="Y374" s="39">
        <v>9.76</v>
      </c>
      <c r="Z374" s="39">
        <v>9.8000000000000007</v>
      </c>
      <c r="AA374" s="39">
        <v>0.44</v>
      </c>
      <c r="AE374" s="37" t="s">
        <v>1786</v>
      </c>
      <c r="AF374" s="37" t="s">
        <v>52</v>
      </c>
      <c r="AG374" s="37" t="s">
        <v>1135</v>
      </c>
      <c r="AH374" s="38">
        <v>-2.4E-2</v>
      </c>
    </row>
    <row r="375" spans="1:34" x14ac:dyDescent="0.2">
      <c r="A375" s="37" t="s">
        <v>1966</v>
      </c>
      <c r="B375" s="37" t="s">
        <v>1780</v>
      </c>
      <c r="C375" s="37" t="s">
        <v>221</v>
      </c>
      <c r="F375" s="40">
        <v>44225</v>
      </c>
      <c r="G375" s="40">
        <v>44246</v>
      </c>
      <c r="H375" s="37">
        <v>24</v>
      </c>
      <c r="I375" s="37" t="s">
        <v>53</v>
      </c>
      <c r="J375" s="37" t="s">
        <v>54</v>
      </c>
      <c r="L375" s="39">
        <v>10</v>
      </c>
      <c r="M375" s="38">
        <v>0.33329999999999999</v>
      </c>
      <c r="N375" s="37" t="s">
        <v>49</v>
      </c>
      <c r="O375" s="37" t="s">
        <v>219</v>
      </c>
      <c r="P375" s="37">
        <v>345</v>
      </c>
      <c r="R375" s="40">
        <v>44980</v>
      </c>
      <c r="Y375" s="39">
        <v>9.75</v>
      </c>
      <c r="Z375" s="39">
        <v>9.83</v>
      </c>
      <c r="AA375" s="39">
        <v>0.22</v>
      </c>
      <c r="AE375" s="37" t="s">
        <v>1796</v>
      </c>
      <c r="AF375" s="37" t="s">
        <v>51</v>
      </c>
      <c r="AG375" s="37" t="s">
        <v>220</v>
      </c>
      <c r="AH375" s="38">
        <v>-2.5999999999999999E-2</v>
      </c>
    </row>
    <row r="376" spans="1:34" x14ac:dyDescent="0.2">
      <c r="A376" s="37" t="s">
        <v>1967</v>
      </c>
      <c r="B376" s="37" t="s">
        <v>1780</v>
      </c>
      <c r="C376" s="37" t="s">
        <v>357</v>
      </c>
      <c r="F376" s="40">
        <v>44225</v>
      </c>
      <c r="G376" s="40">
        <v>44246</v>
      </c>
      <c r="H376" s="37">
        <v>24</v>
      </c>
      <c r="I376" s="37" t="s">
        <v>119</v>
      </c>
      <c r="J376" s="37" t="s">
        <v>54</v>
      </c>
      <c r="L376" s="39">
        <v>10</v>
      </c>
      <c r="M376" s="38">
        <v>0.2</v>
      </c>
      <c r="N376" s="37" t="s">
        <v>79</v>
      </c>
      <c r="O376" s="37" t="s">
        <v>48</v>
      </c>
      <c r="P376" s="37">
        <v>345</v>
      </c>
      <c r="R376" s="40">
        <v>44980</v>
      </c>
      <c r="Y376" s="39">
        <v>9.74</v>
      </c>
      <c r="Z376" s="39">
        <v>9.82</v>
      </c>
      <c r="AA376" s="39">
        <v>0.5</v>
      </c>
      <c r="AE376" s="37" t="s">
        <v>1798</v>
      </c>
      <c r="AF376" s="37" t="s">
        <v>122</v>
      </c>
      <c r="AG376" s="37" t="s">
        <v>356</v>
      </c>
      <c r="AH376" s="38">
        <v>-2.5999999999999999E-2</v>
      </c>
    </row>
    <row r="377" spans="1:34" x14ac:dyDescent="0.2">
      <c r="A377" s="37" t="s">
        <v>1968</v>
      </c>
      <c r="B377" s="37" t="s">
        <v>1780</v>
      </c>
      <c r="C377" s="37" t="s">
        <v>1215</v>
      </c>
      <c r="F377" s="40">
        <v>44230</v>
      </c>
      <c r="G377" s="40">
        <v>44246</v>
      </c>
      <c r="H377" s="37">
        <v>24</v>
      </c>
      <c r="I377" s="37" t="s">
        <v>176</v>
      </c>
      <c r="J377" s="37" t="s">
        <v>54</v>
      </c>
      <c r="L377" s="39">
        <v>10</v>
      </c>
      <c r="M377" s="38">
        <v>0.25</v>
      </c>
      <c r="N377" s="37" t="s">
        <v>72</v>
      </c>
      <c r="O377" s="37" t="s">
        <v>48</v>
      </c>
      <c r="P377" s="37">
        <v>287.5</v>
      </c>
      <c r="R377" s="40">
        <v>44980</v>
      </c>
      <c r="Y377" s="39">
        <v>9.76</v>
      </c>
      <c r="Z377" s="39">
        <v>9.92</v>
      </c>
      <c r="AA377" s="39">
        <v>0.67</v>
      </c>
      <c r="AE377" s="37" t="s">
        <v>1786</v>
      </c>
      <c r="AF377" s="37" t="s">
        <v>59</v>
      </c>
      <c r="AG377" s="37" t="s">
        <v>1214</v>
      </c>
      <c r="AH377" s="38">
        <v>-2.4E-2</v>
      </c>
    </row>
    <row r="378" spans="1:34" x14ac:dyDescent="0.2">
      <c r="A378" s="37" t="s">
        <v>1969</v>
      </c>
      <c r="B378" s="37" t="s">
        <v>1780</v>
      </c>
      <c r="C378" s="37" t="s">
        <v>1152</v>
      </c>
      <c r="F378" s="40">
        <v>44216</v>
      </c>
      <c r="G378" s="40">
        <v>44250</v>
      </c>
      <c r="H378" s="37">
        <v>24</v>
      </c>
      <c r="I378" s="37" t="s">
        <v>176</v>
      </c>
      <c r="J378" s="37" t="s">
        <v>54</v>
      </c>
      <c r="L378" s="39">
        <v>10</v>
      </c>
      <c r="M378" s="38">
        <v>0.25</v>
      </c>
      <c r="N378" s="37" t="s">
        <v>72</v>
      </c>
      <c r="O378" s="37" t="s">
        <v>48</v>
      </c>
      <c r="P378" s="37">
        <v>250</v>
      </c>
      <c r="R378" s="40">
        <v>44982</v>
      </c>
      <c r="V378" s="37" t="s">
        <v>72</v>
      </c>
      <c r="W378" s="37" t="s">
        <v>48</v>
      </c>
      <c r="Y378" s="39">
        <v>9.75</v>
      </c>
      <c r="Z378" s="39">
        <v>9.82</v>
      </c>
      <c r="AA378" s="39">
        <v>0.47</v>
      </c>
      <c r="AE378" s="37" t="s">
        <v>1419</v>
      </c>
      <c r="AF378" s="37" t="s">
        <v>75</v>
      </c>
      <c r="AG378" s="37" t="s">
        <v>288</v>
      </c>
      <c r="AH378" s="38">
        <v>-2.5999999999999999E-2</v>
      </c>
    </row>
    <row r="379" spans="1:34" x14ac:dyDescent="0.2">
      <c r="A379" s="37" t="s">
        <v>1970</v>
      </c>
      <c r="B379" s="37" t="s">
        <v>1780</v>
      </c>
      <c r="C379" s="37" t="s">
        <v>1032</v>
      </c>
      <c r="F379" s="40">
        <v>44216</v>
      </c>
      <c r="G379" s="40">
        <v>44250</v>
      </c>
      <c r="H379" s="37">
        <v>24</v>
      </c>
      <c r="I379" s="37" t="s">
        <v>1031</v>
      </c>
      <c r="J379" s="37" t="s">
        <v>54</v>
      </c>
      <c r="L379" s="39">
        <v>10</v>
      </c>
      <c r="M379" s="38">
        <v>0.125</v>
      </c>
      <c r="N379" s="37" t="s">
        <v>79</v>
      </c>
      <c r="O379" s="37" t="s">
        <v>48</v>
      </c>
      <c r="P379" s="37">
        <v>550</v>
      </c>
      <c r="R379" s="40">
        <v>44982</v>
      </c>
      <c r="Y379" s="39">
        <v>9.76</v>
      </c>
      <c r="Z379" s="39">
        <v>9.86</v>
      </c>
      <c r="AA379" s="39">
        <v>0.83</v>
      </c>
      <c r="AE379" s="37" t="s">
        <v>1814</v>
      </c>
      <c r="AF379" s="37" t="s">
        <v>82</v>
      </c>
      <c r="AG379" s="37" t="s">
        <v>1030</v>
      </c>
      <c r="AH379" s="38">
        <v>-2.4E-2</v>
      </c>
    </row>
    <row r="380" spans="1:34" x14ac:dyDescent="0.2">
      <c r="A380" s="37" t="s">
        <v>377</v>
      </c>
      <c r="B380" s="37" t="s">
        <v>1780</v>
      </c>
      <c r="C380" s="37" t="s">
        <v>378</v>
      </c>
      <c r="F380" s="40">
        <v>44231</v>
      </c>
      <c r="G380" s="40">
        <v>44250</v>
      </c>
      <c r="H380" s="37">
        <v>24</v>
      </c>
      <c r="I380" s="37" t="s">
        <v>176</v>
      </c>
      <c r="J380" s="37" t="s">
        <v>54</v>
      </c>
      <c r="L380" s="39">
        <v>10</v>
      </c>
      <c r="M380" s="38">
        <v>0.25</v>
      </c>
      <c r="N380" s="37" t="s">
        <v>79</v>
      </c>
      <c r="O380" s="37" t="s">
        <v>48</v>
      </c>
      <c r="P380" s="37">
        <v>575</v>
      </c>
      <c r="R380" s="40">
        <v>44982</v>
      </c>
      <c r="Y380" s="39">
        <v>9.75</v>
      </c>
      <c r="Z380" s="39">
        <v>9.82</v>
      </c>
      <c r="AA380" s="39">
        <v>0.37</v>
      </c>
      <c r="AE380" s="37" t="s">
        <v>1798</v>
      </c>
      <c r="AF380" s="37" t="s">
        <v>51</v>
      </c>
      <c r="AG380" s="37" t="s">
        <v>376</v>
      </c>
      <c r="AH380" s="38">
        <v>-2.5999999999999999E-2</v>
      </c>
    </row>
    <row r="381" spans="1:34" x14ac:dyDescent="0.2">
      <c r="A381" s="37" t="s">
        <v>1971</v>
      </c>
      <c r="B381" s="37" t="s">
        <v>1780</v>
      </c>
      <c r="C381" s="37" t="s">
        <v>196</v>
      </c>
      <c r="F381" s="40">
        <v>44232</v>
      </c>
      <c r="G381" s="40">
        <v>44250</v>
      </c>
      <c r="H381" s="37">
        <v>24</v>
      </c>
      <c r="I381" s="37" t="s">
        <v>53</v>
      </c>
      <c r="J381" s="37" t="s">
        <v>54</v>
      </c>
      <c r="L381" s="39">
        <v>10</v>
      </c>
      <c r="M381" s="38">
        <v>0.33329999999999999</v>
      </c>
      <c r="N381" s="37" t="s">
        <v>49</v>
      </c>
      <c r="O381" s="37" t="s">
        <v>48</v>
      </c>
      <c r="P381" s="37">
        <v>230</v>
      </c>
      <c r="R381" s="40">
        <v>44982</v>
      </c>
      <c r="Y381" s="39">
        <v>9.77</v>
      </c>
      <c r="Z381" s="39">
        <v>9.83</v>
      </c>
      <c r="AA381" s="39">
        <v>0.36</v>
      </c>
      <c r="AE381" s="37" t="s">
        <v>1786</v>
      </c>
      <c r="AF381" s="37" t="s">
        <v>111</v>
      </c>
      <c r="AG381" s="37" t="s">
        <v>195</v>
      </c>
      <c r="AH381" s="38">
        <v>-2.3E-2</v>
      </c>
    </row>
    <row r="382" spans="1:34" x14ac:dyDescent="0.2">
      <c r="A382" s="37" t="s">
        <v>1972</v>
      </c>
      <c r="B382" s="37" t="s">
        <v>1780</v>
      </c>
      <c r="C382" s="37" t="s">
        <v>1637</v>
      </c>
      <c r="F382" s="40">
        <v>44232</v>
      </c>
      <c r="G382" s="40">
        <v>44250</v>
      </c>
      <c r="H382" s="37">
        <v>24</v>
      </c>
      <c r="I382" s="37" t="s">
        <v>176</v>
      </c>
      <c r="J382" s="37" t="s">
        <v>54</v>
      </c>
      <c r="L382" s="39">
        <v>10</v>
      </c>
      <c r="M382" s="38">
        <v>0.25</v>
      </c>
      <c r="N382" s="37" t="s">
        <v>140</v>
      </c>
      <c r="O382" s="37" t="s">
        <v>48</v>
      </c>
      <c r="P382" s="37">
        <v>316.3</v>
      </c>
      <c r="R382" s="40">
        <v>44982</v>
      </c>
      <c r="Y382" s="39">
        <v>9.75</v>
      </c>
      <c r="Z382" s="39">
        <v>9.84</v>
      </c>
      <c r="AA382" s="39">
        <v>0.39</v>
      </c>
      <c r="AE382" s="37" t="s">
        <v>1786</v>
      </c>
      <c r="AF382" s="37" t="s">
        <v>51</v>
      </c>
      <c r="AG382" s="37" t="s">
        <v>1636</v>
      </c>
      <c r="AH382" s="38">
        <v>-2.5999999999999999E-2</v>
      </c>
    </row>
    <row r="383" spans="1:34" x14ac:dyDescent="0.2">
      <c r="A383" s="37" t="s">
        <v>1973</v>
      </c>
      <c r="B383" s="37" t="s">
        <v>1780</v>
      </c>
      <c r="C383" s="37" t="s">
        <v>989</v>
      </c>
      <c r="F383" s="40">
        <v>44231</v>
      </c>
      <c r="G383" s="40">
        <v>44251</v>
      </c>
      <c r="H383" s="37">
        <v>24</v>
      </c>
      <c r="I383" s="37" t="s">
        <v>119</v>
      </c>
      <c r="J383" s="37" t="s">
        <v>54</v>
      </c>
      <c r="L383" s="39">
        <v>10</v>
      </c>
      <c r="M383" s="38">
        <v>0.2</v>
      </c>
      <c r="N383" s="37" t="s">
        <v>49</v>
      </c>
      <c r="O383" s="37" t="s">
        <v>48</v>
      </c>
      <c r="P383" s="37">
        <v>600</v>
      </c>
      <c r="R383" s="40">
        <v>44983</v>
      </c>
      <c r="Y383" s="39">
        <v>9.76</v>
      </c>
      <c r="Z383" s="39">
        <v>9.81</v>
      </c>
      <c r="AA383" s="39">
        <v>0.44</v>
      </c>
      <c r="AE383" s="37" t="s">
        <v>1786</v>
      </c>
      <c r="AF383" s="37" t="s">
        <v>254</v>
      </c>
      <c r="AG383" s="37" t="s">
        <v>988</v>
      </c>
      <c r="AH383" s="38">
        <v>-2.4E-2</v>
      </c>
    </row>
    <row r="384" spans="1:34" x14ac:dyDescent="0.2">
      <c r="A384" s="37" t="s">
        <v>1974</v>
      </c>
      <c r="B384" s="37" t="s">
        <v>1780</v>
      </c>
      <c r="C384" s="37" t="s">
        <v>1377</v>
      </c>
      <c r="F384" s="40">
        <v>44232</v>
      </c>
      <c r="G384" s="40">
        <v>44251</v>
      </c>
      <c r="H384" s="37">
        <v>24</v>
      </c>
      <c r="I384" s="37" t="s">
        <v>119</v>
      </c>
      <c r="J384" s="37" t="s">
        <v>54</v>
      </c>
      <c r="L384" s="39">
        <v>10</v>
      </c>
      <c r="M384" s="38">
        <v>0.2</v>
      </c>
      <c r="N384" s="37" t="s">
        <v>49</v>
      </c>
      <c r="O384" s="37" t="s">
        <v>48</v>
      </c>
      <c r="P384" s="37">
        <v>345</v>
      </c>
      <c r="R384" s="40">
        <v>44983</v>
      </c>
      <c r="Y384" s="39">
        <v>9.76</v>
      </c>
      <c r="Z384" s="39">
        <v>9.82</v>
      </c>
      <c r="AA384" s="39">
        <v>0.49</v>
      </c>
      <c r="AE384" s="37" t="s">
        <v>1798</v>
      </c>
      <c r="AF384" s="37" t="s">
        <v>111</v>
      </c>
      <c r="AG384" s="37" t="s">
        <v>1376</v>
      </c>
      <c r="AH384" s="38">
        <v>-2.4E-2</v>
      </c>
    </row>
    <row r="385" spans="1:34" x14ac:dyDescent="0.2">
      <c r="A385" s="37" t="s">
        <v>1975</v>
      </c>
      <c r="B385" s="37" t="s">
        <v>1780</v>
      </c>
      <c r="C385" s="37" t="s">
        <v>942</v>
      </c>
      <c r="F385" s="40">
        <v>44217</v>
      </c>
      <c r="G385" s="40">
        <v>44252</v>
      </c>
      <c r="H385" s="37">
        <v>18</v>
      </c>
      <c r="I385" s="37" t="s">
        <v>69</v>
      </c>
      <c r="J385" s="37" t="s">
        <v>54</v>
      </c>
      <c r="L385" s="39">
        <v>10</v>
      </c>
      <c r="M385" s="38">
        <v>0.5</v>
      </c>
      <c r="N385" s="37" t="s">
        <v>130</v>
      </c>
      <c r="O385" s="37" t="s">
        <v>48</v>
      </c>
      <c r="P385" s="37">
        <v>207</v>
      </c>
      <c r="R385" s="40">
        <v>44805</v>
      </c>
      <c r="Y385" s="39">
        <v>9.8699999999999992</v>
      </c>
      <c r="AA385" s="39">
        <v>0.2</v>
      </c>
      <c r="AE385" s="37" t="s">
        <v>1976</v>
      </c>
      <c r="AF385" s="37" t="s">
        <v>368</v>
      </c>
      <c r="AG385" s="37" t="s">
        <v>130</v>
      </c>
      <c r="AH385" s="38">
        <v>-1.2999999999999999E-2</v>
      </c>
    </row>
    <row r="386" spans="1:34" x14ac:dyDescent="0.2">
      <c r="A386" s="37" t="s">
        <v>1977</v>
      </c>
      <c r="B386" s="37" t="s">
        <v>1780</v>
      </c>
      <c r="C386" s="37" t="s">
        <v>1190</v>
      </c>
      <c r="F386" s="40">
        <v>44232</v>
      </c>
      <c r="G386" s="40">
        <v>44252</v>
      </c>
      <c r="H386" s="37">
        <v>24</v>
      </c>
      <c r="I386" s="37" t="s">
        <v>69</v>
      </c>
      <c r="J386" s="37" t="s">
        <v>54</v>
      </c>
      <c r="L386" s="39">
        <v>10</v>
      </c>
      <c r="M386" s="38">
        <v>0.5</v>
      </c>
      <c r="N386" s="37" t="s">
        <v>57</v>
      </c>
      <c r="O386" s="37" t="s">
        <v>48</v>
      </c>
      <c r="P386" s="37">
        <v>287.5</v>
      </c>
      <c r="R386" s="40">
        <v>44986</v>
      </c>
      <c r="Y386" s="39">
        <v>9.75</v>
      </c>
      <c r="Z386" s="39">
        <v>9.89</v>
      </c>
      <c r="AA386" s="39">
        <v>0.34</v>
      </c>
      <c r="AE386" s="37" t="s">
        <v>1810</v>
      </c>
      <c r="AF386" s="37" t="s">
        <v>74</v>
      </c>
      <c r="AG386" s="37" t="s">
        <v>1189</v>
      </c>
      <c r="AH386" s="38">
        <v>-2.5000000000000001E-2</v>
      </c>
    </row>
    <row r="387" spans="1:34" x14ac:dyDescent="0.2">
      <c r="A387" s="37" t="s">
        <v>1978</v>
      </c>
      <c r="B387" s="37" t="s">
        <v>1780</v>
      </c>
      <c r="C387" s="37" t="s">
        <v>1668</v>
      </c>
      <c r="F387" s="40">
        <v>44203</v>
      </c>
      <c r="G387" s="40">
        <v>44253</v>
      </c>
      <c r="H387" s="37">
        <v>24</v>
      </c>
      <c r="I387" s="37" t="s">
        <v>162</v>
      </c>
      <c r="J387" s="37" t="s">
        <v>54</v>
      </c>
      <c r="L387" s="39">
        <v>10</v>
      </c>
      <c r="M387" s="38">
        <v>0.75</v>
      </c>
      <c r="N387" s="37" t="s">
        <v>104</v>
      </c>
      <c r="O387" s="37" t="s">
        <v>216</v>
      </c>
      <c r="P387" s="37">
        <v>414</v>
      </c>
      <c r="R387" s="40">
        <v>44987</v>
      </c>
      <c r="Y387" s="39">
        <v>9.76</v>
      </c>
      <c r="Z387" s="39">
        <v>9.92</v>
      </c>
      <c r="AA387" s="39">
        <v>0.26</v>
      </c>
      <c r="AE387" s="37" t="s">
        <v>1865</v>
      </c>
      <c r="AF387" s="37" t="s">
        <v>52</v>
      </c>
      <c r="AG387" s="37" t="s">
        <v>1667</v>
      </c>
      <c r="AH387" s="38">
        <v>-2.5499999999999998E-2</v>
      </c>
    </row>
    <row r="388" spans="1:34" x14ac:dyDescent="0.2">
      <c r="A388" s="37" t="s">
        <v>1979</v>
      </c>
      <c r="B388" s="37" t="s">
        <v>1780</v>
      </c>
      <c r="C388" s="37" t="s">
        <v>1158</v>
      </c>
      <c r="F388" s="40">
        <v>44216</v>
      </c>
      <c r="G388" s="40">
        <v>44253</v>
      </c>
      <c r="H388" s="37">
        <v>24</v>
      </c>
      <c r="I388" s="37" t="s">
        <v>53</v>
      </c>
      <c r="J388" s="37" t="s">
        <v>54</v>
      </c>
      <c r="L388" s="39">
        <v>10</v>
      </c>
      <c r="M388" s="38">
        <v>0.33329999999999999</v>
      </c>
      <c r="N388" s="37" t="s">
        <v>72</v>
      </c>
      <c r="O388" s="37" t="s">
        <v>48</v>
      </c>
      <c r="P388" s="37">
        <v>500</v>
      </c>
      <c r="R388" s="40">
        <v>44987</v>
      </c>
      <c r="Y388" s="39">
        <v>9.76</v>
      </c>
      <c r="Z388" s="39">
        <v>9.85</v>
      </c>
      <c r="AA388" s="39">
        <v>0.28000000000000003</v>
      </c>
      <c r="AE388" s="37" t="s">
        <v>1419</v>
      </c>
      <c r="AF388" s="37" t="s">
        <v>68</v>
      </c>
      <c r="AG388" s="37" t="s">
        <v>1157</v>
      </c>
      <c r="AH388" s="38">
        <v>-2.5000000000000001E-2</v>
      </c>
    </row>
    <row r="389" spans="1:34" x14ac:dyDescent="0.2">
      <c r="A389" s="37" t="s">
        <v>1980</v>
      </c>
      <c r="B389" s="37" t="s">
        <v>1780</v>
      </c>
      <c r="C389" s="37" t="s">
        <v>218</v>
      </c>
      <c r="F389" s="40">
        <v>44228</v>
      </c>
      <c r="G389" s="40">
        <v>44253</v>
      </c>
      <c r="H389" s="37">
        <v>24</v>
      </c>
      <c r="I389" s="37" t="s">
        <v>53</v>
      </c>
      <c r="J389" s="37" t="s">
        <v>54</v>
      </c>
      <c r="L389" s="39">
        <v>10</v>
      </c>
      <c r="M389" s="38">
        <v>0.33329999999999999</v>
      </c>
      <c r="N389" s="37" t="s">
        <v>79</v>
      </c>
      <c r="O389" s="37" t="s">
        <v>216</v>
      </c>
      <c r="P389" s="37">
        <v>345</v>
      </c>
      <c r="R389" s="40">
        <v>44987</v>
      </c>
      <c r="Y389" s="39">
        <v>9.7200000000000006</v>
      </c>
      <c r="Z389" s="39">
        <v>9.7799999999999994</v>
      </c>
      <c r="AA389" s="39">
        <v>0.2</v>
      </c>
      <c r="AE389" s="37" t="s">
        <v>1981</v>
      </c>
      <c r="AF389" s="37" t="s">
        <v>52</v>
      </c>
      <c r="AG389" s="37" t="s">
        <v>217</v>
      </c>
      <c r="AH389" s="38">
        <v>-2.8000000000000001E-2</v>
      </c>
    </row>
    <row r="390" spans="1:34" x14ac:dyDescent="0.2">
      <c r="A390" s="37" t="s">
        <v>1982</v>
      </c>
      <c r="B390" s="37" t="s">
        <v>1780</v>
      </c>
      <c r="C390" s="37" t="s">
        <v>144</v>
      </c>
      <c r="F390" s="40">
        <v>44232</v>
      </c>
      <c r="G390" s="40">
        <v>44253</v>
      </c>
      <c r="H390" s="37">
        <v>18</v>
      </c>
      <c r="I390" s="37" t="s">
        <v>69</v>
      </c>
      <c r="J390" s="37" t="s">
        <v>54</v>
      </c>
      <c r="L390" s="39">
        <v>10</v>
      </c>
      <c r="M390" s="38">
        <v>0.5</v>
      </c>
      <c r="N390" s="37" t="s">
        <v>79</v>
      </c>
      <c r="O390" s="37" t="s">
        <v>48</v>
      </c>
      <c r="P390" s="37">
        <v>276</v>
      </c>
      <c r="R390" s="40">
        <v>44806</v>
      </c>
      <c r="Y390" s="39">
        <v>9.8699999999999992</v>
      </c>
      <c r="Z390" s="39">
        <v>10.210000000000001</v>
      </c>
      <c r="AA390" s="39">
        <v>0.23</v>
      </c>
      <c r="AE390" s="37" t="s">
        <v>1807</v>
      </c>
      <c r="AF390" s="37" t="s">
        <v>74</v>
      </c>
      <c r="AG390" s="37" t="s">
        <v>143</v>
      </c>
      <c r="AH390" s="38">
        <v>-1.35E-2</v>
      </c>
    </row>
    <row r="391" spans="1:34" x14ac:dyDescent="0.2">
      <c r="A391" s="37" t="s">
        <v>1983</v>
      </c>
      <c r="B391" s="37" t="s">
        <v>1780</v>
      </c>
      <c r="C391" s="37" t="s">
        <v>951</v>
      </c>
      <c r="F391" s="40">
        <v>44235</v>
      </c>
      <c r="G391" s="40">
        <v>44253</v>
      </c>
      <c r="H391" s="37">
        <v>24</v>
      </c>
      <c r="I391" s="37" t="s">
        <v>69</v>
      </c>
      <c r="J391" s="37" t="s">
        <v>54</v>
      </c>
      <c r="L391" s="39">
        <v>10</v>
      </c>
      <c r="M391" s="38">
        <v>0.5</v>
      </c>
      <c r="N391" s="37" t="s">
        <v>130</v>
      </c>
      <c r="O391" s="37" t="s">
        <v>48</v>
      </c>
      <c r="P391" s="37">
        <v>138</v>
      </c>
      <c r="R391" s="40">
        <v>44987</v>
      </c>
      <c r="Y391" s="39">
        <v>9.75</v>
      </c>
      <c r="Z391" s="39">
        <v>9.86</v>
      </c>
      <c r="AA391" s="39">
        <v>0.16</v>
      </c>
      <c r="AE391" s="37" t="s">
        <v>1807</v>
      </c>
      <c r="AF391" s="37" t="s">
        <v>95</v>
      </c>
      <c r="AG391" s="37" t="s">
        <v>130</v>
      </c>
      <c r="AH391" s="38">
        <v>-2.5999999999999999E-2</v>
      </c>
    </row>
    <row r="392" spans="1:34" x14ac:dyDescent="0.2">
      <c r="A392" s="37" t="s">
        <v>1984</v>
      </c>
      <c r="B392" s="37" t="s">
        <v>1780</v>
      </c>
      <c r="C392" s="37" t="s">
        <v>1557</v>
      </c>
      <c r="F392" s="40">
        <v>44237</v>
      </c>
      <c r="G392" s="40">
        <v>44253</v>
      </c>
      <c r="H392" s="37">
        <v>24</v>
      </c>
      <c r="I392" s="37" t="s">
        <v>176</v>
      </c>
      <c r="J392" s="37" t="s">
        <v>54</v>
      </c>
      <c r="L392" s="39">
        <v>10</v>
      </c>
      <c r="M392" s="38">
        <v>0.25</v>
      </c>
      <c r="N392" s="37" t="s">
        <v>79</v>
      </c>
      <c r="O392" s="37" t="s">
        <v>48</v>
      </c>
      <c r="P392" s="37">
        <v>690</v>
      </c>
      <c r="R392" s="40">
        <v>44987</v>
      </c>
      <c r="Y392" s="39">
        <v>9.75</v>
      </c>
      <c r="Z392" s="39">
        <v>10.199999999999999</v>
      </c>
      <c r="AA392" s="39">
        <v>0.55000000000000004</v>
      </c>
      <c r="AE392" s="37" t="s">
        <v>1782</v>
      </c>
      <c r="AF392" s="37" t="s">
        <v>82</v>
      </c>
      <c r="AG392" s="37" t="s">
        <v>1556</v>
      </c>
      <c r="AH392" s="38">
        <v>-2.5999999999999999E-2</v>
      </c>
    </row>
    <row r="393" spans="1:34" x14ac:dyDescent="0.2">
      <c r="A393" s="37" t="s">
        <v>1985</v>
      </c>
      <c r="B393" s="37" t="s">
        <v>1780</v>
      </c>
      <c r="C393" s="37" t="s">
        <v>1602</v>
      </c>
      <c r="F393" s="40">
        <v>44237</v>
      </c>
      <c r="G393" s="40">
        <v>44253</v>
      </c>
      <c r="H393" s="37">
        <v>24</v>
      </c>
      <c r="I393" s="37" t="s">
        <v>83</v>
      </c>
      <c r="L393" s="39">
        <v>10</v>
      </c>
      <c r="M393" s="38">
        <v>0</v>
      </c>
      <c r="N393" s="37" t="s">
        <v>130</v>
      </c>
      <c r="O393" s="37" t="s">
        <v>48</v>
      </c>
      <c r="P393" s="37">
        <v>149.5</v>
      </c>
      <c r="R393" s="40">
        <v>44987</v>
      </c>
      <c r="Y393" s="39">
        <v>9.7799999999999994</v>
      </c>
      <c r="AE393" s="37" t="s">
        <v>1798</v>
      </c>
      <c r="AF393" s="37" t="s">
        <v>51</v>
      </c>
      <c r="AG393" s="37" t="s">
        <v>1603</v>
      </c>
      <c r="AH393" s="38">
        <v>-2.3E-2</v>
      </c>
    </row>
    <row r="394" spans="1:34" x14ac:dyDescent="0.2">
      <c r="A394" s="37" t="s">
        <v>1986</v>
      </c>
      <c r="B394" s="37" t="s">
        <v>1780</v>
      </c>
      <c r="C394" s="37" t="s">
        <v>1213</v>
      </c>
      <c r="F394" s="40">
        <v>44237</v>
      </c>
      <c r="G394" s="40">
        <v>44253</v>
      </c>
      <c r="H394" s="37">
        <v>24</v>
      </c>
      <c r="I394" s="37" t="s">
        <v>176</v>
      </c>
      <c r="J394" s="37" t="s">
        <v>54</v>
      </c>
      <c r="L394" s="39">
        <v>10</v>
      </c>
      <c r="M394" s="38">
        <v>0.25</v>
      </c>
      <c r="N394" s="37" t="s">
        <v>72</v>
      </c>
      <c r="O394" s="37" t="s">
        <v>48</v>
      </c>
      <c r="P394" s="37">
        <v>345</v>
      </c>
      <c r="R394" s="40">
        <v>44987</v>
      </c>
      <c r="Y394" s="39">
        <v>9.75</v>
      </c>
      <c r="Z394" s="39">
        <v>9.9</v>
      </c>
      <c r="AA394" s="39">
        <v>0.48</v>
      </c>
      <c r="AE394" s="37" t="s">
        <v>1800</v>
      </c>
      <c r="AF394" s="37" t="s">
        <v>59</v>
      </c>
      <c r="AG394" s="37" t="s">
        <v>1211</v>
      </c>
      <c r="AH394" s="38">
        <v>-2.5999999999999999E-2</v>
      </c>
    </row>
    <row r="395" spans="1:34" x14ac:dyDescent="0.2">
      <c r="A395" s="37" t="s">
        <v>1987</v>
      </c>
      <c r="B395" s="37" t="s">
        <v>1780</v>
      </c>
      <c r="C395" s="37" t="s">
        <v>1580</v>
      </c>
      <c r="F395" s="40">
        <v>44237</v>
      </c>
      <c r="G395" s="40">
        <v>44253</v>
      </c>
      <c r="H395" s="37">
        <v>24</v>
      </c>
      <c r="I395" s="37" t="s">
        <v>176</v>
      </c>
      <c r="J395" s="37" t="s">
        <v>54</v>
      </c>
      <c r="L395" s="39">
        <v>10</v>
      </c>
      <c r="M395" s="38">
        <v>0.25</v>
      </c>
      <c r="N395" s="37" t="s">
        <v>79</v>
      </c>
      <c r="O395" s="37" t="s">
        <v>48</v>
      </c>
      <c r="P395" s="43">
        <v>1380</v>
      </c>
      <c r="R395" s="40">
        <v>44987</v>
      </c>
      <c r="Y395" s="39">
        <v>9.75</v>
      </c>
      <c r="Z395" s="39">
        <v>9.85</v>
      </c>
      <c r="AA395" s="39">
        <v>0.49</v>
      </c>
      <c r="AE395" s="37" t="s">
        <v>1782</v>
      </c>
      <c r="AF395" s="37" t="s">
        <v>82</v>
      </c>
      <c r="AG395" s="37" t="s">
        <v>1556</v>
      </c>
      <c r="AH395" s="38">
        <v>-2.5999999999999999E-2</v>
      </c>
    </row>
    <row r="396" spans="1:34" x14ac:dyDescent="0.2">
      <c r="A396" s="37" t="s">
        <v>1988</v>
      </c>
      <c r="B396" s="37" t="s">
        <v>1780</v>
      </c>
      <c r="C396" s="37" t="s">
        <v>774</v>
      </c>
      <c r="F396" s="40">
        <v>44223</v>
      </c>
      <c r="G396" s="40">
        <v>44257</v>
      </c>
      <c r="H396" s="37">
        <v>24</v>
      </c>
      <c r="I396" s="37" t="s">
        <v>119</v>
      </c>
      <c r="J396" s="37" t="s">
        <v>54</v>
      </c>
      <c r="L396" s="39">
        <v>10</v>
      </c>
      <c r="M396" s="38">
        <v>0.2</v>
      </c>
      <c r="N396" s="37" t="s">
        <v>65</v>
      </c>
      <c r="O396" s="37" t="s">
        <v>56</v>
      </c>
      <c r="P396" s="37">
        <v>253</v>
      </c>
      <c r="R396" s="40">
        <v>44989</v>
      </c>
      <c r="Y396" s="39">
        <v>9.73</v>
      </c>
      <c r="Z396" s="39">
        <v>9.84</v>
      </c>
      <c r="AA396" s="39">
        <v>0.51</v>
      </c>
      <c r="AE396" s="37" t="s">
        <v>1796</v>
      </c>
      <c r="AF396" s="37" t="s">
        <v>90</v>
      </c>
      <c r="AG396" s="37" t="s">
        <v>773</v>
      </c>
      <c r="AH396" s="38">
        <v>-2.7E-2</v>
      </c>
    </row>
    <row r="397" spans="1:34" x14ac:dyDescent="0.2">
      <c r="A397" s="37" t="s">
        <v>1989</v>
      </c>
      <c r="B397" s="37" t="s">
        <v>1780</v>
      </c>
      <c r="C397" s="37" t="s">
        <v>1638</v>
      </c>
      <c r="F397" s="40">
        <v>44228</v>
      </c>
      <c r="G397" s="40">
        <v>44257</v>
      </c>
      <c r="H397" s="37">
        <v>24</v>
      </c>
      <c r="I397" s="37" t="s">
        <v>649</v>
      </c>
      <c r="J397" s="37" t="s">
        <v>54</v>
      </c>
      <c r="L397" s="39">
        <v>10</v>
      </c>
      <c r="M397" s="38">
        <v>0.16669999999999999</v>
      </c>
      <c r="N397" s="37" t="s">
        <v>79</v>
      </c>
      <c r="O397" s="37" t="s">
        <v>48</v>
      </c>
      <c r="P397" s="37">
        <v>287.5</v>
      </c>
      <c r="R397" s="40">
        <v>44989</v>
      </c>
      <c r="Y397" s="39">
        <v>9.76</v>
      </c>
      <c r="Z397" s="39">
        <v>9.7899999999999991</v>
      </c>
      <c r="AA397" s="39">
        <v>0.53</v>
      </c>
      <c r="AE397" s="37" t="s">
        <v>1798</v>
      </c>
      <c r="AF397" s="37" t="s">
        <v>87</v>
      </c>
      <c r="AG397" s="37" t="s">
        <v>118</v>
      </c>
      <c r="AH397" s="38">
        <v>-2.4E-2</v>
      </c>
    </row>
    <row r="398" spans="1:34" x14ac:dyDescent="0.2">
      <c r="A398" s="37" t="s">
        <v>1990</v>
      </c>
      <c r="B398" s="37" t="s">
        <v>1780</v>
      </c>
      <c r="C398" s="37" t="s">
        <v>651</v>
      </c>
      <c r="F398" s="40">
        <v>44231</v>
      </c>
      <c r="G398" s="40">
        <v>44257</v>
      </c>
      <c r="H398" s="37">
        <v>24</v>
      </c>
      <c r="I398" s="37" t="s">
        <v>649</v>
      </c>
      <c r="J398" s="37" t="s">
        <v>54</v>
      </c>
      <c r="L398" s="39">
        <v>10</v>
      </c>
      <c r="M398" s="38">
        <v>0.16669999999999999</v>
      </c>
      <c r="N398" s="37" t="s">
        <v>147</v>
      </c>
      <c r="O398" s="37" t="s">
        <v>56</v>
      </c>
      <c r="P398" s="37">
        <v>400</v>
      </c>
      <c r="R398" s="40">
        <v>44989</v>
      </c>
      <c r="Y398" s="39">
        <v>9.75</v>
      </c>
      <c r="Z398" s="39">
        <v>9.82</v>
      </c>
      <c r="AA398" s="39">
        <v>0.47</v>
      </c>
      <c r="AE398" s="37" t="s">
        <v>1786</v>
      </c>
      <c r="AF398" s="37" t="s">
        <v>200</v>
      </c>
      <c r="AG398" s="37" t="s">
        <v>648</v>
      </c>
      <c r="AH398" s="38">
        <v>-2.5000000000000001E-2</v>
      </c>
    </row>
    <row r="399" spans="1:34" x14ac:dyDescent="0.2">
      <c r="A399" s="37" t="s">
        <v>1991</v>
      </c>
      <c r="B399" s="37" t="s">
        <v>1780</v>
      </c>
      <c r="C399" s="37" t="s">
        <v>650</v>
      </c>
      <c r="F399" s="40">
        <v>44231</v>
      </c>
      <c r="G399" s="40">
        <v>44257</v>
      </c>
      <c r="H399" s="37">
        <v>24</v>
      </c>
      <c r="I399" s="37" t="s">
        <v>649</v>
      </c>
      <c r="J399" s="37" t="s">
        <v>54</v>
      </c>
      <c r="L399" s="39">
        <v>10</v>
      </c>
      <c r="M399" s="38">
        <v>0.16669999999999999</v>
      </c>
      <c r="N399" s="37" t="s">
        <v>147</v>
      </c>
      <c r="O399" s="37" t="s">
        <v>56</v>
      </c>
      <c r="P399" s="37">
        <v>400</v>
      </c>
      <c r="R399" s="40">
        <v>44989</v>
      </c>
      <c r="Y399" s="39">
        <v>9.73</v>
      </c>
      <c r="Z399" s="39">
        <v>9.77</v>
      </c>
      <c r="AA399" s="39">
        <v>0.47</v>
      </c>
      <c r="AE399" s="37" t="s">
        <v>1786</v>
      </c>
      <c r="AF399" s="37" t="s">
        <v>200</v>
      </c>
      <c r="AG399" s="37" t="s">
        <v>648</v>
      </c>
      <c r="AH399" s="38">
        <v>-2.7E-2</v>
      </c>
    </row>
    <row r="400" spans="1:34" x14ac:dyDescent="0.2">
      <c r="A400" s="37" t="s">
        <v>1992</v>
      </c>
      <c r="B400" s="37" t="s">
        <v>1780</v>
      </c>
      <c r="C400" s="37" t="s">
        <v>685</v>
      </c>
      <c r="F400" s="40">
        <v>44232</v>
      </c>
      <c r="G400" s="40">
        <v>44257</v>
      </c>
      <c r="H400" s="37" t="s">
        <v>150</v>
      </c>
      <c r="I400" s="37" t="s">
        <v>53</v>
      </c>
      <c r="J400" s="37" t="s">
        <v>54</v>
      </c>
      <c r="L400" s="39">
        <v>10</v>
      </c>
      <c r="M400" s="38">
        <v>0.33329999999999999</v>
      </c>
      <c r="N400" s="37" t="s">
        <v>79</v>
      </c>
      <c r="O400" s="37" t="s">
        <v>48</v>
      </c>
      <c r="P400" s="37">
        <v>463.9</v>
      </c>
      <c r="R400" s="40">
        <v>44989</v>
      </c>
      <c r="Y400" s="39">
        <v>9.7100000000000009</v>
      </c>
      <c r="Z400" s="39">
        <v>9.7899999999999991</v>
      </c>
      <c r="AA400" s="39">
        <v>0.27</v>
      </c>
      <c r="AE400" s="37" t="s">
        <v>1786</v>
      </c>
      <c r="AF400" s="37" t="s">
        <v>96</v>
      </c>
      <c r="AG400" s="37" t="s">
        <v>684</v>
      </c>
      <c r="AH400" s="38">
        <v>-2.9000000000000001E-2</v>
      </c>
    </row>
    <row r="401" spans="1:34" x14ac:dyDescent="0.2">
      <c r="A401" s="37" t="s">
        <v>1993</v>
      </c>
      <c r="B401" s="37" t="s">
        <v>1780</v>
      </c>
      <c r="C401" s="37" t="s">
        <v>1635</v>
      </c>
      <c r="F401" s="40">
        <v>44235</v>
      </c>
      <c r="G401" s="40">
        <v>44257</v>
      </c>
      <c r="H401" s="37">
        <v>24</v>
      </c>
      <c r="I401" s="37" t="s">
        <v>53</v>
      </c>
      <c r="J401" s="37" t="s">
        <v>54</v>
      </c>
      <c r="L401" s="39">
        <v>10</v>
      </c>
      <c r="M401" s="38">
        <v>0.33329999999999999</v>
      </c>
      <c r="N401" s="37" t="s">
        <v>66</v>
      </c>
      <c r="O401" s="37" t="s">
        <v>48</v>
      </c>
      <c r="P401" s="37">
        <v>425</v>
      </c>
      <c r="R401" s="40">
        <v>44989</v>
      </c>
      <c r="Y401" s="39">
        <v>9.74</v>
      </c>
      <c r="Z401" s="39">
        <v>9.82</v>
      </c>
      <c r="AA401" s="39">
        <v>0.25</v>
      </c>
      <c r="AE401" s="37" t="s">
        <v>1818</v>
      </c>
      <c r="AF401" s="37" t="s">
        <v>341</v>
      </c>
      <c r="AG401" s="37" t="s">
        <v>1634</v>
      </c>
      <c r="AH401" s="38">
        <v>-2.5999999999999999E-2</v>
      </c>
    </row>
    <row r="402" spans="1:34" x14ac:dyDescent="0.2">
      <c r="A402" s="37" t="s">
        <v>1994</v>
      </c>
      <c r="B402" s="37" t="s">
        <v>1780</v>
      </c>
      <c r="C402" s="37" t="s">
        <v>679</v>
      </c>
      <c r="F402" s="40">
        <v>44236</v>
      </c>
      <c r="G402" s="40">
        <v>44257</v>
      </c>
      <c r="H402" s="37" t="s">
        <v>150</v>
      </c>
      <c r="I402" s="37" t="s">
        <v>119</v>
      </c>
      <c r="J402" s="37" t="s">
        <v>54</v>
      </c>
      <c r="L402" s="39">
        <v>10</v>
      </c>
      <c r="M402" s="38">
        <v>0.2</v>
      </c>
      <c r="N402" s="37" t="s">
        <v>49</v>
      </c>
      <c r="O402" s="37" t="s">
        <v>48</v>
      </c>
      <c r="P402" s="37">
        <v>345</v>
      </c>
      <c r="R402" s="40">
        <v>44989</v>
      </c>
      <c r="Y402" s="39">
        <v>9.7200000000000006</v>
      </c>
      <c r="Z402" s="39">
        <v>9.8000000000000007</v>
      </c>
      <c r="AA402" s="39">
        <v>0.48</v>
      </c>
      <c r="AE402" s="37" t="s">
        <v>1811</v>
      </c>
      <c r="AF402" s="37" t="s">
        <v>678</v>
      </c>
      <c r="AG402" s="37" t="s">
        <v>677</v>
      </c>
      <c r="AH402" s="38">
        <v>-2.8000000000000001E-2</v>
      </c>
    </row>
    <row r="403" spans="1:34" x14ac:dyDescent="0.2">
      <c r="A403" s="37" t="s">
        <v>1995</v>
      </c>
      <c r="B403" s="37" t="s">
        <v>1780</v>
      </c>
      <c r="C403" s="37" t="s">
        <v>1322</v>
      </c>
      <c r="F403" s="40">
        <v>44236</v>
      </c>
      <c r="G403" s="40">
        <v>44257</v>
      </c>
      <c r="H403" s="37">
        <v>24</v>
      </c>
      <c r="I403" s="37" t="s">
        <v>53</v>
      </c>
      <c r="J403" s="37" t="s">
        <v>54</v>
      </c>
      <c r="L403" s="39">
        <v>10</v>
      </c>
      <c r="M403" s="38">
        <v>0.33329999999999999</v>
      </c>
      <c r="N403" s="37" t="s">
        <v>79</v>
      </c>
      <c r="O403" s="37" t="s">
        <v>48</v>
      </c>
      <c r="P403" s="37">
        <v>309.5</v>
      </c>
      <c r="R403" s="40">
        <v>44989</v>
      </c>
      <c r="Y403" s="39">
        <v>9.74</v>
      </c>
      <c r="Z403" s="39">
        <v>9.82</v>
      </c>
      <c r="AA403" s="39">
        <v>0.2</v>
      </c>
      <c r="AE403" s="37" t="s">
        <v>1786</v>
      </c>
      <c r="AF403" s="37" t="s">
        <v>251</v>
      </c>
      <c r="AG403" s="37" t="s">
        <v>1321</v>
      </c>
      <c r="AH403" s="38">
        <v>-2.7E-2</v>
      </c>
    </row>
    <row r="404" spans="1:34" x14ac:dyDescent="0.2">
      <c r="A404" s="37" t="s">
        <v>1996</v>
      </c>
      <c r="B404" s="37" t="s">
        <v>1780</v>
      </c>
      <c r="C404" s="37" t="s">
        <v>1148</v>
      </c>
      <c r="F404" s="40">
        <v>44237</v>
      </c>
      <c r="G404" s="40">
        <v>44257</v>
      </c>
      <c r="H404" s="37">
        <v>24</v>
      </c>
      <c r="I404" s="37" t="s">
        <v>53</v>
      </c>
      <c r="J404" s="37" t="s">
        <v>54</v>
      </c>
      <c r="L404" s="39">
        <v>10</v>
      </c>
      <c r="M404" s="38">
        <v>0.33329999999999999</v>
      </c>
      <c r="N404" s="37" t="s">
        <v>72</v>
      </c>
      <c r="O404" s="37" t="s">
        <v>48</v>
      </c>
      <c r="P404" s="37">
        <v>274.10000000000002</v>
      </c>
      <c r="R404" s="40">
        <v>44989</v>
      </c>
      <c r="Y404" s="39">
        <v>9.75</v>
      </c>
      <c r="Z404" s="39">
        <v>9.83</v>
      </c>
      <c r="AA404" s="39">
        <v>0.33</v>
      </c>
      <c r="AE404" s="37" t="s">
        <v>1805</v>
      </c>
      <c r="AF404" s="37" t="s">
        <v>52</v>
      </c>
      <c r="AG404" s="37" t="s">
        <v>662</v>
      </c>
      <c r="AH404" s="38">
        <v>-2.5999999999999999E-2</v>
      </c>
    </row>
    <row r="405" spans="1:34" x14ac:dyDescent="0.2">
      <c r="A405" s="37" t="s">
        <v>1997</v>
      </c>
      <c r="B405" s="37" t="s">
        <v>1780</v>
      </c>
      <c r="C405" s="37" t="s">
        <v>1609</v>
      </c>
      <c r="F405" s="40">
        <v>44238</v>
      </c>
      <c r="G405" s="40">
        <v>44257</v>
      </c>
      <c r="H405" s="37">
        <v>24</v>
      </c>
      <c r="I405" s="37" t="s">
        <v>69</v>
      </c>
      <c r="J405" s="37" t="s">
        <v>54</v>
      </c>
      <c r="L405" s="39">
        <v>10</v>
      </c>
      <c r="M405" s="38">
        <v>0.5</v>
      </c>
      <c r="N405" s="37" t="s">
        <v>49</v>
      </c>
      <c r="O405" s="37" t="s">
        <v>48</v>
      </c>
      <c r="P405" s="37">
        <v>287.5</v>
      </c>
      <c r="R405" s="40">
        <v>44989</v>
      </c>
      <c r="Y405" s="39">
        <v>9.75</v>
      </c>
      <c r="Z405" s="39">
        <v>9.8699999999999992</v>
      </c>
      <c r="AA405" s="39">
        <v>0.18</v>
      </c>
      <c r="AE405" s="37" t="s">
        <v>1419</v>
      </c>
      <c r="AF405" s="37" t="s">
        <v>251</v>
      </c>
      <c r="AG405" s="37" t="s">
        <v>1360</v>
      </c>
      <c r="AH405" s="38">
        <v>-2.5000000000000001E-2</v>
      </c>
    </row>
    <row r="406" spans="1:34" x14ac:dyDescent="0.2">
      <c r="A406" s="37" t="s">
        <v>1998</v>
      </c>
      <c r="B406" s="37" t="s">
        <v>1780</v>
      </c>
      <c r="C406" s="37" t="s">
        <v>1323</v>
      </c>
      <c r="F406" s="40">
        <v>44239</v>
      </c>
      <c r="G406" s="40">
        <v>44257</v>
      </c>
      <c r="H406" s="37">
        <v>24</v>
      </c>
      <c r="I406" s="37" t="s">
        <v>53</v>
      </c>
      <c r="J406" s="37" t="s">
        <v>54</v>
      </c>
      <c r="L406" s="39">
        <v>10</v>
      </c>
      <c r="M406" s="38">
        <v>0.33329999999999999</v>
      </c>
      <c r="N406" s="37" t="s">
        <v>72</v>
      </c>
      <c r="O406" s="37" t="s">
        <v>48</v>
      </c>
      <c r="P406" s="37">
        <v>287.5</v>
      </c>
      <c r="R406" s="40">
        <v>44989</v>
      </c>
      <c r="Y406" s="39">
        <v>9.74</v>
      </c>
      <c r="Z406" s="39">
        <v>9.81</v>
      </c>
      <c r="AA406" s="39">
        <v>0.37</v>
      </c>
      <c r="AE406" s="37" t="s">
        <v>1818</v>
      </c>
      <c r="AF406" s="37" t="s">
        <v>52</v>
      </c>
      <c r="AG406" s="37" t="s">
        <v>1211</v>
      </c>
      <c r="AH406" s="38">
        <v>-2.5999999999999999E-2</v>
      </c>
    </row>
    <row r="407" spans="1:34" x14ac:dyDescent="0.2">
      <c r="A407" s="37" t="s">
        <v>1999</v>
      </c>
      <c r="B407" s="37" t="s">
        <v>1780</v>
      </c>
      <c r="C407" s="37" t="s">
        <v>635</v>
      </c>
      <c r="F407" s="40">
        <v>44239</v>
      </c>
      <c r="G407" s="40">
        <v>44257</v>
      </c>
      <c r="H407" s="37">
        <v>24</v>
      </c>
      <c r="I407" s="37" t="s">
        <v>176</v>
      </c>
      <c r="J407" s="37" t="s">
        <v>54</v>
      </c>
      <c r="L407" s="39">
        <v>10</v>
      </c>
      <c r="M407" s="38">
        <v>0.25</v>
      </c>
      <c r="N407" s="37" t="s">
        <v>130</v>
      </c>
      <c r="O407" s="37" t="s">
        <v>56</v>
      </c>
      <c r="P407" s="37">
        <v>414</v>
      </c>
      <c r="R407" s="40">
        <v>44989</v>
      </c>
      <c r="Y407" s="39">
        <v>9.74</v>
      </c>
      <c r="Z407" s="39">
        <v>9.94</v>
      </c>
      <c r="AA407" s="39">
        <v>0.4</v>
      </c>
      <c r="AE407" s="37" t="s">
        <v>1782</v>
      </c>
      <c r="AF407" s="37" t="s">
        <v>51</v>
      </c>
      <c r="AG407" s="37" t="s">
        <v>634</v>
      </c>
      <c r="AH407" s="38">
        <v>-2.5999999999999999E-2</v>
      </c>
    </row>
    <row r="408" spans="1:34" x14ac:dyDescent="0.2">
      <c r="A408" s="37" t="s">
        <v>2000</v>
      </c>
      <c r="B408" s="37" t="s">
        <v>1780</v>
      </c>
      <c r="C408" s="37" t="s">
        <v>717</v>
      </c>
      <c r="F408" s="40">
        <v>44236</v>
      </c>
      <c r="G408" s="40">
        <v>44258</v>
      </c>
      <c r="H408" s="37">
        <v>24</v>
      </c>
      <c r="I408" s="37" t="s">
        <v>53</v>
      </c>
      <c r="J408" s="37" t="s">
        <v>54</v>
      </c>
      <c r="L408" s="39">
        <v>10</v>
      </c>
      <c r="M408" s="38">
        <v>0.33329999999999999</v>
      </c>
      <c r="N408" s="37" t="s">
        <v>147</v>
      </c>
      <c r="O408" s="37" t="s">
        <v>48</v>
      </c>
      <c r="P408" s="37">
        <v>345</v>
      </c>
      <c r="R408" s="40">
        <v>44990</v>
      </c>
      <c r="Y408" s="39">
        <v>9.74</v>
      </c>
      <c r="Z408" s="39">
        <v>9.83</v>
      </c>
      <c r="AA408" s="39">
        <v>0.22</v>
      </c>
      <c r="AE408" s="37" t="s">
        <v>1419</v>
      </c>
      <c r="AF408" s="37" t="s">
        <v>52</v>
      </c>
      <c r="AG408" s="37" t="s">
        <v>147</v>
      </c>
      <c r="AH408" s="38">
        <v>-2.5999999999999999E-2</v>
      </c>
    </row>
    <row r="409" spans="1:34" x14ac:dyDescent="0.2">
      <c r="A409" s="37" t="s">
        <v>2001</v>
      </c>
      <c r="B409" s="37" t="s">
        <v>1780</v>
      </c>
      <c r="C409" s="37" t="s">
        <v>245</v>
      </c>
      <c r="F409" s="40">
        <v>44218</v>
      </c>
      <c r="G409" s="40">
        <v>44259</v>
      </c>
      <c r="H409" s="37">
        <v>24</v>
      </c>
      <c r="I409" s="37" t="s">
        <v>53</v>
      </c>
      <c r="J409" s="37" t="s">
        <v>54</v>
      </c>
      <c r="L409" s="39">
        <v>10</v>
      </c>
      <c r="M409" s="38">
        <v>0.33329999999999999</v>
      </c>
      <c r="N409" s="37" t="s">
        <v>147</v>
      </c>
      <c r="O409" s="37" t="s">
        <v>48</v>
      </c>
      <c r="P409" s="37">
        <v>213.1</v>
      </c>
      <c r="R409" s="40">
        <v>44993</v>
      </c>
      <c r="Y409" s="39">
        <v>9.74</v>
      </c>
      <c r="Z409" s="39">
        <v>9.81</v>
      </c>
      <c r="AA409" s="39">
        <v>0.4</v>
      </c>
      <c r="AE409" s="37" t="s">
        <v>1895</v>
      </c>
      <c r="AF409" s="37" t="s">
        <v>51</v>
      </c>
      <c r="AG409" s="37" t="s">
        <v>244</v>
      </c>
      <c r="AH409" s="38">
        <v>-2.7E-2</v>
      </c>
    </row>
    <row r="410" spans="1:34" x14ac:dyDescent="0.2">
      <c r="A410" s="37" t="s">
        <v>2002</v>
      </c>
      <c r="B410" s="37" t="s">
        <v>1780</v>
      </c>
      <c r="C410" s="37" t="s">
        <v>1574</v>
      </c>
      <c r="F410" s="40">
        <v>44225</v>
      </c>
      <c r="G410" s="40">
        <v>44259</v>
      </c>
      <c r="H410" s="37">
        <v>24</v>
      </c>
      <c r="I410" s="37" t="s">
        <v>176</v>
      </c>
      <c r="J410" s="37" t="s">
        <v>54</v>
      </c>
      <c r="L410" s="39">
        <v>10</v>
      </c>
      <c r="M410" s="38">
        <v>0.25</v>
      </c>
      <c r="N410" s="37" t="s">
        <v>79</v>
      </c>
      <c r="O410" s="37" t="s">
        <v>48</v>
      </c>
      <c r="P410" s="37">
        <v>155.30000000000001</v>
      </c>
      <c r="R410" s="40">
        <v>44993</v>
      </c>
      <c r="Y410" s="39">
        <v>9.74</v>
      </c>
      <c r="Z410" s="39">
        <v>9.92</v>
      </c>
      <c r="AA410" s="39">
        <v>0.51</v>
      </c>
      <c r="AE410" s="37" t="s">
        <v>1798</v>
      </c>
      <c r="AF410" s="37" t="s">
        <v>122</v>
      </c>
      <c r="AG410" s="37" t="s">
        <v>1573</v>
      </c>
      <c r="AH410" s="38">
        <v>-2.7E-2</v>
      </c>
    </row>
    <row r="411" spans="1:34" x14ac:dyDescent="0.2">
      <c r="A411" s="37" t="s">
        <v>2003</v>
      </c>
      <c r="B411" s="37" t="s">
        <v>1780</v>
      </c>
      <c r="C411" s="37" t="s">
        <v>998</v>
      </c>
      <c r="F411" s="40">
        <v>44228</v>
      </c>
      <c r="G411" s="40">
        <v>44259</v>
      </c>
      <c r="H411" s="37">
        <v>24</v>
      </c>
      <c r="I411" s="37" t="s">
        <v>176</v>
      </c>
      <c r="J411" s="37" t="s">
        <v>54</v>
      </c>
      <c r="L411" s="39">
        <v>10</v>
      </c>
      <c r="M411" s="38">
        <v>0.25</v>
      </c>
      <c r="N411" s="37" t="s">
        <v>72</v>
      </c>
      <c r="O411" s="37" t="s">
        <v>48</v>
      </c>
      <c r="P411" s="37">
        <v>851.5</v>
      </c>
      <c r="R411" s="40">
        <v>44993</v>
      </c>
      <c r="Y411" s="39">
        <v>9.74</v>
      </c>
      <c r="Z411" s="39">
        <v>9.86</v>
      </c>
      <c r="AA411" s="39">
        <v>0.48</v>
      </c>
      <c r="AE411" s="37" t="s">
        <v>1786</v>
      </c>
      <c r="AF411" s="37" t="s">
        <v>75</v>
      </c>
      <c r="AG411" s="37" t="s">
        <v>997</v>
      </c>
      <c r="AH411" s="38">
        <v>-2.7E-2</v>
      </c>
    </row>
    <row r="412" spans="1:34" x14ac:dyDescent="0.2">
      <c r="A412" s="37" t="s">
        <v>2004</v>
      </c>
      <c r="B412" s="37" t="s">
        <v>1780</v>
      </c>
      <c r="C412" s="37" t="s">
        <v>510</v>
      </c>
      <c r="F412" s="40">
        <v>44232</v>
      </c>
      <c r="G412" s="40">
        <v>44259</v>
      </c>
      <c r="H412" s="37">
        <v>24</v>
      </c>
      <c r="I412" s="37" t="s">
        <v>176</v>
      </c>
      <c r="J412" s="37" t="s">
        <v>54</v>
      </c>
      <c r="L412" s="39">
        <v>10</v>
      </c>
      <c r="M412" s="38">
        <v>0.25</v>
      </c>
      <c r="N412" s="37" t="s">
        <v>235</v>
      </c>
      <c r="O412" s="37" t="s">
        <v>48</v>
      </c>
      <c r="P412" s="37">
        <v>317</v>
      </c>
      <c r="R412" s="40">
        <v>44993</v>
      </c>
      <c r="Y412" s="39">
        <v>9.74</v>
      </c>
      <c r="Z412" s="39">
        <v>9.7799999999999994</v>
      </c>
      <c r="AA412" s="39">
        <v>0.31</v>
      </c>
      <c r="AE412" s="37" t="s">
        <v>1781</v>
      </c>
      <c r="AF412" s="37" t="s">
        <v>149</v>
      </c>
      <c r="AG412" s="37" t="s">
        <v>509</v>
      </c>
      <c r="AH412" s="38">
        <v>-2.5999999999999999E-2</v>
      </c>
    </row>
    <row r="413" spans="1:34" x14ac:dyDescent="0.2">
      <c r="A413" s="37" t="s">
        <v>2005</v>
      </c>
      <c r="B413" s="37" t="s">
        <v>1780</v>
      </c>
      <c r="C413" s="37" t="s">
        <v>1731</v>
      </c>
      <c r="F413" s="40">
        <v>44238</v>
      </c>
      <c r="G413" s="40">
        <v>44259</v>
      </c>
      <c r="H413" s="37">
        <v>24</v>
      </c>
      <c r="I413" s="37" t="s">
        <v>53</v>
      </c>
      <c r="J413" s="37" t="s">
        <v>54</v>
      </c>
      <c r="L413" s="39">
        <v>10</v>
      </c>
      <c r="M413" s="38">
        <v>0.33329999999999999</v>
      </c>
      <c r="N413" s="37" t="s">
        <v>65</v>
      </c>
      <c r="O413" s="37" t="s">
        <v>48</v>
      </c>
      <c r="P413" s="37">
        <v>345</v>
      </c>
      <c r="R413" s="40">
        <v>44993</v>
      </c>
      <c r="V413" s="37" t="s">
        <v>66</v>
      </c>
      <c r="W413" s="37" t="s">
        <v>56</v>
      </c>
      <c r="Y413" s="39">
        <v>9.76</v>
      </c>
      <c r="Z413" s="39">
        <v>9.85</v>
      </c>
      <c r="AA413" s="39">
        <v>0.19</v>
      </c>
      <c r="AE413" s="37" t="s">
        <v>1784</v>
      </c>
      <c r="AF413" s="37" t="s">
        <v>1730</v>
      </c>
      <c r="AG413" s="37" t="s">
        <v>1729</v>
      </c>
      <c r="AH413" s="38">
        <v>-2.4E-2</v>
      </c>
    </row>
    <row r="414" spans="1:34" x14ac:dyDescent="0.2">
      <c r="A414" s="37" t="s">
        <v>2006</v>
      </c>
      <c r="B414" s="37" t="s">
        <v>1780</v>
      </c>
      <c r="C414" s="37" t="s">
        <v>844</v>
      </c>
      <c r="F414" s="40">
        <v>44239</v>
      </c>
      <c r="G414" s="40">
        <v>44259</v>
      </c>
      <c r="H414" s="37" t="s">
        <v>594</v>
      </c>
      <c r="I414" s="37" t="s">
        <v>83</v>
      </c>
      <c r="L414" s="39">
        <v>10</v>
      </c>
      <c r="M414" s="38">
        <v>0</v>
      </c>
      <c r="N414" s="37" t="s">
        <v>49</v>
      </c>
      <c r="O414" s="37" t="s">
        <v>48</v>
      </c>
      <c r="P414" s="37">
        <v>345</v>
      </c>
      <c r="R414" s="40">
        <v>44993</v>
      </c>
      <c r="Y414" s="39">
        <v>9.75</v>
      </c>
      <c r="AE414" s="37" t="s">
        <v>1798</v>
      </c>
      <c r="AF414" s="37" t="s">
        <v>74</v>
      </c>
      <c r="AG414" s="37" t="s">
        <v>49</v>
      </c>
      <c r="AH414" s="38">
        <v>-2.5000000000000001E-2</v>
      </c>
    </row>
    <row r="415" spans="1:34" x14ac:dyDescent="0.2">
      <c r="A415" s="37" t="s">
        <v>2007</v>
      </c>
      <c r="B415" s="37" t="s">
        <v>1780</v>
      </c>
      <c r="C415" s="37" t="s">
        <v>433</v>
      </c>
      <c r="F415" s="40">
        <v>44239</v>
      </c>
      <c r="G415" s="40">
        <v>44259</v>
      </c>
      <c r="H415" s="37">
        <v>24</v>
      </c>
      <c r="I415" s="37" t="s">
        <v>119</v>
      </c>
      <c r="J415" s="37" t="s">
        <v>54</v>
      </c>
      <c r="L415" s="39">
        <v>10</v>
      </c>
      <c r="M415" s="38">
        <v>0.2</v>
      </c>
      <c r="N415" s="37" t="s">
        <v>235</v>
      </c>
      <c r="O415" s="37" t="s">
        <v>48</v>
      </c>
      <c r="P415" s="37">
        <v>345</v>
      </c>
      <c r="R415" s="40">
        <v>44993</v>
      </c>
      <c r="Y415" s="39">
        <v>9.7200000000000006</v>
      </c>
      <c r="Z415" s="39">
        <v>9.7899999999999991</v>
      </c>
      <c r="AA415" s="39">
        <v>0.48</v>
      </c>
      <c r="AE415" s="37" t="s">
        <v>1798</v>
      </c>
      <c r="AF415" s="37" t="s">
        <v>267</v>
      </c>
      <c r="AG415" s="37" t="s">
        <v>388</v>
      </c>
      <c r="AH415" s="38">
        <v>-2.8000000000000001E-2</v>
      </c>
    </row>
    <row r="416" spans="1:34" x14ac:dyDescent="0.2">
      <c r="A416" s="37" t="s">
        <v>2008</v>
      </c>
      <c r="B416" s="37" t="s">
        <v>1780</v>
      </c>
      <c r="C416" s="37" t="s">
        <v>754</v>
      </c>
      <c r="F416" s="40">
        <v>44243</v>
      </c>
      <c r="G416" s="40">
        <v>44259</v>
      </c>
      <c r="H416" s="37">
        <v>24</v>
      </c>
      <c r="I416" s="37" t="s">
        <v>53</v>
      </c>
      <c r="J416" s="37" t="s">
        <v>54</v>
      </c>
      <c r="L416" s="39">
        <v>10</v>
      </c>
      <c r="M416" s="38">
        <v>0.33329999999999999</v>
      </c>
      <c r="N416" s="37" t="s">
        <v>79</v>
      </c>
      <c r="O416" s="37" t="s">
        <v>56</v>
      </c>
      <c r="P416" s="37">
        <v>400</v>
      </c>
      <c r="R416" s="40">
        <v>44993</v>
      </c>
      <c r="Y416" s="39">
        <v>9.74</v>
      </c>
      <c r="Z416" s="39">
        <v>10.01</v>
      </c>
      <c r="AA416" s="39">
        <v>0.36</v>
      </c>
      <c r="AE416" s="37" t="s">
        <v>1419</v>
      </c>
      <c r="AF416" s="37" t="s">
        <v>51</v>
      </c>
      <c r="AG416" s="37" t="s">
        <v>751</v>
      </c>
      <c r="AH416" s="38">
        <v>-2.6499999999999999E-2</v>
      </c>
    </row>
    <row r="417" spans="1:34" x14ac:dyDescent="0.2">
      <c r="A417" s="37" t="s">
        <v>1564</v>
      </c>
      <c r="B417" s="37" t="s">
        <v>1780</v>
      </c>
      <c r="C417" s="37" t="s">
        <v>1565</v>
      </c>
      <c r="F417" s="40">
        <v>44221</v>
      </c>
      <c r="G417" s="40">
        <v>44260</v>
      </c>
      <c r="H417" s="37">
        <v>24</v>
      </c>
      <c r="I417" s="37" t="s">
        <v>176</v>
      </c>
      <c r="J417" s="37" t="s">
        <v>54</v>
      </c>
      <c r="L417" s="39">
        <v>10</v>
      </c>
      <c r="M417" s="38">
        <v>0.25</v>
      </c>
      <c r="N417" s="37" t="s">
        <v>79</v>
      </c>
      <c r="O417" s="37" t="s">
        <v>48</v>
      </c>
      <c r="P417" s="37">
        <v>276</v>
      </c>
      <c r="R417" s="40">
        <v>44994</v>
      </c>
      <c r="Y417" s="39">
        <v>9.75</v>
      </c>
      <c r="Z417" s="39">
        <v>9.83</v>
      </c>
      <c r="AA417" s="39">
        <v>0.45</v>
      </c>
      <c r="AE417" s="37" t="s">
        <v>1419</v>
      </c>
      <c r="AF417" s="37" t="s">
        <v>52</v>
      </c>
      <c r="AG417" s="37" t="s">
        <v>118</v>
      </c>
      <c r="AH417" s="38">
        <v>-2.5000000000000001E-2</v>
      </c>
    </row>
    <row r="418" spans="1:34" x14ac:dyDescent="0.2">
      <c r="A418" s="37" t="s">
        <v>2009</v>
      </c>
      <c r="B418" s="37" t="s">
        <v>1780</v>
      </c>
      <c r="C418" s="37" t="s">
        <v>796</v>
      </c>
      <c r="F418" s="40">
        <v>44239</v>
      </c>
      <c r="G418" s="40">
        <v>44260</v>
      </c>
      <c r="H418" s="37">
        <v>24</v>
      </c>
      <c r="I418" s="37" t="s">
        <v>83</v>
      </c>
      <c r="L418" s="39">
        <v>10</v>
      </c>
      <c r="M418" s="38">
        <v>0</v>
      </c>
      <c r="N418" s="37" t="s">
        <v>49</v>
      </c>
      <c r="O418" s="37" t="s">
        <v>48</v>
      </c>
      <c r="P418" s="37">
        <v>222.7</v>
      </c>
      <c r="R418" s="40">
        <v>44994</v>
      </c>
      <c r="Y418" s="39">
        <v>9.76</v>
      </c>
      <c r="AE418" s="37" t="s">
        <v>1895</v>
      </c>
      <c r="AF418" s="37" t="s">
        <v>241</v>
      </c>
      <c r="AG418" s="37" t="s">
        <v>49</v>
      </c>
      <c r="AH418" s="38">
        <v>-2.4E-2</v>
      </c>
    </row>
    <row r="419" spans="1:34" x14ac:dyDescent="0.2">
      <c r="A419" s="37" t="s">
        <v>2010</v>
      </c>
      <c r="B419" s="37" t="s">
        <v>1780</v>
      </c>
      <c r="C419" s="37" t="s">
        <v>120</v>
      </c>
      <c r="F419" s="40">
        <v>44244</v>
      </c>
      <c r="G419" s="40">
        <v>44260</v>
      </c>
      <c r="H419" s="37">
        <v>24</v>
      </c>
      <c r="I419" s="37" t="s">
        <v>119</v>
      </c>
      <c r="J419" s="37" t="s">
        <v>54</v>
      </c>
      <c r="L419" s="39">
        <v>10</v>
      </c>
      <c r="M419" s="38">
        <v>0.2</v>
      </c>
      <c r="N419" s="37" t="s">
        <v>79</v>
      </c>
      <c r="O419" s="37" t="s">
        <v>48</v>
      </c>
      <c r="P419" s="37">
        <v>548.79999999999995</v>
      </c>
      <c r="R419" s="40">
        <v>44994</v>
      </c>
      <c r="Y419" s="39">
        <v>9.75</v>
      </c>
      <c r="Z419" s="39">
        <v>9.86</v>
      </c>
      <c r="AA419" s="39">
        <v>0.6</v>
      </c>
      <c r="AE419" s="37" t="s">
        <v>1786</v>
      </c>
      <c r="AF419" s="37" t="s">
        <v>51</v>
      </c>
      <c r="AG419" s="37" t="s">
        <v>118</v>
      </c>
      <c r="AH419" s="38">
        <v>-2.5499999999999998E-2</v>
      </c>
    </row>
    <row r="420" spans="1:34" x14ac:dyDescent="0.2">
      <c r="A420" s="37" t="s">
        <v>2011</v>
      </c>
      <c r="B420" s="37" t="s">
        <v>1780</v>
      </c>
      <c r="C420" s="37" t="s">
        <v>918</v>
      </c>
      <c r="F420" s="40">
        <v>44244</v>
      </c>
      <c r="G420" s="40">
        <v>44260</v>
      </c>
      <c r="H420" s="37">
        <v>24</v>
      </c>
      <c r="I420" s="37" t="s">
        <v>119</v>
      </c>
      <c r="J420" s="37" t="s">
        <v>54</v>
      </c>
      <c r="L420" s="39">
        <v>10</v>
      </c>
      <c r="M420" s="38">
        <v>0.2</v>
      </c>
      <c r="N420" s="37" t="s">
        <v>79</v>
      </c>
      <c r="O420" s="37" t="s">
        <v>48</v>
      </c>
      <c r="P420" s="37">
        <v>258.8</v>
      </c>
      <c r="R420" s="40">
        <v>44994</v>
      </c>
      <c r="Y420" s="39">
        <v>9.74</v>
      </c>
      <c r="Z420" s="39">
        <v>9.86</v>
      </c>
      <c r="AA420" s="39">
        <v>0.5</v>
      </c>
      <c r="AE420" s="37" t="s">
        <v>1811</v>
      </c>
      <c r="AF420" s="37" t="s">
        <v>68</v>
      </c>
      <c r="AG420" s="37" t="s">
        <v>118</v>
      </c>
      <c r="AH420" s="38">
        <v>-2.58E-2</v>
      </c>
    </row>
    <row r="421" spans="1:34" x14ac:dyDescent="0.2">
      <c r="A421" s="37" t="s">
        <v>2012</v>
      </c>
      <c r="B421" s="37" t="s">
        <v>1780</v>
      </c>
      <c r="C421" s="37" t="s">
        <v>913</v>
      </c>
      <c r="F421" s="40">
        <v>44244</v>
      </c>
      <c r="G421" s="40">
        <v>44260</v>
      </c>
      <c r="H421" s="37">
        <v>24</v>
      </c>
      <c r="I421" s="37" t="s">
        <v>119</v>
      </c>
      <c r="J421" s="37" t="s">
        <v>54</v>
      </c>
      <c r="L421" s="39">
        <v>10</v>
      </c>
      <c r="M421" s="38">
        <v>0.2</v>
      </c>
      <c r="N421" s="37" t="s">
        <v>49</v>
      </c>
      <c r="O421" s="37" t="s">
        <v>48</v>
      </c>
      <c r="P421" s="37">
        <v>287.5</v>
      </c>
      <c r="R421" s="40">
        <v>44994</v>
      </c>
      <c r="Y421" s="39">
        <v>9.74</v>
      </c>
      <c r="Z421" s="39">
        <v>9.7799999999999994</v>
      </c>
      <c r="AA421" s="39">
        <v>0.5</v>
      </c>
      <c r="AE421" s="37" t="s">
        <v>1811</v>
      </c>
      <c r="AF421" s="37" t="s">
        <v>68</v>
      </c>
      <c r="AG421" s="37" t="s">
        <v>246</v>
      </c>
      <c r="AH421" s="38">
        <v>-2.5999999999999999E-2</v>
      </c>
    </row>
    <row r="422" spans="1:34" x14ac:dyDescent="0.2">
      <c r="A422" s="37" t="s">
        <v>2013</v>
      </c>
      <c r="B422" s="37" t="s">
        <v>1780</v>
      </c>
      <c r="C422" s="37" t="s">
        <v>121</v>
      </c>
      <c r="F422" s="40">
        <v>44244</v>
      </c>
      <c r="G422" s="40">
        <v>44260</v>
      </c>
      <c r="H422" s="37">
        <v>24</v>
      </c>
      <c r="I422" s="37" t="s">
        <v>119</v>
      </c>
      <c r="J422" s="37" t="s">
        <v>54</v>
      </c>
      <c r="L422" s="39">
        <v>10</v>
      </c>
      <c r="M422" s="38">
        <v>0.2</v>
      </c>
      <c r="N422" s="37" t="s">
        <v>79</v>
      </c>
      <c r="O422" s="37" t="s">
        <v>48</v>
      </c>
      <c r="P422" s="37">
        <v>283.39999999999998</v>
      </c>
      <c r="R422" s="40">
        <v>44994</v>
      </c>
      <c r="Y422" s="39">
        <v>9.7899999999999991</v>
      </c>
      <c r="Z422" s="39">
        <v>9.8699999999999992</v>
      </c>
      <c r="AA422" s="39">
        <v>0.66</v>
      </c>
      <c r="AE422" s="37" t="s">
        <v>1786</v>
      </c>
      <c r="AF422" s="37" t="s">
        <v>51</v>
      </c>
      <c r="AG422" s="37" t="s">
        <v>118</v>
      </c>
      <c r="AH422" s="38">
        <v>-2.1999999999999999E-2</v>
      </c>
    </row>
    <row r="423" spans="1:34" x14ac:dyDescent="0.2">
      <c r="A423" s="37" t="s">
        <v>2014</v>
      </c>
      <c r="B423" s="37" t="s">
        <v>1780</v>
      </c>
      <c r="C423" s="37" t="s">
        <v>572</v>
      </c>
      <c r="F423" s="40">
        <v>44225</v>
      </c>
      <c r="G423" s="40">
        <v>44264</v>
      </c>
      <c r="H423" s="37">
        <v>24</v>
      </c>
      <c r="I423" s="37" t="s">
        <v>119</v>
      </c>
      <c r="J423" s="37" t="s">
        <v>54</v>
      </c>
      <c r="L423" s="39">
        <v>10</v>
      </c>
      <c r="M423" s="38">
        <v>0.2</v>
      </c>
      <c r="N423" s="37" t="s">
        <v>79</v>
      </c>
      <c r="O423" s="37" t="s">
        <v>48</v>
      </c>
      <c r="P423" s="37">
        <v>408.5</v>
      </c>
      <c r="R423" s="40">
        <v>44996</v>
      </c>
      <c r="Y423" s="39">
        <v>9.73</v>
      </c>
      <c r="Z423" s="39">
        <v>9.81</v>
      </c>
      <c r="AA423" s="39">
        <v>0.47</v>
      </c>
      <c r="AE423" s="37" t="s">
        <v>1805</v>
      </c>
      <c r="AF423" s="37" t="s">
        <v>51</v>
      </c>
      <c r="AG423" s="37" t="s">
        <v>571</v>
      </c>
      <c r="AH423" s="38">
        <v>-2.8000000000000001E-2</v>
      </c>
    </row>
    <row r="424" spans="1:34" x14ac:dyDescent="0.2">
      <c r="A424" s="37" t="s">
        <v>2015</v>
      </c>
      <c r="B424" s="37" t="s">
        <v>1780</v>
      </c>
      <c r="C424" s="37" t="s">
        <v>332</v>
      </c>
      <c r="F424" s="40">
        <v>44232</v>
      </c>
      <c r="G424" s="40">
        <v>44264</v>
      </c>
      <c r="H424" s="37">
        <v>24</v>
      </c>
      <c r="I424" s="37" t="s">
        <v>83</v>
      </c>
      <c r="L424" s="39">
        <v>10</v>
      </c>
      <c r="M424" s="38">
        <v>0</v>
      </c>
      <c r="N424" s="37" t="s">
        <v>49</v>
      </c>
      <c r="O424" s="37" t="s">
        <v>48</v>
      </c>
      <c r="P424" s="37">
        <v>230</v>
      </c>
      <c r="R424" s="40">
        <v>44996</v>
      </c>
      <c r="Y424" s="39">
        <v>9.76</v>
      </c>
      <c r="AE424" s="37" t="s">
        <v>1786</v>
      </c>
      <c r="AF424" s="37" t="s">
        <v>51</v>
      </c>
      <c r="AG424" s="37" t="s">
        <v>331</v>
      </c>
      <c r="AH424" s="38">
        <v>-2.46E-2</v>
      </c>
    </row>
    <row r="425" spans="1:34" x14ac:dyDescent="0.2">
      <c r="A425" s="37" t="s">
        <v>2016</v>
      </c>
      <c r="B425" s="37" t="s">
        <v>1780</v>
      </c>
      <c r="C425" s="37" t="s">
        <v>1707</v>
      </c>
      <c r="F425" s="40">
        <v>44239</v>
      </c>
      <c r="G425" s="40">
        <v>44264</v>
      </c>
      <c r="H425" s="37">
        <v>24</v>
      </c>
      <c r="I425" s="37" t="s">
        <v>119</v>
      </c>
      <c r="J425" s="37" t="s">
        <v>54</v>
      </c>
      <c r="L425" s="39">
        <v>10</v>
      </c>
      <c r="M425" s="38">
        <v>0.2</v>
      </c>
      <c r="N425" s="37" t="s">
        <v>49</v>
      </c>
      <c r="O425" s="37" t="s">
        <v>48</v>
      </c>
      <c r="P425" s="37">
        <v>495.9</v>
      </c>
      <c r="R425" s="40">
        <v>44996</v>
      </c>
      <c r="Y425" s="39">
        <v>9.75</v>
      </c>
      <c r="Z425" s="39">
        <v>9.85</v>
      </c>
      <c r="AA425" s="39">
        <v>0.42</v>
      </c>
      <c r="AE425" s="37" t="s">
        <v>1786</v>
      </c>
      <c r="AF425" s="37" t="s">
        <v>52</v>
      </c>
      <c r="AG425" s="37" t="s">
        <v>1706</v>
      </c>
      <c r="AH425" s="38">
        <v>-2.5999999999999999E-2</v>
      </c>
    </row>
    <row r="426" spans="1:34" x14ac:dyDescent="0.2">
      <c r="A426" s="37" t="s">
        <v>2017</v>
      </c>
      <c r="B426" s="37" t="s">
        <v>1780</v>
      </c>
      <c r="C426" s="37" t="s">
        <v>1662</v>
      </c>
      <c r="F426" s="40">
        <v>44229</v>
      </c>
      <c r="G426" s="40">
        <v>44265</v>
      </c>
      <c r="H426" s="37">
        <v>24</v>
      </c>
      <c r="I426" s="37" t="s">
        <v>53</v>
      </c>
      <c r="J426" s="37" t="s">
        <v>54</v>
      </c>
      <c r="L426" s="39">
        <v>10</v>
      </c>
      <c r="M426" s="38">
        <v>0.33329999999999999</v>
      </c>
      <c r="N426" s="37" t="s">
        <v>49</v>
      </c>
      <c r="O426" s="37" t="s">
        <v>48</v>
      </c>
      <c r="P426" s="37">
        <v>310</v>
      </c>
      <c r="R426" s="40">
        <v>44997</v>
      </c>
      <c r="Y426" s="39">
        <v>9.73</v>
      </c>
      <c r="Z426" s="39">
        <v>9.86</v>
      </c>
      <c r="AA426" s="39">
        <v>0.46</v>
      </c>
      <c r="AE426" s="37" t="s">
        <v>1786</v>
      </c>
      <c r="AF426" s="37" t="s">
        <v>51</v>
      </c>
      <c r="AG426" s="37" t="s">
        <v>1661</v>
      </c>
      <c r="AH426" s="38">
        <v>-2.7E-2</v>
      </c>
    </row>
    <row r="427" spans="1:34" x14ac:dyDescent="0.2">
      <c r="A427" s="37" t="s">
        <v>2018</v>
      </c>
      <c r="B427" s="37" t="s">
        <v>1780</v>
      </c>
      <c r="C427" s="37" t="s">
        <v>1285</v>
      </c>
      <c r="F427" s="40">
        <v>44239</v>
      </c>
      <c r="G427" s="40">
        <v>44265</v>
      </c>
      <c r="H427" s="37">
        <v>24</v>
      </c>
      <c r="I427" s="37" t="s">
        <v>176</v>
      </c>
      <c r="J427" s="37" t="s">
        <v>54</v>
      </c>
      <c r="L427" s="39">
        <v>10</v>
      </c>
      <c r="M427" s="38">
        <v>0.25</v>
      </c>
      <c r="N427" s="37" t="s">
        <v>130</v>
      </c>
      <c r="O427" s="37" t="s">
        <v>48</v>
      </c>
      <c r="P427" s="37">
        <v>333.5</v>
      </c>
      <c r="R427" s="40">
        <v>44997</v>
      </c>
      <c r="Y427" s="39">
        <v>9.7100000000000009</v>
      </c>
      <c r="Z427" s="39">
        <v>9.8000000000000007</v>
      </c>
      <c r="AA427" s="39">
        <v>0.45</v>
      </c>
      <c r="AE427" s="37" t="s">
        <v>1895</v>
      </c>
      <c r="AF427" s="37" t="s">
        <v>209</v>
      </c>
      <c r="AG427" s="37" t="s">
        <v>1284</v>
      </c>
      <c r="AH427" s="38">
        <v>-2.9000000000000001E-2</v>
      </c>
    </row>
    <row r="428" spans="1:34" x14ac:dyDescent="0.2">
      <c r="A428" s="37" t="s">
        <v>2019</v>
      </c>
      <c r="B428" s="37" t="s">
        <v>1780</v>
      </c>
      <c r="C428" s="37" t="s">
        <v>1404</v>
      </c>
      <c r="F428" s="40">
        <v>44239</v>
      </c>
      <c r="G428" s="40">
        <v>44265</v>
      </c>
      <c r="H428" s="37">
        <v>24</v>
      </c>
      <c r="I428" s="37" t="s">
        <v>119</v>
      </c>
      <c r="J428" s="37" t="s">
        <v>54</v>
      </c>
      <c r="L428" s="39">
        <v>10</v>
      </c>
      <c r="M428" s="38">
        <v>0.2</v>
      </c>
      <c r="N428" s="37" t="s">
        <v>79</v>
      </c>
      <c r="O428" s="37" t="s">
        <v>48</v>
      </c>
      <c r="P428" s="37">
        <v>330</v>
      </c>
      <c r="R428" s="40">
        <v>44997</v>
      </c>
      <c r="Y428" s="39">
        <v>9.74</v>
      </c>
      <c r="Z428" s="39">
        <v>9.8000000000000007</v>
      </c>
      <c r="AA428" s="39">
        <v>0.46</v>
      </c>
      <c r="AE428" s="37" t="s">
        <v>1895</v>
      </c>
      <c r="AF428" s="37" t="s">
        <v>68</v>
      </c>
      <c r="AG428" s="37" t="s">
        <v>118</v>
      </c>
      <c r="AH428" s="38">
        <v>-2.5999999999999999E-2</v>
      </c>
    </row>
    <row r="429" spans="1:34" x14ac:dyDescent="0.2">
      <c r="A429" s="37" t="s">
        <v>2020</v>
      </c>
      <c r="B429" s="37" t="s">
        <v>1780</v>
      </c>
      <c r="C429" s="37" t="s">
        <v>205</v>
      </c>
      <c r="F429" s="40">
        <v>44243</v>
      </c>
      <c r="G429" s="40">
        <v>44265</v>
      </c>
      <c r="H429" s="37">
        <v>24</v>
      </c>
      <c r="I429" s="37" t="s">
        <v>83</v>
      </c>
      <c r="L429" s="39">
        <v>10</v>
      </c>
      <c r="M429" s="38">
        <v>0</v>
      </c>
      <c r="N429" s="37" t="s">
        <v>49</v>
      </c>
      <c r="O429" s="37" t="s">
        <v>48</v>
      </c>
      <c r="P429" s="37">
        <v>450</v>
      </c>
      <c r="R429" s="40">
        <v>44997</v>
      </c>
      <c r="Y429" s="39">
        <v>9.7200000000000006</v>
      </c>
      <c r="AE429" s="37" t="s">
        <v>1814</v>
      </c>
      <c r="AF429" s="37" t="s">
        <v>51</v>
      </c>
      <c r="AG429" s="37" t="s">
        <v>49</v>
      </c>
      <c r="AH429" s="38">
        <v>-2.9000000000000001E-2</v>
      </c>
    </row>
    <row r="430" spans="1:34" x14ac:dyDescent="0.2">
      <c r="A430" s="37" t="s">
        <v>2021</v>
      </c>
      <c r="B430" s="37" t="s">
        <v>1780</v>
      </c>
      <c r="C430" s="37" t="s">
        <v>424</v>
      </c>
      <c r="F430" s="40">
        <v>44244</v>
      </c>
      <c r="G430" s="40">
        <v>44265</v>
      </c>
      <c r="H430" s="37">
        <v>24</v>
      </c>
      <c r="I430" s="37" t="s">
        <v>53</v>
      </c>
      <c r="J430" s="37" t="s">
        <v>54</v>
      </c>
      <c r="L430" s="39">
        <v>10</v>
      </c>
      <c r="M430" s="38">
        <v>0.33329999999999999</v>
      </c>
      <c r="N430" s="37" t="s">
        <v>147</v>
      </c>
      <c r="O430" s="37" t="s">
        <v>48</v>
      </c>
      <c r="P430" s="37">
        <v>238.2</v>
      </c>
      <c r="R430" s="40">
        <v>44997</v>
      </c>
      <c r="Y430" s="39">
        <v>9.73</v>
      </c>
      <c r="Z430" s="39">
        <v>9.98</v>
      </c>
      <c r="AA430" s="39">
        <v>0.47</v>
      </c>
      <c r="AE430" s="37" t="s">
        <v>1786</v>
      </c>
      <c r="AF430" s="37" t="s">
        <v>81</v>
      </c>
      <c r="AG430" s="37" t="s">
        <v>147</v>
      </c>
      <c r="AH430" s="38">
        <v>-2.7E-2</v>
      </c>
    </row>
    <row r="431" spans="1:34" x14ac:dyDescent="0.2">
      <c r="A431" s="37" t="s">
        <v>2022</v>
      </c>
      <c r="B431" s="37" t="s">
        <v>1780</v>
      </c>
      <c r="C431" s="37" t="s">
        <v>1160</v>
      </c>
      <c r="F431" s="40">
        <v>44245</v>
      </c>
      <c r="G431" s="40">
        <v>44265</v>
      </c>
      <c r="H431" s="37">
        <v>24</v>
      </c>
      <c r="I431" s="37" t="s">
        <v>119</v>
      </c>
      <c r="J431" s="37" t="s">
        <v>54</v>
      </c>
      <c r="L431" s="39">
        <v>10</v>
      </c>
      <c r="M431" s="38">
        <v>0.2</v>
      </c>
      <c r="N431" s="37" t="s">
        <v>79</v>
      </c>
      <c r="O431" s="37" t="s">
        <v>48</v>
      </c>
      <c r="P431" s="37">
        <v>350</v>
      </c>
      <c r="R431" s="40">
        <v>44997</v>
      </c>
      <c r="Y431" s="39">
        <v>9.74</v>
      </c>
      <c r="Z431" s="39">
        <v>9.77</v>
      </c>
      <c r="AA431" s="39">
        <v>0.48</v>
      </c>
      <c r="AE431" s="37" t="s">
        <v>1811</v>
      </c>
      <c r="AF431" s="37" t="s">
        <v>52</v>
      </c>
      <c r="AG431" s="37" t="s">
        <v>1159</v>
      </c>
      <c r="AH431" s="38">
        <v>-2.5999999999999999E-2</v>
      </c>
    </row>
    <row r="432" spans="1:34" x14ac:dyDescent="0.2">
      <c r="A432" s="37" t="s">
        <v>2023</v>
      </c>
      <c r="B432" s="37" t="s">
        <v>1780</v>
      </c>
      <c r="C432" s="37" t="s">
        <v>1162</v>
      </c>
      <c r="F432" s="40">
        <v>44249</v>
      </c>
      <c r="G432" s="40">
        <v>44265</v>
      </c>
      <c r="H432" s="37">
        <v>24</v>
      </c>
      <c r="I432" s="37" t="s">
        <v>119</v>
      </c>
      <c r="J432" s="37" t="s">
        <v>54</v>
      </c>
      <c r="L432" s="39">
        <v>10</v>
      </c>
      <c r="M432" s="38">
        <v>0.2</v>
      </c>
      <c r="N432" s="37" t="s">
        <v>79</v>
      </c>
      <c r="O432" s="37" t="s">
        <v>48</v>
      </c>
      <c r="P432" s="37">
        <v>211.6</v>
      </c>
      <c r="R432" s="40">
        <v>44997</v>
      </c>
      <c r="Y432" s="39">
        <v>9.74</v>
      </c>
      <c r="Z432" s="39">
        <v>9.75</v>
      </c>
      <c r="AA432" s="39">
        <v>0.35</v>
      </c>
      <c r="AE432" s="37" t="s">
        <v>1786</v>
      </c>
      <c r="AF432" s="37" t="s">
        <v>96</v>
      </c>
      <c r="AG432" s="37" t="s">
        <v>1161</v>
      </c>
      <c r="AH432" s="38">
        <v>-2.5999999999999999E-2</v>
      </c>
    </row>
    <row r="433" spans="1:34" x14ac:dyDescent="0.2">
      <c r="A433" s="37" t="s">
        <v>2024</v>
      </c>
      <c r="B433" s="37" t="s">
        <v>1780</v>
      </c>
      <c r="C433" s="37" t="s">
        <v>1232</v>
      </c>
      <c r="F433" s="40">
        <v>44249</v>
      </c>
      <c r="G433" s="40">
        <v>44265</v>
      </c>
      <c r="H433" s="37">
        <v>24</v>
      </c>
      <c r="I433" s="37" t="s">
        <v>53</v>
      </c>
      <c r="J433" s="37" t="s">
        <v>54</v>
      </c>
      <c r="L433" s="39">
        <v>10</v>
      </c>
      <c r="M433" s="38">
        <v>0.33329999999999999</v>
      </c>
      <c r="N433" s="37" t="s">
        <v>79</v>
      </c>
      <c r="O433" s="37" t="s">
        <v>48</v>
      </c>
      <c r="P433" s="37">
        <v>306.89999999999998</v>
      </c>
      <c r="R433" s="40">
        <v>44997</v>
      </c>
      <c r="Y433" s="39">
        <v>9.74</v>
      </c>
      <c r="Z433" s="39">
        <v>9.8800000000000008</v>
      </c>
      <c r="AA433" s="39">
        <v>0.35</v>
      </c>
      <c r="AE433" s="37" t="s">
        <v>1782</v>
      </c>
      <c r="AF433" s="37" t="s">
        <v>95</v>
      </c>
      <c r="AG433" s="37" t="s">
        <v>1231</v>
      </c>
      <c r="AH433" s="38">
        <v>-2.7E-2</v>
      </c>
    </row>
    <row r="434" spans="1:34" x14ac:dyDescent="0.2">
      <c r="A434" s="37" t="s">
        <v>2025</v>
      </c>
      <c r="B434" s="37" t="s">
        <v>1780</v>
      </c>
      <c r="C434" s="37" t="s">
        <v>1125</v>
      </c>
      <c r="F434" s="40">
        <v>44239</v>
      </c>
      <c r="G434" s="40">
        <v>44266</v>
      </c>
      <c r="H434" s="37" t="s">
        <v>1124</v>
      </c>
      <c r="I434" s="37" t="s">
        <v>69</v>
      </c>
      <c r="J434" s="37" t="s">
        <v>54</v>
      </c>
      <c r="L434" s="39">
        <v>10.1</v>
      </c>
      <c r="M434" s="38">
        <v>0.5</v>
      </c>
      <c r="N434" s="37" t="s">
        <v>147</v>
      </c>
      <c r="O434" s="37" t="s">
        <v>48</v>
      </c>
      <c r="P434" s="37">
        <v>175</v>
      </c>
      <c r="R434" s="40">
        <v>44880</v>
      </c>
      <c r="Y434" s="39">
        <v>9.91</v>
      </c>
      <c r="Z434" s="39">
        <v>10.01</v>
      </c>
      <c r="AA434" s="39">
        <v>0.18</v>
      </c>
      <c r="AE434" s="37" t="s">
        <v>1900</v>
      </c>
      <c r="AF434" s="37" t="s">
        <v>122</v>
      </c>
      <c r="AG434" s="37" t="s">
        <v>1123</v>
      </c>
      <c r="AH434" s="38">
        <v>-1.8800000000000001E-2</v>
      </c>
    </row>
    <row r="435" spans="1:34" x14ac:dyDescent="0.2">
      <c r="A435" s="37" t="s">
        <v>2026</v>
      </c>
      <c r="B435" s="37" t="s">
        <v>1780</v>
      </c>
      <c r="C435" s="37" t="s">
        <v>1168</v>
      </c>
      <c r="F435" s="40">
        <v>44245</v>
      </c>
      <c r="G435" s="40">
        <v>44266</v>
      </c>
      <c r="H435" s="37">
        <v>24</v>
      </c>
      <c r="I435" s="37" t="s">
        <v>176</v>
      </c>
      <c r="J435" s="37" t="s">
        <v>61</v>
      </c>
      <c r="L435" s="39">
        <v>10</v>
      </c>
      <c r="M435" s="38">
        <v>0.25</v>
      </c>
      <c r="N435" s="37" t="s">
        <v>130</v>
      </c>
      <c r="O435" s="37" t="s">
        <v>48</v>
      </c>
      <c r="P435" s="37">
        <v>230</v>
      </c>
      <c r="R435" s="40">
        <v>45000</v>
      </c>
      <c r="Y435" s="39">
        <v>9.73</v>
      </c>
      <c r="Z435" s="39">
        <v>9.8800000000000008</v>
      </c>
      <c r="AA435" s="39">
        <v>0.65</v>
      </c>
      <c r="AE435" s="37" t="s">
        <v>1782</v>
      </c>
      <c r="AF435" s="37" t="s">
        <v>51</v>
      </c>
      <c r="AG435" s="37" t="s">
        <v>1167</v>
      </c>
      <c r="AH435" s="38">
        <v>-2.8000000000000001E-2</v>
      </c>
    </row>
    <row r="436" spans="1:34" x14ac:dyDescent="0.2">
      <c r="A436" s="37" t="s">
        <v>2027</v>
      </c>
      <c r="B436" s="37" t="s">
        <v>1780</v>
      </c>
      <c r="C436" s="37" t="s">
        <v>502</v>
      </c>
      <c r="F436" s="40">
        <v>44246</v>
      </c>
      <c r="G436" s="40">
        <v>44266</v>
      </c>
      <c r="H436" s="37">
        <v>24</v>
      </c>
      <c r="I436" s="37" t="s">
        <v>53</v>
      </c>
      <c r="J436" s="37" t="s">
        <v>54</v>
      </c>
      <c r="L436" s="39">
        <v>10</v>
      </c>
      <c r="M436" s="38">
        <v>0.33329999999999999</v>
      </c>
      <c r="N436" s="37" t="s">
        <v>72</v>
      </c>
      <c r="O436" s="37" t="s">
        <v>48</v>
      </c>
      <c r="P436" s="37">
        <v>345</v>
      </c>
      <c r="R436" s="40">
        <v>45000</v>
      </c>
      <c r="Y436" s="39">
        <v>9.7100000000000009</v>
      </c>
      <c r="Z436" s="39">
        <v>9.9499999999999993</v>
      </c>
      <c r="AA436" s="39">
        <v>0.17</v>
      </c>
      <c r="AE436" s="37" t="s">
        <v>1419</v>
      </c>
      <c r="AF436" s="37" t="s">
        <v>122</v>
      </c>
      <c r="AG436" s="37" t="s">
        <v>501</v>
      </c>
      <c r="AH436" s="38">
        <v>-2.9000000000000001E-2</v>
      </c>
    </row>
    <row r="437" spans="1:34" x14ac:dyDescent="0.2">
      <c r="A437" s="37" t="s">
        <v>2028</v>
      </c>
      <c r="B437" s="37" t="s">
        <v>1780</v>
      </c>
      <c r="C437" s="37" t="s">
        <v>828</v>
      </c>
      <c r="F437" s="40">
        <v>44249</v>
      </c>
      <c r="G437" s="40">
        <v>44266</v>
      </c>
      <c r="H437" s="37">
        <v>24</v>
      </c>
      <c r="I437" s="37" t="s">
        <v>53</v>
      </c>
      <c r="J437" s="37" t="s">
        <v>61</v>
      </c>
      <c r="L437" s="39">
        <v>10</v>
      </c>
      <c r="M437" s="38">
        <v>0.33329999999999999</v>
      </c>
      <c r="N437" s="37" t="s">
        <v>147</v>
      </c>
      <c r="O437" s="37" t="s">
        <v>167</v>
      </c>
      <c r="P437" s="37">
        <v>286.5</v>
      </c>
      <c r="R437" s="40">
        <v>45000</v>
      </c>
      <c r="Y437" s="39">
        <v>9.74</v>
      </c>
      <c r="Z437" s="39">
        <v>9.8699999999999992</v>
      </c>
      <c r="AA437" s="39">
        <v>0.41</v>
      </c>
      <c r="AE437" s="37" t="s">
        <v>1782</v>
      </c>
      <c r="AF437" s="37" t="s">
        <v>51</v>
      </c>
      <c r="AG437" s="37" t="s">
        <v>827</v>
      </c>
      <c r="AH437" s="38">
        <v>-2.7E-2</v>
      </c>
    </row>
    <row r="438" spans="1:34" x14ac:dyDescent="0.2">
      <c r="A438" s="37" t="s">
        <v>2029</v>
      </c>
      <c r="B438" s="37" t="s">
        <v>1780</v>
      </c>
      <c r="C438" s="37" t="s">
        <v>1021</v>
      </c>
      <c r="F438" s="40">
        <v>44229</v>
      </c>
      <c r="G438" s="40">
        <v>44267</v>
      </c>
      <c r="H438" s="37">
        <v>24</v>
      </c>
      <c r="I438" s="37" t="s">
        <v>119</v>
      </c>
      <c r="J438" s="37" t="s">
        <v>54</v>
      </c>
      <c r="L438" s="39">
        <v>10</v>
      </c>
      <c r="M438" s="38">
        <v>0.2</v>
      </c>
      <c r="N438" s="37" t="s">
        <v>49</v>
      </c>
      <c r="O438" s="37" t="s">
        <v>48</v>
      </c>
      <c r="P438" s="37">
        <v>460</v>
      </c>
      <c r="R438" s="40">
        <v>45001</v>
      </c>
      <c r="Y438" s="39">
        <v>9.73</v>
      </c>
      <c r="Z438" s="39">
        <v>9.85</v>
      </c>
      <c r="AA438" s="39">
        <v>0.75</v>
      </c>
      <c r="AE438" s="37" t="s">
        <v>1814</v>
      </c>
      <c r="AF438" s="37" t="s">
        <v>82</v>
      </c>
      <c r="AG438" s="37" t="s">
        <v>1020</v>
      </c>
      <c r="AH438" s="38">
        <v>-2.7E-2</v>
      </c>
    </row>
    <row r="439" spans="1:34" x14ac:dyDescent="0.2">
      <c r="A439" s="37" t="s">
        <v>2030</v>
      </c>
      <c r="B439" s="37" t="s">
        <v>1780</v>
      </c>
      <c r="C439" s="37" t="s">
        <v>1022</v>
      </c>
      <c r="F439" s="40">
        <v>44229</v>
      </c>
      <c r="G439" s="40">
        <v>44267</v>
      </c>
      <c r="H439" s="37">
        <v>24</v>
      </c>
      <c r="I439" s="37" t="s">
        <v>119</v>
      </c>
      <c r="J439" s="37" t="s">
        <v>54</v>
      </c>
      <c r="L439" s="39">
        <v>10</v>
      </c>
      <c r="M439" s="38">
        <v>0.2</v>
      </c>
      <c r="N439" s="37" t="s">
        <v>49</v>
      </c>
      <c r="O439" s="37" t="s">
        <v>48</v>
      </c>
      <c r="P439" s="37">
        <v>275</v>
      </c>
      <c r="R439" s="40">
        <v>45001</v>
      </c>
      <c r="Y439" s="39">
        <v>9.75</v>
      </c>
      <c r="Z439" s="39">
        <v>9.85</v>
      </c>
      <c r="AA439" s="39">
        <v>0.82</v>
      </c>
      <c r="AE439" s="37" t="s">
        <v>1814</v>
      </c>
      <c r="AF439" s="37" t="s">
        <v>82</v>
      </c>
      <c r="AG439" s="37" t="s">
        <v>1020</v>
      </c>
      <c r="AH439" s="38">
        <v>-2.5000000000000001E-2</v>
      </c>
    </row>
    <row r="440" spans="1:34" x14ac:dyDescent="0.2">
      <c r="A440" s="37" t="s">
        <v>2031</v>
      </c>
      <c r="B440" s="37" t="s">
        <v>1780</v>
      </c>
      <c r="C440" s="37" t="s">
        <v>440</v>
      </c>
      <c r="F440" s="40">
        <v>44229</v>
      </c>
      <c r="G440" s="40">
        <v>44267</v>
      </c>
      <c r="H440" s="37">
        <v>24</v>
      </c>
      <c r="I440" s="37" t="s">
        <v>53</v>
      </c>
      <c r="J440" s="37" t="s">
        <v>54</v>
      </c>
      <c r="L440" s="39">
        <v>10</v>
      </c>
      <c r="M440" s="38">
        <v>0.33329999999999999</v>
      </c>
      <c r="N440" s="37" t="s">
        <v>79</v>
      </c>
      <c r="O440" s="37" t="s">
        <v>48</v>
      </c>
      <c r="P440" s="37">
        <v>345</v>
      </c>
      <c r="R440" s="40">
        <v>45001</v>
      </c>
      <c r="Y440" s="39">
        <v>9.74</v>
      </c>
      <c r="Z440" s="39">
        <v>9.85</v>
      </c>
      <c r="AA440" s="39">
        <v>0.41</v>
      </c>
      <c r="AE440" s="37" t="s">
        <v>1818</v>
      </c>
      <c r="AF440" s="37" t="s">
        <v>82</v>
      </c>
      <c r="AG440" s="37" t="s">
        <v>439</v>
      </c>
      <c r="AH440" s="38">
        <v>-2.7E-2</v>
      </c>
    </row>
    <row r="441" spans="1:34" x14ac:dyDescent="0.2">
      <c r="A441" s="37" t="s">
        <v>2032</v>
      </c>
      <c r="B441" s="37" t="s">
        <v>1780</v>
      </c>
      <c r="C441" s="37" t="s">
        <v>1149</v>
      </c>
      <c r="F441" s="40">
        <v>44235</v>
      </c>
      <c r="G441" s="40">
        <v>44267</v>
      </c>
      <c r="H441" s="37">
        <v>24</v>
      </c>
      <c r="I441" s="37" t="s">
        <v>176</v>
      </c>
      <c r="J441" s="37" t="s">
        <v>54</v>
      </c>
      <c r="L441" s="39">
        <v>10</v>
      </c>
      <c r="M441" s="38">
        <v>0.25</v>
      </c>
      <c r="N441" s="37" t="s">
        <v>72</v>
      </c>
      <c r="O441" s="37" t="s">
        <v>48</v>
      </c>
      <c r="P441" s="37">
        <v>250</v>
      </c>
      <c r="R441" s="40">
        <v>45001</v>
      </c>
      <c r="Y441" s="39">
        <v>9.7100000000000009</v>
      </c>
      <c r="Z441" s="39">
        <v>9.94</v>
      </c>
      <c r="AA441" s="39">
        <v>0.42</v>
      </c>
      <c r="AE441" s="37" t="s">
        <v>1419</v>
      </c>
      <c r="AF441" s="37" t="s">
        <v>75</v>
      </c>
      <c r="AG441" s="37" t="s">
        <v>288</v>
      </c>
      <c r="AH441" s="38">
        <v>-2.9000000000000001E-2</v>
      </c>
    </row>
    <row r="442" spans="1:34" x14ac:dyDescent="0.2">
      <c r="A442" s="37" t="s">
        <v>2033</v>
      </c>
      <c r="B442" s="37" t="s">
        <v>1780</v>
      </c>
      <c r="C442" s="37" t="s">
        <v>423</v>
      </c>
      <c r="F442" s="40">
        <v>44244</v>
      </c>
      <c r="G442" s="40">
        <v>44267</v>
      </c>
      <c r="H442" s="37">
        <v>24</v>
      </c>
      <c r="I442" s="37" t="s">
        <v>53</v>
      </c>
      <c r="J442" s="37" t="s">
        <v>54</v>
      </c>
      <c r="L442" s="39">
        <v>10</v>
      </c>
      <c r="M442" s="38">
        <v>0.33329999999999999</v>
      </c>
      <c r="N442" s="37" t="s">
        <v>49</v>
      </c>
      <c r="O442" s="37" t="s">
        <v>48</v>
      </c>
      <c r="P442" s="37">
        <v>250</v>
      </c>
      <c r="R442" s="40">
        <v>45001</v>
      </c>
      <c r="Y442" s="39">
        <v>9.75</v>
      </c>
      <c r="Z442" s="39">
        <v>9.89</v>
      </c>
      <c r="AA442" s="39">
        <v>0.39</v>
      </c>
      <c r="AE442" s="37" t="s">
        <v>1818</v>
      </c>
      <c r="AF442" s="37" t="s">
        <v>96</v>
      </c>
      <c r="AG442" s="37" t="s">
        <v>49</v>
      </c>
      <c r="AH442" s="38">
        <v>-2.5000000000000001E-2</v>
      </c>
    </row>
    <row r="443" spans="1:34" x14ac:dyDescent="0.2">
      <c r="A443" s="37" t="s">
        <v>2034</v>
      </c>
      <c r="B443" s="37" t="s">
        <v>1780</v>
      </c>
      <c r="C443" s="37" t="s">
        <v>1424</v>
      </c>
      <c r="F443" s="40">
        <v>44246</v>
      </c>
      <c r="G443" s="40">
        <v>44267</v>
      </c>
      <c r="H443" s="37">
        <v>12</v>
      </c>
      <c r="I443" s="37" t="s">
        <v>176</v>
      </c>
      <c r="J443" s="37" t="s">
        <v>54</v>
      </c>
      <c r="L443" s="39">
        <v>10</v>
      </c>
      <c r="M443" s="38">
        <v>0.25</v>
      </c>
      <c r="N443" s="37" t="s">
        <v>79</v>
      </c>
      <c r="O443" s="37" t="s">
        <v>48</v>
      </c>
      <c r="P443" s="37">
        <v>250</v>
      </c>
      <c r="R443" s="40">
        <v>44636</v>
      </c>
      <c r="Y443" s="39">
        <v>10.029999999999999</v>
      </c>
      <c r="Z443" s="39">
        <v>10.08</v>
      </c>
      <c r="AA443" s="39">
        <v>0.34</v>
      </c>
      <c r="AE443" s="37" t="s">
        <v>1419</v>
      </c>
      <c r="AF443" s="37" t="s">
        <v>52</v>
      </c>
      <c r="AG443" s="37" t="s">
        <v>1418</v>
      </c>
      <c r="AH443" s="38">
        <v>3.0000000000000001E-3</v>
      </c>
    </row>
    <row r="444" spans="1:34" x14ac:dyDescent="0.2">
      <c r="A444" s="37" t="s">
        <v>2035</v>
      </c>
      <c r="B444" s="37" t="s">
        <v>1780</v>
      </c>
      <c r="C444" s="37" t="s">
        <v>1263</v>
      </c>
      <c r="F444" s="40">
        <v>44244</v>
      </c>
      <c r="G444" s="40">
        <v>44271</v>
      </c>
      <c r="H444" s="37">
        <v>24</v>
      </c>
      <c r="I444" s="37" t="s">
        <v>53</v>
      </c>
      <c r="J444" s="37" t="s">
        <v>61</v>
      </c>
      <c r="L444" s="39">
        <v>10</v>
      </c>
      <c r="M444" s="38">
        <v>0.33329999999999999</v>
      </c>
      <c r="N444" s="37" t="s">
        <v>130</v>
      </c>
      <c r="O444" s="37" t="s">
        <v>219</v>
      </c>
      <c r="P444" s="37">
        <v>127.5</v>
      </c>
      <c r="R444" s="40">
        <v>45003</v>
      </c>
      <c r="Y444" s="39">
        <v>9.7200000000000006</v>
      </c>
      <c r="Z444" s="39">
        <v>9.8000000000000007</v>
      </c>
      <c r="AA444" s="39">
        <v>0.42</v>
      </c>
      <c r="AE444" s="37" t="s">
        <v>1782</v>
      </c>
      <c r="AF444" s="37" t="s">
        <v>59</v>
      </c>
      <c r="AG444" s="37" t="s">
        <v>1262</v>
      </c>
      <c r="AH444" s="38">
        <v>-2.86E-2</v>
      </c>
    </row>
    <row r="445" spans="1:34" x14ac:dyDescent="0.2">
      <c r="A445" s="37" t="s">
        <v>2036</v>
      </c>
      <c r="B445" s="37" t="s">
        <v>1780</v>
      </c>
      <c r="C445" s="37" t="s">
        <v>1142</v>
      </c>
      <c r="F445" s="40">
        <v>44246</v>
      </c>
      <c r="G445" s="40">
        <v>44271</v>
      </c>
      <c r="H445" s="37">
        <v>24</v>
      </c>
      <c r="I445" s="37" t="s">
        <v>1031</v>
      </c>
      <c r="J445" s="37" t="s">
        <v>54</v>
      </c>
      <c r="L445" s="39">
        <v>10</v>
      </c>
      <c r="M445" s="38">
        <v>0.125</v>
      </c>
      <c r="N445" s="37" t="s">
        <v>79</v>
      </c>
      <c r="O445" s="37" t="s">
        <v>48</v>
      </c>
      <c r="P445" s="37">
        <v>650</v>
      </c>
      <c r="R445" s="40">
        <v>45003</v>
      </c>
      <c r="Y445" s="39">
        <v>9.73</v>
      </c>
      <c r="Z445" s="39">
        <v>9.76</v>
      </c>
      <c r="AA445" s="39">
        <v>0.65</v>
      </c>
      <c r="AE445" s="37" t="s">
        <v>1814</v>
      </c>
      <c r="AF445" s="37" t="s">
        <v>82</v>
      </c>
      <c r="AG445" s="37" t="s">
        <v>1141</v>
      </c>
      <c r="AH445" s="38">
        <v>-2.7E-2</v>
      </c>
    </row>
    <row r="446" spans="1:34" x14ac:dyDescent="0.2">
      <c r="A446" s="37" t="s">
        <v>2037</v>
      </c>
      <c r="B446" s="37" t="s">
        <v>1780</v>
      </c>
      <c r="C446" s="37" t="s">
        <v>548</v>
      </c>
      <c r="F446" s="40">
        <v>44246</v>
      </c>
      <c r="G446" s="40">
        <v>44271</v>
      </c>
      <c r="H446" s="37">
        <v>24</v>
      </c>
      <c r="I446" s="37" t="s">
        <v>119</v>
      </c>
      <c r="J446" s="37" t="s">
        <v>61</v>
      </c>
      <c r="L446" s="39">
        <v>10</v>
      </c>
      <c r="M446" s="38">
        <v>0.2</v>
      </c>
      <c r="N446" s="37" t="s">
        <v>79</v>
      </c>
      <c r="O446" s="37" t="s">
        <v>48</v>
      </c>
      <c r="P446" s="37">
        <v>319.2</v>
      </c>
      <c r="R446" s="40">
        <v>45003</v>
      </c>
      <c r="Y446" s="39">
        <v>9.7200000000000006</v>
      </c>
      <c r="Z446" s="39">
        <v>9.8000000000000007</v>
      </c>
      <c r="AA446" s="39">
        <v>0.44</v>
      </c>
      <c r="AE446" s="37" t="s">
        <v>1798</v>
      </c>
      <c r="AF446" s="37" t="s">
        <v>51</v>
      </c>
      <c r="AG446" s="37" t="s">
        <v>118</v>
      </c>
      <c r="AH446" s="38">
        <v>-2.9000000000000001E-2</v>
      </c>
    </row>
    <row r="447" spans="1:34" x14ac:dyDescent="0.2">
      <c r="A447" s="37" t="s">
        <v>2038</v>
      </c>
      <c r="B447" s="37" t="s">
        <v>1780</v>
      </c>
      <c r="C447" s="37" t="s">
        <v>1134</v>
      </c>
      <c r="F447" s="40">
        <v>44253</v>
      </c>
      <c r="G447" s="40">
        <v>44271</v>
      </c>
      <c r="H447" s="37">
        <v>24</v>
      </c>
      <c r="I447" s="37" t="s">
        <v>176</v>
      </c>
      <c r="J447" s="37" t="s">
        <v>54</v>
      </c>
      <c r="L447" s="39">
        <v>10</v>
      </c>
      <c r="M447" s="38">
        <v>0.25</v>
      </c>
      <c r="N447" s="37" t="s">
        <v>156</v>
      </c>
      <c r="O447" s="37" t="s">
        <v>56</v>
      </c>
      <c r="P447" s="37">
        <v>222.3</v>
      </c>
      <c r="R447" s="40">
        <v>45003</v>
      </c>
      <c r="Y447" s="39">
        <v>9.74</v>
      </c>
      <c r="Z447" s="39">
        <v>9.83</v>
      </c>
      <c r="AA447" s="39">
        <v>0.47</v>
      </c>
      <c r="AE447" s="37" t="s">
        <v>1796</v>
      </c>
      <c r="AF447" s="37" t="s">
        <v>267</v>
      </c>
      <c r="AG447" s="37" t="s">
        <v>1133</v>
      </c>
      <c r="AH447" s="38">
        <v>-2.5999999999999999E-2</v>
      </c>
    </row>
    <row r="448" spans="1:34" x14ac:dyDescent="0.2">
      <c r="A448" s="37" t="s">
        <v>2039</v>
      </c>
      <c r="B448" s="37" t="s">
        <v>1780</v>
      </c>
      <c r="C448" s="37" t="s">
        <v>869</v>
      </c>
      <c r="F448" s="40">
        <v>44231</v>
      </c>
      <c r="G448" s="40">
        <v>44272</v>
      </c>
      <c r="H448" s="37">
        <v>24</v>
      </c>
      <c r="I448" s="37" t="s">
        <v>176</v>
      </c>
      <c r="J448" s="37" t="s">
        <v>54</v>
      </c>
      <c r="L448" s="39">
        <v>10</v>
      </c>
      <c r="M448" s="38">
        <v>0.25</v>
      </c>
      <c r="N448" s="37" t="s">
        <v>147</v>
      </c>
      <c r="O448" s="37" t="s">
        <v>48</v>
      </c>
      <c r="P448" s="43">
        <v>1380</v>
      </c>
      <c r="R448" s="40">
        <v>45004</v>
      </c>
      <c r="Y448" s="39">
        <v>9.75</v>
      </c>
      <c r="Z448" s="39">
        <v>9.91</v>
      </c>
      <c r="AA448" s="39">
        <v>0.67</v>
      </c>
      <c r="AE448" s="37" t="s">
        <v>1786</v>
      </c>
      <c r="AF448" s="37" t="s">
        <v>81</v>
      </c>
      <c r="AG448" s="37" t="s">
        <v>868</v>
      </c>
      <c r="AH448" s="38">
        <v>-2.5000000000000001E-2</v>
      </c>
    </row>
    <row r="449" spans="1:34" x14ac:dyDescent="0.2">
      <c r="A449" s="37" t="s">
        <v>1127</v>
      </c>
      <c r="B449" s="37" t="s">
        <v>1780</v>
      </c>
      <c r="C449" s="37" t="s">
        <v>1128</v>
      </c>
      <c r="F449" s="40">
        <v>44251</v>
      </c>
      <c r="G449" s="40">
        <v>44272</v>
      </c>
      <c r="H449" s="37">
        <v>24</v>
      </c>
      <c r="I449" s="37" t="s">
        <v>53</v>
      </c>
      <c r="J449" s="37" t="s">
        <v>61</v>
      </c>
      <c r="L449" s="39">
        <v>10</v>
      </c>
      <c r="M449" s="38">
        <v>0.33329999999999999</v>
      </c>
      <c r="N449" s="37" t="s">
        <v>130</v>
      </c>
      <c r="O449" s="37" t="s">
        <v>56</v>
      </c>
      <c r="P449" s="37">
        <v>287.5</v>
      </c>
      <c r="R449" s="40">
        <v>45004</v>
      </c>
      <c r="Y449" s="39">
        <v>9.74</v>
      </c>
      <c r="Z449" s="39">
        <v>9.83</v>
      </c>
      <c r="AA449" s="39">
        <v>0.25</v>
      </c>
      <c r="AE449" s="37" t="s">
        <v>1784</v>
      </c>
      <c r="AF449" s="37" t="s">
        <v>87</v>
      </c>
      <c r="AG449" s="37" t="s">
        <v>1126</v>
      </c>
      <c r="AH449" s="38">
        <v>-2.5999999999999999E-2</v>
      </c>
    </row>
    <row r="450" spans="1:34" x14ac:dyDescent="0.2">
      <c r="A450" s="37" t="s">
        <v>2040</v>
      </c>
      <c r="B450" s="37" t="s">
        <v>1780</v>
      </c>
      <c r="C450" s="37" t="s">
        <v>291</v>
      </c>
      <c r="F450" s="40">
        <v>44251</v>
      </c>
      <c r="G450" s="40">
        <v>44272</v>
      </c>
      <c r="H450" s="37">
        <v>24</v>
      </c>
      <c r="I450" s="37" t="s">
        <v>53</v>
      </c>
      <c r="J450" s="37" t="s">
        <v>54</v>
      </c>
      <c r="L450" s="39">
        <v>10</v>
      </c>
      <c r="M450" s="38">
        <v>0.33329999999999999</v>
      </c>
      <c r="N450" s="37" t="s">
        <v>49</v>
      </c>
      <c r="O450" s="37" t="s">
        <v>48</v>
      </c>
      <c r="P450" s="37">
        <v>385</v>
      </c>
      <c r="R450" s="40">
        <v>45004</v>
      </c>
      <c r="Y450" s="39">
        <v>9.74</v>
      </c>
      <c r="Z450" s="39">
        <v>9.86</v>
      </c>
      <c r="AA450" s="39">
        <v>0.41</v>
      </c>
      <c r="AE450" s="37" t="s">
        <v>1786</v>
      </c>
      <c r="AF450" s="37" t="s">
        <v>96</v>
      </c>
      <c r="AG450" s="37" t="s">
        <v>290</v>
      </c>
      <c r="AH450" s="38">
        <v>-2.5999999999999999E-2</v>
      </c>
    </row>
    <row r="451" spans="1:34" x14ac:dyDescent="0.2">
      <c r="A451" s="37" t="s">
        <v>2041</v>
      </c>
      <c r="B451" s="37" t="s">
        <v>1780</v>
      </c>
      <c r="C451" s="37" t="s">
        <v>1531</v>
      </c>
      <c r="F451" s="40">
        <v>44253</v>
      </c>
      <c r="G451" s="40">
        <v>44272</v>
      </c>
      <c r="H451" s="37">
        <v>24</v>
      </c>
      <c r="I451" s="37" t="s">
        <v>53</v>
      </c>
      <c r="J451" s="37" t="s">
        <v>54</v>
      </c>
      <c r="L451" s="39">
        <v>10</v>
      </c>
      <c r="M451" s="38">
        <v>0.33329999999999999</v>
      </c>
      <c r="N451" s="37" t="s">
        <v>49</v>
      </c>
      <c r="O451" s="37" t="s">
        <v>56</v>
      </c>
      <c r="P451" s="37">
        <v>200</v>
      </c>
      <c r="R451" s="40">
        <v>45004</v>
      </c>
      <c r="Y451" s="39">
        <v>9.7200000000000006</v>
      </c>
      <c r="Z451" s="39">
        <v>9.89</v>
      </c>
      <c r="AA451" s="39">
        <v>0.26</v>
      </c>
      <c r="AE451" s="37" t="s">
        <v>1810</v>
      </c>
      <c r="AF451" s="37" t="s">
        <v>95</v>
      </c>
      <c r="AG451" s="37" t="s">
        <v>1530</v>
      </c>
      <c r="AH451" s="38">
        <v>-2.8000000000000001E-2</v>
      </c>
    </row>
    <row r="452" spans="1:34" x14ac:dyDescent="0.2">
      <c r="A452" s="37" t="s">
        <v>2042</v>
      </c>
      <c r="B452" s="37" t="s">
        <v>1780</v>
      </c>
      <c r="C452" s="37" t="s">
        <v>846</v>
      </c>
      <c r="F452" s="40">
        <v>44253</v>
      </c>
      <c r="G452" s="40">
        <v>44272</v>
      </c>
      <c r="H452" s="37">
        <v>24</v>
      </c>
      <c r="I452" s="37" t="s">
        <v>69</v>
      </c>
      <c r="J452" s="37" t="s">
        <v>54</v>
      </c>
      <c r="L452" s="39">
        <v>10</v>
      </c>
      <c r="M452" s="38">
        <v>0.5</v>
      </c>
      <c r="N452" s="37" t="s">
        <v>65</v>
      </c>
      <c r="O452" s="37" t="s">
        <v>48</v>
      </c>
      <c r="P452" s="37">
        <v>175</v>
      </c>
      <c r="R452" s="40">
        <v>45004</v>
      </c>
      <c r="Y452" s="39">
        <v>9.74</v>
      </c>
      <c r="Z452" s="39">
        <v>9.85</v>
      </c>
      <c r="AA452" s="39">
        <v>0.2</v>
      </c>
      <c r="AE452" s="37" t="s">
        <v>1900</v>
      </c>
      <c r="AF452" s="37" t="s">
        <v>90</v>
      </c>
      <c r="AG452" s="37" t="s">
        <v>845</v>
      </c>
      <c r="AH452" s="38">
        <v>-2.5999999999999999E-2</v>
      </c>
    </row>
    <row r="453" spans="1:34" x14ac:dyDescent="0.2">
      <c r="A453" s="37" t="s">
        <v>2043</v>
      </c>
      <c r="B453" s="37" t="s">
        <v>1780</v>
      </c>
      <c r="C453" s="37" t="s">
        <v>1738</v>
      </c>
      <c r="F453" s="40">
        <v>44231</v>
      </c>
      <c r="G453" s="40">
        <v>44273</v>
      </c>
      <c r="H453" s="37">
        <v>12</v>
      </c>
      <c r="I453" s="37" t="s">
        <v>69</v>
      </c>
      <c r="J453" s="37" t="s">
        <v>54</v>
      </c>
      <c r="L453" s="39">
        <v>10.1</v>
      </c>
      <c r="M453" s="38">
        <v>0.5</v>
      </c>
      <c r="N453" s="37" t="s">
        <v>79</v>
      </c>
      <c r="O453" s="37" t="s">
        <v>48</v>
      </c>
      <c r="P453" s="37">
        <v>105.1</v>
      </c>
      <c r="R453" s="40">
        <v>44642</v>
      </c>
      <c r="Y453" s="39">
        <v>10.09</v>
      </c>
      <c r="Z453" s="39">
        <v>10.15</v>
      </c>
      <c r="AA453" s="39">
        <v>0.21</v>
      </c>
      <c r="AE453" s="37" t="s">
        <v>1903</v>
      </c>
      <c r="AF453" s="37" t="s">
        <v>112</v>
      </c>
      <c r="AG453" s="37" t="s">
        <v>1737</v>
      </c>
      <c r="AH453" s="38">
        <v>-1E-3</v>
      </c>
    </row>
    <row r="454" spans="1:34" x14ac:dyDescent="0.2">
      <c r="A454" s="37" t="s">
        <v>2044</v>
      </c>
      <c r="B454" s="37" t="s">
        <v>1780</v>
      </c>
      <c r="C454" s="37" t="s">
        <v>1183</v>
      </c>
      <c r="F454" s="40">
        <v>44244</v>
      </c>
      <c r="G454" s="40">
        <v>44273</v>
      </c>
      <c r="H454" s="37">
        <v>24</v>
      </c>
      <c r="I454" s="37" t="s">
        <v>176</v>
      </c>
      <c r="J454" s="37" t="s">
        <v>61</v>
      </c>
      <c r="L454" s="39">
        <v>10</v>
      </c>
      <c r="M454" s="38">
        <v>0.25</v>
      </c>
      <c r="N454" s="37" t="s">
        <v>79</v>
      </c>
      <c r="O454" s="37" t="s">
        <v>48</v>
      </c>
      <c r="P454" s="37">
        <v>336</v>
      </c>
      <c r="R454" s="40">
        <v>45007</v>
      </c>
      <c r="Y454" s="39">
        <v>9.73</v>
      </c>
      <c r="Z454" s="39">
        <v>9.77</v>
      </c>
      <c r="AA454" s="39">
        <v>0.37</v>
      </c>
      <c r="AE454" s="37" t="s">
        <v>1796</v>
      </c>
      <c r="AF454" s="37" t="s">
        <v>68</v>
      </c>
      <c r="AG454" s="37" t="s">
        <v>118</v>
      </c>
      <c r="AH454" s="38">
        <v>-2.7E-2</v>
      </c>
    </row>
    <row r="455" spans="1:34" x14ac:dyDescent="0.2">
      <c r="A455" s="37" t="s">
        <v>2045</v>
      </c>
      <c r="B455" s="37" t="s">
        <v>1780</v>
      </c>
      <c r="C455" s="37" t="s">
        <v>1016</v>
      </c>
      <c r="F455" s="40">
        <v>44250</v>
      </c>
      <c r="G455" s="40">
        <v>44273</v>
      </c>
      <c r="H455" s="37">
        <v>24</v>
      </c>
      <c r="I455" s="37" t="s">
        <v>53</v>
      </c>
      <c r="J455" s="37" t="s">
        <v>61</v>
      </c>
      <c r="L455" s="39">
        <v>10</v>
      </c>
      <c r="M455" s="38">
        <v>0.33329999999999999</v>
      </c>
      <c r="N455" s="37" t="s">
        <v>79</v>
      </c>
      <c r="O455" s="37" t="s">
        <v>48</v>
      </c>
      <c r="P455" s="37">
        <v>300</v>
      </c>
      <c r="R455" s="40">
        <v>45007</v>
      </c>
      <c r="Y455" s="39">
        <v>9.7100000000000009</v>
      </c>
      <c r="Z455" s="39">
        <v>9.8000000000000007</v>
      </c>
      <c r="AA455" s="39">
        <v>0.35</v>
      </c>
      <c r="AE455" s="37" t="s">
        <v>1419</v>
      </c>
      <c r="AF455" s="37" t="s">
        <v>52</v>
      </c>
      <c r="AG455" s="37" t="s">
        <v>118</v>
      </c>
      <c r="AH455" s="38">
        <v>-2.9000000000000001E-2</v>
      </c>
    </row>
    <row r="456" spans="1:34" x14ac:dyDescent="0.2">
      <c r="A456" s="37" t="s">
        <v>2046</v>
      </c>
      <c r="B456" s="37" t="s">
        <v>1780</v>
      </c>
      <c r="C456" s="37" t="s">
        <v>466</v>
      </c>
      <c r="F456" s="40">
        <v>44256</v>
      </c>
      <c r="G456" s="40">
        <v>44273</v>
      </c>
      <c r="H456" s="37">
        <v>24</v>
      </c>
      <c r="I456" s="37" t="s">
        <v>119</v>
      </c>
      <c r="J456" s="37" t="s">
        <v>54</v>
      </c>
      <c r="L456" s="39">
        <v>10</v>
      </c>
      <c r="M456" s="38">
        <v>0.2</v>
      </c>
      <c r="N456" s="37" t="s">
        <v>130</v>
      </c>
      <c r="O456" s="37" t="s">
        <v>48</v>
      </c>
      <c r="P456" s="37">
        <v>550</v>
      </c>
      <c r="R456" s="40">
        <v>45007</v>
      </c>
      <c r="Y456" s="39">
        <v>9.7200000000000006</v>
      </c>
      <c r="Z456" s="39">
        <v>9.83</v>
      </c>
      <c r="AA456" s="39">
        <v>0.5</v>
      </c>
      <c r="AE456" s="37" t="s">
        <v>1811</v>
      </c>
      <c r="AF456" s="37" t="s">
        <v>149</v>
      </c>
      <c r="AG456" s="37" t="s">
        <v>465</v>
      </c>
      <c r="AH456" s="38">
        <v>-2.8000000000000001E-2</v>
      </c>
    </row>
    <row r="457" spans="1:34" x14ac:dyDescent="0.2">
      <c r="A457" s="37" t="s">
        <v>2047</v>
      </c>
      <c r="B457" s="37" t="s">
        <v>1780</v>
      </c>
      <c r="C457" s="37" t="s">
        <v>1736</v>
      </c>
      <c r="F457" s="40">
        <v>44257</v>
      </c>
      <c r="G457" s="40">
        <v>44273</v>
      </c>
      <c r="H457" s="37">
        <v>24</v>
      </c>
      <c r="I457" s="37" t="s">
        <v>53</v>
      </c>
      <c r="J457" s="37" t="s">
        <v>61</v>
      </c>
      <c r="L457" s="39">
        <v>10</v>
      </c>
      <c r="M457" s="38">
        <v>0.33329999999999999</v>
      </c>
      <c r="N457" s="37" t="s">
        <v>79</v>
      </c>
      <c r="O457" s="37" t="s">
        <v>56</v>
      </c>
      <c r="P457" s="37">
        <v>400</v>
      </c>
      <c r="R457" s="40">
        <v>45007</v>
      </c>
      <c r="Y457" s="39">
        <v>9.7100000000000009</v>
      </c>
      <c r="Z457" s="39">
        <v>9.84</v>
      </c>
      <c r="AA457" s="39">
        <v>0.44</v>
      </c>
      <c r="AE457" s="37" t="s">
        <v>1805</v>
      </c>
      <c r="AF457" s="37" t="s">
        <v>51</v>
      </c>
      <c r="AG457" s="37" t="s">
        <v>1735</v>
      </c>
      <c r="AH457" s="38">
        <v>-2.9000000000000001E-2</v>
      </c>
    </row>
    <row r="458" spans="1:34" x14ac:dyDescent="0.2">
      <c r="A458" s="37" t="s">
        <v>2048</v>
      </c>
      <c r="B458" s="37" t="s">
        <v>1780</v>
      </c>
      <c r="C458" s="37" t="s">
        <v>488</v>
      </c>
      <c r="F458" s="40">
        <v>44257</v>
      </c>
      <c r="G458" s="40">
        <v>44273</v>
      </c>
      <c r="H458" s="37">
        <v>24</v>
      </c>
      <c r="I458" s="37" t="s">
        <v>83</v>
      </c>
      <c r="L458" s="39">
        <v>10</v>
      </c>
      <c r="M458" s="38">
        <v>0</v>
      </c>
      <c r="N458" s="37" t="s">
        <v>130</v>
      </c>
      <c r="O458" s="37" t="s">
        <v>48</v>
      </c>
      <c r="P458" s="37">
        <v>149.5</v>
      </c>
      <c r="R458" s="40">
        <v>45007</v>
      </c>
      <c r="Y458" s="39">
        <v>9.73</v>
      </c>
      <c r="AE458" s="37" t="s">
        <v>1796</v>
      </c>
      <c r="AF458" s="37" t="s">
        <v>149</v>
      </c>
      <c r="AG458" s="37" t="s">
        <v>489</v>
      </c>
      <c r="AH458" s="38">
        <v>-2.7E-2</v>
      </c>
    </row>
    <row r="459" spans="1:34" x14ac:dyDescent="0.2">
      <c r="A459" s="37" t="s">
        <v>815</v>
      </c>
      <c r="B459" s="37" t="s">
        <v>1780</v>
      </c>
      <c r="C459" s="37" t="s">
        <v>816</v>
      </c>
      <c r="F459" s="40">
        <v>44225</v>
      </c>
      <c r="G459" s="40">
        <v>44274</v>
      </c>
      <c r="H459" s="37">
        <v>24</v>
      </c>
      <c r="I459" s="37" t="s">
        <v>119</v>
      </c>
      <c r="J459" s="37" t="s">
        <v>54</v>
      </c>
      <c r="L459" s="39">
        <v>10</v>
      </c>
      <c r="M459" s="38">
        <v>0.2</v>
      </c>
      <c r="N459" s="37" t="s">
        <v>49</v>
      </c>
      <c r="O459" s="37" t="s">
        <v>93</v>
      </c>
      <c r="P459" s="37">
        <v>230</v>
      </c>
      <c r="R459" s="40">
        <v>45008</v>
      </c>
      <c r="Y459" s="39">
        <v>9.7200000000000006</v>
      </c>
      <c r="Z459" s="39">
        <v>9.8000000000000007</v>
      </c>
      <c r="AA459" s="39">
        <v>0.48</v>
      </c>
      <c r="AE459" s="37" t="s">
        <v>1786</v>
      </c>
      <c r="AF459" s="37" t="s">
        <v>267</v>
      </c>
      <c r="AG459" s="37" t="s">
        <v>814</v>
      </c>
      <c r="AH459" s="38">
        <v>-2.8899999999999999E-2</v>
      </c>
    </row>
    <row r="460" spans="1:34" x14ac:dyDescent="0.2">
      <c r="A460" s="37" t="s">
        <v>2049</v>
      </c>
      <c r="B460" s="37" t="s">
        <v>1780</v>
      </c>
      <c r="C460" s="37" t="s">
        <v>799</v>
      </c>
      <c r="F460" s="40">
        <v>44225</v>
      </c>
      <c r="G460" s="40">
        <v>44274</v>
      </c>
      <c r="H460" s="37">
        <v>24</v>
      </c>
      <c r="I460" s="37" t="s">
        <v>119</v>
      </c>
      <c r="J460" s="37" t="s">
        <v>54</v>
      </c>
      <c r="L460" s="39">
        <v>10</v>
      </c>
      <c r="M460" s="38">
        <v>0.2</v>
      </c>
      <c r="N460" s="37" t="s">
        <v>130</v>
      </c>
      <c r="O460" s="37" t="s">
        <v>48</v>
      </c>
      <c r="P460" s="37">
        <v>690</v>
      </c>
      <c r="R460" s="40">
        <v>45008</v>
      </c>
      <c r="Y460" s="39">
        <v>9.7200000000000006</v>
      </c>
      <c r="Z460" s="39">
        <v>9.81</v>
      </c>
      <c r="AA460" s="39">
        <v>0.41</v>
      </c>
      <c r="AE460" s="37" t="s">
        <v>1805</v>
      </c>
      <c r="AF460" s="37" t="s">
        <v>81</v>
      </c>
      <c r="AG460" s="37" t="s">
        <v>130</v>
      </c>
      <c r="AH460" s="38">
        <v>-2.8000000000000001E-2</v>
      </c>
    </row>
    <row r="461" spans="1:34" x14ac:dyDescent="0.2">
      <c r="A461" s="37" t="s">
        <v>2050</v>
      </c>
      <c r="B461" s="37" t="s">
        <v>1780</v>
      </c>
      <c r="C461" s="37" t="s">
        <v>766</v>
      </c>
      <c r="F461" s="40">
        <v>44239</v>
      </c>
      <c r="G461" s="40">
        <v>44274</v>
      </c>
      <c r="H461" s="37">
        <v>24</v>
      </c>
      <c r="I461" s="37" t="s">
        <v>53</v>
      </c>
      <c r="J461" s="37" t="s">
        <v>54</v>
      </c>
      <c r="L461" s="39">
        <v>10</v>
      </c>
      <c r="M461" s="38">
        <v>0.33329999999999999</v>
      </c>
      <c r="N461" s="37" t="s">
        <v>65</v>
      </c>
      <c r="O461" s="37" t="s">
        <v>216</v>
      </c>
      <c r="P461" s="37">
        <v>271.3</v>
      </c>
      <c r="R461" s="40">
        <v>45008</v>
      </c>
      <c r="Y461" s="39">
        <v>9.74</v>
      </c>
      <c r="Z461" s="39">
        <v>9.85</v>
      </c>
      <c r="AA461" s="39">
        <v>0.42</v>
      </c>
      <c r="AE461" s="37" t="s">
        <v>1786</v>
      </c>
      <c r="AF461" s="37" t="s">
        <v>96</v>
      </c>
      <c r="AG461" s="37" t="s">
        <v>765</v>
      </c>
      <c r="AH461" s="38">
        <v>-2.7E-2</v>
      </c>
    </row>
    <row r="462" spans="1:34" x14ac:dyDescent="0.2">
      <c r="A462" s="37" t="s">
        <v>2051</v>
      </c>
      <c r="B462" s="37" t="s">
        <v>1780</v>
      </c>
      <c r="C462" s="37" t="s">
        <v>1097</v>
      </c>
      <c r="F462" s="40">
        <v>44244</v>
      </c>
      <c r="G462" s="40">
        <v>44274</v>
      </c>
      <c r="H462" s="37">
        <v>24</v>
      </c>
      <c r="I462" s="37" t="s">
        <v>53</v>
      </c>
      <c r="J462" s="37" t="s">
        <v>54</v>
      </c>
      <c r="L462" s="39">
        <v>10</v>
      </c>
      <c r="M462" s="38">
        <v>0.33329999999999999</v>
      </c>
      <c r="N462" s="37" t="s">
        <v>66</v>
      </c>
      <c r="O462" s="37" t="s">
        <v>56</v>
      </c>
      <c r="P462" s="37">
        <v>272.5</v>
      </c>
      <c r="R462" s="40">
        <v>45008</v>
      </c>
      <c r="Y462" s="39">
        <v>9.75</v>
      </c>
      <c r="Z462" s="39">
        <v>9.85</v>
      </c>
      <c r="AA462" s="39">
        <v>0.24</v>
      </c>
      <c r="AE462" s="37" t="s">
        <v>1981</v>
      </c>
      <c r="AF462" s="37" t="s">
        <v>87</v>
      </c>
      <c r="AG462" s="37" t="s">
        <v>1096</v>
      </c>
      <c r="AH462" s="38">
        <v>-2.5000000000000001E-2</v>
      </c>
    </row>
    <row r="463" spans="1:34" x14ac:dyDescent="0.2">
      <c r="A463" s="37" t="s">
        <v>2052</v>
      </c>
      <c r="B463" s="37" t="s">
        <v>1780</v>
      </c>
      <c r="C463" s="37" t="s">
        <v>1672</v>
      </c>
      <c r="F463" s="40">
        <v>44252</v>
      </c>
      <c r="G463" s="40">
        <v>44274</v>
      </c>
      <c r="H463" s="37">
        <v>24</v>
      </c>
      <c r="I463" s="37" t="s">
        <v>53</v>
      </c>
      <c r="J463" s="37" t="s">
        <v>54</v>
      </c>
      <c r="L463" s="39">
        <v>10</v>
      </c>
      <c r="M463" s="38">
        <v>0.33329999999999999</v>
      </c>
      <c r="N463" s="37" t="s">
        <v>147</v>
      </c>
      <c r="O463" s="37" t="s">
        <v>48</v>
      </c>
      <c r="P463" s="37">
        <v>224</v>
      </c>
      <c r="R463" s="40">
        <v>45008</v>
      </c>
      <c r="Y463" s="39">
        <v>9.73</v>
      </c>
      <c r="Z463" s="39">
        <v>9.84</v>
      </c>
      <c r="AA463" s="39">
        <v>0.24</v>
      </c>
      <c r="AE463" s="37" t="s">
        <v>1810</v>
      </c>
      <c r="AF463" s="37" t="s">
        <v>52</v>
      </c>
      <c r="AG463" s="37" t="s">
        <v>1671</v>
      </c>
      <c r="AH463" s="38">
        <v>-2.7E-2</v>
      </c>
    </row>
    <row r="464" spans="1:34" x14ac:dyDescent="0.2">
      <c r="A464" s="37" t="s">
        <v>1445</v>
      </c>
      <c r="B464" s="37" t="s">
        <v>1780</v>
      </c>
      <c r="C464" s="37" t="s">
        <v>1446</v>
      </c>
      <c r="F464" s="40">
        <v>44253</v>
      </c>
      <c r="G464" s="40">
        <v>44274</v>
      </c>
      <c r="H464" s="37">
        <v>24</v>
      </c>
      <c r="I464" s="37" t="s">
        <v>69</v>
      </c>
      <c r="J464" s="37" t="s">
        <v>54</v>
      </c>
      <c r="L464" s="39">
        <v>10</v>
      </c>
      <c r="M464" s="38">
        <v>0.5</v>
      </c>
      <c r="N464" s="37" t="s">
        <v>49</v>
      </c>
      <c r="O464" s="37" t="s">
        <v>216</v>
      </c>
      <c r="P464" s="37">
        <v>323.7</v>
      </c>
      <c r="R464" s="40">
        <v>45008</v>
      </c>
      <c r="Y464" s="39">
        <v>9.75</v>
      </c>
      <c r="Z464" s="39">
        <v>10</v>
      </c>
      <c r="AA464" s="39">
        <v>0.18</v>
      </c>
      <c r="AE464" s="37" t="s">
        <v>1786</v>
      </c>
      <c r="AF464" s="37" t="s">
        <v>68</v>
      </c>
      <c r="AG464" s="37" t="s">
        <v>1444</v>
      </c>
      <c r="AH464" s="38">
        <v>-2.5999999999999999E-2</v>
      </c>
    </row>
    <row r="465" spans="1:34" x14ac:dyDescent="0.2">
      <c r="A465" s="37" t="s">
        <v>2053</v>
      </c>
      <c r="B465" s="37" t="s">
        <v>1780</v>
      </c>
      <c r="C465" s="37" t="s">
        <v>683</v>
      </c>
      <c r="F465" s="40">
        <v>44228</v>
      </c>
      <c r="G465" s="40">
        <v>44278</v>
      </c>
      <c r="H465" s="37">
        <v>24</v>
      </c>
      <c r="I465" s="37" t="s">
        <v>69</v>
      </c>
      <c r="J465" s="37" t="s">
        <v>54</v>
      </c>
      <c r="L465" s="39">
        <v>10</v>
      </c>
      <c r="M465" s="38">
        <v>0.5</v>
      </c>
      <c r="N465" s="37" t="s">
        <v>140</v>
      </c>
      <c r="O465" s="37" t="s">
        <v>48</v>
      </c>
      <c r="P465" s="37">
        <v>128.4</v>
      </c>
      <c r="R465" s="40">
        <v>45010</v>
      </c>
      <c r="Y465" s="39">
        <v>9.74</v>
      </c>
      <c r="Z465" s="39">
        <v>9.85</v>
      </c>
      <c r="AA465" s="39">
        <v>0.31</v>
      </c>
      <c r="AE465" s="37" t="s">
        <v>1781</v>
      </c>
      <c r="AF465" s="37" t="s">
        <v>52</v>
      </c>
      <c r="AG465" s="37" t="s">
        <v>682</v>
      </c>
      <c r="AH465" s="38">
        <v>-2.5999999999999999E-2</v>
      </c>
    </row>
    <row r="466" spans="1:34" x14ac:dyDescent="0.2">
      <c r="A466" s="37" t="s">
        <v>2054</v>
      </c>
      <c r="B466" s="37" t="s">
        <v>1780</v>
      </c>
      <c r="C466" s="37" t="s">
        <v>457</v>
      </c>
      <c r="F466" s="40">
        <v>44236</v>
      </c>
      <c r="G466" s="40">
        <v>44278</v>
      </c>
      <c r="H466" s="37">
        <v>24</v>
      </c>
      <c r="I466" s="37" t="s">
        <v>176</v>
      </c>
      <c r="J466" s="37" t="s">
        <v>54</v>
      </c>
      <c r="L466" s="39">
        <v>10</v>
      </c>
      <c r="M466" s="38">
        <v>0.25</v>
      </c>
      <c r="N466" s="37" t="s">
        <v>49</v>
      </c>
      <c r="O466" s="37" t="s">
        <v>48</v>
      </c>
      <c r="P466" s="37">
        <v>267</v>
      </c>
      <c r="R466" s="40">
        <v>45010</v>
      </c>
      <c r="Y466" s="39">
        <v>9.7200000000000006</v>
      </c>
      <c r="Z466" s="39">
        <v>9.85</v>
      </c>
      <c r="AA466" s="39">
        <v>0.46</v>
      </c>
      <c r="AE466" s="37" t="s">
        <v>1786</v>
      </c>
      <c r="AF466" s="37" t="s">
        <v>135</v>
      </c>
      <c r="AG466" s="37" t="s">
        <v>49</v>
      </c>
      <c r="AH466" s="38">
        <v>-2.9000000000000001E-2</v>
      </c>
    </row>
    <row r="467" spans="1:34" x14ac:dyDescent="0.2">
      <c r="A467" s="37" t="s">
        <v>2055</v>
      </c>
      <c r="B467" s="37" t="s">
        <v>1780</v>
      </c>
      <c r="C467" s="37" t="s">
        <v>1068</v>
      </c>
      <c r="F467" s="40">
        <v>44236</v>
      </c>
      <c r="G467" s="40">
        <v>44278</v>
      </c>
      <c r="H467" s="37">
        <v>24</v>
      </c>
      <c r="I467" s="37" t="s">
        <v>69</v>
      </c>
      <c r="J467" s="37" t="s">
        <v>54</v>
      </c>
      <c r="L467" s="39">
        <v>10</v>
      </c>
      <c r="M467" s="38">
        <v>0.5</v>
      </c>
      <c r="N467" s="37" t="s">
        <v>66</v>
      </c>
      <c r="O467" s="37" t="s">
        <v>48</v>
      </c>
      <c r="P467" s="37">
        <v>220.5</v>
      </c>
      <c r="R467" s="40">
        <v>45010</v>
      </c>
      <c r="Y467" s="39">
        <v>9.74</v>
      </c>
      <c r="Z467" s="39">
        <v>9.8699999999999992</v>
      </c>
      <c r="AA467" s="39">
        <v>0.43</v>
      </c>
      <c r="AE467" s="37" t="s">
        <v>1796</v>
      </c>
      <c r="AF467" s="37" t="s">
        <v>51</v>
      </c>
      <c r="AG467" s="37" t="s">
        <v>1067</v>
      </c>
      <c r="AH467" s="38">
        <v>-2.5999999999999999E-2</v>
      </c>
    </row>
    <row r="468" spans="1:34" x14ac:dyDescent="0.2">
      <c r="A468" s="37" t="s">
        <v>2056</v>
      </c>
      <c r="B468" s="37" t="s">
        <v>1780</v>
      </c>
      <c r="C468" s="37" t="s">
        <v>305</v>
      </c>
      <c r="F468" s="40">
        <v>44239</v>
      </c>
      <c r="G468" s="40">
        <v>44278</v>
      </c>
      <c r="H468" s="37">
        <v>24</v>
      </c>
      <c r="I468" s="37" t="s">
        <v>53</v>
      </c>
      <c r="J468" s="37" t="s">
        <v>54</v>
      </c>
      <c r="L468" s="39">
        <v>10</v>
      </c>
      <c r="M468" s="38">
        <v>0.33329999999999999</v>
      </c>
      <c r="N468" s="37" t="s">
        <v>79</v>
      </c>
      <c r="O468" s="37" t="s">
        <v>216</v>
      </c>
      <c r="P468" s="37">
        <v>200</v>
      </c>
      <c r="R468" s="40">
        <v>45010</v>
      </c>
      <c r="Y468" s="39">
        <v>9.74</v>
      </c>
      <c r="Z468" s="39">
        <v>9.8699999999999992</v>
      </c>
      <c r="AA468" s="39">
        <v>0.28999999999999998</v>
      </c>
      <c r="AE468" s="37" t="s">
        <v>1814</v>
      </c>
      <c r="AF468" s="37" t="s">
        <v>51</v>
      </c>
      <c r="AG468" s="37" t="s">
        <v>304</v>
      </c>
      <c r="AH468" s="38">
        <v>-2.7E-2</v>
      </c>
    </row>
    <row r="469" spans="1:34" x14ac:dyDescent="0.2">
      <c r="A469" s="37" t="s">
        <v>2057</v>
      </c>
      <c r="B469" s="37" t="s">
        <v>1780</v>
      </c>
      <c r="C469" s="37" t="s">
        <v>337</v>
      </c>
      <c r="F469" s="40">
        <v>44245</v>
      </c>
      <c r="G469" s="40">
        <v>44278</v>
      </c>
      <c r="H469" s="37">
        <v>24</v>
      </c>
      <c r="I469" s="37" t="s">
        <v>119</v>
      </c>
      <c r="J469" s="37" t="s">
        <v>54</v>
      </c>
      <c r="L469" s="39">
        <v>10</v>
      </c>
      <c r="M469" s="38">
        <v>0.2</v>
      </c>
      <c r="N469" s="37" t="s">
        <v>49</v>
      </c>
      <c r="O469" s="37" t="s">
        <v>48</v>
      </c>
      <c r="P469" s="37">
        <v>281</v>
      </c>
      <c r="R469" s="40">
        <v>45010</v>
      </c>
      <c r="Y469" s="39">
        <v>9.7200000000000006</v>
      </c>
      <c r="Z469" s="39">
        <v>9.83</v>
      </c>
      <c r="AA469" s="39">
        <v>0.4</v>
      </c>
      <c r="AE469" s="37" t="s">
        <v>1800</v>
      </c>
      <c r="AF469" s="37" t="s">
        <v>74</v>
      </c>
      <c r="AG469" s="37" t="s">
        <v>336</v>
      </c>
      <c r="AH469" s="38">
        <v>-2.9000000000000001E-2</v>
      </c>
    </row>
    <row r="470" spans="1:34" x14ac:dyDescent="0.2">
      <c r="A470" s="37" t="s">
        <v>2058</v>
      </c>
      <c r="B470" s="37" t="s">
        <v>1780</v>
      </c>
      <c r="C470" s="37" t="s">
        <v>1326</v>
      </c>
      <c r="F470" s="40">
        <v>44257</v>
      </c>
      <c r="G470" s="40">
        <v>44278</v>
      </c>
      <c r="H470" s="37" t="s">
        <v>1328</v>
      </c>
      <c r="I470" s="37" t="s">
        <v>83</v>
      </c>
      <c r="L470" s="39">
        <v>10</v>
      </c>
      <c r="M470" s="38">
        <v>0</v>
      </c>
      <c r="N470" s="37" t="s">
        <v>79</v>
      </c>
      <c r="O470" s="37" t="s">
        <v>48</v>
      </c>
      <c r="P470" s="37">
        <v>430.7</v>
      </c>
      <c r="R470" s="40">
        <v>45010</v>
      </c>
      <c r="Y470" s="39">
        <v>9.74</v>
      </c>
      <c r="AE470" s="37" t="s">
        <v>1786</v>
      </c>
      <c r="AF470" s="37" t="s">
        <v>81</v>
      </c>
      <c r="AG470" s="37" t="s">
        <v>1327</v>
      </c>
      <c r="AH470" s="38">
        <v>-2.7E-2</v>
      </c>
    </row>
    <row r="471" spans="1:34" x14ac:dyDescent="0.2">
      <c r="A471" s="37" t="s">
        <v>811</v>
      </c>
      <c r="B471" s="37" t="s">
        <v>1780</v>
      </c>
      <c r="C471" s="37" t="s">
        <v>812</v>
      </c>
      <c r="F471" s="40">
        <v>44258</v>
      </c>
      <c r="G471" s="40">
        <v>44278</v>
      </c>
      <c r="H471" s="37">
        <v>24</v>
      </c>
      <c r="I471" s="37" t="s">
        <v>176</v>
      </c>
      <c r="J471" s="37" t="s">
        <v>61</v>
      </c>
      <c r="L471" s="39">
        <v>10</v>
      </c>
      <c r="M471" s="38">
        <v>0.25</v>
      </c>
      <c r="N471" s="37" t="s">
        <v>79</v>
      </c>
      <c r="O471" s="37" t="s">
        <v>48</v>
      </c>
      <c r="P471" s="37">
        <v>345</v>
      </c>
      <c r="R471" s="40">
        <v>45010</v>
      </c>
      <c r="Y471" s="39">
        <v>9.7200000000000006</v>
      </c>
      <c r="Z471" s="39">
        <v>9.7799999999999994</v>
      </c>
      <c r="AA471" s="39">
        <v>0.39</v>
      </c>
      <c r="AE471" s="37" t="s">
        <v>1800</v>
      </c>
      <c r="AF471" s="37" t="s">
        <v>51</v>
      </c>
      <c r="AG471" s="37" t="s">
        <v>118</v>
      </c>
      <c r="AH471" s="38">
        <v>-2.9000000000000001E-2</v>
      </c>
    </row>
    <row r="472" spans="1:34" x14ac:dyDescent="0.2">
      <c r="A472" s="37" t="s">
        <v>2059</v>
      </c>
      <c r="B472" s="37" t="s">
        <v>1780</v>
      </c>
      <c r="C472" s="37" t="s">
        <v>843</v>
      </c>
      <c r="F472" s="40">
        <v>44239</v>
      </c>
      <c r="G472" s="40">
        <v>44279</v>
      </c>
      <c r="H472" s="37" t="s">
        <v>222</v>
      </c>
      <c r="I472" s="37" t="s">
        <v>83</v>
      </c>
      <c r="L472" s="39">
        <v>10</v>
      </c>
      <c r="M472" s="38">
        <v>0</v>
      </c>
      <c r="N472" s="37" t="s">
        <v>49</v>
      </c>
      <c r="O472" s="37" t="s">
        <v>48</v>
      </c>
      <c r="P472" s="37">
        <v>563.29999999999995</v>
      </c>
      <c r="R472" s="40">
        <v>45011</v>
      </c>
      <c r="Y472" s="39">
        <v>9.73</v>
      </c>
      <c r="AE472" s="37" t="s">
        <v>1798</v>
      </c>
      <c r="AF472" s="37" t="s">
        <v>74</v>
      </c>
      <c r="AG472" s="37" t="s">
        <v>49</v>
      </c>
      <c r="AH472" s="38">
        <v>-2.7E-2</v>
      </c>
    </row>
    <row r="473" spans="1:34" x14ac:dyDescent="0.2">
      <c r="A473" s="37" t="s">
        <v>2060</v>
      </c>
      <c r="B473" s="37" t="s">
        <v>1780</v>
      </c>
      <c r="C473" s="37" t="s">
        <v>1346</v>
      </c>
      <c r="F473" s="40">
        <v>44239</v>
      </c>
      <c r="G473" s="40">
        <v>44279</v>
      </c>
      <c r="H473" s="37">
        <v>24</v>
      </c>
      <c r="I473" s="37" t="s">
        <v>53</v>
      </c>
      <c r="J473" s="37" t="s">
        <v>54</v>
      </c>
      <c r="L473" s="39">
        <v>10</v>
      </c>
      <c r="M473" s="38">
        <v>0.33329999999999999</v>
      </c>
      <c r="N473" s="37" t="s">
        <v>147</v>
      </c>
      <c r="O473" s="37" t="s">
        <v>48</v>
      </c>
      <c r="P473" s="37">
        <v>203.8</v>
      </c>
      <c r="R473" s="40">
        <v>45011</v>
      </c>
      <c r="Y473" s="39">
        <v>9.74</v>
      </c>
      <c r="Z473" s="39">
        <v>9.83</v>
      </c>
      <c r="AA473" s="39">
        <v>0.46</v>
      </c>
      <c r="AE473" s="37" t="s">
        <v>1786</v>
      </c>
      <c r="AF473" s="37" t="s">
        <v>51</v>
      </c>
      <c r="AG473" s="37" t="s">
        <v>1345</v>
      </c>
      <c r="AH473" s="38">
        <v>-2.7E-2</v>
      </c>
    </row>
    <row r="474" spans="1:34" x14ac:dyDescent="0.2">
      <c r="A474" s="37" t="s">
        <v>2061</v>
      </c>
      <c r="B474" s="37" t="s">
        <v>1780</v>
      </c>
      <c r="C474" s="37" t="s">
        <v>669</v>
      </c>
      <c r="F474" s="40">
        <v>44245</v>
      </c>
      <c r="G474" s="40">
        <v>44279</v>
      </c>
      <c r="H474" s="37">
        <v>24</v>
      </c>
      <c r="I474" s="37" t="s">
        <v>176</v>
      </c>
      <c r="J474" s="37" t="s">
        <v>54</v>
      </c>
      <c r="L474" s="39">
        <v>10</v>
      </c>
      <c r="M474" s="38">
        <v>0.25</v>
      </c>
      <c r="N474" s="37" t="s">
        <v>79</v>
      </c>
      <c r="O474" s="37" t="s">
        <v>48</v>
      </c>
      <c r="P474" s="37">
        <v>172.5</v>
      </c>
      <c r="R474" s="40">
        <v>45011</v>
      </c>
      <c r="Y474" s="39">
        <v>9.74</v>
      </c>
      <c r="Z474" s="39">
        <v>9.85</v>
      </c>
      <c r="AA474" s="39">
        <v>0.55000000000000004</v>
      </c>
      <c r="AE474" s="37" t="s">
        <v>1811</v>
      </c>
      <c r="AF474" s="37" t="s">
        <v>668</v>
      </c>
      <c r="AG474" s="37" t="s">
        <v>118</v>
      </c>
      <c r="AH474" s="38">
        <v>-2.5999999999999999E-2</v>
      </c>
    </row>
    <row r="475" spans="1:34" x14ac:dyDescent="0.2">
      <c r="A475" s="37" t="s">
        <v>2062</v>
      </c>
      <c r="B475" s="37" t="s">
        <v>1780</v>
      </c>
      <c r="C475" s="37" t="s">
        <v>1317</v>
      </c>
      <c r="F475" s="40">
        <v>44263</v>
      </c>
      <c r="G475" s="40">
        <v>44279</v>
      </c>
      <c r="H475" s="37">
        <v>24</v>
      </c>
      <c r="I475" s="37" t="s">
        <v>53</v>
      </c>
      <c r="J475" s="37" t="s">
        <v>54</v>
      </c>
      <c r="L475" s="39">
        <v>10</v>
      </c>
      <c r="M475" s="38">
        <v>0.33329999999999999</v>
      </c>
      <c r="N475" s="37" t="s">
        <v>130</v>
      </c>
      <c r="O475" s="37" t="s">
        <v>48</v>
      </c>
      <c r="P475" s="37">
        <v>275</v>
      </c>
      <c r="R475" s="40">
        <v>45011</v>
      </c>
      <c r="Y475" s="39">
        <v>9.7200000000000006</v>
      </c>
      <c r="Z475" s="39">
        <v>9.84</v>
      </c>
      <c r="AA475" s="39">
        <v>0.25</v>
      </c>
      <c r="AE475" s="37" t="s">
        <v>1782</v>
      </c>
      <c r="AF475" s="37" t="s">
        <v>59</v>
      </c>
      <c r="AG475" s="37" t="s">
        <v>1316</v>
      </c>
      <c r="AH475" s="38">
        <v>-2.9000000000000001E-2</v>
      </c>
    </row>
    <row r="476" spans="1:34" x14ac:dyDescent="0.2">
      <c r="A476" s="37" t="s">
        <v>2063</v>
      </c>
      <c r="B476" s="37" t="s">
        <v>1780</v>
      </c>
      <c r="C476" s="37" t="s">
        <v>826</v>
      </c>
      <c r="F476" s="40">
        <v>44239</v>
      </c>
      <c r="G476" s="40">
        <v>44280</v>
      </c>
      <c r="H476" s="37">
        <v>24</v>
      </c>
      <c r="I476" s="37" t="s">
        <v>176</v>
      </c>
      <c r="J476" s="37" t="s">
        <v>54</v>
      </c>
      <c r="L476" s="39">
        <v>10</v>
      </c>
      <c r="M476" s="38">
        <v>0.25</v>
      </c>
      <c r="N476" s="37" t="s">
        <v>147</v>
      </c>
      <c r="O476" s="37" t="s">
        <v>48</v>
      </c>
      <c r="P476" s="37">
        <v>500</v>
      </c>
      <c r="R476" s="40">
        <v>45014</v>
      </c>
      <c r="Y476" s="39">
        <v>9.7200000000000006</v>
      </c>
      <c r="Z476" s="39">
        <v>9.8000000000000007</v>
      </c>
      <c r="AA476" s="39">
        <v>0.5</v>
      </c>
      <c r="AE476" s="37" t="s">
        <v>1796</v>
      </c>
      <c r="AF476" s="37" t="s">
        <v>68</v>
      </c>
      <c r="AG476" s="37" t="s">
        <v>825</v>
      </c>
      <c r="AH476" s="38">
        <v>-2.8000000000000001E-2</v>
      </c>
    </row>
    <row r="477" spans="1:34" x14ac:dyDescent="0.2">
      <c r="A477" s="37" t="s">
        <v>2064</v>
      </c>
      <c r="B477" s="37" t="s">
        <v>1780</v>
      </c>
      <c r="C477" s="37" t="s">
        <v>704</v>
      </c>
      <c r="F477" s="40">
        <v>44246</v>
      </c>
      <c r="G477" s="40">
        <v>44280</v>
      </c>
      <c r="H477" s="37">
        <v>24</v>
      </c>
      <c r="I477" s="37" t="s">
        <v>119</v>
      </c>
      <c r="J477" s="37" t="s">
        <v>54</v>
      </c>
      <c r="L477" s="39">
        <v>10</v>
      </c>
      <c r="M477" s="38">
        <v>0.2</v>
      </c>
      <c r="N477" s="37" t="s">
        <v>49</v>
      </c>
      <c r="O477" s="37" t="s">
        <v>48</v>
      </c>
      <c r="P477" s="37">
        <v>575</v>
      </c>
      <c r="R477" s="40">
        <v>45014</v>
      </c>
      <c r="Y477" s="39">
        <v>9.76</v>
      </c>
      <c r="Z477" s="39">
        <v>9.93</v>
      </c>
      <c r="AA477" s="39">
        <v>0.63</v>
      </c>
      <c r="AE477" s="37" t="s">
        <v>1798</v>
      </c>
      <c r="AF477" s="37" t="s">
        <v>51</v>
      </c>
      <c r="AG477" s="37" t="s">
        <v>703</v>
      </c>
      <c r="AH477" s="38">
        <v>-2.5000000000000001E-2</v>
      </c>
    </row>
    <row r="478" spans="1:34" x14ac:dyDescent="0.2">
      <c r="A478" s="37" t="s">
        <v>1563</v>
      </c>
      <c r="B478" s="37" t="s">
        <v>1780</v>
      </c>
      <c r="C478" s="37" t="s">
        <v>1562</v>
      </c>
      <c r="F478" s="40">
        <v>44257</v>
      </c>
      <c r="G478" s="40">
        <v>44285</v>
      </c>
      <c r="H478" s="37">
        <v>24</v>
      </c>
      <c r="I478" s="37" t="s">
        <v>83</v>
      </c>
      <c r="L478" s="39">
        <v>10</v>
      </c>
      <c r="M478" s="38">
        <v>0</v>
      </c>
      <c r="N478" s="37" t="s">
        <v>49</v>
      </c>
      <c r="O478" s="37" t="s">
        <v>48</v>
      </c>
      <c r="P478" s="37">
        <v>214.4</v>
      </c>
      <c r="R478" s="40">
        <v>45017</v>
      </c>
      <c r="Y478" s="39">
        <v>9.73</v>
      </c>
      <c r="AE478" s="37" t="s">
        <v>1786</v>
      </c>
      <c r="AF478" s="37" t="s">
        <v>505</v>
      </c>
      <c r="AG478" s="37" t="s">
        <v>49</v>
      </c>
      <c r="AH478" s="38">
        <v>-2.8000000000000001E-2</v>
      </c>
    </row>
    <row r="479" spans="1:34" x14ac:dyDescent="0.2">
      <c r="A479" s="37" t="s">
        <v>2065</v>
      </c>
      <c r="B479" s="37" t="s">
        <v>1780</v>
      </c>
      <c r="C479" s="37" t="s">
        <v>750</v>
      </c>
      <c r="F479" s="40">
        <v>44235</v>
      </c>
      <c r="G479" s="40">
        <v>44286</v>
      </c>
      <c r="H479" s="37" t="s">
        <v>749</v>
      </c>
      <c r="I479" s="37" t="s">
        <v>107</v>
      </c>
      <c r="K479" s="37" t="s">
        <v>2066</v>
      </c>
      <c r="L479" s="39">
        <v>10.1</v>
      </c>
      <c r="M479" s="37" t="s">
        <v>1887</v>
      </c>
      <c r="N479" s="37" t="s">
        <v>49</v>
      </c>
      <c r="O479" s="37" t="s">
        <v>48</v>
      </c>
      <c r="P479" s="37">
        <v>115</v>
      </c>
      <c r="R479" s="40">
        <v>44656</v>
      </c>
      <c r="Y479" s="39">
        <v>10.029999999999999</v>
      </c>
      <c r="Z479" s="39">
        <v>10.52</v>
      </c>
      <c r="AE479" s="37" t="s">
        <v>1379</v>
      </c>
      <c r="AF479" s="37" t="s">
        <v>52</v>
      </c>
      <c r="AG479" s="37" t="s">
        <v>748</v>
      </c>
      <c r="AH479" s="38">
        <v>-7.9000000000000008E-3</v>
      </c>
    </row>
    <row r="480" spans="1:34" x14ac:dyDescent="0.2">
      <c r="A480" s="37" t="s">
        <v>2067</v>
      </c>
      <c r="B480" s="37" t="s">
        <v>1780</v>
      </c>
      <c r="C480" s="37" t="s">
        <v>592</v>
      </c>
      <c r="F480" s="40">
        <v>44264</v>
      </c>
      <c r="G480" s="40">
        <v>44293</v>
      </c>
      <c r="H480" s="37" t="s">
        <v>594</v>
      </c>
      <c r="I480" s="37" t="s">
        <v>83</v>
      </c>
      <c r="L480" s="39">
        <v>10</v>
      </c>
      <c r="M480" s="38">
        <v>0</v>
      </c>
      <c r="N480" s="37" t="s">
        <v>130</v>
      </c>
      <c r="O480" s="37" t="s">
        <v>48</v>
      </c>
      <c r="P480" s="37">
        <v>172.5</v>
      </c>
      <c r="R480" s="40">
        <v>45025</v>
      </c>
      <c r="Y480" s="39">
        <v>9.7200000000000006</v>
      </c>
      <c r="AE480" s="37" t="s">
        <v>1810</v>
      </c>
      <c r="AF480" s="37" t="s">
        <v>96</v>
      </c>
      <c r="AG480" s="37" t="s">
        <v>593</v>
      </c>
      <c r="AH480" s="38">
        <v>-2.9000000000000001E-2</v>
      </c>
    </row>
    <row r="481" spans="1:34" x14ac:dyDescent="0.2">
      <c r="A481" s="37" t="s">
        <v>270</v>
      </c>
      <c r="B481" s="37" t="s">
        <v>1780</v>
      </c>
      <c r="C481" s="37" t="s">
        <v>271</v>
      </c>
      <c r="F481" s="40">
        <v>44249</v>
      </c>
      <c r="G481" s="40">
        <v>44294</v>
      </c>
      <c r="H481" s="37">
        <v>24</v>
      </c>
      <c r="I481" s="37" t="s">
        <v>53</v>
      </c>
      <c r="J481" s="37" t="s">
        <v>54</v>
      </c>
      <c r="L481" s="39">
        <v>10</v>
      </c>
      <c r="M481" s="38">
        <v>0.33329999999999999</v>
      </c>
      <c r="N481" s="37" t="s">
        <v>49</v>
      </c>
      <c r="O481" s="37" t="s">
        <v>219</v>
      </c>
      <c r="P481" s="37">
        <v>345</v>
      </c>
      <c r="R481" s="40">
        <v>45028</v>
      </c>
      <c r="Y481" s="39">
        <v>9.7200000000000006</v>
      </c>
      <c r="Z481" s="39">
        <v>9.86</v>
      </c>
      <c r="AA481" s="39">
        <v>0.5</v>
      </c>
      <c r="AE481" s="37" t="s">
        <v>1814</v>
      </c>
      <c r="AF481" s="37" t="s">
        <v>135</v>
      </c>
      <c r="AG481" s="37" t="s">
        <v>269</v>
      </c>
      <c r="AH481" s="38">
        <v>-2.9000000000000001E-2</v>
      </c>
    </row>
    <row r="482" spans="1:34" x14ac:dyDescent="0.2">
      <c r="A482" s="37" t="s">
        <v>84</v>
      </c>
      <c r="B482" s="37" t="s">
        <v>1780</v>
      </c>
      <c r="C482" s="37" t="s">
        <v>78</v>
      </c>
      <c r="F482" s="40">
        <v>44263</v>
      </c>
      <c r="G482" s="40">
        <v>44300</v>
      </c>
      <c r="H482" s="37">
        <v>24</v>
      </c>
      <c r="I482" s="37" t="s">
        <v>83</v>
      </c>
      <c r="L482" s="39">
        <v>10</v>
      </c>
      <c r="M482" s="38">
        <v>0</v>
      </c>
      <c r="N482" s="37" t="s">
        <v>79</v>
      </c>
      <c r="O482" s="37" t="s">
        <v>48</v>
      </c>
      <c r="P482" s="37">
        <v>400</v>
      </c>
      <c r="R482" s="40">
        <v>45032</v>
      </c>
      <c r="Y482" s="39">
        <v>9.77</v>
      </c>
      <c r="AE482" s="37" t="s">
        <v>1814</v>
      </c>
      <c r="AF482" s="37" t="s">
        <v>82</v>
      </c>
      <c r="AG482" s="37" t="s">
        <v>80</v>
      </c>
      <c r="AH482" s="38">
        <v>-2.4500000000000001E-2</v>
      </c>
    </row>
    <row r="483" spans="1:34" x14ac:dyDescent="0.2">
      <c r="A483" s="37" t="s">
        <v>2068</v>
      </c>
      <c r="B483" s="37" t="s">
        <v>1780</v>
      </c>
      <c r="C483" s="37" t="s">
        <v>296</v>
      </c>
      <c r="F483" s="40">
        <v>44274</v>
      </c>
      <c r="G483" s="40">
        <v>44300</v>
      </c>
      <c r="H483" s="37" t="s">
        <v>298</v>
      </c>
      <c r="I483" s="37" t="s">
        <v>83</v>
      </c>
      <c r="L483" s="39">
        <v>10</v>
      </c>
      <c r="M483" s="38">
        <v>0</v>
      </c>
      <c r="N483" s="37" t="s">
        <v>49</v>
      </c>
      <c r="O483" s="37" t="s">
        <v>48</v>
      </c>
      <c r="P483" s="37">
        <v>400</v>
      </c>
      <c r="R483" s="40">
        <v>45032</v>
      </c>
      <c r="Y483" s="39">
        <v>9.7200000000000006</v>
      </c>
      <c r="AE483" s="37" t="s">
        <v>1786</v>
      </c>
      <c r="AF483" s="37" t="s">
        <v>81</v>
      </c>
      <c r="AG483" s="37" t="s">
        <v>297</v>
      </c>
      <c r="AH483" s="38">
        <v>-2.9000000000000001E-2</v>
      </c>
    </row>
    <row r="484" spans="1:34" x14ac:dyDescent="0.2">
      <c r="A484" s="37" t="s">
        <v>2069</v>
      </c>
      <c r="B484" s="37" t="s">
        <v>1780</v>
      </c>
      <c r="C484" s="37" t="s">
        <v>1465</v>
      </c>
      <c r="F484" s="40">
        <v>44253</v>
      </c>
      <c r="G484" s="40">
        <v>44315</v>
      </c>
      <c r="H484" s="37">
        <v>24</v>
      </c>
      <c r="I484" s="37" t="s">
        <v>176</v>
      </c>
      <c r="J484" s="37" t="s">
        <v>54</v>
      </c>
      <c r="L484" s="39">
        <v>10</v>
      </c>
      <c r="M484" s="38">
        <v>0.25</v>
      </c>
      <c r="N484" s="37" t="s">
        <v>147</v>
      </c>
      <c r="O484" s="37" t="s">
        <v>48</v>
      </c>
      <c r="P484" s="37">
        <v>300</v>
      </c>
      <c r="R484" s="40">
        <v>45049</v>
      </c>
      <c r="Y484" s="39">
        <v>9.7100000000000009</v>
      </c>
      <c r="Z484" s="39">
        <v>9.85</v>
      </c>
      <c r="AA484" s="39">
        <v>0.5</v>
      </c>
      <c r="AE484" s="37" t="s">
        <v>1798</v>
      </c>
      <c r="AF484" s="37" t="s">
        <v>149</v>
      </c>
      <c r="AG484" s="37" t="s">
        <v>1464</v>
      </c>
      <c r="AH484" s="38">
        <v>-2.9000000000000001E-2</v>
      </c>
    </row>
    <row r="485" spans="1:34" x14ac:dyDescent="0.2">
      <c r="A485" s="37" t="s">
        <v>2070</v>
      </c>
      <c r="B485" s="37" t="s">
        <v>1780</v>
      </c>
      <c r="C485" s="37" t="s">
        <v>952</v>
      </c>
      <c r="F485" s="40">
        <v>44292</v>
      </c>
      <c r="G485" s="40">
        <v>44316</v>
      </c>
      <c r="H485" s="37">
        <v>24</v>
      </c>
      <c r="I485" s="37" t="s">
        <v>83</v>
      </c>
      <c r="L485" s="39">
        <v>10</v>
      </c>
      <c r="M485" s="38">
        <v>0</v>
      </c>
      <c r="N485" s="37" t="s">
        <v>49</v>
      </c>
      <c r="O485" s="37" t="s">
        <v>216</v>
      </c>
      <c r="P485" s="37">
        <v>253</v>
      </c>
      <c r="R485" s="40">
        <v>45050</v>
      </c>
      <c r="Y485" s="39">
        <v>9.7200000000000006</v>
      </c>
      <c r="AE485" s="37" t="s">
        <v>1811</v>
      </c>
      <c r="AF485" s="37" t="s">
        <v>68</v>
      </c>
      <c r="AG485" s="37" t="s">
        <v>953</v>
      </c>
      <c r="AH485" s="38">
        <v>-2.9000000000000001E-2</v>
      </c>
    </row>
    <row r="486" spans="1:34" x14ac:dyDescent="0.2">
      <c r="A486" s="37" t="s">
        <v>2071</v>
      </c>
      <c r="B486" s="37" t="s">
        <v>1780</v>
      </c>
      <c r="C486" s="37" t="s">
        <v>172</v>
      </c>
      <c r="F486" s="40">
        <v>44266</v>
      </c>
      <c r="G486" s="40">
        <v>44320</v>
      </c>
      <c r="H486" s="37">
        <v>24</v>
      </c>
      <c r="I486" s="37" t="s">
        <v>53</v>
      </c>
      <c r="J486" s="37" t="s">
        <v>54</v>
      </c>
      <c r="L486" s="39">
        <v>10</v>
      </c>
      <c r="M486" s="38">
        <v>0.33329999999999999</v>
      </c>
      <c r="N486" s="37" t="s">
        <v>49</v>
      </c>
      <c r="O486" s="37" t="s">
        <v>93</v>
      </c>
      <c r="P486" s="37">
        <v>230</v>
      </c>
      <c r="R486" s="40">
        <v>45052</v>
      </c>
      <c r="Y486" s="39">
        <v>9.6999999999999993</v>
      </c>
      <c r="Z486" s="39">
        <v>9.82</v>
      </c>
      <c r="AA486" s="39">
        <v>0.48</v>
      </c>
      <c r="AE486" s="37" t="s">
        <v>1818</v>
      </c>
      <c r="AF486" s="37" t="s">
        <v>59</v>
      </c>
      <c r="AG486" s="37" t="s">
        <v>171</v>
      </c>
      <c r="AH486" s="38">
        <v>-3.1099999999999999E-2</v>
      </c>
    </row>
    <row r="487" spans="1:34" x14ac:dyDescent="0.2">
      <c r="A487" s="37" t="s">
        <v>2072</v>
      </c>
      <c r="B487" s="37" t="s">
        <v>1780</v>
      </c>
      <c r="C487" s="37" t="s">
        <v>756</v>
      </c>
      <c r="F487" s="40">
        <v>44243</v>
      </c>
      <c r="G487" s="40">
        <v>44321</v>
      </c>
      <c r="H487" s="37" t="s">
        <v>163</v>
      </c>
      <c r="I487" s="37" t="s">
        <v>69</v>
      </c>
      <c r="J487" s="37" t="s">
        <v>54</v>
      </c>
      <c r="L487" s="39">
        <v>10.15</v>
      </c>
      <c r="M487" s="38">
        <v>0.5</v>
      </c>
      <c r="N487" s="37" t="s">
        <v>49</v>
      </c>
      <c r="O487" s="37" t="s">
        <v>56</v>
      </c>
      <c r="P487" s="37">
        <v>173.1</v>
      </c>
      <c r="R487" s="40">
        <v>44688</v>
      </c>
      <c r="Y487" s="39">
        <v>10.11</v>
      </c>
      <c r="Z487" s="39">
        <v>10.18</v>
      </c>
      <c r="AA487" s="39">
        <v>0.18</v>
      </c>
      <c r="AE487" s="37" t="s">
        <v>1903</v>
      </c>
      <c r="AF487" s="37" t="s">
        <v>52</v>
      </c>
      <c r="AG487" s="37" t="s">
        <v>755</v>
      </c>
      <c r="AH487" s="38">
        <v>-3.8999999999999998E-3</v>
      </c>
    </row>
    <row r="488" spans="1:34" x14ac:dyDescent="0.2">
      <c r="A488" s="37" t="s">
        <v>1483</v>
      </c>
      <c r="B488" s="37" t="s">
        <v>1780</v>
      </c>
      <c r="C488" s="37" t="s">
        <v>1484</v>
      </c>
      <c r="F488" s="40">
        <v>44251</v>
      </c>
      <c r="G488" s="40">
        <v>44323</v>
      </c>
      <c r="H488" s="37">
        <v>24</v>
      </c>
      <c r="I488" s="37" t="s">
        <v>53</v>
      </c>
      <c r="J488" s="37" t="s">
        <v>61</v>
      </c>
      <c r="L488" s="39">
        <v>10</v>
      </c>
      <c r="M488" s="38">
        <v>0.33329999999999999</v>
      </c>
      <c r="N488" s="37" t="s">
        <v>79</v>
      </c>
      <c r="O488" s="37" t="s">
        <v>48</v>
      </c>
      <c r="P488" s="37">
        <v>172.5</v>
      </c>
      <c r="R488" s="40">
        <v>45057</v>
      </c>
      <c r="Y488" s="39">
        <v>9.7100000000000009</v>
      </c>
      <c r="Z488" s="39">
        <v>9.93</v>
      </c>
      <c r="AA488" s="39">
        <v>0.49</v>
      </c>
      <c r="AE488" s="37" t="s">
        <v>1865</v>
      </c>
      <c r="AF488" s="37" t="s">
        <v>68</v>
      </c>
      <c r="AG488" s="37" t="s">
        <v>118</v>
      </c>
      <c r="AH488" s="38">
        <v>-2.9000000000000001E-2</v>
      </c>
    </row>
    <row r="489" spans="1:34" x14ac:dyDescent="0.2">
      <c r="A489" s="37" t="s">
        <v>2073</v>
      </c>
      <c r="B489" s="37" t="s">
        <v>1780</v>
      </c>
      <c r="C489" s="37" t="s">
        <v>1315</v>
      </c>
      <c r="F489" s="40">
        <v>44264</v>
      </c>
      <c r="G489" s="40">
        <v>44323</v>
      </c>
      <c r="H489" s="37" t="s">
        <v>163</v>
      </c>
      <c r="I489" s="37" t="s">
        <v>137</v>
      </c>
      <c r="J489" s="37" t="s">
        <v>54</v>
      </c>
      <c r="L489" s="39">
        <v>10.199999999999999</v>
      </c>
      <c r="M489" s="38">
        <v>1</v>
      </c>
      <c r="N489" s="37" t="s">
        <v>49</v>
      </c>
      <c r="O489" s="37" t="s">
        <v>48</v>
      </c>
      <c r="P489" s="37">
        <v>115</v>
      </c>
      <c r="R489" s="40">
        <v>44692</v>
      </c>
      <c r="Y489" s="39">
        <v>10.130000000000001</v>
      </c>
      <c r="Z489" s="39">
        <v>10.3</v>
      </c>
      <c r="AA489" s="39">
        <v>0.2</v>
      </c>
      <c r="AE489" s="37" t="s">
        <v>1903</v>
      </c>
      <c r="AF489" s="37" t="s">
        <v>524</v>
      </c>
      <c r="AG489" s="37" t="s">
        <v>1314</v>
      </c>
      <c r="AH489" s="38">
        <v>-6.8999999999999999E-3</v>
      </c>
    </row>
    <row r="490" spans="1:34" x14ac:dyDescent="0.2">
      <c r="A490" s="37" t="s">
        <v>617</v>
      </c>
      <c r="B490" s="37" t="s">
        <v>1780</v>
      </c>
      <c r="C490" s="37" t="s">
        <v>618</v>
      </c>
      <c r="F490" s="40">
        <v>44252</v>
      </c>
      <c r="G490" s="40">
        <v>44329</v>
      </c>
      <c r="H490" s="37">
        <v>24</v>
      </c>
      <c r="I490" s="37" t="s">
        <v>119</v>
      </c>
      <c r="J490" s="37" t="s">
        <v>61</v>
      </c>
      <c r="L490" s="39">
        <v>10</v>
      </c>
      <c r="M490" s="38">
        <v>0.2</v>
      </c>
      <c r="N490" s="37" t="s">
        <v>130</v>
      </c>
      <c r="O490" s="37" t="s">
        <v>48</v>
      </c>
      <c r="P490" s="37">
        <v>200</v>
      </c>
      <c r="R490" s="40">
        <v>45063</v>
      </c>
      <c r="Y490" s="39">
        <v>9.6999999999999993</v>
      </c>
      <c r="Z490" s="39">
        <v>9.76</v>
      </c>
      <c r="AA490" s="39">
        <v>0.47</v>
      </c>
      <c r="AE490" s="37" t="s">
        <v>1419</v>
      </c>
      <c r="AF490" s="37" t="s">
        <v>51</v>
      </c>
      <c r="AG490" s="37" t="s">
        <v>616</v>
      </c>
      <c r="AH490" s="38">
        <v>-3.1E-2</v>
      </c>
    </row>
    <row r="491" spans="1:34" x14ac:dyDescent="0.2">
      <c r="A491" s="37" t="s">
        <v>2074</v>
      </c>
      <c r="B491" s="37" t="s">
        <v>1780</v>
      </c>
      <c r="C491" s="37" t="s">
        <v>615</v>
      </c>
      <c r="F491" s="40">
        <v>44288</v>
      </c>
      <c r="G491" s="40">
        <v>44330</v>
      </c>
      <c r="H491" s="37">
        <v>24</v>
      </c>
      <c r="I491" s="37" t="s">
        <v>69</v>
      </c>
      <c r="J491" s="37" t="s">
        <v>54</v>
      </c>
      <c r="L491" s="39">
        <v>10</v>
      </c>
      <c r="M491" s="38">
        <v>0.5</v>
      </c>
      <c r="N491" s="37" t="s">
        <v>147</v>
      </c>
      <c r="O491" s="37" t="s">
        <v>48</v>
      </c>
      <c r="P491" s="37">
        <v>230</v>
      </c>
      <c r="R491" s="40">
        <v>45064</v>
      </c>
      <c r="Y491" s="39">
        <v>9.7100000000000009</v>
      </c>
      <c r="Z491" s="39">
        <v>9.83</v>
      </c>
      <c r="AA491" s="39">
        <v>0.32</v>
      </c>
      <c r="AE491" s="37" t="s">
        <v>1796</v>
      </c>
      <c r="AF491" s="37" t="s">
        <v>122</v>
      </c>
      <c r="AG491" s="37" t="s">
        <v>614</v>
      </c>
      <c r="AH491" s="38">
        <v>-2.9000000000000001E-2</v>
      </c>
    </row>
    <row r="492" spans="1:34" x14ac:dyDescent="0.2">
      <c r="A492" s="37" t="s">
        <v>2075</v>
      </c>
      <c r="B492" s="37" t="s">
        <v>1780</v>
      </c>
      <c r="C492" s="37" t="s">
        <v>1361</v>
      </c>
      <c r="F492" s="40">
        <v>44266</v>
      </c>
      <c r="G492" s="40">
        <v>44334</v>
      </c>
      <c r="H492" s="37">
        <v>24</v>
      </c>
      <c r="I492" s="37" t="s">
        <v>119</v>
      </c>
      <c r="J492" s="37" t="s">
        <v>54</v>
      </c>
      <c r="L492" s="39">
        <v>10</v>
      </c>
      <c r="M492" s="38">
        <v>0.2</v>
      </c>
      <c r="N492" s="37" t="s">
        <v>49</v>
      </c>
      <c r="O492" s="37" t="s">
        <v>48</v>
      </c>
      <c r="P492" s="37">
        <v>343.6</v>
      </c>
      <c r="R492" s="40">
        <v>45066</v>
      </c>
      <c r="Y492" s="39">
        <v>9.6999999999999993</v>
      </c>
      <c r="Z492" s="39">
        <v>9.83</v>
      </c>
      <c r="AA492" s="39">
        <v>0.5</v>
      </c>
      <c r="AE492" s="37" t="s">
        <v>1798</v>
      </c>
      <c r="AF492" s="37" t="s">
        <v>51</v>
      </c>
      <c r="AG492" s="37" t="s">
        <v>1360</v>
      </c>
      <c r="AH492" s="38">
        <v>-3.1E-2</v>
      </c>
    </row>
    <row r="493" spans="1:34" x14ac:dyDescent="0.2">
      <c r="A493" s="37" t="s">
        <v>2076</v>
      </c>
      <c r="B493" s="37" t="s">
        <v>1780</v>
      </c>
      <c r="C493" s="37" t="s">
        <v>382</v>
      </c>
      <c r="F493" s="40">
        <v>44271</v>
      </c>
      <c r="G493" s="40">
        <v>44335</v>
      </c>
      <c r="H493" s="37">
        <v>24</v>
      </c>
      <c r="I493" s="37" t="s">
        <v>53</v>
      </c>
      <c r="J493" s="37" t="s">
        <v>54</v>
      </c>
      <c r="L493" s="39">
        <v>10</v>
      </c>
      <c r="M493" s="38">
        <v>0.33329999999999999</v>
      </c>
      <c r="N493" s="37" t="s">
        <v>140</v>
      </c>
      <c r="O493" s="37" t="s">
        <v>56</v>
      </c>
      <c r="P493" s="37">
        <v>221.7</v>
      </c>
      <c r="R493" s="40">
        <v>45067</v>
      </c>
      <c r="Y493" s="39">
        <v>9.69</v>
      </c>
      <c r="Z493" s="39">
        <v>9.98</v>
      </c>
      <c r="AA493" s="39">
        <v>0.5</v>
      </c>
      <c r="AE493" s="37" t="s">
        <v>1800</v>
      </c>
      <c r="AF493" s="37" t="s">
        <v>51</v>
      </c>
      <c r="AG493" s="37" t="s">
        <v>381</v>
      </c>
      <c r="AH493" s="38">
        <v>-3.2000000000000001E-2</v>
      </c>
    </row>
    <row r="494" spans="1:34" x14ac:dyDescent="0.2">
      <c r="A494" s="37" t="s">
        <v>2077</v>
      </c>
      <c r="B494" s="37" t="s">
        <v>1780</v>
      </c>
      <c r="C494" s="37" t="s">
        <v>1082</v>
      </c>
      <c r="F494" s="40">
        <v>44301</v>
      </c>
      <c r="G494" s="40">
        <v>44335</v>
      </c>
      <c r="H494" s="37" t="s">
        <v>386</v>
      </c>
      <c r="I494" s="37" t="s">
        <v>69</v>
      </c>
      <c r="J494" s="37" t="s">
        <v>61</v>
      </c>
      <c r="L494" s="39">
        <v>10.1</v>
      </c>
      <c r="M494" s="38">
        <v>0.5</v>
      </c>
      <c r="N494" s="37" t="s">
        <v>79</v>
      </c>
      <c r="O494" s="37" t="s">
        <v>216</v>
      </c>
      <c r="P494" s="37">
        <v>209</v>
      </c>
      <c r="R494" s="40">
        <v>44794</v>
      </c>
      <c r="Y494" s="39">
        <v>9.9700000000000006</v>
      </c>
      <c r="Z494" s="39">
        <v>10.09</v>
      </c>
      <c r="AA494" s="39">
        <v>0.26</v>
      </c>
      <c r="AE494" s="37" t="s">
        <v>1844</v>
      </c>
      <c r="AF494" s="37" t="s">
        <v>242</v>
      </c>
      <c r="AG494" s="37" t="s">
        <v>1081</v>
      </c>
      <c r="AH494" s="38">
        <v>-1.29E-2</v>
      </c>
    </row>
    <row r="495" spans="1:34" x14ac:dyDescent="0.2">
      <c r="A495" s="37" t="s">
        <v>2078</v>
      </c>
      <c r="B495" s="37" t="s">
        <v>1780</v>
      </c>
      <c r="C495" s="37" t="s">
        <v>1037</v>
      </c>
      <c r="F495" s="40">
        <v>44250</v>
      </c>
      <c r="G495" s="40">
        <v>44337</v>
      </c>
      <c r="H495" s="37">
        <v>24</v>
      </c>
      <c r="I495" s="37" t="s">
        <v>119</v>
      </c>
      <c r="J495" s="37" t="s">
        <v>61</v>
      </c>
      <c r="L495" s="39">
        <v>10</v>
      </c>
      <c r="M495" s="38">
        <v>0.2</v>
      </c>
      <c r="N495" s="37" t="s">
        <v>79</v>
      </c>
      <c r="O495" s="37" t="s">
        <v>48</v>
      </c>
      <c r="P495" s="37">
        <v>171.6</v>
      </c>
      <c r="R495" s="40">
        <v>45071</v>
      </c>
      <c r="Y495" s="39">
        <v>9.67</v>
      </c>
      <c r="Z495" s="39">
        <v>9.9</v>
      </c>
      <c r="AA495" s="39">
        <v>0.63</v>
      </c>
      <c r="AE495" s="37" t="s">
        <v>1844</v>
      </c>
      <c r="AF495" s="37" t="s">
        <v>68</v>
      </c>
      <c r="AG495" s="37" t="s">
        <v>118</v>
      </c>
      <c r="AH495" s="38">
        <v>-3.3000000000000002E-2</v>
      </c>
    </row>
    <row r="496" spans="1:34" x14ac:dyDescent="0.2">
      <c r="A496" s="37" t="s">
        <v>2079</v>
      </c>
      <c r="B496" s="37" t="s">
        <v>1780</v>
      </c>
      <c r="C496" s="37" t="s">
        <v>1137</v>
      </c>
      <c r="F496" s="40">
        <v>44302</v>
      </c>
      <c r="G496" s="40">
        <v>44341</v>
      </c>
      <c r="H496" s="37">
        <v>24</v>
      </c>
      <c r="I496" s="37" t="s">
        <v>83</v>
      </c>
      <c r="L496" s="39">
        <v>10</v>
      </c>
      <c r="M496" s="38">
        <v>0</v>
      </c>
      <c r="N496" s="37" t="s">
        <v>235</v>
      </c>
      <c r="O496" s="37" t="s">
        <v>48</v>
      </c>
      <c r="P496" s="37">
        <v>275</v>
      </c>
      <c r="R496" s="40">
        <v>45073</v>
      </c>
      <c r="Y496" s="39">
        <v>9.68</v>
      </c>
      <c r="AE496" s="37" t="s">
        <v>1814</v>
      </c>
      <c r="AF496" s="37" t="s">
        <v>1139</v>
      </c>
      <c r="AG496" s="37" t="s">
        <v>1138</v>
      </c>
      <c r="AH496" s="38">
        <v>-3.3000000000000002E-2</v>
      </c>
    </row>
    <row r="497" spans="1:34" x14ac:dyDescent="0.2">
      <c r="A497" s="37" t="s">
        <v>2080</v>
      </c>
      <c r="B497" s="37" t="s">
        <v>1780</v>
      </c>
      <c r="C497" s="37" t="s">
        <v>557</v>
      </c>
      <c r="F497" s="40">
        <v>44236</v>
      </c>
      <c r="G497" s="40">
        <v>44342</v>
      </c>
      <c r="H497" s="37" t="s">
        <v>222</v>
      </c>
      <c r="I497" s="37" t="s">
        <v>53</v>
      </c>
      <c r="J497" s="37" t="s">
        <v>54</v>
      </c>
      <c r="L497" s="39">
        <v>10</v>
      </c>
      <c r="M497" s="38">
        <v>0.33329999999999999</v>
      </c>
      <c r="N497" s="37" t="s">
        <v>147</v>
      </c>
      <c r="O497" s="37" t="s">
        <v>48</v>
      </c>
      <c r="P497" s="37">
        <v>345</v>
      </c>
      <c r="R497" s="40">
        <v>45074</v>
      </c>
      <c r="Y497" s="39">
        <v>9.68</v>
      </c>
      <c r="Z497" s="39">
        <v>9.86</v>
      </c>
      <c r="AA497" s="39">
        <v>0.56000000000000005</v>
      </c>
      <c r="AE497" s="37" t="s">
        <v>1802</v>
      </c>
      <c r="AF497" s="37" t="s">
        <v>51</v>
      </c>
      <c r="AG497" s="37" t="s">
        <v>147</v>
      </c>
      <c r="AH497" s="38">
        <v>-3.2000000000000001E-2</v>
      </c>
    </row>
    <row r="498" spans="1:34" x14ac:dyDescent="0.2">
      <c r="A498" s="37" t="s">
        <v>2081</v>
      </c>
      <c r="B498" s="37" t="s">
        <v>1780</v>
      </c>
      <c r="C498" s="37" t="s">
        <v>1257</v>
      </c>
      <c r="F498" s="40">
        <v>44291</v>
      </c>
      <c r="G498" s="40">
        <v>44342</v>
      </c>
      <c r="H498" s="37">
        <v>24</v>
      </c>
      <c r="I498" s="37" t="s">
        <v>53</v>
      </c>
      <c r="J498" s="37" t="s">
        <v>54</v>
      </c>
      <c r="L498" s="39">
        <v>10</v>
      </c>
      <c r="M498" s="38">
        <v>0.33329999999999999</v>
      </c>
      <c r="N498" s="37" t="s">
        <v>79</v>
      </c>
      <c r="O498" s="37" t="s">
        <v>48</v>
      </c>
      <c r="P498" s="37">
        <v>225</v>
      </c>
      <c r="R498" s="40">
        <v>45074</v>
      </c>
      <c r="Y498" s="39">
        <v>9.69</v>
      </c>
      <c r="Z498" s="39">
        <v>9.77</v>
      </c>
      <c r="AA498" s="39">
        <v>0.3</v>
      </c>
      <c r="AE498" s="37" t="s">
        <v>1784</v>
      </c>
      <c r="AF498" s="37" t="s">
        <v>343</v>
      </c>
      <c r="AG498" s="37" t="s">
        <v>1256</v>
      </c>
      <c r="AH498" s="38">
        <v>-3.1E-2</v>
      </c>
    </row>
    <row r="499" spans="1:34" x14ac:dyDescent="0.2">
      <c r="A499" s="37" t="s">
        <v>2082</v>
      </c>
      <c r="B499" s="37" t="s">
        <v>1780</v>
      </c>
      <c r="C499" s="37" t="s">
        <v>611</v>
      </c>
      <c r="F499" s="40">
        <v>44295</v>
      </c>
      <c r="G499" s="40">
        <v>44344</v>
      </c>
      <c r="H499" s="37" t="s">
        <v>610</v>
      </c>
      <c r="I499" s="37" t="s">
        <v>137</v>
      </c>
      <c r="J499" s="37" t="s">
        <v>54</v>
      </c>
      <c r="L499" s="39">
        <v>10.1</v>
      </c>
      <c r="M499" s="38">
        <v>1</v>
      </c>
      <c r="N499" s="37" t="s">
        <v>147</v>
      </c>
      <c r="O499" s="37" t="s">
        <v>48</v>
      </c>
      <c r="P499" s="37">
        <v>103.3</v>
      </c>
      <c r="R499" s="40">
        <v>44714</v>
      </c>
      <c r="Y499" s="39">
        <v>10.050000000000001</v>
      </c>
      <c r="Z499" s="39">
        <v>10.23</v>
      </c>
      <c r="AA499" s="39">
        <v>0.23</v>
      </c>
      <c r="AE499" s="37" t="s">
        <v>1873</v>
      </c>
      <c r="AF499" s="37" t="s">
        <v>609</v>
      </c>
      <c r="AG499" s="37" t="s">
        <v>608</v>
      </c>
      <c r="AH499" s="38">
        <v>-5.0000000000000001E-3</v>
      </c>
    </row>
    <row r="500" spans="1:34" x14ac:dyDescent="0.2">
      <c r="A500" s="37" t="s">
        <v>908</v>
      </c>
      <c r="B500" s="37" t="s">
        <v>1780</v>
      </c>
      <c r="C500" s="37" t="s">
        <v>906</v>
      </c>
      <c r="F500" s="40">
        <v>44257</v>
      </c>
      <c r="G500" s="40">
        <v>44356</v>
      </c>
      <c r="H500" s="37">
        <v>24</v>
      </c>
      <c r="I500" s="37" t="s">
        <v>83</v>
      </c>
      <c r="L500" s="39">
        <v>10.4</v>
      </c>
      <c r="M500" s="38">
        <v>0</v>
      </c>
      <c r="N500" s="37" t="s">
        <v>147</v>
      </c>
      <c r="O500" s="37" t="s">
        <v>48</v>
      </c>
      <c r="P500" s="37">
        <v>166.8</v>
      </c>
      <c r="R500" s="40">
        <v>45088</v>
      </c>
      <c r="Y500" s="39">
        <v>9.98</v>
      </c>
      <c r="AE500" s="37" t="s">
        <v>1811</v>
      </c>
      <c r="AF500" s="37" t="s">
        <v>112</v>
      </c>
      <c r="AG500" s="37" t="s">
        <v>907</v>
      </c>
      <c r="AH500" s="38">
        <v>-2.5399999999999999E-2</v>
      </c>
    </row>
    <row r="501" spans="1:34" x14ac:dyDescent="0.2">
      <c r="A501" s="37" t="s">
        <v>2083</v>
      </c>
      <c r="B501" s="37" t="s">
        <v>1780</v>
      </c>
      <c r="C501" s="37" t="s">
        <v>1400</v>
      </c>
      <c r="F501" s="40">
        <v>44274</v>
      </c>
      <c r="G501" s="40">
        <v>44356</v>
      </c>
      <c r="H501" s="37">
        <v>24</v>
      </c>
      <c r="I501" s="37" t="s">
        <v>53</v>
      </c>
      <c r="J501" s="37" t="s">
        <v>61</v>
      </c>
      <c r="L501" s="39">
        <v>10</v>
      </c>
      <c r="M501" s="38">
        <v>0.33329999999999999</v>
      </c>
      <c r="N501" s="37" t="s">
        <v>147</v>
      </c>
      <c r="O501" s="37" t="s">
        <v>48</v>
      </c>
      <c r="P501" s="37">
        <v>172.5</v>
      </c>
      <c r="R501" s="40">
        <v>45088</v>
      </c>
      <c r="Y501" s="39">
        <v>9.69</v>
      </c>
      <c r="Z501" s="39">
        <v>9.83</v>
      </c>
      <c r="AA501" s="39">
        <v>0.42</v>
      </c>
      <c r="AE501" s="37" t="s">
        <v>1865</v>
      </c>
      <c r="AF501" s="37" t="s">
        <v>1399</v>
      </c>
      <c r="AG501" s="37" t="s">
        <v>1398</v>
      </c>
      <c r="AH501" s="38">
        <v>-3.1E-2</v>
      </c>
    </row>
    <row r="502" spans="1:34" x14ac:dyDescent="0.2">
      <c r="A502" s="37" t="s">
        <v>2084</v>
      </c>
      <c r="B502" s="37" t="s">
        <v>1780</v>
      </c>
      <c r="C502" s="37" t="s">
        <v>366</v>
      </c>
      <c r="F502" s="40">
        <v>44319</v>
      </c>
      <c r="G502" s="40">
        <v>44356</v>
      </c>
      <c r="H502" s="37">
        <v>24</v>
      </c>
      <c r="I502" s="37" t="s">
        <v>69</v>
      </c>
      <c r="J502" s="37" t="s">
        <v>54</v>
      </c>
      <c r="L502" s="39">
        <v>10</v>
      </c>
      <c r="M502" s="38">
        <v>0.5</v>
      </c>
      <c r="N502" s="37" t="s">
        <v>130</v>
      </c>
      <c r="O502" s="37" t="s">
        <v>167</v>
      </c>
      <c r="P502" s="37">
        <v>200</v>
      </c>
      <c r="R502" s="40">
        <v>45088</v>
      </c>
      <c r="Y502" s="39">
        <v>9.69</v>
      </c>
      <c r="Z502" s="39">
        <v>9.85</v>
      </c>
      <c r="AA502" s="39">
        <v>0.47</v>
      </c>
      <c r="AE502" s="37" t="s">
        <v>1818</v>
      </c>
      <c r="AF502" s="37" t="s">
        <v>51</v>
      </c>
      <c r="AG502" s="37" t="s">
        <v>365</v>
      </c>
      <c r="AH502" s="38">
        <v>-3.2000000000000001E-2</v>
      </c>
    </row>
    <row r="503" spans="1:34" x14ac:dyDescent="0.2">
      <c r="A503" s="37" t="s">
        <v>2085</v>
      </c>
      <c r="B503" s="37" t="s">
        <v>1780</v>
      </c>
      <c r="C503" s="37" t="s">
        <v>1004</v>
      </c>
      <c r="F503" s="40">
        <v>44252</v>
      </c>
      <c r="G503" s="40">
        <v>44358</v>
      </c>
      <c r="H503" s="37">
        <v>24</v>
      </c>
      <c r="I503" s="37" t="s">
        <v>176</v>
      </c>
      <c r="J503" s="37" t="s">
        <v>54</v>
      </c>
      <c r="L503" s="39">
        <v>10</v>
      </c>
      <c r="M503" s="38">
        <v>0.25</v>
      </c>
      <c r="N503" s="37" t="s">
        <v>79</v>
      </c>
      <c r="O503" s="37" t="s">
        <v>56</v>
      </c>
      <c r="P503" s="37">
        <v>316.3</v>
      </c>
      <c r="R503" s="40">
        <v>45092</v>
      </c>
      <c r="Y503" s="39">
        <v>9.75</v>
      </c>
      <c r="Z503" s="39">
        <v>9.9700000000000006</v>
      </c>
      <c r="AA503" s="39">
        <v>0.6</v>
      </c>
      <c r="AE503" s="37" t="s">
        <v>1782</v>
      </c>
      <c r="AF503" s="37" t="s">
        <v>51</v>
      </c>
      <c r="AG503" s="37" t="s">
        <v>1003</v>
      </c>
      <c r="AH503" s="38">
        <v>-2.5000000000000001E-2</v>
      </c>
    </row>
    <row r="504" spans="1:34" x14ac:dyDescent="0.2">
      <c r="A504" s="37" t="s">
        <v>2086</v>
      </c>
      <c r="B504" s="37" t="s">
        <v>1780</v>
      </c>
      <c r="C504" s="37" t="s">
        <v>791</v>
      </c>
      <c r="F504" s="40">
        <v>44260</v>
      </c>
      <c r="G504" s="40">
        <v>44358</v>
      </c>
      <c r="H504" s="37">
        <v>24</v>
      </c>
      <c r="I504" s="37" t="s">
        <v>53</v>
      </c>
      <c r="J504" s="37" t="s">
        <v>61</v>
      </c>
      <c r="L504" s="39">
        <v>10</v>
      </c>
      <c r="M504" s="38">
        <v>0.33329999999999999</v>
      </c>
      <c r="N504" s="37" t="s">
        <v>66</v>
      </c>
      <c r="O504" s="37" t="s">
        <v>48</v>
      </c>
      <c r="P504" s="37">
        <v>340.9</v>
      </c>
      <c r="R504" s="40">
        <v>45092</v>
      </c>
      <c r="Y504" s="39">
        <v>9.69</v>
      </c>
      <c r="Z504" s="39">
        <v>9.89</v>
      </c>
      <c r="AA504" s="39">
        <v>0.48</v>
      </c>
      <c r="AE504" s="37" t="s">
        <v>2087</v>
      </c>
      <c r="AF504" s="37" t="s">
        <v>68</v>
      </c>
      <c r="AG504" s="37" t="s">
        <v>790</v>
      </c>
      <c r="AH504" s="38">
        <v>-3.1E-2</v>
      </c>
    </row>
    <row r="505" spans="1:34" x14ac:dyDescent="0.2">
      <c r="A505" s="37" t="s">
        <v>2088</v>
      </c>
      <c r="B505" s="37" t="s">
        <v>1780</v>
      </c>
      <c r="C505" s="37" t="s">
        <v>837</v>
      </c>
      <c r="F505" s="40">
        <v>44298</v>
      </c>
      <c r="G505" s="40">
        <v>44358</v>
      </c>
      <c r="H505" s="37">
        <v>15</v>
      </c>
      <c r="I505" s="37" t="s">
        <v>162</v>
      </c>
      <c r="J505" s="37" t="s">
        <v>61</v>
      </c>
      <c r="L505" s="39">
        <v>10</v>
      </c>
      <c r="M505" s="38">
        <v>0.75</v>
      </c>
      <c r="N505" s="37" t="s">
        <v>79</v>
      </c>
      <c r="O505" s="37" t="s">
        <v>48</v>
      </c>
      <c r="P505" s="37">
        <v>54.7</v>
      </c>
      <c r="R505" s="40">
        <v>44819</v>
      </c>
      <c r="Y505" s="39">
        <v>9.82</v>
      </c>
      <c r="Z505" s="39">
        <v>10.26</v>
      </c>
      <c r="AA505" s="39">
        <v>0.38</v>
      </c>
      <c r="AE505" s="37" t="s">
        <v>2089</v>
      </c>
      <c r="AF505" s="37" t="s">
        <v>112</v>
      </c>
      <c r="AG505" s="37" t="s">
        <v>118</v>
      </c>
      <c r="AH505" s="38">
        <v>-1.9E-2</v>
      </c>
    </row>
    <row r="506" spans="1:34" x14ac:dyDescent="0.2">
      <c r="A506" s="37" t="s">
        <v>2090</v>
      </c>
      <c r="B506" s="37" t="s">
        <v>1780</v>
      </c>
      <c r="C506" s="37" t="s">
        <v>1026</v>
      </c>
      <c r="F506" s="40">
        <v>44260</v>
      </c>
      <c r="G506" s="40">
        <v>44362</v>
      </c>
      <c r="H506" s="37">
        <v>24</v>
      </c>
      <c r="I506" s="37" t="s">
        <v>53</v>
      </c>
      <c r="J506" s="37" t="s">
        <v>54</v>
      </c>
      <c r="L506" s="39">
        <v>10.1</v>
      </c>
      <c r="M506" s="38">
        <v>0.33329999999999999</v>
      </c>
      <c r="N506" s="37" t="s">
        <v>79</v>
      </c>
      <c r="O506" s="37" t="s">
        <v>48</v>
      </c>
      <c r="P506" s="37">
        <v>143.80000000000001</v>
      </c>
      <c r="R506" s="40">
        <v>45094</v>
      </c>
      <c r="Y506" s="39">
        <v>9.7799999999999994</v>
      </c>
      <c r="Z506" s="39">
        <v>9.8800000000000008</v>
      </c>
      <c r="AE506" s="37" t="s">
        <v>1805</v>
      </c>
      <c r="AF506" s="37" t="s">
        <v>149</v>
      </c>
      <c r="AG506" s="37" t="s">
        <v>1025</v>
      </c>
      <c r="AH506" s="38">
        <v>-3.2599999999999997E-2</v>
      </c>
    </row>
    <row r="507" spans="1:34" x14ac:dyDescent="0.2">
      <c r="A507" s="37" t="s">
        <v>2091</v>
      </c>
      <c r="B507" s="37" t="s">
        <v>1780</v>
      </c>
      <c r="C507" s="37" t="s">
        <v>1319</v>
      </c>
      <c r="F507" s="40">
        <v>44273</v>
      </c>
      <c r="G507" s="40">
        <v>44362</v>
      </c>
      <c r="H507" s="37">
        <v>18</v>
      </c>
      <c r="I507" s="37" t="s">
        <v>137</v>
      </c>
      <c r="J507" s="37" t="s">
        <v>54</v>
      </c>
      <c r="L507" s="39">
        <v>10</v>
      </c>
      <c r="M507" s="38">
        <v>1</v>
      </c>
      <c r="N507" s="37" t="s">
        <v>49</v>
      </c>
      <c r="O507" s="37" t="s">
        <v>93</v>
      </c>
      <c r="P507" s="37">
        <v>58.3</v>
      </c>
      <c r="R507" s="40">
        <v>44912</v>
      </c>
      <c r="Y507" s="39">
        <v>9.83</v>
      </c>
      <c r="Z507" s="39">
        <v>10.01</v>
      </c>
      <c r="AA507" s="39">
        <v>0.36</v>
      </c>
      <c r="AE507" s="37" t="s">
        <v>1781</v>
      </c>
      <c r="AF507" s="37" t="s">
        <v>87</v>
      </c>
      <c r="AG507" s="37" t="s">
        <v>1318</v>
      </c>
      <c r="AH507" s="38">
        <v>-1.7000000000000001E-2</v>
      </c>
    </row>
    <row r="508" spans="1:34" x14ac:dyDescent="0.2">
      <c r="A508" s="37" t="s">
        <v>444</v>
      </c>
      <c r="B508" s="37" t="s">
        <v>1780</v>
      </c>
      <c r="C508" s="37" t="s">
        <v>445</v>
      </c>
      <c r="F508" s="40">
        <v>44265</v>
      </c>
      <c r="G508" s="40">
        <v>44363</v>
      </c>
      <c r="H508" s="37">
        <v>24</v>
      </c>
      <c r="I508" s="37" t="s">
        <v>176</v>
      </c>
      <c r="J508" s="37" t="s">
        <v>54</v>
      </c>
      <c r="L508" s="39">
        <v>10</v>
      </c>
      <c r="M508" s="38">
        <v>0.25</v>
      </c>
      <c r="N508" s="37" t="s">
        <v>57</v>
      </c>
      <c r="O508" s="37" t="s">
        <v>48</v>
      </c>
      <c r="P508" s="37">
        <v>345</v>
      </c>
      <c r="R508" s="40">
        <v>45095</v>
      </c>
      <c r="Y508" s="39">
        <v>9.7899999999999991</v>
      </c>
      <c r="Z508" s="39">
        <v>9.91</v>
      </c>
      <c r="AA508" s="39">
        <v>0.78</v>
      </c>
      <c r="AE508" s="37" t="s">
        <v>1786</v>
      </c>
      <c r="AF508" s="37" t="s">
        <v>51</v>
      </c>
      <c r="AG508" s="37" t="s">
        <v>443</v>
      </c>
      <c r="AH508" s="38">
        <v>-2.1999999999999999E-2</v>
      </c>
    </row>
    <row r="509" spans="1:34" x14ac:dyDescent="0.2">
      <c r="A509" s="37" t="s">
        <v>2092</v>
      </c>
      <c r="B509" s="37" t="s">
        <v>1780</v>
      </c>
      <c r="C509" s="37" t="s">
        <v>62</v>
      </c>
      <c r="F509" s="40">
        <v>44287</v>
      </c>
      <c r="G509" s="40">
        <v>44363</v>
      </c>
      <c r="H509" s="37">
        <v>24</v>
      </c>
      <c r="I509" s="37" t="s">
        <v>53</v>
      </c>
      <c r="J509" s="37" t="s">
        <v>61</v>
      </c>
      <c r="L509" s="39">
        <v>10</v>
      </c>
      <c r="M509" s="38">
        <v>0.33329999999999999</v>
      </c>
      <c r="N509" s="37" t="s">
        <v>57</v>
      </c>
      <c r="O509" s="37" t="s">
        <v>56</v>
      </c>
      <c r="P509" s="37">
        <v>345</v>
      </c>
      <c r="R509" s="40">
        <v>45095</v>
      </c>
      <c r="Y509" s="39">
        <v>9.7100000000000009</v>
      </c>
      <c r="Z509" s="39">
        <v>9.9600000000000009</v>
      </c>
      <c r="AA509" s="39">
        <v>0.6</v>
      </c>
      <c r="AE509" s="37" t="s">
        <v>1786</v>
      </c>
      <c r="AF509" s="37" t="s">
        <v>60</v>
      </c>
      <c r="AG509" s="37" t="s">
        <v>58</v>
      </c>
      <c r="AH509" s="38">
        <v>-2.9000000000000001E-2</v>
      </c>
    </row>
    <row r="510" spans="1:34" x14ac:dyDescent="0.2">
      <c r="A510" s="37" t="s">
        <v>2093</v>
      </c>
      <c r="B510" s="37" t="s">
        <v>1780</v>
      </c>
      <c r="C510" s="37" t="s">
        <v>1372</v>
      </c>
      <c r="F510" s="40">
        <v>44256</v>
      </c>
      <c r="G510" s="40">
        <v>44364</v>
      </c>
      <c r="H510" s="37">
        <v>12</v>
      </c>
      <c r="I510" s="37" t="s">
        <v>53</v>
      </c>
      <c r="J510" s="37" t="s">
        <v>54</v>
      </c>
      <c r="L510" s="39">
        <v>10</v>
      </c>
      <c r="M510" s="38">
        <v>0.33329999999999999</v>
      </c>
      <c r="N510" s="37" t="s">
        <v>49</v>
      </c>
      <c r="O510" s="37" t="s">
        <v>48</v>
      </c>
      <c r="P510" s="37">
        <v>185</v>
      </c>
      <c r="R510" s="40">
        <v>44733</v>
      </c>
      <c r="Y510" s="39">
        <v>9.91</v>
      </c>
      <c r="Z510" s="39">
        <v>9.86</v>
      </c>
      <c r="AA510" s="39">
        <v>0.18</v>
      </c>
      <c r="AE510" s="37" t="s">
        <v>1419</v>
      </c>
      <c r="AF510" s="37" t="s">
        <v>51</v>
      </c>
      <c r="AG510" s="37" t="s">
        <v>1371</v>
      </c>
      <c r="AH510" s="38">
        <v>-0.01</v>
      </c>
    </row>
    <row r="511" spans="1:34" x14ac:dyDescent="0.2">
      <c r="A511" s="37" t="s">
        <v>2094</v>
      </c>
      <c r="B511" s="37" t="s">
        <v>1780</v>
      </c>
      <c r="C511" s="37" t="s">
        <v>880</v>
      </c>
      <c r="F511" s="40">
        <v>44239</v>
      </c>
      <c r="G511" s="40">
        <v>44365</v>
      </c>
      <c r="H511" s="37">
        <v>24</v>
      </c>
      <c r="I511" s="37" t="s">
        <v>176</v>
      </c>
      <c r="J511" s="37" t="s">
        <v>54</v>
      </c>
      <c r="L511" s="39">
        <v>10</v>
      </c>
      <c r="M511" s="38">
        <v>0.25</v>
      </c>
      <c r="N511" s="37" t="s">
        <v>49</v>
      </c>
      <c r="O511" s="37" t="s">
        <v>48</v>
      </c>
      <c r="P511" s="37">
        <v>276</v>
      </c>
      <c r="R511" s="40">
        <v>45099</v>
      </c>
      <c r="Y511" s="39">
        <v>9.86</v>
      </c>
      <c r="Z511" s="39">
        <v>9.8000000000000007</v>
      </c>
      <c r="AA511" s="39">
        <v>0.61</v>
      </c>
      <c r="AE511" s="37" t="s">
        <v>1782</v>
      </c>
      <c r="AF511" s="37" t="s">
        <v>51</v>
      </c>
      <c r="AG511" s="37" t="s">
        <v>879</v>
      </c>
      <c r="AH511" s="38">
        <v>-1.4999999999999999E-2</v>
      </c>
    </row>
    <row r="512" spans="1:34" x14ac:dyDescent="0.2">
      <c r="A512" s="37" t="s">
        <v>2095</v>
      </c>
      <c r="B512" s="37" t="s">
        <v>1780</v>
      </c>
      <c r="C512" s="37" t="s">
        <v>724</v>
      </c>
      <c r="F512" s="40">
        <v>44274</v>
      </c>
      <c r="G512" s="40">
        <v>44370</v>
      </c>
      <c r="H512" s="37">
        <v>24</v>
      </c>
      <c r="I512" s="37" t="s">
        <v>53</v>
      </c>
      <c r="J512" s="37" t="s">
        <v>54</v>
      </c>
      <c r="L512" s="39">
        <v>10</v>
      </c>
      <c r="M512" s="38">
        <v>0.33329999999999999</v>
      </c>
      <c r="N512" s="37" t="s">
        <v>140</v>
      </c>
      <c r="O512" s="37" t="s">
        <v>48</v>
      </c>
      <c r="P512" s="37">
        <v>150</v>
      </c>
      <c r="R512" s="40">
        <v>45102</v>
      </c>
      <c r="Y512" s="39">
        <v>9.68</v>
      </c>
      <c r="Z512" s="39">
        <v>9.76</v>
      </c>
      <c r="AA512" s="39">
        <v>0.44</v>
      </c>
      <c r="AE512" s="37" t="s">
        <v>1828</v>
      </c>
      <c r="AF512" s="37" t="s">
        <v>242</v>
      </c>
      <c r="AG512" s="37" t="s">
        <v>723</v>
      </c>
      <c r="AH512" s="38">
        <v>-3.3000000000000002E-2</v>
      </c>
    </row>
    <row r="513" spans="1:34" x14ac:dyDescent="0.2">
      <c r="A513" s="37" t="s">
        <v>2096</v>
      </c>
      <c r="B513" s="37" t="s">
        <v>1780</v>
      </c>
      <c r="C513" s="37" t="s">
        <v>1145</v>
      </c>
      <c r="F513" s="40">
        <v>44251</v>
      </c>
      <c r="G513" s="40">
        <v>44371</v>
      </c>
      <c r="H513" s="37">
        <v>18</v>
      </c>
      <c r="I513" s="37" t="s">
        <v>176</v>
      </c>
      <c r="J513" s="37" t="s">
        <v>54</v>
      </c>
      <c r="L513" s="39">
        <v>10</v>
      </c>
      <c r="M513" s="38">
        <v>0.25</v>
      </c>
      <c r="N513" s="37" t="s">
        <v>72</v>
      </c>
      <c r="O513" s="37" t="s">
        <v>56</v>
      </c>
      <c r="P513" s="37">
        <v>250</v>
      </c>
      <c r="R513" s="40">
        <v>44923</v>
      </c>
      <c r="Y513" s="39">
        <v>9.82</v>
      </c>
      <c r="Z513" s="39">
        <v>9.9499999999999993</v>
      </c>
      <c r="AA513" s="39">
        <v>0.52</v>
      </c>
      <c r="AE513" s="37" t="s">
        <v>1419</v>
      </c>
      <c r="AF513" s="37" t="s">
        <v>75</v>
      </c>
      <c r="AG513" s="37" t="s">
        <v>288</v>
      </c>
      <c r="AH513" s="38">
        <v>-1.7999999999999999E-2</v>
      </c>
    </row>
    <row r="514" spans="1:34" x14ac:dyDescent="0.2">
      <c r="A514" s="37" t="s">
        <v>1251</v>
      </c>
      <c r="B514" s="37" t="s">
        <v>1780</v>
      </c>
      <c r="C514" s="37" t="s">
        <v>1252</v>
      </c>
      <c r="F514" s="40">
        <v>44246</v>
      </c>
      <c r="G514" s="40">
        <v>44376</v>
      </c>
      <c r="H514" s="37">
        <v>24</v>
      </c>
      <c r="I514" s="37" t="s">
        <v>176</v>
      </c>
      <c r="J514" s="37" t="s">
        <v>61</v>
      </c>
      <c r="L514" s="39">
        <v>10</v>
      </c>
      <c r="M514" s="38">
        <v>0.25</v>
      </c>
      <c r="N514" s="37" t="s">
        <v>49</v>
      </c>
      <c r="O514" s="37" t="s">
        <v>48</v>
      </c>
      <c r="P514" s="37">
        <v>609.5</v>
      </c>
      <c r="R514" s="40">
        <v>45108</v>
      </c>
      <c r="Y514" s="39">
        <v>9.7200000000000006</v>
      </c>
      <c r="Z514" s="39">
        <v>9.83</v>
      </c>
      <c r="AA514" s="39">
        <v>0.7</v>
      </c>
      <c r="AE514" s="37" t="s">
        <v>1782</v>
      </c>
      <c r="AF514" s="37" t="s">
        <v>59</v>
      </c>
      <c r="AG514" s="37" t="s">
        <v>49</v>
      </c>
      <c r="AH514" s="38">
        <v>-2.8799999999999999E-2</v>
      </c>
    </row>
    <row r="515" spans="1:34" x14ac:dyDescent="0.2">
      <c r="A515" s="37" t="s">
        <v>2097</v>
      </c>
      <c r="B515" s="37" t="s">
        <v>1780</v>
      </c>
      <c r="C515" s="37" t="s">
        <v>1046</v>
      </c>
      <c r="F515" s="40">
        <v>44356</v>
      </c>
      <c r="G515" s="40">
        <v>44376</v>
      </c>
      <c r="H515" s="37">
        <v>24</v>
      </c>
      <c r="I515" s="37" t="s">
        <v>83</v>
      </c>
      <c r="L515" s="39">
        <v>10</v>
      </c>
      <c r="M515" s="38">
        <v>0</v>
      </c>
      <c r="N515" s="37" t="s">
        <v>79</v>
      </c>
      <c r="O515" s="37" t="s">
        <v>167</v>
      </c>
      <c r="P515" s="37">
        <v>255.4</v>
      </c>
      <c r="R515" s="40">
        <v>45108</v>
      </c>
      <c r="Y515" s="39">
        <v>9.67</v>
      </c>
      <c r="AE515" s="37" t="s">
        <v>1786</v>
      </c>
      <c r="AF515" s="37" t="s">
        <v>51</v>
      </c>
      <c r="AG515" s="37" t="s">
        <v>1047</v>
      </c>
      <c r="AH515" s="38">
        <v>-3.4000000000000002E-2</v>
      </c>
    </row>
    <row r="516" spans="1:34" x14ac:dyDescent="0.2">
      <c r="A516" s="37" t="s">
        <v>2098</v>
      </c>
      <c r="B516" s="37" t="s">
        <v>1780</v>
      </c>
      <c r="C516" s="37" t="s">
        <v>389</v>
      </c>
      <c r="F516" s="40">
        <v>44244</v>
      </c>
      <c r="G516" s="40">
        <v>44377</v>
      </c>
      <c r="H516" s="37">
        <v>18</v>
      </c>
      <c r="I516" s="37" t="s">
        <v>69</v>
      </c>
      <c r="J516" s="37" t="s">
        <v>54</v>
      </c>
      <c r="L516" s="39">
        <v>10</v>
      </c>
      <c r="M516" s="38">
        <v>0.5</v>
      </c>
      <c r="N516" s="37" t="s">
        <v>235</v>
      </c>
      <c r="O516" s="37" t="s">
        <v>48</v>
      </c>
      <c r="P516" s="37">
        <v>221.6</v>
      </c>
      <c r="R516" s="40">
        <v>44928</v>
      </c>
      <c r="Y516" s="39">
        <v>9.76</v>
      </c>
      <c r="Z516" s="39">
        <v>9.9499999999999993</v>
      </c>
      <c r="AA516" s="39">
        <v>0.47</v>
      </c>
      <c r="AE516" s="37" t="s">
        <v>1786</v>
      </c>
      <c r="AF516" s="37" t="s">
        <v>51</v>
      </c>
      <c r="AG516" s="37" t="s">
        <v>388</v>
      </c>
      <c r="AH516" s="38">
        <v>-2.4E-2</v>
      </c>
    </row>
    <row r="517" spans="1:34" x14ac:dyDescent="0.2">
      <c r="A517" s="37" t="s">
        <v>2099</v>
      </c>
      <c r="B517" s="37" t="s">
        <v>1780</v>
      </c>
      <c r="C517" s="37" t="s">
        <v>275</v>
      </c>
      <c r="F517" s="40">
        <v>44267</v>
      </c>
      <c r="G517" s="40">
        <v>44377</v>
      </c>
      <c r="H517" s="37">
        <v>24</v>
      </c>
      <c r="I517" s="37" t="s">
        <v>119</v>
      </c>
      <c r="J517" s="37" t="s">
        <v>61</v>
      </c>
      <c r="L517" s="39">
        <v>10</v>
      </c>
      <c r="M517" s="38">
        <v>0.2</v>
      </c>
      <c r="N517" s="37" t="s">
        <v>72</v>
      </c>
      <c r="O517" s="37" t="s">
        <v>48</v>
      </c>
      <c r="P517" s="37">
        <v>236.5</v>
      </c>
      <c r="R517" s="40">
        <v>45109</v>
      </c>
      <c r="Y517" s="39">
        <v>9.69</v>
      </c>
      <c r="Z517" s="39">
        <v>9.8000000000000007</v>
      </c>
      <c r="AA517" s="39">
        <v>0.5</v>
      </c>
      <c r="AE517" s="37" t="s">
        <v>1811</v>
      </c>
      <c r="AF517" s="37" t="s">
        <v>52</v>
      </c>
      <c r="AG517" s="37" t="s">
        <v>274</v>
      </c>
      <c r="AH517" s="38">
        <v>-3.1E-2</v>
      </c>
    </row>
    <row r="518" spans="1:34" x14ac:dyDescent="0.2">
      <c r="A518" s="37" t="s">
        <v>2100</v>
      </c>
      <c r="B518" s="37" t="s">
        <v>1780</v>
      </c>
      <c r="C518" s="37" t="s">
        <v>744</v>
      </c>
      <c r="F518" s="40">
        <v>44340</v>
      </c>
      <c r="G518" s="40">
        <v>44377</v>
      </c>
      <c r="H518" s="37" t="s">
        <v>743</v>
      </c>
      <c r="I518" s="37" t="s">
        <v>107</v>
      </c>
      <c r="K518" s="37" t="s">
        <v>2066</v>
      </c>
      <c r="L518" s="39">
        <v>10</v>
      </c>
      <c r="M518" s="37" t="s">
        <v>1887</v>
      </c>
      <c r="N518" s="37" t="s">
        <v>79</v>
      </c>
      <c r="O518" s="37" t="s">
        <v>56</v>
      </c>
      <c r="P518" s="37">
        <v>57.5</v>
      </c>
      <c r="R518" s="40">
        <v>44744</v>
      </c>
      <c r="Y518" s="39">
        <v>9.9600000000000009</v>
      </c>
      <c r="Z518" s="39">
        <v>10.14</v>
      </c>
      <c r="AE518" s="37" t="s">
        <v>2101</v>
      </c>
      <c r="AF518" s="37" t="s">
        <v>112</v>
      </c>
      <c r="AG518" s="37" t="s">
        <v>742</v>
      </c>
      <c r="AH518" s="38">
        <v>-4.0000000000000001E-3</v>
      </c>
    </row>
    <row r="519" spans="1:34" x14ac:dyDescent="0.2">
      <c r="A519" s="37" t="s">
        <v>2102</v>
      </c>
      <c r="B519" s="37" t="s">
        <v>1780</v>
      </c>
      <c r="C519" s="37" t="s">
        <v>1298</v>
      </c>
      <c r="F519" s="40">
        <v>44349</v>
      </c>
      <c r="G519" s="40">
        <v>44377</v>
      </c>
      <c r="H519" s="37">
        <v>24</v>
      </c>
      <c r="I519" s="37" t="s">
        <v>83</v>
      </c>
      <c r="L519" s="39">
        <v>10</v>
      </c>
      <c r="M519" s="38">
        <v>0</v>
      </c>
      <c r="N519" s="37" t="s">
        <v>130</v>
      </c>
      <c r="O519" s="37" t="s">
        <v>48</v>
      </c>
      <c r="P519" s="37">
        <v>250</v>
      </c>
      <c r="R519" s="40">
        <v>45109</v>
      </c>
      <c r="Y519" s="39">
        <v>9.67</v>
      </c>
      <c r="AE519" s="37" t="s">
        <v>1811</v>
      </c>
      <c r="AF519" s="37" t="s">
        <v>1300</v>
      </c>
      <c r="AG519" s="37" t="s">
        <v>1299</v>
      </c>
      <c r="AH519" s="38">
        <v>-3.4000000000000002E-2</v>
      </c>
    </row>
    <row r="520" spans="1:34" x14ac:dyDescent="0.2">
      <c r="A520" s="37" t="s">
        <v>2103</v>
      </c>
      <c r="B520" s="37" t="s">
        <v>1780</v>
      </c>
      <c r="C520" s="37" t="s">
        <v>1305</v>
      </c>
      <c r="F520" s="40">
        <v>44349</v>
      </c>
      <c r="G520" s="40">
        <v>44377</v>
      </c>
      <c r="H520" s="37">
        <v>24</v>
      </c>
      <c r="I520" s="37" t="s">
        <v>83</v>
      </c>
      <c r="L520" s="39">
        <v>10</v>
      </c>
      <c r="M520" s="38">
        <v>0</v>
      </c>
      <c r="N520" s="37" t="s">
        <v>130</v>
      </c>
      <c r="O520" s="37" t="s">
        <v>48</v>
      </c>
      <c r="P520" s="37">
        <v>250</v>
      </c>
      <c r="R520" s="40">
        <v>45109</v>
      </c>
      <c r="Y520" s="39">
        <v>9.67</v>
      </c>
      <c r="AE520" s="37" t="s">
        <v>1811</v>
      </c>
      <c r="AF520" s="37" t="s">
        <v>1300</v>
      </c>
      <c r="AG520" s="37" t="s">
        <v>1306</v>
      </c>
      <c r="AH520" s="38">
        <v>-3.4000000000000002E-2</v>
      </c>
    </row>
    <row r="521" spans="1:34" x14ac:dyDescent="0.2">
      <c r="A521" s="37" t="s">
        <v>2104</v>
      </c>
      <c r="B521" s="37" t="s">
        <v>1780</v>
      </c>
      <c r="C521" s="37" t="s">
        <v>1369</v>
      </c>
      <c r="F521" s="40">
        <v>44263</v>
      </c>
      <c r="G521" s="40">
        <v>44378</v>
      </c>
      <c r="H521" s="37" t="s">
        <v>1328</v>
      </c>
      <c r="I521" s="37" t="s">
        <v>53</v>
      </c>
      <c r="J521" s="37" t="s">
        <v>54</v>
      </c>
      <c r="L521" s="39">
        <v>10</v>
      </c>
      <c r="M521" s="38">
        <v>0.33329999999999999</v>
      </c>
      <c r="N521" s="37" t="s">
        <v>72</v>
      </c>
      <c r="O521" s="37" t="s">
        <v>48</v>
      </c>
      <c r="P521" s="37">
        <v>280.89999999999998</v>
      </c>
      <c r="R521" s="40">
        <v>45113</v>
      </c>
      <c r="Y521" s="39">
        <v>9.67</v>
      </c>
      <c r="Z521" s="39">
        <v>9.8699999999999992</v>
      </c>
      <c r="AA521" s="39">
        <v>0.4</v>
      </c>
      <c r="AE521" s="37" t="s">
        <v>1802</v>
      </c>
      <c r="AF521" s="37" t="s">
        <v>59</v>
      </c>
      <c r="AG521" s="37" t="s">
        <v>1368</v>
      </c>
      <c r="AH521" s="38">
        <v>-3.4500000000000003E-2</v>
      </c>
    </row>
    <row r="522" spans="1:34" x14ac:dyDescent="0.2">
      <c r="A522" s="37" t="s">
        <v>2105</v>
      </c>
      <c r="B522" s="37" t="s">
        <v>1780</v>
      </c>
      <c r="C522" s="37" t="s">
        <v>1099</v>
      </c>
      <c r="F522" s="40">
        <v>44300</v>
      </c>
      <c r="G522" s="40">
        <v>44378</v>
      </c>
      <c r="H522" s="37" t="s">
        <v>163</v>
      </c>
      <c r="I522" s="37" t="s">
        <v>107</v>
      </c>
      <c r="K522" s="37" t="s">
        <v>2066</v>
      </c>
      <c r="L522" s="39">
        <v>10.15</v>
      </c>
      <c r="M522" s="37" t="s">
        <v>1887</v>
      </c>
      <c r="N522" s="37" t="s">
        <v>49</v>
      </c>
      <c r="O522" s="37" t="s">
        <v>48</v>
      </c>
      <c r="P522" s="37">
        <v>106.3</v>
      </c>
      <c r="R522" s="40">
        <v>44748</v>
      </c>
      <c r="Y522" s="39">
        <v>10.08</v>
      </c>
      <c r="Z522" s="39">
        <v>10.28</v>
      </c>
      <c r="AE522" s="37" t="s">
        <v>1873</v>
      </c>
      <c r="AF522" s="37" t="s">
        <v>430</v>
      </c>
      <c r="AG522" s="37" t="s">
        <v>1098</v>
      </c>
      <c r="AH522" s="38">
        <v>-6.8999999999999999E-3</v>
      </c>
    </row>
    <row r="523" spans="1:34" x14ac:dyDescent="0.2">
      <c r="A523" s="37" t="s">
        <v>2106</v>
      </c>
      <c r="B523" s="37" t="s">
        <v>1780</v>
      </c>
      <c r="C523" s="37" t="s">
        <v>1293</v>
      </c>
      <c r="F523" s="40">
        <v>44333</v>
      </c>
      <c r="G523" s="40">
        <v>44378</v>
      </c>
      <c r="H523" s="37" t="s">
        <v>99</v>
      </c>
      <c r="I523" s="37" t="s">
        <v>53</v>
      </c>
      <c r="J523" s="37" t="s">
        <v>61</v>
      </c>
      <c r="L523" s="39">
        <v>10.1</v>
      </c>
      <c r="M523" s="38">
        <v>0.33329999999999999</v>
      </c>
      <c r="N523" s="37" t="s">
        <v>49</v>
      </c>
      <c r="O523" s="37" t="s">
        <v>48</v>
      </c>
      <c r="P523" s="37">
        <v>287.5</v>
      </c>
      <c r="R523" s="40">
        <v>44932</v>
      </c>
      <c r="Y523" s="39">
        <v>9.86</v>
      </c>
      <c r="Z523" s="39">
        <v>9.85</v>
      </c>
      <c r="AA523" s="39">
        <v>0.38</v>
      </c>
      <c r="AE523" s="37" t="s">
        <v>1865</v>
      </c>
      <c r="AF523" s="37" t="s">
        <v>267</v>
      </c>
      <c r="AG523" s="37" t="s">
        <v>1292</v>
      </c>
      <c r="AH523" s="38">
        <v>-2.47E-2</v>
      </c>
    </row>
    <row r="524" spans="1:34" x14ac:dyDescent="0.2">
      <c r="A524" s="37" t="s">
        <v>2107</v>
      </c>
      <c r="B524" s="37" t="s">
        <v>1780</v>
      </c>
      <c r="C524" s="37" t="s">
        <v>1210</v>
      </c>
      <c r="F524" s="40">
        <v>44358</v>
      </c>
      <c r="G524" s="40">
        <v>44378</v>
      </c>
      <c r="H524" s="37">
        <v>24</v>
      </c>
      <c r="I524" s="37" t="s">
        <v>53</v>
      </c>
      <c r="J524" s="37" t="s">
        <v>61</v>
      </c>
      <c r="L524" s="39">
        <v>10</v>
      </c>
      <c r="M524" s="38">
        <v>0.33329999999999999</v>
      </c>
      <c r="N524" s="37" t="s">
        <v>49</v>
      </c>
      <c r="O524" s="37" t="s">
        <v>216</v>
      </c>
      <c r="P524" s="37">
        <v>200</v>
      </c>
      <c r="R524" s="40">
        <v>45113</v>
      </c>
      <c r="Y524" s="39">
        <v>9.64</v>
      </c>
      <c r="Z524" s="39">
        <v>9.82</v>
      </c>
      <c r="AA524" s="39">
        <v>0.48</v>
      </c>
      <c r="AE524" s="37" t="s">
        <v>1800</v>
      </c>
      <c r="AF524" s="37" t="s">
        <v>112</v>
      </c>
      <c r="AG524" s="37" t="s">
        <v>1209</v>
      </c>
      <c r="AH524" s="38">
        <v>-3.6999999999999998E-2</v>
      </c>
    </row>
    <row r="525" spans="1:34" x14ac:dyDescent="0.2">
      <c r="A525" s="37" t="s">
        <v>2108</v>
      </c>
      <c r="B525" s="37" t="s">
        <v>1780</v>
      </c>
      <c r="C525" s="37" t="s">
        <v>1647</v>
      </c>
      <c r="F525" s="40">
        <v>44270</v>
      </c>
      <c r="G525" s="40">
        <v>44385</v>
      </c>
      <c r="H525" s="37" t="s">
        <v>594</v>
      </c>
      <c r="I525" s="37" t="s">
        <v>83</v>
      </c>
      <c r="L525" s="39">
        <v>10</v>
      </c>
      <c r="M525" s="38">
        <v>0</v>
      </c>
      <c r="N525" s="37" t="s">
        <v>79</v>
      </c>
      <c r="O525" s="37" t="s">
        <v>48</v>
      </c>
      <c r="P525" s="37">
        <v>500</v>
      </c>
      <c r="R525" s="40">
        <v>45119</v>
      </c>
      <c r="Y525" s="39">
        <v>9.7100000000000009</v>
      </c>
      <c r="AE525" s="37" t="s">
        <v>1786</v>
      </c>
      <c r="AF525" s="37" t="s">
        <v>82</v>
      </c>
      <c r="AG525" s="37" t="s">
        <v>118</v>
      </c>
      <c r="AH525" s="38">
        <v>-2.9000000000000001E-2</v>
      </c>
    </row>
    <row r="526" spans="1:34" x14ac:dyDescent="0.2">
      <c r="A526" s="37" t="s">
        <v>2109</v>
      </c>
      <c r="B526" s="37" t="s">
        <v>1780</v>
      </c>
      <c r="C526" s="37" t="s">
        <v>1705</v>
      </c>
      <c r="F526" s="40">
        <v>44272</v>
      </c>
      <c r="G526" s="40">
        <v>44386</v>
      </c>
      <c r="H526" s="37" t="s">
        <v>594</v>
      </c>
      <c r="I526" s="37" t="s">
        <v>53</v>
      </c>
      <c r="J526" s="37" t="s">
        <v>54</v>
      </c>
      <c r="L526" s="39">
        <v>10</v>
      </c>
      <c r="M526" s="38">
        <v>0.33329999999999999</v>
      </c>
      <c r="N526" s="37" t="s">
        <v>66</v>
      </c>
      <c r="O526" s="37" t="s">
        <v>56</v>
      </c>
      <c r="P526" s="37">
        <v>345</v>
      </c>
      <c r="R526" s="40">
        <v>45120</v>
      </c>
      <c r="Y526" s="39">
        <v>9.66</v>
      </c>
      <c r="Z526" s="39">
        <v>9.85</v>
      </c>
      <c r="AA526" s="39">
        <v>0.43</v>
      </c>
      <c r="AE526" s="37" t="s">
        <v>1782</v>
      </c>
      <c r="AF526" s="37" t="s">
        <v>122</v>
      </c>
      <c r="AG526" s="37" t="s">
        <v>1704</v>
      </c>
      <c r="AH526" s="38">
        <v>-3.4000000000000002E-2</v>
      </c>
    </row>
    <row r="527" spans="1:34" x14ac:dyDescent="0.2">
      <c r="A527" s="37" t="s">
        <v>1057</v>
      </c>
      <c r="B527" s="37" t="s">
        <v>1780</v>
      </c>
      <c r="C527" s="37" t="s">
        <v>1058</v>
      </c>
      <c r="F527" s="40">
        <v>44288</v>
      </c>
      <c r="G527" s="40">
        <v>44386</v>
      </c>
      <c r="H527" s="37">
        <v>24</v>
      </c>
      <c r="I527" s="37" t="s">
        <v>69</v>
      </c>
      <c r="J527" s="37" t="s">
        <v>54</v>
      </c>
      <c r="L527" s="39">
        <v>10.199999999999999</v>
      </c>
      <c r="M527" s="38">
        <v>0.5</v>
      </c>
      <c r="N527" s="37" t="s">
        <v>72</v>
      </c>
      <c r="O527" s="37" t="s">
        <v>216</v>
      </c>
      <c r="P527" s="37">
        <v>143.80000000000001</v>
      </c>
      <c r="R527" s="40">
        <v>45120</v>
      </c>
      <c r="Y527" s="39">
        <v>9.86</v>
      </c>
      <c r="Z527" s="39">
        <v>9.93</v>
      </c>
      <c r="AA527" s="39">
        <v>0.24</v>
      </c>
      <c r="AE527" s="37" t="s">
        <v>1865</v>
      </c>
      <c r="AF527" s="37" t="s">
        <v>87</v>
      </c>
      <c r="AG527" s="37" t="s">
        <v>1056</v>
      </c>
      <c r="AH527" s="38">
        <v>-3.4299999999999997E-2</v>
      </c>
    </row>
    <row r="528" spans="1:34" x14ac:dyDescent="0.2">
      <c r="A528" s="37" t="s">
        <v>2110</v>
      </c>
      <c r="B528" s="37" t="s">
        <v>1780</v>
      </c>
      <c r="C528" s="37" t="s">
        <v>1018</v>
      </c>
      <c r="F528" s="40">
        <v>44273</v>
      </c>
      <c r="G528" s="40">
        <v>44389</v>
      </c>
      <c r="H528" s="37">
        <v>15</v>
      </c>
      <c r="I528" s="37" t="s">
        <v>69</v>
      </c>
      <c r="J528" s="37" t="s">
        <v>54</v>
      </c>
      <c r="L528" s="39">
        <v>10</v>
      </c>
      <c r="M528" s="38">
        <v>0.5</v>
      </c>
      <c r="N528" s="37" t="s">
        <v>79</v>
      </c>
      <c r="O528" s="37" t="s">
        <v>48</v>
      </c>
      <c r="P528" s="37">
        <v>230</v>
      </c>
      <c r="R528" s="40">
        <v>44848</v>
      </c>
      <c r="Y528" s="39">
        <v>9.84</v>
      </c>
      <c r="AA528" s="39">
        <v>0.25</v>
      </c>
      <c r="AE528" s="37" t="s">
        <v>1976</v>
      </c>
      <c r="AF528" s="37" t="s">
        <v>368</v>
      </c>
      <c r="AG528" s="37" t="s">
        <v>1017</v>
      </c>
      <c r="AH528" s="38">
        <v>-1.6E-2</v>
      </c>
    </row>
    <row r="529" spans="1:34" x14ac:dyDescent="0.2">
      <c r="A529" s="37" t="s">
        <v>2111</v>
      </c>
      <c r="B529" s="37" t="s">
        <v>1780</v>
      </c>
      <c r="C529" s="37" t="s">
        <v>1600</v>
      </c>
      <c r="F529" s="40">
        <v>44371</v>
      </c>
      <c r="G529" s="40">
        <v>44390</v>
      </c>
      <c r="H529" s="37">
        <v>24</v>
      </c>
      <c r="I529" s="37" t="s">
        <v>83</v>
      </c>
      <c r="L529" s="39">
        <v>10</v>
      </c>
      <c r="M529" s="38">
        <v>0</v>
      </c>
      <c r="N529" s="37" t="s">
        <v>130</v>
      </c>
      <c r="O529" s="37" t="s">
        <v>48</v>
      </c>
      <c r="P529" s="37">
        <v>149.5</v>
      </c>
      <c r="R529" s="40">
        <v>45122</v>
      </c>
      <c r="Y529" s="39">
        <v>9.66</v>
      </c>
      <c r="AE529" s="37" t="s">
        <v>1796</v>
      </c>
      <c r="AF529" s="37" t="s">
        <v>51</v>
      </c>
      <c r="AG529" s="37" t="s">
        <v>1601</v>
      </c>
      <c r="AH529" s="38">
        <v>-3.5000000000000003E-2</v>
      </c>
    </row>
    <row r="530" spans="1:34" x14ac:dyDescent="0.2">
      <c r="A530" s="37" t="s">
        <v>2112</v>
      </c>
      <c r="B530" s="37" t="s">
        <v>1780</v>
      </c>
      <c r="C530" s="37" t="s">
        <v>888</v>
      </c>
      <c r="F530" s="40">
        <v>44362</v>
      </c>
      <c r="G530" s="40">
        <v>44391</v>
      </c>
      <c r="H530" s="37">
        <v>18</v>
      </c>
      <c r="I530" s="37" t="s">
        <v>69</v>
      </c>
      <c r="J530" s="37" t="s">
        <v>61</v>
      </c>
      <c r="L530" s="39">
        <v>10.1</v>
      </c>
      <c r="M530" s="38">
        <v>0.5</v>
      </c>
      <c r="N530" s="37" t="s">
        <v>130</v>
      </c>
      <c r="O530" s="37" t="s">
        <v>48</v>
      </c>
      <c r="P530" s="37">
        <v>138</v>
      </c>
      <c r="R530" s="40">
        <v>44942</v>
      </c>
      <c r="Y530" s="39">
        <v>9.8800000000000008</v>
      </c>
      <c r="Z530" s="39">
        <v>10.01</v>
      </c>
      <c r="AA530" s="39">
        <v>0.42</v>
      </c>
      <c r="AE530" s="37" t="s">
        <v>1807</v>
      </c>
      <c r="AF530" s="37" t="s">
        <v>112</v>
      </c>
      <c r="AG530" s="37" t="s">
        <v>887</v>
      </c>
      <c r="AH530" s="38">
        <v>-2.2700000000000001E-2</v>
      </c>
    </row>
    <row r="531" spans="1:34" x14ac:dyDescent="0.2">
      <c r="A531" s="37" t="s">
        <v>2113</v>
      </c>
      <c r="B531" s="37" t="s">
        <v>1780</v>
      </c>
      <c r="C531" s="37" t="s">
        <v>211</v>
      </c>
      <c r="F531" s="40">
        <v>44246</v>
      </c>
      <c r="G531" s="40">
        <v>44392</v>
      </c>
      <c r="H531" s="37">
        <v>18</v>
      </c>
      <c r="I531" s="37" t="s">
        <v>69</v>
      </c>
      <c r="J531" s="37" t="s">
        <v>54</v>
      </c>
      <c r="L531" s="39">
        <v>10.199999999999999</v>
      </c>
      <c r="M531" s="38">
        <v>0.5</v>
      </c>
      <c r="N531" s="37" t="s">
        <v>49</v>
      </c>
      <c r="O531" s="37" t="s">
        <v>48</v>
      </c>
      <c r="P531" s="37">
        <v>44.3</v>
      </c>
      <c r="R531" s="40">
        <v>44945</v>
      </c>
      <c r="Y531" s="39">
        <v>9.9700000000000006</v>
      </c>
      <c r="Z531" s="39">
        <v>10.07</v>
      </c>
      <c r="AA531" s="39">
        <v>0.24</v>
      </c>
      <c r="AE531" s="37" t="s">
        <v>2114</v>
      </c>
      <c r="AF531" s="37" t="s">
        <v>106</v>
      </c>
      <c r="AG531" s="37" t="s">
        <v>49</v>
      </c>
      <c r="AH531" s="38">
        <v>-2.06E-2</v>
      </c>
    </row>
    <row r="532" spans="1:34" x14ac:dyDescent="0.2">
      <c r="A532" s="37" t="s">
        <v>2115</v>
      </c>
      <c r="B532" s="37" t="s">
        <v>1780</v>
      </c>
      <c r="C532" s="37" t="s">
        <v>223</v>
      </c>
      <c r="F532" s="40">
        <v>44250</v>
      </c>
      <c r="G532" s="40">
        <v>44393</v>
      </c>
      <c r="H532" s="37" t="s">
        <v>222</v>
      </c>
      <c r="I532" s="37" t="s">
        <v>176</v>
      </c>
      <c r="J532" s="37" t="s">
        <v>54</v>
      </c>
      <c r="L532" s="39">
        <v>10</v>
      </c>
      <c r="M532" s="38">
        <v>0.25</v>
      </c>
      <c r="N532" s="37" t="s">
        <v>49</v>
      </c>
      <c r="O532" s="37" t="s">
        <v>48</v>
      </c>
      <c r="P532" s="37">
        <v>168.5</v>
      </c>
      <c r="R532" s="40">
        <v>45127</v>
      </c>
      <c r="Y532" s="39">
        <v>9.6300000000000008</v>
      </c>
      <c r="Z532" s="39">
        <v>9.8699999999999992</v>
      </c>
      <c r="AA532" s="39">
        <v>0.45</v>
      </c>
      <c r="AE532" s="37" t="s">
        <v>1811</v>
      </c>
      <c r="AF532" s="37" t="s">
        <v>59</v>
      </c>
      <c r="AG532" s="37" t="s">
        <v>49</v>
      </c>
      <c r="AH532" s="38">
        <v>-3.6999999999999998E-2</v>
      </c>
    </row>
    <row r="533" spans="1:34" x14ac:dyDescent="0.2">
      <c r="A533" s="37" t="s">
        <v>2116</v>
      </c>
      <c r="B533" s="37" t="s">
        <v>1780</v>
      </c>
      <c r="C533" s="37" t="s">
        <v>1631</v>
      </c>
      <c r="F533" s="40">
        <v>44253</v>
      </c>
      <c r="G533" s="40">
        <v>44393</v>
      </c>
      <c r="H533" s="37" t="s">
        <v>128</v>
      </c>
      <c r="I533" s="37" t="s">
        <v>69</v>
      </c>
      <c r="J533" s="37" t="s">
        <v>61</v>
      </c>
      <c r="L533" s="39">
        <v>10.1</v>
      </c>
      <c r="M533" s="38">
        <v>0.5</v>
      </c>
      <c r="N533" s="37" t="s">
        <v>49</v>
      </c>
      <c r="O533" s="37" t="s">
        <v>48</v>
      </c>
      <c r="P533" s="37">
        <v>200</v>
      </c>
      <c r="R533" s="40">
        <v>44854</v>
      </c>
      <c r="Y533" s="39">
        <v>9.92</v>
      </c>
      <c r="Z533" s="39">
        <v>9.98</v>
      </c>
      <c r="AA533" s="39">
        <v>0.28000000000000003</v>
      </c>
      <c r="AE533" s="37" t="s">
        <v>1419</v>
      </c>
      <c r="AF533" s="37" t="s">
        <v>136</v>
      </c>
      <c r="AG533" s="37" t="s">
        <v>1630</v>
      </c>
      <c r="AH533" s="38">
        <v>-1.8800000000000001E-2</v>
      </c>
    </row>
    <row r="534" spans="1:34" x14ac:dyDescent="0.2">
      <c r="A534" s="37" t="s">
        <v>2117</v>
      </c>
      <c r="B534" s="37" t="s">
        <v>1780</v>
      </c>
      <c r="C534" s="37" t="s">
        <v>1470</v>
      </c>
      <c r="F534" s="40">
        <v>44376</v>
      </c>
      <c r="G534" s="40">
        <v>44393</v>
      </c>
      <c r="H534" s="37">
        <v>24</v>
      </c>
      <c r="I534" s="37" t="s">
        <v>69</v>
      </c>
      <c r="J534" s="37" t="s">
        <v>54</v>
      </c>
      <c r="L534" s="39">
        <v>10</v>
      </c>
      <c r="M534" s="38">
        <v>0.5</v>
      </c>
      <c r="N534" s="37" t="s">
        <v>140</v>
      </c>
      <c r="O534" s="37" t="s">
        <v>167</v>
      </c>
      <c r="P534" s="37">
        <v>169</v>
      </c>
      <c r="R534" s="40">
        <v>45127</v>
      </c>
      <c r="Y534" s="39">
        <v>9.64</v>
      </c>
      <c r="Z534" s="39">
        <v>9.85</v>
      </c>
      <c r="AA534" s="39">
        <v>0.35</v>
      </c>
      <c r="AE534" s="37" t="s">
        <v>1786</v>
      </c>
      <c r="AF534" s="37" t="s">
        <v>59</v>
      </c>
      <c r="AG534" s="37" t="s">
        <v>1469</v>
      </c>
      <c r="AH534" s="38">
        <v>-3.6999999999999998E-2</v>
      </c>
    </row>
    <row r="535" spans="1:34" x14ac:dyDescent="0.2">
      <c r="A535" s="37" t="s">
        <v>2118</v>
      </c>
      <c r="B535" s="37" t="s">
        <v>1780</v>
      </c>
      <c r="C535" s="37" t="s">
        <v>239</v>
      </c>
      <c r="F535" s="40">
        <v>44253</v>
      </c>
      <c r="G535" s="40">
        <v>44397</v>
      </c>
      <c r="H535" s="37" t="s">
        <v>150</v>
      </c>
      <c r="I535" s="37" t="s">
        <v>176</v>
      </c>
      <c r="J535" s="37" t="s">
        <v>54</v>
      </c>
      <c r="L535" s="39">
        <v>10</v>
      </c>
      <c r="M535" s="38">
        <v>0.25</v>
      </c>
      <c r="N535" s="37" t="s">
        <v>57</v>
      </c>
      <c r="O535" s="37" t="s">
        <v>48</v>
      </c>
      <c r="P535" s="37">
        <v>345</v>
      </c>
      <c r="R535" s="40">
        <v>45129</v>
      </c>
      <c r="Y535" s="39">
        <v>9.64</v>
      </c>
      <c r="Z535" s="39">
        <v>9.9</v>
      </c>
      <c r="AA535" s="39">
        <v>0.48</v>
      </c>
      <c r="AE535" s="37" t="s">
        <v>1895</v>
      </c>
      <c r="AF535" s="37" t="s">
        <v>90</v>
      </c>
      <c r="AG535" s="37" t="s">
        <v>238</v>
      </c>
      <c r="AH535" s="38">
        <v>-3.6999999999999998E-2</v>
      </c>
    </row>
    <row r="536" spans="1:34" x14ac:dyDescent="0.2">
      <c r="A536" s="37" t="s">
        <v>1392</v>
      </c>
      <c r="B536" s="37" t="s">
        <v>1780</v>
      </c>
      <c r="C536" s="37" t="s">
        <v>1393</v>
      </c>
      <c r="F536" s="40">
        <v>44293</v>
      </c>
      <c r="G536" s="40">
        <v>44397</v>
      </c>
      <c r="H536" s="37" t="s">
        <v>729</v>
      </c>
      <c r="I536" s="37" t="s">
        <v>107</v>
      </c>
      <c r="K536" s="37" t="s">
        <v>2119</v>
      </c>
      <c r="L536" s="39">
        <v>10.15</v>
      </c>
      <c r="M536" s="37" t="s">
        <v>1887</v>
      </c>
      <c r="N536" s="37" t="s">
        <v>276</v>
      </c>
      <c r="O536" s="37" t="s">
        <v>48</v>
      </c>
      <c r="P536" s="37">
        <v>138.30000000000001</v>
      </c>
      <c r="R536" s="40">
        <v>44764</v>
      </c>
      <c r="Y536" s="39">
        <v>10.050000000000001</v>
      </c>
      <c r="Z536" s="39">
        <v>10.33</v>
      </c>
      <c r="AE536" s="37" t="s">
        <v>1873</v>
      </c>
      <c r="AF536" s="37" t="s">
        <v>52</v>
      </c>
      <c r="AG536" s="37" t="s">
        <v>276</v>
      </c>
      <c r="AH536" s="38">
        <v>-9.9000000000000008E-3</v>
      </c>
    </row>
    <row r="537" spans="1:34" x14ac:dyDescent="0.2">
      <c r="A537" s="37" t="s">
        <v>2120</v>
      </c>
      <c r="B537" s="37" t="s">
        <v>1780</v>
      </c>
      <c r="C537" s="37" t="s">
        <v>1402</v>
      </c>
      <c r="F537" s="40">
        <v>44375</v>
      </c>
      <c r="G537" s="40">
        <v>44397</v>
      </c>
      <c r="H537" s="37">
        <v>12</v>
      </c>
      <c r="I537" s="37" t="s">
        <v>162</v>
      </c>
      <c r="J537" s="37" t="s">
        <v>54</v>
      </c>
      <c r="L537" s="39">
        <v>10</v>
      </c>
      <c r="M537" s="38">
        <v>0.75</v>
      </c>
      <c r="N537" s="37" t="s">
        <v>66</v>
      </c>
      <c r="O537" s="37" t="s">
        <v>48</v>
      </c>
      <c r="P537" s="37">
        <v>80</v>
      </c>
      <c r="R537" s="40">
        <v>44764</v>
      </c>
      <c r="Y537" s="39">
        <v>9.8800000000000008</v>
      </c>
      <c r="Z537" s="39">
        <v>10.1</v>
      </c>
      <c r="AA537" s="39">
        <v>0.23</v>
      </c>
      <c r="AE537" s="37" t="s">
        <v>2121</v>
      </c>
      <c r="AF537" s="37" t="s">
        <v>111</v>
      </c>
      <c r="AG537" s="37" t="s">
        <v>1401</v>
      </c>
      <c r="AH537" s="38">
        <v>-1.2999999999999999E-2</v>
      </c>
    </row>
    <row r="538" spans="1:34" x14ac:dyDescent="0.2">
      <c r="A538" s="37" t="s">
        <v>2122</v>
      </c>
      <c r="B538" s="37" t="s">
        <v>1780</v>
      </c>
      <c r="C538" s="37" t="s">
        <v>564</v>
      </c>
      <c r="F538" s="40">
        <v>44365</v>
      </c>
      <c r="G538" s="40">
        <v>44398</v>
      </c>
      <c r="H538" s="37">
        <v>24</v>
      </c>
      <c r="I538" s="37" t="s">
        <v>53</v>
      </c>
      <c r="J538" s="37" t="s">
        <v>61</v>
      </c>
      <c r="L538" s="39">
        <v>10</v>
      </c>
      <c r="M538" s="38">
        <v>0.33329999999999999</v>
      </c>
      <c r="N538" s="37" t="s">
        <v>72</v>
      </c>
      <c r="O538" s="37" t="s">
        <v>48</v>
      </c>
      <c r="P538" s="37">
        <v>259.10000000000002</v>
      </c>
      <c r="R538" s="40">
        <v>45130</v>
      </c>
      <c r="Y538" s="39">
        <v>9.6999999999999993</v>
      </c>
      <c r="Z538" s="39">
        <v>9.83</v>
      </c>
      <c r="AA538" s="39">
        <v>0.5</v>
      </c>
      <c r="AE538" s="37" t="s">
        <v>1798</v>
      </c>
      <c r="AF538" s="37" t="s">
        <v>51</v>
      </c>
      <c r="AG538" s="37" t="s">
        <v>563</v>
      </c>
      <c r="AH538" s="38">
        <v>-3.1E-2</v>
      </c>
    </row>
    <row r="539" spans="1:34" x14ac:dyDescent="0.2">
      <c r="A539" s="37" t="s">
        <v>2123</v>
      </c>
      <c r="B539" s="37" t="s">
        <v>1780</v>
      </c>
      <c r="C539" s="37" t="s">
        <v>1514</v>
      </c>
      <c r="F539" s="40">
        <v>44259</v>
      </c>
      <c r="G539" s="40">
        <v>44400</v>
      </c>
      <c r="H539" s="37">
        <v>18</v>
      </c>
      <c r="I539" s="37" t="s">
        <v>69</v>
      </c>
      <c r="J539" s="37" t="s">
        <v>54</v>
      </c>
      <c r="L539" s="39">
        <v>10</v>
      </c>
      <c r="M539" s="38">
        <v>0.5</v>
      </c>
      <c r="N539" s="37" t="s">
        <v>49</v>
      </c>
      <c r="O539" s="37" t="s">
        <v>48</v>
      </c>
      <c r="P539" s="37">
        <v>150</v>
      </c>
      <c r="R539" s="40">
        <v>44953</v>
      </c>
      <c r="Y539" s="39">
        <v>9.76</v>
      </c>
      <c r="Z539" s="39">
        <v>9.8800000000000008</v>
      </c>
      <c r="AA539" s="39">
        <v>0.22</v>
      </c>
      <c r="AE539" s="37" t="s">
        <v>1788</v>
      </c>
      <c r="AF539" s="37" t="s">
        <v>75</v>
      </c>
      <c r="AG539" s="37" t="s">
        <v>1513</v>
      </c>
      <c r="AH539" s="38">
        <v>-2.4E-2</v>
      </c>
    </row>
    <row r="540" spans="1:34" x14ac:dyDescent="0.2">
      <c r="A540" s="37" t="s">
        <v>2124</v>
      </c>
      <c r="B540" s="37" t="s">
        <v>1780</v>
      </c>
      <c r="C540" s="37" t="s">
        <v>1643</v>
      </c>
      <c r="F540" s="40">
        <v>44259</v>
      </c>
      <c r="G540" s="40">
        <v>44404</v>
      </c>
      <c r="H540" s="37">
        <v>24</v>
      </c>
      <c r="I540" s="37" t="s">
        <v>176</v>
      </c>
      <c r="J540" s="37" t="s">
        <v>61</v>
      </c>
      <c r="L540" s="39">
        <v>10</v>
      </c>
      <c r="M540" s="38">
        <v>0.25</v>
      </c>
      <c r="N540" s="37" t="s">
        <v>130</v>
      </c>
      <c r="O540" s="37" t="s">
        <v>56</v>
      </c>
      <c r="P540" s="37">
        <v>154.4</v>
      </c>
      <c r="R540" s="40">
        <v>45136</v>
      </c>
      <c r="Y540" s="39">
        <v>9.66</v>
      </c>
      <c r="Z540" s="39">
        <v>9.9</v>
      </c>
      <c r="AA540" s="39">
        <v>0.71</v>
      </c>
      <c r="AE540" s="37" t="s">
        <v>1818</v>
      </c>
      <c r="AF540" s="37" t="s">
        <v>149</v>
      </c>
      <c r="AG540" s="37" t="s">
        <v>130</v>
      </c>
      <c r="AH540" s="38">
        <v>-3.4000000000000002E-2</v>
      </c>
    </row>
    <row r="541" spans="1:34" x14ac:dyDescent="0.2">
      <c r="A541" s="37" t="s">
        <v>2125</v>
      </c>
      <c r="B541" s="37" t="s">
        <v>1780</v>
      </c>
      <c r="C541" s="37" t="s">
        <v>113</v>
      </c>
      <c r="F541" s="40">
        <v>44372</v>
      </c>
      <c r="G541" s="40">
        <v>44404</v>
      </c>
      <c r="H541" s="37">
        <v>18</v>
      </c>
      <c r="I541" s="37" t="s">
        <v>69</v>
      </c>
      <c r="J541" s="37" t="s">
        <v>61</v>
      </c>
      <c r="L541" s="39">
        <v>10.199999999999999</v>
      </c>
      <c r="M541" s="38">
        <v>0.5</v>
      </c>
      <c r="N541" s="37" t="s">
        <v>72</v>
      </c>
      <c r="O541" s="37" t="s">
        <v>48</v>
      </c>
      <c r="P541" s="37">
        <v>230</v>
      </c>
      <c r="R541" s="40">
        <v>44955</v>
      </c>
      <c r="Y541" s="39">
        <v>9.9600000000000009</v>
      </c>
      <c r="Z541" s="39">
        <v>10.050000000000001</v>
      </c>
      <c r="AA541" s="39">
        <v>0.26</v>
      </c>
      <c r="AE541" s="37" t="s">
        <v>1844</v>
      </c>
      <c r="AF541" s="37" t="s">
        <v>112</v>
      </c>
      <c r="AG541" s="37" t="s">
        <v>110</v>
      </c>
      <c r="AH541" s="38">
        <v>-2.35E-2</v>
      </c>
    </row>
    <row r="542" spans="1:34" x14ac:dyDescent="0.2">
      <c r="A542" s="37" t="s">
        <v>2126</v>
      </c>
      <c r="B542" s="37" t="s">
        <v>1780</v>
      </c>
      <c r="C542" s="37" t="s">
        <v>1619</v>
      </c>
      <c r="F542" s="40">
        <v>44244</v>
      </c>
      <c r="G542" s="40">
        <v>44405</v>
      </c>
      <c r="H542" s="37">
        <v>24</v>
      </c>
      <c r="I542" s="37" t="s">
        <v>53</v>
      </c>
      <c r="J542" s="37" t="s">
        <v>61</v>
      </c>
      <c r="L542" s="39">
        <v>10</v>
      </c>
      <c r="M542" s="38">
        <v>0.33329999999999999</v>
      </c>
      <c r="N542" s="37" t="s">
        <v>49</v>
      </c>
      <c r="O542" s="37" t="s">
        <v>48</v>
      </c>
      <c r="P542" s="37">
        <v>282.5</v>
      </c>
      <c r="R542" s="40">
        <v>45137</v>
      </c>
      <c r="Y542" s="39">
        <v>9.67</v>
      </c>
      <c r="Z542" s="39">
        <v>9.84</v>
      </c>
      <c r="AA542" s="39">
        <v>0.48</v>
      </c>
      <c r="AE542" s="37" t="s">
        <v>1786</v>
      </c>
      <c r="AF542" s="37" t="s">
        <v>59</v>
      </c>
      <c r="AG542" s="37" t="s">
        <v>1618</v>
      </c>
      <c r="AH542" s="38">
        <v>-3.4000000000000002E-2</v>
      </c>
    </row>
    <row r="543" spans="1:34" x14ac:dyDescent="0.2">
      <c r="A543" s="37" t="s">
        <v>2127</v>
      </c>
      <c r="B543" s="37" t="s">
        <v>1780</v>
      </c>
      <c r="C543" s="37" t="s">
        <v>734</v>
      </c>
      <c r="F543" s="40">
        <v>44280</v>
      </c>
      <c r="G543" s="40">
        <v>44405</v>
      </c>
      <c r="H543" s="37" t="s">
        <v>116</v>
      </c>
      <c r="I543" s="37" t="s">
        <v>69</v>
      </c>
      <c r="J543" s="37" t="s">
        <v>54</v>
      </c>
      <c r="L543" s="39">
        <v>10.1</v>
      </c>
      <c r="M543" s="38">
        <v>0.5</v>
      </c>
      <c r="N543" s="37" t="s">
        <v>49</v>
      </c>
      <c r="O543" s="37" t="s">
        <v>56</v>
      </c>
      <c r="P543" s="37">
        <v>180.4</v>
      </c>
      <c r="R543" s="40">
        <v>44956</v>
      </c>
      <c r="Y543" s="39">
        <v>9.86</v>
      </c>
      <c r="Z543" s="39">
        <v>10.02</v>
      </c>
      <c r="AA543" s="39">
        <v>0.39</v>
      </c>
      <c r="AE543" s="37" t="s">
        <v>2128</v>
      </c>
      <c r="AF543" s="37" t="s">
        <v>102</v>
      </c>
      <c r="AG543" s="37" t="s">
        <v>733</v>
      </c>
      <c r="AH543" s="38">
        <v>-2.2800000000000001E-2</v>
      </c>
    </row>
    <row r="544" spans="1:34" x14ac:dyDescent="0.2">
      <c r="A544" s="37" t="s">
        <v>2129</v>
      </c>
      <c r="B544" s="37" t="s">
        <v>1780</v>
      </c>
      <c r="C544" s="37" t="s">
        <v>1333</v>
      </c>
      <c r="F544" s="40">
        <v>44379</v>
      </c>
      <c r="G544" s="40">
        <v>44405</v>
      </c>
      <c r="H544" s="37">
        <v>24</v>
      </c>
      <c r="I544" s="37" t="s">
        <v>83</v>
      </c>
      <c r="L544" s="39">
        <v>10</v>
      </c>
      <c r="M544" s="38">
        <v>0</v>
      </c>
      <c r="N544" s="37" t="s">
        <v>130</v>
      </c>
      <c r="O544" s="37" t="s">
        <v>48</v>
      </c>
      <c r="P544" s="37">
        <v>200</v>
      </c>
      <c r="R544" s="40">
        <v>45137</v>
      </c>
      <c r="Y544" s="39">
        <v>9.66</v>
      </c>
      <c r="AE544" s="37" t="s">
        <v>1800</v>
      </c>
      <c r="AF544" s="37" t="s">
        <v>68</v>
      </c>
      <c r="AG544" s="37" t="s">
        <v>1334</v>
      </c>
      <c r="AH544" s="38">
        <v>-3.4000000000000002E-2</v>
      </c>
    </row>
    <row r="545" spans="1:34" x14ac:dyDescent="0.2">
      <c r="A545" s="37" t="s">
        <v>2130</v>
      </c>
      <c r="B545" s="37" t="s">
        <v>1780</v>
      </c>
      <c r="C545" s="37" t="s">
        <v>939</v>
      </c>
      <c r="F545" s="40">
        <v>44293</v>
      </c>
      <c r="G545" s="40">
        <v>44406</v>
      </c>
      <c r="H545" s="37" t="s">
        <v>163</v>
      </c>
      <c r="I545" s="37" t="s">
        <v>126</v>
      </c>
      <c r="J545" s="37" t="s">
        <v>938</v>
      </c>
      <c r="K545" s="37" t="s">
        <v>2131</v>
      </c>
      <c r="L545" s="39">
        <v>10</v>
      </c>
      <c r="M545" s="37" t="s">
        <v>1887</v>
      </c>
      <c r="N545" s="37" t="s">
        <v>140</v>
      </c>
      <c r="O545" s="37" t="s">
        <v>48</v>
      </c>
      <c r="P545" s="37">
        <v>230</v>
      </c>
      <c r="R545" s="40">
        <v>44775</v>
      </c>
      <c r="Y545" s="39">
        <v>9.89</v>
      </c>
      <c r="Z545" s="39">
        <v>10.220000000000001</v>
      </c>
      <c r="AA545" s="39">
        <v>0.25</v>
      </c>
      <c r="AE545" s="37" t="s">
        <v>1379</v>
      </c>
      <c r="AF545" s="37" t="s">
        <v>112</v>
      </c>
      <c r="AG545" s="37" t="s">
        <v>937</v>
      </c>
      <c r="AH545" s="38">
        <v>-1.0999999999999999E-2</v>
      </c>
    </row>
    <row r="546" spans="1:34" x14ac:dyDescent="0.2">
      <c r="A546" s="37" t="s">
        <v>2132</v>
      </c>
      <c r="B546" s="37" t="s">
        <v>1780</v>
      </c>
      <c r="C546" s="37" t="s">
        <v>699</v>
      </c>
      <c r="F546" s="40">
        <v>44389</v>
      </c>
      <c r="G546" s="40">
        <v>44406</v>
      </c>
      <c r="H546" s="37">
        <v>24</v>
      </c>
      <c r="I546" s="37" t="s">
        <v>53</v>
      </c>
      <c r="J546" s="37" t="s">
        <v>61</v>
      </c>
      <c r="L546" s="39">
        <v>10</v>
      </c>
      <c r="M546" s="38">
        <v>0.33329999999999999</v>
      </c>
      <c r="N546" s="37" t="s">
        <v>104</v>
      </c>
      <c r="O546" s="37" t="s">
        <v>48</v>
      </c>
      <c r="P546" s="37">
        <v>265.10000000000002</v>
      </c>
      <c r="R546" s="40">
        <v>45140</v>
      </c>
      <c r="Y546" s="39">
        <v>9.6199999999999992</v>
      </c>
      <c r="Z546" s="39">
        <v>9.77</v>
      </c>
      <c r="AA546" s="39">
        <v>0.46</v>
      </c>
      <c r="AE546" s="37" t="s">
        <v>1786</v>
      </c>
      <c r="AF546" s="37" t="s">
        <v>209</v>
      </c>
      <c r="AG546" s="37" t="s">
        <v>698</v>
      </c>
      <c r="AH546" s="38">
        <v>-3.9E-2</v>
      </c>
    </row>
    <row r="547" spans="1:34" x14ac:dyDescent="0.2">
      <c r="A547" s="37" t="s">
        <v>2133</v>
      </c>
      <c r="B547" s="37" t="s">
        <v>1780</v>
      </c>
      <c r="C547" s="37" t="s">
        <v>97</v>
      </c>
      <c r="F547" s="40">
        <v>44329</v>
      </c>
      <c r="G547" s="40">
        <v>44407</v>
      </c>
      <c r="H547" s="37">
        <v>24</v>
      </c>
      <c r="I547" s="37" t="s">
        <v>53</v>
      </c>
      <c r="J547" s="37" t="s">
        <v>61</v>
      </c>
      <c r="L547" s="39">
        <v>10</v>
      </c>
      <c r="M547" s="38">
        <v>0.33329999999999999</v>
      </c>
      <c r="N547" s="37" t="s">
        <v>79</v>
      </c>
      <c r="O547" s="37" t="s">
        <v>93</v>
      </c>
      <c r="P547" s="37">
        <v>219.6</v>
      </c>
      <c r="R547" s="40">
        <v>45141</v>
      </c>
      <c r="Y547" s="39">
        <v>9.66</v>
      </c>
      <c r="Z547" s="39">
        <v>9.8000000000000007</v>
      </c>
      <c r="AA547" s="39">
        <v>0.48</v>
      </c>
      <c r="AE547" s="37" t="s">
        <v>1786</v>
      </c>
      <c r="AF547" s="37" t="s">
        <v>96</v>
      </c>
      <c r="AG547" s="37" t="s">
        <v>94</v>
      </c>
      <c r="AH547" s="38">
        <v>-3.5000000000000003E-2</v>
      </c>
    </row>
    <row r="548" spans="1:34" x14ac:dyDescent="0.2">
      <c r="A548" s="37" t="s">
        <v>2134</v>
      </c>
      <c r="B548" s="37" t="s">
        <v>1780</v>
      </c>
      <c r="C548" s="37" t="s">
        <v>959</v>
      </c>
      <c r="F548" s="40">
        <v>44250</v>
      </c>
      <c r="G548" s="40">
        <v>44411</v>
      </c>
      <c r="H548" s="37">
        <v>24</v>
      </c>
      <c r="I548" s="37" t="s">
        <v>69</v>
      </c>
      <c r="J548" s="37" t="s">
        <v>54</v>
      </c>
      <c r="L548" s="39">
        <v>10</v>
      </c>
      <c r="M548" s="38">
        <v>0.5</v>
      </c>
      <c r="N548" s="37" t="s">
        <v>130</v>
      </c>
      <c r="O548" s="37" t="s">
        <v>48</v>
      </c>
      <c r="P548" s="37">
        <v>250</v>
      </c>
      <c r="R548" s="40">
        <v>45143</v>
      </c>
      <c r="Y548" s="39">
        <v>9.6199999999999992</v>
      </c>
      <c r="Z548" s="39">
        <v>9.8000000000000007</v>
      </c>
      <c r="AA548" s="39">
        <v>0.01</v>
      </c>
      <c r="AE548" s="37" t="s">
        <v>1796</v>
      </c>
      <c r="AF548" s="37" t="s">
        <v>111</v>
      </c>
      <c r="AG548" s="37" t="s">
        <v>958</v>
      </c>
      <c r="AH548" s="38">
        <v>-3.7999999999999999E-2</v>
      </c>
    </row>
    <row r="549" spans="1:34" x14ac:dyDescent="0.2">
      <c r="A549" s="37" t="s">
        <v>2136</v>
      </c>
      <c r="B549" s="37" t="s">
        <v>1780</v>
      </c>
      <c r="C549" s="37" t="s">
        <v>1452</v>
      </c>
      <c r="F549" s="40">
        <v>44386</v>
      </c>
      <c r="G549" s="40">
        <v>44412</v>
      </c>
      <c r="H549" s="37">
        <v>24</v>
      </c>
      <c r="I549" s="37" t="s">
        <v>176</v>
      </c>
      <c r="J549" s="37" t="s">
        <v>54</v>
      </c>
      <c r="L549" s="39">
        <v>10</v>
      </c>
      <c r="M549" s="38">
        <v>0.25</v>
      </c>
      <c r="N549" s="37" t="s">
        <v>140</v>
      </c>
      <c r="O549" s="37" t="s">
        <v>48</v>
      </c>
      <c r="P549" s="37">
        <v>229.4</v>
      </c>
      <c r="R549" s="40">
        <v>45144</v>
      </c>
      <c r="Y549" s="39">
        <v>9.65</v>
      </c>
      <c r="Z549" s="39">
        <v>9.68</v>
      </c>
      <c r="AA549" s="39">
        <v>0.6</v>
      </c>
      <c r="AE549" s="37" t="s">
        <v>1798</v>
      </c>
      <c r="AF549" s="37" t="s">
        <v>96</v>
      </c>
      <c r="AG549" s="37" t="s">
        <v>561</v>
      </c>
      <c r="AH549" s="38">
        <v>-3.6499999999999998E-2</v>
      </c>
    </row>
    <row r="550" spans="1:34" x14ac:dyDescent="0.2">
      <c r="A550" s="37" t="s">
        <v>2137</v>
      </c>
      <c r="B550" s="37" t="s">
        <v>1780</v>
      </c>
      <c r="C550" s="37" t="s">
        <v>1070</v>
      </c>
      <c r="F550" s="40">
        <v>44236</v>
      </c>
      <c r="G550" s="40">
        <v>44413</v>
      </c>
      <c r="H550" s="37" t="s">
        <v>159</v>
      </c>
      <c r="I550" s="37" t="s">
        <v>69</v>
      </c>
      <c r="J550" s="37" t="s">
        <v>54</v>
      </c>
      <c r="L550" s="39">
        <v>10.199999999999999</v>
      </c>
      <c r="M550" s="38">
        <v>0.5</v>
      </c>
      <c r="N550" s="37" t="s">
        <v>79</v>
      </c>
      <c r="O550" s="37" t="s">
        <v>48</v>
      </c>
      <c r="P550" s="37">
        <v>104.9</v>
      </c>
      <c r="R550" s="40">
        <v>44874</v>
      </c>
      <c r="Y550" s="39">
        <v>10.029999999999999</v>
      </c>
      <c r="Z550" s="39">
        <v>10.3</v>
      </c>
      <c r="AA550" s="39">
        <v>0.35</v>
      </c>
      <c r="AE550" s="37" t="s">
        <v>1903</v>
      </c>
      <c r="AF550" s="37" t="s">
        <v>251</v>
      </c>
      <c r="AG550" s="37" t="s">
        <v>1069</v>
      </c>
      <c r="AH550" s="38">
        <v>-1.67E-2</v>
      </c>
    </row>
    <row r="551" spans="1:34" x14ac:dyDescent="0.2">
      <c r="A551" s="37" t="s">
        <v>2138</v>
      </c>
      <c r="B551" s="37" t="s">
        <v>1780</v>
      </c>
      <c r="C551" s="37" t="s">
        <v>436</v>
      </c>
      <c r="F551" s="40">
        <v>44294</v>
      </c>
      <c r="G551" s="40">
        <v>44414</v>
      </c>
      <c r="H551" s="37">
        <v>18</v>
      </c>
      <c r="I551" s="37" t="s">
        <v>69</v>
      </c>
      <c r="J551" s="37" t="s">
        <v>61</v>
      </c>
      <c r="L551" s="39">
        <v>10</v>
      </c>
      <c r="M551" s="38">
        <v>0.5</v>
      </c>
      <c r="N551" s="37" t="s">
        <v>79</v>
      </c>
      <c r="O551" s="37" t="s">
        <v>48</v>
      </c>
      <c r="P551" s="37">
        <v>250</v>
      </c>
      <c r="R551" s="40">
        <v>44967</v>
      </c>
      <c r="Y551" s="39">
        <v>9.75</v>
      </c>
      <c r="Z551" s="39">
        <v>10.15</v>
      </c>
      <c r="AA551" s="39">
        <v>0.45</v>
      </c>
      <c r="AE551" s="37" t="s">
        <v>1419</v>
      </c>
      <c r="AF551" s="37" t="s">
        <v>435</v>
      </c>
      <c r="AG551" s="37" t="s">
        <v>434</v>
      </c>
      <c r="AH551" s="38">
        <v>-2.5000000000000001E-2</v>
      </c>
    </row>
    <row r="552" spans="1:34" x14ac:dyDescent="0.2">
      <c r="A552" s="37" t="s">
        <v>2139</v>
      </c>
      <c r="B552" s="37" t="s">
        <v>1780</v>
      </c>
      <c r="C552" s="37" t="s">
        <v>658</v>
      </c>
      <c r="F552" s="40">
        <v>44362</v>
      </c>
      <c r="G552" s="40">
        <v>44414</v>
      </c>
      <c r="H552" s="37" t="s">
        <v>463</v>
      </c>
      <c r="I552" s="37" t="s">
        <v>126</v>
      </c>
      <c r="J552" s="37" t="s">
        <v>158</v>
      </c>
      <c r="K552" s="37" t="s">
        <v>2066</v>
      </c>
      <c r="L552" s="39">
        <v>10.1</v>
      </c>
      <c r="M552" s="37" t="s">
        <v>1887</v>
      </c>
      <c r="N552" s="37" t="s">
        <v>79</v>
      </c>
      <c r="O552" s="37" t="s">
        <v>167</v>
      </c>
      <c r="P552" s="37">
        <v>57.5</v>
      </c>
      <c r="R552" s="40">
        <v>44783</v>
      </c>
      <c r="Y552" s="39">
        <v>9.9600000000000009</v>
      </c>
      <c r="Z552" s="39">
        <v>9.91</v>
      </c>
      <c r="AA552" s="39">
        <v>0.1</v>
      </c>
      <c r="AE552" s="37" t="s">
        <v>1903</v>
      </c>
      <c r="AF552" s="37" t="s">
        <v>112</v>
      </c>
      <c r="AG552" s="37" t="s">
        <v>657</v>
      </c>
      <c r="AH552" s="38">
        <v>-1.4800000000000001E-2</v>
      </c>
    </row>
    <row r="553" spans="1:34" x14ac:dyDescent="0.2">
      <c r="A553" s="37" t="s">
        <v>2140</v>
      </c>
      <c r="B553" s="37" t="s">
        <v>1780</v>
      </c>
      <c r="C553" s="37" t="s">
        <v>449</v>
      </c>
      <c r="F553" s="40">
        <v>44386</v>
      </c>
      <c r="G553" s="40">
        <v>44414</v>
      </c>
      <c r="H553" s="37">
        <v>18</v>
      </c>
      <c r="I553" s="37" t="s">
        <v>69</v>
      </c>
      <c r="J553" s="37" t="s">
        <v>61</v>
      </c>
      <c r="L553" s="39">
        <v>10.15</v>
      </c>
      <c r="M553" s="38">
        <v>0.5</v>
      </c>
      <c r="N553" s="37" t="s">
        <v>79</v>
      </c>
      <c r="O553" s="37" t="s">
        <v>48</v>
      </c>
      <c r="P553" s="37">
        <v>115</v>
      </c>
      <c r="R553" s="40">
        <v>44967</v>
      </c>
      <c r="Y553" s="39">
        <v>9.92</v>
      </c>
      <c r="Z553" s="39">
        <v>10.02</v>
      </c>
      <c r="AA553" s="39">
        <v>0.34</v>
      </c>
      <c r="AE553" s="37" t="s">
        <v>2089</v>
      </c>
      <c r="AF553" s="37" t="s">
        <v>112</v>
      </c>
      <c r="AG553" s="37" t="s">
        <v>448</v>
      </c>
      <c r="AH553" s="38">
        <v>-2.2700000000000001E-2</v>
      </c>
    </row>
    <row r="554" spans="1:34" x14ac:dyDescent="0.2">
      <c r="A554" s="37" t="s">
        <v>2141</v>
      </c>
      <c r="B554" s="37" t="s">
        <v>1780</v>
      </c>
      <c r="C554" s="37" t="s">
        <v>1655</v>
      </c>
      <c r="F554" s="40">
        <v>44364</v>
      </c>
      <c r="G554" s="40">
        <v>44418</v>
      </c>
      <c r="H554" s="37">
        <v>18</v>
      </c>
      <c r="I554" s="37" t="s">
        <v>53</v>
      </c>
      <c r="J554" s="37" t="s">
        <v>54</v>
      </c>
      <c r="L554" s="39">
        <v>10.25</v>
      </c>
      <c r="M554" s="38">
        <v>0.33329999999999999</v>
      </c>
      <c r="N554" s="37" t="s">
        <v>130</v>
      </c>
      <c r="O554" s="37" t="s">
        <v>48</v>
      </c>
      <c r="P554" s="37">
        <v>230</v>
      </c>
      <c r="R554" s="40">
        <v>44969</v>
      </c>
      <c r="Y554" s="39">
        <v>10</v>
      </c>
      <c r="Z554" s="39">
        <v>10.08</v>
      </c>
      <c r="AA554" s="39">
        <v>0.37</v>
      </c>
      <c r="AE554" s="37" t="s">
        <v>1782</v>
      </c>
      <c r="AF554" s="37" t="s">
        <v>82</v>
      </c>
      <c r="AG554" s="37" t="s">
        <v>130</v>
      </c>
      <c r="AH554" s="38">
        <v>-2.53E-2</v>
      </c>
    </row>
    <row r="555" spans="1:34" x14ac:dyDescent="0.2">
      <c r="A555" s="37" t="s">
        <v>2142</v>
      </c>
      <c r="B555" s="37" t="s">
        <v>1780</v>
      </c>
      <c r="C555" s="37" t="s">
        <v>1365</v>
      </c>
      <c r="F555" s="40">
        <v>44383</v>
      </c>
      <c r="G555" s="40">
        <v>44418</v>
      </c>
      <c r="H555" s="37">
        <v>24</v>
      </c>
      <c r="I555" s="37" t="s">
        <v>53</v>
      </c>
      <c r="J555" s="37" t="s">
        <v>61</v>
      </c>
      <c r="L555" s="39">
        <v>10</v>
      </c>
      <c r="M555" s="38">
        <v>0.33329999999999999</v>
      </c>
      <c r="N555" s="37" t="s">
        <v>147</v>
      </c>
      <c r="O555" s="37" t="s">
        <v>48</v>
      </c>
      <c r="P555" s="37">
        <v>357</v>
      </c>
      <c r="R555" s="40">
        <v>45150</v>
      </c>
      <c r="Y555" s="39">
        <v>9.82</v>
      </c>
      <c r="Z555" s="39">
        <v>10.34</v>
      </c>
      <c r="AA555" s="39">
        <v>0.7</v>
      </c>
      <c r="AE555" s="37" t="s">
        <v>1814</v>
      </c>
      <c r="AF555" s="37" t="s">
        <v>51</v>
      </c>
      <c r="AG555" s="37" t="s">
        <v>147</v>
      </c>
      <c r="AH555" s="38">
        <v>-1.7999999999999999E-2</v>
      </c>
    </row>
    <row r="556" spans="1:34" x14ac:dyDescent="0.2">
      <c r="A556" s="37" t="s">
        <v>2143</v>
      </c>
      <c r="B556" s="37" t="s">
        <v>1780</v>
      </c>
      <c r="C556" s="37" t="s">
        <v>252</v>
      </c>
      <c r="F556" s="40">
        <v>44246</v>
      </c>
      <c r="G556" s="40">
        <v>44419</v>
      </c>
      <c r="H556" s="37">
        <v>24</v>
      </c>
      <c r="I556" s="37" t="s">
        <v>53</v>
      </c>
      <c r="J556" s="37" t="s">
        <v>61</v>
      </c>
      <c r="L556" s="39">
        <v>10</v>
      </c>
      <c r="M556" s="38">
        <v>0.33329999999999999</v>
      </c>
      <c r="N556" s="37" t="s">
        <v>79</v>
      </c>
      <c r="O556" s="37" t="s">
        <v>48</v>
      </c>
      <c r="P556" s="37">
        <v>180.4</v>
      </c>
      <c r="R556" s="40">
        <v>45151</v>
      </c>
      <c r="Y556" s="39">
        <v>9.61</v>
      </c>
      <c r="Z556" s="39">
        <v>9.81</v>
      </c>
      <c r="AA556" s="39">
        <v>0.43</v>
      </c>
      <c r="AE556" s="37" t="s">
        <v>1895</v>
      </c>
      <c r="AF556" s="37" t="s">
        <v>251</v>
      </c>
      <c r="AG556" s="37" t="s">
        <v>250</v>
      </c>
      <c r="AH556" s="38">
        <v>-3.9899999999999998E-2</v>
      </c>
    </row>
    <row r="557" spans="1:34" x14ac:dyDescent="0.2">
      <c r="A557" s="37" t="s">
        <v>2144</v>
      </c>
      <c r="B557" s="37" t="s">
        <v>1780</v>
      </c>
      <c r="C557" s="37" t="s">
        <v>199</v>
      </c>
      <c r="F557" s="40">
        <v>44259</v>
      </c>
      <c r="G557" s="40">
        <v>44419</v>
      </c>
      <c r="H557" s="37">
        <v>15</v>
      </c>
      <c r="I557" s="37" t="s">
        <v>53</v>
      </c>
      <c r="J557" s="37" t="s">
        <v>61</v>
      </c>
      <c r="L557" s="39">
        <v>10</v>
      </c>
      <c r="M557" s="38">
        <v>0.33329999999999999</v>
      </c>
      <c r="N557" s="37" t="s">
        <v>49</v>
      </c>
      <c r="O557" s="37" t="s">
        <v>48</v>
      </c>
      <c r="P557" s="37">
        <v>200</v>
      </c>
      <c r="R557" s="40">
        <v>44878</v>
      </c>
      <c r="Y557" s="39">
        <v>9.81</v>
      </c>
      <c r="Z557" s="39">
        <v>10.210000000000001</v>
      </c>
      <c r="AA557" s="39">
        <v>1.04</v>
      </c>
      <c r="AE557" s="37" t="s">
        <v>1419</v>
      </c>
      <c r="AF557" s="37" t="s">
        <v>68</v>
      </c>
      <c r="AG557" s="37" t="s">
        <v>197</v>
      </c>
      <c r="AH557" s="38">
        <v>-0.02</v>
      </c>
    </row>
    <row r="558" spans="1:34" x14ac:dyDescent="0.2">
      <c r="A558" s="37" t="s">
        <v>2145</v>
      </c>
      <c r="B558" s="37" t="s">
        <v>1780</v>
      </c>
      <c r="C558" s="37" t="s">
        <v>1380</v>
      </c>
      <c r="F558" s="40">
        <v>44263</v>
      </c>
      <c r="G558" s="40">
        <v>44419</v>
      </c>
      <c r="H558" s="37" t="s">
        <v>163</v>
      </c>
      <c r="I558" s="37" t="s">
        <v>162</v>
      </c>
      <c r="J558" s="37" t="s">
        <v>61</v>
      </c>
      <c r="L558" s="39">
        <v>10.15</v>
      </c>
      <c r="M558" s="38">
        <v>0.75</v>
      </c>
      <c r="N558" s="37" t="s">
        <v>49</v>
      </c>
      <c r="O558" s="37" t="s">
        <v>48</v>
      </c>
      <c r="P558" s="37">
        <v>126.5</v>
      </c>
      <c r="R558" s="40">
        <v>44786</v>
      </c>
      <c r="Y558" s="39">
        <v>10.050000000000001</v>
      </c>
      <c r="Z558" s="39">
        <v>10.11</v>
      </c>
      <c r="AA558" s="39">
        <v>0.28999999999999998</v>
      </c>
      <c r="AE558" s="37" t="s">
        <v>1379</v>
      </c>
      <c r="AF558" s="37" t="s">
        <v>136</v>
      </c>
      <c r="AG558" s="37" t="s">
        <v>1378</v>
      </c>
      <c r="AH558" s="38">
        <v>-9.9000000000000008E-3</v>
      </c>
    </row>
    <row r="559" spans="1:34" x14ac:dyDescent="0.2">
      <c r="A559" s="37" t="s">
        <v>2146</v>
      </c>
      <c r="B559" s="37" t="s">
        <v>1780</v>
      </c>
      <c r="C559" s="37" t="s">
        <v>1330</v>
      </c>
      <c r="F559" s="40">
        <v>44270</v>
      </c>
      <c r="G559" s="40">
        <v>44419</v>
      </c>
      <c r="H559" s="37">
        <v>18</v>
      </c>
      <c r="I559" s="37" t="s">
        <v>69</v>
      </c>
      <c r="J559" s="37" t="s">
        <v>61</v>
      </c>
      <c r="L559" s="39">
        <v>10.1</v>
      </c>
      <c r="M559" s="38">
        <v>0.5</v>
      </c>
      <c r="N559" s="37" t="s">
        <v>79</v>
      </c>
      <c r="O559" s="37" t="s">
        <v>48</v>
      </c>
      <c r="P559" s="37">
        <v>316.3</v>
      </c>
      <c r="R559" s="40">
        <v>44970</v>
      </c>
      <c r="Y559" s="39">
        <v>9.83</v>
      </c>
      <c r="Z559" s="39">
        <v>10.220000000000001</v>
      </c>
      <c r="AA559" s="39">
        <v>0.51</v>
      </c>
      <c r="AE559" s="37" t="s">
        <v>1782</v>
      </c>
      <c r="AF559" s="37" t="s">
        <v>90</v>
      </c>
      <c r="AG559" s="37" t="s">
        <v>1329</v>
      </c>
      <c r="AH559" s="38">
        <v>-2.7699999999999999E-2</v>
      </c>
    </row>
    <row r="560" spans="1:34" x14ac:dyDescent="0.2">
      <c r="A560" s="37" t="s">
        <v>2147</v>
      </c>
      <c r="B560" s="37" t="s">
        <v>1780</v>
      </c>
      <c r="C560" s="37" t="s">
        <v>117</v>
      </c>
      <c r="F560" s="40">
        <v>44323</v>
      </c>
      <c r="G560" s="40">
        <v>44419</v>
      </c>
      <c r="H560" s="37" t="s">
        <v>116</v>
      </c>
      <c r="I560" s="37" t="s">
        <v>69</v>
      </c>
      <c r="J560" s="37" t="s">
        <v>61</v>
      </c>
      <c r="L560" s="39">
        <v>10.1</v>
      </c>
      <c r="M560" s="38">
        <v>0.5</v>
      </c>
      <c r="N560" s="37" t="s">
        <v>72</v>
      </c>
      <c r="O560" s="37" t="s">
        <v>48</v>
      </c>
      <c r="P560" s="37">
        <v>204</v>
      </c>
      <c r="R560" s="40">
        <v>44970</v>
      </c>
      <c r="Y560" s="39">
        <v>9.8699999999999992</v>
      </c>
      <c r="Z560" s="39">
        <v>10.039999999999999</v>
      </c>
      <c r="AA560" s="39">
        <v>0.42</v>
      </c>
      <c r="AE560" s="37" t="s">
        <v>1782</v>
      </c>
      <c r="AF560" s="37" t="s">
        <v>51</v>
      </c>
      <c r="AG560" s="37" t="s">
        <v>114</v>
      </c>
      <c r="AH560" s="38">
        <v>-2.3300000000000001E-2</v>
      </c>
    </row>
    <row r="561" spans="1:34" x14ac:dyDescent="0.2">
      <c r="A561" s="37" t="s">
        <v>2148</v>
      </c>
      <c r="B561" s="37" t="s">
        <v>1780</v>
      </c>
      <c r="C561" s="37" t="s">
        <v>540</v>
      </c>
      <c r="F561" s="40">
        <v>44363</v>
      </c>
      <c r="G561" s="40">
        <v>44419</v>
      </c>
      <c r="H561" s="37" t="s">
        <v>163</v>
      </c>
      <c r="I561" s="37" t="s">
        <v>162</v>
      </c>
      <c r="J561" s="37" t="s">
        <v>61</v>
      </c>
      <c r="L561" s="39">
        <v>10.15</v>
      </c>
      <c r="M561" s="38">
        <v>0.75</v>
      </c>
      <c r="N561" s="37" t="s">
        <v>79</v>
      </c>
      <c r="O561" s="37" t="s">
        <v>48</v>
      </c>
      <c r="P561" s="37">
        <v>115</v>
      </c>
      <c r="R561" s="40">
        <v>44786</v>
      </c>
      <c r="Y561" s="39">
        <v>10.029999999999999</v>
      </c>
      <c r="Z561" s="39">
        <v>10.65</v>
      </c>
      <c r="AA561" s="39">
        <v>0.24</v>
      </c>
      <c r="AE561" s="37" t="s">
        <v>1903</v>
      </c>
      <c r="AF561" s="37" t="s">
        <v>539</v>
      </c>
      <c r="AG561" s="37" t="s">
        <v>538</v>
      </c>
      <c r="AH561" s="38">
        <v>-1.18E-2</v>
      </c>
    </row>
    <row r="562" spans="1:34" x14ac:dyDescent="0.2">
      <c r="A562" s="37" t="s">
        <v>2149</v>
      </c>
      <c r="B562" s="37" t="s">
        <v>1780</v>
      </c>
      <c r="C562" s="37" t="s">
        <v>527</v>
      </c>
      <c r="F562" s="40">
        <v>44354</v>
      </c>
      <c r="G562" s="40">
        <v>44420</v>
      </c>
      <c r="H562" s="37" t="s">
        <v>526</v>
      </c>
      <c r="I562" s="37" t="s">
        <v>525</v>
      </c>
      <c r="J562" s="37" t="s">
        <v>61</v>
      </c>
      <c r="K562" s="37" t="s">
        <v>2150</v>
      </c>
      <c r="L562" s="39">
        <v>10.1</v>
      </c>
      <c r="M562" s="37" t="s">
        <v>1887</v>
      </c>
      <c r="N562" s="37" t="s">
        <v>147</v>
      </c>
      <c r="O562" s="37" t="s">
        <v>216</v>
      </c>
      <c r="P562" s="37">
        <v>57.5</v>
      </c>
      <c r="R562" s="40">
        <v>44789</v>
      </c>
      <c r="Y562" s="39">
        <v>10.119999999999999</v>
      </c>
      <c r="Z562" s="39">
        <v>10.210000000000001</v>
      </c>
      <c r="AA562" s="39">
        <v>0.25</v>
      </c>
      <c r="AE562" s="37" t="s">
        <v>1903</v>
      </c>
      <c r="AF562" s="37" t="s">
        <v>524</v>
      </c>
      <c r="AG562" s="37" t="s">
        <v>522</v>
      </c>
      <c r="AH562" s="38">
        <v>3.0000000000000001E-3</v>
      </c>
    </row>
    <row r="563" spans="1:34" x14ac:dyDescent="0.2">
      <c r="A563" s="37" t="s">
        <v>2151</v>
      </c>
      <c r="B563" s="37" t="s">
        <v>1780</v>
      </c>
      <c r="C563" s="37" t="s">
        <v>1670</v>
      </c>
      <c r="F563" s="40">
        <v>44386</v>
      </c>
      <c r="G563" s="40">
        <v>44420</v>
      </c>
      <c r="H563" s="37">
        <v>24</v>
      </c>
      <c r="I563" s="37" t="s">
        <v>53</v>
      </c>
      <c r="J563" s="37" t="s">
        <v>61</v>
      </c>
      <c r="L563" s="39">
        <v>10</v>
      </c>
      <c r="M563" s="38">
        <v>0.33329999999999999</v>
      </c>
      <c r="N563" s="37" t="s">
        <v>130</v>
      </c>
      <c r="O563" s="37" t="s">
        <v>48</v>
      </c>
      <c r="P563" s="37">
        <v>250</v>
      </c>
      <c r="R563" s="40">
        <v>45154</v>
      </c>
      <c r="Y563" s="39">
        <v>9.65</v>
      </c>
      <c r="Z563" s="39">
        <v>9.77</v>
      </c>
      <c r="AA563" s="39">
        <v>0.46</v>
      </c>
      <c r="AE563" s="37" t="s">
        <v>1798</v>
      </c>
      <c r="AF563" s="37" t="s">
        <v>74</v>
      </c>
      <c r="AG563" s="37" t="s">
        <v>1669</v>
      </c>
      <c r="AH563" s="38">
        <v>-3.6499999999999998E-2</v>
      </c>
    </row>
    <row r="564" spans="1:34" x14ac:dyDescent="0.2">
      <c r="A564" s="37" t="s">
        <v>2152</v>
      </c>
      <c r="B564" s="37" t="s">
        <v>1780</v>
      </c>
      <c r="C564" s="37" t="s">
        <v>605</v>
      </c>
      <c r="F564" s="40">
        <v>44396</v>
      </c>
      <c r="G564" s="40">
        <v>44420</v>
      </c>
      <c r="H564" s="37" t="s">
        <v>128</v>
      </c>
      <c r="I564" s="37" t="s">
        <v>137</v>
      </c>
      <c r="J564" s="37" t="s">
        <v>61</v>
      </c>
      <c r="L564" s="39">
        <v>10.15</v>
      </c>
      <c r="M564" s="38">
        <v>1</v>
      </c>
      <c r="N564" s="37" t="s">
        <v>49</v>
      </c>
      <c r="O564" s="37" t="s">
        <v>48</v>
      </c>
      <c r="P564" s="37">
        <v>115</v>
      </c>
      <c r="R564" s="40">
        <v>44881</v>
      </c>
      <c r="Y564" s="39">
        <v>9.9700000000000006</v>
      </c>
      <c r="Z564" s="39">
        <v>10.130000000000001</v>
      </c>
      <c r="AA564" s="39">
        <v>0.22</v>
      </c>
      <c r="AE564" s="37" t="s">
        <v>1873</v>
      </c>
      <c r="AF564" s="37" t="s">
        <v>604</v>
      </c>
      <c r="AG564" s="37" t="s">
        <v>603</v>
      </c>
      <c r="AH564" s="38">
        <v>-1.8700000000000001E-2</v>
      </c>
    </row>
    <row r="565" spans="1:34" x14ac:dyDescent="0.2">
      <c r="A565" s="37" t="s">
        <v>2153</v>
      </c>
      <c r="B565" s="37" t="s">
        <v>1780</v>
      </c>
      <c r="C565" s="37" t="s">
        <v>890</v>
      </c>
      <c r="F565" s="40">
        <v>44068</v>
      </c>
      <c r="G565" s="40">
        <v>44421</v>
      </c>
      <c r="H565" s="37">
        <v>24</v>
      </c>
      <c r="I565" s="37" t="s">
        <v>69</v>
      </c>
      <c r="J565" s="37" t="s">
        <v>54</v>
      </c>
      <c r="L565" s="39">
        <v>10</v>
      </c>
      <c r="M565" s="38">
        <v>0.5</v>
      </c>
      <c r="N565" s="37" t="s">
        <v>147</v>
      </c>
      <c r="O565" s="37" t="s">
        <v>48</v>
      </c>
      <c r="P565" s="37">
        <v>157.6</v>
      </c>
      <c r="R565" s="40">
        <v>45155</v>
      </c>
      <c r="Y565" s="39">
        <v>9.61</v>
      </c>
      <c r="Z565" s="39">
        <v>9.76</v>
      </c>
      <c r="AA565" s="39">
        <v>0.25</v>
      </c>
      <c r="AE565" s="37" t="s">
        <v>822</v>
      </c>
      <c r="AF565" s="37" t="s">
        <v>87</v>
      </c>
      <c r="AG565" s="37" t="s">
        <v>889</v>
      </c>
      <c r="AH565" s="38">
        <v>-3.9E-2</v>
      </c>
    </row>
    <row r="566" spans="1:34" x14ac:dyDescent="0.2">
      <c r="A566" s="37" t="s">
        <v>1426</v>
      </c>
      <c r="B566" s="37" t="s">
        <v>1780</v>
      </c>
      <c r="C566" s="37" t="s">
        <v>1427</v>
      </c>
      <c r="F566" s="40">
        <v>44256</v>
      </c>
      <c r="G566" s="40">
        <v>44421</v>
      </c>
      <c r="H566" s="37" t="s">
        <v>163</v>
      </c>
      <c r="I566" s="37" t="s">
        <v>162</v>
      </c>
      <c r="J566" s="37" t="s">
        <v>54</v>
      </c>
      <c r="L566" s="39">
        <v>10.1</v>
      </c>
      <c r="M566" s="38">
        <v>0.75</v>
      </c>
      <c r="N566" s="37" t="s">
        <v>57</v>
      </c>
      <c r="O566" s="37" t="s">
        <v>56</v>
      </c>
      <c r="P566" s="37">
        <v>172.5</v>
      </c>
      <c r="R566" s="40">
        <v>44790</v>
      </c>
      <c r="Y566" s="39">
        <v>9.98</v>
      </c>
      <c r="Z566" s="39">
        <v>10.09</v>
      </c>
      <c r="AA566" s="39">
        <v>0.2</v>
      </c>
      <c r="AE566" s="37" t="s">
        <v>1833</v>
      </c>
      <c r="AF566" s="37" t="s">
        <v>1425</v>
      </c>
      <c r="AG566" s="37" t="s">
        <v>361</v>
      </c>
      <c r="AH566" s="38">
        <v>-1.1900000000000001E-2</v>
      </c>
    </row>
    <row r="567" spans="1:34" x14ac:dyDescent="0.2">
      <c r="A567" s="37" t="s">
        <v>2154</v>
      </c>
      <c r="B567" s="37" t="s">
        <v>1780</v>
      </c>
      <c r="C567" s="37" t="s">
        <v>1626</v>
      </c>
      <c r="F567" s="40">
        <v>44385</v>
      </c>
      <c r="G567" s="40">
        <v>44421</v>
      </c>
      <c r="H567" s="37">
        <v>24</v>
      </c>
      <c r="I567" s="37" t="s">
        <v>53</v>
      </c>
      <c r="J567" s="37" t="s">
        <v>61</v>
      </c>
      <c r="L567" s="39">
        <v>10</v>
      </c>
      <c r="M567" s="38">
        <v>0.33329999999999999</v>
      </c>
      <c r="N567" s="37" t="s">
        <v>66</v>
      </c>
      <c r="O567" s="37" t="s">
        <v>48</v>
      </c>
      <c r="P567" s="37">
        <v>150</v>
      </c>
      <c r="R567" s="40">
        <v>45155</v>
      </c>
      <c r="Y567" s="39">
        <v>9.65</v>
      </c>
      <c r="Z567" s="39">
        <v>9.82</v>
      </c>
      <c r="AA567" s="39">
        <v>0.51</v>
      </c>
      <c r="AE567" s="37" t="s">
        <v>1811</v>
      </c>
      <c r="AF567" s="37" t="s">
        <v>523</v>
      </c>
      <c r="AG567" s="37" t="s">
        <v>1625</v>
      </c>
      <c r="AH567" s="38">
        <v>-3.5000000000000003E-2</v>
      </c>
    </row>
    <row r="568" spans="1:34" x14ac:dyDescent="0.2">
      <c r="A568" s="37" t="s">
        <v>2155</v>
      </c>
      <c r="B568" s="37" t="s">
        <v>1780</v>
      </c>
      <c r="C568" s="37" t="s">
        <v>860</v>
      </c>
      <c r="F568" s="40">
        <v>44396</v>
      </c>
      <c r="G568" s="40">
        <v>44421</v>
      </c>
      <c r="H568" s="37" t="s">
        <v>859</v>
      </c>
      <c r="I568" s="37" t="s">
        <v>162</v>
      </c>
      <c r="J568" s="37" t="s">
        <v>54</v>
      </c>
      <c r="L568" s="39">
        <v>10</v>
      </c>
      <c r="M568" s="38">
        <v>0.75</v>
      </c>
      <c r="N568" s="37" t="s">
        <v>66</v>
      </c>
      <c r="O568" s="37" t="s">
        <v>48</v>
      </c>
      <c r="P568" s="37">
        <v>276</v>
      </c>
      <c r="R568" s="40">
        <v>44790</v>
      </c>
      <c r="Y568" s="39">
        <v>9.8800000000000008</v>
      </c>
      <c r="Z568" s="39">
        <v>10.27</v>
      </c>
      <c r="AA568" s="39">
        <v>0.65</v>
      </c>
      <c r="AE568" s="37" t="s">
        <v>1805</v>
      </c>
      <c r="AF568" s="37" t="s">
        <v>858</v>
      </c>
      <c r="AG568" s="37" t="s">
        <v>857</v>
      </c>
      <c r="AH568" s="38">
        <v>-1.2999999999999999E-2</v>
      </c>
    </row>
    <row r="569" spans="1:34" x14ac:dyDescent="0.2">
      <c r="A569" s="37" t="s">
        <v>2156</v>
      </c>
      <c r="B569" s="37" t="s">
        <v>1780</v>
      </c>
      <c r="C569" s="37" t="s">
        <v>142</v>
      </c>
      <c r="F569" s="40">
        <v>44285</v>
      </c>
      <c r="G569" s="40">
        <v>44428</v>
      </c>
      <c r="H569" s="37">
        <v>24</v>
      </c>
      <c r="I569" s="37" t="s">
        <v>53</v>
      </c>
      <c r="J569" s="37" t="s">
        <v>54</v>
      </c>
      <c r="L569" s="39">
        <v>10</v>
      </c>
      <c r="M569" s="38">
        <v>0.33329999999999999</v>
      </c>
      <c r="N569" s="37" t="s">
        <v>140</v>
      </c>
      <c r="O569" s="37" t="s">
        <v>48</v>
      </c>
      <c r="P569" s="37">
        <v>214.9</v>
      </c>
      <c r="R569" s="40">
        <v>45162</v>
      </c>
      <c r="Y569" s="39">
        <v>9.64</v>
      </c>
      <c r="Z569" s="39">
        <v>9.75</v>
      </c>
      <c r="AA569" s="39">
        <v>0.49</v>
      </c>
      <c r="AE569" s="37" t="s">
        <v>1802</v>
      </c>
      <c r="AF569" s="37" t="s">
        <v>122</v>
      </c>
      <c r="AG569" s="37" t="s">
        <v>141</v>
      </c>
      <c r="AH569" s="38">
        <v>-3.6999999999999998E-2</v>
      </c>
    </row>
    <row r="570" spans="1:34" x14ac:dyDescent="0.2">
      <c r="A570" s="37" t="s">
        <v>2157</v>
      </c>
      <c r="B570" s="37" t="s">
        <v>1780</v>
      </c>
      <c r="C570" s="37" t="s">
        <v>314</v>
      </c>
      <c r="F570" s="40">
        <v>44265</v>
      </c>
      <c r="G570" s="40">
        <v>44434</v>
      </c>
      <c r="H570" s="37">
        <v>18</v>
      </c>
      <c r="I570" s="37" t="s">
        <v>69</v>
      </c>
      <c r="J570" s="37" t="s">
        <v>54</v>
      </c>
      <c r="L570" s="39">
        <v>10.1</v>
      </c>
      <c r="M570" s="38">
        <v>0.5</v>
      </c>
      <c r="N570" s="37" t="s">
        <v>79</v>
      </c>
      <c r="O570" s="37" t="s">
        <v>219</v>
      </c>
      <c r="P570" s="37">
        <v>171.2</v>
      </c>
      <c r="R570" s="40">
        <v>44987</v>
      </c>
      <c r="Y570" s="39">
        <v>9.83</v>
      </c>
      <c r="Z570" s="39">
        <v>10.01</v>
      </c>
      <c r="AA570" s="39">
        <v>0.4</v>
      </c>
      <c r="AE570" s="37" t="s">
        <v>1781</v>
      </c>
      <c r="AF570" s="37" t="s">
        <v>200</v>
      </c>
      <c r="AG570" s="37" t="s">
        <v>313</v>
      </c>
      <c r="AH570" s="38">
        <v>-2.6700000000000002E-2</v>
      </c>
    </row>
    <row r="571" spans="1:34" x14ac:dyDescent="0.2">
      <c r="A571" s="37" t="s">
        <v>2158</v>
      </c>
      <c r="B571" s="37" t="s">
        <v>1780</v>
      </c>
      <c r="C571" s="37" t="s">
        <v>730</v>
      </c>
      <c r="F571" s="40">
        <v>44406</v>
      </c>
      <c r="G571" s="40">
        <v>44434</v>
      </c>
      <c r="H571" s="37" t="s">
        <v>729</v>
      </c>
      <c r="I571" s="37" t="s">
        <v>137</v>
      </c>
      <c r="J571" s="37" t="s">
        <v>61</v>
      </c>
      <c r="L571" s="39">
        <v>10.15</v>
      </c>
      <c r="M571" s="38">
        <v>1</v>
      </c>
      <c r="N571" s="37" t="s">
        <v>79</v>
      </c>
      <c r="O571" s="37" t="s">
        <v>48</v>
      </c>
      <c r="P571" s="37">
        <v>126.5</v>
      </c>
      <c r="R571" s="40">
        <v>44803</v>
      </c>
      <c r="Y571" s="39">
        <v>10.02</v>
      </c>
      <c r="Z571" s="39">
        <v>10.25</v>
      </c>
      <c r="AA571" s="39">
        <v>0.21</v>
      </c>
      <c r="AE571" s="37" t="s">
        <v>1873</v>
      </c>
      <c r="AF571" s="37" t="s">
        <v>728</v>
      </c>
      <c r="AG571" s="37" t="s">
        <v>727</v>
      </c>
      <c r="AH571" s="38">
        <v>-1.2800000000000001E-2</v>
      </c>
    </row>
    <row r="572" spans="1:34" x14ac:dyDescent="0.2">
      <c r="A572" s="37" t="s">
        <v>2159</v>
      </c>
      <c r="B572" s="37" t="s">
        <v>1780</v>
      </c>
      <c r="C572" s="37" t="s">
        <v>1437</v>
      </c>
      <c r="F572" s="40">
        <v>44413</v>
      </c>
      <c r="G572" s="40">
        <v>44434</v>
      </c>
      <c r="H572" s="37">
        <v>18</v>
      </c>
      <c r="I572" s="37" t="s">
        <v>69</v>
      </c>
      <c r="J572" s="37" t="s">
        <v>61</v>
      </c>
      <c r="L572" s="39">
        <v>10</v>
      </c>
      <c r="M572" s="38">
        <v>0.5</v>
      </c>
      <c r="N572" s="37" t="s">
        <v>49</v>
      </c>
      <c r="O572" s="37" t="s">
        <v>48</v>
      </c>
      <c r="P572" s="37">
        <v>150</v>
      </c>
      <c r="R572" s="40">
        <v>44987</v>
      </c>
      <c r="Y572" s="39">
        <v>9.73</v>
      </c>
      <c r="Z572" s="39">
        <v>9.85</v>
      </c>
      <c r="AA572" s="39">
        <v>0.32</v>
      </c>
      <c r="AE572" s="37" t="s">
        <v>1419</v>
      </c>
      <c r="AF572" s="37" t="s">
        <v>1436</v>
      </c>
      <c r="AG572" s="37" t="s">
        <v>1435</v>
      </c>
      <c r="AH572" s="38">
        <v>-2.75E-2</v>
      </c>
    </row>
    <row r="573" spans="1:34" x14ac:dyDescent="0.2">
      <c r="A573" s="37" t="s">
        <v>2160</v>
      </c>
      <c r="B573" s="37" t="s">
        <v>1780</v>
      </c>
      <c r="C573" s="37" t="s">
        <v>468</v>
      </c>
      <c r="F573" s="40">
        <v>44398</v>
      </c>
      <c r="G573" s="40">
        <v>44439</v>
      </c>
      <c r="H573" s="37" t="s">
        <v>138</v>
      </c>
      <c r="I573" s="37" t="s">
        <v>69</v>
      </c>
      <c r="J573" s="37" t="s">
        <v>61</v>
      </c>
      <c r="L573" s="39">
        <v>10.199999999999999</v>
      </c>
      <c r="M573" s="38">
        <v>0.5</v>
      </c>
      <c r="N573" s="37" t="s">
        <v>156</v>
      </c>
      <c r="O573" s="37" t="s">
        <v>48</v>
      </c>
      <c r="P573" s="37">
        <v>107</v>
      </c>
      <c r="R573" s="40">
        <v>44806</v>
      </c>
      <c r="Y573" s="39">
        <v>10.050000000000001</v>
      </c>
      <c r="Z573" s="39">
        <v>10.79</v>
      </c>
      <c r="AA573" s="39">
        <v>0.24</v>
      </c>
      <c r="AE573" s="37" t="s">
        <v>1873</v>
      </c>
      <c r="AF573" s="37" t="s">
        <v>200</v>
      </c>
      <c r="AG573" s="37" t="s">
        <v>467</v>
      </c>
      <c r="AH573" s="38">
        <v>-1.47E-2</v>
      </c>
    </row>
    <row r="574" spans="1:34" x14ac:dyDescent="0.2">
      <c r="A574" s="37" t="s">
        <v>2161</v>
      </c>
      <c r="B574" s="37" t="s">
        <v>1780</v>
      </c>
      <c r="C574" s="37" t="s">
        <v>1384</v>
      </c>
      <c r="F574" s="40">
        <v>44281</v>
      </c>
      <c r="G574" s="40">
        <v>44440</v>
      </c>
      <c r="H574" s="37">
        <v>24</v>
      </c>
      <c r="I574" s="37" t="s">
        <v>53</v>
      </c>
      <c r="J574" s="37" t="s">
        <v>54</v>
      </c>
      <c r="L574" s="39">
        <v>10</v>
      </c>
      <c r="M574" s="38">
        <v>0.33329999999999999</v>
      </c>
      <c r="N574" s="37" t="s">
        <v>72</v>
      </c>
      <c r="O574" s="37" t="s">
        <v>48</v>
      </c>
      <c r="P574" s="37">
        <v>280.10000000000002</v>
      </c>
      <c r="R574" s="40">
        <v>45172</v>
      </c>
      <c r="Y574" s="39">
        <v>9.65</v>
      </c>
      <c r="Z574" s="39">
        <v>9.91</v>
      </c>
      <c r="AA574" s="39">
        <v>0.54</v>
      </c>
      <c r="AE574" s="37" t="s">
        <v>1786</v>
      </c>
      <c r="AF574" s="37" t="s">
        <v>87</v>
      </c>
      <c r="AG574" s="37" t="s">
        <v>1383</v>
      </c>
      <c r="AH574" s="38">
        <v>-3.5000000000000003E-2</v>
      </c>
    </row>
    <row r="575" spans="1:34" x14ac:dyDescent="0.2">
      <c r="A575" s="37" t="s">
        <v>2162</v>
      </c>
      <c r="B575" s="37" t="s">
        <v>1780</v>
      </c>
      <c r="C575" s="37" t="s">
        <v>933</v>
      </c>
      <c r="F575" s="40">
        <v>44419</v>
      </c>
      <c r="G575" s="40">
        <v>44441</v>
      </c>
      <c r="H575" s="37">
        <v>18</v>
      </c>
      <c r="I575" s="37" t="s">
        <v>69</v>
      </c>
      <c r="J575" s="37" t="s">
        <v>61</v>
      </c>
      <c r="L575" s="39">
        <v>10.050000000000001</v>
      </c>
      <c r="M575" s="38">
        <v>0.5</v>
      </c>
      <c r="N575" s="37" t="s">
        <v>72</v>
      </c>
      <c r="O575" s="37" t="s">
        <v>48</v>
      </c>
      <c r="P575" s="37">
        <v>240</v>
      </c>
      <c r="R575" s="40">
        <v>44992</v>
      </c>
      <c r="Y575" s="39">
        <v>9.7799999999999994</v>
      </c>
      <c r="Z575" s="39">
        <v>9.9499999999999993</v>
      </c>
      <c r="AA575" s="39">
        <v>0.37</v>
      </c>
      <c r="AE575" s="37" t="s">
        <v>1419</v>
      </c>
      <c r="AF575" s="37" t="s">
        <v>241</v>
      </c>
      <c r="AG575" s="37" t="s">
        <v>932</v>
      </c>
      <c r="AH575" s="38">
        <v>-2.69E-2</v>
      </c>
    </row>
    <row r="576" spans="1:34" x14ac:dyDescent="0.2">
      <c r="A576" s="37" t="s">
        <v>2163</v>
      </c>
      <c r="B576" s="37" t="s">
        <v>1780</v>
      </c>
      <c r="C576" s="37" t="s">
        <v>1283</v>
      </c>
      <c r="F576" s="40">
        <v>44420</v>
      </c>
      <c r="G576" s="40">
        <v>44441</v>
      </c>
      <c r="H576" s="37">
        <v>15</v>
      </c>
      <c r="I576" s="37" t="s">
        <v>69</v>
      </c>
      <c r="J576" s="37" t="s">
        <v>61</v>
      </c>
      <c r="L576" s="39">
        <v>10.199999999999999</v>
      </c>
      <c r="M576" s="38">
        <v>0.5</v>
      </c>
      <c r="N576" s="37" t="s">
        <v>130</v>
      </c>
      <c r="O576" s="37" t="s">
        <v>56</v>
      </c>
      <c r="P576" s="37">
        <v>230</v>
      </c>
      <c r="R576" s="40">
        <v>44902</v>
      </c>
      <c r="Y576" s="39">
        <v>10</v>
      </c>
      <c r="Z576" s="39">
        <v>10.119999999999999</v>
      </c>
      <c r="AA576" s="39">
        <v>0.27</v>
      </c>
      <c r="AE576" s="37" t="s">
        <v>1419</v>
      </c>
      <c r="AF576" s="37" t="s">
        <v>111</v>
      </c>
      <c r="AG576" s="37" t="s">
        <v>1282</v>
      </c>
      <c r="AH576" s="38">
        <v>-2.01E-2</v>
      </c>
    </row>
    <row r="577" spans="1:34" x14ac:dyDescent="0.2">
      <c r="A577" s="37" t="s">
        <v>2164</v>
      </c>
      <c r="B577" s="37" t="s">
        <v>1780</v>
      </c>
      <c r="C577" s="37" t="s">
        <v>602</v>
      </c>
      <c r="F577" s="40">
        <v>44404</v>
      </c>
      <c r="G577" s="40">
        <v>44442</v>
      </c>
      <c r="H577" s="37">
        <v>18</v>
      </c>
      <c r="I577" s="37" t="s">
        <v>137</v>
      </c>
      <c r="J577" s="37" t="s">
        <v>54</v>
      </c>
      <c r="L577" s="39">
        <v>10.199999999999999</v>
      </c>
      <c r="M577" s="38">
        <v>1</v>
      </c>
      <c r="N577" s="37" t="s">
        <v>57</v>
      </c>
      <c r="O577" s="37" t="s">
        <v>48</v>
      </c>
      <c r="P577" s="37">
        <v>172.5</v>
      </c>
      <c r="R577" s="40">
        <v>44993</v>
      </c>
      <c r="Y577" s="39">
        <v>9.94</v>
      </c>
      <c r="Z577" s="39">
        <v>10.3</v>
      </c>
      <c r="AA577" s="39">
        <v>0.25</v>
      </c>
      <c r="AE577" s="37" t="s">
        <v>1781</v>
      </c>
      <c r="AF577" s="37" t="s">
        <v>87</v>
      </c>
      <c r="AG577" s="37" t="s">
        <v>601</v>
      </c>
      <c r="AH577" s="38">
        <v>-2.69E-2</v>
      </c>
    </row>
    <row r="578" spans="1:34" x14ac:dyDescent="0.2">
      <c r="A578" s="37" t="s">
        <v>2165</v>
      </c>
      <c r="B578" s="37" t="s">
        <v>1780</v>
      </c>
      <c r="C578" s="37" t="s">
        <v>1504</v>
      </c>
      <c r="F578" s="40">
        <v>44392</v>
      </c>
      <c r="G578" s="40">
        <v>44447</v>
      </c>
      <c r="H578" s="37" t="s">
        <v>99</v>
      </c>
      <c r="I578" s="37" t="s">
        <v>69</v>
      </c>
      <c r="J578" s="37" t="s">
        <v>61</v>
      </c>
      <c r="L578" s="39">
        <v>10.1</v>
      </c>
      <c r="M578" s="38">
        <v>0.5</v>
      </c>
      <c r="N578" s="37" t="s">
        <v>79</v>
      </c>
      <c r="O578" s="37" t="s">
        <v>56</v>
      </c>
      <c r="P578" s="37">
        <v>157</v>
      </c>
      <c r="R578" s="40">
        <v>44995</v>
      </c>
      <c r="Y578" s="39">
        <v>9.83</v>
      </c>
      <c r="Z578" s="39">
        <v>9.98</v>
      </c>
      <c r="AA578" s="39">
        <v>0.39</v>
      </c>
      <c r="AE578" s="37" t="s">
        <v>1818</v>
      </c>
      <c r="AF578" s="37" t="s">
        <v>90</v>
      </c>
      <c r="AG578" s="37" t="s">
        <v>1503</v>
      </c>
      <c r="AH578" s="38">
        <v>-2.6700000000000002E-2</v>
      </c>
    </row>
    <row r="579" spans="1:34" x14ac:dyDescent="0.2">
      <c r="A579" s="37" t="s">
        <v>2166</v>
      </c>
      <c r="B579" s="37" t="s">
        <v>1780</v>
      </c>
      <c r="C579" s="37" t="s">
        <v>371</v>
      </c>
      <c r="F579" s="40">
        <v>44243</v>
      </c>
      <c r="G579" s="40">
        <v>44449</v>
      </c>
      <c r="H579" s="37">
        <v>24</v>
      </c>
      <c r="I579" s="37" t="s">
        <v>53</v>
      </c>
      <c r="J579" s="37" t="s">
        <v>54</v>
      </c>
      <c r="L579" s="39">
        <v>10</v>
      </c>
      <c r="M579" s="38">
        <v>0.33329999999999999</v>
      </c>
      <c r="N579" s="37" t="s">
        <v>72</v>
      </c>
      <c r="O579" s="37" t="s">
        <v>48</v>
      </c>
      <c r="P579" s="37">
        <v>250</v>
      </c>
      <c r="R579" s="40">
        <v>45183</v>
      </c>
      <c r="Y579" s="39">
        <v>9.6300000000000008</v>
      </c>
      <c r="Z579" s="39">
        <v>9.76</v>
      </c>
      <c r="AA579" s="39">
        <v>0.49</v>
      </c>
      <c r="AE579" s="37" t="s">
        <v>1798</v>
      </c>
      <c r="AF579" s="37" t="s">
        <v>96</v>
      </c>
      <c r="AG579" s="37" t="s">
        <v>370</v>
      </c>
      <c r="AH579" s="38">
        <v>-3.7900000000000003E-2</v>
      </c>
    </row>
    <row r="580" spans="1:34" x14ac:dyDescent="0.2">
      <c r="A580" s="37" t="s">
        <v>2167</v>
      </c>
      <c r="B580" s="37" t="s">
        <v>1780</v>
      </c>
      <c r="C580" s="37" t="s">
        <v>1544</v>
      </c>
      <c r="F580" s="40">
        <v>44246</v>
      </c>
      <c r="G580" s="40">
        <v>44449</v>
      </c>
      <c r="H580" s="37" t="s">
        <v>386</v>
      </c>
      <c r="I580" s="37" t="s">
        <v>126</v>
      </c>
      <c r="J580" s="37" t="s">
        <v>54</v>
      </c>
      <c r="K580" s="37" t="s">
        <v>2066</v>
      </c>
      <c r="L580" s="39">
        <v>10.1</v>
      </c>
      <c r="M580" s="37" t="s">
        <v>1887</v>
      </c>
      <c r="N580" s="37" t="s">
        <v>49</v>
      </c>
      <c r="O580" s="37" t="s">
        <v>48</v>
      </c>
      <c r="P580" s="37">
        <v>69</v>
      </c>
      <c r="R580" s="40">
        <v>44909</v>
      </c>
      <c r="Y580" s="39">
        <v>9.8800000000000008</v>
      </c>
      <c r="AA580" s="39">
        <v>0.2</v>
      </c>
      <c r="AE580" s="37" t="s">
        <v>1976</v>
      </c>
      <c r="AF580" s="37" t="s">
        <v>112</v>
      </c>
      <c r="AG580" s="37" t="s">
        <v>1543</v>
      </c>
      <c r="AH580" s="38">
        <v>-2.0799999999999999E-2</v>
      </c>
    </row>
    <row r="581" spans="1:34" x14ac:dyDescent="0.2">
      <c r="A581" s="37" t="s">
        <v>2168</v>
      </c>
      <c r="B581" s="37" t="s">
        <v>1780</v>
      </c>
      <c r="C581" s="37" t="s">
        <v>1199</v>
      </c>
      <c r="F581" s="40">
        <v>44427</v>
      </c>
      <c r="G581" s="40">
        <v>44449</v>
      </c>
      <c r="H581" s="37">
        <v>15</v>
      </c>
      <c r="I581" s="37" t="s">
        <v>69</v>
      </c>
      <c r="J581" s="37" t="s">
        <v>54</v>
      </c>
      <c r="L581" s="39">
        <v>10.050000000000001</v>
      </c>
      <c r="M581" s="38">
        <v>0.5</v>
      </c>
      <c r="N581" s="37" t="s">
        <v>130</v>
      </c>
      <c r="O581" s="37" t="s">
        <v>48</v>
      </c>
      <c r="P581" s="37">
        <v>200</v>
      </c>
      <c r="R581" s="40">
        <v>44909</v>
      </c>
      <c r="Y581" s="39">
        <v>9.84</v>
      </c>
      <c r="Z581" s="39">
        <v>9.8699999999999992</v>
      </c>
      <c r="AA581" s="39">
        <v>0.33</v>
      </c>
      <c r="AE581" s="37" t="s">
        <v>1419</v>
      </c>
      <c r="AF581" s="37" t="s">
        <v>758</v>
      </c>
      <c r="AG581" s="37" t="s">
        <v>1198</v>
      </c>
      <c r="AH581" s="38">
        <v>-2.0899999999999998E-2</v>
      </c>
    </row>
    <row r="582" spans="1:34" x14ac:dyDescent="0.2">
      <c r="A582" s="37" t="s">
        <v>2169</v>
      </c>
      <c r="B582" s="37" t="s">
        <v>1780</v>
      </c>
      <c r="C582" s="37" t="s">
        <v>1192</v>
      </c>
      <c r="F582" s="40">
        <v>44432</v>
      </c>
      <c r="G582" s="40">
        <v>44449</v>
      </c>
      <c r="H582" s="37" t="s">
        <v>138</v>
      </c>
      <c r="I582" s="37" t="s">
        <v>69</v>
      </c>
      <c r="J582" s="37" t="s">
        <v>54</v>
      </c>
      <c r="L582" s="39">
        <v>10</v>
      </c>
      <c r="M582" s="38">
        <v>0.5</v>
      </c>
      <c r="N582" s="37" t="s">
        <v>49</v>
      </c>
      <c r="O582" s="37" t="s">
        <v>48</v>
      </c>
      <c r="P582" s="37">
        <v>230</v>
      </c>
      <c r="R582" s="40">
        <v>44818</v>
      </c>
      <c r="Y582" s="39">
        <v>9.86</v>
      </c>
      <c r="Z582" s="39">
        <v>10.06</v>
      </c>
      <c r="AA582" s="39">
        <v>0.45</v>
      </c>
      <c r="AE582" s="37" t="s">
        <v>2087</v>
      </c>
      <c r="AF582" s="37" t="s">
        <v>82</v>
      </c>
      <c r="AG582" s="37" t="s">
        <v>1191</v>
      </c>
      <c r="AH582" s="38">
        <v>-1.4500000000000001E-2</v>
      </c>
    </row>
    <row r="583" spans="1:34" x14ac:dyDescent="0.2">
      <c r="A583" s="37" t="s">
        <v>2170</v>
      </c>
      <c r="B583" s="37" t="s">
        <v>1780</v>
      </c>
      <c r="C583" s="37" t="s">
        <v>596</v>
      </c>
      <c r="F583" s="40">
        <v>44397</v>
      </c>
      <c r="G583" s="40">
        <v>44453</v>
      </c>
      <c r="H583" s="37" t="s">
        <v>163</v>
      </c>
      <c r="I583" s="37" t="s">
        <v>107</v>
      </c>
      <c r="K583" s="37" t="s">
        <v>2066</v>
      </c>
      <c r="L583" s="39">
        <v>10.1</v>
      </c>
      <c r="M583" s="37" t="s">
        <v>1887</v>
      </c>
      <c r="N583" s="37" t="s">
        <v>79</v>
      </c>
      <c r="O583" s="37" t="s">
        <v>167</v>
      </c>
      <c r="P583" s="37">
        <v>57.5</v>
      </c>
      <c r="R583" s="40">
        <v>44820</v>
      </c>
      <c r="Y583" s="39">
        <v>9.93</v>
      </c>
      <c r="Z583" s="39">
        <v>10.09</v>
      </c>
      <c r="AE583" s="37" t="s">
        <v>1379</v>
      </c>
      <c r="AF583" s="37" t="s">
        <v>112</v>
      </c>
      <c r="AG583" s="37" t="s">
        <v>595</v>
      </c>
      <c r="AH583" s="38">
        <v>-1.5900000000000001E-2</v>
      </c>
    </row>
    <row r="584" spans="1:34" x14ac:dyDescent="0.2">
      <c r="A584" s="37" t="s">
        <v>2171</v>
      </c>
      <c r="B584" s="37" t="s">
        <v>1780</v>
      </c>
      <c r="C584" s="37" t="s">
        <v>383</v>
      </c>
      <c r="F584" s="40">
        <v>44252</v>
      </c>
      <c r="G584" s="40">
        <v>44454</v>
      </c>
      <c r="H584" s="37">
        <v>15</v>
      </c>
      <c r="I584" s="37" t="s">
        <v>69</v>
      </c>
      <c r="J584" s="37" t="s">
        <v>61</v>
      </c>
      <c r="L584" s="39">
        <v>10.050000000000001</v>
      </c>
      <c r="M584" s="38">
        <v>0.5</v>
      </c>
      <c r="N584" s="37" t="s">
        <v>79</v>
      </c>
      <c r="O584" s="37" t="s">
        <v>48</v>
      </c>
      <c r="P584" s="37">
        <v>300</v>
      </c>
      <c r="R584" s="40">
        <v>44912</v>
      </c>
      <c r="Y584" s="39">
        <v>9.84</v>
      </c>
      <c r="Z584" s="39">
        <v>9.9499999999999993</v>
      </c>
      <c r="AA584" s="39">
        <v>0.28999999999999998</v>
      </c>
      <c r="AE584" s="37" t="s">
        <v>1419</v>
      </c>
      <c r="AF584" s="37" t="s">
        <v>136</v>
      </c>
      <c r="AG584" s="37" t="s">
        <v>118</v>
      </c>
      <c r="AH584" s="38">
        <v>-2.1399999999999999E-2</v>
      </c>
    </row>
    <row r="585" spans="1:34" x14ac:dyDescent="0.2">
      <c r="A585" s="37" t="s">
        <v>1408</v>
      </c>
      <c r="B585" s="37" t="s">
        <v>1780</v>
      </c>
      <c r="C585" s="37" t="s">
        <v>1409</v>
      </c>
      <c r="F585" s="40">
        <v>44265</v>
      </c>
      <c r="G585" s="40">
        <v>44454</v>
      </c>
      <c r="H585" s="37" t="s">
        <v>116</v>
      </c>
      <c r="I585" s="37" t="s">
        <v>69</v>
      </c>
      <c r="J585" s="37" t="s">
        <v>54</v>
      </c>
      <c r="L585" s="39">
        <v>10.15</v>
      </c>
      <c r="M585" s="38">
        <v>0.5</v>
      </c>
      <c r="N585" s="37" t="s">
        <v>49</v>
      </c>
      <c r="O585" s="37" t="s">
        <v>48</v>
      </c>
      <c r="P585" s="37">
        <v>287.5</v>
      </c>
      <c r="R585" s="40">
        <v>45002</v>
      </c>
      <c r="Y585" s="39">
        <v>9.84</v>
      </c>
      <c r="Z585" s="39">
        <v>10</v>
      </c>
      <c r="AA585" s="39">
        <v>0.4</v>
      </c>
      <c r="AE585" s="37" t="s">
        <v>1805</v>
      </c>
      <c r="AF585" s="37" t="s">
        <v>52</v>
      </c>
      <c r="AG585" s="37" t="s">
        <v>1407</v>
      </c>
      <c r="AH585" s="38">
        <v>-3.0499999999999999E-2</v>
      </c>
    </row>
    <row r="586" spans="1:34" x14ac:dyDescent="0.2">
      <c r="A586" s="37" t="s">
        <v>2172</v>
      </c>
      <c r="B586" s="37" t="s">
        <v>1780</v>
      </c>
      <c r="C586" s="37" t="s">
        <v>1676</v>
      </c>
      <c r="F586" s="40">
        <v>44396</v>
      </c>
      <c r="G586" s="40">
        <v>44454</v>
      </c>
      <c r="H586" s="37" t="s">
        <v>163</v>
      </c>
      <c r="I586" s="37" t="s">
        <v>69</v>
      </c>
      <c r="J586" s="37" t="s">
        <v>61</v>
      </c>
      <c r="L586" s="39">
        <v>10.199999999999999</v>
      </c>
      <c r="M586" s="38">
        <v>0.5</v>
      </c>
      <c r="N586" s="37" t="s">
        <v>130</v>
      </c>
      <c r="O586" s="37" t="s">
        <v>48</v>
      </c>
      <c r="P586" s="37">
        <v>105</v>
      </c>
      <c r="R586" s="40">
        <v>44821</v>
      </c>
      <c r="Y586" s="39">
        <v>10.050000000000001</v>
      </c>
      <c r="Z586" s="39">
        <v>10.15</v>
      </c>
      <c r="AA586" s="39">
        <v>0.25</v>
      </c>
      <c r="AE586" s="37" t="s">
        <v>1903</v>
      </c>
      <c r="AF586" s="37" t="s">
        <v>930</v>
      </c>
      <c r="AG586" s="37" t="s">
        <v>1675</v>
      </c>
      <c r="AH586" s="38">
        <v>-1.47E-2</v>
      </c>
    </row>
    <row r="587" spans="1:34" x14ac:dyDescent="0.2">
      <c r="A587" s="37" t="s">
        <v>2173</v>
      </c>
      <c r="B587" s="37" t="s">
        <v>1780</v>
      </c>
      <c r="C587" s="37" t="s">
        <v>129</v>
      </c>
      <c r="F587" s="40">
        <v>44427</v>
      </c>
      <c r="G587" s="40">
        <v>44454</v>
      </c>
      <c r="H587" s="37" t="s">
        <v>128</v>
      </c>
      <c r="I587" s="37" t="s">
        <v>126</v>
      </c>
      <c r="J587" s="37" t="s">
        <v>127</v>
      </c>
      <c r="K587" s="37" t="s">
        <v>2174</v>
      </c>
      <c r="L587" s="39">
        <v>10.1</v>
      </c>
      <c r="M587" s="37" t="s">
        <v>1887</v>
      </c>
      <c r="N587" s="37" t="s">
        <v>72</v>
      </c>
      <c r="O587" s="37" t="s">
        <v>48</v>
      </c>
      <c r="P587" s="37">
        <v>115</v>
      </c>
      <c r="R587" s="40">
        <v>44912</v>
      </c>
      <c r="Y587" s="39">
        <v>9.9</v>
      </c>
      <c r="Z587" s="39">
        <v>10.050000000000001</v>
      </c>
      <c r="AA587" s="39">
        <v>0.13</v>
      </c>
      <c r="AE587" s="37" t="s">
        <v>1379</v>
      </c>
      <c r="AF587" s="37" t="s">
        <v>125</v>
      </c>
      <c r="AG587" s="37" t="s">
        <v>124</v>
      </c>
      <c r="AH587" s="38">
        <v>-2.0299999999999999E-2</v>
      </c>
    </row>
    <row r="588" spans="1:34" x14ac:dyDescent="0.2">
      <c r="A588" s="37" t="s">
        <v>2176</v>
      </c>
      <c r="B588" s="37" t="s">
        <v>1780</v>
      </c>
      <c r="C588" s="37" t="s">
        <v>1188</v>
      </c>
      <c r="F588" s="40">
        <v>44245</v>
      </c>
      <c r="G588" s="40">
        <v>44455</v>
      </c>
      <c r="H588" s="37" t="s">
        <v>386</v>
      </c>
      <c r="I588" s="37" t="s">
        <v>53</v>
      </c>
      <c r="J588" s="37" t="s">
        <v>54</v>
      </c>
      <c r="L588" s="39">
        <v>10.3</v>
      </c>
      <c r="M588" s="38">
        <v>0.33329999999999999</v>
      </c>
      <c r="N588" s="37" t="s">
        <v>79</v>
      </c>
      <c r="O588" s="37" t="s">
        <v>48</v>
      </c>
      <c r="P588" s="37">
        <v>230</v>
      </c>
      <c r="R588" s="40">
        <v>44915</v>
      </c>
      <c r="Y588" s="39">
        <v>10.1</v>
      </c>
      <c r="Z588" s="39">
        <v>10.199999999999999</v>
      </c>
      <c r="AA588" s="39">
        <v>0.47</v>
      </c>
      <c r="AE588" s="37" t="s">
        <v>1800</v>
      </c>
      <c r="AF588" s="37" t="s">
        <v>122</v>
      </c>
      <c r="AG588" s="37" t="s">
        <v>118</v>
      </c>
      <c r="AH588" s="38">
        <v>-2.0400000000000001E-2</v>
      </c>
    </row>
    <row r="589" spans="1:34" x14ac:dyDescent="0.2">
      <c r="A589" s="37" t="s">
        <v>995</v>
      </c>
      <c r="B589" s="37" t="s">
        <v>1780</v>
      </c>
      <c r="C589" s="37" t="s">
        <v>996</v>
      </c>
      <c r="F589" s="40">
        <v>44236</v>
      </c>
      <c r="G589" s="40">
        <v>44460</v>
      </c>
      <c r="H589" s="37" t="s">
        <v>994</v>
      </c>
      <c r="I589" s="37" t="s">
        <v>126</v>
      </c>
      <c r="J589" s="37" t="s">
        <v>938</v>
      </c>
      <c r="K589" s="37" t="s">
        <v>2066</v>
      </c>
      <c r="L589" s="39">
        <v>10.1</v>
      </c>
      <c r="M589" s="37" t="s">
        <v>1887</v>
      </c>
      <c r="N589" s="37" t="s">
        <v>79</v>
      </c>
      <c r="O589" s="37" t="s">
        <v>48</v>
      </c>
      <c r="P589" s="37">
        <v>57.5</v>
      </c>
      <c r="R589" s="40">
        <v>44827</v>
      </c>
      <c r="Y589" s="39">
        <v>9.92</v>
      </c>
      <c r="Z589" s="39">
        <v>10.5</v>
      </c>
      <c r="AA589" s="39">
        <v>0.19</v>
      </c>
      <c r="AE589" s="37" t="s">
        <v>1903</v>
      </c>
      <c r="AF589" s="37" t="s">
        <v>112</v>
      </c>
      <c r="AG589" s="37" t="s">
        <v>118</v>
      </c>
      <c r="AH589" s="38">
        <v>-1.8800000000000001E-2</v>
      </c>
    </row>
    <row r="590" spans="1:34" x14ac:dyDescent="0.2">
      <c r="A590" s="37" t="s">
        <v>2177</v>
      </c>
      <c r="B590" s="37" t="s">
        <v>1780</v>
      </c>
      <c r="C590" s="37" t="s">
        <v>922</v>
      </c>
      <c r="F590" s="40">
        <v>44260</v>
      </c>
      <c r="G590" s="40">
        <v>44461</v>
      </c>
      <c r="H590" s="37">
        <v>24</v>
      </c>
      <c r="I590" s="37" t="s">
        <v>69</v>
      </c>
      <c r="J590" s="37" t="s">
        <v>54</v>
      </c>
      <c r="L590" s="39">
        <v>10</v>
      </c>
      <c r="M590" s="38">
        <v>0.5</v>
      </c>
      <c r="N590" s="37" t="s">
        <v>49</v>
      </c>
      <c r="O590" s="37" t="s">
        <v>48</v>
      </c>
      <c r="P590" s="37">
        <v>329.8</v>
      </c>
      <c r="R590" s="40">
        <v>45193</v>
      </c>
      <c r="Y590" s="39">
        <v>9.65</v>
      </c>
      <c r="Z590" s="39">
        <v>9.9</v>
      </c>
      <c r="AA590" s="39">
        <v>0.43</v>
      </c>
      <c r="AE590" s="37" t="s">
        <v>1786</v>
      </c>
      <c r="AF590" s="37" t="s">
        <v>68</v>
      </c>
      <c r="AG590" s="37" t="s">
        <v>921</v>
      </c>
      <c r="AH590" s="38">
        <v>-3.5999999999999997E-2</v>
      </c>
    </row>
    <row r="591" spans="1:34" x14ac:dyDescent="0.2">
      <c r="A591" s="37" t="s">
        <v>2178</v>
      </c>
      <c r="B591" s="37" t="s">
        <v>1780</v>
      </c>
      <c r="C591" s="37" t="s">
        <v>1611</v>
      </c>
      <c r="F591" s="40">
        <v>44399</v>
      </c>
      <c r="G591" s="40">
        <v>44461</v>
      </c>
      <c r="H591" s="37">
        <v>18</v>
      </c>
      <c r="I591" s="37" t="s">
        <v>69</v>
      </c>
      <c r="J591" s="37" t="s">
        <v>54</v>
      </c>
      <c r="L591" s="39">
        <v>10.199999999999999</v>
      </c>
      <c r="M591" s="38">
        <v>0.5</v>
      </c>
      <c r="N591" s="37" t="s">
        <v>140</v>
      </c>
      <c r="O591" s="37" t="s">
        <v>48</v>
      </c>
      <c r="P591" s="37">
        <v>304.8</v>
      </c>
      <c r="R591" s="40">
        <v>45009</v>
      </c>
      <c r="Y591" s="39">
        <v>9.94</v>
      </c>
      <c r="Z591" s="39">
        <v>10.130000000000001</v>
      </c>
      <c r="AA591" s="39">
        <v>0.48</v>
      </c>
      <c r="AE591" s="37" t="s">
        <v>1798</v>
      </c>
      <c r="AF591" s="37" t="s">
        <v>862</v>
      </c>
      <c r="AG591" s="37" t="s">
        <v>1610</v>
      </c>
      <c r="AH591" s="38">
        <v>-2.5499999999999998E-2</v>
      </c>
    </row>
    <row r="592" spans="1:34" x14ac:dyDescent="0.2">
      <c r="A592" s="37" t="s">
        <v>2179</v>
      </c>
      <c r="B592" s="37" t="s">
        <v>1780</v>
      </c>
      <c r="C592" s="37" t="s">
        <v>776</v>
      </c>
      <c r="F592" s="40">
        <v>44259</v>
      </c>
      <c r="G592" s="40">
        <v>44462</v>
      </c>
      <c r="H592" s="37">
        <v>24</v>
      </c>
      <c r="I592" s="37" t="s">
        <v>53</v>
      </c>
      <c r="J592" s="37" t="s">
        <v>61</v>
      </c>
      <c r="L592" s="39">
        <v>10</v>
      </c>
      <c r="M592" s="38">
        <v>0.33329999999999999</v>
      </c>
      <c r="N592" s="37" t="s">
        <v>57</v>
      </c>
      <c r="O592" s="37" t="s">
        <v>48</v>
      </c>
      <c r="P592" s="37">
        <v>200</v>
      </c>
      <c r="R592" s="40">
        <v>45196</v>
      </c>
      <c r="Y592" s="39">
        <v>9.61</v>
      </c>
      <c r="Z592" s="39">
        <v>9.8000000000000007</v>
      </c>
      <c r="AA592" s="39">
        <v>0.81</v>
      </c>
      <c r="AE592" s="37" t="s">
        <v>1796</v>
      </c>
      <c r="AF592" s="37" t="s">
        <v>90</v>
      </c>
      <c r="AG592" s="37" t="s">
        <v>775</v>
      </c>
      <c r="AH592" s="38">
        <v>-3.9E-2</v>
      </c>
    </row>
    <row r="593" spans="1:34" x14ac:dyDescent="0.2">
      <c r="A593" s="37" t="s">
        <v>2180</v>
      </c>
      <c r="B593" s="37" t="s">
        <v>1780</v>
      </c>
      <c r="C593" s="37" t="s">
        <v>1088</v>
      </c>
      <c r="F593" s="40">
        <v>44264</v>
      </c>
      <c r="G593" s="40">
        <v>44463</v>
      </c>
      <c r="H593" s="37" t="s">
        <v>792</v>
      </c>
      <c r="I593" s="37" t="s">
        <v>137</v>
      </c>
      <c r="J593" s="37" t="s">
        <v>61</v>
      </c>
      <c r="L593" s="39">
        <v>10.1</v>
      </c>
      <c r="M593" s="38">
        <v>1</v>
      </c>
      <c r="N593" s="37" t="s">
        <v>79</v>
      </c>
      <c r="O593" s="37" t="s">
        <v>48</v>
      </c>
      <c r="P593" s="37">
        <v>230</v>
      </c>
      <c r="R593" s="40">
        <v>44832</v>
      </c>
      <c r="Y593" s="39">
        <v>9.94</v>
      </c>
      <c r="Z593" s="39">
        <v>10.15</v>
      </c>
      <c r="AA593" s="39">
        <v>0.24</v>
      </c>
      <c r="AE593" s="37" t="s">
        <v>1788</v>
      </c>
      <c r="AF593" s="37" t="s">
        <v>242</v>
      </c>
      <c r="AG593" s="37" t="s">
        <v>1087</v>
      </c>
      <c r="AH593" s="38">
        <v>-1.5800000000000002E-2</v>
      </c>
    </row>
    <row r="594" spans="1:34" x14ac:dyDescent="0.2">
      <c r="A594" s="37" t="s">
        <v>2181</v>
      </c>
      <c r="B594" s="37" t="s">
        <v>1780</v>
      </c>
      <c r="C594" s="37" t="s">
        <v>1287</v>
      </c>
      <c r="F594" s="40">
        <v>44431</v>
      </c>
      <c r="G594" s="40">
        <v>44463</v>
      </c>
      <c r="H594" s="37" t="s">
        <v>256</v>
      </c>
      <c r="I594" s="37" t="s">
        <v>69</v>
      </c>
      <c r="J594" s="37" t="s">
        <v>54</v>
      </c>
      <c r="L594" s="39">
        <v>10.199999999999999</v>
      </c>
      <c r="M594" s="38">
        <v>0.5</v>
      </c>
      <c r="N594" s="37" t="s">
        <v>147</v>
      </c>
      <c r="O594" s="37" t="s">
        <v>56</v>
      </c>
      <c r="P594" s="37">
        <v>230</v>
      </c>
      <c r="R594" s="40">
        <v>44923</v>
      </c>
      <c r="Y594" s="39">
        <v>9.98</v>
      </c>
      <c r="Z594" s="39">
        <v>10.07</v>
      </c>
      <c r="AA594" s="39">
        <v>0.28000000000000003</v>
      </c>
      <c r="AE594" s="37" t="s">
        <v>1784</v>
      </c>
      <c r="AF594" s="37" t="s">
        <v>111</v>
      </c>
      <c r="AG594" s="37" t="s">
        <v>1286</v>
      </c>
      <c r="AH594" s="38">
        <v>-2.1600000000000001E-2</v>
      </c>
    </row>
    <row r="595" spans="1:34" x14ac:dyDescent="0.2">
      <c r="A595" s="37" t="s">
        <v>2182</v>
      </c>
      <c r="B595" s="37" t="s">
        <v>1780</v>
      </c>
      <c r="C595" s="37" t="s">
        <v>584</v>
      </c>
      <c r="F595" s="40">
        <v>44281</v>
      </c>
      <c r="G595" s="40">
        <v>44467</v>
      </c>
      <c r="H595" s="37">
        <v>18</v>
      </c>
      <c r="I595" s="37" t="s">
        <v>162</v>
      </c>
      <c r="J595" s="37" t="s">
        <v>54</v>
      </c>
      <c r="L595" s="39">
        <v>10.1</v>
      </c>
      <c r="M595" s="38">
        <v>0.75</v>
      </c>
      <c r="N595" s="37" t="s">
        <v>49</v>
      </c>
      <c r="O595" s="37" t="s">
        <v>48</v>
      </c>
      <c r="P595" s="37">
        <v>143.80000000000001</v>
      </c>
      <c r="R595" s="40">
        <v>45015</v>
      </c>
      <c r="Y595" s="39">
        <v>9.82</v>
      </c>
      <c r="Z595" s="39">
        <v>10.01</v>
      </c>
      <c r="AA595" s="39">
        <v>0.3</v>
      </c>
      <c r="AE595" s="37" t="s">
        <v>1865</v>
      </c>
      <c r="AF595" s="37" t="s">
        <v>242</v>
      </c>
      <c r="AG595" s="37" t="s">
        <v>583</v>
      </c>
      <c r="AH595" s="38">
        <v>-2.7699999999999999E-2</v>
      </c>
    </row>
    <row r="596" spans="1:34" x14ac:dyDescent="0.2">
      <c r="A596" s="37" t="s">
        <v>2183</v>
      </c>
      <c r="B596" s="37" t="s">
        <v>1780</v>
      </c>
      <c r="C596" s="37" t="s">
        <v>1546</v>
      </c>
      <c r="F596" s="40">
        <v>44449</v>
      </c>
      <c r="G596" s="40">
        <v>44467</v>
      </c>
      <c r="H596" s="37">
        <v>18</v>
      </c>
      <c r="I596" s="37" t="s">
        <v>69</v>
      </c>
      <c r="J596" s="37" t="s">
        <v>61</v>
      </c>
      <c r="L596" s="39">
        <v>10</v>
      </c>
      <c r="M596" s="38">
        <v>0.5</v>
      </c>
      <c r="N596" s="37" t="s">
        <v>49</v>
      </c>
      <c r="O596" s="37" t="s">
        <v>48</v>
      </c>
      <c r="P596" s="37">
        <v>275.10000000000002</v>
      </c>
      <c r="R596" s="40">
        <v>45015</v>
      </c>
      <c r="Y596" s="39">
        <v>9.7200000000000006</v>
      </c>
      <c r="Z596" s="39">
        <v>9.85</v>
      </c>
      <c r="AA596" s="39">
        <v>0.3</v>
      </c>
      <c r="AE596" s="37" t="s">
        <v>1818</v>
      </c>
      <c r="AF596" s="37" t="s">
        <v>87</v>
      </c>
      <c r="AG596" s="37" t="s">
        <v>1545</v>
      </c>
      <c r="AH596" s="38">
        <v>-2.8000000000000001E-2</v>
      </c>
    </row>
    <row r="597" spans="1:34" x14ac:dyDescent="0.2">
      <c r="A597" s="37" t="s">
        <v>2184</v>
      </c>
      <c r="B597" s="37" t="s">
        <v>1780</v>
      </c>
      <c r="C597" s="37" t="s">
        <v>1000</v>
      </c>
      <c r="F597" s="40">
        <v>44265</v>
      </c>
      <c r="G597" s="40">
        <v>44468</v>
      </c>
      <c r="H597" s="37">
        <v>24</v>
      </c>
      <c r="I597" s="37" t="s">
        <v>53</v>
      </c>
      <c r="J597" s="37" t="s">
        <v>54</v>
      </c>
      <c r="L597" s="39">
        <v>10</v>
      </c>
      <c r="M597" s="38">
        <v>0.33329999999999999</v>
      </c>
      <c r="N597" s="37" t="s">
        <v>66</v>
      </c>
      <c r="O597" s="37" t="s">
        <v>56</v>
      </c>
      <c r="P597" s="37">
        <v>340.9</v>
      </c>
      <c r="R597" s="40">
        <v>45200</v>
      </c>
      <c r="Y597" s="39">
        <v>9.6300000000000008</v>
      </c>
      <c r="Z597" s="39">
        <v>9.9</v>
      </c>
      <c r="AA597" s="39">
        <v>0.68</v>
      </c>
      <c r="AE597" s="37" t="s">
        <v>1786</v>
      </c>
      <c r="AF597" s="37" t="s">
        <v>102</v>
      </c>
      <c r="AG597" s="37" t="s">
        <v>999</v>
      </c>
      <c r="AH597" s="38">
        <v>-3.6999999999999998E-2</v>
      </c>
    </row>
    <row r="598" spans="1:34" x14ac:dyDescent="0.2">
      <c r="A598" s="37" t="s">
        <v>2185</v>
      </c>
      <c r="B598" s="37" t="s">
        <v>1780</v>
      </c>
      <c r="C598" s="37" t="s">
        <v>731</v>
      </c>
      <c r="F598" s="40">
        <v>44452</v>
      </c>
      <c r="G598" s="40">
        <v>44468</v>
      </c>
      <c r="H598" s="37">
        <v>24</v>
      </c>
      <c r="I598" s="37" t="s">
        <v>83</v>
      </c>
      <c r="L598" s="39">
        <v>10</v>
      </c>
      <c r="M598" s="38">
        <v>0</v>
      </c>
      <c r="N598" s="37" t="s">
        <v>49</v>
      </c>
      <c r="O598" s="37" t="s">
        <v>93</v>
      </c>
      <c r="P598" s="37">
        <v>287.5</v>
      </c>
      <c r="R598" s="40">
        <v>45200</v>
      </c>
      <c r="Y598" s="39">
        <v>10.09</v>
      </c>
      <c r="AE598" s="37" t="s">
        <v>1818</v>
      </c>
      <c r="AF598" s="37" t="s">
        <v>263</v>
      </c>
      <c r="AG598" s="37" t="s">
        <v>732</v>
      </c>
      <c r="AH598" s="38">
        <v>8.0000000000000002E-3</v>
      </c>
    </row>
    <row r="599" spans="1:34" x14ac:dyDescent="0.2">
      <c r="A599" s="37" t="s">
        <v>2186</v>
      </c>
      <c r="B599" s="37" t="s">
        <v>1780</v>
      </c>
      <c r="C599" s="37" t="s">
        <v>1605</v>
      </c>
      <c r="F599" s="40">
        <v>44239</v>
      </c>
      <c r="G599" s="40">
        <v>44469</v>
      </c>
      <c r="H599" s="37" t="s">
        <v>76</v>
      </c>
      <c r="I599" s="37" t="s">
        <v>69</v>
      </c>
      <c r="J599" s="37" t="s">
        <v>54</v>
      </c>
      <c r="L599" s="39">
        <v>10.199999999999999</v>
      </c>
      <c r="M599" s="38">
        <v>0.5</v>
      </c>
      <c r="N599" s="37" t="s">
        <v>156</v>
      </c>
      <c r="O599" s="37" t="s">
        <v>48</v>
      </c>
      <c r="P599" s="37">
        <v>201.3</v>
      </c>
      <c r="R599" s="40">
        <v>45020</v>
      </c>
      <c r="Y599" s="39">
        <v>9.91</v>
      </c>
      <c r="Z599" s="39">
        <v>10.01</v>
      </c>
      <c r="AA599" s="39">
        <v>0.4</v>
      </c>
      <c r="AE599" s="37" t="s">
        <v>1895</v>
      </c>
      <c r="AF599" s="37" t="s">
        <v>68</v>
      </c>
      <c r="AG599" s="37" t="s">
        <v>1604</v>
      </c>
      <c r="AH599" s="38">
        <v>-2.8400000000000002E-2</v>
      </c>
    </row>
    <row r="600" spans="1:34" x14ac:dyDescent="0.2">
      <c r="A600" s="37" t="s">
        <v>2187</v>
      </c>
      <c r="B600" s="37" t="s">
        <v>1780</v>
      </c>
      <c r="C600" s="37" t="s">
        <v>974</v>
      </c>
      <c r="F600" s="40">
        <v>44443</v>
      </c>
      <c r="G600" s="40">
        <v>44469</v>
      </c>
      <c r="H600" s="37">
        <v>18</v>
      </c>
      <c r="I600" s="37" t="s">
        <v>69</v>
      </c>
      <c r="J600" s="37" t="s">
        <v>61</v>
      </c>
      <c r="L600" s="39">
        <v>10</v>
      </c>
      <c r="M600" s="38">
        <v>0.5</v>
      </c>
      <c r="N600" s="37" t="s">
        <v>72</v>
      </c>
      <c r="O600" s="37" t="s">
        <v>48</v>
      </c>
      <c r="P600" s="37">
        <v>200</v>
      </c>
      <c r="R600" s="40">
        <v>45020</v>
      </c>
      <c r="Y600" s="39">
        <v>9.8000000000000007</v>
      </c>
      <c r="Z600" s="39">
        <v>9.8699999999999992</v>
      </c>
      <c r="AA600" s="39">
        <v>0.15</v>
      </c>
      <c r="AE600" s="37" t="s">
        <v>1796</v>
      </c>
      <c r="AF600" s="37" t="s">
        <v>87</v>
      </c>
      <c r="AG600" s="37" t="s">
        <v>973</v>
      </c>
      <c r="AH600" s="38">
        <v>-0.02</v>
      </c>
    </row>
    <row r="601" spans="1:34" x14ac:dyDescent="0.2">
      <c r="A601" s="37" t="s">
        <v>2188</v>
      </c>
      <c r="B601" s="37" t="s">
        <v>1780</v>
      </c>
      <c r="C601" s="37" t="s">
        <v>295</v>
      </c>
      <c r="F601" s="40">
        <v>44372</v>
      </c>
      <c r="G601" s="40">
        <v>44470</v>
      </c>
      <c r="H601" s="37" t="s">
        <v>76</v>
      </c>
      <c r="I601" s="37" t="s">
        <v>69</v>
      </c>
      <c r="J601" s="37" t="s">
        <v>61</v>
      </c>
      <c r="L601" s="39">
        <v>10</v>
      </c>
      <c r="M601" s="38">
        <v>0.5</v>
      </c>
      <c r="N601" s="37" t="s">
        <v>49</v>
      </c>
      <c r="O601" s="37" t="s">
        <v>48</v>
      </c>
      <c r="P601" s="37">
        <v>241.5</v>
      </c>
      <c r="R601" s="40">
        <v>45021</v>
      </c>
      <c r="Y601" s="39">
        <v>9.73</v>
      </c>
      <c r="Z601" s="39">
        <v>10</v>
      </c>
      <c r="AA601" s="39">
        <v>0.74</v>
      </c>
      <c r="AE601" s="37" t="s">
        <v>1798</v>
      </c>
      <c r="AF601" s="37" t="s">
        <v>263</v>
      </c>
      <c r="AG601" s="37" t="s">
        <v>294</v>
      </c>
      <c r="AH601" s="38">
        <v>-2.7E-2</v>
      </c>
    </row>
    <row r="602" spans="1:34" x14ac:dyDescent="0.2">
      <c r="A602" s="37" t="s">
        <v>2189</v>
      </c>
      <c r="B602" s="37" t="s">
        <v>1780</v>
      </c>
      <c r="C602" s="37" t="s">
        <v>697</v>
      </c>
      <c r="F602" s="40">
        <v>44446</v>
      </c>
      <c r="G602" s="40">
        <v>44470</v>
      </c>
      <c r="H602" s="37" t="s">
        <v>463</v>
      </c>
      <c r="I602" s="37" t="s">
        <v>137</v>
      </c>
      <c r="J602" s="37" t="s">
        <v>61</v>
      </c>
      <c r="L602" s="39">
        <v>10.1</v>
      </c>
      <c r="M602" s="38">
        <v>1</v>
      </c>
      <c r="N602" s="37" t="s">
        <v>130</v>
      </c>
      <c r="O602" s="37" t="s">
        <v>48</v>
      </c>
      <c r="P602" s="37">
        <v>115</v>
      </c>
      <c r="R602" s="40">
        <v>44839</v>
      </c>
      <c r="Y602" s="39">
        <v>9.94</v>
      </c>
      <c r="Z602" s="39">
        <v>10.16</v>
      </c>
      <c r="AA602" s="39">
        <v>0.26</v>
      </c>
      <c r="AE602" s="37" t="s">
        <v>1379</v>
      </c>
      <c r="AF602" s="37" t="s">
        <v>87</v>
      </c>
      <c r="AG602" s="37" t="s">
        <v>696</v>
      </c>
      <c r="AH602" s="38">
        <v>-1.5900000000000001E-2</v>
      </c>
    </row>
    <row r="603" spans="1:34" x14ac:dyDescent="0.2">
      <c r="A603" s="37" t="s">
        <v>2190</v>
      </c>
      <c r="B603" s="37" t="s">
        <v>1780</v>
      </c>
      <c r="C603" s="37" t="s">
        <v>1119</v>
      </c>
      <c r="F603" s="40">
        <v>44448</v>
      </c>
      <c r="G603" s="40">
        <v>44470</v>
      </c>
      <c r="H603" s="37">
        <v>15</v>
      </c>
      <c r="I603" s="37" t="s">
        <v>69</v>
      </c>
      <c r="J603" s="37" t="s">
        <v>61</v>
      </c>
      <c r="L603" s="39">
        <v>10.050000000000001</v>
      </c>
      <c r="M603" s="38">
        <v>0.5</v>
      </c>
      <c r="N603" s="37" t="s">
        <v>79</v>
      </c>
      <c r="O603" s="37" t="s">
        <v>48</v>
      </c>
      <c r="P603" s="37">
        <v>300</v>
      </c>
      <c r="R603" s="40">
        <v>44931</v>
      </c>
      <c r="Y603" s="39">
        <v>9.83</v>
      </c>
      <c r="Z603" s="39">
        <v>9.9</v>
      </c>
      <c r="AA603" s="39">
        <v>0.35</v>
      </c>
      <c r="AE603" s="37" t="s">
        <v>1419</v>
      </c>
      <c r="AF603" s="37" t="s">
        <v>52</v>
      </c>
      <c r="AG603" s="37" t="s">
        <v>1118</v>
      </c>
      <c r="AH603" s="38">
        <v>-2.1899999999999999E-2</v>
      </c>
    </row>
    <row r="604" spans="1:34" x14ac:dyDescent="0.2">
      <c r="A604" s="37" t="s">
        <v>2191</v>
      </c>
      <c r="B604" s="37" t="s">
        <v>1780</v>
      </c>
      <c r="C604" s="37" t="s">
        <v>455</v>
      </c>
      <c r="F604" s="40">
        <v>44351</v>
      </c>
      <c r="G604" s="40">
        <v>44474</v>
      </c>
      <c r="H604" s="37">
        <v>15</v>
      </c>
      <c r="I604" s="37" t="s">
        <v>137</v>
      </c>
      <c r="J604" s="37" t="s">
        <v>454</v>
      </c>
      <c r="L604" s="39">
        <v>10.199999999999999</v>
      </c>
      <c r="M604" s="38">
        <v>0.75</v>
      </c>
      <c r="N604" s="37" t="s">
        <v>49</v>
      </c>
      <c r="O604" s="37" t="s">
        <v>48</v>
      </c>
      <c r="P604" s="37">
        <v>172.5</v>
      </c>
      <c r="R604" s="40">
        <v>44933</v>
      </c>
      <c r="Y604" s="39">
        <v>9.98</v>
      </c>
      <c r="Z604" s="39">
        <v>10.18</v>
      </c>
      <c r="AA604" s="39">
        <v>0.17</v>
      </c>
      <c r="AE604" s="37" t="s">
        <v>2192</v>
      </c>
      <c r="AF604" s="37" t="s">
        <v>112</v>
      </c>
      <c r="AG604" s="37" t="s">
        <v>452</v>
      </c>
      <c r="AH604" s="38">
        <v>-2.1600000000000001E-2</v>
      </c>
    </row>
    <row r="605" spans="1:34" x14ac:dyDescent="0.2">
      <c r="A605" s="37" t="s">
        <v>2193</v>
      </c>
      <c r="B605" s="37" t="s">
        <v>1780</v>
      </c>
      <c r="C605" s="37" t="s">
        <v>1529</v>
      </c>
      <c r="F605" s="40">
        <v>44441</v>
      </c>
      <c r="G605" s="40">
        <v>44474</v>
      </c>
      <c r="H605" s="37" t="s">
        <v>91</v>
      </c>
      <c r="I605" s="37" t="s">
        <v>69</v>
      </c>
      <c r="J605" s="37" t="s">
        <v>61</v>
      </c>
      <c r="L605" s="39">
        <v>10.1</v>
      </c>
      <c r="M605" s="38">
        <v>0.5</v>
      </c>
      <c r="N605" s="37" t="s">
        <v>235</v>
      </c>
      <c r="O605" s="37" t="s">
        <v>48</v>
      </c>
      <c r="P605" s="37">
        <v>230</v>
      </c>
      <c r="R605" s="40">
        <v>45023</v>
      </c>
      <c r="Y605" s="39">
        <v>9.82</v>
      </c>
      <c r="Z605" s="39">
        <v>10.02</v>
      </c>
      <c r="AA605" s="39">
        <v>0.49</v>
      </c>
      <c r="AE605" s="37" t="s">
        <v>2087</v>
      </c>
      <c r="AF605" s="37" t="s">
        <v>87</v>
      </c>
      <c r="AG605" s="37" t="s">
        <v>1528</v>
      </c>
      <c r="AH605" s="38">
        <v>-2.7699999999999999E-2</v>
      </c>
    </row>
    <row r="606" spans="1:34" x14ac:dyDescent="0.2">
      <c r="A606" s="37" t="s">
        <v>2194</v>
      </c>
      <c r="B606" s="37" t="s">
        <v>1780</v>
      </c>
      <c r="C606" s="37" t="s">
        <v>1555</v>
      </c>
      <c r="F606" s="40">
        <v>44253</v>
      </c>
      <c r="G606" s="40">
        <v>44475</v>
      </c>
      <c r="H606" s="37" t="s">
        <v>386</v>
      </c>
      <c r="I606" s="37" t="s">
        <v>162</v>
      </c>
      <c r="J606" s="37" t="s">
        <v>54</v>
      </c>
      <c r="L606" s="39">
        <v>10.15</v>
      </c>
      <c r="M606" s="38">
        <v>0.75</v>
      </c>
      <c r="N606" s="37" t="s">
        <v>72</v>
      </c>
      <c r="O606" s="37" t="s">
        <v>48</v>
      </c>
      <c r="P606" s="37">
        <v>207</v>
      </c>
      <c r="R606" s="40">
        <v>44934</v>
      </c>
      <c r="Y606" s="39">
        <v>9.92</v>
      </c>
      <c r="Z606" s="39">
        <v>10.06</v>
      </c>
      <c r="AA606" s="39">
        <v>0.26</v>
      </c>
      <c r="AE606" s="37" t="s">
        <v>1873</v>
      </c>
      <c r="AF606" s="37" t="s">
        <v>1363</v>
      </c>
      <c r="AG606" s="37" t="s">
        <v>1554</v>
      </c>
      <c r="AH606" s="38">
        <v>-2.2700000000000001E-2</v>
      </c>
    </row>
    <row r="607" spans="1:34" x14ac:dyDescent="0.2">
      <c r="A607" s="37" t="s">
        <v>2195</v>
      </c>
      <c r="B607" s="37" t="s">
        <v>1780</v>
      </c>
      <c r="C607" s="37" t="s">
        <v>576</v>
      </c>
      <c r="F607" s="40">
        <v>44385</v>
      </c>
      <c r="G607" s="40">
        <v>44475</v>
      </c>
      <c r="H607" s="37" t="s">
        <v>163</v>
      </c>
      <c r="I607" s="37" t="s">
        <v>575</v>
      </c>
      <c r="J607" s="37" t="s">
        <v>61</v>
      </c>
      <c r="L607" s="39">
        <v>10.15</v>
      </c>
      <c r="M607" s="38">
        <v>1</v>
      </c>
      <c r="N607" s="37" t="s">
        <v>49</v>
      </c>
      <c r="O607" s="37" t="s">
        <v>48</v>
      </c>
      <c r="P607" s="37">
        <v>86.3</v>
      </c>
      <c r="R607" s="40">
        <v>44842</v>
      </c>
      <c r="Y607" s="39">
        <v>9.9700000000000006</v>
      </c>
      <c r="Z607" s="39">
        <v>10.18</v>
      </c>
      <c r="AA607" s="39">
        <v>0.25</v>
      </c>
      <c r="AE607" s="37" t="s">
        <v>1903</v>
      </c>
      <c r="AF607" s="37" t="s">
        <v>574</v>
      </c>
      <c r="AG607" s="37" t="s">
        <v>573</v>
      </c>
      <c r="AH607" s="38">
        <v>-1.7999999999999999E-2</v>
      </c>
    </row>
    <row r="608" spans="1:34" x14ac:dyDescent="0.2">
      <c r="A608" s="37" t="s">
        <v>2196</v>
      </c>
      <c r="B608" s="37" t="s">
        <v>1780</v>
      </c>
      <c r="C608" s="37" t="s">
        <v>672</v>
      </c>
      <c r="F608" s="40">
        <v>44392</v>
      </c>
      <c r="G608" s="40">
        <v>44475</v>
      </c>
      <c r="H608" s="37">
        <v>24</v>
      </c>
      <c r="I608" s="37" t="s">
        <v>69</v>
      </c>
      <c r="J608" s="37" t="s">
        <v>61</v>
      </c>
      <c r="L608" s="39">
        <v>10</v>
      </c>
      <c r="M608" s="38">
        <v>0.5</v>
      </c>
      <c r="N608" s="37" t="s">
        <v>57</v>
      </c>
      <c r="O608" s="37" t="s">
        <v>93</v>
      </c>
      <c r="P608" s="37">
        <v>345</v>
      </c>
      <c r="R608" s="40">
        <v>45207</v>
      </c>
      <c r="Y608" s="39">
        <v>9.6199999999999992</v>
      </c>
      <c r="Z608" s="39">
        <v>9.81</v>
      </c>
      <c r="AA608" s="39">
        <v>0.37</v>
      </c>
      <c r="AE608" s="37" t="s">
        <v>1782</v>
      </c>
      <c r="AF608" s="37" t="s">
        <v>671</v>
      </c>
      <c r="AG608" s="37" t="s">
        <v>670</v>
      </c>
      <c r="AH608" s="38">
        <v>-3.9E-2</v>
      </c>
    </row>
    <row r="609" spans="1:34" x14ac:dyDescent="0.2">
      <c r="A609" s="37" t="s">
        <v>2197</v>
      </c>
      <c r="B609" s="37" t="s">
        <v>1780</v>
      </c>
      <c r="C609" s="37" t="s">
        <v>587</v>
      </c>
      <c r="F609" s="40">
        <v>44452</v>
      </c>
      <c r="G609" s="40">
        <v>44475</v>
      </c>
      <c r="H609" s="37">
        <v>15</v>
      </c>
      <c r="I609" s="37" t="s">
        <v>69</v>
      </c>
      <c r="J609" s="37" t="s">
        <v>61</v>
      </c>
      <c r="L609" s="39">
        <v>10.199999999999999</v>
      </c>
      <c r="M609" s="38">
        <v>0.5</v>
      </c>
      <c r="N609" s="37" t="s">
        <v>130</v>
      </c>
      <c r="O609" s="37" t="s">
        <v>48</v>
      </c>
      <c r="P609" s="37">
        <v>175</v>
      </c>
      <c r="R609" s="40">
        <v>44934</v>
      </c>
      <c r="Y609" s="39">
        <v>9.9700000000000006</v>
      </c>
      <c r="Z609" s="39">
        <v>10.01</v>
      </c>
      <c r="AA609" s="39">
        <v>0.31</v>
      </c>
      <c r="AE609" s="37" t="s">
        <v>1419</v>
      </c>
      <c r="AF609" s="37" t="s">
        <v>586</v>
      </c>
      <c r="AG609" s="37" t="s">
        <v>585</v>
      </c>
      <c r="AH609" s="38">
        <v>-2.2499999999999999E-2</v>
      </c>
    </row>
    <row r="610" spans="1:34" x14ac:dyDescent="0.2">
      <c r="A610" s="37" t="s">
        <v>2198</v>
      </c>
      <c r="B610" s="37" t="s">
        <v>1780</v>
      </c>
      <c r="C610" s="37" t="s">
        <v>892</v>
      </c>
      <c r="F610" s="40">
        <v>44455</v>
      </c>
      <c r="G610" s="40">
        <v>44476</v>
      </c>
      <c r="H610" s="37">
        <v>18</v>
      </c>
      <c r="I610" s="37" t="s">
        <v>69</v>
      </c>
      <c r="J610" s="37" t="s">
        <v>61</v>
      </c>
      <c r="L610" s="39">
        <v>10.050000000000001</v>
      </c>
      <c r="M610" s="38">
        <v>0.5</v>
      </c>
      <c r="N610" s="37" t="s">
        <v>49</v>
      </c>
      <c r="O610" s="37" t="s">
        <v>48</v>
      </c>
      <c r="P610" s="37">
        <v>230</v>
      </c>
      <c r="R610" s="40">
        <v>45028</v>
      </c>
      <c r="Y610" s="39">
        <v>9.77</v>
      </c>
      <c r="Z610" s="39">
        <v>9.85</v>
      </c>
      <c r="AA610" s="39">
        <v>0.33</v>
      </c>
      <c r="AE610" s="37" t="s">
        <v>1419</v>
      </c>
      <c r="AF610" s="37" t="s">
        <v>111</v>
      </c>
      <c r="AG610" s="37" t="s">
        <v>891</v>
      </c>
      <c r="AH610" s="38">
        <v>-2.8799999999999999E-2</v>
      </c>
    </row>
    <row r="611" spans="1:34" x14ac:dyDescent="0.2">
      <c r="A611" s="37" t="s">
        <v>2199</v>
      </c>
      <c r="B611" s="37" t="s">
        <v>1780</v>
      </c>
      <c r="C611" s="37" t="s">
        <v>428</v>
      </c>
      <c r="F611" s="40">
        <v>44264</v>
      </c>
      <c r="G611" s="40">
        <v>44477</v>
      </c>
      <c r="H611" s="37">
        <v>18</v>
      </c>
      <c r="I611" s="37" t="s">
        <v>69</v>
      </c>
      <c r="J611" s="37" t="s">
        <v>54</v>
      </c>
      <c r="L611" s="39">
        <v>10.1</v>
      </c>
      <c r="M611" s="38">
        <v>0.5</v>
      </c>
      <c r="N611" s="37" t="s">
        <v>79</v>
      </c>
      <c r="O611" s="37" t="s">
        <v>48</v>
      </c>
      <c r="P611" s="37">
        <v>165</v>
      </c>
      <c r="R611" s="40">
        <v>45029</v>
      </c>
      <c r="Y611" s="39">
        <v>9.77</v>
      </c>
      <c r="Z611" s="39">
        <v>9.9499999999999993</v>
      </c>
      <c r="AA611" s="39">
        <v>0.41</v>
      </c>
      <c r="AE611" s="37" t="s">
        <v>1828</v>
      </c>
      <c r="AF611" s="37" t="s">
        <v>87</v>
      </c>
      <c r="AG611" s="37" t="s">
        <v>427</v>
      </c>
      <c r="AH611" s="38">
        <v>-3.27E-2</v>
      </c>
    </row>
    <row r="612" spans="1:34" x14ac:dyDescent="0.2">
      <c r="A612" s="37" t="s">
        <v>2200</v>
      </c>
      <c r="B612" s="37" t="s">
        <v>1780</v>
      </c>
      <c r="C612" s="37" t="s">
        <v>819</v>
      </c>
      <c r="F612" s="40">
        <v>44284</v>
      </c>
      <c r="G612" s="40">
        <v>44477</v>
      </c>
      <c r="H612" s="37" t="s">
        <v>818</v>
      </c>
      <c r="I612" s="37" t="s">
        <v>69</v>
      </c>
      <c r="J612" s="37" t="s">
        <v>54</v>
      </c>
      <c r="L612" s="39">
        <v>10.1</v>
      </c>
      <c r="M612" s="38">
        <v>0.5</v>
      </c>
      <c r="N612" s="37" t="s">
        <v>49</v>
      </c>
      <c r="O612" s="37" t="s">
        <v>48</v>
      </c>
      <c r="P612" s="37">
        <v>230</v>
      </c>
      <c r="R612" s="40">
        <v>45029</v>
      </c>
      <c r="Y612" s="39">
        <v>9.82</v>
      </c>
      <c r="Z612" s="39">
        <v>10.01</v>
      </c>
      <c r="AA612" s="39">
        <v>0.43</v>
      </c>
      <c r="AE612" s="37" t="s">
        <v>1802</v>
      </c>
      <c r="AF612" s="37" t="s">
        <v>102</v>
      </c>
      <c r="AG612" s="37" t="s">
        <v>817</v>
      </c>
      <c r="AH612" s="38">
        <v>-2.87E-2</v>
      </c>
    </row>
    <row r="613" spans="1:34" x14ac:dyDescent="0.2">
      <c r="A613" s="37" t="s">
        <v>2201</v>
      </c>
      <c r="B613" s="37" t="s">
        <v>1780</v>
      </c>
      <c r="C613" s="37" t="s">
        <v>882</v>
      </c>
      <c r="F613" s="40">
        <v>44399</v>
      </c>
      <c r="G613" s="40">
        <v>44477</v>
      </c>
      <c r="H613" s="37" t="s">
        <v>163</v>
      </c>
      <c r="I613" s="37" t="s">
        <v>137</v>
      </c>
      <c r="J613" s="37" t="s">
        <v>61</v>
      </c>
      <c r="L613" s="39">
        <v>10.15</v>
      </c>
      <c r="M613" s="38">
        <v>1</v>
      </c>
      <c r="N613" s="37" t="s">
        <v>130</v>
      </c>
      <c r="O613" s="37" t="s">
        <v>48</v>
      </c>
      <c r="P613" s="37">
        <v>103.5</v>
      </c>
      <c r="R613" s="40">
        <v>44847</v>
      </c>
      <c r="Y613" s="39">
        <v>9.9700000000000006</v>
      </c>
      <c r="Z613" s="39">
        <v>10.130000000000001</v>
      </c>
      <c r="AA613" s="39">
        <v>0.26</v>
      </c>
      <c r="AE613" s="37" t="s">
        <v>1903</v>
      </c>
      <c r="AF613" s="37" t="s">
        <v>524</v>
      </c>
      <c r="AG613" s="37" t="s">
        <v>769</v>
      </c>
      <c r="AH613" s="38">
        <v>-1.77E-2</v>
      </c>
    </row>
    <row r="614" spans="1:34" x14ac:dyDescent="0.2">
      <c r="A614" s="37" t="s">
        <v>2202</v>
      </c>
      <c r="B614" s="37" t="s">
        <v>1780</v>
      </c>
      <c r="C614" s="37" t="s">
        <v>957</v>
      </c>
      <c r="F614" s="40">
        <v>44406</v>
      </c>
      <c r="G614" s="40">
        <v>44477</v>
      </c>
      <c r="H614" s="37" t="s">
        <v>247</v>
      </c>
      <c r="I614" s="37" t="s">
        <v>69</v>
      </c>
      <c r="J614" s="37" t="s">
        <v>61</v>
      </c>
      <c r="L614" s="39">
        <v>10</v>
      </c>
      <c r="M614" s="38">
        <v>0.5</v>
      </c>
      <c r="N614" s="37" t="s">
        <v>79</v>
      </c>
      <c r="O614" s="37" t="s">
        <v>48</v>
      </c>
      <c r="P614" s="37">
        <v>230</v>
      </c>
      <c r="R614" s="40">
        <v>45029</v>
      </c>
      <c r="Y614" s="39">
        <v>9.73</v>
      </c>
      <c r="Z614" s="39">
        <v>9.84</v>
      </c>
      <c r="AA614" s="39">
        <v>0.21</v>
      </c>
      <c r="AE614" s="37" t="s">
        <v>1784</v>
      </c>
      <c r="AF614" s="37" t="s">
        <v>122</v>
      </c>
      <c r="AG614" s="37" t="s">
        <v>118</v>
      </c>
      <c r="AH614" s="38">
        <v>-2.75E-2</v>
      </c>
    </row>
    <row r="615" spans="1:34" x14ac:dyDescent="0.2">
      <c r="A615" s="37" t="s">
        <v>2203</v>
      </c>
      <c r="B615" s="37" t="s">
        <v>1780</v>
      </c>
      <c r="C615" s="37" t="s">
        <v>1086</v>
      </c>
      <c r="F615" s="40">
        <v>44441</v>
      </c>
      <c r="G615" s="40">
        <v>44481</v>
      </c>
      <c r="H615" s="37">
        <v>18</v>
      </c>
      <c r="I615" s="37" t="s">
        <v>69</v>
      </c>
      <c r="J615" s="37" t="s">
        <v>61</v>
      </c>
      <c r="L615" s="39">
        <v>10.1</v>
      </c>
      <c r="M615" s="38">
        <v>0.5</v>
      </c>
      <c r="N615" s="37" t="s">
        <v>79</v>
      </c>
      <c r="O615" s="37" t="s">
        <v>48</v>
      </c>
      <c r="P615" s="37">
        <v>115</v>
      </c>
      <c r="R615" s="40">
        <v>45030</v>
      </c>
      <c r="Y615" s="39">
        <v>9.8000000000000007</v>
      </c>
      <c r="Z615" s="39">
        <v>9.8699999999999992</v>
      </c>
      <c r="AA615" s="39">
        <v>0.32</v>
      </c>
      <c r="AE615" s="37" t="s">
        <v>1781</v>
      </c>
      <c r="AF615" s="37" t="s">
        <v>200</v>
      </c>
      <c r="AG615" s="37" t="s">
        <v>1085</v>
      </c>
      <c r="AH615" s="38">
        <v>-2.9700000000000001E-2</v>
      </c>
    </row>
    <row r="616" spans="1:34" x14ac:dyDescent="0.2">
      <c r="A616" s="37" t="s">
        <v>2204</v>
      </c>
      <c r="B616" s="37" t="s">
        <v>1780</v>
      </c>
      <c r="C616" s="37" t="s">
        <v>1173</v>
      </c>
      <c r="F616" s="40">
        <v>44363</v>
      </c>
      <c r="G616" s="40">
        <v>44482</v>
      </c>
      <c r="H616" s="37" t="s">
        <v>830</v>
      </c>
      <c r="I616" s="37" t="s">
        <v>137</v>
      </c>
      <c r="J616" s="37" t="s">
        <v>61</v>
      </c>
      <c r="L616" s="39">
        <v>10</v>
      </c>
      <c r="M616" s="38">
        <v>1</v>
      </c>
      <c r="N616" s="37" t="s">
        <v>79</v>
      </c>
      <c r="O616" s="37" t="s">
        <v>167</v>
      </c>
      <c r="P616" s="37">
        <v>115</v>
      </c>
      <c r="R616" s="40">
        <v>44849</v>
      </c>
      <c r="Y616" s="39">
        <v>9.85</v>
      </c>
      <c r="Z616" s="39">
        <v>9.8699999999999992</v>
      </c>
      <c r="AA616" s="39">
        <v>0.19</v>
      </c>
      <c r="AE616" s="37" t="s">
        <v>1903</v>
      </c>
      <c r="AF616" s="37" t="s">
        <v>524</v>
      </c>
      <c r="AG616" s="37" t="s">
        <v>1172</v>
      </c>
      <c r="AH616" s="38">
        <v>-1.4999999999999999E-2</v>
      </c>
    </row>
    <row r="617" spans="1:34" x14ac:dyDescent="0.2">
      <c r="A617" s="37" t="s">
        <v>2205</v>
      </c>
      <c r="B617" s="37" t="s">
        <v>1780</v>
      </c>
      <c r="C617" s="37" t="s">
        <v>243</v>
      </c>
      <c r="F617" s="40">
        <v>44288</v>
      </c>
      <c r="G617" s="40">
        <v>44483</v>
      </c>
      <c r="H617" s="37" t="s">
        <v>76</v>
      </c>
      <c r="I617" s="37" t="s">
        <v>69</v>
      </c>
      <c r="J617" s="37" t="s">
        <v>61</v>
      </c>
      <c r="L617" s="39">
        <v>10.1</v>
      </c>
      <c r="M617" s="38">
        <v>0.5</v>
      </c>
      <c r="N617" s="37" t="s">
        <v>49</v>
      </c>
      <c r="O617" s="37" t="s">
        <v>48</v>
      </c>
      <c r="P617" s="37">
        <v>230</v>
      </c>
      <c r="R617" s="40">
        <v>45034</v>
      </c>
      <c r="Y617" s="39">
        <v>9.82</v>
      </c>
      <c r="Z617" s="39">
        <v>9.92</v>
      </c>
      <c r="AA617" s="39">
        <v>0.41</v>
      </c>
      <c r="AE617" s="37" t="s">
        <v>1788</v>
      </c>
      <c r="AF617" s="37" t="s">
        <v>242</v>
      </c>
      <c r="AG617" s="37" t="s">
        <v>240</v>
      </c>
      <c r="AH617" s="38">
        <v>-2.7699999999999999E-2</v>
      </c>
    </row>
    <row r="618" spans="1:34" x14ac:dyDescent="0.2">
      <c r="A618" s="37" t="s">
        <v>2206</v>
      </c>
      <c r="B618" s="37" t="s">
        <v>1780</v>
      </c>
      <c r="C618" s="37" t="s">
        <v>1507</v>
      </c>
      <c r="F618" s="40">
        <v>44449</v>
      </c>
      <c r="G618" s="40">
        <v>44483</v>
      </c>
      <c r="H618" s="37">
        <v>18</v>
      </c>
      <c r="I618" s="37" t="s">
        <v>162</v>
      </c>
      <c r="J618" s="37" t="s">
        <v>54</v>
      </c>
      <c r="L618" s="39">
        <v>10.199999999999999</v>
      </c>
      <c r="M618" s="38">
        <v>0.75</v>
      </c>
      <c r="N618" s="37" t="s">
        <v>57</v>
      </c>
      <c r="O618" s="37" t="s">
        <v>56</v>
      </c>
      <c r="P618" s="37">
        <v>276</v>
      </c>
      <c r="R618" s="40">
        <v>45034</v>
      </c>
      <c r="Y618" s="39">
        <v>9.91</v>
      </c>
      <c r="Z618" s="39">
        <v>10.18</v>
      </c>
      <c r="AA618" s="39">
        <v>0.27</v>
      </c>
      <c r="AE618" s="37" t="s">
        <v>1781</v>
      </c>
      <c r="AF618" s="37" t="s">
        <v>90</v>
      </c>
      <c r="AG618" s="37" t="s">
        <v>361</v>
      </c>
      <c r="AH618" s="38">
        <v>-2.8400000000000002E-2</v>
      </c>
    </row>
    <row r="619" spans="1:34" x14ac:dyDescent="0.2">
      <c r="A619" s="37" t="s">
        <v>2207</v>
      </c>
      <c r="B619" s="37" t="s">
        <v>1780</v>
      </c>
      <c r="C619" s="37" t="s">
        <v>442</v>
      </c>
      <c r="F619" s="40">
        <v>44454</v>
      </c>
      <c r="G619" s="40">
        <v>44483</v>
      </c>
      <c r="H619" s="37">
        <v>15</v>
      </c>
      <c r="I619" s="37" t="s">
        <v>69</v>
      </c>
      <c r="J619" s="37" t="s">
        <v>54</v>
      </c>
      <c r="L619" s="39">
        <v>10.199999999999999</v>
      </c>
      <c r="M619" s="38">
        <v>0.5</v>
      </c>
      <c r="N619" s="37" t="s">
        <v>79</v>
      </c>
      <c r="O619" s="37" t="s">
        <v>93</v>
      </c>
      <c r="P619" s="37">
        <v>143.80000000000001</v>
      </c>
      <c r="R619" s="40">
        <v>44944</v>
      </c>
      <c r="Y619" s="39">
        <v>10.02</v>
      </c>
      <c r="Z619" s="39">
        <v>10.01</v>
      </c>
      <c r="AA619" s="39">
        <v>0.28999999999999998</v>
      </c>
      <c r="AE619" s="37" t="s">
        <v>1419</v>
      </c>
      <c r="AF619" s="37" t="s">
        <v>241</v>
      </c>
      <c r="AG619" s="37" t="s">
        <v>441</v>
      </c>
      <c r="AH619" s="38">
        <v>-1.7600000000000001E-2</v>
      </c>
    </row>
    <row r="620" spans="1:34" x14ac:dyDescent="0.2">
      <c r="A620" s="37" t="s">
        <v>2208</v>
      </c>
      <c r="B620" s="37" t="s">
        <v>1780</v>
      </c>
      <c r="C620" s="37" t="s">
        <v>1551</v>
      </c>
      <c r="F620" s="40">
        <v>44413</v>
      </c>
      <c r="G620" s="40">
        <v>44484</v>
      </c>
      <c r="H620" s="37" t="s">
        <v>159</v>
      </c>
      <c r="I620" s="37" t="s">
        <v>137</v>
      </c>
      <c r="J620" s="37" t="s">
        <v>454</v>
      </c>
      <c r="L620" s="39">
        <v>10.15</v>
      </c>
      <c r="M620" s="38">
        <v>0.75</v>
      </c>
      <c r="N620" s="37" t="s">
        <v>276</v>
      </c>
      <c r="O620" s="37" t="s">
        <v>48</v>
      </c>
      <c r="P620" s="37">
        <v>100</v>
      </c>
      <c r="R620" s="40">
        <v>44945</v>
      </c>
      <c r="Y620" s="39">
        <v>9.92</v>
      </c>
      <c r="Z620" s="39">
        <v>10.01</v>
      </c>
      <c r="AA620" s="39">
        <v>0.2</v>
      </c>
      <c r="AE620" s="37" t="s">
        <v>1379</v>
      </c>
      <c r="AF620" s="37" t="s">
        <v>136</v>
      </c>
      <c r="AG620" s="37" t="s">
        <v>276</v>
      </c>
      <c r="AH620" s="38">
        <v>-2.2700000000000001E-2</v>
      </c>
    </row>
    <row r="621" spans="1:34" x14ac:dyDescent="0.2">
      <c r="A621" s="37" t="s">
        <v>2209</v>
      </c>
      <c r="B621" s="37" t="s">
        <v>1780</v>
      </c>
      <c r="C621" s="37" t="s">
        <v>1429</v>
      </c>
      <c r="F621" s="40">
        <v>44453</v>
      </c>
      <c r="G621" s="40">
        <v>44484</v>
      </c>
      <c r="H621" s="37">
        <v>24</v>
      </c>
      <c r="I621" s="37" t="s">
        <v>53</v>
      </c>
      <c r="J621" s="37" t="s">
        <v>61</v>
      </c>
      <c r="L621" s="39">
        <v>10</v>
      </c>
      <c r="M621" s="38">
        <v>0.33329999999999999</v>
      </c>
      <c r="N621" s="37" t="s">
        <v>49</v>
      </c>
      <c r="O621" s="37" t="s">
        <v>48</v>
      </c>
      <c r="P621" s="37">
        <v>212.4</v>
      </c>
      <c r="R621" s="40">
        <v>45218</v>
      </c>
      <c r="Y621" s="39">
        <v>9.6199999999999992</v>
      </c>
      <c r="Z621" s="39">
        <v>9.74</v>
      </c>
      <c r="AA621" s="39">
        <v>0.49</v>
      </c>
      <c r="AE621" s="37" t="s">
        <v>1786</v>
      </c>
      <c r="AF621" s="37" t="s">
        <v>59</v>
      </c>
      <c r="AG621" s="37" t="s">
        <v>1428</v>
      </c>
      <c r="AH621" s="38">
        <v>-3.7999999999999999E-2</v>
      </c>
    </row>
    <row r="622" spans="1:34" x14ac:dyDescent="0.2">
      <c r="A622" s="37" t="s">
        <v>2210</v>
      </c>
      <c r="B622" s="37" t="s">
        <v>1780</v>
      </c>
      <c r="C622" s="37" t="s">
        <v>426</v>
      </c>
      <c r="F622" s="40">
        <v>44461</v>
      </c>
      <c r="G622" s="40">
        <v>44484</v>
      </c>
      <c r="H622" s="37" t="s">
        <v>138</v>
      </c>
      <c r="I622" s="37" t="s">
        <v>69</v>
      </c>
      <c r="J622" s="37" t="s">
        <v>54</v>
      </c>
      <c r="L622" s="39">
        <v>10.15</v>
      </c>
      <c r="M622" s="38">
        <v>0.5</v>
      </c>
      <c r="N622" s="37" t="s">
        <v>130</v>
      </c>
      <c r="O622" s="37" t="s">
        <v>48</v>
      </c>
      <c r="P622" s="37">
        <v>172.5</v>
      </c>
      <c r="R622" s="40">
        <v>44853</v>
      </c>
      <c r="Y622" s="39">
        <v>9.98</v>
      </c>
      <c r="Z622" s="39">
        <v>10.07</v>
      </c>
      <c r="AA622" s="39">
        <v>0.26</v>
      </c>
      <c r="AE622" s="37" t="s">
        <v>1784</v>
      </c>
      <c r="AF622" s="37" t="s">
        <v>136</v>
      </c>
      <c r="AG622" s="37" t="s">
        <v>425</v>
      </c>
      <c r="AH622" s="38">
        <v>-1.67E-2</v>
      </c>
    </row>
    <row r="623" spans="1:34" x14ac:dyDescent="0.2">
      <c r="A623" s="37" t="s">
        <v>2211</v>
      </c>
      <c r="B623" s="37" t="s">
        <v>1780</v>
      </c>
      <c r="C623" s="37" t="s">
        <v>568</v>
      </c>
      <c r="F623" s="40">
        <v>44467</v>
      </c>
      <c r="G623" s="40">
        <v>44484</v>
      </c>
      <c r="H623" s="37">
        <v>18</v>
      </c>
      <c r="I623" s="37" t="s">
        <v>69</v>
      </c>
      <c r="J623" s="37" t="s">
        <v>54</v>
      </c>
      <c r="L623" s="39">
        <v>10.1</v>
      </c>
      <c r="M623" s="38">
        <v>0.5</v>
      </c>
      <c r="N623" s="37" t="s">
        <v>130</v>
      </c>
      <c r="O623" s="37" t="s">
        <v>48</v>
      </c>
      <c r="P623" s="37">
        <v>170</v>
      </c>
      <c r="R623" s="40">
        <v>45035</v>
      </c>
      <c r="Y623" s="39">
        <v>9.82</v>
      </c>
      <c r="Z623" s="39">
        <v>9.9600000000000009</v>
      </c>
      <c r="AA623" s="39">
        <v>0.4</v>
      </c>
      <c r="AE623" s="37" t="s">
        <v>1844</v>
      </c>
      <c r="AF623" s="37" t="s">
        <v>536</v>
      </c>
      <c r="AG623" s="37" t="s">
        <v>567</v>
      </c>
      <c r="AH623" s="38">
        <v>-2.7699999999999999E-2</v>
      </c>
    </row>
    <row r="624" spans="1:34" x14ac:dyDescent="0.2">
      <c r="A624" s="37" t="s">
        <v>2212</v>
      </c>
      <c r="B624" s="37" t="s">
        <v>1780</v>
      </c>
      <c r="C624" s="37" t="s">
        <v>1203</v>
      </c>
      <c r="F624" s="40">
        <v>44323</v>
      </c>
      <c r="G624" s="40">
        <v>44488</v>
      </c>
      <c r="H624" s="37" t="s">
        <v>163</v>
      </c>
      <c r="I624" s="37" t="s">
        <v>525</v>
      </c>
      <c r="J624" s="37" t="s">
        <v>61</v>
      </c>
      <c r="K624" s="37" t="s">
        <v>2066</v>
      </c>
      <c r="L624" s="39">
        <v>10.1</v>
      </c>
      <c r="M624" s="37" t="s">
        <v>1887</v>
      </c>
      <c r="N624" s="37" t="s">
        <v>72</v>
      </c>
      <c r="O624" s="37" t="s">
        <v>167</v>
      </c>
      <c r="P624" s="37">
        <v>115</v>
      </c>
      <c r="R624" s="40">
        <v>44855</v>
      </c>
      <c r="Y624" s="39">
        <v>9.93</v>
      </c>
      <c r="Z624" s="39">
        <v>10.119999999999999</v>
      </c>
      <c r="AA624" s="39">
        <v>0.2</v>
      </c>
      <c r="AE624" s="37" t="s">
        <v>1903</v>
      </c>
      <c r="AF624" s="37" t="s">
        <v>505</v>
      </c>
      <c r="AG624" s="37" t="s">
        <v>1202</v>
      </c>
      <c r="AH624" s="38">
        <v>-1.7000000000000001E-2</v>
      </c>
    </row>
    <row r="625" spans="1:34" x14ac:dyDescent="0.2">
      <c r="A625" s="37" t="s">
        <v>2213</v>
      </c>
      <c r="B625" s="37" t="s">
        <v>1780</v>
      </c>
      <c r="C625" s="37" t="s">
        <v>1506</v>
      </c>
      <c r="F625" s="40">
        <v>44463</v>
      </c>
      <c r="G625" s="40">
        <v>44488</v>
      </c>
      <c r="H625" s="37" t="s">
        <v>138</v>
      </c>
      <c r="I625" s="37" t="s">
        <v>126</v>
      </c>
      <c r="J625" s="37" t="s">
        <v>127</v>
      </c>
      <c r="K625" s="37" t="s">
        <v>2066</v>
      </c>
      <c r="L625" s="39">
        <v>10</v>
      </c>
      <c r="M625" s="37" t="s">
        <v>1887</v>
      </c>
      <c r="N625" s="37" t="s">
        <v>49</v>
      </c>
      <c r="O625" s="37" t="s">
        <v>48</v>
      </c>
      <c r="P625" s="37">
        <v>115</v>
      </c>
      <c r="R625" s="40">
        <v>44855</v>
      </c>
      <c r="Y625" s="39">
        <v>9.83</v>
      </c>
      <c r="Z625" s="39">
        <v>10.28</v>
      </c>
      <c r="AA625" s="39">
        <v>0.2</v>
      </c>
      <c r="AE625" s="37" t="s">
        <v>1379</v>
      </c>
      <c r="AF625" s="37" t="s">
        <v>112</v>
      </c>
      <c r="AG625" s="37" t="s">
        <v>1505</v>
      </c>
      <c r="AH625" s="38">
        <v>-1.7000000000000001E-2</v>
      </c>
    </row>
    <row r="626" spans="1:34" x14ac:dyDescent="0.2">
      <c r="A626" s="37" t="s">
        <v>2214</v>
      </c>
      <c r="B626" s="37" t="s">
        <v>1780</v>
      </c>
      <c r="C626" s="37" t="s">
        <v>1243</v>
      </c>
      <c r="F626" s="40">
        <v>44463</v>
      </c>
      <c r="G626" s="40">
        <v>44488</v>
      </c>
      <c r="H626" s="37">
        <v>18</v>
      </c>
      <c r="I626" s="37" t="s">
        <v>69</v>
      </c>
      <c r="J626" s="37" t="s">
        <v>61</v>
      </c>
      <c r="L626" s="39">
        <v>10.199999999999999</v>
      </c>
      <c r="M626" s="38">
        <v>0.5</v>
      </c>
      <c r="N626" s="37" t="s">
        <v>49</v>
      </c>
      <c r="O626" s="37" t="s">
        <v>48</v>
      </c>
      <c r="P626" s="37">
        <v>300</v>
      </c>
      <c r="R626" s="40">
        <v>45037</v>
      </c>
      <c r="Y626" s="39">
        <v>10.25</v>
      </c>
      <c r="Z626" s="39">
        <v>10.11</v>
      </c>
      <c r="AA626" s="39">
        <v>0.41</v>
      </c>
      <c r="AE626" s="37" t="s">
        <v>1419</v>
      </c>
      <c r="AF626" s="37" t="s">
        <v>52</v>
      </c>
      <c r="AG626" s="37" t="s">
        <v>1242</v>
      </c>
      <c r="AH626" s="38">
        <v>4.8999999999999998E-3</v>
      </c>
    </row>
    <row r="627" spans="1:34" x14ac:dyDescent="0.2">
      <c r="A627" s="37" t="s">
        <v>2215</v>
      </c>
      <c r="B627" s="37" t="s">
        <v>1780</v>
      </c>
      <c r="C627" s="37" t="s">
        <v>369</v>
      </c>
      <c r="F627" s="40">
        <v>44469</v>
      </c>
      <c r="G627" s="40">
        <v>44488</v>
      </c>
      <c r="H627" s="37">
        <v>18</v>
      </c>
      <c r="I627" s="37" t="s">
        <v>162</v>
      </c>
      <c r="J627" s="37" t="s">
        <v>61</v>
      </c>
      <c r="L627" s="39">
        <v>10.199999999999999</v>
      </c>
      <c r="M627" s="38">
        <v>0.75</v>
      </c>
      <c r="N627" s="37" t="s">
        <v>140</v>
      </c>
      <c r="O627" s="37" t="s">
        <v>48</v>
      </c>
      <c r="P627" s="37">
        <v>115</v>
      </c>
      <c r="R627" s="40">
        <v>45037</v>
      </c>
      <c r="Y627" s="39">
        <v>9.91</v>
      </c>
      <c r="Z627" s="39">
        <v>10.119999999999999</v>
      </c>
      <c r="AA627" s="39">
        <v>0.32</v>
      </c>
      <c r="AE627" s="37" t="s">
        <v>2121</v>
      </c>
      <c r="AF627" s="37" t="s">
        <v>368</v>
      </c>
      <c r="AG627" s="37" t="s">
        <v>367</v>
      </c>
      <c r="AH627" s="38">
        <v>-2.8400000000000002E-2</v>
      </c>
    </row>
    <row r="628" spans="1:34" x14ac:dyDescent="0.2">
      <c r="A628" s="37" t="s">
        <v>2216</v>
      </c>
      <c r="B628" s="37" t="s">
        <v>1780</v>
      </c>
      <c r="C628" s="37" t="s">
        <v>681</v>
      </c>
      <c r="F628" s="40">
        <v>44271</v>
      </c>
      <c r="G628" s="40">
        <v>44489</v>
      </c>
      <c r="H628" s="37">
        <v>15</v>
      </c>
      <c r="I628" s="37" t="s">
        <v>69</v>
      </c>
      <c r="J628" s="37" t="s">
        <v>54</v>
      </c>
      <c r="L628" s="39">
        <v>10.199999999999999</v>
      </c>
      <c r="M628" s="38">
        <v>0.5</v>
      </c>
      <c r="N628" s="37" t="s">
        <v>72</v>
      </c>
      <c r="O628" s="37" t="s">
        <v>216</v>
      </c>
      <c r="P628" s="37">
        <v>250</v>
      </c>
      <c r="R628" s="40">
        <v>44948</v>
      </c>
      <c r="Y628" s="39">
        <v>9.98</v>
      </c>
      <c r="Z628" s="39">
        <v>10.050000000000001</v>
      </c>
      <c r="AA628" s="39">
        <v>0.23</v>
      </c>
      <c r="AE628" s="37" t="s">
        <v>1419</v>
      </c>
      <c r="AF628" s="37" t="s">
        <v>136</v>
      </c>
      <c r="AG628" s="37" t="s">
        <v>680</v>
      </c>
      <c r="AH628" s="38">
        <v>-2.1600000000000001E-2</v>
      </c>
    </row>
    <row r="629" spans="1:34" x14ac:dyDescent="0.2">
      <c r="A629" s="37" t="s">
        <v>2217</v>
      </c>
      <c r="B629" s="37" t="s">
        <v>1780</v>
      </c>
      <c r="C629" s="37" t="s">
        <v>1548</v>
      </c>
      <c r="F629" s="40">
        <v>44315</v>
      </c>
      <c r="G629" s="40">
        <v>44489</v>
      </c>
      <c r="H629" s="37">
        <v>12</v>
      </c>
      <c r="I629" s="37" t="s">
        <v>137</v>
      </c>
      <c r="J629" s="37" t="s">
        <v>61</v>
      </c>
      <c r="L629" s="39">
        <v>10.15</v>
      </c>
      <c r="M629" s="38">
        <v>1</v>
      </c>
      <c r="N629" s="37" t="s">
        <v>79</v>
      </c>
      <c r="O629" s="37" t="s">
        <v>56</v>
      </c>
      <c r="P629" s="37">
        <v>115</v>
      </c>
      <c r="R629" s="40">
        <v>44856</v>
      </c>
      <c r="Y629" s="39">
        <v>9.98</v>
      </c>
      <c r="Z629" s="39">
        <v>10.27</v>
      </c>
      <c r="AA629" s="39">
        <v>0.17</v>
      </c>
      <c r="AE629" s="37" t="s">
        <v>2192</v>
      </c>
      <c r="AF629" s="37" t="s">
        <v>112</v>
      </c>
      <c r="AG629" s="37" t="s">
        <v>1547</v>
      </c>
      <c r="AH629" s="38">
        <v>-1.67E-2</v>
      </c>
    </row>
    <row r="630" spans="1:34" x14ac:dyDescent="0.2">
      <c r="A630" s="37" t="s">
        <v>2218</v>
      </c>
      <c r="B630" s="37" t="s">
        <v>1780</v>
      </c>
      <c r="C630" s="37" t="s">
        <v>1728</v>
      </c>
      <c r="F630" s="40">
        <v>44397</v>
      </c>
      <c r="G630" s="40">
        <v>44489</v>
      </c>
      <c r="H630" s="37">
        <v>15</v>
      </c>
      <c r="I630" s="37" t="s">
        <v>69</v>
      </c>
      <c r="J630" s="37" t="s">
        <v>54</v>
      </c>
      <c r="L630" s="39">
        <v>10.199999999999999</v>
      </c>
      <c r="M630" s="38">
        <v>0.5</v>
      </c>
      <c r="N630" s="37" t="s">
        <v>147</v>
      </c>
      <c r="O630" s="37" t="s">
        <v>48</v>
      </c>
      <c r="P630" s="37">
        <v>230</v>
      </c>
      <c r="R630" s="40">
        <v>44948</v>
      </c>
      <c r="Y630" s="39">
        <v>9.9700000000000006</v>
      </c>
      <c r="Z630" s="39">
        <v>10.11</v>
      </c>
      <c r="AA630" s="39">
        <v>0.35</v>
      </c>
      <c r="AE630" s="37" t="s">
        <v>1786</v>
      </c>
      <c r="AF630" s="37" t="s">
        <v>136</v>
      </c>
      <c r="AG630" s="37" t="s">
        <v>1727</v>
      </c>
      <c r="AH630" s="38">
        <v>-2.2499999999999999E-2</v>
      </c>
    </row>
    <row r="631" spans="1:34" x14ac:dyDescent="0.2">
      <c r="A631" s="37" t="s">
        <v>2219</v>
      </c>
      <c r="B631" s="37" t="s">
        <v>1780</v>
      </c>
      <c r="C631" s="37" t="s">
        <v>103</v>
      </c>
      <c r="F631" s="40">
        <v>44466</v>
      </c>
      <c r="G631" s="40">
        <v>44489</v>
      </c>
      <c r="H631" s="37">
        <v>18</v>
      </c>
      <c r="I631" s="37" t="s">
        <v>69</v>
      </c>
      <c r="J631" s="37" t="s">
        <v>61</v>
      </c>
      <c r="L631" s="39">
        <v>10.1</v>
      </c>
      <c r="M631" s="38">
        <v>0.5</v>
      </c>
      <c r="N631" s="37" t="s">
        <v>49</v>
      </c>
      <c r="O631" s="37" t="s">
        <v>48</v>
      </c>
      <c r="P631" s="37">
        <v>230</v>
      </c>
      <c r="R631" s="40">
        <v>45038</v>
      </c>
      <c r="Y631" s="39">
        <v>9.8000000000000007</v>
      </c>
      <c r="Z631" s="39">
        <v>9.9499999999999993</v>
      </c>
      <c r="AA631" s="39">
        <v>0.4</v>
      </c>
      <c r="AE631" s="37" t="s">
        <v>1818</v>
      </c>
      <c r="AF631" s="37" t="s">
        <v>95</v>
      </c>
      <c r="AG631" s="37" t="s">
        <v>101</v>
      </c>
      <c r="AH631" s="38">
        <v>-2.9700000000000001E-2</v>
      </c>
    </row>
    <row r="632" spans="1:34" x14ac:dyDescent="0.2">
      <c r="A632" s="37" t="s">
        <v>2220</v>
      </c>
      <c r="B632" s="37" t="s">
        <v>1780</v>
      </c>
      <c r="C632" s="37" t="s">
        <v>1234</v>
      </c>
      <c r="F632" s="40">
        <v>44467</v>
      </c>
      <c r="G632" s="40">
        <v>44489</v>
      </c>
      <c r="H632" s="37" t="s">
        <v>386</v>
      </c>
      <c r="I632" s="37" t="s">
        <v>69</v>
      </c>
      <c r="J632" s="37" t="s">
        <v>61</v>
      </c>
      <c r="L632" s="39">
        <v>10.199999999999999</v>
      </c>
      <c r="M632" s="38">
        <v>0.5</v>
      </c>
      <c r="N632" s="37" t="s">
        <v>57</v>
      </c>
      <c r="O632" s="37" t="s">
        <v>56</v>
      </c>
      <c r="P632" s="37">
        <v>276</v>
      </c>
      <c r="R632" s="40">
        <v>44948</v>
      </c>
      <c r="Y632" s="39">
        <v>9.98</v>
      </c>
      <c r="Z632" s="39">
        <v>10.07</v>
      </c>
      <c r="AA632" s="39">
        <v>0.3</v>
      </c>
      <c r="AE632" s="37" t="s">
        <v>1786</v>
      </c>
      <c r="AF632" s="37" t="s">
        <v>51</v>
      </c>
      <c r="AG632" s="37" t="s">
        <v>1233</v>
      </c>
      <c r="AH632" s="38">
        <v>-2.1600000000000001E-2</v>
      </c>
    </row>
    <row r="633" spans="1:34" x14ac:dyDescent="0.2">
      <c r="A633" s="37" t="s">
        <v>2221</v>
      </c>
      <c r="B633" s="37" t="s">
        <v>1780</v>
      </c>
      <c r="C633" s="37" t="s">
        <v>667</v>
      </c>
      <c r="F633" s="40">
        <v>44279</v>
      </c>
      <c r="G633" s="40">
        <v>44490</v>
      </c>
      <c r="H633" s="37" t="s">
        <v>116</v>
      </c>
      <c r="I633" s="37" t="s">
        <v>69</v>
      </c>
      <c r="J633" s="37" t="s">
        <v>54</v>
      </c>
      <c r="L633" s="39">
        <v>10.1</v>
      </c>
      <c r="M633" s="38">
        <v>0.5</v>
      </c>
      <c r="N633" s="37" t="s">
        <v>66</v>
      </c>
      <c r="O633" s="37" t="s">
        <v>48</v>
      </c>
      <c r="P633" s="37">
        <v>194.9</v>
      </c>
      <c r="R633" s="40">
        <v>45041</v>
      </c>
      <c r="Y633" s="39">
        <v>9.82</v>
      </c>
      <c r="Z633" s="39">
        <v>9.8800000000000008</v>
      </c>
      <c r="AA633" s="39">
        <v>0.34</v>
      </c>
      <c r="AE633" s="37" t="s">
        <v>1828</v>
      </c>
      <c r="AF633" s="37" t="s">
        <v>112</v>
      </c>
      <c r="AG633" s="37" t="s">
        <v>666</v>
      </c>
      <c r="AH633" s="38">
        <v>-2.7699999999999999E-2</v>
      </c>
    </row>
    <row r="634" spans="1:34" x14ac:dyDescent="0.2">
      <c r="A634" s="37" t="s">
        <v>2222</v>
      </c>
      <c r="B634" s="37" t="s">
        <v>1780</v>
      </c>
      <c r="C634" s="37" t="s">
        <v>1045</v>
      </c>
      <c r="F634" s="40">
        <v>44351</v>
      </c>
      <c r="G634" s="40">
        <v>44490</v>
      </c>
      <c r="H634" s="37" t="s">
        <v>386</v>
      </c>
      <c r="I634" s="37" t="s">
        <v>69</v>
      </c>
      <c r="J634" s="37" t="s">
        <v>61</v>
      </c>
      <c r="L634" s="39">
        <v>10.199999999999999</v>
      </c>
      <c r="M634" s="38">
        <v>0.5</v>
      </c>
      <c r="N634" s="37" t="s">
        <v>57</v>
      </c>
      <c r="O634" s="37" t="s">
        <v>48</v>
      </c>
      <c r="P634" s="37">
        <v>276</v>
      </c>
      <c r="R634" s="40">
        <v>44951</v>
      </c>
      <c r="Y634" s="39">
        <v>9.9700000000000006</v>
      </c>
      <c r="Z634" s="39">
        <v>10.119999999999999</v>
      </c>
      <c r="AA634" s="39">
        <v>0.33</v>
      </c>
      <c r="AE634" s="37" t="s">
        <v>1786</v>
      </c>
      <c r="AF634" s="37" t="s">
        <v>52</v>
      </c>
      <c r="AG634" s="37" t="s">
        <v>1044</v>
      </c>
      <c r="AH634" s="38">
        <v>-2.2499999999999999E-2</v>
      </c>
    </row>
    <row r="635" spans="1:34" x14ac:dyDescent="0.2">
      <c r="A635" s="37" t="s">
        <v>2223</v>
      </c>
      <c r="B635" s="37" t="s">
        <v>1780</v>
      </c>
      <c r="C635" s="37" t="s">
        <v>1024</v>
      </c>
      <c r="F635" s="40">
        <v>44390</v>
      </c>
      <c r="G635" s="40">
        <v>44490</v>
      </c>
      <c r="H635" s="37" t="s">
        <v>247</v>
      </c>
      <c r="I635" s="37" t="s">
        <v>69</v>
      </c>
      <c r="J635" s="37" t="s">
        <v>61</v>
      </c>
      <c r="L635" s="39">
        <v>10.199999999999999</v>
      </c>
      <c r="M635" s="38">
        <v>0.5</v>
      </c>
      <c r="N635" s="37" t="s">
        <v>49</v>
      </c>
      <c r="O635" s="37" t="s">
        <v>48</v>
      </c>
      <c r="P635" s="37">
        <v>200</v>
      </c>
      <c r="R635" s="40">
        <v>45041</v>
      </c>
      <c r="Y635" s="39">
        <v>9.9700000000000006</v>
      </c>
      <c r="Z635" s="39">
        <v>10.1</v>
      </c>
      <c r="AA635" s="39">
        <v>0.42</v>
      </c>
      <c r="AE635" s="37" t="s">
        <v>1786</v>
      </c>
      <c r="AF635" s="37" t="s">
        <v>74</v>
      </c>
      <c r="AG635" s="37" t="s">
        <v>1023</v>
      </c>
      <c r="AH635" s="38">
        <v>-2.2499999999999999E-2</v>
      </c>
    </row>
    <row r="636" spans="1:34" x14ac:dyDescent="0.2">
      <c r="A636" s="37" t="s">
        <v>2224</v>
      </c>
      <c r="B636" s="37" t="s">
        <v>1780</v>
      </c>
      <c r="C636" s="37" t="s">
        <v>1247</v>
      </c>
      <c r="F636" s="40">
        <v>44427</v>
      </c>
      <c r="G636" s="40">
        <v>44490</v>
      </c>
      <c r="H636" s="37">
        <v>18</v>
      </c>
      <c r="I636" s="37" t="s">
        <v>525</v>
      </c>
      <c r="J636" s="37" t="s">
        <v>54</v>
      </c>
      <c r="K636" s="37" t="s">
        <v>2066</v>
      </c>
      <c r="L636" s="39">
        <v>10.1</v>
      </c>
      <c r="M636" s="37" t="s">
        <v>1887</v>
      </c>
      <c r="N636" s="37" t="s">
        <v>57</v>
      </c>
      <c r="O636" s="37" t="s">
        <v>48</v>
      </c>
      <c r="P636" s="37">
        <v>207</v>
      </c>
      <c r="R636" s="40">
        <v>45041</v>
      </c>
      <c r="Y636" s="39">
        <v>9.8000000000000007</v>
      </c>
      <c r="Z636" s="39">
        <v>10.15</v>
      </c>
      <c r="AA636" s="39">
        <v>0.2</v>
      </c>
      <c r="AE636" s="37" t="s">
        <v>1781</v>
      </c>
      <c r="AF636" s="37" t="s">
        <v>1246</v>
      </c>
      <c r="AG636" s="37" t="s">
        <v>1245</v>
      </c>
      <c r="AH636" s="38">
        <v>-2.9700000000000001E-2</v>
      </c>
    </row>
    <row r="637" spans="1:34" x14ac:dyDescent="0.2">
      <c r="A637" s="37" t="s">
        <v>2225</v>
      </c>
      <c r="B637" s="37" t="s">
        <v>1780</v>
      </c>
      <c r="C637" s="37" t="s">
        <v>280</v>
      </c>
      <c r="F637" s="40">
        <v>44448</v>
      </c>
      <c r="G637" s="40">
        <v>44490</v>
      </c>
      <c r="H637" s="37" t="s">
        <v>256</v>
      </c>
      <c r="I637" s="37" t="s">
        <v>69</v>
      </c>
      <c r="J637" s="37" t="s">
        <v>54</v>
      </c>
      <c r="L637" s="39">
        <v>10.199999999999999</v>
      </c>
      <c r="M637" s="38">
        <v>0.5</v>
      </c>
      <c r="N637" s="37" t="s">
        <v>130</v>
      </c>
      <c r="O637" s="37" t="s">
        <v>48</v>
      </c>
      <c r="P637" s="37">
        <v>172.5</v>
      </c>
      <c r="R637" s="40">
        <v>44951</v>
      </c>
      <c r="Y637" s="39">
        <v>9.9700000000000006</v>
      </c>
      <c r="Z637" s="39">
        <v>10.09</v>
      </c>
      <c r="AA637" s="39">
        <v>0.32</v>
      </c>
      <c r="AE637" s="37" t="s">
        <v>1784</v>
      </c>
      <c r="AF637" s="37" t="s">
        <v>132</v>
      </c>
      <c r="AG637" s="37" t="s">
        <v>279</v>
      </c>
      <c r="AH637" s="38">
        <v>-2.2499999999999999E-2</v>
      </c>
    </row>
    <row r="638" spans="1:34" x14ac:dyDescent="0.2">
      <c r="A638" s="37" t="s">
        <v>2226</v>
      </c>
      <c r="B638" s="37" t="s">
        <v>1780</v>
      </c>
      <c r="C638" s="37" t="s">
        <v>100</v>
      </c>
      <c r="F638" s="40">
        <v>44474</v>
      </c>
      <c r="G638" s="40">
        <v>44490</v>
      </c>
      <c r="H638" s="37" t="s">
        <v>99</v>
      </c>
      <c r="I638" s="37" t="s">
        <v>69</v>
      </c>
      <c r="J638" s="37" t="s">
        <v>61</v>
      </c>
      <c r="L638" s="39">
        <v>10.199999999999999</v>
      </c>
      <c r="M638" s="38">
        <v>0.5</v>
      </c>
      <c r="N638" s="37" t="s">
        <v>72</v>
      </c>
      <c r="O638" s="37" t="s">
        <v>56</v>
      </c>
      <c r="P638" s="37">
        <v>230</v>
      </c>
      <c r="R638" s="40">
        <v>45041</v>
      </c>
      <c r="Y638" s="39">
        <v>9.91</v>
      </c>
      <c r="Z638" s="39">
        <v>10.130000000000001</v>
      </c>
      <c r="AA638" s="39">
        <v>0.47</v>
      </c>
      <c r="AE638" s="37" t="s">
        <v>1805</v>
      </c>
      <c r="AF638" s="37" t="s">
        <v>95</v>
      </c>
      <c r="AG638" s="37" t="s">
        <v>98</v>
      </c>
      <c r="AH638" s="38">
        <v>-2.8400000000000002E-2</v>
      </c>
    </row>
    <row r="639" spans="1:34" x14ac:dyDescent="0.2">
      <c r="A639" s="37" t="s">
        <v>2227</v>
      </c>
      <c r="B639" s="37" t="s">
        <v>1780</v>
      </c>
      <c r="C639" s="37" t="s">
        <v>753</v>
      </c>
      <c r="F639" s="40">
        <v>44327</v>
      </c>
      <c r="G639" s="40">
        <v>44491</v>
      </c>
      <c r="H639" s="37" t="s">
        <v>752</v>
      </c>
      <c r="I639" s="37" t="s">
        <v>53</v>
      </c>
      <c r="J639" s="37" t="s">
        <v>54</v>
      </c>
      <c r="L639" s="39">
        <v>10.1</v>
      </c>
      <c r="M639" s="38">
        <v>0.33329999999999999</v>
      </c>
      <c r="N639" s="37" t="s">
        <v>57</v>
      </c>
      <c r="O639" s="37" t="s">
        <v>56</v>
      </c>
      <c r="P639" s="37">
        <v>300</v>
      </c>
      <c r="R639" s="40">
        <v>44860</v>
      </c>
      <c r="Y639" s="39">
        <v>9.91</v>
      </c>
      <c r="Z639" s="39">
        <v>10</v>
      </c>
      <c r="AA639" s="39">
        <v>0.35</v>
      </c>
      <c r="AE639" s="37" t="s">
        <v>1419</v>
      </c>
      <c r="AF639" s="37" t="s">
        <v>122</v>
      </c>
      <c r="AG639" s="37" t="s">
        <v>751</v>
      </c>
      <c r="AH639" s="38">
        <v>-1.8800000000000001E-2</v>
      </c>
    </row>
    <row r="640" spans="1:34" x14ac:dyDescent="0.2">
      <c r="A640" s="37" t="s">
        <v>2228</v>
      </c>
      <c r="B640" s="37" t="s">
        <v>1780</v>
      </c>
      <c r="C640" s="37" t="s">
        <v>560</v>
      </c>
      <c r="F640" s="40">
        <v>44467</v>
      </c>
      <c r="G640" s="40">
        <v>44491</v>
      </c>
      <c r="H640" s="37" t="s">
        <v>128</v>
      </c>
      <c r="I640" s="37" t="s">
        <v>69</v>
      </c>
      <c r="J640" s="37" t="s">
        <v>61</v>
      </c>
      <c r="L640" s="39">
        <v>10.1</v>
      </c>
      <c r="M640" s="38">
        <v>0.5</v>
      </c>
      <c r="N640" s="37" t="s">
        <v>65</v>
      </c>
      <c r="O640" s="37" t="s">
        <v>219</v>
      </c>
      <c r="P640" s="37">
        <v>225</v>
      </c>
      <c r="R640" s="40">
        <v>44952</v>
      </c>
      <c r="Y640" s="39">
        <v>9.8699999999999992</v>
      </c>
      <c r="Z640" s="39">
        <v>10.09</v>
      </c>
      <c r="AA640" s="39">
        <v>0.46</v>
      </c>
      <c r="AE640" s="37" t="s">
        <v>1895</v>
      </c>
      <c r="AF640" s="37" t="s">
        <v>341</v>
      </c>
      <c r="AG640" s="37" t="s">
        <v>559</v>
      </c>
      <c r="AH640" s="38">
        <v>-2.3199999999999998E-2</v>
      </c>
    </row>
    <row r="641" spans="1:34" x14ac:dyDescent="0.2">
      <c r="A641" s="37" t="s">
        <v>2229</v>
      </c>
      <c r="B641" s="37" t="s">
        <v>1780</v>
      </c>
      <c r="C641" s="37" t="s">
        <v>950</v>
      </c>
      <c r="F641" s="40">
        <v>44475</v>
      </c>
      <c r="G641" s="40">
        <v>44491</v>
      </c>
      <c r="H641" s="37" t="s">
        <v>99</v>
      </c>
      <c r="I641" s="37" t="s">
        <v>69</v>
      </c>
      <c r="J641" s="37" t="s">
        <v>61</v>
      </c>
      <c r="L641" s="39">
        <v>10.25</v>
      </c>
      <c r="M641" s="38">
        <v>0.5</v>
      </c>
      <c r="N641" s="37" t="s">
        <v>140</v>
      </c>
      <c r="O641" s="37" t="s">
        <v>48</v>
      </c>
      <c r="P641" s="37">
        <v>345</v>
      </c>
      <c r="R641" s="40">
        <v>45042</v>
      </c>
      <c r="Y641" s="39">
        <v>9.9600000000000009</v>
      </c>
      <c r="Z641" s="39">
        <v>10.119999999999999</v>
      </c>
      <c r="AA641" s="39">
        <v>0.41</v>
      </c>
      <c r="AE641" s="37" t="s">
        <v>1782</v>
      </c>
      <c r="AF641" s="37" t="s">
        <v>51</v>
      </c>
      <c r="AG641" s="37" t="s">
        <v>949</v>
      </c>
      <c r="AH641" s="38">
        <v>-2.8299999999999999E-2</v>
      </c>
    </row>
    <row r="642" spans="1:34" x14ac:dyDescent="0.2">
      <c r="A642" s="37" t="s">
        <v>2230</v>
      </c>
      <c r="B642" s="37" t="s">
        <v>1780</v>
      </c>
      <c r="C642" s="37" t="s">
        <v>1311</v>
      </c>
      <c r="F642" s="40">
        <v>44452</v>
      </c>
      <c r="G642" s="40">
        <v>44496</v>
      </c>
      <c r="H642" s="37" t="s">
        <v>138</v>
      </c>
      <c r="I642" s="37" t="s">
        <v>107</v>
      </c>
      <c r="K642" s="37" t="s">
        <v>2066</v>
      </c>
      <c r="L642" s="39">
        <v>10.1</v>
      </c>
      <c r="M642" s="37" t="s">
        <v>1887</v>
      </c>
      <c r="N642" s="37" t="s">
        <v>130</v>
      </c>
      <c r="O642" s="37" t="s">
        <v>48</v>
      </c>
      <c r="P642" s="37">
        <v>126.5</v>
      </c>
      <c r="R642" s="40">
        <v>44863</v>
      </c>
      <c r="Y642" s="39">
        <v>9.91</v>
      </c>
      <c r="AE642" s="37" t="s">
        <v>1976</v>
      </c>
      <c r="AF642" s="37" t="s">
        <v>52</v>
      </c>
      <c r="AG642" s="37" t="s">
        <v>130</v>
      </c>
      <c r="AH642" s="38">
        <v>-1.8800000000000001E-2</v>
      </c>
    </row>
    <row r="643" spans="1:34" x14ac:dyDescent="0.2">
      <c r="A643" s="37" t="s">
        <v>2231</v>
      </c>
      <c r="B643" s="37" t="s">
        <v>1780</v>
      </c>
      <c r="C643" s="37" t="s">
        <v>768</v>
      </c>
      <c r="F643" s="40">
        <v>44470</v>
      </c>
      <c r="G643" s="40">
        <v>44496</v>
      </c>
      <c r="H643" s="37">
        <v>18</v>
      </c>
      <c r="I643" s="37" t="s">
        <v>69</v>
      </c>
      <c r="J643" s="37" t="s">
        <v>54</v>
      </c>
      <c r="L643" s="39">
        <v>10.25</v>
      </c>
      <c r="M643" s="38">
        <v>0.5</v>
      </c>
      <c r="N643" s="37" t="s">
        <v>130</v>
      </c>
      <c r="O643" s="37" t="s">
        <v>56</v>
      </c>
      <c r="P643" s="37">
        <v>115</v>
      </c>
      <c r="R643" s="40">
        <v>45045</v>
      </c>
      <c r="Y643" s="39">
        <v>9.9700000000000006</v>
      </c>
      <c r="Z643" s="39">
        <v>10.16</v>
      </c>
      <c r="AA643" s="39">
        <v>0.35</v>
      </c>
      <c r="AE643" s="37" t="s">
        <v>1841</v>
      </c>
      <c r="AF643" s="37" t="s">
        <v>136</v>
      </c>
      <c r="AG643" s="37" t="s">
        <v>767</v>
      </c>
      <c r="AH643" s="38">
        <v>-2.7300000000000001E-2</v>
      </c>
    </row>
    <row r="644" spans="1:34" x14ac:dyDescent="0.2">
      <c r="A644" s="37" t="s">
        <v>2232</v>
      </c>
      <c r="B644" s="37" t="s">
        <v>1780</v>
      </c>
      <c r="C644" s="37" t="s">
        <v>556</v>
      </c>
      <c r="F644" s="40">
        <v>44474</v>
      </c>
      <c r="G644" s="40">
        <v>44496</v>
      </c>
      <c r="H644" s="37">
        <v>18</v>
      </c>
      <c r="I644" s="37" t="s">
        <v>69</v>
      </c>
      <c r="J644" s="37" t="s">
        <v>61</v>
      </c>
      <c r="L644" s="39">
        <v>10.25</v>
      </c>
      <c r="M644" s="38">
        <v>0.5</v>
      </c>
      <c r="N644" s="37" t="s">
        <v>57</v>
      </c>
      <c r="O644" s="37" t="s">
        <v>48</v>
      </c>
      <c r="P644" s="37">
        <v>201.3</v>
      </c>
      <c r="R644" s="40">
        <v>45045</v>
      </c>
      <c r="Y644" s="39">
        <v>9.93</v>
      </c>
      <c r="Z644" s="39">
        <v>10.09</v>
      </c>
      <c r="AA644" s="39">
        <v>0.46</v>
      </c>
      <c r="AE644" s="37" t="s">
        <v>1805</v>
      </c>
      <c r="AF644" s="37" t="s">
        <v>68</v>
      </c>
      <c r="AG644" s="37" t="s">
        <v>555</v>
      </c>
      <c r="AH644" s="38">
        <v>-3.1199999999999999E-2</v>
      </c>
    </row>
    <row r="645" spans="1:34" x14ac:dyDescent="0.2">
      <c r="A645" s="37" t="s">
        <v>2233</v>
      </c>
      <c r="B645" s="37" t="s">
        <v>1780</v>
      </c>
      <c r="C645" s="37" t="s">
        <v>924</v>
      </c>
      <c r="F645" s="40">
        <v>44475</v>
      </c>
      <c r="G645" s="40">
        <v>44496</v>
      </c>
      <c r="H645" s="37">
        <v>15</v>
      </c>
      <c r="I645" s="37" t="s">
        <v>69</v>
      </c>
      <c r="J645" s="37" t="s">
        <v>61</v>
      </c>
      <c r="L645" s="39">
        <v>10.199999999999999</v>
      </c>
      <c r="M645" s="38">
        <v>0.5</v>
      </c>
      <c r="N645" s="37" t="s">
        <v>79</v>
      </c>
      <c r="O645" s="37" t="s">
        <v>48</v>
      </c>
      <c r="P645" s="37">
        <v>230</v>
      </c>
      <c r="R645" s="40">
        <v>44955</v>
      </c>
      <c r="Y645" s="39">
        <v>9.9499999999999993</v>
      </c>
      <c r="Z645" s="39">
        <v>10.06</v>
      </c>
      <c r="AA645" s="39">
        <v>0.17</v>
      </c>
      <c r="AE645" s="37" t="s">
        <v>1419</v>
      </c>
      <c r="AF645" s="37" t="s">
        <v>136</v>
      </c>
      <c r="AG645" s="37" t="s">
        <v>923</v>
      </c>
      <c r="AH645" s="38">
        <v>-2.4500000000000001E-2</v>
      </c>
    </row>
    <row r="646" spans="1:34" x14ac:dyDescent="0.2">
      <c r="A646" s="37" t="s">
        <v>2234</v>
      </c>
      <c r="B646" s="37" t="s">
        <v>1780</v>
      </c>
      <c r="C646" s="37" t="s">
        <v>620</v>
      </c>
      <c r="F646" s="40">
        <v>44477</v>
      </c>
      <c r="G646" s="40">
        <v>44496</v>
      </c>
      <c r="H646" s="37">
        <v>18</v>
      </c>
      <c r="I646" s="37" t="s">
        <v>69</v>
      </c>
      <c r="J646" s="37" t="s">
        <v>54</v>
      </c>
      <c r="L646" s="39">
        <v>10.1</v>
      </c>
      <c r="M646" s="38">
        <v>0.5</v>
      </c>
      <c r="N646" s="37" t="s">
        <v>130</v>
      </c>
      <c r="O646" s="37" t="s">
        <v>48</v>
      </c>
      <c r="P646" s="37">
        <v>126.5</v>
      </c>
      <c r="R646" s="40">
        <v>45045</v>
      </c>
      <c r="Y646" s="39">
        <v>9.77</v>
      </c>
      <c r="Z646" s="39">
        <v>9.9700000000000006</v>
      </c>
      <c r="AA646" s="39">
        <v>0.45</v>
      </c>
      <c r="AE646" s="37" t="s">
        <v>1844</v>
      </c>
      <c r="AF646" s="37" t="s">
        <v>112</v>
      </c>
      <c r="AG646" s="37" t="s">
        <v>619</v>
      </c>
      <c r="AH646" s="38">
        <v>-3.27E-2</v>
      </c>
    </row>
    <row r="647" spans="1:34" x14ac:dyDescent="0.2">
      <c r="A647" s="37" t="s">
        <v>2235</v>
      </c>
      <c r="B647" s="37" t="s">
        <v>1780</v>
      </c>
      <c r="C647" s="37" t="s">
        <v>210</v>
      </c>
      <c r="F647" s="40">
        <v>44477</v>
      </c>
      <c r="G647" s="40">
        <v>44496</v>
      </c>
      <c r="H647" s="37">
        <v>15</v>
      </c>
      <c r="I647" s="37" t="s">
        <v>69</v>
      </c>
      <c r="J647" s="37" t="s">
        <v>61</v>
      </c>
      <c r="L647" s="39">
        <v>10.199999999999999</v>
      </c>
      <c r="M647" s="38">
        <v>0.5</v>
      </c>
      <c r="N647" s="37" t="s">
        <v>79</v>
      </c>
      <c r="O647" s="37" t="s">
        <v>56</v>
      </c>
      <c r="P647" s="37">
        <v>230</v>
      </c>
      <c r="R647" s="40">
        <v>44955</v>
      </c>
      <c r="Y647" s="39">
        <v>9.9600000000000009</v>
      </c>
      <c r="Z647" s="39">
        <v>10.08</v>
      </c>
      <c r="AA647" s="39">
        <v>0.43</v>
      </c>
      <c r="AE647" s="37" t="s">
        <v>1796</v>
      </c>
      <c r="AF647" s="37" t="s">
        <v>111</v>
      </c>
      <c r="AG647" s="37" t="s">
        <v>208</v>
      </c>
      <c r="AH647" s="38">
        <v>-2.35E-2</v>
      </c>
    </row>
    <row r="648" spans="1:34" x14ac:dyDescent="0.2">
      <c r="A648" s="37" t="s">
        <v>581</v>
      </c>
      <c r="B648" s="37" t="s">
        <v>1780</v>
      </c>
      <c r="C648" s="37" t="s">
        <v>582</v>
      </c>
      <c r="F648" s="40">
        <v>44293</v>
      </c>
      <c r="G648" s="40">
        <v>44497</v>
      </c>
      <c r="H648" s="37" t="s">
        <v>138</v>
      </c>
      <c r="I648" s="37" t="s">
        <v>69</v>
      </c>
      <c r="J648" s="37" t="s">
        <v>61</v>
      </c>
      <c r="L648" s="39">
        <v>10.15</v>
      </c>
      <c r="M648" s="38">
        <v>0.5</v>
      </c>
      <c r="N648" s="37" t="s">
        <v>49</v>
      </c>
      <c r="O648" s="37" t="s">
        <v>48</v>
      </c>
      <c r="P648" s="37">
        <v>230</v>
      </c>
      <c r="R648" s="40">
        <v>44866</v>
      </c>
      <c r="Y648" s="39">
        <v>9.9700000000000006</v>
      </c>
      <c r="Z648" s="39">
        <v>10.14</v>
      </c>
      <c r="AA648" s="39">
        <v>0.25</v>
      </c>
      <c r="AE648" s="37" t="s">
        <v>1796</v>
      </c>
      <c r="AF648" s="37" t="s">
        <v>96</v>
      </c>
      <c r="AG648" s="37" t="s">
        <v>580</v>
      </c>
      <c r="AH648" s="38">
        <v>-1.77E-2</v>
      </c>
    </row>
    <row r="649" spans="1:34" x14ac:dyDescent="0.2">
      <c r="A649" s="37" t="s">
        <v>2236</v>
      </c>
      <c r="B649" s="37" t="s">
        <v>1780</v>
      </c>
      <c r="C649" s="37" t="s">
        <v>1197</v>
      </c>
      <c r="F649" s="40">
        <v>44309</v>
      </c>
      <c r="G649" s="40">
        <v>44497</v>
      </c>
      <c r="H649" s="37">
        <v>18</v>
      </c>
      <c r="I649" s="37" t="s">
        <v>69</v>
      </c>
      <c r="J649" s="37" t="s">
        <v>61</v>
      </c>
      <c r="L649" s="39">
        <v>10.199999999999999</v>
      </c>
      <c r="M649" s="38">
        <v>0.5</v>
      </c>
      <c r="N649" s="37" t="s">
        <v>79</v>
      </c>
      <c r="O649" s="37" t="s">
        <v>48</v>
      </c>
      <c r="P649" s="37">
        <v>230</v>
      </c>
      <c r="R649" s="40">
        <v>45047</v>
      </c>
      <c r="Y649" s="39">
        <v>9.91</v>
      </c>
      <c r="Z649" s="39">
        <v>10.1</v>
      </c>
      <c r="AA649" s="39">
        <v>0.4</v>
      </c>
      <c r="AE649" s="37" t="s">
        <v>1786</v>
      </c>
      <c r="AF649" s="37" t="s">
        <v>51</v>
      </c>
      <c r="AG649" s="37" t="s">
        <v>1196</v>
      </c>
      <c r="AH649" s="38">
        <v>-2.8899999999999999E-2</v>
      </c>
    </row>
    <row r="650" spans="1:34" x14ac:dyDescent="0.2">
      <c r="A650" s="37" t="s">
        <v>2237</v>
      </c>
      <c r="B650" s="37" t="s">
        <v>1780</v>
      </c>
      <c r="C650" s="37" t="s">
        <v>418</v>
      </c>
      <c r="F650" s="40">
        <v>44396</v>
      </c>
      <c r="G650" s="40">
        <v>44497</v>
      </c>
      <c r="H650" s="37" t="s">
        <v>159</v>
      </c>
      <c r="I650" s="37" t="s">
        <v>69</v>
      </c>
      <c r="J650" s="37" t="s">
        <v>54</v>
      </c>
      <c r="L650" s="39">
        <v>10.15</v>
      </c>
      <c r="M650" s="38">
        <v>0.5</v>
      </c>
      <c r="N650" s="37" t="s">
        <v>104</v>
      </c>
      <c r="O650" s="37" t="s">
        <v>48</v>
      </c>
      <c r="P650" s="37">
        <v>130</v>
      </c>
      <c r="R650" s="40">
        <v>44958</v>
      </c>
      <c r="Y650" s="39">
        <v>9.91</v>
      </c>
      <c r="Z650" s="39">
        <v>10.02</v>
      </c>
      <c r="AA650" s="39">
        <v>0.3</v>
      </c>
      <c r="AE650" s="37" t="s">
        <v>2238</v>
      </c>
      <c r="AF650" s="37" t="s">
        <v>209</v>
      </c>
      <c r="AG650" s="37" t="s">
        <v>417</v>
      </c>
      <c r="AH650" s="38">
        <v>-2.3599999999999999E-2</v>
      </c>
    </row>
    <row r="651" spans="1:34" x14ac:dyDescent="0.2">
      <c r="A651" s="37" t="s">
        <v>2239</v>
      </c>
      <c r="B651" s="37" t="s">
        <v>1780</v>
      </c>
      <c r="C651" s="37" t="s">
        <v>1699</v>
      </c>
      <c r="F651" s="40">
        <v>44470</v>
      </c>
      <c r="G651" s="40">
        <v>44497</v>
      </c>
      <c r="H651" s="37">
        <v>18</v>
      </c>
      <c r="I651" s="37" t="s">
        <v>69</v>
      </c>
      <c r="J651" s="37" t="s">
        <v>54</v>
      </c>
      <c r="L651" s="39">
        <v>10.199999999999999</v>
      </c>
      <c r="M651" s="38">
        <v>0.5</v>
      </c>
      <c r="N651" s="37" t="s">
        <v>72</v>
      </c>
      <c r="O651" s="37" t="s">
        <v>48</v>
      </c>
      <c r="P651" s="37">
        <v>230</v>
      </c>
      <c r="R651" s="40">
        <v>45047</v>
      </c>
      <c r="Y651" s="39">
        <v>9.92</v>
      </c>
      <c r="Z651" s="39">
        <v>10.050000000000001</v>
      </c>
      <c r="AA651" s="39">
        <v>0.39</v>
      </c>
      <c r="AE651" s="37" t="s">
        <v>1895</v>
      </c>
      <c r="AF651" s="37" t="s">
        <v>74</v>
      </c>
      <c r="AG651" s="37" t="s">
        <v>1698</v>
      </c>
      <c r="AH651" s="38">
        <v>-2.75E-2</v>
      </c>
    </row>
    <row r="652" spans="1:34" x14ac:dyDescent="0.2">
      <c r="A652" s="37" t="s">
        <v>2240</v>
      </c>
      <c r="B652" s="37" t="s">
        <v>1780</v>
      </c>
      <c r="C652" s="37" t="s">
        <v>404</v>
      </c>
      <c r="F652" s="40">
        <v>44267</v>
      </c>
      <c r="G652" s="40">
        <v>44498</v>
      </c>
      <c r="H652" s="37">
        <v>24</v>
      </c>
      <c r="I652" s="37" t="s">
        <v>69</v>
      </c>
      <c r="J652" s="37" t="s">
        <v>61</v>
      </c>
      <c r="L652" s="39">
        <v>10.1</v>
      </c>
      <c r="M652" s="38">
        <v>0.5</v>
      </c>
      <c r="N652" s="37" t="s">
        <v>57</v>
      </c>
      <c r="O652" s="37" t="s">
        <v>48</v>
      </c>
      <c r="P652" s="37">
        <v>200</v>
      </c>
      <c r="R652" s="40">
        <v>45232</v>
      </c>
      <c r="Y652" s="39">
        <v>9.76</v>
      </c>
      <c r="Z652" s="39">
        <v>9.94</v>
      </c>
      <c r="AA652" s="39">
        <v>0.49</v>
      </c>
      <c r="AE652" s="37" t="s">
        <v>1798</v>
      </c>
      <c r="AF652" s="37" t="s">
        <v>96</v>
      </c>
      <c r="AG652" s="37" t="s">
        <v>403</v>
      </c>
      <c r="AH652" s="38">
        <v>-3.3700000000000001E-2</v>
      </c>
    </row>
    <row r="653" spans="1:34" x14ac:dyDescent="0.2">
      <c r="A653" s="37" t="s">
        <v>2241</v>
      </c>
      <c r="B653" s="37" t="s">
        <v>1780</v>
      </c>
      <c r="C653" s="37" t="s">
        <v>570</v>
      </c>
      <c r="F653" s="40">
        <v>44280</v>
      </c>
      <c r="G653" s="40">
        <v>44498</v>
      </c>
      <c r="H653" s="37" t="s">
        <v>76</v>
      </c>
      <c r="I653" s="37" t="s">
        <v>69</v>
      </c>
      <c r="J653" s="37" t="s">
        <v>54</v>
      </c>
      <c r="L653" s="39">
        <v>10</v>
      </c>
      <c r="M653" s="38">
        <v>0.5</v>
      </c>
      <c r="N653" s="37" t="s">
        <v>57</v>
      </c>
      <c r="O653" s="37" t="s">
        <v>48</v>
      </c>
      <c r="P653" s="37">
        <v>263.8</v>
      </c>
      <c r="R653" s="40">
        <v>45048</v>
      </c>
      <c r="Y653" s="39">
        <v>9.68</v>
      </c>
      <c r="Z653" s="39">
        <v>9.81</v>
      </c>
      <c r="AA653" s="39">
        <v>0.51</v>
      </c>
      <c r="AE653" s="37" t="s">
        <v>1800</v>
      </c>
      <c r="AF653" s="37" t="s">
        <v>111</v>
      </c>
      <c r="AG653" s="37" t="s">
        <v>569</v>
      </c>
      <c r="AH653" s="38">
        <v>-3.2000000000000001E-2</v>
      </c>
    </row>
    <row r="654" spans="1:34" x14ac:dyDescent="0.2">
      <c r="A654" s="37" t="s">
        <v>2242</v>
      </c>
      <c r="B654" s="37" t="s">
        <v>1780</v>
      </c>
      <c r="C654" s="37" t="s">
        <v>1433</v>
      </c>
      <c r="F654" s="40">
        <v>44397</v>
      </c>
      <c r="G654" s="40">
        <v>44498</v>
      </c>
      <c r="H654" s="37">
        <v>18</v>
      </c>
      <c r="I654" s="37" t="s">
        <v>69</v>
      </c>
      <c r="J654" s="37" t="s">
        <v>61</v>
      </c>
      <c r="L654" s="39">
        <v>10.199999999999999</v>
      </c>
      <c r="M654" s="38">
        <v>0.5</v>
      </c>
      <c r="N654" s="37" t="s">
        <v>130</v>
      </c>
      <c r="O654" s="37" t="s">
        <v>216</v>
      </c>
      <c r="P654" s="37">
        <v>126.5</v>
      </c>
      <c r="R654" s="40">
        <v>45048</v>
      </c>
      <c r="Y654" s="39">
        <v>9.92</v>
      </c>
      <c r="Z654" s="39">
        <v>10.14</v>
      </c>
      <c r="AA654" s="39">
        <v>0.3</v>
      </c>
      <c r="AE654" s="37" t="s">
        <v>1844</v>
      </c>
      <c r="AF654" s="37" t="s">
        <v>394</v>
      </c>
      <c r="AG654" s="37" t="s">
        <v>1432</v>
      </c>
      <c r="AH654" s="38">
        <v>-2.75E-2</v>
      </c>
    </row>
    <row r="655" spans="1:34" x14ac:dyDescent="0.2">
      <c r="A655" s="37" t="s">
        <v>2243</v>
      </c>
      <c r="B655" s="37" t="s">
        <v>1780</v>
      </c>
      <c r="C655" s="37" t="s">
        <v>1679</v>
      </c>
      <c r="F655" s="40">
        <v>44414</v>
      </c>
      <c r="G655" s="40">
        <v>44498</v>
      </c>
      <c r="H655" s="37">
        <v>18</v>
      </c>
      <c r="I655" s="37" t="s">
        <v>69</v>
      </c>
      <c r="J655" s="37" t="s">
        <v>61</v>
      </c>
      <c r="L655" s="39">
        <v>10.199999999999999</v>
      </c>
      <c r="M655" s="38">
        <v>0.5</v>
      </c>
      <c r="N655" s="37" t="s">
        <v>57</v>
      </c>
      <c r="O655" s="37" t="s">
        <v>48</v>
      </c>
      <c r="P655" s="37">
        <v>230</v>
      </c>
      <c r="R655" s="40">
        <v>45048</v>
      </c>
      <c r="Y655" s="39">
        <v>9.9</v>
      </c>
      <c r="Z655" s="39">
        <v>10.01</v>
      </c>
      <c r="AA655" s="39">
        <v>0.35</v>
      </c>
      <c r="AE655" s="37" t="s">
        <v>1865</v>
      </c>
      <c r="AF655" s="37" t="s">
        <v>1678</v>
      </c>
      <c r="AG655" s="37" t="s">
        <v>1677</v>
      </c>
      <c r="AH655" s="38">
        <v>-2.9399999999999999E-2</v>
      </c>
    </row>
    <row r="656" spans="1:34" x14ac:dyDescent="0.2">
      <c r="A656" s="37" t="s">
        <v>2244</v>
      </c>
      <c r="B656" s="37" t="s">
        <v>1780</v>
      </c>
      <c r="C656" s="37" t="s">
        <v>1613</v>
      </c>
      <c r="F656" s="40">
        <v>44453</v>
      </c>
      <c r="G656" s="40">
        <v>44498</v>
      </c>
      <c r="H656" s="37">
        <v>15</v>
      </c>
      <c r="I656" s="37" t="s">
        <v>53</v>
      </c>
      <c r="J656" s="37" t="s">
        <v>61</v>
      </c>
      <c r="L656" s="39">
        <v>10.25</v>
      </c>
      <c r="M656" s="38">
        <v>0.33329999999999999</v>
      </c>
      <c r="N656" s="37" t="s">
        <v>130</v>
      </c>
      <c r="O656" s="37" t="s">
        <v>48</v>
      </c>
      <c r="P656" s="37">
        <v>172.5</v>
      </c>
      <c r="R656" s="40">
        <v>44959</v>
      </c>
      <c r="Y656" s="39">
        <v>10.16</v>
      </c>
      <c r="Z656" s="39">
        <v>10.01</v>
      </c>
      <c r="AA656" s="39">
        <v>0.22</v>
      </c>
      <c r="AE656" s="37" t="s">
        <v>1419</v>
      </c>
      <c r="AF656" s="37" t="s">
        <v>96</v>
      </c>
      <c r="AG656" s="37" t="s">
        <v>1612</v>
      </c>
      <c r="AH656" s="38">
        <v>-8.8000000000000005E-3</v>
      </c>
    </row>
    <row r="657" spans="1:34" x14ac:dyDescent="0.2">
      <c r="A657" s="37" t="s">
        <v>2245</v>
      </c>
      <c r="B657" s="37" t="s">
        <v>1780</v>
      </c>
      <c r="C657" s="37" t="s">
        <v>164</v>
      </c>
      <c r="F657" s="40">
        <v>44463</v>
      </c>
      <c r="G657" s="40">
        <v>44501</v>
      </c>
      <c r="H657" s="37" t="s">
        <v>163</v>
      </c>
      <c r="I657" s="37" t="s">
        <v>162</v>
      </c>
      <c r="J657" s="37" t="s">
        <v>61</v>
      </c>
      <c r="L657" s="39">
        <v>10.15</v>
      </c>
      <c r="M657" s="38">
        <v>0.75</v>
      </c>
      <c r="N657" s="37" t="s">
        <v>49</v>
      </c>
      <c r="O657" s="37" t="s">
        <v>48</v>
      </c>
      <c r="P657" s="37">
        <v>101.2</v>
      </c>
      <c r="R657" s="40">
        <v>44868</v>
      </c>
      <c r="Y657" s="39">
        <v>9.98</v>
      </c>
      <c r="Z657" s="39">
        <v>10.17</v>
      </c>
      <c r="AA657" s="39">
        <v>0.19</v>
      </c>
      <c r="AE657" s="37" t="s">
        <v>1903</v>
      </c>
      <c r="AF657" s="37" t="s">
        <v>136</v>
      </c>
      <c r="AG657" s="37" t="s">
        <v>161</v>
      </c>
      <c r="AH657" s="38">
        <v>-1.67E-2</v>
      </c>
    </row>
    <row r="658" spans="1:34" x14ac:dyDescent="0.2">
      <c r="A658" s="37" t="s">
        <v>2246</v>
      </c>
      <c r="B658" s="37" t="s">
        <v>1780</v>
      </c>
      <c r="C658" s="37" t="s">
        <v>248</v>
      </c>
      <c r="F658" s="40">
        <v>44245</v>
      </c>
      <c r="G658" s="40">
        <v>44503</v>
      </c>
      <c r="H658" s="37" t="s">
        <v>247</v>
      </c>
      <c r="I658" s="37" t="s">
        <v>69</v>
      </c>
      <c r="J658" s="37" t="s">
        <v>54</v>
      </c>
      <c r="L658" s="39">
        <v>10.199999999999999</v>
      </c>
      <c r="M658" s="38">
        <v>0.5</v>
      </c>
      <c r="N658" s="37" t="s">
        <v>49</v>
      </c>
      <c r="O658" s="37" t="s">
        <v>48</v>
      </c>
      <c r="P658" s="37">
        <v>414</v>
      </c>
      <c r="R658" s="40">
        <v>45051</v>
      </c>
      <c r="Y658" s="39">
        <v>9.9</v>
      </c>
      <c r="Z658" s="39">
        <v>10.09</v>
      </c>
      <c r="AA658" s="39">
        <v>0.41</v>
      </c>
      <c r="AE658" s="37" t="s">
        <v>1811</v>
      </c>
      <c r="AF658" s="37" t="s">
        <v>122</v>
      </c>
      <c r="AG658" s="37" t="s">
        <v>246</v>
      </c>
      <c r="AH658" s="38">
        <v>-2.9399999999999999E-2</v>
      </c>
    </row>
    <row r="659" spans="1:34" x14ac:dyDescent="0.2">
      <c r="A659" s="37" t="s">
        <v>2247</v>
      </c>
      <c r="B659" s="37" t="s">
        <v>1780</v>
      </c>
      <c r="C659" s="37" t="s">
        <v>1169</v>
      </c>
      <c r="F659" s="40">
        <v>44342</v>
      </c>
      <c r="G659" s="40">
        <v>44503</v>
      </c>
      <c r="H659" s="37" t="s">
        <v>163</v>
      </c>
      <c r="I659" s="37" t="s">
        <v>69</v>
      </c>
      <c r="J659" s="37" t="s">
        <v>54</v>
      </c>
      <c r="L659" s="39">
        <v>10.199999999999999</v>
      </c>
      <c r="M659" s="38">
        <v>0.5</v>
      </c>
      <c r="N659" s="37" t="s">
        <v>79</v>
      </c>
      <c r="O659" s="37" t="s">
        <v>48</v>
      </c>
      <c r="P659" s="37">
        <v>97.8</v>
      </c>
      <c r="R659" s="40">
        <v>44870</v>
      </c>
      <c r="Y659" s="39">
        <v>10.029999999999999</v>
      </c>
      <c r="Z659" s="39">
        <v>10.119999999999999</v>
      </c>
      <c r="AA659" s="39">
        <v>0.26</v>
      </c>
      <c r="AE659" s="37" t="s">
        <v>2114</v>
      </c>
      <c r="AF659" s="37" t="s">
        <v>106</v>
      </c>
      <c r="AG659" s="37" t="s">
        <v>118</v>
      </c>
      <c r="AH659" s="38">
        <v>-1.67E-2</v>
      </c>
    </row>
    <row r="660" spans="1:34" x14ac:dyDescent="0.2">
      <c r="A660" s="37" t="s">
        <v>2248</v>
      </c>
      <c r="B660" s="37" t="s">
        <v>1780</v>
      </c>
      <c r="C660" s="37" t="s">
        <v>926</v>
      </c>
      <c r="F660" s="40">
        <v>44361</v>
      </c>
      <c r="G660" s="40">
        <v>44503</v>
      </c>
      <c r="H660" s="37">
        <v>18</v>
      </c>
      <c r="I660" s="37" t="s">
        <v>69</v>
      </c>
      <c r="J660" s="37" t="s">
        <v>61</v>
      </c>
      <c r="L660" s="39">
        <v>10.15</v>
      </c>
      <c r="M660" s="38">
        <v>0.5</v>
      </c>
      <c r="N660" s="37" t="s">
        <v>49</v>
      </c>
      <c r="O660" s="37" t="s">
        <v>48</v>
      </c>
      <c r="P660" s="37">
        <v>115</v>
      </c>
      <c r="R660" s="40">
        <v>45051</v>
      </c>
      <c r="Y660" s="39">
        <v>9.8000000000000007</v>
      </c>
      <c r="Z660" s="39">
        <v>9.9700000000000006</v>
      </c>
      <c r="AA660" s="39">
        <v>0.41</v>
      </c>
      <c r="AE660" s="37" t="s">
        <v>1788</v>
      </c>
      <c r="AF660" s="37" t="s">
        <v>52</v>
      </c>
      <c r="AG660" s="37" t="s">
        <v>925</v>
      </c>
      <c r="AH660" s="38">
        <v>-3.4500000000000003E-2</v>
      </c>
    </row>
    <row r="661" spans="1:34" x14ac:dyDescent="0.2">
      <c r="A661" s="37" t="s">
        <v>2249</v>
      </c>
      <c r="B661" s="37" t="s">
        <v>1780</v>
      </c>
      <c r="C661" s="37" t="s">
        <v>282</v>
      </c>
      <c r="F661" s="40">
        <v>44421</v>
      </c>
      <c r="G661" s="40">
        <v>44503</v>
      </c>
      <c r="H661" s="37">
        <v>18</v>
      </c>
      <c r="I661" s="37" t="s">
        <v>137</v>
      </c>
      <c r="J661" s="37" t="s">
        <v>61</v>
      </c>
      <c r="L661" s="39">
        <v>10.199999999999999</v>
      </c>
      <c r="M661" s="38">
        <v>1</v>
      </c>
      <c r="N661" s="37" t="s">
        <v>49</v>
      </c>
      <c r="O661" s="37" t="s">
        <v>48</v>
      </c>
      <c r="P661" s="37">
        <v>115</v>
      </c>
      <c r="R661" s="40">
        <v>45051</v>
      </c>
      <c r="Y661" s="39">
        <v>9.9</v>
      </c>
      <c r="Z661" s="39">
        <v>10.050000000000001</v>
      </c>
      <c r="AA661" s="39">
        <v>0.22</v>
      </c>
      <c r="AE661" s="37" t="s">
        <v>1945</v>
      </c>
      <c r="AF661" s="37" t="s">
        <v>106</v>
      </c>
      <c r="AG661" s="37" t="s">
        <v>281</v>
      </c>
      <c r="AH661" s="38">
        <v>-2.9399999999999999E-2</v>
      </c>
    </row>
    <row r="662" spans="1:34" x14ac:dyDescent="0.2">
      <c r="A662" s="37" t="s">
        <v>2250</v>
      </c>
      <c r="B662" s="37" t="s">
        <v>1780</v>
      </c>
      <c r="C662" s="37" t="s">
        <v>719</v>
      </c>
      <c r="F662" s="40">
        <v>44442</v>
      </c>
      <c r="G662" s="40">
        <v>44503</v>
      </c>
      <c r="H662" s="37" t="s">
        <v>181</v>
      </c>
      <c r="I662" s="37" t="s">
        <v>69</v>
      </c>
      <c r="J662" s="37" t="s">
        <v>61</v>
      </c>
      <c r="L662" s="39">
        <v>10.199999999999999</v>
      </c>
      <c r="M662" s="38">
        <v>0.5</v>
      </c>
      <c r="N662" s="37" t="s">
        <v>72</v>
      </c>
      <c r="O662" s="37" t="s">
        <v>48</v>
      </c>
      <c r="P662" s="37">
        <v>201.3</v>
      </c>
      <c r="R662" s="40">
        <v>44962</v>
      </c>
      <c r="Y662" s="39">
        <v>9.9600000000000009</v>
      </c>
      <c r="Z662" s="39">
        <v>10.039999999999999</v>
      </c>
      <c r="AA662" s="39">
        <v>0.26</v>
      </c>
      <c r="AE662" s="37" t="s">
        <v>1981</v>
      </c>
      <c r="AF662" s="37" t="s">
        <v>52</v>
      </c>
      <c r="AG662" s="37" t="s">
        <v>718</v>
      </c>
      <c r="AH662" s="38">
        <v>-2.35E-2</v>
      </c>
    </row>
    <row r="663" spans="1:34" x14ac:dyDescent="0.2">
      <c r="A663" s="37" t="s">
        <v>2251</v>
      </c>
      <c r="B663" s="37" t="s">
        <v>1780</v>
      </c>
      <c r="C663" s="37" t="s">
        <v>628</v>
      </c>
      <c r="F663" s="40">
        <v>44476</v>
      </c>
      <c r="G663" s="40">
        <v>44503</v>
      </c>
      <c r="H663" s="37">
        <v>15</v>
      </c>
      <c r="I663" s="37" t="s">
        <v>69</v>
      </c>
      <c r="J663" s="37" t="s">
        <v>61</v>
      </c>
      <c r="L663" s="39">
        <v>10.199999999999999</v>
      </c>
      <c r="M663" s="38">
        <v>0.5</v>
      </c>
      <c r="N663" s="37" t="s">
        <v>66</v>
      </c>
      <c r="O663" s="37" t="s">
        <v>48</v>
      </c>
      <c r="P663" s="37">
        <v>264.5</v>
      </c>
      <c r="R663" s="40">
        <v>44962</v>
      </c>
      <c r="Y663" s="39">
        <v>9.98</v>
      </c>
      <c r="Z663" s="39">
        <v>10.09</v>
      </c>
      <c r="AA663" s="39">
        <v>0.28999999999999998</v>
      </c>
      <c r="AE663" s="37" t="s">
        <v>1784</v>
      </c>
      <c r="AF663" s="37" t="s">
        <v>51</v>
      </c>
      <c r="AG663" s="37" t="s">
        <v>627</v>
      </c>
      <c r="AH663" s="38">
        <v>-2.1600000000000001E-2</v>
      </c>
    </row>
    <row r="664" spans="1:34" x14ac:dyDescent="0.2">
      <c r="A664" s="37" t="s">
        <v>2252</v>
      </c>
      <c r="B664" s="37" t="s">
        <v>1780</v>
      </c>
      <c r="C664" s="37" t="s">
        <v>312</v>
      </c>
      <c r="F664" s="40">
        <v>44266</v>
      </c>
      <c r="G664" s="40">
        <v>44504</v>
      </c>
      <c r="H664" s="37">
        <v>15</v>
      </c>
      <c r="I664" s="37" t="s">
        <v>69</v>
      </c>
      <c r="J664" s="37" t="s">
        <v>61</v>
      </c>
      <c r="L664" s="39">
        <v>10.199999999999999</v>
      </c>
      <c r="M664" s="38">
        <v>0.5</v>
      </c>
      <c r="N664" s="37" t="s">
        <v>310</v>
      </c>
      <c r="O664" s="37" t="s">
        <v>48</v>
      </c>
      <c r="P664" s="37">
        <v>155</v>
      </c>
      <c r="R664" s="40">
        <v>44965</v>
      </c>
      <c r="Y664" s="39">
        <v>9.91</v>
      </c>
      <c r="Z664" s="39">
        <v>10.07</v>
      </c>
      <c r="AA664" s="39">
        <v>0.19</v>
      </c>
      <c r="AE664" s="37" t="s">
        <v>1419</v>
      </c>
      <c r="AF664" s="37" t="s">
        <v>52</v>
      </c>
      <c r="AG664" s="37" t="s">
        <v>311</v>
      </c>
      <c r="AH664" s="38">
        <v>-2.8400000000000002E-2</v>
      </c>
    </row>
    <row r="665" spans="1:34" x14ac:dyDescent="0.2">
      <c r="A665" s="37" t="s">
        <v>2253</v>
      </c>
      <c r="B665" s="37" t="s">
        <v>1780</v>
      </c>
      <c r="C665" s="37" t="s">
        <v>392</v>
      </c>
      <c r="F665" s="40">
        <v>44274</v>
      </c>
      <c r="G665" s="40">
        <v>44504</v>
      </c>
      <c r="H665" s="37" t="s">
        <v>391</v>
      </c>
      <c r="I665" s="37" t="s">
        <v>69</v>
      </c>
      <c r="J665" s="37" t="s">
        <v>54</v>
      </c>
      <c r="L665" s="39">
        <v>10.199999999999999</v>
      </c>
      <c r="M665" s="38">
        <v>0.5</v>
      </c>
      <c r="N665" s="37" t="s">
        <v>130</v>
      </c>
      <c r="O665" s="37" t="s">
        <v>48</v>
      </c>
      <c r="P665" s="37">
        <v>230</v>
      </c>
      <c r="R665" s="40">
        <v>44965</v>
      </c>
      <c r="Y665" s="39">
        <v>9.9600000000000009</v>
      </c>
      <c r="Z665" s="39">
        <v>10.1</v>
      </c>
      <c r="AA665" s="39">
        <v>0.32</v>
      </c>
      <c r="AE665" s="37" t="s">
        <v>1895</v>
      </c>
      <c r="AF665" s="37" t="s">
        <v>242</v>
      </c>
      <c r="AG665" s="37" t="s">
        <v>390</v>
      </c>
      <c r="AH665" s="38">
        <v>-2.35E-2</v>
      </c>
    </row>
    <row r="666" spans="1:34" x14ac:dyDescent="0.2">
      <c r="A666" s="37" t="s">
        <v>793</v>
      </c>
      <c r="B666" s="37" t="s">
        <v>1780</v>
      </c>
      <c r="C666" s="37" t="s">
        <v>794</v>
      </c>
      <c r="F666" s="40">
        <v>44274</v>
      </c>
      <c r="G666" s="40">
        <v>44504</v>
      </c>
      <c r="H666" s="37" t="s">
        <v>792</v>
      </c>
      <c r="I666" s="37" t="s">
        <v>69</v>
      </c>
      <c r="J666" s="37" t="s">
        <v>61</v>
      </c>
      <c r="L666" s="39">
        <v>10.1</v>
      </c>
      <c r="M666" s="38">
        <v>0.5</v>
      </c>
      <c r="N666" s="37" t="s">
        <v>79</v>
      </c>
      <c r="O666" s="37" t="s">
        <v>48</v>
      </c>
      <c r="P666" s="37">
        <v>125</v>
      </c>
      <c r="R666" s="40">
        <v>44873</v>
      </c>
      <c r="Y666" s="39">
        <v>9.91</v>
      </c>
      <c r="Z666" s="39">
        <v>9.99</v>
      </c>
      <c r="AA666" s="39">
        <v>0.25</v>
      </c>
      <c r="AE666" s="37" t="s">
        <v>822</v>
      </c>
      <c r="AF666" s="37" t="s">
        <v>242</v>
      </c>
      <c r="AG666" s="37" t="s">
        <v>118</v>
      </c>
      <c r="AH666" s="38">
        <v>-1.8800000000000001E-2</v>
      </c>
    </row>
    <row r="667" spans="1:34" x14ac:dyDescent="0.2">
      <c r="A667" s="37" t="s">
        <v>2254</v>
      </c>
      <c r="B667" s="37" t="s">
        <v>1780</v>
      </c>
      <c r="C667" s="37" t="s">
        <v>1382</v>
      </c>
      <c r="F667" s="40">
        <v>44281</v>
      </c>
      <c r="G667" s="40">
        <v>44504</v>
      </c>
      <c r="H667" s="37" t="s">
        <v>91</v>
      </c>
      <c r="I667" s="37" t="s">
        <v>69</v>
      </c>
      <c r="J667" s="37" t="s">
        <v>54</v>
      </c>
      <c r="L667" s="39">
        <v>10.199999999999999</v>
      </c>
      <c r="M667" s="38">
        <v>0.5</v>
      </c>
      <c r="N667" s="37" t="s">
        <v>72</v>
      </c>
      <c r="O667" s="37" t="s">
        <v>48</v>
      </c>
      <c r="P667" s="37">
        <v>345</v>
      </c>
      <c r="R667" s="40">
        <v>45054</v>
      </c>
      <c r="Y667" s="39">
        <v>9.93</v>
      </c>
      <c r="Z667" s="39">
        <v>10.06</v>
      </c>
      <c r="AA667" s="39">
        <v>0.45</v>
      </c>
      <c r="AE667" s="37" t="s">
        <v>1786</v>
      </c>
      <c r="AF667" s="37" t="s">
        <v>87</v>
      </c>
      <c r="AG667" s="37" t="s">
        <v>1381</v>
      </c>
      <c r="AH667" s="38">
        <v>-2.6499999999999999E-2</v>
      </c>
    </row>
    <row r="668" spans="1:34" x14ac:dyDescent="0.2">
      <c r="A668" s="37" t="s">
        <v>877</v>
      </c>
      <c r="B668" s="37" t="s">
        <v>1780</v>
      </c>
      <c r="C668" s="37" t="s">
        <v>878</v>
      </c>
      <c r="F668" s="40">
        <v>44288</v>
      </c>
      <c r="G668" s="40">
        <v>44504</v>
      </c>
      <c r="H668" s="37" t="s">
        <v>116</v>
      </c>
      <c r="I668" s="37" t="s">
        <v>69</v>
      </c>
      <c r="J668" s="37" t="s">
        <v>61</v>
      </c>
      <c r="L668" s="39">
        <v>10.199999999999999</v>
      </c>
      <c r="M668" s="38">
        <v>0.5</v>
      </c>
      <c r="N668" s="37" t="s">
        <v>66</v>
      </c>
      <c r="O668" s="37" t="s">
        <v>48</v>
      </c>
      <c r="P668" s="37">
        <v>299</v>
      </c>
      <c r="R668" s="40">
        <v>45054</v>
      </c>
      <c r="Y668" s="39">
        <v>9.8000000000000007</v>
      </c>
      <c r="Z668" s="39">
        <v>10.09</v>
      </c>
      <c r="AA668" s="39">
        <v>0.47</v>
      </c>
      <c r="AE668" s="37" t="s">
        <v>1811</v>
      </c>
      <c r="AF668" s="37" t="s">
        <v>51</v>
      </c>
      <c r="AG668" s="37" t="s">
        <v>66</v>
      </c>
      <c r="AH668" s="38">
        <v>-3.9199999999999999E-2</v>
      </c>
    </row>
    <row r="669" spans="1:34" x14ac:dyDescent="0.2">
      <c r="A669" s="37" t="s">
        <v>2255</v>
      </c>
      <c r="B669" s="37" t="s">
        <v>1780</v>
      </c>
      <c r="C669" s="37" t="s">
        <v>831</v>
      </c>
      <c r="F669" s="40">
        <v>44442</v>
      </c>
      <c r="G669" s="40">
        <v>44504</v>
      </c>
      <c r="H669" s="37" t="s">
        <v>830</v>
      </c>
      <c r="I669" s="37" t="s">
        <v>137</v>
      </c>
      <c r="J669" s="37" t="s">
        <v>54</v>
      </c>
      <c r="L669" s="39">
        <v>10.15</v>
      </c>
      <c r="M669" s="38">
        <v>1</v>
      </c>
      <c r="N669" s="37" t="s">
        <v>57</v>
      </c>
      <c r="O669" s="37" t="s">
        <v>48</v>
      </c>
      <c r="P669" s="37">
        <v>115</v>
      </c>
      <c r="R669" s="40">
        <v>44873</v>
      </c>
      <c r="Y669" s="39">
        <v>9.9600000000000009</v>
      </c>
      <c r="Z669" s="39">
        <v>10.199999999999999</v>
      </c>
      <c r="AA669" s="39">
        <v>0.21</v>
      </c>
      <c r="AE669" s="37" t="s">
        <v>1903</v>
      </c>
      <c r="AF669" s="37" t="s">
        <v>524</v>
      </c>
      <c r="AG669" s="37" t="s">
        <v>829</v>
      </c>
      <c r="AH669" s="38">
        <v>-1.8700000000000001E-2</v>
      </c>
    </row>
    <row r="670" spans="1:34" x14ac:dyDescent="0.2">
      <c r="A670" s="37" t="s">
        <v>2256</v>
      </c>
      <c r="B670" s="37" t="s">
        <v>1780</v>
      </c>
      <c r="C670" s="37" t="s">
        <v>803</v>
      </c>
      <c r="F670" s="40">
        <v>44476</v>
      </c>
      <c r="G670" s="40">
        <v>44504</v>
      </c>
      <c r="H670" s="37">
        <v>15</v>
      </c>
      <c r="I670" s="37" t="s">
        <v>69</v>
      </c>
      <c r="J670" s="37" t="s">
        <v>61</v>
      </c>
      <c r="L670" s="39">
        <v>10.199999999999999</v>
      </c>
      <c r="M670" s="38">
        <v>0.5</v>
      </c>
      <c r="N670" s="37" t="s">
        <v>66</v>
      </c>
      <c r="O670" s="37" t="s">
        <v>48</v>
      </c>
      <c r="P670" s="37">
        <v>345</v>
      </c>
      <c r="R670" s="40">
        <v>44965</v>
      </c>
      <c r="Y670" s="39">
        <v>9.9600000000000009</v>
      </c>
      <c r="Z670" s="39">
        <v>10.130000000000001</v>
      </c>
      <c r="AA670" s="39">
        <v>0.33</v>
      </c>
      <c r="AE670" s="37" t="s">
        <v>1419</v>
      </c>
      <c r="AF670" s="37" t="s">
        <v>136</v>
      </c>
      <c r="AG670" s="37" t="s">
        <v>802</v>
      </c>
      <c r="AH670" s="38">
        <v>-2.35E-2</v>
      </c>
    </row>
    <row r="671" spans="1:34" x14ac:dyDescent="0.2">
      <c r="A671" s="37" t="s">
        <v>2257</v>
      </c>
      <c r="B671" s="37" t="s">
        <v>1780</v>
      </c>
      <c r="C671" s="37" t="s">
        <v>707</v>
      </c>
      <c r="F671" s="40">
        <v>44482</v>
      </c>
      <c r="G671" s="40">
        <v>44504</v>
      </c>
      <c r="H671" s="37" t="s">
        <v>256</v>
      </c>
      <c r="I671" s="37" t="s">
        <v>69</v>
      </c>
      <c r="J671" s="37" t="s">
        <v>61</v>
      </c>
      <c r="L671" s="39">
        <v>10.15</v>
      </c>
      <c r="M671" s="38">
        <v>0.5</v>
      </c>
      <c r="N671" s="37" t="s">
        <v>79</v>
      </c>
      <c r="O671" s="37" t="s">
        <v>56</v>
      </c>
      <c r="P671" s="37">
        <v>230</v>
      </c>
      <c r="R671" s="40">
        <v>44965</v>
      </c>
      <c r="Y671" s="39">
        <v>9.91</v>
      </c>
      <c r="Z671" s="39">
        <v>10.06</v>
      </c>
      <c r="AA671" s="39">
        <v>0.38</v>
      </c>
      <c r="AE671" s="37" t="s">
        <v>1818</v>
      </c>
      <c r="AF671" s="37" t="s">
        <v>74</v>
      </c>
      <c r="AG671" s="37" t="s">
        <v>706</v>
      </c>
      <c r="AH671" s="38">
        <v>-2.3300000000000001E-2</v>
      </c>
    </row>
    <row r="672" spans="1:34" x14ac:dyDescent="0.2">
      <c r="A672" s="37" t="s">
        <v>2258</v>
      </c>
      <c r="B672" s="37" t="s">
        <v>1780</v>
      </c>
      <c r="C672" s="37" t="s">
        <v>1325</v>
      </c>
      <c r="F672" s="40">
        <v>44483</v>
      </c>
      <c r="G672" s="40">
        <v>44504</v>
      </c>
      <c r="H672" s="37">
        <v>12</v>
      </c>
      <c r="I672" s="37" t="s">
        <v>137</v>
      </c>
      <c r="J672" s="37" t="s">
        <v>54</v>
      </c>
      <c r="L672" s="39">
        <v>10.15</v>
      </c>
      <c r="M672" s="38">
        <v>1</v>
      </c>
      <c r="N672" s="37" t="s">
        <v>130</v>
      </c>
      <c r="O672" s="37" t="s">
        <v>48</v>
      </c>
      <c r="P672" s="37">
        <v>115</v>
      </c>
      <c r="R672" s="40">
        <v>44873</v>
      </c>
      <c r="Y672" s="39">
        <v>9.9600000000000009</v>
      </c>
      <c r="Z672" s="39">
        <v>10.220000000000001</v>
      </c>
      <c r="AA672" s="39">
        <v>0.2</v>
      </c>
      <c r="AE672" s="37" t="s">
        <v>2192</v>
      </c>
      <c r="AF672" s="37" t="s">
        <v>453</v>
      </c>
      <c r="AG672" s="37" t="s">
        <v>1324</v>
      </c>
      <c r="AH672" s="38">
        <v>-1.8700000000000001E-2</v>
      </c>
    </row>
    <row r="673" spans="1:34" x14ac:dyDescent="0.2">
      <c r="A673" s="37" t="s">
        <v>2259</v>
      </c>
      <c r="B673" s="37" t="s">
        <v>1780</v>
      </c>
      <c r="C673" s="37" t="s">
        <v>1182</v>
      </c>
      <c r="F673" s="40">
        <v>44484</v>
      </c>
      <c r="G673" s="40">
        <v>44504</v>
      </c>
      <c r="H673" s="37">
        <v>18</v>
      </c>
      <c r="I673" s="37" t="s">
        <v>162</v>
      </c>
      <c r="J673" s="37" t="s">
        <v>61</v>
      </c>
      <c r="L673" s="39">
        <v>10.199999999999999</v>
      </c>
      <c r="M673" s="38">
        <v>0.75</v>
      </c>
      <c r="N673" s="37" t="s">
        <v>72</v>
      </c>
      <c r="O673" s="37" t="s">
        <v>216</v>
      </c>
      <c r="P673" s="37">
        <v>172.5</v>
      </c>
      <c r="R673" s="40">
        <v>45054</v>
      </c>
      <c r="Y673" s="39">
        <v>9.9</v>
      </c>
      <c r="Z673" s="39">
        <v>10.02</v>
      </c>
      <c r="AA673" s="39">
        <v>0.23</v>
      </c>
      <c r="AE673" s="37" t="s">
        <v>1781</v>
      </c>
      <c r="AF673" s="37" t="s">
        <v>394</v>
      </c>
      <c r="AG673" s="37" t="s">
        <v>1181</v>
      </c>
      <c r="AH673" s="38">
        <v>-2.9399999999999999E-2</v>
      </c>
    </row>
    <row r="674" spans="1:34" x14ac:dyDescent="0.2">
      <c r="A674" s="37" t="s">
        <v>2260</v>
      </c>
      <c r="B674" s="37" t="s">
        <v>1780</v>
      </c>
      <c r="C674" s="37" t="s">
        <v>257</v>
      </c>
      <c r="F674" s="40">
        <v>44487</v>
      </c>
      <c r="G674" s="40">
        <v>44504</v>
      </c>
      <c r="H674" s="37" t="s">
        <v>256</v>
      </c>
      <c r="I674" s="37" t="s">
        <v>69</v>
      </c>
      <c r="J674" s="37" t="s">
        <v>61</v>
      </c>
      <c r="L674" s="39">
        <v>10.25</v>
      </c>
      <c r="M674" s="38">
        <v>0.5</v>
      </c>
      <c r="N674" s="37" t="s">
        <v>156</v>
      </c>
      <c r="O674" s="37" t="s">
        <v>48</v>
      </c>
      <c r="P674" s="37">
        <v>230</v>
      </c>
      <c r="R674" s="40">
        <v>44965</v>
      </c>
      <c r="Y674" s="39">
        <v>10.029999999999999</v>
      </c>
      <c r="Z674" s="39">
        <v>10.08</v>
      </c>
      <c r="AA674" s="39">
        <v>0.28000000000000003</v>
      </c>
      <c r="AE674" s="37" t="s">
        <v>1782</v>
      </c>
      <c r="AF674" s="37" t="s">
        <v>255</v>
      </c>
      <c r="AG674" s="37" t="s">
        <v>253</v>
      </c>
      <c r="AH674" s="38">
        <v>-2.1499999999999998E-2</v>
      </c>
    </row>
    <row r="675" spans="1:34" x14ac:dyDescent="0.2">
      <c r="A675" s="37" t="s">
        <v>2261</v>
      </c>
      <c r="B675" s="37" t="s">
        <v>1780</v>
      </c>
      <c r="C675" s="37" t="s">
        <v>656</v>
      </c>
      <c r="F675" s="40">
        <v>44249</v>
      </c>
      <c r="G675" s="40">
        <v>44505</v>
      </c>
      <c r="H675" s="37">
        <v>18</v>
      </c>
      <c r="I675" s="37" t="s">
        <v>53</v>
      </c>
      <c r="J675" s="37" t="s">
        <v>61</v>
      </c>
      <c r="L675" s="39">
        <v>10.199999999999999</v>
      </c>
      <c r="M675" s="38">
        <v>0.33329999999999999</v>
      </c>
      <c r="N675" s="37" t="s">
        <v>147</v>
      </c>
      <c r="O675" s="37" t="s">
        <v>48</v>
      </c>
      <c r="P675" s="37">
        <v>250</v>
      </c>
      <c r="R675" s="40">
        <v>45055</v>
      </c>
      <c r="Y675" s="39">
        <v>9.9</v>
      </c>
      <c r="Z675" s="39">
        <v>9.9600000000000009</v>
      </c>
      <c r="AA675" s="39">
        <v>0.56999999999999995</v>
      </c>
      <c r="AE675" s="37" t="s">
        <v>1814</v>
      </c>
      <c r="AF675" s="37" t="s">
        <v>51</v>
      </c>
      <c r="AG675" s="37" t="s">
        <v>147</v>
      </c>
      <c r="AH675" s="38">
        <v>-2.9399999999999999E-2</v>
      </c>
    </row>
    <row r="676" spans="1:34" x14ac:dyDescent="0.2">
      <c r="A676" s="37" t="s">
        <v>2262</v>
      </c>
      <c r="B676" s="37" t="s">
        <v>1780</v>
      </c>
      <c r="C676" s="37" t="s">
        <v>739</v>
      </c>
      <c r="F676" s="40">
        <v>44432</v>
      </c>
      <c r="G676" s="40">
        <v>44505</v>
      </c>
      <c r="H676" s="37" t="s">
        <v>159</v>
      </c>
      <c r="I676" s="37" t="s">
        <v>69</v>
      </c>
      <c r="J676" s="37" t="s">
        <v>54</v>
      </c>
      <c r="L676" s="39">
        <v>10.3</v>
      </c>
      <c r="M676" s="38">
        <v>0.5</v>
      </c>
      <c r="N676" s="37" t="s">
        <v>49</v>
      </c>
      <c r="O676" s="37" t="s">
        <v>48</v>
      </c>
      <c r="P676" s="37">
        <v>230</v>
      </c>
      <c r="R676" s="40">
        <v>44966</v>
      </c>
      <c r="Y676" s="39">
        <v>10.050000000000001</v>
      </c>
      <c r="Z676" s="39">
        <v>10.220000000000001</v>
      </c>
      <c r="AA676" s="39">
        <v>0.37</v>
      </c>
      <c r="AE676" s="37" t="s">
        <v>1782</v>
      </c>
      <c r="AF676" s="37" t="s">
        <v>59</v>
      </c>
      <c r="AG676" s="37" t="s">
        <v>738</v>
      </c>
      <c r="AH676" s="38">
        <v>-2.4299999999999999E-2</v>
      </c>
    </row>
    <row r="677" spans="1:34" x14ac:dyDescent="0.2">
      <c r="A677" s="37" t="s">
        <v>2263</v>
      </c>
      <c r="B677" s="37" t="s">
        <v>1780</v>
      </c>
      <c r="C677" s="37" t="s">
        <v>912</v>
      </c>
      <c r="F677" s="40">
        <v>44482</v>
      </c>
      <c r="G677" s="40">
        <v>44505</v>
      </c>
      <c r="H677" s="37">
        <v>15</v>
      </c>
      <c r="I677" s="37" t="s">
        <v>69</v>
      </c>
      <c r="J677" s="37" t="s">
        <v>54</v>
      </c>
      <c r="L677" s="39">
        <v>10.199999999999999</v>
      </c>
      <c r="M677" s="38">
        <v>0.5</v>
      </c>
      <c r="N677" s="37" t="s">
        <v>130</v>
      </c>
      <c r="O677" s="37" t="s">
        <v>48</v>
      </c>
      <c r="P677" s="37">
        <v>207</v>
      </c>
      <c r="R677" s="40">
        <v>44966</v>
      </c>
      <c r="Y677" s="39">
        <v>9.9600000000000009</v>
      </c>
      <c r="Z677" s="39">
        <v>10.08</v>
      </c>
      <c r="AA677" s="39">
        <v>0.27</v>
      </c>
      <c r="AE677" s="37" t="s">
        <v>1419</v>
      </c>
      <c r="AF677" s="37" t="s">
        <v>209</v>
      </c>
      <c r="AG677" s="37" t="s">
        <v>911</v>
      </c>
      <c r="AH677" s="38">
        <v>-2.35E-2</v>
      </c>
    </row>
    <row r="678" spans="1:34" x14ac:dyDescent="0.2">
      <c r="A678" s="37" t="s">
        <v>2264</v>
      </c>
      <c r="B678" s="37" t="s">
        <v>1780</v>
      </c>
      <c r="C678" s="37" t="s">
        <v>438</v>
      </c>
      <c r="F678" s="40">
        <v>44488</v>
      </c>
      <c r="G678" s="40">
        <v>44505</v>
      </c>
      <c r="H678" s="37" t="s">
        <v>91</v>
      </c>
      <c r="I678" s="37" t="s">
        <v>69</v>
      </c>
      <c r="J678" s="37" t="s">
        <v>61</v>
      </c>
      <c r="L678" s="39">
        <v>10.199999999999999</v>
      </c>
      <c r="M678" s="38">
        <v>0.5</v>
      </c>
      <c r="N678" s="37" t="s">
        <v>104</v>
      </c>
      <c r="O678" s="37" t="s">
        <v>48</v>
      </c>
      <c r="P678" s="37">
        <v>300</v>
      </c>
      <c r="R678" s="40">
        <v>45055</v>
      </c>
      <c r="Y678" s="39">
        <v>9.9</v>
      </c>
      <c r="Z678" s="39">
        <v>10.11</v>
      </c>
      <c r="AA678" s="39">
        <v>0.42</v>
      </c>
      <c r="AE678" s="37" t="s">
        <v>1798</v>
      </c>
      <c r="AF678" s="37" t="s">
        <v>96</v>
      </c>
      <c r="AG678" s="37" t="s">
        <v>437</v>
      </c>
      <c r="AH678" s="38">
        <v>-2.9399999999999999E-2</v>
      </c>
    </row>
    <row r="679" spans="1:34" x14ac:dyDescent="0.2">
      <c r="A679" s="37" t="s">
        <v>2265</v>
      </c>
      <c r="B679" s="37" t="s">
        <v>1780</v>
      </c>
      <c r="C679" s="37" t="s">
        <v>327</v>
      </c>
      <c r="F679" s="40">
        <v>44489</v>
      </c>
      <c r="G679" s="40">
        <v>44505</v>
      </c>
      <c r="H679" s="37">
        <v>18</v>
      </c>
      <c r="I679" s="37" t="s">
        <v>69</v>
      </c>
      <c r="J679" s="37" t="s">
        <v>61</v>
      </c>
      <c r="L679" s="39">
        <v>10.199999999999999</v>
      </c>
      <c r="M679" s="38">
        <v>0.5</v>
      </c>
      <c r="N679" s="37" t="s">
        <v>79</v>
      </c>
      <c r="O679" s="37" t="s">
        <v>48</v>
      </c>
      <c r="P679" s="37">
        <v>230</v>
      </c>
      <c r="R679" s="40">
        <v>45055</v>
      </c>
      <c r="Y679" s="39">
        <v>9.9</v>
      </c>
      <c r="Z679" s="39">
        <v>9.98</v>
      </c>
      <c r="AA679" s="39">
        <v>0.4</v>
      </c>
      <c r="AE679" s="37" t="s">
        <v>1798</v>
      </c>
      <c r="AF679" s="37" t="s">
        <v>51</v>
      </c>
      <c r="AG679" s="37" t="s">
        <v>326</v>
      </c>
      <c r="AH679" s="38">
        <v>-2.9399999999999999E-2</v>
      </c>
    </row>
    <row r="680" spans="1:34" x14ac:dyDescent="0.2">
      <c r="A680" s="37" t="s">
        <v>2266</v>
      </c>
      <c r="B680" s="37" t="s">
        <v>1780</v>
      </c>
      <c r="C680" s="37" t="s">
        <v>968</v>
      </c>
      <c r="F680" s="40">
        <v>44277</v>
      </c>
      <c r="G680" s="40">
        <v>44509</v>
      </c>
      <c r="H680" s="37" t="s">
        <v>138</v>
      </c>
      <c r="I680" s="37" t="s">
        <v>69</v>
      </c>
      <c r="J680" s="37" t="s">
        <v>61</v>
      </c>
      <c r="L680" s="39">
        <v>10.15</v>
      </c>
      <c r="M680" s="38">
        <v>0.5</v>
      </c>
      <c r="N680" s="37" t="s">
        <v>57</v>
      </c>
      <c r="O680" s="37" t="s">
        <v>48</v>
      </c>
      <c r="P680" s="37">
        <v>230</v>
      </c>
      <c r="R680" s="40">
        <v>44877</v>
      </c>
      <c r="Y680" s="39">
        <v>9.9700000000000006</v>
      </c>
      <c r="Z680" s="39">
        <v>10.14</v>
      </c>
      <c r="AA680" s="39">
        <v>0.24</v>
      </c>
      <c r="AE680" s="37" t="s">
        <v>1796</v>
      </c>
      <c r="AF680" s="37" t="s">
        <v>122</v>
      </c>
      <c r="AG680" s="37" t="s">
        <v>967</v>
      </c>
      <c r="AH680" s="38">
        <v>-1.77E-2</v>
      </c>
    </row>
    <row r="681" spans="1:34" x14ac:dyDescent="0.2">
      <c r="A681" s="37" t="s">
        <v>2267</v>
      </c>
      <c r="B681" s="37" t="s">
        <v>1780</v>
      </c>
      <c r="C681" s="37" t="s">
        <v>1624</v>
      </c>
      <c r="F681" s="40">
        <v>44371</v>
      </c>
      <c r="G681" s="40">
        <v>44509</v>
      </c>
      <c r="H681" s="37">
        <v>15</v>
      </c>
      <c r="I681" s="37" t="s">
        <v>69</v>
      </c>
      <c r="J681" s="37" t="s">
        <v>61</v>
      </c>
      <c r="L681" s="39">
        <v>10.199999999999999</v>
      </c>
      <c r="M681" s="38">
        <v>0.5</v>
      </c>
      <c r="N681" s="37" t="s">
        <v>72</v>
      </c>
      <c r="O681" s="37" t="s">
        <v>48</v>
      </c>
      <c r="P681" s="37">
        <v>172.5</v>
      </c>
      <c r="R681" s="40">
        <v>44969</v>
      </c>
      <c r="Y681" s="39">
        <v>9.9</v>
      </c>
      <c r="Z681" s="39">
        <v>10.050000000000001</v>
      </c>
      <c r="AA681" s="39">
        <v>0.19</v>
      </c>
      <c r="AE681" s="37" t="s">
        <v>1419</v>
      </c>
      <c r="AF681" s="37" t="s">
        <v>52</v>
      </c>
      <c r="AG681" s="37" t="s">
        <v>1623</v>
      </c>
      <c r="AH681" s="38">
        <v>-2.93E-2</v>
      </c>
    </row>
    <row r="682" spans="1:34" x14ac:dyDescent="0.2">
      <c r="A682" s="37" t="s">
        <v>2268</v>
      </c>
      <c r="B682" s="37" t="s">
        <v>1780</v>
      </c>
      <c r="C682" s="37" t="s">
        <v>633</v>
      </c>
      <c r="F682" s="40">
        <v>44475</v>
      </c>
      <c r="G682" s="40">
        <v>44509</v>
      </c>
      <c r="H682" s="37" t="s">
        <v>386</v>
      </c>
      <c r="I682" s="37" t="s">
        <v>69</v>
      </c>
      <c r="J682" s="37" t="s">
        <v>54</v>
      </c>
      <c r="L682" s="39">
        <v>10.199999999999999</v>
      </c>
      <c r="M682" s="38">
        <v>0.5</v>
      </c>
      <c r="N682" s="37" t="s">
        <v>66</v>
      </c>
      <c r="O682" s="37" t="s">
        <v>48</v>
      </c>
      <c r="P682" s="37">
        <v>143.80000000000001</v>
      </c>
      <c r="R682" s="40">
        <v>44969</v>
      </c>
      <c r="Y682" s="39">
        <v>9.9499999999999993</v>
      </c>
      <c r="Z682" s="39">
        <v>10.050000000000001</v>
      </c>
      <c r="AA682" s="39">
        <v>0.25</v>
      </c>
      <c r="AE682" s="37" t="s">
        <v>1833</v>
      </c>
      <c r="AF682" s="37" t="s">
        <v>430</v>
      </c>
      <c r="AG682" s="37" t="s">
        <v>632</v>
      </c>
      <c r="AH682" s="38">
        <v>-2.4500000000000001E-2</v>
      </c>
    </row>
    <row r="683" spans="1:34" x14ac:dyDescent="0.2">
      <c r="A683" s="37" t="s">
        <v>2269</v>
      </c>
      <c r="B683" s="37" t="s">
        <v>1780</v>
      </c>
      <c r="C683" s="37" t="s">
        <v>1019</v>
      </c>
      <c r="F683" s="40">
        <v>44481</v>
      </c>
      <c r="G683" s="40">
        <v>44509</v>
      </c>
      <c r="H683" s="37" t="s">
        <v>256</v>
      </c>
      <c r="I683" s="37" t="s">
        <v>69</v>
      </c>
      <c r="J683" s="37" t="s">
        <v>61</v>
      </c>
      <c r="L683" s="39">
        <v>10.199999999999999</v>
      </c>
      <c r="M683" s="38">
        <v>0.5</v>
      </c>
      <c r="N683" s="37" t="s">
        <v>72</v>
      </c>
      <c r="O683" s="37" t="s">
        <v>48</v>
      </c>
      <c r="P683" s="37">
        <v>200.1</v>
      </c>
      <c r="R683" s="40">
        <v>44969</v>
      </c>
      <c r="Y683" s="39">
        <v>9.9499999999999993</v>
      </c>
      <c r="Z683" s="39">
        <v>10.16</v>
      </c>
      <c r="AA683" s="39">
        <v>0.37</v>
      </c>
      <c r="AE683" s="37" t="s">
        <v>1981</v>
      </c>
      <c r="AF683" s="37" t="s">
        <v>518</v>
      </c>
      <c r="AG683" s="37" t="s">
        <v>288</v>
      </c>
      <c r="AH683" s="38">
        <v>-2.4500000000000001E-2</v>
      </c>
    </row>
    <row r="684" spans="1:34" x14ac:dyDescent="0.2">
      <c r="A684" s="37" t="s">
        <v>2270</v>
      </c>
      <c r="B684" s="37" t="s">
        <v>1780</v>
      </c>
      <c r="C684" s="37" t="s">
        <v>1295</v>
      </c>
      <c r="F684" s="40">
        <v>44491</v>
      </c>
      <c r="G684" s="40">
        <v>44509</v>
      </c>
      <c r="H684" s="37">
        <v>18</v>
      </c>
      <c r="I684" s="37" t="s">
        <v>69</v>
      </c>
      <c r="J684" s="37" t="s">
        <v>61</v>
      </c>
      <c r="L684" s="39">
        <v>10.199999999999999</v>
      </c>
      <c r="M684" s="38">
        <v>0.5</v>
      </c>
      <c r="N684" s="37" t="s">
        <v>49</v>
      </c>
      <c r="O684" s="37" t="s">
        <v>48</v>
      </c>
      <c r="P684" s="37">
        <v>230</v>
      </c>
      <c r="R684" s="40">
        <v>45058</v>
      </c>
      <c r="Y684" s="39">
        <v>9.91</v>
      </c>
      <c r="Z684" s="39">
        <v>10.08</v>
      </c>
      <c r="AA684" s="39">
        <v>0.42</v>
      </c>
      <c r="AE684" s="37" t="s">
        <v>1810</v>
      </c>
      <c r="AF684" s="37" t="s">
        <v>74</v>
      </c>
      <c r="AG684" s="37" t="s">
        <v>1294</v>
      </c>
      <c r="AH684" s="38">
        <v>-2.8400000000000002E-2</v>
      </c>
    </row>
    <row r="685" spans="1:34" x14ac:dyDescent="0.2">
      <c r="A685" s="37" t="s">
        <v>2271</v>
      </c>
      <c r="B685" s="37" t="s">
        <v>1780</v>
      </c>
      <c r="C685" s="37" t="s">
        <v>1674</v>
      </c>
      <c r="F685" s="40">
        <v>44274</v>
      </c>
      <c r="G685" s="40">
        <v>44510</v>
      </c>
      <c r="H685" s="37">
        <v>15</v>
      </c>
      <c r="I685" s="37" t="s">
        <v>69</v>
      </c>
      <c r="J685" s="37" t="s">
        <v>54</v>
      </c>
      <c r="L685" s="39">
        <v>10.199999999999999</v>
      </c>
      <c r="M685" s="38">
        <v>0.5</v>
      </c>
      <c r="N685" s="37" t="s">
        <v>104</v>
      </c>
      <c r="O685" s="37" t="s">
        <v>48</v>
      </c>
      <c r="P685" s="37">
        <v>172.5</v>
      </c>
      <c r="R685" s="40">
        <v>44972</v>
      </c>
      <c r="Y685" s="39">
        <v>9.9499999999999993</v>
      </c>
      <c r="Z685" s="39">
        <v>10.039999999999999</v>
      </c>
      <c r="AA685" s="39">
        <v>0.23</v>
      </c>
      <c r="AE685" s="37" t="s">
        <v>1810</v>
      </c>
      <c r="AF685" s="37" t="s">
        <v>51</v>
      </c>
      <c r="AG685" s="37" t="s">
        <v>1673</v>
      </c>
      <c r="AH685" s="38">
        <v>-2.4500000000000001E-2</v>
      </c>
    </row>
    <row r="686" spans="1:34" x14ac:dyDescent="0.2">
      <c r="A686" s="37" t="s">
        <v>1439</v>
      </c>
      <c r="B686" s="37" t="s">
        <v>1780</v>
      </c>
      <c r="C686" s="37" t="s">
        <v>1440</v>
      </c>
      <c r="F686" s="40">
        <v>44274</v>
      </c>
      <c r="G686" s="40">
        <v>44510</v>
      </c>
      <c r="H686" s="37" t="s">
        <v>247</v>
      </c>
      <c r="I686" s="37" t="s">
        <v>69</v>
      </c>
      <c r="J686" s="37" t="s">
        <v>54</v>
      </c>
      <c r="L686" s="39">
        <v>10.199999999999999</v>
      </c>
      <c r="M686" s="38">
        <v>0.5</v>
      </c>
      <c r="N686" s="37" t="s">
        <v>49</v>
      </c>
      <c r="O686" s="37" t="s">
        <v>56</v>
      </c>
      <c r="P686" s="37">
        <v>230</v>
      </c>
      <c r="R686" s="40">
        <v>45061</v>
      </c>
      <c r="Y686" s="39">
        <v>9.91</v>
      </c>
      <c r="Z686" s="39">
        <v>10.02</v>
      </c>
      <c r="AA686" s="39">
        <v>0.38</v>
      </c>
      <c r="AE686" s="37" t="s">
        <v>1810</v>
      </c>
      <c r="AF686" s="37" t="s">
        <v>149</v>
      </c>
      <c r="AG686" s="37" t="s">
        <v>1438</v>
      </c>
      <c r="AH686" s="38">
        <v>-2.8400000000000002E-2</v>
      </c>
    </row>
    <row r="687" spans="1:34" x14ac:dyDescent="0.2">
      <c r="A687" s="37" t="s">
        <v>2272</v>
      </c>
      <c r="B687" s="37" t="s">
        <v>1780</v>
      </c>
      <c r="C687" s="37" t="s">
        <v>1709</v>
      </c>
      <c r="F687" s="40">
        <v>44305</v>
      </c>
      <c r="G687" s="40">
        <v>44510</v>
      </c>
      <c r="H687" s="37">
        <v>15</v>
      </c>
      <c r="I687" s="37" t="s">
        <v>69</v>
      </c>
      <c r="J687" s="37" t="s">
        <v>61</v>
      </c>
      <c r="L687" s="39">
        <v>10.199999999999999</v>
      </c>
      <c r="M687" s="38">
        <v>0.5</v>
      </c>
      <c r="N687" s="37" t="s">
        <v>140</v>
      </c>
      <c r="O687" s="37" t="s">
        <v>48</v>
      </c>
      <c r="P687" s="37">
        <v>300</v>
      </c>
      <c r="R687" s="40">
        <v>44972</v>
      </c>
      <c r="Y687" s="39">
        <v>9.9600000000000009</v>
      </c>
      <c r="Z687" s="39">
        <v>10.210000000000001</v>
      </c>
      <c r="AA687" s="39">
        <v>0.42</v>
      </c>
      <c r="AE687" s="37" t="s">
        <v>1798</v>
      </c>
      <c r="AF687" s="37" t="s">
        <v>68</v>
      </c>
      <c r="AG687" s="37" t="s">
        <v>1708</v>
      </c>
      <c r="AH687" s="38">
        <v>-2.35E-2</v>
      </c>
    </row>
    <row r="688" spans="1:34" x14ac:dyDescent="0.2">
      <c r="A688" s="37" t="s">
        <v>2273</v>
      </c>
      <c r="B688" s="37" t="s">
        <v>1780</v>
      </c>
      <c r="C688" s="37" t="s">
        <v>1540</v>
      </c>
      <c r="F688" s="40">
        <v>44434</v>
      </c>
      <c r="G688" s="40">
        <v>44510</v>
      </c>
      <c r="H688" s="37">
        <v>18</v>
      </c>
      <c r="I688" s="37" t="s">
        <v>69</v>
      </c>
      <c r="J688" s="37" t="s">
        <v>61</v>
      </c>
      <c r="L688" s="39">
        <v>10.199999999999999</v>
      </c>
      <c r="M688" s="38">
        <v>0.5</v>
      </c>
      <c r="N688" s="37" t="s">
        <v>72</v>
      </c>
      <c r="O688" s="37" t="s">
        <v>48</v>
      </c>
      <c r="P688" s="37">
        <v>300</v>
      </c>
      <c r="R688" s="40">
        <v>45061</v>
      </c>
      <c r="Y688" s="39">
        <v>9.86</v>
      </c>
      <c r="Z688" s="39">
        <v>10.09</v>
      </c>
      <c r="AA688" s="39">
        <v>0.45</v>
      </c>
      <c r="AE688" s="37" t="s">
        <v>1419</v>
      </c>
      <c r="AF688" s="37" t="s">
        <v>1436</v>
      </c>
      <c r="AG688" s="37" t="s">
        <v>1539</v>
      </c>
      <c r="AH688" s="38">
        <v>-3.3300000000000003E-2</v>
      </c>
    </row>
    <row r="689" spans="1:34" x14ac:dyDescent="0.2">
      <c r="A689" s="37" t="s">
        <v>2274</v>
      </c>
      <c r="B689" s="37" t="s">
        <v>1780</v>
      </c>
      <c r="C689" s="37" t="s">
        <v>474</v>
      </c>
      <c r="F689" s="40">
        <v>44494</v>
      </c>
      <c r="G689" s="40">
        <v>44510</v>
      </c>
      <c r="H689" s="37">
        <v>18</v>
      </c>
      <c r="I689" s="37" t="s">
        <v>69</v>
      </c>
      <c r="J689" s="37" t="s">
        <v>61</v>
      </c>
      <c r="L689" s="39">
        <v>10.199999999999999</v>
      </c>
      <c r="M689" s="38">
        <v>0.5</v>
      </c>
      <c r="N689" s="37" t="s">
        <v>104</v>
      </c>
      <c r="O689" s="37" t="s">
        <v>48</v>
      </c>
      <c r="P689" s="37">
        <v>230</v>
      </c>
      <c r="R689" s="40">
        <v>45061</v>
      </c>
      <c r="Y689" s="39">
        <v>9.9</v>
      </c>
      <c r="Z689" s="39">
        <v>10.119999999999999</v>
      </c>
      <c r="AA689" s="39">
        <v>0.45</v>
      </c>
      <c r="AE689" s="37" t="s">
        <v>1786</v>
      </c>
      <c r="AF689" s="37" t="s">
        <v>68</v>
      </c>
      <c r="AG689" s="37" t="s">
        <v>473</v>
      </c>
      <c r="AH689" s="38">
        <v>-2.9399999999999999E-2</v>
      </c>
    </row>
    <row r="690" spans="1:34" x14ac:dyDescent="0.2">
      <c r="A690" s="37" t="s">
        <v>2275</v>
      </c>
      <c r="B690" s="37" t="s">
        <v>1780</v>
      </c>
      <c r="C690" s="37" t="s">
        <v>798</v>
      </c>
      <c r="F690" s="40">
        <v>44473</v>
      </c>
      <c r="G690" s="40">
        <v>44511</v>
      </c>
      <c r="H690" s="37">
        <v>18</v>
      </c>
      <c r="I690" s="37" t="s">
        <v>69</v>
      </c>
      <c r="J690" s="37" t="s">
        <v>61</v>
      </c>
      <c r="L690" s="39">
        <v>10.199999999999999</v>
      </c>
      <c r="M690" s="38">
        <v>0.5</v>
      </c>
      <c r="N690" s="37" t="s">
        <v>79</v>
      </c>
      <c r="O690" s="37" t="s">
        <v>48</v>
      </c>
      <c r="P690" s="37">
        <v>253</v>
      </c>
      <c r="R690" s="40">
        <v>45061</v>
      </c>
      <c r="Y690" s="39">
        <v>9.9</v>
      </c>
      <c r="Z690" s="39">
        <v>10.01</v>
      </c>
      <c r="AA690" s="39">
        <v>0.25</v>
      </c>
      <c r="AE690" s="37" t="s">
        <v>1788</v>
      </c>
      <c r="AF690" s="37" t="s">
        <v>68</v>
      </c>
      <c r="AG690" s="37" t="s">
        <v>797</v>
      </c>
      <c r="AH690" s="38">
        <v>-2.9399999999999999E-2</v>
      </c>
    </row>
    <row r="691" spans="1:34" x14ac:dyDescent="0.2">
      <c r="A691" s="37" t="s">
        <v>2276</v>
      </c>
      <c r="B691" s="37" t="s">
        <v>1780</v>
      </c>
      <c r="C691" s="37" t="s">
        <v>166</v>
      </c>
      <c r="F691" s="40">
        <v>44491</v>
      </c>
      <c r="G691" s="40">
        <v>44511</v>
      </c>
      <c r="H691" s="37">
        <v>18</v>
      </c>
      <c r="I691" s="37" t="s">
        <v>69</v>
      </c>
      <c r="J691" s="37" t="s">
        <v>61</v>
      </c>
      <c r="L691" s="39">
        <v>10.199999999999999</v>
      </c>
      <c r="M691" s="38">
        <v>0.5</v>
      </c>
      <c r="N691" s="37" t="s">
        <v>147</v>
      </c>
      <c r="O691" s="37" t="s">
        <v>56</v>
      </c>
      <c r="P691" s="37">
        <v>230</v>
      </c>
      <c r="R691" s="40">
        <v>45061</v>
      </c>
      <c r="Y691" s="39">
        <v>9.9</v>
      </c>
      <c r="Z691" s="39">
        <v>10.14</v>
      </c>
      <c r="AA691" s="39">
        <v>0.48</v>
      </c>
      <c r="AE691" s="37" t="s">
        <v>1782</v>
      </c>
      <c r="AF691" s="37" t="s">
        <v>74</v>
      </c>
      <c r="AG691" s="37" t="s">
        <v>165</v>
      </c>
      <c r="AH691" s="38">
        <v>-2.9399999999999999E-2</v>
      </c>
    </row>
    <row r="692" spans="1:34" x14ac:dyDescent="0.2">
      <c r="A692" s="37" t="s">
        <v>2277</v>
      </c>
      <c r="B692" s="37" t="s">
        <v>1780</v>
      </c>
      <c r="C692" s="37" t="s">
        <v>910</v>
      </c>
      <c r="F692" s="40">
        <v>44337</v>
      </c>
      <c r="G692" s="40">
        <v>44512</v>
      </c>
      <c r="H692" s="37" t="s">
        <v>138</v>
      </c>
      <c r="I692" s="37" t="s">
        <v>69</v>
      </c>
      <c r="J692" s="37" t="s">
        <v>61</v>
      </c>
      <c r="L692" s="39">
        <v>10.1</v>
      </c>
      <c r="M692" s="38">
        <v>0.5</v>
      </c>
      <c r="N692" s="37" t="s">
        <v>66</v>
      </c>
      <c r="O692" s="37" t="s">
        <v>56</v>
      </c>
      <c r="P692" s="37">
        <v>230</v>
      </c>
      <c r="R692" s="40">
        <v>44881</v>
      </c>
      <c r="Y692" s="39">
        <v>9.93</v>
      </c>
      <c r="Z692" s="39">
        <v>10.19</v>
      </c>
      <c r="AA692" s="39">
        <v>0.28999999999999998</v>
      </c>
      <c r="AE692" s="37" t="s">
        <v>1828</v>
      </c>
      <c r="AF692" s="37" t="s">
        <v>136</v>
      </c>
      <c r="AG692" s="37" t="s">
        <v>909</v>
      </c>
      <c r="AH692" s="38">
        <v>-1.7299999999999999E-2</v>
      </c>
    </row>
    <row r="693" spans="1:34" x14ac:dyDescent="0.2">
      <c r="A693" s="37" t="s">
        <v>2278</v>
      </c>
      <c r="B693" s="37" t="s">
        <v>1780</v>
      </c>
      <c r="C693" s="37" t="s">
        <v>741</v>
      </c>
      <c r="F693" s="40">
        <v>44476</v>
      </c>
      <c r="G693" s="40">
        <v>44512</v>
      </c>
      <c r="H693" s="37" t="s">
        <v>163</v>
      </c>
      <c r="I693" s="37" t="s">
        <v>107</v>
      </c>
      <c r="K693" s="37" t="s">
        <v>2066</v>
      </c>
      <c r="L693" s="39">
        <v>10</v>
      </c>
      <c r="M693" s="37" t="s">
        <v>1887</v>
      </c>
      <c r="N693" s="37" t="s">
        <v>79</v>
      </c>
      <c r="O693" s="37" t="s">
        <v>48</v>
      </c>
      <c r="P693" s="37">
        <v>69</v>
      </c>
      <c r="R693" s="40">
        <v>44881</v>
      </c>
      <c r="Y693" s="39">
        <v>9.81</v>
      </c>
      <c r="Z693" s="39">
        <v>10.27</v>
      </c>
      <c r="AE693" s="37" t="s">
        <v>1379</v>
      </c>
      <c r="AF693" s="37" t="s">
        <v>112</v>
      </c>
      <c r="AG693" s="37" t="s">
        <v>740</v>
      </c>
      <c r="AH693" s="38">
        <v>-1.9E-2</v>
      </c>
    </row>
    <row r="694" spans="1:34" x14ac:dyDescent="0.2">
      <c r="A694" s="37" t="s">
        <v>1249</v>
      </c>
      <c r="B694" s="37" t="s">
        <v>1780</v>
      </c>
      <c r="C694" s="37" t="s">
        <v>1250</v>
      </c>
      <c r="F694" s="40">
        <v>44449</v>
      </c>
      <c r="G694" s="40">
        <v>44516</v>
      </c>
      <c r="H694" s="37" t="s">
        <v>163</v>
      </c>
      <c r="I694" s="37" t="s">
        <v>137</v>
      </c>
      <c r="J694" s="37" t="s">
        <v>54</v>
      </c>
      <c r="L694" s="39">
        <v>10.15</v>
      </c>
      <c r="M694" s="38">
        <v>1</v>
      </c>
      <c r="N694" s="37" t="s">
        <v>57</v>
      </c>
      <c r="O694" s="37" t="s">
        <v>48</v>
      </c>
      <c r="P694" s="37">
        <v>115</v>
      </c>
      <c r="R694" s="40">
        <v>44883</v>
      </c>
      <c r="Y694" s="39">
        <v>9.9600000000000009</v>
      </c>
      <c r="Z694" s="39">
        <v>10.27</v>
      </c>
      <c r="AA694" s="39">
        <v>0.17</v>
      </c>
      <c r="AE694" s="37" t="s">
        <v>1903</v>
      </c>
      <c r="AF694" s="37" t="s">
        <v>539</v>
      </c>
      <c r="AG694" s="37" t="s">
        <v>1248</v>
      </c>
      <c r="AH694" s="38">
        <v>-1.8700000000000001E-2</v>
      </c>
    </row>
    <row r="695" spans="1:34" x14ac:dyDescent="0.2">
      <c r="A695" s="37" t="s">
        <v>2279</v>
      </c>
      <c r="B695" s="37" t="s">
        <v>1780</v>
      </c>
      <c r="C695" s="37" t="s">
        <v>676</v>
      </c>
      <c r="F695" s="40">
        <v>44355</v>
      </c>
      <c r="G695" s="40">
        <v>44517</v>
      </c>
      <c r="H695" s="37" t="s">
        <v>128</v>
      </c>
      <c r="I695" s="37" t="s">
        <v>69</v>
      </c>
      <c r="J695" s="37" t="s">
        <v>61</v>
      </c>
      <c r="L695" s="39">
        <v>10.199999999999999</v>
      </c>
      <c r="M695" s="38">
        <v>0.5</v>
      </c>
      <c r="N695" s="37" t="s">
        <v>57</v>
      </c>
      <c r="O695" s="37" t="s">
        <v>48</v>
      </c>
      <c r="P695" s="37">
        <v>276</v>
      </c>
      <c r="R695" s="40">
        <v>44976</v>
      </c>
      <c r="Y695" s="39">
        <v>9.9600000000000009</v>
      </c>
      <c r="Z695" s="39">
        <v>10.1</v>
      </c>
      <c r="AA695" s="39">
        <v>0.39</v>
      </c>
      <c r="AE695" s="37" t="s">
        <v>1786</v>
      </c>
      <c r="AF695" s="37" t="s">
        <v>90</v>
      </c>
      <c r="AG695" s="37" t="s">
        <v>675</v>
      </c>
      <c r="AH695" s="38">
        <v>-2.35E-2</v>
      </c>
    </row>
    <row r="696" spans="1:34" x14ac:dyDescent="0.2">
      <c r="A696" s="37" t="s">
        <v>2280</v>
      </c>
      <c r="B696" s="37" t="s">
        <v>1780</v>
      </c>
      <c r="C696" s="37" t="s">
        <v>335</v>
      </c>
      <c r="F696" s="40">
        <v>44495</v>
      </c>
      <c r="G696" s="40">
        <v>44517</v>
      </c>
      <c r="H696" s="37" t="s">
        <v>99</v>
      </c>
      <c r="I696" s="37" t="s">
        <v>69</v>
      </c>
      <c r="J696" s="37" t="s">
        <v>61</v>
      </c>
      <c r="L696" s="39">
        <v>10.199999999999999</v>
      </c>
      <c r="M696" s="38">
        <v>0.5</v>
      </c>
      <c r="N696" s="37" t="s">
        <v>49</v>
      </c>
      <c r="O696" s="37" t="s">
        <v>48</v>
      </c>
      <c r="P696" s="37">
        <v>300</v>
      </c>
      <c r="R696" s="40">
        <v>45065</v>
      </c>
      <c r="Y696" s="39">
        <v>9.86</v>
      </c>
      <c r="Z696" s="39">
        <v>10.1</v>
      </c>
      <c r="AA696" s="39">
        <v>0.47</v>
      </c>
      <c r="AE696" s="37" t="s">
        <v>1786</v>
      </c>
      <c r="AF696" s="37" t="s">
        <v>242</v>
      </c>
      <c r="AG696" s="37" t="s">
        <v>334</v>
      </c>
      <c r="AH696" s="38">
        <v>-3.3300000000000003E-2</v>
      </c>
    </row>
    <row r="697" spans="1:34" x14ac:dyDescent="0.2">
      <c r="A697" s="37" t="s">
        <v>2281</v>
      </c>
      <c r="B697" s="37" t="s">
        <v>1780</v>
      </c>
      <c r="C697" s="37" t="s">
        <v>810</v>
      </c>
      <c r="F697" s="40">
        <v>44497</v>
      </c>
      <c r="G697" s="40">
        <v>44517</v>
      </c>
      <c r="H697" s="37" t="s">
        <v>264</v>
      </c>
      <c r="I697" s="37" t="s">
        <v>69</v>
      </c>
      <c r="J697" s="37" t="s">
        <v>61</v>
      </c>
      <c r="L697" s="39">
        <v>10.199999999999999</v>
      </c>
      <c r="M697" s="38">
        <v>0.5</v>
      </c>
      <c r="N697" s="37" t="s">
        <v>79</v>
      </c>
      <c r="O697" s="37" t="s">
        <v>48</v>
      </c>
      <c r="P697" s="37">
        <v>258.8</v>
      </c>
      <c r="R697" s="40">
        <v>44976</v>
      </c>
      <c r="Y697" s="39">
        <v>9.9600000000000009</v>
      </c>
      <c r="Z697" s="39">
        <v>10.07</v>
      </c>
      <c r="AA697" s="39">
        <v>0.25</v>
      </c>
      <c r="AE697" s="37" t="s">
        <v>1796</v>
      </c>
      <c r="AF697" s="37" t="s">
        <v>809</v>
      </c>
      <c r="AG697" s="37" t="s">
        <v>808</v>
      </c>
      <c r="AH697" s="38">
        <v>-2.35E-2</v>
      </c>
    </row>
    <row r="698" spans="1:34" x14ac:dyDescent="0.2">
      <c r="A698" s="37" t="s">
        <v>2282</v>
      </c>
      <c r="B698" s="37" t="s">
        <v>1780</v>
      </c>
      <c r="C698" s="37" t="s">
        <v>399</v>
      </c>
      <c r="F698" s="40">
        <v>44501</v>
      </c>
      <c r="G698" s="40">
        <v>44517</v>
      </c>
      <c r="H698" s="37">
        <v>15</v>
      </c>
      <c r="I698" s="37" t="s">
        <v>69</v>
      </c>
      <c r="J698" s="37" t="s">
        <v>54</v>
      </c>
      <c r="L698" s="39">
        <v>10.15</v>
      </c>
      <c r="M698" s="38">
        <v>0.5</v>
      </c>
      <c r="N698" s="37" t="s">
        <v>79</v>
      </c>
      <c r="O698" s="37" t="s">
        <v>48</v>
      </c>
      <c r="P698" s="37">
        <v>143.80000000000001</v>
      </c>
      <c r="R698" s="40">
        <v>44976</v>
      </c>
      <c r="Y698" s="39">
        <v>9.8800000000000008</v>
      </c>
      <c r="Z698" s="39">
        <v>9.99</v>
      </c>
      <c r="AA698" s="39">
        <v>0.3</v>
      </c>
      <c r="AE698" s="37" t="s">
        <v>1865</v>
      </c>
      <c r="AF698" s="37" t="s">
        <v>209</v>
      </c>
      <c r="AG698" s="37" t="s">
        <v>398</v>
      </c>
      <c r="AH698" s="38">
        <v>-2.6599999999999999E-2</v>
      </c>
    </row>
    <row r="699" spans="1:34" x14ac:dyDescent="0.2">
      <c r="A699" s="37" t="s">
        <v>1516</v>
      </c>
      <c r="B699" s="37" t="s">
        <v>1780</v>
      </c>
      <c r="C699" s="37" t="s">
        <v>1517</v>
      </c>
      <c r="F699" s="40">
        <v>44368</v>
      </c>
      <c r="G699" s="40">
        <v>44518</v>
      </c>
      <c r="H699" s="37">
        <v>18</v>
      </c>
      <c r="I699" s="37" t="s">
        <v>525</v>
      </c>
      <c r="J699" s="37" t="s">
        <v>54</v>
      </c>
      <c r="K699" s="37" t="s">
        <v>2283</v>
      </c>
      <c r="L699" s="39">
        <v>10</v>
      </c>
      <c r="M699" s="37" t="s">
        <v>1887</v>
      </c>
      <c r="N699" s="37" t="s">
        <v>147</v>
      </c>
      <c r="O699" s="37" t="s">
        <v>48</v>
      </c>
      <c r="P699" s="37">
        <v>276</v>
      </c>
      <c r="R699" s="40">
        <v>45068</v>
      </c>
      <c r="Y699" s="39">
        <v>9.6999999999999993</v>
      </c>
      <c r="Z699" s="39">
        <v>9.9600000000000009</v>
      </c>
      <c r="AA699" s="39">
        <v>0.25</v>
      </c>
      <c r="AE699" s="37" t="s">
        <v>1782</v>
      </c>
      <c r="AF699" s="37" t="s">
        <v>536</v>
      </c>
      <c r="AG699" s="37" t="s">
        <v>1515</v>
      </c>
      <c r="AH699" s="38">
        <v>-0.03</v>
      </c>
    </row>
    <row r="700" spans="1:34" x14ac:dyDescent="0.2">
      <c r="A700" s="37" t="s">
        <v>2284</v>
      </c>
      <c r="B700" s="37" t="s">
        <v>1780</v>
      </c>
      <c r="C700" s="37" t="s">
        <v>77</v>
      </c>
      <c r="F700" s="40">
        <v>44263</v>
      </c>
      <c r="G700" s="40">
        <v>44519</v>
      </c>
      <c r="H700" s="37" t="s">
        <v>76</v>
      </c>
      <c r="I700" s="37" t="s">
        <v>69</v>
      </c>
      <c r="J700" s="37" t="s">
        <v>54</v>
      </c>
      <c r="L700" s="39">
        <v>10.15</v>
      </c>
      <c r="M700" s="38">
        <v>0.5</v>
      </c>
      <c r="N700" s="37" t="s">
        <v>72</v>
      </c>
      <c r="O700" s="37" t="s">
        <v>48</v>
      </c>
      <c r="P700" s="37">
        <v>402.5</v>
      </c>
      <c r="R700" s="40">
        <v>45069</v>
      </c>
      <c r="Y700" s="39">
        <v>9.81</v>
      </c>
      <c r="Z700" s="39">
        <v>10.039999999999999</v>
      </c>
      <c r="AA700" s="39">
        <v>0.37</v>
      </c>
      <c r="AE700" s="37" t="s">
        <v>1786</v>
      </c>
      <c r="AF700" s="37" t="s">
        <v>75</v>
      </c>
      <c r="AG700" s="37" t="s">
        <v>73</v>
      </c>
      <c r="AH700" s="38">
        <v>-3.3500000000000002E-2</v>
      </c>
    </row>
    <row r="701" spans="1:34" x14ac:dyDescent="0.2">
      <c r="A701" s="37" t="s">
        <v>2285</v>
      </c>
      <c r="B701" s="37" t="s">
        <v>1780</v>
      </c>
      <c r="C701" s="37" t="s">
        <v>1353</v>
      </c>
      <c r="F701" s="40">
        <v>44306</v>
      </c>
      <c r="G701" s="40">
        <v>44519</v>
      </c>
      <c r="H701" s="37" t="s">
        <v>1352</v>
      </c>
      <c r="I701" s="37" t="s">
        <v>69</v>
      </c>
      <c r="J701" s="37" t="s">
        <v>61</v>
      </c>
      <c r="L701" s="39">
        <v>10.199999999999999</v>
      </c>
      <c r="M701" s="38">
        <v>0.5</v>
      </c>
      <c r="N701" s="37" t="s">
        <v>79</v>
      </c>
      <c r="O701" s="37" t="s">
        <v>93</v>
      </c>
      <c r="P701" s="37">
        <v>201.3</v>
      </c>
      <c r="R701" s="40">
        <v>45069</v>
      </c>
      <c r="Y701" s="39">
        <v>9.8800000000000008</v>
      </c>
      <c r="Z701" s="39">
        <v>10.06</v>
      </c>
      <c r="AA701" s="39">
        <v>0.39</v>
      </c>
      <c r="AE701" s="37" t="s">
        <v>1805</v>
      </c>
      <c r="AF701" s="37" t="s">
        <v>59</v>
      </c>
      <c r="AG701" s="37" t="s">
        <v>1351</v>
      </c>
      <c r="AH701" s="38">
        <v>-3.1399999999999997E-2</v>
      </c>
    </row>
    <row r="702" spans="1:34" x14ac:dyDescent="0.2">
      <c r="A702" s="37" t="s">
        <v>2286</v>
      </c>
      <c r="B702" s="37" t="s">
        <v>1780</v>
      </c>
      <c r="C702" s="37" t="s">
        <v>948</v>
      </c>
      <c r="F702" s="40">
        <v>44336</v>
      </c>
      <c r="G702" s="40">
        <v>44519</v>
      </c>
      <c r="H702" s="37" t="s">
        <v>138</v>
      </c>
      <c r="I702" s="37" t="s">
        <v>69</v>
      </c>
      <c r="J702" s="37" t="s">
        <v>61</v>
      </c>
      <c r="L702" s="39">
        <v>10.15</v>
      </c>
      <c r="M702" s="38">
        <v>0.5</v>
      </c>
      <c r="N702" s="37" t="s">
        <v>72</v>
      </c>
      <c r="O702" s="37" t="s">
        <v>48</v>
      </c>
      <c r="P702" s="37">
        <v>200</v>
      </c>
      <c r="R702" s="40">
        <v>44888</v>
      </c>
      <c r="Y702" s="39">
        <v>9.91</v>
      </c>
      <c r="Z702" s="39">
        <v>10.07</v>
      </c>
      <c r="AA702" s="39">
        <v>0.17</v>
      </c>
      <c r="AE702" s="37" t="s">
        <v>1903</v>
      </c>
      <c r="AF702" s="37" t="s">
        <v>786</v>
      </c>
      <c r="AG702" s="37" t="s">
        <v>947</v>
      </c>
      <c r="AH702" s="38">
        <v>-2.3599999999999999E-2</v>
      </c>
    </row>
    <row r="703" spans="1:34" x14ac:dyDescent="0.2">
      <c r="A703" s="37" t="s">
        <v>2287</v>
      </c>
      <c r="B703" s="37" t="s">
        <v>1780</v>
      </c>
      <c r="C703" s="37" t="s">
        <v>1646</v>
      </c>
      <c r="F703" s="40">
        <v>44503</v>
      </c>
      <c r="G703" s="40">
        <v>44519</v>
      </c>
      <c r="H703" s="37" t="s">
        <v>1645</v>
      </c>
      <c r="I703" s="37" t="s">
        <v>69</v>
      </c>
      <c r="J703" s="37" t="s">
        <v>54</v>
      </c>
      <c r="L703" s="39">
        <v>10.199999999999999</v>
      </c>
      <c r="M703" s="38">
        <v>0.5</v>
      </c>
      <c r="N703" s="37" t="s">
        <v>130</v>
      </c>
      <c r="O703" s="37" t="s">
        <v>48</v>
      </c>
      <c r="P703" s="37">
        <v>172.5</v>
      </c>
      <c r="R703" s="40">
        <v>44980</v>
      </c>
      <c r="Y703" s="39">
        <v>9.9499999999999993</v>
      </c>
      <c r="Z703" s="39">
        <v>10.08</v>
      </c>
      <c r="AA703" s="39">
        <v>0.24</v>
      </c>
      <c r="AE703" s="37" t="s">
        <v>1828</v>
      </c>
      <c r="AF703" s="37" t="s">
        <v>251</v>
      </c>
      <c r="AG703" s="37" t="s">
        <v>1644</v>
      </c>
      <c r="AH703" s="38">
        <v>-2.4500000000000001E-2</v>
      </c>
    </row>
    <row r="704" spans="1:34" x14ac:dyDescent="0.2">
      <c r="A704" s="37" t="s">
        <v>2288</v>
      </c>
      <c r="B704" s="37" t="s">
        <v>1780</v>
      </c>
      <c r="C704" s="37" t="s">
        <v>674</v>
      </c>
      <c r="F704" s="40">
        <v>44503</v>
      </c>
      <c r="G704" s="40">
        <v>44519</v>
      </c>
      <c r="H704" s="37">
        <v>21</v>
      </c>
      <c r="I704" s="37" t="s">
        <v>69</v>
      </c>
      <c r="J704" s="37" t="s">
        <v>61</v>
      </c>
      <c r="L704" s="39">
        <v>10.199999999999999</v>
      </c>
      <c r="M704" s="38">
        <v>0.5</v>
      </c>
      <c r="N704" s="37" t="s">
        <v>79</v>
      </c>
      <c r="O704" s="37" t="s">
        <v>48</v>
      </c>
      <c r="P704" s="37">
        <v>276</v>
      </c>
      <c r="R704" s="40">
        <v>45161</v>
      </c>
      <c r="Y704" s="39">
        <v>9.84</v>
      </c>
      <c r="Z704" s="39">
        <v>10.02</v>
      </c>
      <c r="AA704" s="39">
        <v>0.38</v>
      </c>
      <c r="AE704" s="37" t="s">
        <v>1782</v>
      </c>
      <c r="AF704" s="37" t="s">
        <v>51</v>
      </c>
      <c r="AG704" s="37" t="s">
        <v>673</v>
      </c>
      <c r="AH704" s="38">
        <v>-3.5299999999999998E-2</v>
      </c>
    </row>
    <row r="705" spans="1:34" x14ac:dyDescent="0.2">
      <c r="A705" s="37" t="s">
        <v>2289</v>
      </c>
      <c r="B705" s="37" t="s">
        <v>1780</v>
      </c>
      <c r="C705" s="37" t="s">
        <v>833</v>
      </c>
      <c r="F705" s="40">
        <v>44341</v>
      </c>
      <c r="G705" s="40">
        <v>44522</v>
      </c>
      <c r="H705" s="37" t="s">
        <v>138</v>
      </c>
      <c r="I705" s="37" t="s">
        <v>126</v>
      </c>
      <c r="J705" s="37" t="s">
        <v>832</v>
      </c>
      <c r="K705" s="37" t="s">
        <v>2066</v>
      </c>
      <c r="L705" s="39">
        <v>10</v>
      </c>
      <c r="M705" s="37" t="s">
        <v>1887</v>
      </c>
      <c r="N705" s="37" t="s">
        <v>79</v>
      </c>
      <c r="O705" s="37" t="s">
        <v>167</v>
      </c>
      <c r="P705" s="37">
        <v>86.3</v>
      </c>
      <c r="R705" s="40">
        <v>44889</v>
      </c>
      <c r="Y705" s="39">
        <v>9.8000000000000007</v>
      </c>
      <c r="Z705" s="39">
        <v>10.34</v>
      </c>
      <c r="AA705" s="39">
        <v>0.32</v>
      </c>
      <c r="AE705" s="37" t="s">
        <v>1873</v>
      </c>
      <c r="AF705" s="37" t="s">
        <v>112</v>
      </c>
      <c r="AG705" s="37" t="s">
        <v>167</v>
      </c>
      <c r="AH705" s="38">
        <v>-0.02</v>
      </c>
    </row>
    <row r="706" spans="1:34" x14ac:dyDescent="0.2">
      <c r="A706" s="37" t="s">
        <v>2290</v>
      </c>
      <c r="B706" s="37" t="s">
        <v>1780</v>
      </c>
      <c r="C706" s="37" t="s">
        <v>801</v>
      </c>
      <c r="F706" s="40">
        <v>44505</v>
      </c>
      <c r="G706" s="40">
        <v>44522</v>
      </c>
      <c r="H706" s="37" t="s">
        <v>159</v>
      </c>
      <c r="I706" s="37" t="s">
        <v>69</v>
      </c>
      <c r="J706" s="37" t="s">
        <v>54</v>
      </c>
      <c r="L706" s="39">
        <v>10.15</v>
      </c>
      <c r="M706" s="38">
        <v>0.5</v>
      </c>
      <c r="N706" s="37" t="s">
        <v>66</v>
      </c>
      <c r="O706" s="37" t="s">
        <v>48</v>
      </c>
      <c r="P706" s="37">
        <v>276</v>
      </c>
      <c r="R706" s="40">
        <v>44981</v>
      </c>
      <c r="Y706" s="39">
        <v>9.8800000000000008</v>
      </c>
      <c r="Z706" s="39">
        <v>10.029999999999999</v>
      </c>
      <c r="AA706" s="39">
        <v>0.39</v>
      </c>
      <c r="AE706" s="37" t="s">
        <v>1781</v>
      </c>
      <c r="AF706" s="37" t="s">
        <v>200</v>
      </c>
      <c r="AG706" s="37" t="s">
        <v>800</v>
      </c>
      <c r="AH706" s="38">
        <v>-2.6599999999999999E-2</v>
      </c>
    </row>
    <row r="707" spans="1:34" x14ac:dyDescent="0.2">
      <c r="A707" s="37" t="s">
        <v>2291</v>
      </c>
      <c r="B707" s="37" t="s">
        <v>1780</v>
      </c>
      <c r="C707" s="37" t="s">
        <v>760</v>
      </c>
      <c r="F707" s="40">
        <v>44488</v>
      </c>
      <c r="G707" s="40">
        <v>44523</v>
      </c>
      <c r="H707" s="37" t="s">
        <v>759</v>
      </c>
      <c r="I707" s="37" t="s">
        <v>525</v>
      </c>
      <c r="J707" s="37" t="s">
        <v>54</v>
      </c>
      <c r="K707" s="37" t="s">
        <v>2292</v>
      </c>
      <c r="L707" s="39">
        <v>10</v>
      </c>
      <c r="M707" s="37" t="s">
        <v>1887</v>
      </c>
      <c r="N707" s="37" t="s">
        <v>79</v>
      </c>
      <c r="O707" s="37" t="s">
        <v>48</v>
      </c>
      <c r="P707" s="37">
        <v>65</v>
      </c>
      <c r="R707" s="40">
        <v>44799</v>
      </c>
      <c r="Y707" s="39">
        <v>9.8800000000000008</v>
      </c>
      <c r="Z707" s="39">
        <v>10.16</v>
      </c>
      <c r="AA707" s="39">
        <v>0.21</v>
      </c>
      <c r="AE707" s="37" t="s">
        <v>1790</v>
      </c>
      <c r="AF707" s="37" t="s">
        <v>192</v>
      </c>
      <c r="AG707" s="37" t="s">
        <v>757</v>
      </c>
      <c r="AH707" s="38">
        <v>-1.2E-2</v>
      </c>
    </row>
    <row r="708" spans="1:34" x14ac:dyDescent="0.2">
      <c r="A708" s="37" t="s">
        <v>2293</v>
      </c>
      <c r="B708" s="37" t="s">
        <v>1780</v>
      </c>
      <c r="C708" s="37" t="s">
        <v>182</v>
      </c>
      <c r="F708" s="40">
        <v>44504</v>
      </c>
      <c r="G708" s="40">
        <v>44523</v>
      </c>
      <c r="H708" s="37" t="s">
        <v>181</v>
      </c>
      <c r="I708" s="37" t="s">
        <v>69</v>
      </c>
      <c r="J708" s="37" t="s">
        <v>54</v>
      </c>
      <c r="L708" s="39">
        <v>10.199999999999999</v>
      </c>
      <c r="M708" s="38">
        <v>0.5</v>
      </c>
      <c r="N708" s="37" t="s">
        <v>49</v>
      </c>
      <c r="O708" s="37" t="s">
        <v>48</v>
      </c>
      <c r="P708" s="37">
        <v>200.1</v>
      </c>
      <c r="R708" s="40">
        <v>44983</v>
      </c>
      <c r="Y708" s="39">
        <v>9.92</v>
      </c>
      <c r="Z708" s="39">
        <v>10.08</v>
      </c>
      <c r="AA708" s="39">
        <v>0.34</v>
      </c>
      <c r="AE708" s="37" t="s">
        <v>1981</v>
      </c>
      <c r="AF708" s="37" t="s">
        <v>111</v>
      </c>
      <c r="AG708" s="37" t="s">
        <v>180</v>
      </c>
      <c r="AH708" s="38">
        <v>-2.75E-2</v>
      </c>
    </row>
    <row r="709" spans="1:34" x14ac:dyDescent="0.2">
      <c r="A709" s="37" t="s">
        <v>2294</v>
      </c>
      <c r="B709" s="37" t="s">
        <v>1780</v>
      </c>
      <c r="C709" s="37" t="s">
        <v>1489</v>
      </c>
      <c r="F709" s="40">
        <v>44264</v>
      </c>
      <c r="G709" s="40">
        <v>44524</v>
      </c>
      <c r="H709" s="37" t="s">
        <v>76</v>
      </c>
      <c r="I709" s="37" t="s">
        <v>69</v>
      </c>
      <c r="J709" s="37" t="s">
        <v>54</v>
      </c>
      <c r="L709" s="39">
        <v>10.199999999999999</v>
      </c>
      <c r="M709" s="38">
        <v>0.5</v>
      </c>
      <c r="N709" s="37" t="s">
        <v>57</v>
      </c>
      <c r="O709" s="37" t="s">
        <v>48</v>
      </c>
      <c r="P709" s="37">
        <v>230</v>
      </c>
      <c r="R709" s="40">
        <v>45075</v>
      </c>
      <c r="Y709" s="39">
        <v>9.89</v>
      </c>
      <c r="Z709" s="39">
        <v>10.09</v>
      </c>
      <c r="AA709" s="39">
        <v>0.36</v>
      </c>
      <c r="AE709" s="37" t="s">
        <v>1786</v>
      </c>
      <c r="AF709" s="37" t="s">
        <v>90</v>
      </c>
      <c r="AG709" s="37" t="s">
        <v>1488</v>
      </c>
      <c r="AH709" s="38">
        <v>-2.9399999999999999E-2</v>
      </c>
    </row>
    <row r="710" spans="1:34" x14ac:dyDescent="0.2">
      <c r="A710" s="37" t="s">
        <v>2295</v>
      </c>
      <c r="B710" s="37" t="s">
        <v>1780</v>
      </c>
      <c r="C710" s="37" t="s">
        <v>716</v>
      </c>
      <c r="F710" s="40">
        <v>44488</v>
      </c>
      <c r="G710" s="40">
        <v>44524</v>
      </c>
      <c r="H710" s="37" t="s">
        <v>386</v>
      </c>
      <c r="I710" s="37" t="s">
        <v>69</v>
      </c>
      <c r="J710" s="37" t="s">
        <v>61</v>
      </c>
      <c r="L710" s="39">
        <v>10.199999999999999</v>
      </c>
      <c r="M710" s="38">
        <v>0.5</v>
      </c>
      <c r="N710" s="37" t="s">
        <v>72</v>
      </c>
      <c r="O710" s="37" t="s">
        <v>48</v>
      </c>
      <c r="P710" s="37">
        <v>172.5</v>
      </c>
      <c r="R710" s="40">
        <v>44986</v>
      </c>
      <c r="Y710" s="39">
        <v>9.92</v>
      </c>
      <c r="Z710" s="39">
        <v>9.99</v>
      </c>
      <c r="AA710" s="39">
        <v>0.34</v>
      </c>
      <c r="AE710" s="37" t="s">
        <v>1818</v>
      </c>
      <c r="AF710" s="37" t="s">
        <v>74</v>
      </c>
      <c r="AG710" s="37" t="s">
        <v>715</v>
      </c>
      <c r="AH710" s="38">
        <v>-2.75E-2</v>
      </c>
    </row>
    <row r="711" spans="1:34" x14ac:dyDescent="0.2">
      <c r="A711" s="37" t="s">
        <v>2296</v>
      </c>
      <c r="B711" s="37" t="s">
        <v>1780</v>
      </c>
      <c r="C711" s="37" t="s">
        <v>1443</v>
      </c>
      <c r="F711" s="40">
        <v>44417</v>
      </c>
      <c r="G711" s="40">
        <v>44530</v>
      </c>
      <c r="H711" s="37" t="s">
        <v>138</v>
      </c>
      <c r="I711" s="37" t="s">
        <v>137</v>
      </c>
      <c r="J711" s="37" t="s">
        <v>61</v>
      </c>
      <c r="L711" s="39">
        <v>10.15</v>
      </c>
      <c r="M711" s="38">
        <v>1</v>
      </c>
      <c r="N711" s="37" t="s">
        <v>276</v>
      </c>
      <c r="O711" s="37" t="s">
        <v>48</v>
      </c>
      <c r="P711" s="37">
        <v>230</v>
      </c>
      <c r="R711" s="40">
        <v>44897</v>
      </c>
      <c r="Y711" s="39">
        <v>9.9499999999999993</v>
      </c>
      <c r="Z711" s="39">
        <v>9.74</v>
      </c>
      <c r="AA711" s="39">
        <v>0.14000000000000001</v>
      </c>
      <c r="AE711" s="37" t="s">
        <v>1903</v>
      </c>
      <c r="AF711" s="37" t="s">
        <v>539</v>
      </c>
      <c r="AG711" s="37" t="s">
        <v>1442</v>
      </c>
      <c r="AH711" s="38">
        <v>-1.9699999999999999E-2</v>
      </c>
    </row>
    <row r="712" spans="1:34" x14ac:dyDescent="0.2">
      <c r="A712" s="37" t="s">
        <v>2297</v>
      </c>
      <c r="B712" s="37" t="s">
        <v>1780</v>
      </c>
      <c r="C712" s="37" t="s">
        <v>265</v>
      </c>
      <c r="F712" s="40">
        <v>44483</v>
      </c>
      <c r="G712" s="40">
        <v>44531</v>
      </c>
      <c r="H712" s="37" t="s">
        <v>264</v>
      </c>
      <c r="I712" s="37" t="s">
        <v>69</v>
      </c>
      <c r="J712" s="37" t="s">
        <v>54</v>
      </c>
      <c r="L712" s="39">
        <v>10.199999999999999</v>
      </c>
      <c r="M712" s="38">
        <v>0.5</v>
      </c>
      <c r="N712" s="37" t="s">
        <v>79</v>
      </c>
      <c r="O712" s="37" t="s">
        <v>48</v>
      </c>
      <c r="P712" s="37">
        <v>230</v>
      </c>
      <c r="R712" s="40">
        <v>44988</v>
      </c>
      <c r="Y712" s="39">
        <v>9.92</v>
      </c>
      <c r="Z712" s="39">
        <v>10.02</v>
      </c>
      <c r="AA712" s="39">
        <v>0.21</v>
      </c>
      <c r="AE712" s="37" t="s">
        <v>1981</v>
      </c>
      <c r="AF712" s="37" t="s">
        <v>263</v>
      </c>
      <c r="AG712" s="37" t="s">
        <v>262</v>
      </c>
      <c r="AH712" s="38">
        <v>-2.7900000000000001E-2</v>
      </c>
    </row>
    <row r="713" spans="1:34" x14ac:dyDescent="0.2">
      <c r="A713" s="37" t="s">
        <v>2298</v>
      </c>
      <c r="B713" s="37" t="s">
        <v>1780</v>
      </c>
      <c r="C713" s="37" t="s">
        <v>1389</v>
      </c>
      <c r="F713" s="40">
        <v>44496</v>
      </c>
      <c r="G713" s="40">
        <v>44531</v>
      </c>
      <c r="H713" s="37" t="s">
        <v>159</v>
      </c>
      <c r="I713" s="37" t="s">
        <v>69</v>
      </c>
      <c r="J713" s="37" t="s">
        <v>61</v>
      </c>
      <c r="L713" s="39">
        <v>10.199999999999999</v>
      </c>
      <c r="M713" s="38">
        <v>0.5</v>
      </c>
      <c r="N713" s="37" t="s">
        <v>147</v>
      </c>
      <c r="O713" s="37" t="s">
        <v>48</v>
      </c>
      <c r="P713" s="37">
        <v>230</v>
      </c>
      <c r="R713" s="40">
        <v>44988</v>
      </c>
      <c r="Y713" s="39">
        <v>9.92</v>
      </c>
      <c r="Z713" s="39">
        <v>10.07</v>
      </c>
      <c r="AA713" s="39">
        <v>0.3</v>
      </c>
      <c r="AE713" s="37" t="s">
        <v>1895</v>
      </c>
      <c r="AF713" s="37" t="s">
        <v>242</v>
      </c>
      <c r="AG713" s="37" t="s">
        <v>1388</v>
      </c>
      <c r="AH713" s="38">
        <v>-2.3599999999999999E-2</v>
      </c>
    </row>
    <row r="714" spans="1:34" x14ac:dyDescent="0.2">
      <c r="A714" s="37" t="s">
        <v>2299</v>
      </c>
      <c r="B714" s="37" t="s">
        <v>1780</v>
      </c>
      <c r="C714" s="37" t="s">
        <v>447</v>
      </c>
      <c r="F714" s="40">
        <v>44509</v>
      </c>
      <c r="G714" s="40">
        <v>44531</v>
      </c>
      <c r="H714" s="37">
        <v>18</v>
      </c>
      <c r="I714" s="37" t="s">
        <v>69</v>
      </c>
      <c r="J714" s="37" t="s">
        <v>54</v>
      </c>
      <c r="L714" s="39">
        <v>10.15</v>
      </c>
      <c r="M714" s="38">
        <v>0.5</v>
      </c>
      <c r="N714" s="37" t="s">
        <v>79</v>
      </c>
      <c r="O714" s="37" t="s">
        <v>48</v>
      </c>
      <c r="P714" s="37">
        <v>115</v>
      </c>
      <c r="R714" s="40">
        <v>45080</v>
      </c>
      <c r="Y714" s="39">
        <v>9.84</v>
      </c>
      <c r="Z714" s="39">
        <v>10</v>
      </c>
      <c r="AA714" s="39">
        <v>0.35</v>
      </c>
      <c r="AE714" s="37" t="s">
        <v>2121</v>
      </c>
      <c r="AF714" s="37" t="s">
        <v>112</v>
      </c>
      <c r="AG714" s="37" t="s">
        <v>446</v>
      </c>
      <c r="AH714" s="38">
        <v>-3.0499999999999999E-2</v>
      </c>
    </row>
    <row r="715" spans="1:34" x14ac:dyDescent="0.2">
      <c r="A715" s="37" t="s">
        <v>2300</v>
      </c>
      <c r="B715" s="37" t="s">
        <v>1780</v>
      </c>
      <c r="C715" s="37" t="s">
        <v>600</v>
      </c>
      <c r="F715" s="40">
        <v>44512</v>
      </c>
      <c r="G715" s="40">
        <v>44531</v>
      </c>
      <c r="H715" s="37" t="s">
        <v>91</v>
      </c>
      <c r="I715" s="37" t="s">
        <v>69</v>
      </c>
      <c r="J715" s="37" t="s">
        <v>54</v>
      </c>
      <c r="L715" s="39">
        <v>10.199999999999999</v>
      </c>
      <c r="M715" s="38">
        <v>0.5</v>
      </c>
      <c r="N715" s="37" t="s">
        <v>79</v>
      </c>
      <c r="O715" s="37" t="s">
        <v>48</v>
      </c>
      <c r="P715" s="37">
        <v>276</v>
      </c>
      <c r="R715" s="40">
        <v>45080</v>
      </c>
      <c r="Y715" s="39">
        <v>9.8699999999999992</v>
      </c>
      <c r="Z715" s="39">
        <v>9.99</v>
      </c>
      <c r="AA715" s="39">
        <v>0.28999999999999998</v>
      </c>
      <c r="AE715" s="37" t="s">
        <v>1818</v>
      </c>
      <c r="AF715" s="37" t="s">
        <v>599</v>
      </c>
      <c r="AG715" s="37" t="s">
        <v>598</v>
      </c>
      <c r="AH715" s="38">
        <v>-3.2399999999999998E-2</v>
      </c>
    </row>
    <row r="716" spans="1:34" x14ac:dyDescent="0.2">
      <c r="A716" s="37" t="s">
        <v>2301</v>
      </c>
      <c r="B716" s="37" t="s">
        <v>1780</v>
      </c>
      <c r="C716" s="37" t="s">
        <v>1109</v>
      </c>
      <c r="F716" s="40">
        <v>44508</v>
      </c>
      <c r="G716" s="40">
        <v>44532</v>
      </c>
      <c r="H716" s="37" t="s">
        <v>391</v>
      </c>
      <c r="I716" s="37" t="s">
        <v>69</v>
      </c>
      <c r="J716" s="37" t="s">
        <v>61</v>
      </c>
      <c r="L716" s="39">
        <v>10.25</v>
      </c>
      <c r="M716" s="38">
        <v>0.5</v>
      </c>
      <c r="N716" s="37" t="s">
        <v>140</v>
      </c>
      <c r="O716" s="37" t="s">
        <v>48</v>
      </c>
      <c r="P716" s="37">
        <v>200</v>
      </c>
      <c r="R716" s="40">
        <v>44991</v>
      </c>
      <c r="Y716" s="39">
        <v>10</v>
      </c>
      <c r="Z716" s="39">
        <v>10.11</v>
      </c>
      <c r="AA716" s="39">
        <v>0.3</v>
      </c>
      <c r="AE716" s="37" t="s">
        <v>1800</v>
      </c>
      <c r="AF716" s="37" t="s">
        <v>102</v>
      </c>
      <c r="AG716" s="37" t="s">
        <v>1108</v>
      </c>
      <c r="AH716" s="38">
        <v>-2.4400000000000002E-2</v>
      </c>
    </row>
    <row r="717" spans="1:34" x14ac:dyDescent="0.2">
      <c r="A717" s="37" t="s">
        <v>2302</v>
      </c>
      <c r="B717" s="37" t="s">
        <v>1780</v>
      </c>
      <c r="C717" s="37" t="s">
        <v>451</v>
      </c>
      <c r="F717" s="40">
        <v>44509</v>
      </c>
      <c r="G717" s="40">
        <v>44532</v>
      </c>
      <c r="H717" s="37" t="s">
        <v>138</v>
      </c>
      <c r="I717" s="37" t="s">
        <v>107</v>
      </c>
      <c r="K717" s="37" t="s">
        <v>2066</v>
      </c>
      <c r="L717" s="39">
        <v>10.1</v>
      </c>
      <c r="M717" s="37" t="s">
        <v>1887</v>
      </c>
      <c r="N717" s="37" t="s">
        <v>57</v>
      </c>
      <c r="O717" s="37" t="s">
        <v>56</v>
      </c>
      <c r="P717" s="37">
        <v>207</v>
      </c>
      <c r="R717" s="40">
        <v>44901</v>
      </c>
      <c r="Y717" s="39">
        <v>9.8800000000000008</v>
      </c>
      <c r="Z717" s="39">
        <v>10.02</v>
      </c>
      <c r="AE717" s="37" t="s">
        <v>1781</v>
      </c>
      <c r="AF717" s="37" t="s">
        <v>52</v>
      </c>
      <c r="AG717" s="37" t="s">
        <v>450</v>
      </c>
      <c r="AH717" s="38">
        <v>-2.18E-2</v>
      </c>
    </row>
    <row r="718" spans="1:34" x14ac:dyDescent="0.2">
      <c r="A718" s="37" t="s">
        <v>2303</v>
      </c>
      <c r="B718" s="37" t="s">
        <v>1780</v>
      </c>
      <c r="C718" s="37" t="s">
        <v>207</v>
      </c>
      <c r="F718" s="40">
        <v>44510</v>
      </c>
      <c r="G718" s="40">
        <v>44532</v>
      </c>
      <c r="H718" s="37">
        <v>21</v>
      </c>
      <c r="I718" s="37" t="s">
        <v>69</v>
      </c>
      <c r="J718" s="37" t="s">
        <v>61</v>
      </c>
      <c r="L718" s="39">
        <v>10.199999999999999</v>
      </c>
      <c r="M718" s="38">
        <v>0.5</v>
      </c>
      <c r="N718" s="37" t="s">
        <v>140</v>
      </c>
      <c r="O718" s="37" t="s">
        <v>48</v>
      </c>
      <c r="P718" s="37">
        <v>230</v>
      </c>
      <c r="R718" s="40">
        <v>45175</v>
      </c>
      <c r="Y718" s="39">
        <v>9.84</v>
      </c>
      <c r="Z718" s="39">
        <v>10</v>
      </c>
      <c r="AA718" s="39">
        <v>0.35</v>
      </c>
      <c r="AE718" s="37" t="s">
        <v>1782</v>
      </c>
      <c r="AF718" s="37" t="s">
        <v>96</v>
      </c>
      <c r="AG718" s="37" t="s">
        <v>206</v>
      </c>
      <c r="AH718" s="38">
        <v>-3.5299999999999998E-2</v>
      </c>
    </row>
    <row r="719" spans="1:34" x14ac:dyDescent="0.2">
      <c r="A719" s="37" t="s">
        <v>2304</v>
      </c>
      <c r="B719" s="37" t="s">
        <v>1780</v>
      </c>
      <c r="C719" s="37" t="s">
        <v>1525</v>
      </c>
      <c r="F719" s="40">
        <v>44397</v>
      </c>
      <c r="G719" s="40">
        <v>44533</v>
      </c>
      <c r="H719" s="37">
        <v>18</v>
      </c>
      <c r="I719" s="37" t="s">
        <v>69</v>
      </c>
      <c r="J719" s="37" t="s">
        <v>61</v>
      </c>
      <c r="L719" s="39">
        <v>10.199999999999999</v>
      </c>
      <c r="M719" s="38">
        <v>0.5</v>
      </c>
      <c r="N719" s="37" t="s">
        <v>130</v>
      </c>
      <c r="O719" s="37" t="s">
        <v>48</v>
      </c>
      <c r="P719" s="37">
        <v>230</v>
      </c>
      <c r="R719" s="40">
        <v>45084</v>
      </c>
      <c r="Y719" s="39">
        <v>9.8000000000000007</v>
      </c>
      <c r="Z719" s="39">
        <v>10.02</v>
      </c>
      <c r="AA719" s="39">
        <v>0.25</v>
      </c>
      <c r="AE719" s="37" t="s">
        <v>1419</v>
      </c>
      <c r="AF719" s="37" t="s">
        <v>74</v>
      </c>
      <c r="AG719" s="37" t="s">
        <v>1524</v>
      </c>
      <c r="AH719" s="38">
        <v>-3.9199999999999999E-2</v>
      </c>
    </row>
    <row r="720" spans="1:34" x14ac:dyDescent="0.2">
      <c r="A720" s="37" t="s">
        <v>2305</v>
      </c>
      <c r="B720" s="37" t="s">
        <v>1780</v>
      </c>
      <c r="C720" s="37" t="s">
        <v>1497</v>
      </c>
      <c r="F720" s="40">
        <v>44509</v>
      </c>
      <c r="G720" s="40">
        <v>44533</v>
      </c>
      <c r="H720" s="37" t="s">
        <v>76</v>
      </c>
      <c r="I720" s="37" t="s">
        <v>69</v>
      </c>
      <c r="J720" s="37" t="s">
        <v>54</v>
      </c>
      <c r="L720" s="39">
        <v>10.199999999999999</v>
      </c>
      <c r="M720" s="38">
        <v>0.5</v>
      </c>
      <c r="N720" s="37" t="s">
        <v>49</v>
      </c>
      <c r="O720" s="37" t="s">
        <v>48</v>
      </c>
      <c r="P720" s="37">
        <v>189.8</v>
      </c>
      <c r="R720" s="40">
        <v>45084</v>
      </c>
      <c r="Y720" s="39">
        <v>9.8800000000000008</v>
      </c>
      <c r="Z720" s="39">
        <v>9.9600000000000009</v>
      </c>
      <c r="AA720" s="39">
        <v>0.28000000000000003</v>
      </c>
      <c r="AE720" s="37" t="s">
        <v>2128</v>
      </c>
      <c r="AF720" s="37" t="s">
        <v>102</v>
      </c>
      <c r="AG720" s="37" t="s">
        <v>1496</v>
      </c>
      <c r="AH720" s="38">
        <v>-3.1399999999999997E-2</v>
      </c>
    </row>
    <row r="721" spans="1:34" x14ac:dyDescent="0.2">
      <c r="A721" s="37" t="s">
        <v>2306</v>
      </c>
      <c r="B721" s="37" t="s">
        <v>1780</v>
      </c>
      <c r="C721" s="37" t="s">
        <v>339</v>
      </c>
      <c r="F721" s="40">
        <v>44515</v>
      </c>
      <c r="G721" s="40">
        <v>44533</v>
      </c>
      <c r="H721" s="37">
        <v>18</v>
      </c>
      <c r="I721" s="37" t="s">
        <v>69</v>
      </c>
      <c r="J721" s="37" t="s">
        <v>61</v>
      </c>
      <c r="L721" s="39">
        <v>10.15</v>
      </c>
      <c r="M721" s="38">
        <v>0.5</v>
      </c>
      <c r="N721" s="37" t="s">
        <v>57</v>
      </c>
      <c r="O721" s="37" t="s">
        <v>48</v>
      </c>
      <c r="P721" s="37">
        <v>287.5</v>
      </c>
      <c r="R721" s="40">
        <v>45084</v>
      </c>
      <c r="Y721" s="39">
        <v>9.84</v>
      </c>
      <c r="Z721" s="39">
        <v>10.029999999999999</v>
      </c>
      <c r="AA721" s="39">
        <v>0.39</v>
      </c>
      <c r="AE721" s="37" t="s">
        <v>1811</v>
      </c>
      <c r="AF721" s="37" t="s">
        <v>96</v>
      </c>
      <c r="AG721" s="37" t="s">
        <v>338</v>
      </c>
      <c r="AH721" s="38">
        <v>-3.0499999999999999E-2</v>
      </c>
    </row>
    <row r="722" spans="1:34" x14ac:dyDescent="0.2">
      <c r="A722" s="37" t="s">
        <v>2307</v>
      </c>
      <c r="B722" s="37" t="s">
        <v>1780</v>
      </c>
      <c r="C722" s="37" t="s">
        <v>1495</v>
      </c>
      <c r="F722" s="40">
        <v>44517</v>
      </c>
      <c r="G722" s="40">
        <v>44533</v>
      </c>
      <c r="H722" s="37">
        <v>18</v>
      </c>
      <c r="I722" s="37" t="s">
        <v>69</v>
      </c>
      <c r="J722" s="37" t="s">
        <v>61</v>
      </c>
      <c r="L722" s="39">
        <v>10.199999999999999</v>
      </c>
      <c r="M722" s="38">
        <v>0.5</v>
      </c>
      <c r="N722" s="37" t="s">
        <v>140</v>
      </c>
      <c r="O722" s="37" t="s">
        <v>48</v>
      </c>
      <c r="P722" s="37">
        <v>230</v>
      </c>
      <c r="R722" s="40">
        <v>45084</v>
      </c>
      <c r="Y722" s="39">
        <v>9.8800000000000008</v>
      </c>
      <c r="Z722" s="39">
        <v>10.02</v>
      </c>
      <c r="AA722" s="39">
        <v>0.35</v>
      </c>
      <c r="AE722" s="37" t="s">
        <v>1786</v>
      </c>
      <c r="AF722" s="37" t="s">
        <v>102</v>
      </c>
      <c r="AG722" s="37" t="s">
        <v>1494</v>
      </c>
      <c r="AH722" s="38">
        <v>-3.1399999999999997E-2</v>
      </c>
    </row>
    <row r="723" spans="1:34" x14ac:dyDescent="0.2">
      <c r="A723" s="37" t="s">
        <v>875</v>
      </c>
      <c r="B723" s="37" t="s">
        <v>1780</v>
      </c>
      <c r="C723" s="37" t="s">
        <v>876</v>
      </c>
      <c r="F723" s="40">
        <v>44501</v>
      </c>
      <c r="G723" s="40">
        <v>44537</v>
      </c>
      <c r="H723" s="37" t="s">
        <v>138</v>
      </c>
      <c r="I723" s="37" t="s">
        <v>107</v>
      </c>
      <c r="K723" s="37" t="s">
        <v>2119</v>
      </c>
      <c r="L723" s="39">
        <v>10.1</v>
      </c>
      <c r="M723" s="37" t="s">
        <v>1887</v>
      </c>
      <c r="N723" s="37" t="s">
        <v>130</v>
      </c>
      <c r="O723" s="37" t="s">
        <v>48</v>
      </c>
      <c r="P723" s="37">
        <v>138</v>
      </c>
      <c r="R723" s="40">
        <v>44904</v>
      </c>
      <c r="Y723" s="39">
        <v>9.8800000000000008</v>
      </c>
      <c r="AE723" s="37" t="s">
        <v>1976</v>
      </c>
      <c r="AF723" s="37" t="s">
        <v>52</v>
      </c>
      <c r="AG723" s="37" t="s">
        <v>130</v>
      </c>
      <c r="AH723" s="38">
        <v>-2.18E-2</v>
      </c>
    </row>
    <row r="724" spans="1:34" x14ac:dyDescent="0.2">
      <c r="A724" s="37" t="s">
        <v>2308</v>
      </c>
      <c r="B724" s="37" t="s">
        <v>1780</v>
      </c>
      <c r="C724" s="37" t="s">
        <v>1332</v>
      </c>
      <c r="F724" s="40">
        <v>44512</v>
      </c>
      <c r="G724" s="40">
        <v>44537</v>
      </c>
      <c r="H724" s="37" t="s">
        <v>138</v>
      </c>
      <c r="I724" s="37" t="s">
        <v>162</v>
      </c>
      <c r="J724" s="37" t="s">
        <v>61</v>
      </c>
      <c r="L724" s="39">
        <v>10.050000000000001</v>
      </c>
      <c r="M724" s="38">
        <v>0.75</v>
      </c>
      <c r="N724" s="37" t="s">
        <v>72</v>
      </c>
      <c r="O724" s="37" t="s">
        <v>48</v>
      </c>
      <c r="P724" s="37">
        <v>230</v>
      </c>
      <c r="R724" s="40">
        <v>44904</v>
      </c>
      <c r="Y724" s="39">
        <v>9.84</v>
      </c>
      <c r="Z724" s="39">
        <v>10.050000000000001</v>
      </c>
      <c r="AA724" s="39">
        <v>0.31</v>
      </c>
      <c r="AE724" s="37" t="s">
        <v>1865</v>
      </c>
      <c r="AF724" s="37" t="s">
        <v>136</v>
      </c>
      <c r="AG724" s="37" t="s">
        <v>1331</v>
      </c>
      <c r="AH724" s="38">
        <v>-2.0899999999999998E-2</v>
      </c>
    </row>
    <row r="725" spans="1:34" x14ac:dyDescent="0.2">
      <c r="A725" s="37" t="s">
        <v>2309</v>
      </c>
      <c r="B725" s="37" t="s">
        <v>1780</v>
      </c>
      <c r="C725" s="37" t="s">
        <v>695</v>
      </c>
      <c r="F725" s="40">
        <v>44515</v>
      </c>
      <c r="G725" s="40">
        <v>44537</v>
      </c>
      <c r="H725" s="37" t="s">
        <v>694</v>
      </c>
      <c r="I725" s="37" t="s">
        <v>53</v>
      </c>
      <c r="J725" s="37" t="s">
        <v>61</v>
      </c>
      <c r="L725" s="39">
        <v>10.199999999999999</v>
      </c>
      <c r="M725" s="38">
        <v>0.33329999999999999</v>
      </c>
      <c r="N725" s="37" t="s">
        <v>72</v>
      </c>
      <c r="O725" s="37" t="s">
        <v>48</v>
      </c>
      <c r="P725" s="37">
        <v>341.4</v>
      </c>
      <c r="R725" s="40">
        <v>45086</v>
      </c>
      <c r="Y725" s="39">
        <v>9.84</v>
      </c>
      <c r="Z725" s="39">
        <v>10</v>
      </c>
      <c r="AA725" s="39">
        <v>0.42</v>
      </c>
      <c r="AE725" s="37" t="s">
        <v>1805</v>
      </c>
      <c r="AF725" s="37" t="s">
        <v>267</v>
      </c>
      <c r="AG725" s="37" t="s">
        <v>693</v>
      </c>
      <c r="AH725" s="38">
        <v>-3.5299999999999998E-2</v>
      </c>
    </row>
    <row r="726" spans="1:34" x14ac:dyDescent="0.2">
      <c r="A726" s="37" t="s">
        <v>2310</v>
      </c>
      <c r="B726" s="37" t="s">
        <v>1780</v>
      </c>
      <c r="C726" s="37" t="s">
        <v>1617</v>
      </c>
      <c r="F726" s="40">
        <v>44519</v>
      </c>
      <c r="G726" s="40">
        <v>44537</v>
      </c>
      <c r="H726" s="37" t="s">
        <v>386</v>
      </c>
      <c r="I726" s="37" t="s">
        <v>69</v>
      </c>
      <c r="J726" s="37" t="s">
        <v>54</v>
      </c>
      <c r="L726" s="39">
        <v>10.199999999999999</v>
      </c>
      <c r="M726" s="38">
        <v>0.5</v>
      </c>
      <c r="N726" s="37" t="s">
        <v>79</v>
      </c>
      <c r="O726" s="37" t="s">
        <v>93</v>
      </c>
      <c r="P726" s="37">
        <v>172.5</v>
      </c>
      <c r="R726" s="40">
        <v>44994</v>
      </c>
      <c r="Y726" s="39">
        <v>9.94</v>
      </c>
      <c r="Z726" s="39">
        <v>10.06</v>
      </c>
      <c r="AA726" s="39">
        <v>0.23</v>
      </c>
      <c r="AE726" s="37" t="s">
        <v>1818</v>
      </c>
      <c r="AF726" s="37" t="s">
        <v>59</v>
      </c>
      <c r="AG726" s="37" t="s">
        <v>1616</v>
      </c>
      <c r="AH726" s="38">
        <v>-2.5499999999999998E-2</v>
      </c>
    </row>
    <row r="727" spans="1:34" x14ac:dyDescent="0.2">
      <c r="A727" s="37" t="s">
        <v>2311</v>
      </c>
      <c r="B727" s="37" t="s">
        <v>1780</v>
      </c>
      <c r="C727" s="37" t="s">
        <v>1066</v>
      </c>
      <c r="F727" s="40">
        <v>44519</v>
      </c>
      <c r="G727" s="40">
        <v>44537</v>
      </c>
      <c r="H727" s="37" t="s">
        <v>128</v>
      </c>
      <c r="I727" s="37" t="s">
        <v>126</v>
      </c>
      <c r="J727" s="37" t="s">
        <v>158</v>
      </c>
      <c r="K727" s="37" t="s">
        <v>2066</v>
      </c>
      <c r="L727" s="39">
        <v>10.15</v>
      </c>
      <c r="M727" s="37" t="s">
        <v>1887</v>
      </c>
      <c r="N727" s="37" t="s">
        <v>72</v>
      </c>
      <c r="O727" s="37" t="s">
        <v>48</v>
      </c>
      <c r="P727" s="37">
        <v>115</v>
      </c>
      <c r="R727" s="40">
        <v>44994</v>
      </c>
      <c r="Y727" s="39">
        <v>9.89</v>
      </c>
      <c r="Z727" s="39">
        <v>10.050000000000001</v>
      </c>
      <c r="AA727" s="39">
        <v>0.12</v>
      </c>
      <c r="AE727" s="37" t="s">
        <v>1379</v>
      </c>
      <c r="AF727" s="37" t="s">
        <v>106</v>
      </c>
      <c r="AG727" s="37" t="s">
        <v>1064</v>
      </c>
      <c r="AH727" s="38">
        <v>-2.5600000000000001E-2</v>
      </c>
    </row>
    <row r="728" spans="1:34" x14ac:dyDescent="0.2">
      <c r="A728" s="37" t="s">
        <v>2312</v>
      </c>
      <c r="B728" s="37" t="s">
        <v>1780</v>
      </c>
      <c r="C728" s="37" t="s">
        <v>286</v>
      </c>
      <c r="F728" s="40">
        <v>44256</v>
      </c>
      <c r="G728" s="40">
        <v>44539</v>
      </c>
      <c r="H728" s="37" t="s">
        <v>91</v>
      </c>
      <c r="I728" s="37" t="s">
        <v>53</v>
      </c>
      <c r="J728" s="37" t="s">
        <v>54</v>
      </c>
      <c r="L728" s="39">
        <v>10.199999999999999</v>
      </c>
      <c r="M728" s="38">
        <v>0.33329999999999999</v>
      </c>
      <c r="N728" s="37" t="s">
        <v>79</v>
      </c>
      <c r="O728" s="37" t="s">
        <v>216</v>
      </c>
      <c r="P728" s="37">
        <v>214.9</v>
      </c>
      <c r="R728" s="40">
        <v>45090</v>
      </c>
      <c r="Y728" s="39">
        <v>9.83</v>
      </c>
      <c r="Z728" s="39">
        <v>9.9700000000000006</v>
      </c>
      <c r="AA728" s="39">
        <v>0.4</v>
      </c>
      <c r="AE728" s="37" t="s">
        <v>1805</v>
      </c>
      <c r="AF728" s="37" t="s">
        <v>59</v>
      </c>
      <c r="AG728" s="37" t="s">
        <v>285</v>
      </c>
      <c r="AH728" s="38">
        <v>-3.6299999999999999E-2</v>
      </c>
    </row>
    <row r="729" spans="1:34" x14ac:dyDescent="0.2">
      <c r="A729" s="37" t="s">
        <v>2313</v>
      </c>
      <c r="B729" s="37" t="s">
        <v>1780</v>
      </c>
      <c r="C729" s="37" t="s">
        <v>460</v>
      </c>
      <c r="F729" s="40">
        <v>44280</v>
      </c>
      <c r="G729" s="40">
        <v>44539</v>
      </c>
      <c r="H729" s="37" t="s">
        <v>99</v>
      </c>
      <c r="I729" s="37" t="s">
        <v>69</v>
      </c>
      <c r="J729" s="37" t="s">
        <v>54</v>
      </c>
      <c r="L729" s="39">
        <v>10.15</v>
      </c>
      <c r="M729" s="38">
        <v>0.5</v>
      </c>
      <c r="N729" s="37" t="s">
        <v>130</v>
      </c>
      <c r="O729" s="37" t="s">
        <v>48</v>
      </c>
      <c r="P729" s="37">
        <v>230</v>
      </c>
      <c r="R729" s="40">
        <v>45090</v>
      </c>
      <c r="Y729" s="39">
        <v>9.82</v>
      </c>
      <c r="Z729" s="39">
        <v>10</v>
      </c>
      <c r="AA729" s="39">
        <v>0.33</v>
      </c>
      <c r="AE729" s="37" t="s">
        <v>1818</v>
      </c>
      <c r="AF729" s="37" t="s">
        <v>459</v>
      </c>
      <c r="AG729" s="37" t="s">
        <v>458</v>
      </c>
      <c r="AH729" s="38">
        <v>-3.2500000000000001E-2</v>
      </c>
    </row>
    <row r="730" spans="1:34" x14ac:dyDescent="0.2">
      <c r="A730" s="37" t="s">
        <v>2314</v>
      </c>
      <c r="B730" s="37" t="s">
        <v>1780</v>
      </c>
      <c r="C730" s="37" t="s">
        <v>931</v>
      </c>
      <c r="F730" s="40">
        <v>44372</v>
      </c>
      <c r="G730" s="40">
        <v>44539</v>
      </c>
      <c r="H730" s="37" t="s">
        <v>128</v>
      </c>
      <c r="I730" s="37" t="s">
        <v>525</v>
      </c>
      <c r="J730" s="37" t="s">
        <v>61</v>
      </c>
      <c r="K730" s="37" t="s">
        <v>2066</v>
      </c>
      <c r="L730" s="39">
        <v>10.1</v>
      </c>
      <c r="M730" s="37" t="s">
        <v>1887</v>
      </c>
      <c r="N730" s="37" t="s">
        <v>140</v>
      </c>
      <c r="O730" s="37" t="s">
        <v>48</v>
      </c>
      <c r="P730" s="37">
        <v>103.5</v>
      </c>
      <c r="R730" s="40">
        <v>44998</v>
      </c>
      <c r="Y730" s="39">
        <v>9.76</v>
      </c>
      <c r="Z730" s="39">
        <v>10.01</v>
      </c>
      <c r="AA730" s="39">
        <v>0.18</v>
      </c>
      <c r="AE730" s="37" t="s">
        <v>1903</v>
      </c>
      <c r="AF730" s="37" t="s">
        <v>112</v>
      </c>
      <c r="AG730" s="37" t="s">
        <v>929</v>
      </c>
      <c r="AH730" s="38">
        <v>-3.3700000000000001E-2</v>
      </c>
    </row>
    <row r="731" spans="1:34" x14ac:dyDescent="0.2">
      <c r="A731" s="37" t="s">
        <v>2315</v>
      </c>
      <c r="B731" s="37" t="s">
        <v>1780</v>
      </c>
      <c r="C731" s="37" t="s">
        <v>977</v>
      </c>
      <c r="F731" s="40">
        <v>44411</v>
      </c>
      <c r="G731" s="40">
        <v>44539</v>
      </c>
      <c r="H731" s="37" t="s">
        <v>256</v>
      </c>
      <c r="I731" s="37" t="s">
        <v>69</v>
      </c>
      <c r="J731" s="37" t="s">
        <v>54</v>
      </c>
      <c r="L731" s="39">
        <v>10.199999999999999</v>
      </c>
      <c r="M731" s="38">
        <v>0.5</v>
      </c>
      <c r="N731" s="37" t="s">
        <v>49</v>
      </c>
      <c r="O731" s="37" t="s">
        <v>48</v>
      </c>
      <c r="P731" s="37">
        <v>287.5</v>
      </c>
      <c r="R731" s="40">
        <v>44998</v>
      </c>
      <c r="Y731" s="39">
        <v>9.81</v>
      </c>
      <c r="Z731" s="39">
        <v>9.98</v>
      </c>
      <c r="AA731" s="39">
        <v>0.18</v>
      </c>
      <c r="AE731" s="37" t="s">
        <v>1786</v>
      </c>
      <c r="AF731" s="37" t="s">
        <v>976</v>
      </c>
      <c r="AG731" s="37" t="s">
        <v>975</v>
      </c>
      <c r="AH731" s="38">
        <v>-3.8199999999999998E-2</v>
      </c>
    </row>
    <row r="732" spans="1:34" x14ac:dyDescent="0.2">
      <c r="A732" s="37" t="s">
        <v>2316</v>
      </c>
      <c r="B732" s="37" t="s">
        <v>1780</v>
      </c>
      <c r="C732" s="37" t="s">
        <v>411</v>
      </c>
      <c r="F732" s="40">
        <v>44484</v>
      </c>
      <c r="G732" s="40">
        <v>44539</v>
      </c>
      <c r="H732" s="37" t="s">
        <v>410</v>
      </c>
      <c r="I732" s="37" t="s">
        <v>69</v>
      </c>
      <c r="J732" s="37" t="s">
        <v>61</v>
      </c>
      <c r="L732" s="39">
        <v>10.199999999999999</v>
      </c>
      <c r="M732" s="38">
        <v>0.5</v>
      </c>
      <c r="N732" s="37" t="s">
        <v>235</v>
      </c>
      <c r="O732" s="37" t="s">
        <v>48</v>
      </c>
      <c r="P732" s="37">
        <v>230</v>
      </c>
      <c r="R732" s="40">
        <v>45090</v>
      </c>
      <c r="Y732" s="39">
        <v>9.8800000000000008</v>
      </c>
      <c r="Z732" s="39">
        <v>10.07</v>
      </c>
      <c r="AA732" s="39">
        <v>0.39</v>
      </c>
      <c r="AE732" s="37" t="s">
        <v>1798</v>
      </c>
      <c r="AF732" s="37" t="s">
        <v>81</v>
      </c>
      <c r="AG732" s="37" t="s">
        <v>235</v>
      </c>
      <c r="AH732" s="38">
        <v>-3.1399999999999997E-2</v>
      </c>
    </row>
    <row r="733" spans="1:34" x14ac:dyDescent="0.2">
      <c r="A733" s="37" t="s">
        <v>2317</v>
      </c>
      <c r="B733" s="37" t="s">
        <v>1780</v>
      </c>
      <c r="C733" s="37" t="s">
        <v>133</v>
      </c>
      <c r="F733" s="40">
        <v>44503</v>
      </c>
      <c r="G733" s="40">
        <v>44539</v>
      </c>
      <c r="H733" s="37" t="s">
        <v>128</v>
      </c>
      <c r="I733" s="37" t="s">
        <v>69</v>
      </c>
      <c r="J733" s="37" t="s">
        <v>54</v>
      </c>
      <c r="L733" s="39">
        <v>10.199999999999999</v>
      </c>
      <c r="M733" s="38">
        <v>0.5</v>
      </c>
      <c r="N733" s="37" t="s">
        <v>130</v>
      </c>
      <c r="O733" s="37" t="s">
        <v>48</v>
      </c>
      <c r="P733" s="37">
        <v>115</v>
      </c>
      <c r="R733" s="40">
        <v>44998</v>
      </c>
      <c r="Y733" s="39">
        <v>9.92</v>
      </c>
      <c r="Z733" s="39">
        <v>10.11</v>
      </c>
      <c r="AA733" s="39">
        <v>0.38</v>
      </c>
      <c r="AE733" s="37" t="s">
        <v>1784</v>
      </c>
      <c r="AF733" s="37" t="s">
        <v>52</v>
      </c>
      <c r="AG733" s="37" t="s">
        <v>131</v>
      </c>
      <c r="AH733" s="38">
        <v>-2.75E-2</v>
      </c>
    </row>
    <row r="734" spans="1:34" x14ac:dyDescent="0.2">
      <c r="A734" s="37" t="s">
        <v>2318</v>
      </c>
      <c r="B734" s="37" t="s">
        <v>1780</v>
      </c>
      <c r="C734" s="37" t="s">
        <v>1101</v>
      </c>
      <c r="F734" s="40">
        <v>44519</v>
      </c>
      <c r="G734" s="40">
        <v>44539</v>
      </c>
      <c r="H734" s="37" t="s">
        <v>138</v>
      </c>
      <c r="I734" s="37" t="s">
        <v>69</v>
      </c>
      <c r="J734" s="37" t="s">
        <v>54</v>
      </c>
      <c r="L734" s="39">
        <v>10.15</v>
      </c>
      <c r="M734" s="38">
        <v>0.5</v>
      </c>
      <c r="N734" s="37" t="s">
        <v>147</v>
      </c>
      <c r="O734" s="37" t="s">
        <v>48</v>
      </c>
      <c r="P734" s="37">
        <v>253</v>
      </c>
      <c r="R734" s="40">
        <v>44908</v>
      </c>
      <c r="Y734" s="39">
        <v>9.94</v>
      </c>
      <c r="Z734" s="39">
        <v>10.07</v>
      </c>
      <c r="AA734" s="39">
        <v>0.18</v>
      </c>
      <c r="AE734" s="37" t="s">
        <v>822</v>
      </c>
      <c r="AF734" s="37" t="s">
        <v>839</v>
      </c>
      <c r="AG734" s="37" t="s">
        <v>1100</v>
      </c>
      <c r="AH734" s="38">
        <v>-2.07E-2</v>
      </c>
    </row>
    <row r="735" spans="1:34" x14ac:dyDescent="0.2">
      <c r="A735" s="37" t="s">
        <v>2319</v>
      </c>
      <c r="B735" s="37" t="s">
        <v>1780</v>
      </c>
      <c r="C735" s="37" t="s">
        <v>300</v>
      </c>
      <c r="F735" s="40">
        <v>44263</v>
      </c>
      <c r="G735" s="40">
        <v>44540</v>
      </c>
      <c r="H735" s="37" t="s">
        <v>91</v>
      </c>
      <c r="I735" s="37" t="s">
        <v>69</v>
      </c>
      <c r="J735" s="37" t="s">
        <v>54</v>
      </c>
      <c r="L735" s="39">
        <v>10.1</v>
      </c>
      <c r="M735" s="38">
        <v>0.5</v>
      </c>
      <c r="N735" s="37" t="s">
        <v>49</v>
      </c>
      <c r="O735" s="37" t="s">
        <v>48</v>
      </c>
      <c r="P735" s="37">
        <v>172.5</v>
      </c>
      <c r="R735" s="40">
        <v>45091</v>
      </c>
      <c r="Y735" s="39">
        <v>9.8000000000000007</v>
      </c>
      <c r="Z735" s="39">
        <v>9.92</v>
      </c>
      <c r="AA735" s="39">
        <v>0.35</v>
      </c>
      <c r="AE735" s="37" t="s">
        <v>2087</v>
      </c>
      <c r="AF735" s="37" t="s">
        <v>122</v>
      </c>
      <c r="AG735" s="37" t="s">
        <v>299</v>
      </c>
      <c r="AH735" s="38">
        <v>-2.9700000000000001E-2</v>
      </c>
    </row>
    <row r="736" spans="1:34" x14ac:dyDescent="0.2">
      <c r="A736" s="37" t="s">
        <v>2320</v>
      </c>
      <c r="B736" s="37" t="s">
        <v>1780</v>
      </c>
      <c r="C736" s="37" t="s">
        <v>1136</v>
      </c>
      <c r="F736" s="40">
        <v>44491</v>
      </c>
      <c r="G736" s="40">
        <v>44540</v>
      </c>
      <c r="H736" s="37" t="s">
        <v>138</v>
      </c>
      <c r="I736" s="37" t="s">
        <v>126</v>
      </c>
      <c r="J736" s="37" t="s">
        <v>54</v>
      </c>
      <c r="K736" s="37" t="s">
        <v>2066</v>
      </c>
      <c r="L736" s="39">
        <v>10.1</v>
      </c>
      <c r="M736" s="37" t="s">
        <v>1887</v>
      </c>
      <c r="N736" s="37" t="s">
        <v>72</v>
      </c>
      <c r="O736" s="37" t="s">
        <v>48</v>
      </c>
      <c r="P736" s="37">
        <v>100.1</v>
      </c>
      <c r="R736" s="40">
        <v>44909</v>
      </c>
      <c r="Y736" s="39">
        <v>9.9</v>
      </c>
      <c r="AA736" s="39">
        <v>0.17</v>
      </c>
      <c r="AE736" s="37" t="s">
        <v>1976</v>
      </c>
      <c r="AF736" s="37" t="s">
        <v>125</v>
      </c>
      <c r="AG736" s="37" t="s">
        <v>1135</v>
      </c>
      <c r="AH736" s="38">
        <v>-1.9800000000000002E-2</v>
      </c>
    </row>
    <row r="737" spans="1:34" x14ac:dyDescent="0.2">
      <c r="A737" s="37" t="s">
        <v>2321</v>
      </c>
      <c r="B737" s="37" t="s">
        <v>1780</v>
      </c>
      <c r="C737" s="37" t="s">
        <v>92</v>
      </c>
      <c r="F737" s="40">
        <v>44518</v>
      </c>
      <c r="G737" s="40">
        <v>44540</v>
      </c>
      <c r="H737" s="37" t="s">
        <v>91</v>
      </c>
      <c r="I737" s="37" t="s">
        <v>69</v>
      </c>
      <c r="J737" s="37" t="s">
        <v>54</v>
      </c>
      <c r="L737" s="39">
        <v>10.1</v>
      </c>
      <c r="M737" s="38">
        <v>0.5</v>
      </c>
      <c r="N737" s="37" t="s">
        <v>57</v>
      </c>
      <c r="O737" s="37" t="s">
        <v>56</v>
      </c>
      <c r="P737" s="37">
        <v>287.5</v>
      </c>
      <c r="R737" s="40">
        <v>45091</v>
      </c>
      <c r="Y737" s="39">
        <v>9.75</v>
      </c>
      <c r="Z737" s="39">
        <v>10</v>
      </c>
      <c r="AA737" s="39">
        <v>0.4</v>
      </c>
      <c r="AE737" s="37" t="s">
        <v>1895</v>
      </c>
      <c r="AF737" s="37" t="s">
        <v>51</v>
      </c>
      <c r="AG737" s="37" t="s">
        <v>89</v>
      </c>
      <c r="AH737" s="38">
        <v>-3.4700000000000002E-2</v>
      </c>
    </row>
    <row r="738" spans="1:34" x14ac:dyDescent="0.2">
      <c r="A738" s="37" t="s">
        <v>2322</v>
      </c>
      <c r="B738" s="37" t="s">
        <v>1780</v>
      </c>
      <c r="C738" s="37" t="s">
        <v>1013</v>
      </c>
      <c r="F738" s="40">
        <v>44519</v>
      </c>
      <c r="G738" s="40">
        <v>44540</v>
      </c>
      <c r="H738" s="37">
        <v>18</v>
      </c>
      <c r="I738" s="37" t="s">
        <v>69</v>
      </c>
      <c r="J738" s="37" t="s">
        <v>61</v>
      </c>
      <c r="L738" s="39">
        <v>10.199999999999999</v>
      </c>
      <c r="M738" s="38">
        <v>0.5</v>
      </c>
      <c r="N738" s="37" t="s">
        <v>130</v>
      </c>
      <c r="O738" s="37" t="s">
        <v>48</v>
      </c>
      <c r="P738" s="37">
        <v>215.6</v>
      </c>
      <c r="R738" s="40">
        <v>45091</v>
      </c>
      <c r="Y738" s="39">
        <v>9.8800000000000008</v>
      </c>
      <c r="Z738" s="39">
        <v>10.039999999999999</v>
      </c>
      <c r="AA738" s="39">
        <v>0.25</v>
      </c>
      <c r="AE738" s="37" t="s">
        <v>1786</v>
      </c>
      <c r="AF738" s="37" t="s">
        <v>51</v>
      </c>
      <c r="AG738" s="37" t="s">
        <v>1012</v>
      </c>
      <c r="AH738" s="38">
        <v>-3.1899999999999998E-2</v>
      </c>
    </row>
    <row r="739" spans="1:34" x14ac:dyDescent="0.2">
      <c r="A739" s="37" t="s">
        <v>2323</v>
      </c>
      <c r="B739" s="37" t="s">
        <v>1780</v>
      </c>
      <c r="C739" s="37" t="s">
        <v>1171</v>
      </c>
      <c r="F739" s="40">
        <v>44523</v>
      </c>
      <c r="G739" s="40">
        <v>44540</v>
      </c>
      <c r="H739" s="37" t="s">
        <v>91</v>
      </c>
      <c r="I739" s="37" t="s">
        <v>53</v>
      </c>
      <c r="J739" s="37" t="s">
        <v>61</v>
      </c>
      <c r="L739" s="39">
        <v>10.25</v>
      </c>
      <c r="M739" s="38">
        <v>0.33329999999999999</v>
      </c>
      <c r="N739" s="37" t="s">
        <v>130</v>
      </c>
      <c r="O739" s="37" t="s">
        <v>219</v>
      </c>
      <c r="P739" s="37">
        <v>126.5</v>
      </c>
      <c r="R739" s="40">
        <v>45091</v>
      </c>
      <c r="Y739" s="39">
        <v>9.9</v>
      </c>
      <c r="Z739" s="39">
        <v>10.029999999999999</v>
      </c>
      <c r="AA739" s="39">
        <v>0.44</v>
      </c>
      <c r="AE739" s="37" t="s">
        <v>1805</v>
      </c>
      <c r="AF739" s="37" t="s">
        <v>59</v>
      </c>
      <c r="AG739" s="37" t="s">
        <v>1170</v>
      </c>
      <c r="AH739" s="38">
        <v>-3.4099999999999998E-2</v>
      </c>
    </row>
    <row r="740" spans="1:34" x14ac:dyDescent="0.2">
      <c r="A740" s="37" t="s">
        <v>2324</v>
      </c>
      <c r="B740" s="37" t="s">
        <v>1780</v>
      </c>
      <c r="C740" s="37" t="s">
        <v>1572</v>
      </c>
      <c r="F740" s="40">
        <v>44523</v>
      </c>
      <c r="G740" s="40">
        <v>44540</v>
      </c>
      <c r="H740" s="37">
        <v>18</v>
      </c>
      <c r="I740" s="37" t="s">
        <v>69</v>
      </c>
      <c r="J740" s="37" t="s">
        <v>54</v>
      </c>
      <c r="L740" s="39">
        <v>10.1</v>
      </c>
      <c r="M740" s="38">
        <v>0.5</v>
      </c>
      <c r="N740" s="37" t="s">
        <v>49</v>
      </c>
      <c r="O740" s="37" t="s">
        <v>48</v>
      </c>
      <c r="P740" s="37">
        <v>253.8</v>
      </c>
      <c r="R740" s="40">
        <v>45091</v>
      </c>
      <c r="Y740" s="39">
        <v>9.76</v>
      </c>
      <c r="Z740" s="39">
        <v>9.9499999999999993</v>
      </c>
      <c r="AA740" s="39">
        <v>0.3</v>
      </c>
      <c r="AE740" s="37" t="s">
        <v>1786</v>
      </c>
      <c r="AF740" s="37" t="s">
        <v>394</v>
      </c>
      <c r="AG740" s="37" t="s">
        <v>1571</v>
      </c>
      <c r="AH740" s="38">
        <v>-3.3700000000000001E-2</v>
      </c>
    </row>
    <row r="741" spans="1:34" x14ac:dyDescent="0.2">
      <c r="A741" s="37" t="s">
        <v>2325</v>
      </c>
      <c r="B741" s="37" t="s">
        <v>1780</v>
      </c>
      <c r="C741" s="37" t="s">
        <v>537</v>
      </c>
      <c r="F741" s="40">
        <v>44524</v>
      </c>
      <c r="G741" s="40">
        <v>44540</v>
      </c>
      <c r="H741" s="37">
        <v>18</v>
      </c>
      <c r="I741" s="37" t="s">
        <v>69</v>
      </c>
      <c r="J741" s="37" t="s">
        <v>61</v>
      </c>
      <c r="L741" s="39">
        <v>10.199999999999999</v>
      </c>
      <c r="M741" s="38">
        <v>0.5</v>
      </c>
      <c r="N741" s="37" t="s">
        <v>72</v>
      </c>
      <c r="O741" s="37" t="s">
        <v>56</v>
      </c>
      <c r="P741" s="37">
        <v>230</v>
      </c>
      <c r="R741" s="40">
        <v>45091</v>
      </c>
      <c r="Y741" s="39">
        <v>9.86</v>
      </c>
      <c r="Z741" s="39">
        <v>10.119999999999999</v>
      </c>
      <c r="AA741" s="39">
        <v>0.35</v>
      </c>
      <c r="AE741" s="37" t="s">
        <v>1818</v>
      </c>
      <c r="AF741" s="37" t="s">
        <v>102</v>
      </c>
      <c r="AG741" s="37" t="s">
        <v>535</v>
      </c>
      <c r="AH741" s="38">
        <v>-3.3300000000000003E-2</v>
      </c>
    </row>
    <row r="742" spans="1:34" x14ac:dyDescent="0.2">
      <c r="A742" s="37" t="s">
        <v>2326</v>
      </c>
      <c r="B742" s="37" t="s">
        <v>1780</v>
      </c>
      <c r="C742" s="37" t="s">
        <v>1105</v>
      </c>
      <c r="F742" s="40">
        <v>44524</v>
      </c>
      <c r="G742" s="40">
        <v>44540</v>
      </c>
      <c r="H742" s="37" t="s">
        <v>99</v>
      </c>
      <c r="I742" s="37" t="s">
        <v>525</v>
      </c>
      <c r="J742" s="37" t="s">
        <v>61</v>
      </c>
      <c r="K742" s="37" t="s">
        <v>2283</v>
      </c>
      <c r="L742" s="39">
        <v>10</v>
      </c>
      <c r="M742" s="37" t="s">
        <v>1887</v>
      </c>
      <c r="N742" s="37" t="s">
        <v>79</v>
      </c>
      <c r="O742" s="37" t="s">
        <v>48</v>
      </c>
      <c r="P742" s="37">
        <v>253</v>
      </c>
      <c r="R742" s="40">
        <v>45091</v>
      </c>
      <c r="Y742" s="39">
        <v>9.66</v>
      </c>
      <c r="Z742" s="39">
        <v>9.9499999999999993</v>
      </c>
      <c r="AA742" s="39">
        <v>0.3</v>
      </c>
      <c r="AE742" s="37" t="s">
        <v>1782</v>
      </c>
      <c r="AF742" s="37" t="s">
        <v>74</v>
      </c>
      <c r="AG742" s="37" t="s">
        <v>1104</v>
      </c>
      <c r="AH742" s="38">
        <v>-3.4000000000000002E-2</v>
      </c>
    </row>
    <row r="743" spans="1:34" x14ac:dyDescent="0.2">
      <c r="A743" s="37" t="s">
        <v>2327</v>
      </c>
      <c r="B743" s="37" t="s">
        <v>1780</v>
      </c>
      <c r="C743" s="37" t="s">
        <v>1583</v>
      </c>
      <c r="F743" s="40">
        <v>44376</v>
      </c>
      <c r="G743" s="40">
        <v>44543</v>
      </c>
      <c r="H743" s="37" t="s">
        <v>1582</v>
      </c>
      <c r="I743" s="37" t="s">
        <v>126</v>
      </c>
      <c r="J743" s="37" t="s">
        <v>158</v>
      </c>
      <c r="K743" s="37" t="s">
        <v>2292</v>
      </c>
      <c r="L743" s="39">
        <v>10</v>
      </c>
      <c r="M743" s="37" t="s">
        <v>1887</v>
      </c>
      <c r="N743" s="37" t="s">
        <v>79</v>
      </c>
      <c r="O743" s="37" t="s">
        <v>167</v>
      </c>
      <c r="P743" s="37">
        <v>115</v>
      </c>
      <c r="R743" s="40">
        <v>44819</v>
      </c>
      <c r="Y743" s="39">
        <v>9.86</v>
      </c>
      <c r="Z743" s="39">
        <v>10.050000000000001</v>
      </c>
      <c r="AA743" s="39">
        <v>0.09</v>
      </c>
      <c r="AE743" s="37" t="s">
        <v>1790</v>
      </c>
      <c r="AF743" s="37" t="s">
        <v>192</v>
      </c>
      <c r="AG743" s="37" t="s">
        <v>1581</v>
      </c>
      <c r="AH743" s="38">
        <v>-1.4E-2</v>
      </c>
    </row>
    <row r="744" spans="1:34" x14ac:dyDescent="0.2">
      <c r="A744" s="37" t="s">
        <v>2328</v>
      </c>
      <c r="B744" s="37" t="s">
        <v>1780</v>
      </c>
      <c r="C744" s="37" t="s">
        <v>1482</v>
      </c>
      <c r="F744" s="40">
        <v>44427</v>
      </c>
      <c r="G744" s="40">
        <v>44543</v>
      </c>
      <c r="H744" s="37">
        <v>15</v>
      </c>
      <c r="I744" s="37" t="s">
        <v>137</v>
      </c>
      <c r="J744" s="37" t="s">
        <v>61</v>
      </c>
      <c r="L744" s="39">
        <v>10.15</v>
      </c>
      <c r="M744" s="38">
        <v>1</v>
      </c>
      <c r="N744" s="37" t="s">
        <v>79</v>
      </c>
      <c r="O744" s="37" t="s">
        <v>48</v>
      </c>
      <c r="P744" s="37">
        <v>287.5</v>
      </c>
      <c r="R744" s="40">
        <v>45000</v>
      </c>
      <c r="Y744" s="39">
        <v>9.86</v>
      </c>
      <c r="Z744" s="39">
        <v>10.039999999999999</v>
      </c>
      <c r="AA744" s="39">
        <v>0.15</v>
      </c>
      <c r="AE744" s="37" t="s">
        <v>1903</v>
      </c>
      <c r="AF744" s="37" t="s">
        <v>112</v>
      </c>
      <c r="AG744" s="37" t="s">
        <v>1481</v>
      </c>
      <c r="AH744" s="38">
        <v>-2.86E-2</v>
      </c>
    </row>
    <row r="745" spans="1:34" x14ac:dyDescent="0.2">
      <c r="A745" s="37" t="s">
        <v>2329</v>
      </c>
      <c r="B745" s="37" t="s">
        <v>1780</v>
      </c>
      <c r="C745" s="37" t="s">
        <v>870</v>
      </c>
      <c r="F745" s="40">
        <v>44432</v>
      </c>
      <c r="G745" s="40">
        <v>44544</v>
      </c>
      <c r="H745" s="37" t="s">
        <v>463</v>
      </c>
      <c r="I745" s="37" t="s">
        <v>525</v>
      </c>
      <c r="J745" s="37" t="s">
        <v>54</v>
      </c>
      <c r="K745" s="37" t="s">
        <v>2066</v>
      </c>
      <c r="L745" s="39">
        <v>10.1</v>
      </c>
      <c r="M745" s="37" t="s">
        <v>1887</v>
      </c>
      <c r="N745" s="37" t="s">
        <v>79</v>
      </c>
      <c r="O745" s="37" t="s">
        <v>167</v>
      </c>
      <c r="P745" s="37">
        <v>78</v>
      </c>
      <c r="R745" s="40">
        <v>44911</v>
      </c>
      <c r="Y745" s="39">
        <v>9.89</v>
      </c>
      <c r="Z745" s="39">
        <v>10.11</v>
      </c>
      <c r="AA745" s="39">
        <v>0.18</v>
      </c>
      <c r="AE745" s="37" t="s">
        <v>1873</v>
      </c>
      <c r="AF745" s="37" t="s">
        <v>112</v>
      </c>
      <c r="AG745" s="37" t="s">
        <v>167</v>
      </c>
      <c r="AH745" s="38">
        <v>-2.0799999999999999E-2</v>
      </c>
    </row>
    <row r="746" spans="1:34" x14ac:dyDescent="0.2">
      <c r="A746" s="37" t="s">
        <v>2330</v>
      </c>
      <c r="B746" s="37" t="s">
        <v>1780</v>
      </c>
      <c r="C746" s="37" t="s">
        <v>894</v>
      </c>
      <c r="F746" s="40">
        <v>44278</v>
      </c>
      <c r="G746" s="40">
        <v>44545</v>
      </c>
      <c r="H746" s="37">
        <v>18</v>
      </c>
      <c r="I746" s="37" t="s">
        <v>69</v>
      </c>
      <c r="J746" s="37" t="s">
        <v>54</v>
      </c>
      <c r="L746" s="39">
        <v>10.1</v>
      </c>
      <c r="M746" s="38">
        <v>0.5</v>
      </c>
      <c r="N746" s="37" t="s">
        <v>147</v>
      </c>
      <c r="O746" s="37" t="s">
        <v>48</v>
      </c>
      <c r="P746" s="37">
        <v>225</v>
      </c>
      <c r="R746" s="40">
        <v>45094</v>
      </c>
      <c r="Y746" s="39">
        <v>9.7899999999999991</v>
      </c>
      <c r="Z746" s="39">
        <v>9.76</v>
      </c>
      <c r="AA746" s="39">
        <v>0.25</v>
      </c>
      <c r="AE746" s="37" t="s">
        <v>1818</v>
      </c>
      <c r="AF746" s="37" t="s">
        <v>51</v>
      </c>
      <c r="AG746" s="37" t="s">
        <v>893</v>
      </c>
      <c r="AH746" s="38">
        <v>-3.04E-2</v>
      </c>
    </row>
    <row r="747" spans="1:34" x14ac:dyDescent="0.2">
      <c r="A747" s="37" t="s">
        <v>2331</v>
      </c>
      <c r="B747" s="37" t="s">
        <v>1780</v>
      </c>
      <c r="C747" s="37" t="s">
        <v>1222</v>
      </c>
      <c r="F747" s="40">
        <v>44512</v>
      </c>
      <c r="G747" s="40">
        <v>44545</v>
      </c>
      <c r="H747" s="37">
        <v>18</v>
      </c>
      <c r="I747" s="37" t="s">
        <v>69</v>
      </c>
      <c r="J747" s="37" t="s">
        <v>61</v>
      </c>
      <c r="L747" s="39">
        <v>10.199999999999999</v>
      </c>
      <c r="M747" s="38">
        <v>0.5</v>
      </c>
      <c r="N747" s="37" t="s">
        <v>65</v>
      </c>
      <c r="O747" s="37" t="s">
        <v>48</v>
      </c>
      <c r="P747" s="37">
        <v>250</v>
      </c>
      <c r="R747" s="40">
        <v>45094</v>
      </c>
      <c r="Y747" s="39">
        <v>9.8699999999999992</v>
      </c>
      <c r="Z747" s="39">
        <v>10</v>
      </c>
      <c r="AA747" s="39">
        <v>0.22</v>
      </c>
      <c r="AE747" s="37" t="s">
        <v>1419</v>
      </c>
      <c r="AF747" s="37" t="s">
        <v>96</v>
      </c>
      <c r="AG747" s="37" t="s">
        <v>1221</v>
      </c>
      <c r="AH747" s="38">
        <v>-3.2399999999999998E-2</v>
      </c>
    </row>
    <row r="748" spans="1:34" x14ac:dyDescent="0.2">
      <c r="A748" s="37" t="s">
        <v>2332</v>
      </c>
      <c r="B748" s="37" t="s">
        <v>1780</v>
      </c>
      <c r="C748" s="37" t="s">
        <v>896</v>
      </c>
      <c r="F748" s="40">
        <v>44523</v>
      </c>
      <c r="G748" s="40">
        <v>44545</v>
      </c>
      <c r="H748" s="37" t="s">
        <v>386</v>
      </c>
      <c r="I748" s="37" t="s">
        <v>69</v>
      </c>
      <c r="J748" s="37" t="s">
        <v>61</v>
      </c>
      <c r="L748" s="39">
        <v>10.199999999999999</v>
      </c>
      <c r="M748" s="38">
        <v>0.5</v>
      </c>
      <c r="N748" s="37" t="s">
        <v>79</v>
      </c>
      <c r="O748" s="37" t="s">
        <v>219</v>
      </c>
      <c r="P748" s="37">
        <v>345</v>
      </c>
      <c r="R748" s="40">
        <v>45002</v>
      </c>
      <c r="Y748" s="39">
        <v>9.89</v>
      </c>
      <c r="Z748" s="39">
        <v>10.02</v>
      </c>
      <c r="AA748" s="39">
        <v>0.32</v>
      </c>
      <c r="AE748" s="37" t="s">
        <v>1786</v>
      </c>
      <c r="AF748" s="37" t="s">
        <v>95</v>
      </c>
      <c r="AG748" s="37" t="s">
        <v>895</v>
      </c>
      <c r="AH748" s="38">
        <v>-3.04E-2</v>
      </c>
    </row>
    <row r="749" spans="1:34" x14ac:dyDescent="0.2">
      <c r="A749" s="37" t="s">
        <v>2333</v>
      </c>
      <c r="B749" s="37" t="s">
        <v>1780</v>
      </c>
      <c r="C749" s="37" t="s">
        <v>519</v>
      </c>
      <c r="F749" s="40">
        <v>44524</v>
      </c>
      <c r="G749" s="40">
        <v>44545</v>
      </c>
      <c r="H749" s="37" t="s">
        <v>91</v>
      </c>
      <c r="I749" s="37" t="s">
        <v>69</v>
      </c>
      <c r="J749" s="37" t="s">
        <v>61</v>
      </c>
      <c r="L749" s="39">
        <v>10.199999999999999</v>
      </c>
      <c r="M749" s="38">
        <v>0.5</v>
      </c>
      <c r="N749" s="37" t="s">
        <v>147</v>
      </c>
      <c r="O749" s="37" t="s">
        <v>48</v>
      </c>
      <c r="P749" s="37">
        <v>200</v>
      </c>
      <c r="R749" s="40">
        <v>45094</v>
      </c>
      <c r="Y749" s="39">
        <v>9.8800000000000008</v>
      </c>
      <c r="Z749" s="39">
        <v>10.02</v>
      </c>
      <c r="AA749" s="39">
        <v>0.3</v>
      </c>
      <c r="AE749" s="37" t="s">
        <v>1811</v>
      </c>
      <c r="AF749" s="37" t="s">
        <v>96</v>
      </c>
      <c r="AG749" s="37" t="s">
        <v>517</v>
      </c>
      <c r="AH749" s="38">
        <v>-3.1399999999999997E-2</v>
      </c>
    </row>
    <row r="750" spans="1:34" x14ac:dyDescent="0.2">
      <c r="A750" s="37" t="s">
        <v>2334</v>
      </c>
      <c r="B750" s="37" t="s">
        <v>1780</v>
      </c>
      <c r="C750" s="37" t="s">
        <v>1654</v>
      </c>
      <c r="F750" s="40">
        <v>44524</v>
      </c>
      <c r="G750" s="40">
        <v>44545</v>
      </c>
      <c r="H750" s="37">
        <v>18</v>
      </c>
      <c r="I750" s="37" t="s">
        <v>69</v>
      </c>
      <c r="J750" s="37" t="s">
        <v>54</v>
      </c>
      <c r="L750" s="39">
        <v>10.199999999999999</v>
      </c>
      <c r="M750" s="38">
        <v>0.5</v>
      </c>
      <c r="N750" s="37" t="s">
        <v>79</v>
      </c>
      <c r="O750" s="37" t="s">
        <v>48</v>
      </c>
      <c r="P750" s="37">
        <v>300</v>
      </c>
      <c r="R750" s="40">
        <v>45094</v>
      </c>
      <c r="Y750" s="39">
        <v>9.8699999999999992</v>
      </c>
      <c r="Z750" s="39">
        <v>10.08</v>
      </c>
      <c r="AA750" s="39">
        <v>0.35</v>
      </c>
      <c r="AE750" s="37" t="s">
        <v>1786</v>
      </c>
      <c r="AF750" s="37" t="s">
        <v>68</v>
      </c>
      <c r="AG750" s="37" t="s">
        <v>118</v>
      </c>
      <c r="AH750" s="38">
        <v>-3.2399999999999998E-2</v>
      </c>
    </row>
    <row r="751" spans="1:34" x14ac:dyDescent="0.2">
      <c r="A751" s="37" t="s">
        <v>2335</v>
      </c>
      <c r="B751" s="37" t="s">
        <v>1780</v>
      </c>
      <c r="C751" s="37" t="s">
        <v>1533</v>
      </c>
      <c r="F751" s="40">
        <v>44526</v>
      </c>
      <c r="G751" s="40">
        <v>44545</v>
      </c>
      <c r="H751" s="37" t="s">
        <v>91</v>
      </c>
      <c r="I751" s="37" t="s">
        <v>69</v>
      </c>
      <c r="J751" s="37" t="s">
        <v>61</v>
      </c>
      <c r="L751" s="39">
        <v>10.199999999999999</v>
      </c>
      <c r="M751" s="38">
        <v>0.5</v>
      </c>
      <c r="N751" s="37" t="s">
        <v>104</v>
      </c>
      <c r="O751" s="37" t="s">
        <v>48</v>
      </c>
      <c r="P751" s="37">
        <v>345</v>
      </c>
      <c r="R751" s="40">
        <v>45094</v>
      </c>
      <c r="Y751" s="39">
        <v>9.8800000000000008</v>
      </c>
      <c r="Z751" s="39">
        <v>9.99</v>
      </c>
      <c r="AA751" s="39">
        <v>0.26</v>
      </c>
      <c r="AE751" s="37" t="s">
        <v>1419</v>
      </c>
      <c r="AF751" s="37" t="s">
        <v>111</v>
      </c>
      <c r="AG751" s="37" t="s">
        <v>1532</v>
      </c>
      <c r="AH751" s="38">
        <v>-3.1399999999999997E-2</v>
      </c>
    </row>
    <row r="752" spans="1:34" x14ac:dyDescent="0.2">
      <c r="A752" s="37" t="s">
        <v>2336</v>
      </c>
      <c r="B752" s="37" t="s">
        <v>1780</v>
      </c>
      <c r="C752" s="37" t="s">
        <v>1423</v>
      </c>
      <c r="F752" s="40">
        <v>44246</v>
      </c>
      <c r="G752" s="40">
        <v>44546</v>
      </c>
      <c r="H752" s="37">
        <v>18</v>
      </c>
      <c r="I752" s="37" t="s">
        <v>53</v>
      </c>
      <c r="J752" s="37" t="s">
        <v>54</v>
      </c>
      <c r="L752" s="39">
        <v>10.199999999999999</v>
      </c>
      <c r="M752" s="38">
        <v>0.33329999999999999</v>
      </c>
      <c r="N752" s="37" t="s">
        <v>79</v>
      </c>
      <c r="O752" s="37" t="s">
        <v>48</v>
      </c>
      <c r="P752" s="37">
        <v>182.5</v>
      </c>
      <c r="R752" s="40">
        <v>45097</v>
      </c>
      <c r="Y752" s="39">
        <v>9.8699999999999992</v>
      </c>
      <c r="Z752" s="39">
        <v>10.02</v>
      </c>
      <c r="AA752" s="39">
        <v>0.52</v>
      </c>
      <c r="AE752" s="37" t="s">
        <v>1419</v>
      </c>
      <c r="AF752" s="37" t="s">
        <v>52</v>
      </c>
      <c r="AG752" s="37" t="s">
        <v>1422</v>
      </c>
      <c r="AH752" s="38">
        <v>-3.2399999999999998E-2</v>
      </c>
    </row>
    <row r="753" spans="1:34" x14ac:dyDescent="0.2">
      <c r="A753" s="37" t="s">
        <v>2337</v>
      </c>
      <c r="B753" s="37" t="s">
        <v>1780</v>
      </c>
      <c r="C753" s="37" t="s">
        <v>1683</v>
      </c>
      <c r="F753" s="40">
        <v>44505</v>
      </c>
      <c r="G753" s="40">
        <v>44546</v>
      </c>
      <c r="H753" s="37" t="s">
        <v>138</v>
      </c>
      <c r="I753" s="37" t="s">
        <v>162</v>
      </c>
      <c r="J753" s="37" t="s">
        <v>54</v>
      </c>
      <c r="L753" s="39">
        <v>10.15</v>
      </c>
      <c r="M753" s="38">
        <v>0.75</v>
      </c>
      <c r="N753" s="37" t="s">
        <v>49</v>
      </c>
      <c r="O753" s="37" t="s">
        <v>48</v>
      </c>
      <c r="P753" s="37">
        <v>115</v>
      </c>
      <c r="R753" s="40">
        <v>44915</v>
      </c>
      <c r="Y753" s="39">
        <v>9.92</v>
      </c>
      <c r="Z753" s="39">
        <v>10.039999999999999</v>
      </c>
      <c r="AA753" s="39">
        <v>0.14000000000000001</v>
      </c>
      <c r="AE753" s="37" t="s">
        <v>2192</v>
      </c>
      <c r="AF753" s="37" t="s">
        <v>1682</v>
      </c>
      <c r="AG753" s="37" t="s">
        <v>1681</v>
      </c>
      <c r="AH753" s="38">
        <v>-2.2700000000000001E-2</v>
      </c>
    </row>
    <row r="754" spans="1:34" x14ac:dyDescent="0.2">
      <c r="A754" s="37" t="s">
        <v>2338</v>
      </c>
      <c r="B754" s="37" t="s">
        <v>1780</v>
      </c>
      <c r="C754" s="37" t="s">
        <v>1151</v>
      </c>
      <c r="F754" s="40">
        <v>44522</v>
      </c>
      <c r="G754" s="40">
        <v>44546</v>
      </c>
      <c r="H754" s="37" t="s">
        <v>99</v>
      </c>
      <c r="I754" s="37" t="s">
        <v>69</v>
      </c>
      <c r="J754" s="37" t="s">
        <v>61</v>
      </c>
      <c r="L754" s="39">
        <v>10.1</v>
      </c>
      <c r="M754" s="38">
        <v>0.5</v>
      </c>
      <c r="N754" s="37" t="s">
        <v>79</v>
      </c>
      <c r="O754" s="37" t="s">
        <v>48</v>
      </c>
      <c r="P754" s="37">
        <v>248.7</v>
      </c>
      <c r="R754" s="40">
        <v>45097</v>
      </c>
      <c r="Y754" s="39">
        <v>9.7799999999999994</v>
      </c>
      <c r="Z754" s="39">
        <v>9.9700000000000006</v>
      </c>
      <c r="AA754" s="39">
        <v>0.47</v>
      </c>
      <c r="AE754" s="37" t="s">
        <v>1798</v>
      </c>
      <c r="AF754" s="37" t="s">
        <v>394</v>
      </c>
      <c r="AG754" s="37" t="s">
        <v>1150</v>
      </c>
      <c r="AH754" s="38">
        <v>-3.1699999999999999E-2</v>
      </c>
    </row>
    <row r="755" spans="1:34" x14ac:dyDescent="0.2">
      <c r="A755" s="37" t="s">
        <v>2339</v>
      </c>
      <c r="B755" s="37" t="s">
        <v>1780</v>
      </c>
      <c r="C755" s="37" t="s">
        <v>395</v>
      </c>
      <c r="F755" s="40">
        <v>44524</v>
      </c>
      <c r="G755" s="40">
        <v>44546</v>
      </c>
      <c r="H755" s="37" t="s">
        <v>391</v>
      </c>
      <c r="I755" s="37" t="s">
        <v>69</v>
      </c>
      <c r="J755" s="37" t="s">
        <v>54</v>
      </c>
      <c r="L755" s="39">
        <v>10.199999999999999</v>
      </c>
      <c r="M755" s="38">
        <v>0.5</v>
      </c>
      <c r="N755" s="37" t="s">
        <v>65</v>
      </c>
      <c r="O755" s="37" t="s">
        <v>48</v>
      </c>
      <c r="P755" s="37">
        <v>200</v>
      </c>
      <c r="R755" s="40">
        <v>45005</v>
      </c>
      <c r="Y755" s="39">
        <v>9.91</v>
      </c>
      <c r="Z755" s="39">
        <v>10.039999999999999</v>
      </c>
      <c r="AA755" s="39">
        <v>0.2</v>
      </c>
      <c r="AE755" s="37" t="s">
        <v>1828</v>
      </c>
      <c r="AF755" s="37" t="s">
        <v>394</v>
      </c>
      <c r="AG755" s="37" t="s">
        <v>393</v>
      </c>
      <c r="AH755" s="38">
        <v>-2.8400000000000002E-2</v>
      </c>
    </row>
    <row r="756" spans="1:34" x14ac:dyDescent="0.2">
      <c r="A756" s="37" t="s">
        <v>476</v>
      </c>
      <c r="B756" s="37" t="s">
        <v>1780</v>
      </c>
      <c r="C756" s="37" t="s">
        <v>477</v>
      </c>
      <c r="F756" s="40">
        <v>44524</v>
      </c>
      <c r="G756" s="40">
        <v>44547</v>
      </c>
      <c r="H756" s="37">
        <v>18</v>
      </c>
      <c r="I756" s="37" t="s">
        <v>69</v>
      </c>
      <c r="J756" s="37" t="s">
        <v>54</v>
      </c>
      <c r="L756" s="39">
        <v>10.1</v>
      </c>
      <c r="M756" s="38">
        <v>0.5</v>
      </c>
      <c r="N756" s="37" t="s">
        <v>147</v>
      </c>
      <c r="O756" s="37" t="s">
        <v>48</v>
      </c>
      <c r="P756" s="37">
        <v>165</v>
      </c>
      <c r="R756" s="40">
        <v>45098</v>
      </c>
      <c r="Y756" s="39">
        <v>9.6999999999999993</v>
      </c>
      <c r="Z756" s="39">
        <v>9.8800000000000008</v>
      </c>
      <c r="AA756" s="39">
        <v>0.28000000000000003</v>
      </c>
      <c r="AE756" s="37" t="s">
        <v>1818</v>
      </c>
      <c r="AF756" s="37" t="s">
        <v>112</v>
      </c>
      <c r="AG756" s="37" t="s">
        <v>475</v>
      </c>
      <c r="AH756" s="38">
        <v>-3.9600000000000003E-2</v>
      </c>
    </row>
    <row r="757" spans="1:34" x14ac:dyDescent="0.2">
      <c r="A757" s="37" t="s">
        <v>2340</v>
      </c>
      <c r="B757" s="37" t="s">
        <v>1780</v>
      </c>
      <c r="C757" s="37" t="s">
        <v>1629</v>
      </c>
      <c r="F757" s="40">
        <v>44531</v>
      </c>
      <c r="G757" s="40">
        <v>44547</v>
      </c>
      <c r="H757" s="37" t="s">
        <v>91</v>
      </c>
      <c r="I757" s="37" t="s">
        <v>69</v>
      </c>
      <c r="J757" s="37" t="s">
        <v>61</v>
      </c>
      <c r="L757" s="39">
        <v>10.3</v>
      </c>
      <c r="M757" s="38">
        <v>0.5</v>
      </c>
      <c r="N757" s="37" t="s">
        <v>57</v>
      </c>
      <c r="O757" s="37" t="s">
        <v>48</v>
      </c>
      <c r="P757" s="37">
        <v>172.5</v>
      </c>
      <c r="R757" s="40">
        <v>45098</v>
      </c>
      <c r="Y757" s="39">
        <v>9.98</v>
      </c>
      <c r="Z757" s="39">
        <v>10.119999999999999</v>
      </c>
      <c r="AA757" s="39">
        <v>0.3</v>
      </c>
      <c r="AE757" s="37" t="s">
        <v>1782</v>
      </c>
      <c r="AF757" s="37" t="s">
        <v>51</v>
      </c>
      <c r="AG757" s="37" t="s">
        <v>1628</v>
      </c>
      <c r="AH757" s="38">
        <v>-3.1099999999999999E-2</v>
      </c>
    </row>
    <row r="758" spans="1:34" x14ac:dyDescent="0.2">
      <c r="A758" s="37" t="s">
        <v>2341</v>
      </c>
      <c r="B758" s="37" t="s">
        <v>1780</v>
      </c>
      <c r="C758" s="37" t="s">
        <v>647</v>
      </c>
      <c r="F758" s="40">
        <v>44364</v>
      </c>
      <c r="G758" s="40">
        <v>44550</v>
      </c>
      <c r="H758" s="37" t="s">
        <v>128</v>
      </c>
      <c r="I758" s="37" t="s">
        <v>525</v>
      </c>
      <c r="J758" s="37" t="s">
        <v>61</v>
      </c>
      <c r="K758" s="37" t="s">
        <v>2066</v>
      </c>
      <c r="L758" s="39">
        <v>10.1</v>
      </c>
      <c r="M758" s="37" t="s">
        <v>1887</v>
      </c>
      <c r="N758" s="37" t="s">
        <v>130</v>
      </c>
      <c r="O758" s="37" t="s">
        <v>48</v>
      </c>
      <c r="P758" s="37">
        <v>189.8</v>
      </c>
      <c r="R758" s="40">
        <v>45007</v>
      </c>
      <c r="Y758" s="39">
        <v>9.8000000000000007</v>
      </c>
      <c r="AA758" s="39">
        <v>0.18</v>
      </c>
      <c r="AE758" s="37" t="s">
        <v>1976</v>
      </c>
      <c r="AF758" s="37" t="s">
        <v>368</v>
      </c>
      <c r="AG758" s="37" t="s">
        <v>646</v>
      </c>
      <c r="AH758" s="38">
        <v>-2.9700000000000001E-2</v>
      </c>
    </row>
    <row r="759" spans="1:34" x14ac:dyDescent="0.2">
      <c r="A759" s="37" t="s">
        <v>2342</v>
      </c>
      <c r="B759" s="37" t="s">
        <v>1780</v>
      </c>
      <c r="C759" s="37" t="s">
        <v>772</v>
      </c>
      <c r="F759" s="40">
        <v>44329</v>
      </c>
      <c r="G759" s="40">
        <v>44551</v>
      </c>
      <c r="H759" s="37" t="s">
        <v>138</v>
      </c>
      <c r="I759" s="37" t="s">
        <v>162</v>
      </c>
      <c r="J759" s="37" t="s">
        <v>54</v>
      </c>
      <c r="L759" s="39">
        <v>10.1</v>
      </c>
      <c r="M759" s="38">
        <v>0.75</v>
      </c>
      <c r="N759" s="37" t="s">
        <v>130</v>
      </c>
      <c r="O759" s="37" t="s">
        <v>56</v>
      </c>
      <c r="P759" s="37">
        <v>75</v>
      </c>
      <c r="R759" s="40">
        <v>44918</v>
      </c>
      <c r="Y759" s="39">
        <v>9.8699999999999992</v>
      </c>
      <c r="Z759" s="39">
        <v>9.98</v>
      </c>
      <c r="AA759" s="39">
        <v>0.21</v>
      </c>
      <c r="AE759" s="37" t="s">
        <v>2192</v>
      </c>
      <c r="AF759" s="37" t="s">
        <v>394</v>
      </c>
      <c r="AG759" s="37" t="s">
        <v>771</v>
      </c>
      <c r="AH759" s="38">
        <v>-2.2800000000000001E-2</v>
      </c>
    </row>
    <row r="760" spans="1:34" x14ac:dyDescent="0.2">
      <c r="A760" s="37" t="s">
        <v>2343</v>
      </c>
      <c r="B760" s="37" t="s">
        <v>1780</v>
      </c>
      <c r="C760" s="37" t="s">
        <v>432</v>
      </c>
      <c r="F760" s="40">
        <v>44342</v>
      </c>
      <c r="G760" s="40">
        <v>44551</v>
      </c>
      <c r="H760" s="37" t="s">
        <v>138</v>
      </c>
      <c r="I760" s="37" t="s">
        <v>107</v>
      </c>
      <c r="K760" s="37" t="s">
        <v>2344</v>
      </c>
      <c r="L760" s="39">
        <v>10.1</v>
      </c>
      <c r="M760" s="37" t="s">
        <v>1887</v>
      </c>
      <c r="N760" s="37" t="s">
        <v>49</v>
      </c>
      <c r="O760" s="37" t="s">
        <v>48</v>
      </c>
      <c r="P760" s="37">
        <v>115</v>
      </c>
      <c r="R760" s="40">
        <v>44918</v>
      </c>
      <c r="Y760" s="39">
        <v>9.8800000000000008</v>
      </c>
      <c r="Z760" s="39">
        <v>10.050000000000001</v>
      </c>
      <c r="AE760" s="37" t="s">
        <v>1903</v>
      </c>
      <c r="AF760" s="37" t="s">
        <v>431</v>
      </c>
      <c r="AG760" s="37" t="s">
        <v>429</v>
      </c>
      <c r="AH760" s="38">
        <v>-2.18E-2</v>
      </c>
    </row>
    <row r="761" spans="1:34" x14ac:dyDescent="0.2">
      <c r="A761" s="37" t="s">
        <v>1111</v>
      </c>
      <c r="B761" s="37" t="s">
        <v>1780</v>
      </c>
      <c r="C761" s="37" t="s">
        <v>1112</v>
      </c>
      <c r="F761" s="40">
        <v>44491</v>
      </c>
      <c r="G761" s="40">
        <v>44552</v>
      </c>
      <c r="H761" s="37" t="s">
        <v>138</v>
      </c>
      <c r="I761" s="37" t="s">
        <v>137</v>
      </c>
      <c r="J761" s="37" t="s">
        <v>61</v>
      </c>
      <c r="L761" s="39">
        <v>10.1</v>
      </c>
      <c r="M761" s="38">
        <v>1</v>
      </c>
      <c r="N761" s="37" t="s">
        <v>130</v>
      </c>
      <c r="O761" s="37" t="s">
        <v>48</v>
      </c>
      <c r="P761" s="37">
        <v>86.3</v>
      </c>
      <c r="R761" s="40">
        <v>44922</v>
      </c>
      <c r="Y761" s="39">
        <v>9.8699999999999992</v>
      </c>
      <c r="Z761" s="39">
        <v>10.119999999999999</v>
      </c>
      <c r="AA761" s="39">
        <v>0.23</v>
      </c>
      <c r="AE761" s="37" t="s">
        <v>1379</v>
      </c>
      <c r="AF761" s="37" t="s">
        <v>136</v>
      </c>
      <c r="AG761" s="37" t="s">
        <v>1110</v>
      </c>
      <c r="AH761" s="38">
        <v>-2.2800000000000001E-2</v>
      </c>
    </row>
    <row r="762" spans="1:34" x14ac:dyDescent="0.2">
      <c r="A762" s="37" t="s">
        <v>2345</v>
      </c>
      <c r="B762" s="37" t="s">
        <v>1780</v>
      </c>
      <c r="C762" s="37" t="s">
        <v>1633</v>
      </c>
      <c r="F762" s="40">
        <v>44442</v>
      </c>
      <c r="G762" s="40">
        <v>44557</v>
      </c>
      <c r="H762" s="37" t="s">
        <v>994</v>
      </c>
      <c r="I762" s="37" t="s">
        <v>137</v>
      </c>
      <c r="J762" s="37" t="s">
        <v>61</v>
      </c>
      <c r="L762" s="39">
        <v>10.15</v>
      </c>
      <c r="M762" s="38">
        <v>1</v>
      </c>
      <c r="N762" s="37" t="s">
        <v>65</v>
      </c>
      <c r="O762" s="37" t="s">
        <v>167</v>
      </c>
      <c r="P762" s="37">
        <v>103.5</v>
      </c>
      <c r="R762" s="40">
        <v>44924</v>
      </c>
      <c r="Y762" s="39">
        <v>9.94</v>
      </c>
      <c r="Z762" s="39">
        <v>10.09</v>
      </c>
      <c r="AA762" s="39">
        <v>0.19</v>
      </c>
      <c r="AE762" s="37" t="s">
        <v>1903</v>
      </c>
      <c r="AF762" s="37" t="s">
        <v>524</v>
      </c>
      <c r="AG762" s="37" t="s">
        <v>1632</v>
      </c>
      <c r="AH762" s="38">
        <v>-2.07E-2</v>
      </c>
    </row>
    <row r="763" spans="1:34" x14ac:dyDescent="0.2">
      <c r="A763" s="37" t="s">
        <v>2346</v>
      </c>
      <c r="B763" s="37" t="s">
        <v>1780</v>
      </c>
      <c r="C763" s="37" t="s">
        <v>109</v>
      </c>
      <c r="F763" s="40">
        <v>44532</v>
      </c>
      <c r="G763" s="40">
        <v>44558</v>
      </c>
      <c r="H763" s="37" t="s">
        <v>108</v>
      </c>
      <c r="I763" s="37" t="s">
        <v>107</v>
      </c>
      <c r="K763" s="37" t="s">
        <v>2066</v>
      </c>
      <c r="L763" s="39">
        <v>10</v>
      </c>
      <c r="M763" s="37" t="s">
        <v>1887</v>
      </c>
      <c r="N763" s="37" t="s">
        <v>104</v>
      </c>
      <c r="O763" s="37" t="s">
        <v>48</v>
      </c>
      <c r="P763" s="37">
        <v>77.3</v>
      </c>
      <c r="R763" s="40">
        <v>44834</v>
      </c>
      <c r="Y763" s="39">
        <v>9.85</v>
      </c>
      <c r="Z763" s="39">
        <v>10.01</v>
      </c>
      <c r="AE763" s="37" t="s">
        <v>1379</v>
      </c>
      <c r="AF763" s="37" t="s">
        <v>52</v>
      </c>
      <c r="AG763" s="37" t="s">
        <v>105</v>
      </c>
      <c r="AH763" s="38">
        <v>-1.4800000000000001E-2</v>
      </c>
    </row>
    <row r="764" spans="1:34" x14ac:dyDescent="0.2">
      <c r="A764" s="37" t="s">
        <v>2347</v>
      </c>
      <c r="B764" s="37" t="s">
        <v>1780</v>
      </c>
      <c r="C764" s="37" t="s">
        <v>179</v>
      </c>
      <c r="F764" s="40">
        <v>44398</v>
      </c>
      <c r="G764" s="40">
        <v>44560</v>
      </c>
      <c r="H764" s="37">
        <v>15</v>
      </c>
      <c r="I764" s="37" t="s">
        <v>137</v>
      </c>
      <c r="J764" s="37" t="s">
        <v>61</v>
      </c>
      <c r="L764" s="39">
        <v>10.15</v>
      </c>
      <c r="M764" s="38">
        <v>1</v>
      </c>
      <c r="N764" s="37" t="s">
        <v>147</v>
      </c>
      <c r="O764" s="37" t="s">
        <v>167</v>
      </c>
      <c r="P764" s="37">
        <v>115</v>
      </c>
      <c r="R764" s="40">
        <v>45019</v>
      </c>
      <c r="Y764" s="39">
        <v>9.7200000000000006</v>
      </c>
      <c r="Z764" s="39">
        <v>9.9600000000000009</v>
      </c>
      <c r="AA764" s="39">
        <v>0.15</v>
      </c>
      <c r="AE764" s="37" t="s">
        <v>1903</v>
      </c>
      <c r="AF764" s="37" t="s">
        <v>112</v>
      </c>
      <c r="AG764" s="37" t="s">
        <v>178</v>
      </c>
      <c r="AH764" s="38">
        <v>-4.24E-2</v>
      </c>
    </row>
    <row r="765" spans="1:34" x14ac:dyDescent="0.2">
      <c r="A765" s="37" t="s">
        <v>2348</v>
      </c>
      <c r="B765" s="37" t="s">
        <v>1780</v>
      </c>
      <c r="C765" s="37" t="s">
        <v>1406</v>
      </c>
      <c r="F765" s="40">
        <v>44516</v>
      </c>
      <c r="G765" s="40">
        <v>44566</v>
      </c>
      <c r="H765" s="37" t="s">
        <v>91</v>
      </c>
      <c r="I765" s="37" t="s">
        <v>69</v>
      </c>
      <c r="J765" s="37" t="s">
        <v>61</v>
      </c>
      <c r="L765" s="39">
        <v>10.3</v>
      </c>
      <c r="M765" s="38">
        <v>0.5</v>
      </c>
      <c r="N765" s="37" t="s">
        <v>49</v>
      </c>
      <c r="O765" s="37" t="s">
        <v>167</v>
      </c>
      <c r="P765" s="37">
        <v>230</v>
      </c>
      <c r="R765" s="40">
        <v>45114</v>
      </c>
      <c r="Y765" s="39">
        <v>9.9600000000000009</v>
      </c>
      <c r="Z765" s="39">
        <v>10.029999999999999</v>
      </c>
      <c r="AA765" s="39">
        <v>0.28000000000000003</v>
      </c>
      <c r="AE765" s="37" t="s">
        <v>1800</v>
      </c>
      <c r="AF765" s="37" t="s">
        <v>52</v>
      </c>
      <c r="AG765" s="37" t="s">
        <v>1405</v>
      </c>
      <c r="AH765" s="38">
        <v>-3.3000000000000002E-2</v>
      </c>
    </row>
    <row r="766" spans="1:34" x14ac:dyDescent="0.2">
      <c r="A766" s="37" t="s">
        <v>2349</v>
      </c>
      <c r="B766" s="37" t="s">
        <v>1780</v>
      </c>
      <c r="C766" s="37" t="s">
        <v>412</v>
      </c>
      <c r="F766" s="40">
        <v>44545</v>
      </c>
      <c r="G766" s="40">
        <v>44567</v>
      </c>
      <c r="H766" s="37" t="s">
        <v>222</v>
      </c>
      <c r="I766" s="37" t="s">
        <v>53</v>
      </c>
      <c r="J766" s="37" t="s">
        <v>61</v>
      </c>
      <c r="L766" s="39">
        <v>10</v>
      </c>
      <c r="M766" s="38">
        <v>0.33329999999999999</v>
      </c>
      <c r="N766" s="37" t="s">
        <v>79</v>
      </c>
      <c r="O766" s="37" t="s">
        <v>48</v>
      </c>
      <c r="P766" s="37">
        <v>750</v>
      </c>
      <c r="R766" s="40">
        <v>45301</v>
      </c>
      <c r="Y766" s="39">
        <v>9.61</v>
      </c>
      <c r="Z766" s="39">
        <v>9.85</v>
      </c>
      <c r="AA766" s="39">
        <v>0.62</v>
      </c>
      <c r="AE766" s="37" t="s">
        <v>1798</v>
      </c>
      <c r="AF766" s="37" t="s">
        <v>68</v>
      </c>
      <c r="AG766" s="37" t="s">
        <v>118</v>
      </c>
      <c r="AH766" s="38">
        <v>-3.9E-2</v>
      </c>
    </row>
    <row r="767" spans="1:34" x14ac:dyDescent="0.2">
      <c r="A767" s="37" t="s">
        <v>2350</v>
      </c>
      <c r="B767" s="37" t="s">
        <v>1780</v>
      </c>
      <c r="C767" s="37" t="s">
        <v>1336</v>
      </c>
      <c r="F767" s="40">
        <v>44519</v>
      </c>
      <c r="G767" s="40">
        <v>44568</v>
      </c>
      <c r="H767" s="37">
        <v>15</v>
      </c>
      <c r="I767" s="37" t="s">
        <v>69</v>
      </c>
      <c r="J767" s="37" t="s">
        <v>61</v>
      </c>
      <c r="L767" s="39">
        <v>10.199999999999999</v>
      </c>
      <c r="M767" s="38">
        <v>0.5</v>
      </c>
      <c r="N767" s="37" t="s">
        <v>79</v>
      </c>
      <c r="O767" s="37" t="s">
        <v>48</v>
      </c>
      <c r="P767" s="37">
        <v>287.5</v>
      </c>
      <c r="R767" s="40">
        <v>45027</v>
      </c>
      <c r="Y767" s="39">
        <v>9.92</v>
      </c>
      <c r="Z767" s="39">
        <v>10.15</v>
      </c>
      <c r="AA767" s="39">
        <v>0.35</v>
      </c>
      <c r="AE767" s="37" t="s">
        <v>1419</v>
      </c>
      <c r="AF767" s="37" t="s">
        <v>122</v>
      </c>
      <c r="AG767" s="37" t="s">
        <v>1335</v>
      </c>
      <c r="AH767" s="38">
        <v>-2.75E-2</v>
      </c>
    </row>
    <row r="768" spans="1:34" x14ac:dyDescent="0.2">
      <c r="A768" s="37" t="s">
        <v>2351</v>
      </c>
      <c r="B768" s="37" t="s">
        <v>1780</v>
      </c>
      <c r="C768" s="37" t="s">
        <v>204</v>
      </c>
      <c r="F768" s="40">
        <v>44539</v>
      </c>
      <c r="G768" s="40">
        <v>44568</v>
      </c>
      <c r="H768" s="37">
        <v>18</v>
      </c>
      <c r="I768" s="37" t="s">
        <v>69</v>
      </c>
      <c r="J768" s="37" t="s">
        <v>54</v>
      </c>
      <c r="L768" s="39">
        <v>10.199999999999999</v>
      </c>
      <c r="M768" s="38">
        <v>0.5</v>
      </c>
      <c r="N768" s="37" t="s">
        <v>130</v>
      </c>
      <c r="O768" s="37" t="s">
        <v>48</v>
      </c>
      <c r="P768" s="37">
        <v>86.3</v>
      </c>
      <c r="R768" s="40">
        <v>45118</v>
      </c>
      <c r="Y768" s="39">
        <v>9.86</v>
      </c>
      <c r="Z768" s="39">
        <v>9.91</v>
      </c>
      <c r="AA768" s="39">
        <v>0.2</v>
      </c>
      <c r="AE768" s="37" t="s">
        <v>1807</v>
      </c>
      <c r="AF768" s="37" t="s">
        <v>112</v>
      </c>
      <c r="AG768" s="37" t="s">
        <v>203</v>
      </c>
      <c r="AH768" s="38">
        <v>-3.3300000000000003E-2</v>
      </c>
    </row>
    <row r="769" spans="1:34" x14ac:dyDescent="0.2">
      <c r="A769" s="37" t="s">
        <v>2352</v>
      </c>
      <c r="B769" s="37" t="s">
        <v>1780</v>
      </c>
      <c r="C769" s="37" t="s">
        <v>1491</v>
      </c>
      <c r="F769" s="40">
        <v>44427</v>
      </c>
      <c r="G769" s="40">
        <v>44572</v>
      </c>
      <c r="H769" s="37" t="s">
        <v>138</v>
      </c>
      <c r="I769" s="37" t="s">
        <v>107</v>
      </c>
      <c r="K769" s="37" t="s">
        <v>2066</v>
      </c>
      <c r="L769" s="39">
        <v>10.1</v>
      </c>
      <c r="M769" s="37" t="s">
        <v>1887</v>
      </c>
      <c r="N769" s="37" t="s">
        <v>66</v>
      </c>
      <c r="O769" s="37" t="s">
        <v>48</v>
      </c>
      <c r="P769" s="37">
        <v>101.6</v>
      </c>
      <c r="R769" s="40">
        <v>44939</v>
      </c>
      <c r="Y769" s="39">
        <v>9.91</v>
      </c>
      <c r="Z769" s="39">
        <v>10.050000000000001</v>
      </c>
      <c r="AE769" s="37" t="s">
        <v>1379</v>
      </c>
      <c r="AF769" s="37" t="s">
        <v>539</v>
      </c>
      <c r="AG769" s="37" t="s">
        <v>1490</v>
      </c>
      <c r="AH769" s="38">
        <v>-1.8800000000000001E-2</v>
      </c>
    </row>
    <row r="770" spans="1:34" x14ac:dyDescent="0.2">
      <c r="A770" s="37" t="s">
        <v>2353</v>
      </c>
      <c r="B770" s="37" t="s">
        <v>1780</v>
      </c>
      <c r="C770" s="37" t="s">
        <v>198</v>
      </c>
      <c r="F770" s="40">
        <v>44259</v>
      </c>
      <c r="G770" s="40">
        <v>44573</v>
      </c>
      <c r="H770" s="37">
        <v>12</v>
      </c>
      <c r="I770" s="37" t="s">
        <v>69</v>
      </c>
      <c r="J770" s="37" t="s">
        <v>61</v>
      </c>
      <c r="L770" s="39">
        <v>10.15</v>
      </c>
      <c r="M770" s="38">
        <v>0.5</v>
      </c>
      <c r="N770" s="37" t="s">
        <v>49</v>
      </c>
      <c r="O770" s="37" t="s">
        <v>48</v>
      </c>
      <c r="P770" s="37">
        <v>300</v>
      </c>
      <c r="R770" s="40">
        <v>44940</v>
      </c>
      <c r="Y770" s="39">
        <v>9.8800000000000008</v>
      </c>
      <c r="Z770" s="39">
        <v>10.08</v>
      </c>
      <c r="AA770" s="39">
        <v>0.25</v>
      </c>
      <c r="AE770" s="37" t="s">
        <v>1419</v>
      </c>
      <c r="AF770" s="37" t="s">
        <v>68</v>
      </c>
      <c r="AG770" s="37" t="s">
        <v>197</v>
      </c>
      <c r="AH770" s="38">
        <v>-2.6599999999999999E-2</v>
      </c>
    </row>
    <row r="771" spans="1:34" x14ac:dyDescent="0.2">
      <c r="A771" s="37" t="s">
        <v>2354</v>
      </c>
      <c r="B771" s="37" t="s">
        <v>1780</v>
      </c>
      <c r="C771" s="37" t="s">
        <v>905</v>
      </c>
      <c r="F771" s="40">
        <v>44277</v>
      </c>
      <c r="G771" s="40">
        <v>44573</v>
      </c>
      <c r="H771" s="37" t="s">
        <v>256</v>
      </c>
      <c r="I771" s="37" t="s">
        <v>69</v>
      </c>
      <c r="J771" s="37" t="s">
        <v>61</v>
      </c>
      <c r="L771" s="39">
        <v>10.199999999999999</v>
      </c>
      <c r="M771" s="38">
        <v>0.5</v>
      </c>
      <c r="N771" s="37" t="s">
        <v>49</v>
      </c>
      <c r="O771" s="37" t="s">
        <v>48</v>
      </c>
      <c r="P771" s="37">
        <v>172.5</v>
      </c>
      <c r="R771" s="40">
        <v>45030</v>
      </c>
      <c r="Y771" s="39">
        <v>9.91</v>
      </c>
      <c r="Z771" s="39">
        <v>10.029999999999999</v>
      </c>
      <c r="AA771" s="39">
        <v>0.24</v>
      </c>
      <c r="AE771" s="37" t="s">
        <v>1788</v>
      </c>
      <c r="AF771" s="37" t="s">
        <v>52</v>
      </c>
      <c r="AG771" s="37" t="s">
        <v>904</v>
      </c>
      <c r="AH771" s="38">
        <v>-2.8400000000000002E-2</v>
      </c>
    </row>
    <row r="772" spans="1:34" x14ac:dyDescent="0.2">
      <c r="A772" s="37" t="s">
        <v>2355</v>
      </c>
      <c r="B772" s="37" t="s">
        <v>1780</v>
      </c>
      <c r="C772" s="37" t="s">
        <v>139</v>
      </c>
      <c r="F772" s="40">
        <v>44489</v>
      </c>
      <c r="G772" s="40">
        <v>44573</v>
      </c>
      <c r="H772" s="37" t="s">
        <v>138</v>
      </c>
      <c r="I772" s="37" t="s">
        <v>137</v>
      </c>
      <c r="J772" s="37" t="s">
        <v>61</v>
      </c>
      <c r="L772" s="39">
        <v>10.1</v>
      </c>
      <c r="M772" s="38">
        <v>1</v>
      </c>
      <c r="N772" s="37" t="s">
        <v>79</v>
      </c>
      <c r="O772" s="37" t="s">
        <v>48</v>
      </c>
      <c r="P772" s="37">
        <v>115</v>
      </c>
      <c r="R772" s="40">
        <v>44940</v>
      </c>
      <c r="Z772" s="39">
        <v>9.9600000000000009</v>
      </c>
      <c r="AE772" s="37" t="s">
        <v>2192</v>
      </c>
      <c r="AF772" s="37" t="s">
        <v>136</v>
      </c>
      <c r="AG772" s="37" t="s">
        <v>134</v>
      </c>
    </row>
    <row r="773" spans="1:34" x14ac:dyDescent="0.2">
      <c r="A773" s="37" t="s">
        <v>2356</v>
      </c>
      <c r="B773" s="37" t="s">
        <v>1780</v>
      </c>
      <c r="C773" s="37" t="s">
        <v>1089</v>
      </c>
      <c r="F773" s="40">
        <v>44550</v>
      </c>
      <c r="G773" s="40">
        <v>44573</v>
      </c>
      <c r="H773" s="37">
        <v>24</v>
      </c>
      <c r="I773" s="37" t="s">
        <v>53</v>
      </c>
      <c r="J773" s="37" t="s">
        <v>61</v>
      </c>
      <c r="L773" s="39">
        <v>10</v>
      </c>
      <c r="M773" s="38">
        <v>0.33329999999999999</v>
      </c>
      <c r="N773" s="37" t="s">
        <v>79</v>
      </c>
      <c r="O773" s="37" t="s">
        <v>48</v>
      </c>
      <c r="P773" s="37">
        <v>525</v>
      </c>
      <c r="R773" s="40">
        <v>45305</v>
      </c>
      <c r="Z773" s="39">
        <v>10</v>
      </c>
      <c r="AE773" s="37" t="s">
        <v>1814</v>
      </c>
      <c r="AF773" s="37" t="s">
        <v>82</v>
      </c>
      <c r="AG773" s="37" t="s">
        <v>1030</v>
      </c>
    </row>
    <row r="774" spans="1:34" x14ac:dyDescent="0.2">
      <c r="A774" s="37" t="s">
        <v>2357</v>
      </c>
      <c r="B774" s="37" t="s">
        <v>1780</v>
      </c>
      <c r="C774" s="37" t="s">
        <v>123</v>
      </c>
      <c r="F774" s="40">
        <v>44278</v>
      </c>
      <c r="G774" s="40">
        <v>44574</v>
      </c>
      <c r="H774" s="37" t="s">
        <v>91</v>
      </c>
      <c r="I774" s="37" t="s">
        <v>69</v>
      </c>
      <c r="J774" s="37" t="s">
        <v>54</v>
      </c>
      <c r="L774" s="39">
        <v>10.25</v>
      </c>
      <c r="M774" s="38">
        <v>0.5</v>
      </c>
      <c r="N774" s="37" t="s">
        <v>65</v>
      </c>
      <c r="O774" s="37" t="s">
        <v>48</v>
      </c>
      <c r="P774" s="37">
        <v>230</v>
      </c>
      <c r="R774" s="40">
        <v>45125</v>
      </c>
      <c r="Y774" s="39">
        <v>9.84</v>
      </c>
      <c r="Z774" s="39">
        <v>9.9700000000000006</v>
      </c>
      <c r="AA774" s="39">
        <v>0.18</v>
      </c>
      <c r="AE774" s="37" t="s">
        <v>1841</v>
      </c>
      <c r="AF774" s="37" t="s">
        <v>122</v>
      </c>
      <c r="AG774" s="37" t="s">
        <v>65</v>
      </c>
      <c r="AH774" s="38">
        <v>-0.04</v>
      </c>
    </row>
    <row r="775" spans="1:34" x14ac:dyDescent="0.2">
      <c r="A775" s="37" t="s">
        <v>2358</v>
      </c>
      <c r="B775" s="37" t="s">
        <v>1780</v>
      </c>
      <c r="C775" s="37" t="s">
        <v>1344</v>
      </c>
      <c r="F775" s="40">
        <v>44539</v>
      </c>
      <c r="G775" s="40">
        <v>44574</v>
      </c>
      <c r="H775" s="37" t="s">
        <v>91</v>
      </c>
      <c r="I775" s="37" t="s">
        <v>525</v>
      </c>
      <c r="J775" s="37" t="s">
        <v>61</v>
      </c>
      <c r="K775" s="37" t="s">
        <v>2066</v>
      </c>
      <c r="L775" s="39">
        <v>10.1</v>
      </c>
      <c r="M775" s="37" t="s">
        <v>1887</v>
      </c>
      <c r="N775" s="37" t="s">
        <v>79</v>
      </c>
      <c r="O775" s="37" t="s">
        <v>48</v>
      </c>
      <c r="P775" s="37">
        <v>189.8</v>
      </c>
      <c r="R775" s="40">
        <v>45125</v>
      </c>
      <c r="Y775" s="39">
        <v>9.74</v>
      </c>
      <c r="Z775" s="39">
        <v>9.98</v>
      </c>
      <c r="AA775" s="39">
        <v>0.18</v>
      </c>
      <c r="AE775" s="37" t="s">
        <v>1784</v>
      </c>
      <c r="AF775" s="37" t="s">
        <v>96</v>
      </c>
      <c r="AG775" s="37" t="s">
        <v>1343</v>
      </c>
      <c r="AH775" s="38">
        <v>-3.56E-2</v>
      </c>
    </row>
    <row r="776" spans="1:34" x14ac:dyDescent="0.2">
      <c r="A776" s="37" t="s">
        <v>2359</v>
      </c>
      <c r="B776" s="37" t="s">
        <v>1780</v>
      </c>
      <c r="C776" s="37" t="s">
        <v>521</v>
      </c>
      <c r="F776" s="40">
        <v>44524</v>
      </c>
      <c r="G776" s="40">
        <v>44575</v>
      </c>
      <c r="H776" s="37" t="s">
        <v>128</v>
      </c>
      <c r="I776" s="37" t="s">
        <v>69</v>
      </c>
      <c r="J776" s="37" t="s">
        <v>61</v>
      </c>
      <c r="L776" s="39">
        <v>10.199999999999999</v>
      </c>
      <c r="M776" s="38">
        <v>0.5</v>
      </c>
      <c r="N776" s="37" t="s">
        <v>79</v>
      </c>
      <c r="O776" s="37" t="s">
        <v>48</v>
      </c>
      <c r="P776" s="37">
        <v>287.5</v>
      </c>
      <c r="R776" s="40">
        <v>45035</v>
      </c>
      <c r="Y776" s="39">
        <v>9.92</v>
      </c>
      <c r="Z776" s="39">
        <v>10.050000000000001</v>
      </c>
      <c r="AA776" s="39">
        <v>0.2</v>
      </c>
      <c r="AE776" s="37" t="s">
        <v>1419</v>
      </c>
      <c r="AF776" s="37" t="s">
        <v>394</v>
      </c>
      <c r="AG776" s="37" t="s">
        <v>520</v>
      </c>
      <c r="AH776" s="38">
        <v>-2.75E-2</v>
      </c>
    </row>
    <row r="777" spans="1:34" x14ac:dyDescent="0.2">
      <c r="A777" s="37" t="s">
        <v>2360</v>
      </c>
      <c r="B777" s="37" t="s">
        <v>1780</v>
      </c>
      <c r="C777" s="37" t="s">
        <v>1733</v>
      </c>
      <c r="F777" s="40">
        <v>44532</v>
      </c>
      <c r="G777" s="40">
        <v>44575</v>
      </c>
      <c r="H777" s="37">
        <v>15</v>
      </c>
      <c r="I777" s="37" t="s">
        <v>69</v>
      </c>
      <c r="J777" s="37" t="s">
        <v>61</v>
      </c>
      <c r="L777" s="39">
        <v>10.199999999999999</v>
      </c>
      <c r="M777" s="38">
        <v>0.5</v>
      </c>
      <c r="N777" s="37" t="s">
        <v>65</v>
      </c>
      <c r="O777" s="37" t="s">
        <v>48</v>
      </c>
      <c r="P777" s="37">
        <v>300</v>
      </c>
      <c r="R777" s="40">
        <v>45035</v>
      </c>
      <c r="Z777" s="39">
        <v>9.99</v>
      </c>
      <c r="AA777" s="39">
        <v>0.2</v>
      </c>
      <c r="AE777" s="37" t="s">
        <v>1419</v>
      </c>
      <c r="AF777" s="37" t="s">
        <v>1730</v>
      </c>
      <c r="AG777" s="37" t="s">
        <v>1732</v>
      </c>
    </row>
    <row r="778" spans="1:34" x14ac:dyDescent="0.2">
      <c r="A778" s="37" t="s">
        <v>2361</v>
      </c>
      <c r="B778" s="37" t="s">
        <v>1780</v>
      </c>
      <c r="C778" s="37" t="s">
        <v>230</v>
      </c>
      <c r="F778" s="40">
        <v>44552</v>
      </c>
      <c r="G778" s="40">
        <v>44579</v>
      </c>
      <c r="H778" s="37" t="s">
        <v>138</v>
      </c>
      <c r="I778" s="37" t="s">
        <v>137</v>
      </c>
      <c r="J778" s="37" t="s">
        <v>54</v>
      </c>
      <c r="L778" s="39">
        <v>10.15</v>
      </c>
      <c r="M778" s="38">
        <v>1</v>
      </c>
      <c r="N778" s="37" t="s">
        <v>49</v>
      </c>
      <c r="O778" s="37" t="s">
        <v>167</v>
      </c>
      <c r="P778" s="37">
        <v>115</v>
      </c>
      <c r="R778" s="40">
        <v>44946</v>
      </c>
      <c r="Z778" s="39">
        <v>10.07</v>
      </c>
      <c r="AE778" s="37" t="s">
        <v>1903</v>
      </c>
      <c r="AF778" s="37" t="s">
        <v>112</v>
      </c>
      <c r="AG778" s="37" t="s">
        <v>229</v>
      </c>
    </row>
    <row r="779" spans="1:34" x14ac:dyDescent="0.2">
      <c r="A779" s="37" t="s">
        <v>2362</v>
      </c>
      <c r="B779" s="37" t="s">
        <v>1780</v>
      </c>
      <c r="C779" s="37" t="s">
        <v>1653</v>
      </c>
      <c r="F779" s="40">
        <v>44498</v>
      </c>
      <c r="G779" s="40">
        <v>44580</v>
      </c>
      <c r="H779" s="37" t="s">
        <v>463</v>
      </c>
      <c r="I779" s="37" t="s">
        <v>107</v>
      </c>
      <c r="K779" s="37" t="s">
        <v>2066</v>
      </c>
      <c r="L779" s="39">
        <v>10.1</v>
      </c>
      <c r="M779" s="37" t="s">
        <v>1887</v>
      </c>
      <c r="N779" s="37" t="s">
        <v>72</v>
      </c>
      <c r="O779" s="37" t="s">
        <v>48</v>
      </c>
      <c r="P779" s="37">
        <v>86.3</v>
      </c>
      <c r="R779" s="40">
        <v>44947</v>
      </c>
      <c r="Y779" s="39">
        <v>9.8699999999999992</v>
      </c>
      <c r="Z779" s="39">
        <v>9.73</v>
      </c>
      <c r="AE779" s="37" t="s">
        <v>1873</v>
      </c>
      <c r="AF779" s="37" t="s">
        <v>52</v>
      </c>
      <c r="AG779" s="37" t="s">
        <v>288</v>
      </c>
      <c r="AH779" s="38">
        <v>-2.2800000000000001E-2</v>
      </c>
    </row>
    <row r="780" spans="1:34" x14ac:dyDescent="0.2">
      <c r="A780" s="37" t="s">
        <v>2363</v>
      </c>
      <c r="B780" s="37" t="s">
        <v>1780</v>
      </c>
      <c r="C780" s="37" t="s">
        <v>1451</v>
      </c>
      <c r="F780" s="40">
        <v>44414</v>
      </c>
      <c r="G780" s="40">
        <v>44581</v>
      </c>
      <c r="H780" s="37" t="s">
        <v>1450</v>
      </c>
      <c r="I780" s="37" t="s">
        <v>69</v>
      </c>
      <c r="J780" s="37" t="s">
        <v>61</v>
      </c>
      <c r="L780" s="39">
        <v>10.199999999999999</v>
      </c>
      <c r="M780" s="38">
        <v>0.5</v>
      </c>
      <c r="N780" s="37" t="s">
        <v>147</v>
      </c>
      <c r="O780" s="37" t="s">
        <v>48</v>
      </c>
      <c r="P780" s="37">
        <v>241.5</v>
      </c>
      <c r="R780" s="40">
        <v>45040</v>
      </c>
      <c r="Z780" s="39">
        <v>9.98</v>
      </c>
      <c r="AE780" s="37" t="s">
        <v>1784</v>
      </c>
      <c r="AF780" s="37" t="s">
        <v>132</v>
      </c>
      <c r="AG780" s="37" t="s">
        <v>1449</v>
      </c>
    </row>
    <row r="781" spans="1:34" x14ac:dyDescent="0.2">
      <c r="A781" s="37" t="s">
        <v>2364</v>
      </c>
      <c r="B781" s="37" t="s">
        <v>1780</v>
      </c>
      <c r="C781" s="37" t="s">
        <v>1122</v>
      </c>
      <c r="F781" s="40">
        <v>44491</v>
      </c>
      <c r="G781" s="40">
        <v>44581</v>
      </c>
      <c r="H781" s="37" t="s">
        <v>1121</v>
      </c>
      <c r="I781" s="37" t="s">
        <v>69</v>
      </c>
      <c r="J781" s="37" t="s">
        <v>54</v>
      </c>
      <c r="L781" s="39">
        <v>10.1</v>
      </c>
      <c r="M781" s="38">
        <v>0.5</v>
      </c>
      <c r="N781" s="37" t="s">
        <v>79</v>
      </c>
      <c r="O781" s="37" t="s">
        <v>167</v>
      </c>
      <c r="P781" s="37">
        <v>219.3</v>
      </c>
      <c r="R781" s="40">
        <v>45131</v>
      </c>
      <c r="Z781" s="39">
        <v>9.85</v>
      </c>
      <c r="AE781" s="37" t="s">
        <v>822</v>
      </c>
      <c r="AF781" s="37" t="s">
        <v>518</v>
      </c>
      <c r="AG781" s="37" t="s">
        <v>1120</v>
      </c>
    </row>
    <row r="782" spans="1:34" x14ac:dyDescent="0.2">
      <c r="A782" s="37" t="s">
        <v>2365</v>
      </c>
      <c r="B782" s="37" t="s">
        <v>1780</v>
      </c>
      <c r="C782" s="37" t="s">
        <v>1281</v>
      </c>
      <c r="F782" s="40">
        <v>44533</v>
      </c>
      <c r="G782" s="40">
        <v>44581</v>
      </c>
      <c r="H782" s="37" t="s">
        <v>256</v>
      </c>
      <c r="I782" s="37" t="s">
        <v>137</v>
      </c>
      <c r="J782" s="37" t="s">
        <v>54</v>
      </c>
      <c r="L782" s="39">
        <v>10.15</v>
      </c>
      <c r="M782" s="38">
        <v>1</v>
      </c>
      <c r="N782" s="37" t="s">
        <v>49</v>
      </c>
      <c r="O782" s="37" t="s">
        <v>48</v>
      </c>
      <c r="P782" s="37">
        <v>86.3</v>
      </c>
      <c r="R782" s="40">
        <v>45040</v>
      </c>
      <c r="Z782" s="39">
        <v>9.91</v>
      </c>
      <c r="AE782" s="37" t="s">
        <v>1903</v>
      </c>
      <c r="AF782" s="37" t="s">
        <v>524</v>
      </c>
      <c r="AG782" s="37" t="s">
        <v>1280</v>
      </c>
    </row>
    <row r="783" spans="1:34" x14ac:dyDescent="0.2">
      <c r="A783" s="37" t="s">
        <v>2366</v>
      </c>
      <c r="B783" s="37" t="s">
        <v>1780</v>
      </c>
      <c r="C783" s="37" t="s">
        <v>1006</v>
      </c>
      <c r="F783" s="40">
        <v>44256</v>
      </c>
      <c r="G783" s="40">
        <v>44582</v>
      </c>
      <c r="H783" s="37">
        <v>15</v>
      </c>
      <c r="I783" s="37" t="s">
        <v>69</v>
      </c>
      <c r="J783" s="37" t="s">
        <v>61</v>
      </c>
      <c r="L783" s="39">
        <v>10.199999999999999</v>
      </c>
      <c r="M783" s="38">
        <v>0.5</v>
      </c>
      <c r="N783" s="37" t="s">
        <v>72</v>
      </c>
      <c r="O783" s="37" t="s">
        <v>48</v>
      </c>
      <c r="P783" s="37">
        <v>287.5</v>
      </c>
      <c r="R783" s="40">
        <v>45041</v>
      </c>
      <c r="Z783" s="39">
        <v>9.9700000000000006</v>
      </c>
      <c r="AE783" s="37" t="s">
        <v>1419</v>
      </c>
      <c r="AF783" s="37" t="s">
        <v>435</v>
      </c>
      <c r="AG783" s="37" t="s">
        <v>1005</v>
      </c>
    </row>
    <row r="784" spans="1:34" x14ac:dyDescent="0.2">
      <c r="A784" s="37" t="s">
        <v>2367</v>
      </c>
      <c r="B784" s="37" t="s">
        <v>1780</v>
      </c>
      <c r="C784" s="37" t="s">
        <v>982</v>
      </c>
      <c r="F784" s="40">
        <v>44526</v>
      </c>
      <c r="G784" s="40">
        <v>44582</v>
      </c>
      <c r="H784" s="37" t="s">
        <v>99</v>
      </c>
      <c r="I784" s="37" t="s">
        <v>69</v>
      </c>
      <c r="J784" s="37" t="s">
        <v>61</v>
      </c>
      <c r="L784" s="39">
        <v>10.25</v>
      </c>
      <c r="M784" s="38">
        <v>0.5</v>
      </c>
      <c r="N784" s="37" t="s">
        <v>140</v>
      </c>
      <c r="O784" s="37" t="s">
        <v>48</v>
      </c>
      <c r="P784" s="37">
        <v>192.5</v>
      </c>
      <c r="R784" s="40">
        <v>45132</v>
      </c>
      <c r="Z784" s="39">
        <v>10.039999999999999</v>
      </c>
      <c r="AE784" s="37" t="s">
        <v>1818</v>
      </c>
      <c r="AF784" s="37" t="s">
        <v>241</v>
      </c>
      <c r="AG784" s="37" t="s">
        <v>981</v>
      </c>
    </row>
    <row r="785" spans="1:34" x14ac:dyDescent="0.2">
      <c r="A785" s="37" t="s">
        <v>2368</v>
      </c>
      <c r="B785" s="37" t="s">
        <v>1780</v>
      </c>
      <c r="C785" s="37" t="s">
        <v>850</v>
      </c>
      <c r="F785" s="40">
        <v>44552</v>
      </c>
      <c r="G785" s="40">
        <v>44582</v>
      </c>
      <c r="H785" s="37" t="s">
        <v>91</v>
      </c>
      <c r="I785" s="37" t="s">
        <v>69</v>
      </c>
      <c r="J785" s="37" t="s">
        <v>61</v>
      </c>
      <c r="L785" s="39">
        <v>10.25</v>
      </c>
      <c r="M785" s="38">
        <v>0.5</v>
      </c>
      <c r="N785" s="37" t="s">
        <v>49</v>
      </c>
      <c r="O785" s="37" t="s">
        <v>48</v>
      </c>
      <c r="P785" s="37">
        <v>230</v>
      </c>
      <c r="R785" s="40">
        <v>45132</v>
      </c>
      <c r="Z785" s="39">
        <v>9.98</v>
      </c>
      <c r="AE785" s="37" t="s">
        <v>1841</v>
      </c>
      <c r="AF785" s="37" t="s">
        <v>122</v>
      </c>
      <c r="AG785" s="37" t="s">
        <v>849</v>
      </c>
    </row>
    <row r="786" spans="1:34" x14ac:dyDescent="0.2">
      <c r="A786" s="37" t="s">
        <v>835</v>
      </c>
      <c r="B786" s="37" t="s">
        <v>1780</v>
      </c>
      <c r="C786" s="37" t="s">
        <v>836</v>
      </c>
      <c r="F786" s="40">
        <v>44524</v>
      </c>
      <c r="G786" s="40">
        <v>44586</v>
      </c>
      <c r="H786" s="37" t="s">
        <v>128</v>
      </c>
      <c r="I786" s="37" t="s">
        <v>69</v>
      </c>
      <c r="J786" s="37" t="s">
        <v>54</v>
      </c>
      <c r="L786" s="39">
        <v>10.199999999999999</v>
      </c>
      <c r="M786" s="38">
        <v>0.5</v>
      </c>
      <c r="N786" s="37" t="s">
        <v>79</v>
      </c>
      <c r="O786" s="37" t="s">
        <v>93</v>
      </c>
      <c r="P786" s="37">
        <v>130</v>
      </c>
      <c r="R786" s="40">
        <v>45043</v>
      </c>
      <c r="Z786" s="39">
        <v>9.99</v>
      </c>
      <c r="AE786" s="37" t="s">
        <v>1818</v>
      </c>
      <c r="AF786" s="37" t="s">
        <v>95</v>
      </c>
      <c r="AG786" s="37" t="s">
        <v>834</v>
      </c>
    </row>
    <row r="787" spans="1:34" x14ac:dyDescent="0.2">
      <c r="A787" s="37" t="s">
        <v>2369</v>
      </c>
      <c r="B787" s="37" t="s">
        <v>1780</v>
      </c>
      <c r="C787" s="37" t="s">
        <v>840</v>
      </c>
      <c r="F787" s="40">
        <v>44533</v>
      </c>
      <c r="G787" s="40">
        <v>44586</v>
      </c>
      <c r="H787" s="37">
        <v>18</v>
      </c>
      <c r="I787" s="37" t="s">
        <v>525</v>
      </c>
      <c r="J787" s="37" t="s">
        <v>54</v>
      </c>
      <c r="K787" s="37" t="s">
        <v>2066</v>
      </c>
      <c r="L787" s="39">
        <v>10.1</v>
      </c>
      <c r="M787" s="37" t="s">
        <v>1887</v>
      </c>
      <c r="N787" s="37" t="s">
        <v>49</v>
      </c>
      <c r="O787" s="37" t="s">
        <v>48</v>
      </c>
      <c r="P787" s="37">
        <v>115</v>
      </c>
      <c r="R787" s="40">
        <v>45134</v>
      </c>
      <c r="Y787" s="39">
        <v>9.7200000000000006</v>
      </c>
      <c r="Z787" s="39">
        <v>9.99</v>
      </c>
      <c r="AA787" s="39">
        <v>0.24</v>
      </c>
      <c r="AE787" s="37" t="s">
        <v>1781</v>
      </c>
      <c r="AF787" s="37" t="s">
        <v>839</v>
      </c>
      <c r="AG787" s="37" t="s">
        <v>838</v>
      </c>
      <c r="AH787" s="38">
        <v>-3.7600000000000001E-2</v>
      </c>
    </row>
    <row r="788" spans="1:34" x14ac:dyDescent="0.2">
      <c r="A788" s="37" t="s">
        <v>2370</v>
      </c>
      <c r="B788" s="37" t="s">
        <v>1780</v>
      </c>
      <c r="C788" s="37" t="s">
        <v>1455</v>
      </c>
      <c r="F788" s="40">
        <v>44540</v>
      </c>
      <c r="G788" s="40">
        <v>44592</v>
      </c>
      <c r="H788" s="37" t="s">
        <v>138</v>
      </c>
      <c r="I788" s="37" t="s">
        <v>525</v>
      </c>
      <c r="J788" s="37" t="s">
        <v>54</v>
      </c>
      <c r="K788" s="37" t="s">
        <v>2066</v>
      </c>
      <c r="L788" s="39">
        <v>10.1</v>
      </c>
      <c r="M788" s="37" t="s">
        <v>1887</v>
      </c>
      <c r="N788" s="37" t="s">
        <v>79</v>
      </c>
      <c r="O788" s="37" t="s">
        <v>48</v>
      </c>
      <c r="P788" s="37">
        <v>92</v>
      </c>
      <c r="R788" s="40">
        <v>44959</v>
      </c>
      <c r="Z788" s="39">
        <v>10.06</v>
      </c>
      <c r="AE788" s="37" t="s">
        <v>1873</v>
      </c>
      <c r="AF788" s="37" t="s">
        <v>1454</v>
      </c>
      <c r="AG788" s="37" t="s">
        <v>1453</v>
      </c>
    </row>
    <row r="789" spans="1:34" x14ac:dyDescent="0.2">
      <c r="A789" s="37" t="s">
        <v>2371</v>
      </c>
      <c r="B789" s="37" t="s">
        <v>1780</v>
      </c>
      <c r="C789" s="37" t="s">
        <v>1726</v>
      </c>
      <c r="F789" s="40">
        <v>44574</v>
      </c>
      <c r="G789" s="40">
        <v>44593</v>
      </c>
      <c r="H789" s="37" t="s">
        <v>1725</v>
      </c>
      <c r="I789" s="37" t="s">
        <v>525</v>
      </c>
      <c r="J789" s="37" t="s">
        <v>61</v>
      </c>
      <c r="K789" s="37" t="s">
        <v>2066</v>
      </c>
      <c r="L789" s="39">
        <v>10.1</v>
      </c>
      <c r="M789" s="37" t="s">
        <v>1887</v>
      </c>
      <c r="N789" s="37" t="s">
        <v>235</v>
      </c>
      <c r="O789" s="37" t="s">
        <v>48</v>
      </c>
      <c r="P789" s="37">
        <v>86.3</v>
      </c>
      <c r="R789" s="40">
        <v>44961</v>
      </c>
      <c r="Z789" s="39">
        <v>9.9700000000000006</v>
      </c>
      <c r="AE789" s="37" t="s">
        <v>1903</v>
      </c>
      <c r="AF789" s="37" t="s">
        <v>574</v>
      </c>
      <c r="AG789" s="37" t="s">
        <v>1724</v>
      </c>
    </row>
    <row r="790" spans="1:34" x14ac:dyDescent="0.2">
      <c r="A790" s="37" t="s">
        <v>2372</v>
      </c>
      <c r="B790" s="37" t="s">
        <v>1780</v>
      </c>
      <c r="C790" s="37" t="s">
        <v>690</v>
      </c>
      <c r="F790" s="40">
        <v>44567</v>
      </c>
      <c r="G790" s="40">
        <v>44595</v>
      </c>
      <c r="H790" s="37" t="s">
        <v>138</v>
      </c>
      <c r="I790" s="37" t="s">
        <v>137</v>
      </c>
      <c r="J790" s="37" t="s">
        <v>61</v>
      </c>
      <c r="L790" s="39">
        <v>10.199999999999999</v>
      </c>
      <c r="M790" s="38">
        <v>1</v>
      </c>
      <c r="N790" s="37" t="s">
        <v>235</v>
      </c>
      <c r="O790" s="37" t="s">
        <v>48</v>
      </c>
      <c r="P790" s="37">
        <v>132.30000000000001</v>
      </c>
      <c r="R790" s="40">
        <v>44964</v>
      </c>
      <c r="Z790" s="39">
        <v>10.039999999999999</v>
      </c>
      <c r="AE790" s="37" t="s">
        <v>2192</v>
      </c>
      <c r="AF790" s="37" t="s">
        <v>574</v>
      </c>
      <c r="AG790" s="37" t="s">
        <v>689</v>
      </c>
    </row>
    <row r="791" spans="1:34" x14ac:dyDescent="0.2">
      <c r="A791" s="37" t="s">
        <v>2373</v>
      </c>
      <c r="B791" s="37" t="s">
        <v>1780</v>
      </c>
      <c r="C791" s="37" t="s">
        <v>284</v>
      </c>
      <c r="F791" s="40">
        <v>44406</v>
      </c>
      <c r="G791" s="40">
        <v>44596</v>
      </c>
      <c r="H791" s="37" t="s">
        <v>128</v>
      </c>
      <c r="I791" s="37" t="s">
        <v>69</v>
      </c>
      <c r="J791" s="37" t="s">
        <v>61</v>
      </c>
      <c r="L791" s="39">
        <v>10.3</v>
      </c>
      <c r="M791" s="38">
        <v>0.5</v>
      </c>
      <c r="N791" s="37" t="s">
        <v>57</v>
      </c>
      <c r="O791" s="37" t="s">
        <v>56</v>
      </c>
      <c r="P791" s="37">
        <v>230</v>
      </c>
      <c r="R791" s="40">
        <v>45054</v>
      </c>
      <c r="Z791" s="39">
        <v>10.07</v>
      </c>
      <c r="AE791" s="37" t="s">
        <v>1805</v>
      </c>
      <c r="AF791" s="37" t="s">
        <v>68</v>
      </c>
      <c r="AG791" s="37" t="s">
        <v>283</v>
      </c>
    </row>
    <row r="792" spans="1:34" x14ac:dyDescent="0.2">
      <c r="A792" s="37" t="s">
        <v>2374</v>
      </c>
      <c r="B792" s="37" t="s">
        <v>1780</v>
      </c>
      <c r="C792" s="37" t="s">
        <v>1577</v>
      </c>
      <c r="F792" s="40">
        <v>44550</v>
      </c>
      <c r="G792" s="40">
        <v>44599</v>
      </c>
      <c r="H792" s="37" t="s">
        <v>138</v>
      </c>
      <c r="I792" s="37" t="s">
        <v>126</v>
      </c>
      <c r="J792" s="37" t="s">
        <v>127</v>
      </c>
      <c r="K792" s="37" t="s">
        <v>2066</v>
      </c>
      <c r="L792" s="39">
        <v>10.1</v>
      </c>
      <c r="M792" s="37" t="s">
        <v>1887</v>
      </c>
      <c r="N792" s="37" t="s">
        <v>49</v>
      </c>
      <c r="O792" s="37" t="s">
        <v>48</v>
      </c>
      <c r="P792" s="37">
        <v>202</v>
      </c>
      <c r="R792" s="40">
        <v>44966</v>
      </c>
      <c r="Z792" s="39">
        <v>9.98</v>
      </c>
      <c r="AE792" s="37" t="s">
        <v>1873</v>
      </c>
      <c r="AF792" s="37" t="s">
        <v>1576</v>
      </c>
      <c r="AG792" s="37" t="s">
        <v>1575</v>
      </c>
    </row>
    <row r="793" spans="1:34" x14ac:dyDescent="0.2">
      <c r="A793" s="37" t="s">
        <v>2375</v>
      </c>
      <c r="B793" s="37" t="s">
        <v>1780</v>
      </c>
      <c r="C793" s="37" t="s">
        <v>789</v>
      </c>
      <c r="F793" s="40">
        <v>44560</v>
      </c>
      <c r="G793" s="40">
        <v>44600</v>
      </c>
      <c r="H793" s="37" t="s">
        <v>159</v>
      </c>
      <c r="I793" s="37" t="s">
        <v>162</v>
      </c>
      <c r="J793" s="37" t="s">
        <v>54</v>
      </c>
      <c r="L793" s="39">
        <v>10.199999999999999</v>
      </c>
      <c r="M793" s="38">
        <v>0.75</v>
      </c>
      <c r="N793" s="37" t="s">
        <v>79</v>
      </c>
      <c r="O793" s="37" t="s">
        <v>93</v>
      </c>
      <c r="P793" s="37">
        <v>114.5</v>
      </c>
      <c r="R793" s="40">
        <v>45056</v>
      </c>
      <c r="Z793" s="39">
        <v>9.99</v>
      </c>
      <c r="AE793" s="37" t="s">
        <v>1781</v>
      </c>
      <c r="AF793" s="37" t="s">
        <v>59</v>
      </c>
      <c r="AG793" s="37" t="s">
        <v>788</v>
      </c>
    </row>
    <row r="794" spans="1:34" x14ac:dyDescent="0.2">
      <c r="A794" s="37" t="s">
        <v>2376</v>
      </c>
      <c r="B794" s="37" t="s">
        <v>1780</v>
      </c>
      <c r="C794" s="37" t="s">
        <v>1448</v>
      </c>
      <c r="F794" s="40">
        <v>44071</v>
      </c>
      <c r="G794" s="40">
        <v>44601</v>
      </c>
      <c r="H794" s="37" t="s">
        <v>159</v>
      </c>
      <c r="I794" s="37" t="s">
        <v>69</v>
      </c>
      <c r="J794" s="37" t="s">
        <v>54</v>
      </c>
      <c r="L794" s="39">
        <v>10.199999999999999</v>
      </c>
      <c r="M794" s="38">
        <v>0.5</v>
      </c>
      <c r="N794" s="37" t="s">
        <v>72</v>
      </c>
      <c r="O794" s="37" t="s">
        <v>48</v>
      </c>
      <c r="P794" s="37">
        <v>172.5</v>
      </c>
      <c r="R794" s="40">
        <v>45057</v>
      </c>
      <c r="Z794" s="39">
        <v>9.94</v>
      </c>
      <c r="AE794" s="37" t="s">
        <v>1828</v>
      </c>
      <c r="AF794" s="37" t="s">
        <v>52</v>
      </c>
      <c r="AG794" s="37" t="s">
        <v>1447</v>
      </c>
    </row>
    <row r="795" spans="1:34" x14ac:dyDescent="0.2">
      <c r="A795" s="37" t="s">
        <v>2377</v>
      </c>
      <c r="B795" s="37" t="s">
        <v>1780</v>
      </c>
      <c r="C795" s="37" t="s">
        <v>1364</v>
      </c>
      <c r="F795" s="40">
        <v>44551</v>
      </c>
      <c r="G795" s="40">
        <v>44601</v>
      </c>
      <c r="H795" s="37" t="s">
        <v>163</v>
      </c>
      <c r="I795" s="37" t="s">
        <v>69</v>
      </c>
      <c r="J795" s="37" t="s">
        <v>61</v>
      </c>
      <c r="L795" s="39">
        <v>10.15</v>
      </c>
      <c r="M795" s="38">
        <v>0.5</v>
      </c>
      <c r="N795" s="37" t="s">
        <v>140</v>
      </c>
      <c r="O795" s="37" t="s">
        <v>48</v>
      </c>
      <c r="P795" s="37">
        <v>86.3</v>
      </c>
      <c r="R795" s="40">
        <v>44968</v>
      </c>
      <c r="Z795" s="39">
        <v>10.14</v>
      </c>
      <c r="AE795" s="37" t="s">
        <v>1784</v>
      </c>
      <c r="AF795" s="37" t="s">
        <v>1363</v>
      </c>
      <c r="AG795" s="37" t="s">
        <v>1362</v>
      </c>
    </row>
    <row r="796" spans="1:34" x14ac:dyDescent="0.2">
      <c r="A796" s="37" t="s">
        <v>1219</v>
      </c>
      <c r="B796" s="37" t="s">
        <v>1780</v>
      </c>
      <c r="C796" s="37" t="s">
        <v>1220</v>
      </c>
      <c r="F796" s="40">
        <v>44572</v>
      </c>
      <c r="G796" s="40">
        <v>44601</v>
      </c>
      <c r="H796" s="37" t="s">
        <v>138</v>
      </c>
      <c r="I796" s="37" t="s">
        <v>137</v>
      </c>
      <c r="J796" s="37" t="s">
        <v>61</v>
      </c>
      <c r="L796" s="39">
        <v>10.15</v>
      </c>
      <c r="M796" s="38">
        <v>1</v>
      </c>
      <c r="N796" s="37" t="s">
        <v>49</v>
      </c>
      <c r="O796" s="37" t="s">
        <v>167</v>
      </c>
      <c r="P796" s="37">
        <v>115</v>
      </c>
      <c r="R796" s="40">
        <v>44968</v>
      </c>
      <c r="Z796" s="39">
        <v>10.02</v>
      </c>
      <c r="AE796" s="37" t="s">
        <v>1903</v>
      </c>
      <c r="AF796" s="37" t="s">
        <v>112</v>
      </c>
      <c r="AG796" s="37" t="s">
        <v>1218</v>
      </c>
    </row>
    <row r="797" spans="1:34" x14ac:dyDescent="0.2">
      <c r="A797" s="37" t="s">
        <v>2378</v>
      </c>
      <c r="B797" s="37" t="s">
        <v>1780</v>
      </c>
      <c r="C797" s="37" t="s">
        <v>978</v>
      </c>
      <c r="F797" s="40">
        <v>44225</v>
      </c>
      <c r="G797" s="40">
        <v>44603</v>
      </c>
      <c r="H797" s="37" t="s">
        <v>138</v>
      </c>
      <c r="I797" s="37" t="s">
        <v>137</v>
      </c>
      <c r="J797" s="37" t="s">
        <v>454</v>
      </c>
      <c r="L797" s="39">
        <v>10.199999999999999</v>
      </c>
      <c r="M797" s="38">
        <v>0.75</v>
      </c>
      <c r="N797" s="37" t="s">
        <v>57</v>
      </c>
      <c r="O797" s="37" t="s">
        <v>56</v>
      </c>
      <c r="P797" s="37">
        <v>86.3</v>
      </c>
      <c r="R797" s="40">
        <v>44972</v>
      </c>
      <c r="Z797" s="39">
        <v>9.99</v>
      </c>
      <c r="AE797" s="37" t="s">
        <v>1903</v>
      </c>
      <c r="AF797" s="37" t="s">
        <v>786</v>
      </c>
      <c r="AG797" s="37" t="s">
        <v>361</v>
      </c>
    </row>
    <row r="798" spans="1:34" x14ac:dyDescent="0.2">
      <c r="A798" s="37" t="s">
        <v>2379</v>
      </c>
      <c r="B798" s="37" t="s">
        <v>1780</v>
      </c>
      <c r="C798" s="37" t="s">
        <v>884</v>
      </c>
      <c r="F798" s="40">
        <v>44494</v>
      </c>
      <c r="G798" s="40">
        <v>44603</v>
      </c>
      <c r="H798" s="37">
        <v>18</v>
      </c>
      <c r="I798" s="37" t="s">
        <v>525</v>
      </c>
      <c r="J798" s="37" t="s">
        <v>61</v>
      </c>
      <c r="K798" s="37" t="s">
        <v>2380</v>
      </c>
      <c r="L798" s="39">
        <v>10.199999999999999</v>
      </c>
      <c r="M798" s="37" t="s">
        <v>1887</v>
      </c>
      <c r="N798" s="37" t="s">
        <v>235</v>
      </c>
      <c r="O798" s="37" t="s">
        <v>48</v>
      </c>
      <c r="P798" s="37">
        <v>230</v>
      </c>
      <c r="R798" s="40">
        <v>45153</v>
      </c>
      <c r="Z798" s="39">
        <v>10.029999999999999</v>
      </c>
      <c r="AE798" s="37" t="s">
        <v>1786</v>
      </c>
      <c r="AF798" s="37" t="s">
        <v>209</v>
      </c>
      <c r="AG798" s="37" t="s">
        <v>883</v>
      </c>
    </row>
    <row r="799" spans="1:34" x14ac:dyDescent="0.2">
      <c r="A799" s="37" t="s">
        <v>2381</v>
      </c>
      <c r="B799" s="37" t="s">
        <v>1780</v>
      </c>
      <c r="C799" s="37" t="s">
        <v>402</v>
      </c>
      <c r="F799" s="40">
        <v>44567</v>
      </c>
      <c r="G799" s="40">
        <v>44603</v>
      </c>
      <c r="H799" s="37" t="s">
        <v>128</v>
      </c>
      <c r="I799" s="37" t="s">
        <v>69</v>
      </c>
      <c r="J799" s="37" t="s">
        <v>61</v>
      </c>
      <c r="L799" s="39">
        <v>10.199999999999999</v>
      </c>
      <c r="M799" s="38">
        <v>0.5</v>
      </c>
      <c r="N799" s="37" t="s">
        <v>49</v>
      </c>
      <c r="O799" s="37" t="s">
        <v>48</v>
      </c>
      <c r="P799" s="37">
        <v>100</v>
      </c>
      <c r="R799" s="40">
        <v>45061</v>
      </c>
      <c r="Z799" s="39">
        <v>9.9700000000000006</v>
      </c>
      <c r="AE799" s="37" t="s">
        <v>1865</v>
      </c>
      <c r="AF799" s="37" t="s">
        <v>401</v>
      </c>
      <c r="AG799" s="37" t="s">
        <v>400</v>
      </c>
    </row>
    <row r="800" spans="1:34" x14ac:dyDescent="0.2">
      <c r="A800" s="37" t="s">
        <v>2382</v>
      </c>
      <c r="B800" s="37" t="s">
        <v>1780</v>
      </c>
      <c r="C800" s="37" t="s">
        <v>487</v>
      </c>
      <c r="F800" s="40">
        <v>44574</v>
      </c>
      <c r="G800" s="40">
        <v>44603</v>
      </c>
      <c r="H800" s="37" t="s">
        <v>138</v>
      </c>
      <c r="I800" s="37" t="s">
        <v>137</v>
      </c>
      <c r="J800" s="37" t="s">
        <v>61</v>
      </c>
      <c r="L800" s="39">
        <v>10.199999999999999</v>
      </c>
      <c r="M800" s="38">
        <v>1</v>
      </c>
      <c r="N800" s="37" t="s">
        <v>276</v>
      </c>
      <c r="O800" s="37" t="s">
        <v>48</v>
      </c>
      <c r="P800" s="37">
        <v>143.80000000000001</v>
      </c>
      <c r="R800" s="40">
        <v>44972</v>
      </c>
      <c r="Z800" s="39">
        <v>10.01</v>
      </c>
      <c r="AE800" s="37" t="s">
        <v>2192</v>
      </c>
      <c r="AF800" s="37" t="s">
        <v>52</v>
      </c>
      <c r="AG800" s="37" t="s">
        <v>486</v>
      </c>
    </row>
    <row r="801" spans="1:34" x14ac:dyDescent="0.2">
      <c r="A801" s="37" t="s">
        <v>2383</v>
      </c>
      <c r="B801" s="37" t="s">
        <v>1780</v>
      </c>
      <c r="C801" s="37" t="s">
        <v>1107</v>
      </c>
      <c r="F801" s="40">
        <v>44379</v>
      </c>
      <c r="G801" s="40">
        <v>44607</v>
      </c>
      <c r="H801" s="37" t="s">
        <v>138</v>
      </c>
      <c r="I801" s="37" t="s">
        <v>137</v>
      </c>
      <c r="J801" s="37" t="s">
        <v>54</v>
      </c>
      <c r="L801" s="39">
        <v>10.15</v>
      </c>
      <c r="M801" s="38">
        <v>1</v>
      </c>
      <c r="N801" s="37" t="s">
        <v>130</v>
      </c>
      <c r="O801" s="37" t="s">
        <v>48</v>
      </c>
      <c r="P801" s="37">
        <v>86.3</v>
      </c>
      <c r="R801" s="40">
        <v>44974</v>
      </c>
      <c r="Z801" s="39">
        <v>10.039999999999999</v>
      </c>
      <c r="AE801" s="37" t="s">
        <v>1903</v>
      </c>
      <c r="AF801" s="37" t="s">
        <v>192</v>
      </c>
      <c r="AG801" s="37" t="s">
        <v>1106</v>
      </c>
    </row>
    <row r="802" spans="1:34" x14ac:dyDescent="0.2">
      <c r="A802" s="37" t="s">
        <v>2384</v>
      </c>
      <c r="B802" s="37" t="s">
        <v>1780</v>
      </c>
      <c r="C802" s="37" t="s">
        <v>1589</v>
      </c>
      <c r="F802" s="40">
        <v>44404</v>
      </c>
      <c r="G802" s="40">
        <v>44607</v>
      </c>
      <c r="H802" s="37" t="s">
        <v>138</v>
      </c>
      <c r="I802" s="37" t="s">
        <v>1536</v>
      </c>
      <c r="J802" s="37" t="s">
        <v>61</v>
      </c>
      <c r="K802" s="37" t="s">
        <v>2066</v>
      </c>
      <c r="L802" s="39">
        <v>10.1</v>
      </c>
      <c r="M802" s="37" t="s">
        <v>1887</v>
      </c>
      <c r="N802" s="37" t="s">
        <v>49</v>
      </c>
      <c r="O802" s="37" t="s">
        <v>167</v>
      </c>
      <c r="P802" s="37">
        <v>69</v>
      </c>
      <c r="R802" s="40">
        <v>44974</v>
      </c>
      <c r="Z802" s="39">
        <v>10.06</v>
      </c>
      <c r="AE802" s="37" t="s">
        <v>1379</v>
      </c>
      <c r="AF802" s="37" t="s">
        <v>112</v>
      </c>
      <c r="AG802" s="37" t="s">
        <v>1588</v>
      </c>
    </row>
    <row r="803" spans="1:34" x14ac:dyDescent="0.2">
      <c r="A803" s="37" t="s">
        <v>2385</v>
      </c>
      <c r="B803" s="37" t="s">
        <v>1780</v>
      </c>
      <c r="C803" s="37" t="s">
        <v>1147</v>
      </c>
      <c r="F803" s="40">
        <v>44553</v>
      </c>
      <c r="G803" s="40">
        <v>44608</v>
      </c>
      <c r="H803" s="37" t="s">
        <v>138</v>
      </c>
      <c r="I803" s="37" t="s">
        <v>137</v>
      </c>
      <c r="J803" s="37" t="s">
        <v>54</v>
      </c>
      <c r="L803" s="39">
        <v>10.199999999999999</v>
      </c>
      <c r="M803" s="38">
        <v>1</v>
      </c>
      <c r="N803" s="37" t="s">
        <v>49</v>
      </c>
      <c r="O803" s="37" t="s">
        <v>48</v>
      </c>
      <c r="P803" s="37">
        <v>115</v>
      </c>
      <c r="R803" s="40">
        <v>44975</v>
      </c>
      <c r="Z803" s="39">
        <v>10</v>
      </c>
      <c r="AE803" s="37" t="s">
        <v>1903</v>
      </c>
      <c r="AF803" s="37" t="s">
        <v>524</v>
      </c>
      <c r="AG803" s="37" t="s">
        <v>1146</v>
      </c>
    </row>
    <row r="804" spans="1:34" x14ac:dyDescent="0.2">
      <c r="A804" s="37" t="s">
        <v>2386</v>
      </c>
      <c r="B804" s="37" t="s">
        <v>1780</v>
      </c>
      <c r="C804" s="37" t="s">
        <v>1550</v>
      </c>
      <c r="F804" s="40">
        <v>44587</v>
      </c>
      <c r="G804" s="40">
        <v>44608</v>
      </c>
      <c r="H804" s="37" t="s">
        <v>138</v>
      </c>
      <c r="I804" s="37" t="s">
        <v>126</v>
      </c>
      <c r="J804" s="37" t="s">
        <v>61</v>
      </c>
      <c r="K804" s="37" t="s">
        <v>2066</v>
      </c>
      <c r="L804" s="39">
        <v>10.199999999999999</v>
      </c>
      <c r="M804" s="37" t="s">
        <v>1887</v>
      </c>
      <c r="N804" s="37" t="s">
        <v>310</v>
      </c>
      <c r="O804" s="37" t="s">
        <v>219</v>
      </c>
      <c r="P804" s="37">
        <v>172.5</v>
      </c>
      <c r="R804" s="40">
        <v>44975</v>
      </c>
      <c r="Z804" s="39">
        <v>10.15</v>
      </c>
      <c r="AE804" s="37" t="s">
        <v>1976</v>
      </c>
      <c r="AF804" s="37" t="s">
        <v>96</v>
      </c>
      <c r="AG804" s="37" t="s">
        <v>1549</v>
      </c>
    </row>
    <row r="805" spans="1:34" x14ac:dyDescent="0.2">
      <c r="A805" s="37" t="s">
        <v>2387</v>
      </c>
      <c r="B805" s="37" t="s">
        <v>1780</v>
      </c>
      <c r="C805" s="37" t="s">
        <v>495</v>
      </c>
      <c r="F805" s="40">
        <v>44560</v>
      </c>
      <c r="G805" s="40">
        <v>44610</v>
      </c>
      <c r="H805" s="37">
        <v>15</v>
      </c>
      <c r="I805" s="37" t="s">
        <v>69</v>
      </c>
      <c r="J805" s="37" t="s">
        <v>61</v>
      </c>
      <c r="L805" s="39">
        <v>10.25</v>
      </c>
      <c r="M805" s="38">
        <v>0.5</v>
      </c>
      <c r="N805" s="37" t="s">
        <v>140</v>
      </c>
      <c r="O805" s="37" t="s">
        <v>48</v>
      </c>
      <c r="P805" s="37">
        <v>287.5</v>
      </c>
      <c r="R805" s="40">
        <v>45069</v>
      </c>
      <c r="Z805" s="39">
        <v>10</v>
      </c>
      <c r="AE805" s="37" t="s">
        <v>1786</v>
      </c>
      <c r="AF805" s="37" t="s">
        <v>394</v>
      </c>
      <c r="AG805" s="37" t="s">
        <v>494</v>
      </c>
    </row>
    <row r="806" spans="1:34" x14ac:dyDescent="0.2">
      <c r="A806" s="37" t="s">
        <v>2388</v>
      </c>
      <c r="B806" s="37" t="s">
        <v>1780</v>
      </c>
      <c r="C806" s="37" t="s">
        <v>1395</v>
      </c>
      <c r="F806" s="40">
        <v>44519</v>
      </c>
      <c r="G806" s="40">
        <v>44616</v>
      </c>
      <c r="H806" s="37" t="s">
        <v>256</v>
      </c>
      <c r="I806" s="37" t="s">
        <v>525</v>
      </c>
      <c r="J806" s="37" t="s">
        <v>61</v>
      </c>
      <c r="K806" s="37" t="s">
        <v>2066</v>
      </c>
      <c r="L806" s="39">
        <v>10.1</v>
      </c>
      <c r="M806" s="37" t="s">
        <v>1887</v>
      </c>
      <c r="N806" s="37" t="s">
        <v>57</v>
      </c>
      <c r="O806" s="37" t="s">
        <v>48</v>
      </c>
      <c r="P806" s="37">
        <v>230</v>
      </c>
      <c r="R806" s="40">
        <v>45074</v>
      </c>
      <c r="Z806" s="39">
        <v>10.029999999999999</v>
      </c>
      <c r="AE806" s="37" t="s">
        <v>1786</v>
      </c>
      <c r="AF806" s="37" t="s">
        <v>241</v>
      </c>
      <c r="AG806" s="37" t="s">
        <v>1394</v>
      </c>
    </row>
    <row r="807" spans="1:34" x14ac:dyDescent="0.2">
      <c r="A807" s="37" t="s">
        <v>2389</v>
      </c>
      <c r="B807" s="37" t="s">
        <v>1780</v>
      </c>
      <c r="C807" s="37" t="s">
        <v>1080</v>
      </c>
      <c r="F807" s="40">
        <v>44564</v>
      </c>
      <c r="G807" s="40">
        <v>44617</v>
      </c>
      <c r="H807" s="37" t="s">
        <v>1079</v>
      </c>
      <c r="I807" s="37" t="s">
        <v>1078</v>
      </c>
      <c r="J807" s="37" t="s">
        <v>61</v>
      </c>
      <c r="K807" s="37" t="s">
        <v>2390</v>
      </c>
      <c r="L807" s="39">
        <v>10.15</v>
      </c>
      <c r="M807" s="37" t="s">
        <v>1887</v>
      </c>
      <c r="N807" s="37" t="s">
        <v>66</v>
      </c>
      <c r="O807" s="37" t="s">
        <v>48</v>
      </c>
      <c r="P807" s="37">
        <v>316.3</v>
      </c>
      <c r="R807" s="40">
        <v>45078</v>
      </c>
      <c r="Z807" s="39">
        <v>10.01</v>
      </c>
      <c r="AE807" s="37" t="s">
        <v>1844</v>
      </c>
      <c r="AF807" s="37" t="s">
        <v>74</v>
      </c>
      <c r="AG807" s="37" t="s">
        <v>1077</v>
      </c>
    </row>
    <row r="808" spans="1:34" x14ac:dyDescent="0.2">
      <c r="A808" s="37" t="s">
        <v>2391</v>
      </c>
      <c r="B808" s="37" t="s">
        <v>1780</v>
      </c>
      <c r="C808" s="37" t="s">
        <v>1201</v>
      </c>
      <c r="F808" s="40">
        <v>44582</v>
      </c>
      <c r="G808" s="40">
        <v>44617</v>
      </c>
      <c r="H808" s="37" t="s">
        <v>256</v>
      </c>
      <c r="I808" s="37" t="s">
        <v>162</v>
      </c>
      <c r="J808" s="37" t="s">
        <v>54</v>
      </c>
      <c r="L808" s="39">
        <v>10.25</v>
      </c>
      <c r="M808" s="38">
        <v>0.75</v>
      </c>
      <c r="N808" s="37" t="s">
        <v>72</v>
      </c>
      <c r="O808" s="37" t="s">
        <v>56</v>
      </c>
      <c r="P808" s="37">
        <v>80.5</v>
      </c>
      <c r="R808" s="40">
        <v>45078</v>
      </c>
      <c r="Z808" s="39">
        <v>9.99</v>
      </c>
      <c r="AE808" s="37" t="s">
        <v>1945</v>
      </c>
      <c r="AF808" s="37" t="s">
        <v>112</v>
      </c>
      <c r="AG808" s="37" t="s">
        <v>1200</v>
      </c>
    </row>
    <row r="809" spans="1:34" x14ac:dyDescent="0.2">
      <c r="A809" s="37" t="s">
        <v>2392</v>
      </c>
      <c r="B809" s="37" t="s">
        <v>1780</v>
      </c>
      <c r="C809" s="37" t="s">
        <v>387</v>
      </c>
      <c r="F809" s="40">
        <v>44553</v>
      </c>
      <c r="G809" s="40">
        <v>44621</v>
      </c>
      <c r="H809" s="37" t="s">
        <v>386</v>
      </c>
      <c r="I809" s="37" t="s">
        <v>69</v>
      </c>
      <c r="J809" s="37" t="s">
        <v>54</v>
      </c>
      <c r="L809" s="39">
        <v>10.25</v>
      </c>
      <c r="M809" s="38">
        <v>0.5</v>
      </c>
      <c r="N809" s="37" t="s">
        <v>49</v>
      </c>
      <c r="O809" s="37" t="s">
        <v>216</v>
      </c>
      <c r="P809" s="37">
        <v>100</v>
      </c>
      <c r="R809" s="40">
        <v>45080</v>
      </c>
      <c r="Z809" s="39">
        <v>10</v>
      </c>
      <c r="AE809" s="37" t="s">
        <v>1784</v>
      </c>
      <c r="AF809" s="37" t="s">
        <v>385</v>
      </c>
      <c r="AG809" s="37" t="s">
        <v>384</v>
      </c>
    </row>
    <row r="810" spans="1:34" x14ac:dyDescent="0.2">
      <c r="A810" s="37" t="s">
        <v>2393</v>
      </c>
      <c r="B810" s="37" t="s">
        <v>1780</v>
      </c>
      <c r="C810" s="37" t="s">
        <v>170</v>
      </c>
      <c r="F810" s="40">
        <v>44580</v>
      </c>
      <c r="G810" s="40">
        <v>44621</v>
      </c>
      <c r="H810" s="37" t="s">
        <v>128</v>
      </c>
      <c r="I810" s="37" t="s">
        <v>69</v>
      </c>
      <c r="J810" s="37" t="s">
        <v>61</v>
      </c>
      <c r="L810" s="39">
        <v>10.3</v>
      </c>
      <c r="M810" s="38">
        <v>0.5</v>
      </c>
      <c r="N810" s="37" t="s">
        <v>49</v>
      </c>
      <c r="O810" s="37" t="s">
        <v>167</v>
      </c>
      <c r="P810" s="37">
        <v>200</v>
      </c>
      <c r="R810" s="40">
        <v>45080</v>
      </c>
      <c r="Z810" s="39">
        <v>10.029999999999999</v>
      </c>
      <c r="AE810" s="37" t="s">
        <v>2394</v>
      </c>
      <c r="AF810" s="37" t="s">
        <v>169</v>
      </c>
      <c r="AG810" s="37" t="s">
        <v>168</v>
      </c>
    </row>
    <row r="811" spans="1:34" x14ac:dyDescent="0.2">
      <c r="A811" s="37" t="s">
        <v>2395</v>
      </c>
      <c r="B811" s="37" t="s">
        <v>1780</v>
      </c>
      <c r="C811" s="37" t="s">
        <v>864</v>
      </c>
      <c r="F811" s="40">
        <v>44581</v>
      </c>
      <c r="G811" s="40">
        <v>44622</v>
      </c>
      <c r="H811" s="37">
        <v>24</v>
      </c>
      <c r="I811" s="37" t="s">
        <v>17160</v>
      </c>
      <c r="J811" s="37" t="s">
        <v>61</v>
      </c>
      <c r="L811" s="39">
        <v>10</v>
      </c>
      <c r="M811" s="37" t="s">
        <v>1887</v>
      </c>
      <c r="N811" s="37" t="s">
        <v>65</v>
      </c>
      <c r="O811" s="37" t="s">
        <v>48</v>
      </c>
      <c r="P811" s="37">
        <v>230</v>
      </c>
      <c r="R811" s="40">
        <v>45355</v>
      </c>
      <c r="Z811" s="39">
        <v>9.9700000000000006</v>
      </c>
      <c r="AE811" s="37" t="s">
        <v>1805</v>
      </c>
      <c r="AF811" s="37" t="s">
        <v>862</v>
      </c>
      <c r="AG811" s="37" t="s">
        <v>861</v>
      </c>
    </row>
    <row r="812" spans="1:34" x14ac:dyDescent="0.2">
      <c r="A812" s="37" t="s">
        <v>2396</v>
      </c>
      <c r="B812" s="37" t="s">
        <v>1780</v>
      </c>
      <c r="C812" s="37" t="s">
        <v>358</v>
      </c>
      <c r="F812" s="40">
        <v>44587</v>
      </c>
      <c r="G812" s="40">
        <v>44622</v>
      </c>
      <c r="H812" s="37" t="s">
        <v>128</v>
      </c>
      <c r="I812" s="37" t="s">
        <v>69</v>
      </c>
      <c r="J812" s="37" t="s">
        <v>61</v>
      </c>
      <c r="L812" s="39">
        <v>10.3</v>
      </c>
      <c r="M812" s="38">
        <v>0.5</v>
      </c>
      <c r="N812" s="37" t="s">
        <v>79</v>
      </c>
      <c r="O812" s="37" t="s">
        <v>48</v>
      </c>
      <c r="P812" s="37">
        <v>258.8</v>
      </c>
      <c r="R812" s="40">
        <v>45081</v>
      </c>
      <c r="Z812" s="39">
        <v>10.050000000000001</v>
      </c>
      <c r="AE812" s="37" t="s">
        <v>1818</v>
      </c>
      <c r="AF812" s="37" t="s">
        <v>267</v>
      </c>
      <c r="AG812" s="37" t="s">
        <v>118</v>
      </c>
    </row>
    <row r="813" spans="1:34" x14ac:dyDescent="0.2">
      <c r="A813" s="37" t="s">
        <v>2397</v>
      </c>
      <c r="B813" s="37" t="s">
        <v>2398</v>
      </c>
      <c r="C813" s="37" t="s">
        <v>1649</v>
      </c>
      <c r="D813" s="37" t="s">
        <v>1648</v>
      </c>
      <c r="F813" s="40">
        <v>43375</v>
      </c>
      <c r="G813" s="40">
        <v>43397</v>
      </c>
      <c r="H813" s="37" t="s">
        <v>2399</v>
      </c>
      <c r="I813" s="37" t="s">
        <v>126</v>
      </c>
      <c r="J813" s="37" t="s">
        <v>158</v>
      </c>
      <c r="K813" s="37" t="s">
        <v>2066</v>
      </c>
      <c r="L813" s="39">
        <v>11.37</v>
      </c>
      <c r="M813" s="37" t="s">
        <v>1887</v>
      </c>
      <c r="N813" s="37" t="s">
        <v>79</v>
      </c>
      <c r="O813" s="37" t="s">
        <v>48</v>
      </c>
      <c r="P813" s="37">
        <v>114.9</v>
      </c>
      <c r="Q813" s="40">
        <v>44132</v>
      </c>
      <c r="R813" s="40">
        <v>44677</v>
      </c>
      <c r="T813" s="37">
        <v>300</v>
      </c>
      <c r="U813" s="41">
        <v>2.61</v>
      </c>
      <c r="V813" s="37" t="s">
        <v>57</v>
      </c>
      <c r="W813" s="37" t="s">
        <v>48</v>
      </c>
      <c r="Y813" s="39">
        <v>11.93</v>
      </c>
      <c r="Z813" s="39">
        <v>11.8</v>
      </c>
      <c r="AA813" s="39">
        <v>0.15</v>
      </c>
      <c r="AE813" s="37" t="s">
        <v>1379</v>
      </c>
      <c r="AF813" s="37" t="s">
        <v>186</v>
      </c>
      <c r="AG813" s="37" t="s">
        <v>118</v>
      </c>
      <c r="AH813" s="38">
        <v>1.3599999999999999E-2</v>
      </c>
    </row>
    <row r="814" spans="1:34" x14ac:dyDescent="0.2">
      <c r="A814" s="37" t="s">
        <v>2400</v>
      </c>
      <c r="B814" s="37" t="s">
        <v>2398</v>
      </c>
      <c r="C814" s="37" t="s">
        <v>1666</v>
      </c>
      <c r="D814" s="37" t="s">
        <v>1663</v>
      </c>
      <c r="F814" s="40">
        <v>43566</v>
      </c>
      <c r="G814" s="40">
        <v>43599</v>
      </c>
      <c r="H814" s="37" t="s">
        <v>1665</v>
      </c>
      <c r="I814" s="37" t="s">
        <v>126</v>
      </c>
      <c r="J814" s="37" t="s">
        <v>158</v>
      </c>
      <c r="K814" s="37" t="s">
        <v>2066</v>
      </c>
      <c r="L814" s="39">
        <v>10.94</v>
      </c>
      <c r="M814" s="37" t="s">
        <v>1887</v>
      </c>
      <c r="N814" s="37" t="s">
        <v>79</v>
      </c>
      <c r="O814" s="37" t="s">
        <v>167</v>
      </c>
      <c r="P814" s="37">
        <v>46</v>
      </c>
      <c r="Q814" s="40">
        <v>44504</v>
      </c>
      <c r="R814" s="40">
        <v>44697</v>
      </c>
      <c r="T814" s="37">
        <v>555</v>
      </c>
      <c r="U814" s="41">
        <v>12.07</v>
      </c>
      <c r="V814" s="37" t="s">
        <v>72</v>
      </c>
      <c r="W814" s="37" t="s">
        <v>167</v>
      </c>
      <c r="Y814" s="39">
        <v>11.15</v>
      </c>
      <c r="Z814" s="39">
        <v>10.69</v>
      </c>
      <c r="AA814" s="39">
        <v>7.0000000000000007E-2</v>
      </c>
      <c r="AE814" s="37" t="s">
        <v>1873</v>
      </c>
      <c r="AF814" s="37" t="s">
        <v>112</v>
      </c>
      <c r="AG814" s="37" t="s">
        <v>1664</v>
      </c>
      <c r="AH814" s="38">
        <v>-8.0000000000000002E-3</v>
      </c>
    </row>
    <row r="815" spans="1:34" x14ac:dyDescent="0.2">
      <c r="A815" s="37" t="s">
        <v>2401</v>
      </c>
      <c r="B815" s="37" t="s">
        <v>2398</v>
      </c>
      <c r="C815" s="37" t="s">
        <v>1413</v>
      </c>
      <c r="D815" s="37" t="s">
        <v>1412</v>
      </c>
      <c r="F815" s="40">
        <v>43769</v>
      </c>
      <c r="G815" s="40">
        <v>43791</v>
      </c>
      <c r="H815" s="37">
        <v>24</v>
      </c>
      <c r="I815" s="37" t="s">
        <v>69</v>
      </c>
      <c r="J815" s="37" t="s">
        <v>54</v>
      </c>
      <c r="L815" s="39">
        <v>10.06</v>
      </c>
      <c r="M815" s="38">
        <v>0.5</v>
      </c>
      <c r="N815" s="37" t="s">
        <v>130</v>
      </c>
      <c r="O815" s="37" t="s">
        <v>56</v>
      </c>
      <c r="P815" s="37">
        <v>300</v>
      </c>
      <c r="Q815" s="40">
        <v>44515</v>
      </c>
      <c r="R815" s="40">
        <v>44707</v>
      </c>
      <c r="T815" s="37">
        <v>482</v>
      </c>
      <c r="U815" s="41">
        <v>1.61</v>
      </c>
      <c r="V815" s="37" t="s">
        <v>130</v>
      </c>
      <c r="W815" s="37" t="s">
        <v>56</v>
      </c>
      <c r="Y815" s="39">
        <v>10.15</v>
      </c>
      <c r="Z815" s="39">
        <v>10.23</v>
      </c>
      <c r="AA815" s="39">
        <v>0.18</v>
      </c>
      <c r="AE815" s="37" t="s">
        <v>1800</v>
      </c>
      <c r="AF815" s="37" t="s">
        <v>81</v>
      </c>
      <c r="AG815" s="37" t="s">
        <v>701</v>
      </c>
      <c r="AH815" s="38">
        <v>0</v>
      </c>
    </row>
    <row r="816" spans="1:34" x14ac:dyDescent="0.2">
      <c r="A816" s="37" t="s">
        <v>2402</v>
      </c>
      <c r="B816" s="37" t="s">
        <v>2398</v>
      </c>
      <c r="C816" s="37" t="s">
        <v>1230</v>
      </c>
      <c r="D816" s="37" t="s">
        <v>1227</v>
      </c>
      <c r="F816" s="40">
        <v>43847</v>
      </c>
      <c r="G816" s="40">
        <v>43881</v>
      </c>
      <c r="H816" s="37" t="s">
        <v>1229</v>
      </c>
      <c r="I816" s="37" t="s">
        <v>126</v>
      </c>
      <c r="J816" s="37" t="s">
        <v>158</v>
      </c>
      <c r="K816" s="37" t="s">
        <v>2066</v>
      </c>
      <c r="L816" s="39">
        <v>10.26</v>
      </c>
      <c r="M816" s="37" t="s">
        <v>1887</v>
      </c>
      <c r="N816" s="37" t="s">
        <v>72</v>
      </c>
      <c r="O816" s="37" t="s">
        <v>48</v>
      </c>
      <c r="P816" s="37">
        <v>138</v>
      </c>
      <c r="Q816" s="40">
        <v>44245</v>
      </c>
      <c r="R816" s="40">
        <v>44797</v>
      </c>
      <c r="T816" s="37">
        <v>480</v>
      </c>
      <c r="U816" s="41">
        <v>3.48</v>
      </c>
      <c r="V816" s="37" t="s">
        <v>72</v>
      </c>
      <c r="W816" s="37" t="s">
        <v>167</v>
      </c>
      <c r="Y816" s="39">
        <v>10.34</v>
      </c>
      <c r="Z816" s="39">
        <v>11.1</v>
      </c>
      <c r="AA816" s="39">
        <v>0.18</v>
      </c>
      <c r="AE816" s="37" t="s">
        <v>1976</v>
      </c>
      <c r="AF816" s="37" t="s">
        <v>52</v>
      </c>
      <c r="AG816" s="37" t="s">
        <v>1228</v>
      </c>
    </row>
    <row r="817" spans="1:34" x14ac:dyDescent="0.2">
      <c r="A817" s="37" t="s">
        <v>2403</v>
      </c>
      <c r="B817" s="37" t="s">
        <v>2398</v>
      </c>
      <c r="C817" s="37" t="s">
        <v>1480</v>
      </c>
      <c r="D817" s="37" t="s">
        <v>1476</v>
      </c>
      <c r="E817" s="37" t="s">
        <v>1475</v>
      </c>
      <c r="F817" s="40">
        <v>43903</v>
      </c>
      <c r="G817" s="40">
        <v>44006</v>
      </c>
      <c r="H817" s="37" t="s">
        <v>1479</v>
      </c>
      <c r="I817" s="37" t="s">
        <v>126</v>
      </c>
      <c r="J817" s="37" t="s">
        <v>54</v>
      </c>
      <c r="K817" s="37" t="s">
        <v>2066</v>
      </c>
      <c r="L817" s="39">
        <v>10.199999999999999</v>
      </c>
      <c r="M817" s="37" t="s">
        <v>1887</v>
      </c>
      <c r="N817" s="37" t="s">
        <v>79</v>
      </c>
      <c r="O817" s="37" t="s">
        <v>167</v>
      </c>
      <c r="P817" s="37">
        <v>46</v>
      </c>
      <c r="Q817" s="40">
        <v>44615</v>
      </c>
      <c r="R817" s="40">
        <v>44645</v>
      </c>
      <c r="T817" s="37">
        <v>140</v>
      </c>
      <c r="U817" s="41">
        <v>3.04</v>
      </c>
      <c r="V817" s="37" t="s">
        <v>72</v>
      </c>
      <c r="W817" s="37" t="s">
        <v>56</v>
      </c>
      <c r="Y817" s="39">
        <v>10.32</v>
      </c>
      <c r="Z817" s="39">
        <v>10.5</v>
      </c>
      <c r="AA817" s="39">
        <v>0.08</v>
      </c>
      <c r="AD817" s="37" t="s">
        <v>2404</v>
      </c>
      <c r="AE817" s="37" t="s">
        <v>1781</v>
      </c>
      <c r="AF817" s="37" t="s">
        <v>1478</v>
      </c>
      <c r="AG817" s="37" t="s">
        <v>1477</v>
      </c>
      <c r="AH817" s="38">
        <v>2.8999999999999998E-3</v>
      </c>
    </row>
    <row r="818" spans="1:34" x14ac:dyDescent="0.2">
      <c r="A818" s="37" t="s">
        <v>2405</v>
      </c>
      <c r="B818" s="37" t="s">
        <v>2398</v>
      </c>
      <c r="C818" s="37" t="s">
        <v>1720</v>
      </c>
      <c r="D818" s="37" t="s">
        <v>1717</v>
      </c>
      <c r="E818" s="37" t="s">
        <v>1716</v>
      </c>
      <c r="F818" s="40">
        <v>44018</v>
      </c>
      <c r="G818" s="40">
        <v>44040</v>
      </c>
      <c r="H818" s="37" t="s">
        <v>1719</v>
      </c>
      <c r="I818" s="37" t="s">
        <v>69</v>
      </c>
      <c r="J818" s="37" t="s">
        <v>54</v>
      </c>
      <c r="L818" s="39">
        <v>10.01</v>
      </c>
      <c r="M818" s="38">
        <v>0.5</v>
      </c>
      <c r="N818" s="37" t="s">
        <v>49</v>
      </c>
      <c r="O818" s="37" t="s">
        <v>48</v>
      </c>
      <c r="P818" s="37">
        <v>230</v>
      </c>
      <c r="Q818" s="40">
        <v>44483</v>
      </c>
      <c r="R818" s="40">
        <v>44755</v>
      </c>
      <c r="T818" s="37">
        <v>936</v>
      </c>
      <c r="U818" s="41">
        <v>4.07</v>
      </c>
      <c r="V818" s="37" t="s">
        <v>66</v>
      </c>
      <c r="W818" s="37" t="s">
        <v>56</v>
      </c>
      <c r="Y818" s="39">
        <v>10.02</v>
      </c>
      <c r="Z818" s="39">
        <v>10.38</v>
      </c>
      <c r="AA818" s="39">
        <v>0.48</v>
      </c>
      <c r="AE818" s="37" t="s">
        <v>1419</v>
      </c>
      <c r="AF818" s="37" t="s">
        <v>96</v>
      </c>
      <c r="AG818" s="37" t="s">
        <v>1718</v>
      </c>
      <c r="AH818" s="38">
        <v>1E-3</v>
      </c>
    </row>
    <row r="819" spans="1:34" x14ac:dyDescent="0.2">
      <c r="A819" s="37" t="s">
        <v>2406</v>
      </c>
      <c r="B819" s="37" t="s">
        <v>2398</v>
      </c>
      <c r="C819" s="37" t="s">
        <v>516</v>
      </c>
      <c r="D819" s="37" t="s">
        <v>515</v>
      </c>
      <c r="E819" s="37" t="s">
        <v>514</v>
      </c>
      <c r="F819" s="40">
        <v>44027</v>
      </c>
      <c r="G819" s="40">
        <v>44043</v>
      </c>
      <c r="H819" s="37">
        <v>24</v>
      </c>
      <c r="I819" s="37" t="s">
        <v>176</v>
      </c>
      <c r="J819" s="37" t="s">
        <v>54</v>
      </c>
      <c r="L819" s="39">
        <v>10.01</v>
      </c>
      <c r="M819" s="38">
        <v>0.25</v>
      </c>
      <c r="N819" s="37" t="s">
        <v>79</v>
      </c>
      <c r="O819" s="37" t="s">
        <v>48</v>
      </c>
      <c r="P819" s="37">
        <v>828</v>
      </c>
      <c r="Q819" s="40">
        <v>44540</v>
      </c>
      <c r="R819" s="40">
        <v>44777</v>
      </c>
      <c r="T819" s="42">
        <v>4800</v>
      </c>
      <c r="U819" s="41">
        <v>5.8</v>
      </c>
      <c r="V819" s="37" t="s">
        <v>140</v>
      </c>
      <c r="W819" s="37" t="s">
        <v>48</v>
      </c>
      <c r="Y819" s="39">
        <v>9.91</v>
      </c>
      <c r="Z819" s="39">
        <v>10.119999999999999</v>
      </c>
      <c r="AA819" s="39">
        <v>0.9</v>
      </c>
      <c r="AE819" s="37" t="s">
        <v>1782</v>
      </c>
      <c r="AF819" s="37" t="s">
        <v>96</v>
      </c>
      <c r="AG819" s="37" t="s">
        <v>118</v>
      </c>
      <c r="AH819" s="38">
        <v>-0.01</v>
      </c>
    </row>
    <row r="820" spans="1:34" x14ac:dyDescent="0.2">
      <c r="A820" s="37" t="s">
        <v>2407</v>
      </c>
      <c r="B820" s="37" t="s">
        <v>2398</v>
      </c>
      <c r="C820" s="37" t="s">
        <v>481</v>
      </c>
      <c r="D820" s="37" t="s">
        <v>478</v>
      </c>
      <c r="F820" s="40">
        <v>44040</v>
      </c>
      <c r="G820" s="40">
        <v>44056</v>
      </c>
      <c r="H820" s="37">
        <v>24</v>
      </c>
      <c r="I820" s="37" t="s">
        <v>53</v>
      </c>
      <c r="J820" s="37" t="s">
        <v>54</v>
      </c>
      <c r="L820" s="39">
        <v>10.01</v>
      </c>
      <c r="M820" s="38">
        <v>0.33329999999999999</v>
      </c>
      <c r="N820" s="37" t="s">
        <v>140</v>
      </c>
      <c r="O820" s="37" t="s">
        <v>48</v>
      </c>
      <c r="P820" s="37">
        <v>575</v>
      </c>
      <c r="Q820" s="40">
        <v>44482</v>
      </c>
      <c r="R820" s="40">
        <v>44790</v>
      </c>
      <c r="T820" s="42">
        <v>1350</v>
      </c>
      <c r="U820" s="41">
        <v>2.35</v>
      </c>
      <c r="V820" s="37" t="s">
        <v>140</v>
      </c>
      <c r="W820" s="37" t="s">
        <v>48</v>
      </c>
      <c r="Y820" s="39">
        <v>9.92</v>
      </c>
      <c r="Z820" s="39">
        <v>10.18</v>
      </c>
      <c r="AA820" s="39">
        <v>0.73</v>
      </c>
      <c r="AE820" s="37" t="s">
        <v>1798</v>
      </c>
      <c r="AF820" s="37" t="s">
        <v>480</v>
      </c>
      <c r="AG820" s="37" t="s">
        <v>479</v>
      </c>
      <c r="AH820" s="38">
        <v>-8.9999999999999993E-3</v>
      </c>
    </row>
    <row r="821" spans="1:34" x14ac:dyDescent="0.2">
      <c r="A821" s="37" t="s">
        <v>2408</v>
      </c>
      <c r="B821" s="37" t="s">
        <v>2398</v>
      </c>
      <c r="C821" s="37" t="s">
        <v>824</v>
      </c>
      <c r="D821" s="37" t="s">
        <v>821</v>
      </c>
      <c r="E821" s="37" t="s">
        <v>820</v>
      </c>
      <c r="F821" s="40">
        <v>44039</v>
      </c>
      <c r="G821" s="40">
        <v>44057</v>
      </c>
      <c r="H821" s="37" t="s">
        <v>823</v>
      </c>
      <c r="I821" s="37" t="s">
        <v>69</v>
      </c>
      <c r="J821" s="37" t="s">
        <v>54</v>
      </c>
      <c r="L821" s="39">
        <v>10</v>
      </c>
      <c r="M821" s="38">
        <v>0.5</v>
      </c>
      <c r="N821" s="37" t="s">
        <v>49</v>
      </c>
      <c r="O821" s="37" t="s">
        <v>48</v>
      </c>
      <c r="P821" s="37">
        <v>230</v>
      </c>
      <c r="Q821" s="40">
        <v>44389</v>
      </c>
      <c r="R821" s="40">
        <v>44791</v>
      </c>
      <c r="T821" s="42">
        <v>32600</v>
      </c>
      <c r="U821" s="41">
        <v>141.74</v>
      </c>
      <c r="V821" s="37" t="s">
        <v>130</v>
      </c>
      <c r="W821" s="37" t="s">
        <v>56</v>
      </c>
      <c r="Y821" s="39">
        <v>10.029999999999999</v>
      </c>
      <c r="Z821" s="39">
        <v>10.1</v>
      </c>
      <c r="AA821" s="39">
        <v>0.34</v>
      </c>
      <c r="AE821" s="37" t="s">
        <v>822</v>
      </c>
      <c r="AF821" s="37" t="s">
        <v>112</v>
      </c>
      <c r="AG821" s="37" t="s">
        <v>388</v>
      </c>
      <c r="AH821" s="38">
        <v>3.0000000000000001E-3</v>
      </c>
    </row>
    <row r="822" spans="1:34" x14ac:dyDescent="0.2">
      <c r="A822" s="37" t="s">
        <v>2409</v>
      </c>
      <c r="B822" s="37" t="s">
        <v>2398</v>
      </c>
      <c r="C822" s="37" t="s">
        <v>1350</v>
      </c>
      <c r="D822" s="37" t="s">
        <v>1349</v>
      </c>
      <c r="F822" s="40">
        <v>44043</v>
      </c>
      <c r="G822" s="40">
        <v>44083</v>
      </c>
      <c r="H822" s="37">
        <v>24</v>
      </c>
      <c r="I822" s="37" t="s">
        <v>53</v>
      </c>
      <c r="J822" s="37" t="s">
        <v>54</v>
      </c>
      <c r="L822" s="39">
        <v>10.01</v>
      </c>
      <c r="M822" s="38">
        <v>0.33329999999999999</v>
      </c>
      <c r="N822" s="37" t="s">
        <v>79</v>
      </c>
      <c r="O822" s="37" t="s">
        <v>48</v>
      </c>
      <c r="P822" s="37">
        <v>828</v>
      </c>
      <c r="Q822" s="40">
        <v>44582</v>
      </c>
      <c r="R822" s="40">
        <v>44815</v>
      </c>
      <c r="T822" s="42">
        <v>9312</v>
      </c>
      <c r="U822" s="41">
        <v>11.25</v>
      </c>
      <c r="V822" s="37" t="s">
        <v>140</v>
      </c>
      <c r="W822" s="37" t="s">
        <v>219</v>
      </c>
      <c r="Y822" s="39">
        <v>9.9</v>
      </c>
      <c r="Z822" s="39">
        <v>10.1</v>
      </c>
      <c r="AA822" s="39">
        <v>0.62</v>
      </c>
      <c r="AE822" s="37" t="s">
        <v>1782</v>
      </c>
      <c r="AF822" s="37" t="s">
        <v>96</v>
      </c>
      <c r="AG822" s="37" t="s">
        <v>118</v>
      </c>
      <c r="AH822" s="38">
        <v>-1.0999999999999999E-2</v>
      </c>
    </row>
    <row r="823" spans="1:34" x14ac:dyDescent="0.2">
      <c r="A823" s="37" t="s">
        <v>2410</v>
      </c>
      <c r="B823" s="37" t="s">
        <v>2398</v>
      </c>
      <c r="C823" s="37" t="s">
        <v>643</v>
      </c>
      <c r="D823" s="37" t="s">
        <v>641</v>
      </c>
      <c r="E823" s="37" t="s">
        <v>640</v>
      </c>
      <c r="F823" s="40">
        <v>44074</v>
      </c>
      <c r="G823" s="40">
        <v>44091</v>
      </c>
      <c r="H823" s="37">
        <v>24</v>
      </c>
      <c r="I823" s="37" t="s">
        <v>176</v>
      </c>
      <c r="J823" s="37" t="s">
        <v>54</v>
      </c>
      <c r="L823" s="39">
        <v>10</v>
      </c>
      <c r="M823" s="38">
        <v>0.25</v>
      </c>
      <c r="N823" s="37" t="s">
        <v>66</v>
      </c>
      <c r="O823" s="37" t="s">
        <v>48</v>
      </c>
      <c r="P823" s="37">
        <v>250</v>
      </c>
      <c r="Q823" s="40">
        <v>44537</v>
      </c>
      <c r="R823" s="40">
        <v>44825</v>
      </c>
      <c r="T823" s="42">
        <v>2250</v>
      </c>
      <c r="U823" s="41">
        <v>9</v>
      </c>
      <c r="V823" s="37" t="s">
        <v>130</v>
      </c>
      <c r="W823" s="37" t="s">
        <v>48</v>
      </c>
      <c r="Y823" s="39">
        <v>9.86</v>
      </c>
      <c r="Z823" s="39">
        <v>10.029999999999999</v>
      </c>
      <c r="AA823" s="39">
        <v>0.66</v>
      </c>
      <c r="AE823" s="37" t="s">
        <v>1814</v>
      </c>
      <c r="AF823" s="37" t="s">
        <v>51</v>
      </c>
      <c r="AG823" s="37" t="s">
        <v>642</v>
      </c>
      <c r="AH823" s="38">
        <v>-1.4999999999999999E-2</v>
      </c>
    </row>
    <row r="824" spans="1:34" x14ac:dyDescent="0.2">
      <c r="A824" s="37" t="s">
        <v>2411</v>
      </c>
      <c r="B824" s="37" t="s">
        <v>2398</v>
      </c>
      <c r="C824" s="37" t="s">
        <v>663</v>
      </c>
      <c r="D824" s="37" t="s">
        <v>661</v>
      </c>
      <c r="F824" s="40">
        <v>44057</v>
      </c>
      <c r="G824" s="40">
        <v>44092</v>
      </c>
      <c r="H824" s="37">
        <v>24</v>
      </c>
      <c r="I824" s="37" t="s">
        <v>69</v>
      </c>
      <c r="J824" s="37" t="s">
        <v>54</v>
      </c>
      <c r="L824" s="39">
        <v>10</v>
      </c>
      <c r="M824" s="38">
        <v>0.5</v>
      </c>
      <c r="N824" s="37" t="s">
        <v>72</v>
      </c>
      <c r="O824" s="37" t="s">
        <v>48</v>
      </c>
      <c r="P824" s="37">
        <v>132.30000000000001</v>
      </c>
      <c r="Q824" s="40">
        <v>44540</v>
      </c>
      <c r="R824" s="40">
        <v>44826</v>
      </c>
      <c r="T824" s="42">
        <v>1200</v>
      </c>
      <c r="U824" s="41">
        <v>9.07</v>
      </c>
      <c r="V824" s="37" t="s">
        <v>72</v>
      </c>
      <c r="W824" s="37" t="s">
        <v>48</v>
      </c>
      <c r="Y824" s="39">
        <v>9.86</v>
      </c>
      <c r="Z824" s="39">
        <v>10</v>
      </c>
      <c r="AA824" s="39">
        <v>0.44</v>
      </c>
      <c r="AE824" s="37" t="s">
        <v>1786</v>
      </c>
      <c r="AF824" s="37" t="s">
        <v>122</v>
      </c>
      <c r="AG824" s="37" t="s">
        <v>662</v>
      </c>
      <c r="AH824" s="38">
        <v>-1.4E-2</v>
      </c>
    </row>
    <row r="825" spans="1:34" x14ac:dyDescent="0.2">
      <c r="A825" s="37" t="s">
        <v>2412</v>
      </c>
      <c r="B825" s="37" t="s">
        <v>2398</v>
      </c>
      <c r="C825" s="37" t="s">
        <v>936</v>
      </c>
      <c r="D825" s="37" t="s">
        <v>935</v>
      </c>
      <c r="E825" s="37" t="s">
        <v>934</v>
      </c>
      <c r="F825" s="40">
        <v>44088</v>
      </c>
      <c r="G825" s="40">
        <v>44105</v>
      </c>
      <c r="H825" s="37">
        <v>24</v>
      </c>
      <c r="I825" s="37" t="s">
        <v>69</v>
      </c>
      <c r="J825" s="37" t="s">
        <v>54</v>
      </c>
      <c r="L825" s="39">
        <v>10.01</v>
      </c>
      <c r="M825" s="38">
        <v>0.5</v>
      </c>
      <c r="N825" s="37" t="s">
        <v>79</v>
      </c>
      <c r="O825" s="37" t="s">
        <v>48</v>
      </c>
      <c r="P825" s="37">
        <v>400</v>
      </c>
      <c r="Q825" s="40">
        <v>44543</v>
      </c>
      <c r="R825" s="40">
        <v>44839</v>
      </c>
      <c r="T825" s="42">
        <v>1765</v>
      </c>
      <c r="U825" s="41">
        <v>4.41</v>
      </c>
      <c r="V825" s="37" t="s">
        <v>65</v>
      </c>
      <c r="W825" s="37" t="s">
        <v>48</v>
      </c>
      <c r="Y825" s="39">
        <v>9.91</v>
      </c>
      <c r="Z825" s="39">
        <v>10.37</v>
      </c>
      <c r="AA825" s="39">
        <v>0.77</v>
      </c>
      <c r="AE825" s="37" t="s">
        <v>1782</v>
      </c>
      <c r="AF825" s="37" t="s">
        <v>51</v>
      </c>
      <c r="AG825" s="37" t="s">
        <v>80</v>
      </c>
      <c r="AH825" s="38">
        <v>-1.03E-2</v>
      </c>
    </row>
    <row r="826" spans="1:34" x14ac:dyDescent="0.2">
      <c r="A826" s="37" t="s">
        <v>2413</v>
      </c>
      <c r="B826" s="37" t="s">
        <v>2398</v>
      </c>
      <c r="C826" s="37" t="s">
        <v>1622</v>
      </c>
      <c r="D826" s="37" t="s">
        <v>1621</v>
      </c>
      <c r="E826" s="37" t="s">
        <v>1620</v>
      </c>
      <c r="F826" s="40">
        <v>44090</v>
      </c>
      <c r="G826" s="40">
        <v>44106</v>
      </c>
      <c r="H826" s="37" t="s">
        <v>150</v>
      </c>
      <c r="I826" s="37" t="s">
        <v>53</v>
      </c>
      <c r="J826" s="37" t="s">
        <v>54</v>
      </c>
      <c r="L826" s="39">
        <v>10.01</v>
      </c>
      <c r="M826" s="38">
        <v>0.33329999999999999</v>
      </c>
      <c r="N826" s="37" t="s">
        <v>79</v>
      </c>
      <c r="O826" s="37" t="s">
        <v>48</v>
      </c>
      <c r="P826" s="37">
        <v>816.8</v>
      </c>
      <c r="Q826" s="40">
        <v>44533</v>
      </c>
      <c r="R826" s="40">
        <v>44840</v>
      </c>
      <c r="T826" s="42">
        <v>4984</v>
      </c>
      <c r="U826" s="41">
        <v>6.1</v>
      </c>
      <c r="V826" s="37" t="s">
        <v>156</v>
      </c>
      <c r="W826" s="37" t="s">
        <v>48</v>
      </c>
      <c r="Y826" s="39">
        <v>9.8800000000000008</v>
      </c>
      <c r="Z826" s="39">
        <v>10.19</v>
      </c>
      <c r="AA826" s="39">
        <v>0.95</v>
      </c>
      <c r="AE826" s="37" t="s">
        <v>1786</v>
      </c>
      <c r="AF826" s="37" t="s">
        <v>122</v>
      </c>
      <c r="AG826" s="37" t="s">
        <v>118</v>
      </c>
      <c r="AH826" s="38">
        <v>-1.2699999999999999E-2</v>
      </c>
    </row>
    <row r="827" spans="1:34" x14ac:dyDescent="0.2">
      <c r="A827" s="37" t="s">
        <v>2414</v>
      </c>
      <c r="B827" s="37" t="s">
        <v>2398</v>
      </c>
      <c r="C827" s="37" t="s">
        <v>1187</v>
      </c>
      <c r="D827" s="37" t="s">
        <v>1185</v>
      </c>
      <c r="E827" s="37" t="s">
        <v>1184</v>
      </c>
      <c r="F827" s="40">
        <v>44092</v>
      </c>
      <c r="G827" s="40">
        <v>44110</v>
      </c>
      <c r="H827" s="37">
        <v>24</v>
      </c>
      <c r="I827" s="37" t="s">
        <v>53</v>
      </c>
      <c r="J827" s="37" t="s">
        <v>54</v>
      </c>
      <c r="L827" s="39">
        <v>10</v>
      </c>
      <c r="M827" s="38">
        <v>0.33329999999999999</v>
      </c>
      <c r="N827" s="37" t="s">
        <v>49</v>
      </c>
      <c r="O827" s="37" t="s">
        <v>56</v>
      </c>
      <c r="P827" s="37">
        <v>414</v>
      </c>
      <c r="Q827" s="40">
        <v>44476</v>
      </c>
      <c r="R827" s="40">
        <v>44842</v>
      </c>
      <c r="T827" s="42">
        <v>1656</v>
      </c>
      <c r="U827" s="41">
        <v>4</v>
      </c>
      <c r="V827" s="37" t="s">
        <v>49</v>
      </c>
      <c r="W827" s="37" t="s">
        <v>56</v>
      </c>
      <c r="Y827" s="39">
        <v>9.9499999999999993</v>
      </c>
      <c r="Z827" s="39">
        <v>10.08</v>
      </c>
      <c r="AA827" s="39">
        <v>0.44</v>
      </c>
      <c r="AE827" s="37" t="s">
        <v>1782</v>
      </c>
      <c r="AF827" s="37" t="s">
        <v>96</v>
      </c>
      <c r="AG827" s="37" t="s">
        <v>1186</v>
      </c>
      <c r="AH827" s="38">
        <v>-5.4999999999999997E-3</v>
      </c>
    </row>
    <row r="828" spans="1:34" x14ac:dyDescent="0.2">
      <c r="A828" s="37" t="s">
        <v>2415</v>
      </c>
      <c r="B828" s="37" t="s">
        <v>2398</v>
      </c>
      <c r="C828" s="37" t="s">
        <v>983</v>
      </c>
      <c r="D828" s="37" t="s">
        <v>985</v>
      </c>
      <c r="E828" s="37" t="s">
        <v>984</v>
      </c>
      <c r="F828" s="40">
        <v>44105</v>
      </c>
      <c r="G828" s="40">
        <v>44124</v>
      </c>
      <c r="H828" s="37">
        <v>24</v>
      </c>
      <c r="I828" s="37" t="s">
        <v>83</v>
      </c>
      <c r="L828" s="39">
        <v>10</v>
      </c>
      <c r="M828" s="38">
        <v>0</v>
      </c>
      <c r="N828" s="37" t="s">
        <v>130</v>
      </c>
      <c r="O828" s="37" t="s">
        <v>48</v>
      </c>
      <c r="P828" s="37">
        <v>115</v>
      </c>
      <c r="Q828" s="40">
        <v>44473</v>
      </c>
      <c r="R828" s="40">
        <v>44856</v>
      </c>
      <c r="T828" s="37">
        <v>360</v>
      </c>
      <c r="U828" s="41">
        <v>3.13</v>
      </c>
      <c r="V828" s="37" t="s">
        <v>130</v>
      </c>
      <c r="W828" s="37" t="s">
        <v>219</v>
      </c>
      <c r="Y828" s="39">
        <v>9.94</v>
      </c>
      <c r="AE828" s="37" t="s">
        <v>1796</v>
      </c>
      <c r="AF828" s="37" t="s">
        <v>68</v>
      </c>
      <c r="AG828" s="37" t="s">
        <v>986</v>
      </c>
      <c r="AH828" s="38">
        <v>-7.0000000000000001E-3</v>
      </c>
    </row>
    <row r="829" spans="1:34" x14ac:dyDescent="0.2">
      <c r="A829" s="37" t="s">
        <v>2416</v>
      </c>
      <c r="B829" s="37" t="s">
        <v>2398</v>
      </c>
      <c r="C829" s="37" t="s">
        <v>88</v>
      </c>
      <c r="D829" s="37" t="s">
        <v>86</v>
      </c>
      <c r="E829" s="37" t="s">
        <v>85</v>
      </c>
      <c r="F829" s="40">
        <v>44106</v>
      </c>
      <c r="G829" s="40">
        <v>44125</v>
      </c>
      <c r="H829" s="37">
        <v>24</v>
      </c>
      <c r="I829" s="37" t="s">
        <v>53</v>
      </c>
      <c r="J829" s="37" t="s">
        <v>54</v>
      </c>
      <c r="L829" s="39">
        <v>10</v>
      </c>
      <c r="M829" s="38">
        <v>0.33329999999999999</v>
      </c>
      <c r="N829" s="37" t="s">
        <v>49</v>
      </c>
      <c r="O829" s="37" t="s">
        <v>48</v>
      </c>
      <c r="P829" s="37">
        <v>300</v>
      </c>
      <c r="Q829" s="40">
        <v>44600</v>
      </c>
      <c r="R829" s="40">
        <v>44857</v>
      </c>
      <c r="T829" s="42">
        <v>1347</v>
      </c>
      <c r="U829" s="41">
        <v>4.49</v>
      </c>
      <c r="V829" s="37" t="s">
        <v>49</v>
      </c>
      <c r="W829" s="37" t="s">
        <v>48</v>
      </c>
      <c r="Y829" s="39">
        <v>9.8699999999999992</v>
      </c>
      <c r="Z829" s="39">
        <v>10.14</v>
      </c>
      <c r="AA829" s="39">
        <v>0.68</v>
      </c>
      <c r="AE829" s="37" t="s">
        <v>1805</v>
      </c>
      <c r="AF829" s="37" t="s">
        <v>87</v>
      </c>
      <c r="AG829" s="37" t="s">
        <v>49</v>
      </c>
      <c r="AH829" s="38">
        <v>-1.4E-2</v>
      </c>
    </row>
    <row r="830" spans="1:34" x14ac:dyDescent="0.2">
      <c r="A830" s="37" t="s">
        <v>2417</v>
      </c>
      <c r="B830" s="37" t="s">
        <v>2398</v>
      </c>
      <c r="C830" s="37" t="s">
        <v>1291</v>
      </c>
      <c r="D830" s="37" t="s">
        <v>1289</v>
      </c>
      <c r="E830" s="37" t="s">
        <v>1288</v>
      </c>
      <c r="F830" s="40">
        <v>44105</v>
      </c>
      <c r="G830" s="40">
        <v>44133</v>
      </c>
      <c r="H830" s="37">
        <v>24</v>
      </c>
      <c r="I830" s="37" t="s">
        <v>69</v>
      </c>
      <c r="J830" s="37" t="s">
        <v>54</v>
      </c>
      <c r="L830" s="39">
        <v>10</v>
      </c>
      <c r="M830" s="38">
        <v>0.5</v>
      </c>
      <c r="N830" s="37" t="s">
        <v>79</v>
      </c>
      <c r="O830" s="37" t="s">
        <v>167</v>
      </c>
      <c r="P830" s="37">
        <v>175</v>
      </c>
      <c r="Q830" s="40">
        <v>44508</v>
      </c>
      <c r="R830" s="40">
        <v>44867</v>
      </c>
      <c r="T830" s="42">
        <v>1188</v>
      </c>
      <c r="U830" s="41">
        <v>6.79</v>
      </c>
      <c r="V830" s="37" t="s">
        <v>49</v>
      </c>
      <c r="W830" s="37" t="s">
        <v>48</v>
      </c>
      <c r="Y830" s="39">
        <v>9.91</v>
      </c>
      <c r="Z830" s="39">
        <v>10.26</v>
      </c>
      <c r="AA830" s="39">
        <v>0.75</v>
      </c>
      <c r="AE830" s="37" t="s">
        <v>1818</v>
      </c>
      <c r="AF830" s="37" t="s">
        <v>59</v>
      </c>
      <c r="AG830" s="37" t="s">
        <v>1290</v>
      </c>
      <c r="AH830" s="38">
        <v>-0.01</v>
      </c>
    </row>
    <row r="831" spans="1:34" x14ac:dyDescent="0.2">
      <c r="A831" s="37" t="s">
        <v>2418</v>
      </c>
      <c r="B831" s="37" t="s">
        <v>2398</v>
      </c>
      <c r="C831" s="37" t="s">
        <v>1690</v>
      </c>
      <c r="D831" s="37" t="s">
        <v>1687</v>
      </c>
      <c r="E831" s="37" t="s">
        <v>1686</v>
      </c>
      <c r="F831" s="40">
        <v>44089</v>
      </c>
      <c r="G831" s="40">
        <v>44145</v>
      </c>
      <c r="H831" s="37" t="s">
        <v>1689</v>
      </c>
      <c r="I831" s="37" t="s">
        <v>126</v>
      </c>
      <c r="J831" s="37" t="s">
        <v>158</v>
      </c>
      <c r="K831" s="37" t="s">
        <v>2066</v>
      </c>
      <c r="L831" s="39">
        <v>10.17</v>
      </c>
      <c r="M831" s="37" t="s">
        <v>1887</v>
      </c>
      <c r="N831" s="37" t="s">
        <v>130</v>
      </c>
      <c r="O831" s="37" t="s">
        <v>48</v>
      </c>
      <c r="P831" s="37">
        <v>90</v>
      </c>
      <c r="Q831" s="40">
        <v>44594</v>
      </c>
      <c r="R831" s="40">
        <v>44785</v>
      </c>
      <c r="T831" s="37">
        <v>449</v>
      </c>
      <c r="U831" s="41">
        <v>4.91</v>
      </c>
      <c r="V831" s="37" t="s">
        <v>130</v>
      </c>
      <c r="W831" s="37" t="s">
        <v>48</v>
      </c>
      <c r="Y831" s="39">
        <v>10.14</v>
      </c>
      <c r="AA831" s="39">
        <v>7.0000000000000007E-2</v>
      </c>
      <c r="AE831" s="37" t="s">
        <v>1976</v>
      </c>
      <c r="AF831" s="37" t="s">
        <v>52</v>
      </c>
      <c r="AG831" s="37" t="s">
        <v>1688</v>
      </c>
      <c r="AH831" s="38">
        <v>-1.2699999999999999E-2</v>
      </c>
    </row>
    <row r="832" spans="1:34" x14ac:dyDescent="0.2">
      <c r="A832" s="37" t="s">
        <v>2419</v>
      </c>
      <c r="B832" s="37" t="s">
        <v>2398</v>
      </c>
      <c r="C832" s="37" t="s">
        <v>607</v>
      </c>
      <c r="D832" s="37" t="s">
        <v>606</v>
      </c>
      <c r="F832" s="40">
        <v>44061</v>
      </c>
      <c r="G832" s="40">
        <v>44152</v>
      </c>
      <c r="H832" s="37">
        <v>18</v>
      </c>
      <c r="I832" s="37" t="s">
        <v>69</v>
      </c>
      <c r="J832" s="37" t="s">
        <v>54</v>
      </c>
      <c r="L832" s="39">
        <v>10.220000000000001</v>
      </c>
      <c r="M832" s="38">
        <v>0.5</v>
      </c>
      <c r="N832" s="37" t="s">
        <v>79</v>
      </c>
      <c r="O832" s="37" t="s">
        <v>48</v>
      </c>
      <c r="P832" s="37">
        <v>104.8</v>
      </c>
      <c r="Q832" s="40">
        <v>44592</v>
      </c>
      <c r="R832" s="40">
        <v>44700</v>
      </c>
      <c r="T832" s="37">
        <v>151</v>
      </c>
      <c r="U832" s="41">
        <v>1.41</v>
      </c>
      <c r="V832" s="37" t="s">
        <v>130</v>
      </c>
      <c r="W832" s="37" t="s">
        <v>56</v>
      </c>
      <c r="Y832" s="39">
        <v>10.17</v>
      </c>
      <c r="Z832" s="39">
        <v>10.28</v>
      </c>
      <c r="AA832" s="39">
        <v>0.26</v>
      </c>
      <c r="AE832" s="37" t="s">
        <v>1873</v>
      </c>
      <c r="AF832" s="37" t="s">
        <v>52</v>
      </c>
      <c r="AG832" s="37" t="s">
        <v>118</v>
      </c>
      <c r="AH832" s="38">
        <v>-4.8999999999999998E-3</v>
      </c>
    </row>
    <row r="833" spans="1:34" x14ac:dyDescent="0.2">
      <c r="A833" s="37" t="s">
        <v>2420</v>
      </c>
      <c r="B833" s="37" t="s">
        <v>2398</v>
      </c>
      <c r="C833" s="37" t="s">
        <v>71</v>
      </c>
      <c r="D833" s="37" t="s">
        <v>64</v>
      </c>
      <c r="E833" s="37" t="s">
        <v>63</v>
      </c>
      <c r="F833" s="40">
        <v>44126</v>
      </c>
      <c r="G833" s="40">
        <v>44152</v>
      </c>
      <c r="H833" s="37" t="s">
        <v>70</v>
      </c>
      <c r="I833" s="37" t="s">
        <v>69</v>
      </c>
      <c r="J833" s="37" t="s">
        <v>54</v>
      </c>
      <c r="L833" s="39">
        <v>10.3</v>
      </c>
      <c r="M833" s="38">
        <v>0.5</v>
      </c>
      <c r="N833" s="37" t="s">
        <v>66</v>
      </c>
      <c r="O833" s="37" t="s">
        <v>48</v>
      </c>
      <c r="P833" s="37">
        <v>230</v>
      </c>
      <c r="Q833" s="40">
        <v>44551</v>
      </c>
      <c r="R833" s="40">
        <v>44700</v>
      </c>
      <c r="T833" s="42">
        <v>2378</v>
      </c>
      <c r="U833" s="41">
        <v>10.24</v>
      </c>
      <c r="V833" s="37" t="s">
        <v>65</v>
      </c>
      <c r="W833" s="37" t="s">
        <v>56</v>
      </c>
      <c r="Y833" s="39">
        <v>10.23</v>
      </c>
      <c r="Z833" s="39">
        <v>10.52</v>
      </c>
      <c r="AA833" s="39">
        <v>0.69</v>
      </c>
      <c r="AD833" s="37" t="s">
        <v>2421</v>
      </c>
      <c r="AE833" s="37" t="s">
        <v>1784</v>
      </c>
      <c r="AF833" s="37" t="s">
        <v>68</v>
      </c>
      <c r="AG833" s="37" t="s">
        <v>67</v>
      </c>
      <c r="AH833" s="38">
        <v>-7.3000000000000001E-3</v>
      </c>
    </row>
    <row r="834" spans="1:34" x14ac:dyDescent="0.2">
      <c r="A834" s="37" t="s">
        <v>2422</v>
      </c>
      <c r="B834" s="37" t="s">
        <v>2398</v>
      </c>
      <c r="C834" s="37" t="s">
        <v>780</v>
      </c>
      <c r="D834" s="37" t="s">
        <v>778</v>
      </c>
      <c r="E834" s="37" t="s">
        <v>777</v>
      </c>
      <c r="F834" s="40">
        <v>44119</v>
      </c>
      <c r="G834" s="40">
        <v>44154</v>
      </c>
      <c r="H834" s="37">
        <v>18</v>
      </c>
      <c r="I834" s="37" t="s">
        <v>69</v>
      </c>
      <c r="J834" s="37" t="s">
        <v>54</v>
      </c>
      <c r="L834" s="39">
        <v>10.15</v>
      </c>
      <c r="M834" s="38">
        <v>0.5</v>
      </c>
      <c r="N834" s="37" t="s">
        <v>49</v>
      </c>
      <c r="O834" s="37" t="s">
        <v>48</v>
      </c>
      <c r="P834" s="37">
        <v>172.5</v>
      </c>
      <c r="Q834" s="40">
        <v>44550</v>
      </c>
      <c r="R834" s="40">
        <v>44704</v>
      </c>
      <c r="T834" s="42">
        <v>1308</v>
      </c>
      <c r="U834" s="41">
        <v>7.47</v>
      </c>
      <c r="V834" s="37" t="s">
        <v>49</v>
      </c>
      <c r="W834" s="37" t="s">
        <v>48</v>
      </c>
      <c r="Y834" s="39">
        <v>10.08</v>
      </c>
      <c r="Z834" s="39">
        <v>10.26</v>
      </c>
      <c r="AA834" s="39">
        <v>0.37</v>
      </c>
      <c r="AE834" s="37" t="s">
        <v>1796</v>
      </c>
      <c r="AF834" s="37" t="s">
        <v>51</v>
      </c>
      <c r="AG834" s="37" t="s">
        <v>779</v>
      </c>
      <c r="AH834" s="38">
        <v>-7.9000000000000008E-3</v>
      </c>
    </row>
    <row r="835" spans="1:34" x14ac:dyDescent="0.2">
      <c r="A835" s="37" t="s">
        <v>2423</v>
      </c>
      <c r="B835" s="37" t="s">
        <v>2398</v>
      </c>
      <c r="C835" s="37" t="s">
        <v>1487</v>
      </c>
      <c r="D835" s="37" t="s">
        <v>1485</v>
      </c>
      <c r="F835" s="40">
        <v>44130</v>
      </c>
      <c r="G835" s="40">
        <v>44158</v>
      </c>
      <c r="H835" s="37" t="s">
        <v>1457</v>
      </c>
      <c r="I835" s="37" t="s">
        <v>126</v>
      </c>
      <c r="J835" s="37" t="s">
        <v>54</v>
      </c>
      <c r="K835" s="37" t="s">
        <v>2131</v>
      </c>
      <c r="L835" s="39">
        <v>10.15</v>
      </c>
      <c r="M835" s="37" t="s">
        <v>1887</v>
      </c>
      <c r="N835" s="37" t="s">
        <v>57</v>
      </c>
      <c r="O835" s="37" t="s">
        <v>56</v>
      </c>
      <c r="P835" s="37">
        <v>115</v>
      </c>
      <c r="Q835" s="40">
        <v>44588</v>
      </c>
      <c r="R835" s="40">
        <v>44706</v>
      </c>
      <c r="T835" s="42">
        <v>1278</v>
      </c>
      <c r="U835" s="41">
        <v>10.95</v>
      </c>
      <c r="V835" s="37" t="s">
        <v>49</v>
      </c>
      <c r="W835" s="37" t="s">
        <v>48</v>
      </c>
      <c r="Y835" s="39">
        <v>10.29</v>
      </c>
      <c r="AA835" s="39">
        <v>0.24</v>
      </c>
      <c r="AE835" s="37" t="s">
        <v>1976</v>
      </c>
      <c r="AF835" s="37" t="s">
        <v>368</v>
      </c>
      <c r="AG835" s="37" t="s">
        <v>1486</v>
      </c>
      <c r="AH835" s="38">
        <v>-4.7999999999999996E-3</v>
      </c>
    </row>
    <row r="836" spans="1:34" x14ac:dyDescent="0.2">
      <c r="A836" s="37" t="s">
        <v>2424</v>
      </c>
      <c r="B836" s="37" t="s">
        <v>2398</v>
      </c>
      <c r="C836" s="37" t="s">
        <v>325</v>
      </c>
      <c r="D836" s="37" t="s">
        <v>323</v>
      </c>
      <c r="E836" s="37" t="s">
        <v>322</v>
      </c>
      <c r="F836" s="40">
        <v>44099</v>
      </c>
      <c r="G836" s="40">
        <v>44159</v>
      </c>
      <c r="H836" s="37" t="s">
        <v>116</v>
      </c>
      <c r="I836" s="37" t="s">
        <v>69</v>
      </c>
      <c r="J836" s="37" t="s">
        <v>54</v>
      </c>
      <c r="L836" s="39">
        <v>10.1</v>
      </c>
      <c r="M836" s="38">
        <v>0.5</v>
      </c>
      <c r="N836" s="37" t="s">
        <v>79</v>
      </c>
      <c r="O836" s="37" t="s">
        <v>48</v>
      </c>
      <c r="P836" s="37">
        <v>230</v>
      </c>
      <c r="Q836" s="40">
        <v>44544</v>
      </c>
      <c r="R836" s="40">
        <v>44708</v>
      </c>
      <c r="T836" s="42">
        <v>1866</v>
      </c>
      <c r="U836" s="41">
        <v>8.0299999999999994</v>
      </c>
      <c r="V836" s="37" t="s">
        <v>57</v>
      </c>
      <c r="W836" s="37" t="s">
        <v>48</v>
      </c>
      <c r="Y836" s="39">
        <v>10.09</v>
      </c>
      <c r="Z836" s="39">
        <v>10.76</v>
      </c>
      <c r="AA836" s="39">
        <v>1.4</v>
      </c>
      <c r="AE836" s="37" t="s">
        <v>1810</v>
      </c>
      <c r="AF836" s="37" t="s">
        <v>51</v>
      </c>
      <c r="AG836" s="37" t="s">
        <v>324</v>
      </c>
      <c r="AH836" s="38">
        <v>-2E-3</v>
      </c>
    </row>
    <row r="837" spans="1:34" x14ac:dyDescent="0.2">
      <c r="A837" s="37" t="s">
        <v>2425</v>
      </c>
      <c r="B837" s="37" t="s">
        <v>2398</v>
      </c>
      <c r="C837" s="37" t="s">
        <v>966</v>
      </c>
      <c r="D837" s="37" t="s">
        <v>964</v>
      </c>
      <c r="E837" s="37" t="s">
        <v>963</v>
      </c>
      <c r="F837" s="40">
        <v>44151</v>
      </c>
      <c r="G837" s="40">
        <v>44168</v>
      </c>
      <c r="H837" s="37">
        <v>24</v>
      </c>
      <c r="I837" s="37" t="s">
        <v>53</v>
      </c>
      <c r="J837" s="37" t="s">
        <v>54</v>
      </c>
      <c r="L837" s="39">
        <v>10</v>
      </c>
      <c r="M837" s="38">
        <v>0.33329999999999999</v>
      </c>
      <c r="N837" s="37" t="s">
        <v>49</v>
      </c>
      <c r="O837" s="37" t="s">
        <v>48</v>
      </c>
      <c r="P837" s="37">
        <v>300</v>
      </c>
      <c r="Q837" s="40">
        <v>44448</v>
      </c>
      <c r="R837" s="40">
        <v>44902</v>
      </c>
      <c r="T837" s="42">
        <v>1550</v>
      </c>
      <c r="U837" s="41">
        <v>5.17</v>
      </c>
      <c r="V837" s="37" t="s">
        <v>147</v>
      </c>
      <c r="W837" s="37" t="s">
        <v>56</v>
      </c>
      <c r="Y837" s="39">
        <v>9.93</v>
      </c>
      <c r="Z837" s="39">
        <v>10.199999999999999</v>
      </c>
      <c r="AA837" s="39">
        <v>0.9</v>
      </c>
      <c r="AE837" s="37" t="s">
        <v>1798</v>
      </c>
      <c r="AF837" s="37" t="s">
        <v>59</v>
      </c>
      <c r="AG837" s="37" t="s">
        <v>965</v>
      </c>
      <c r="AH837" s="38">
        <v>-8.5000000000000006E-3</v>
      </c>
    </row>
    <row r="838" spans="1:34" x14ac:dyDescent="0.2">
      <c r="A838" s="37" t="s">
        <v>2426</v>
      </c>
      <c r="B838" s="37" t="s">
        <v>2398</v>
      </c>
      <c r="C838" s="37" t="s">
        <v>1177</v>
      </c>
      <c r="D838" s="37" t="s">
        <v>1174</v>
      </c>
      <c r="F838" s="40">
        <v>44151</v>
      </c>
      <c r="G838" s="40">
        <v>44168</v>
      </c>
      <c r="H838" s="37" t="s">
        <v>150</v>
      </c>
      <c r="I838" s="37" t="s">
        <v>53</v>
      </c>
      <c r="J838" s="37" t="s">
        <v>54</v>
      </c>
      <c r="L838" s="39">
        <v>10</v>
      </c>
      <c r="M838" s="38">
        <v>0.33329999999999999</v>
      </c>
      <c r="N838" s="37" t="s">
        <v>72</v>
      </c>
      <c r="O838" s="37" t="s">
        <v>48</v>
      </c>
      <c r="P838" s="37">
        <v>600</v>
      </c>
      <c r="Q838" s="40">
        <v>44386</v>
      </c>
      <c r="R838" s="40">
        <v>44902</v>
      </c>
      <c r="T838" s="42">
        <v>2500</v>
      </c>
      <c r="U838" s="41">
        <v>4.17</v>
      </c>
      <c r="V838" s="37" t="s">
        <v>72</v>
      </c>
      <c r="W838" s="37" t="s">
        <v>56</v>
      </c>
      <c r="Y838" s="39">
        <v>9.9</v>
      </c>
      <c r="Z838" s="39">
        <v>10.35</v>
      </c>
      <c r="AA838" s="39">
        <v>1.4</v>
      </c>
      <c r="AE838" s="37" t="s">
        <v>1788</v>
      </c>
      <c r="AF838" s="37" t="s">
        <v>1176</v>
      </c>
      <c r="AG838" s="37" t="s">
        <v>1175</v>
      </c>
      <c r="AH838" s="38">
        <v>-1.0999999999999999E-2</v>
      </c>
    </row>
    <row r="839" spans="1:34" x14ac:dyDescent="0.2">
      <c r="A839" s="37" t="s">
        <v>2427</v>
      </c>
      <c r="B839" s="37" t="s">
        <v>2398</v>
      </c>
      <c r="C839" s="37" t="s">
        <v>289</v>
      </c>
      <c r="D839" s="37" t="s">
        <v>287</v>
      </c>
      <c r="F839" s="40">
        <v>44127</v>
      </c>
      <c r="G839" s="40">
        <v>44169</v>
      </c>
      <c r="H839" s="37">
        <v>24</v>
      </c>
      <c r="I839" s="37" t="s">
        <v>53</v>
      </c>
      <c r="J839" s="37" t="s">
        <v>54</v>
      </c>
      <c r="L839" s="39">
        <v>10</v>
      </c>
      <c r="M839" s="38">
        <v>0.33329999999999999</v>
      </c>
      <c r="N839" s="37" t="s">
        <v>72</v>
      </c>
      <c r="O839" s="37" t="s">
        <v>48</v>
      </c>
      <c r="P839" s="37">
        <v>250</v>
      </c>
      <c r="Q839" s="40">
        <v>44271</v>
      </c>
      <c r="R839" s="40">
        <v>44903</v>
      </c>
      <c r="T839" s="42">
        <v>7906</v>
      </c>
      <c r="U839" s="41">
        <v>31.62</v>
      </c>
      <c r="V839" s="37" t="s">
        <v>72</v>
      </c>
      <c r="W839" s="37" t="s">
        <v>48</v>
      </c>
      <c r="Y839" s="39">
        <v>9.8699999999999992</v>
      </c>
      <c r="Z839" s="39">
        <v>10.16</v>
      </c>
      <c r="AA839" s="39">
        <v>0.96</v>
      </c>
      <c r="AE839" s="37" t="s">
        <v>1419</v>
      </c>
      <c r="AF839" s="37" t="s">
        <v>75</v>
      </c>
      <c r="AG839" s="37" t="s">
        <v>288</v>
      </c>
      <c r="AH839" s="38">
        <v>-1.35E-2</v>
      </c>
    </row>
    <row r="840" spans="1:34" x14ac:dyDescent="0.2">
      <c r="A840" s="37" t="s">
        <v>2428</v>
      </c>
      <c r="B840" s="37" t="s">
        <v>2398</v>
      </c>
      <c r="C840" s="37" t="s">
        <v>1387</v>
      </c>
      <c r="D840" s="37" t="s">
        <v>1386</v>
      </c>
      <c r="E840" s="37" t="s">
        <v>1385</v>
      </c>
      <c r="F840" s="40">
        <v>44127</v>
      </c>
      <c r="G840" s="40">
        <v>44173</v>
      </c>
      <c r="H840" s="37" t="s">
        <v>116</v>
      </c>
      <c r="I840" s="37" t="s">
        <v>69</v>
      </c>
      <c r="J840" s="37" t="s">
        <v>54</v>
      </c>
      <c r="L840" s="39">
        <v>10</v>
      </c>
      <c r="M840" s="38">
        <v>0.5</v>
      </c>
      <c r="N840" s="37" t="s">
        <v>72</v>
      </c>
      <c r="O840" s="37" t="s">
        <v>48</v>
      </c>
      <c r="P840" s="37">
        <v>276</v>
      </c>
      <c r="Q840" s="40">
        <v>44385</v>
      </c>
      <c r="R840" s="40">
        <v>44722</v>
      </c>
      <c r="T840" s="42">
        <v>9000</v>
      </c>
      <c r="U840" s="41">
        <v>32.61</v>
      </c>
      <c r="V840" s="37" t="s">
        <v>72</v>
      </c>
      <c r="W840" s="37" t="s">
        <v>48</v>
      </c>
      <c r="Y840" s="39">
        <v>9.92</v>
      </c>
      <c r="Z840" s="39">
        <v>10.59</v>
      </c>
      <c r="AA840" s="39">
        <v>1.1499999999999999</v>
      </c>
      <c r="AE840" s="37" t="s">
        <v>1810</v>
      </c>
      <c r="AF840" s="37" t="s">
        <v>87</v>
      </c>
      <c r="AG840" s="37" t="s">
        <v>1383</v>
      </c>
      <c r="AH840" s="38">
        <v>-8.0000000000000002E-3</v>
      </c>
    </row>
    <row r="841" spans="1:34" x14ac:dyDescent="0.2">
      <c r="A841" s="37" t="s">
        <v>2429</v>
      </c>
      <c r="B841" s="37" t="s">
        <v>2398</v>
      </c>
      <c r="C841" s="37" t="s">
        <v>1272</v>
      </c>
      <c r="D841" s="37" t="s">
        <v>1270</v>
      </c>
      <c r="E841" s="37" t="s">
        <v>1269</v>
      </c>
      <c r="F841" s="40">
        <v>44085</v>
      </c>
      <c r="G841" s="40">
        <v>44176</v>
      </c>
      <c r="H841" s="37">
        <v>18</v>
      </c>
      <c r="I841" s="37" t="s">
        <v>69</v>
      </c>
      <c r="J841" s="37" t="s">
        <v>54</v>
      </c>
      <c r="L841" s="39">
        <v>10</v>
      </c>
      <c r="M841" s="38">
        <v>0.5</v>
      </c>
      <c r="N841" s="37" t="s">
        <v>72</v>
      </c>
      <c r="O841" s="37" t="s">
        <v>48</v>
      </c>
      <c r="P841" s="37">
        <v>201.3</v>
      </c>
      <c r="Q841" s="40">
        <v>44616</v>
      </c>
      <c r="R841" s="40">
        <v>44727</v>
      </c>
      <c r="T841" s="37">
        <v>369</v>
      </c>
      <c r="U841" s="41">
        <v>1.83</v>
      </c>
      <c r="V841" s="37" t="s">
        <v>49</v>
      </c>
      <c r="W841" s="37" t="s">
        <v>56</v>
      </c>
      <c r="Y841" s="39">
        <v>9.92</v>
      </c>
      <c r="Z841" s="39">
        <v>10.039999999999999</v>
      </c>
      <c r="AA841" s="39">
        <v>0.26</v>
      </c>
      <c r="AE841" s="37" t="s">
        <v>1841</v>
      </c>
      <c r="AF841" s="37" t="s">
        <v>52</v>
      </c>
      <c r="AG841" s="37" t="s">
        <v>1271</v>
      </c>
      <c r="AH841" s="38">
        <v>-8.0000000000000002E-3</v>
      </c>
    </row>
    <row r="842" spans="1:34" x14ac:dyDescent="0.2">
      <c r="A842" s="37" t="s">
        <v>2430</v>
      </c>
      <c r="B842" s="37" t="s">
        <v>2398</v>
      </c>
      <c r="C842" s="37" t="s">
        <v>1076</v>
      </c>
      <c r="D842" s="37" t="s">
        <v>1073</v>
      </c>
      <c r="F842" s="40">
        <v>44159</v>
      </c>
      <c r="G842" s="40">
        <v>44176</v>
      </c>
      <c r="H842" s="37" t="s">
        <v>1075</v>
      </c>
      <c r="I842" s="37" t="s">
        <v>137</v>
      </c>
      <c r="J842" s="37" t="s">
        <v>54</v>
      </c>
      <c r="L842" s="39">
        <v>10.199999999999999</v>
      </c>
      <c r="M842" s="38">
        <v>1</v>
      </c>
      <c r="N842" s="37" t="s">
        <v>79</v>
      </c>
      <c r="O842" s="37" t="s">
        <v>167</v>
      </c>
      <c r="P842" s="37">
        <v>115</v>
      </c>
      <c r="Q842" s="40">
        <v>44550</v>
      </c>
      <c r="R842" s="40">
        <v>44635</v>
      </c>
      <c r="T842" s="37">
        <v>300</v>
      </c>
      <c r="U842" s="41">
        <v>2.58</v>
      </c>
      <c r="V842" s="37" t="s">
        <v>310</v>
      </c>
      <c r="W842" s="37" t="s">
        <v>48</v>
      </c>
      <c r="Y842" s="39">
        <v>10.220000000000001</v>
      </c>
      <c r="Z842" s="39">
        <v>10.73</v>
      </c>
      <c r="AA842" s="39">
        <v>0.48</v>
      </c>
      <c r="AE842" s="37" t="s">
        <v>1379</v>
      </c>
      <c r="AF842" s="37" t="s">
        <v>125</v>
      </c>
      <c r="AG842" s="37" t="s">
        <v>1074</v>
      </c>
    </row>
    <row r="843" spans="1:34" x14ac:dyDescent="0.2">
      <c r="A843" s="37" t="s">
        <v>711</v>
      </c>
      <c r="B843" s="37" t="s">
        <v>2398</v>
      </c>
      <c r="C843" s="37" t="s">
        <v>712</v>
      </c>
      <c r="D843" s="37" t="s">
        <v>710</v>
      </c>
      <c r="F843" s="40">
        <v>44160</v>
      </c>
      <c r="G843" s="40">
        <v>44176</v>
      </c>
      <c r="H843" s="37">
        <v>24</v>
      </c>
      <c r="I843" s="37" t="s">
        <v>53</v>
      </c>
      <c r="J843" s="37" t="s">
        <v>54</v>
      </c>
      <c r="L843" s="39">
        <v>10</v>
      </c>
      <c r="M843" s="38">
        <v>0.33329999999999999</v>
      </c>
      <c r="N843" s="37" t="s">
        <v>72</v>
      </c>
      <c r="O843" s="37" t="s">
        <v>48</v>
      </c>
      <c r="P843" s="37">
        <v>414</v>
      </c>
      <c r="Q843" s="40">
        <v>44452</v>
      </c>
      <c r="R843" s="40">
        <v>44910</v>
      </c>
      <c r="T843" s="42">
        <v>1601</v>
      </c>
      <c r="U843" s="41">
        <v>3.87</v>
      </c>
      <c r="V843" s="37" t="s">
        <v>72</v>
      </c>
      <c r="W843" s="37" t="s">
        <v>48</v>
      </c>
      <c r="Y843" s="39">
        <v>9.98</v>
      </c>
      <c r="Z843" s="39">
        <v>10.16</v>
      </c>
      <c r="AA843" s="39">
        <v>0.63</v>
      </c>
      <c r="AE843" s="37" t="s">
        <v>1805</v>
      </c>
      <c r="AF843" s="37" t="s">
        <v>51</v>
      </c>
      <c r="AG843" s="37" t="s">
        <v>693</v>
      </c>
      <c r="AH843" s="38">
        <v>-3.5000000000000001E-3</v>
      </c>
    </row>
    <row r="844" spans="1:34" x14ac:dyDescent="0.2">
      <c r="A844" s="37" t="s">
        <v>2431</v>
      </c>
      <c r="B844" s="37" t="s">
        <v>2398</v>
      </c>
      <c r="C844" s="37" t="s">
        <v>1279</v>
      </c>
      <c r="D844" s="37" t="s">
        <v>1277</v>
      </c>
      <c r="E844" s="37" t="s">
        <v>1276</v>
      </c>
      <c r="F844" s="40">
        <v>44084</v>
      </c>
      <c r="G844" s="40">
        <v>44183</v>
      </c>
      <c r="H844" s="37">
        <v>18</v>
      </c>
      <c r="I844" s="37" t="s">
        <v>69</v>
      </c>
      <c r="J844" s="37" t="s">
        <v>54</v>
      </c>
      <c r="L844" s="39">
        <v>10</v>
      </c>
      <c r="M844" s="38">
        <v>0.5</v>
      </c>
      <c r="N844" s="37" t="s">
        <v>49</v>
      </c>
      <c r="O844" s="37" t="s">
        <v>48</v>
      </c>
      <c r="P844" s="37">
        <v>172.5</v>
      </c>
      <c r="Q844" s="40">
        <v>44481</v>
      </c>
      <c r="R844" s="40">
        <v>44734</v>
      </c>
      <c r="T844" s="37">
        <v>556</v>
      </c>
      <c r="U844" s="41">
        <v>3.22</v>
      </c>
      <c r="V844" s="37" t="s">
        <v>72</v>
      </c>
      <c r="W844" s="37" t="s">
        <v>48</v>
      </c>
      <c r="Y844" s="39">
        <v>9.92</v>
      </c>
      <c r="Z844" s="39">
        <v>10.01</v>
      </c>
      <c r="AA844" s="39">
        <v>0.2</v>
      </c>
      <c r="AE844" s="37" t="s">
        <v>1419</v>
      </c>
      <c r="AF844" s="37" t="s">
        <v>68</v>
      </c>
      <c r="AG844" s="37" t="s">
        <v>1278</v>
      </c>
      <c r="AH844" s="38">
        <v>-8.0000000000000002E-3</v>
      </c>
    </row>
    <row r="845" spans="1:34" x14ac:dyDescent="0.2">
      <c r="A845" s="37" t="s">
        <v>2432</v>
      </c>
      <c r="B845" s="37" t="s">
        <v>2398</v>
      </c>
      <c r="C845" s="37" t="s">
        <v>702</v>
      </c>
      <c r="D845" s="37" t="s">
        <v>700</v>
      </c>
      <c r="F845" s="40">
        <v>44165</v>
      </c>
      <c r="G845" s="40">
        <v>44183</v>
      </c>
      <c r="H845" s="37">
        <v>24</v>
      </c>
      <c r="I845" s="37" t="s">
        <v>53</v>
      </c>
      <c r="J845" s="37" t="s">
        <v>54</v>
      </c>
      <c r="L845" s="39">
        <v>10</v>
      </c>
      <c r="M845" s="38">
        <v>0.33329999999999999</v>
      </c>
      <c r="N845" s="37" t="s">
        <v>130</v>
      </c>
      <c r="O845" s="37" t="s">
        <v>56</v>
      </c>
      <c r="P845" s="37">
        <v>250</v>
      </c>
      <c r="Q845" s="40">
        <v>44421</v>
      </c>
      <c r="R845" s="40">
        <v>44917</v>
      </c>
      <c r="T845" s="37">
        <v>655</v>
      </c>
      <c r="U845" s="41">
        <v>2.62</v>
      </c>
      <c r="V845" s="37" t="s">
        <v>130</v>
      </c>
      <c r="W845" s="37" t="s">
        <v>48</v>
      </c>
      <c r="Y845" s="39">
        <v>9.51</v>
      </c>
      <c r="Z845" s="39">
        <v>9.35</v>
      </c>
      <c r="AA845" s="39">
        <v>0.35</v>
      </c>
      <c r="AE845" s="37" t="s">
        <v>1807</v>
      </c>
      <c r="AF845" s="37" t="s">
        <v>52</v>
      </c>
      <c r="AG845" s="37" t="s">
        <v>701</v>
      </c>
      <c r="AH845" s="38">
        <v>-4.9000000000000002E-2</v>
      </c>
    </row>
    <row r="846" spans="1:34" x14ac:dyDescent="0.2">
      <c r="A846" s="37" t="s">
        <v>2433</v>
      </c>
      <c r="B846" s="37" t="s">
        <v>2398</v>
      </c>
      <c r="C846" s="37" t="s">
        <v>1713</v>
      </c>
      <c r="D846" s="37" t="s">
        <v>1711</v>
      </c>
      <c r="E846" s="37" t="s">
        <v>1710</v>
      </c>
      <c r="F846" s="40">
        <v>44166</v>
      </c>
      <c r="G846" s="40">
        <v>44186</v>
      </c>
      <c r="H846" s="37" t="s">
        <v>1075</v>
      </c>
      <c r="I846" s="37" t="s">
        <v>1062</v>
      </c>
      <c r="J846" s="37" t="s">
        <v>54</v>
      </c>
      <c r="L846" s="39">
        <v>10.1</v>
      </c>
      <c r="M846" s="37" t="s">
        <v>1887</v>
      </c>
      <c r="N846" s="37" t="s">
        <v>147</v>
      </c>
      <c r="O846" s="37" t="s">
        <v>48</v>
      </c>
      <c r="P846" s="37">
        <v>138</v>
      </c>
      <c r="Q846" s="40">
        <v>44553</v>
      </c>
      <c r="R846" s="40">
        <v>44643</v>
      </c>
      <c r="T846" s="37">
        <v>900</v>
      </c>
      <c r="U846" s="41">
        <v>6.46</v>
      </c>
      <c r="V846" s="37" t="s">
        <v>147</v>
      </c>
      <c r="W846" s="37" t="s">
        <v>56</v>
      </c>
      <c r="Y846" s="39">
        <v>10.19</v>
      </c>
      <c r="Z846" s="39">
        <v>10.38</v>
      </c>
      <c r="AA846" s="39">
        <v>0.42</v>
      </c>
      <c r="AE846" s="37" t="s">
        <v>1781</v>
      </c>
      <c r="AF846" s="37" t="s">
        <v>52</v>
      </c>
      <c r="AG846" s="37" t="s">
        <v>1712</v>
      </c>
      <c r="AH846" s="38">
        <v>-1E-3</v>
      </c>
    </row>
    <row r="847" spans="1:34" x14ac:dyDescent="0.2">
      <c r="A847" s="37" t="s">
        <v>2434</v>
      </c>
      <c r="B847" s="37" t="s">
        <v>2398</v>
      </c>
      <c r="C847" s="37" t="s">
        <v>187</v>
      </c>
      <c r="D847" s="37" t="s">
        <v>184</v>
      </c>
      <c r="E847" s="37" t="s">
        <v>183</v>
      </c>
      <c r="F847" s="40">
        <v>44169</v>
      </c>
      <c r="G847" s="40">
        <v>44188</v>
      </c>
      <c r="H847" s="37">
        <v>15</v>
      </c>
      <c r="I847" s="37" t="s">
        <v>126</v>
      </c>
      <c r="J847" s="37" t="s">
        <v>158</v>
      </c>
      <c r="K847" s="37" t="s">
        <v>2131</v>
      </c>
      <c r="L847" s="39">
        <v>10.1</v>
      </c>
      <c r="M847" s="37" t="s">
        <v>1887</v>
      </c>
      <c r="N847" s="37" t="s">
        <v>130</v>
      </c>
      <c r="O847" s="37" t="s">
        <v>56</v>
      </c>
      <c r="P847" s="37">
        <v>201.3</v>
      </c>
      <c r="Q847" s="40">
        <v>44573</v>
      </c>
      <c r="R847" s="40">
        <v>44648</v>
      </c>
      <c r="T847" s="37">
        <v>300</v>
      </c>
      <c r="U847" s="41">
        <v>1.48</v>
      </c>
      <c r="V847" s="37" t="s">
        <v>130</v>
      </c>
      <c r="W847" s="37" t="s">
        <v>56</v>
      </c>
      <c r="Y847" s="39">
        <v>10.07</v>
      </c>
      <c r="Z847" s="39">
        <v>10.17</v>
      </c>
      <c r="AA847" s="39">
        <v>0.1</v>
      </c>
      <c r="AE847" s="37" t="s">
        <v>1379</v>
      </c>
      <c r="AF847" s="37" t="s">
        <v>112</v>
      </c>
      <c r="AG847" s="37" t="s">
        <v>185</v>
      </c>
      <c r="AH847" s="38">
        <v>-3.0000000000000001E-3</v>
      </c>
    </row>
    <row r="848" spans="1:34" x14ac:dyDescent="0.2">
      <c r="A848" s="37" t="s">
        <v>2435</v>
      </c>
      <c r="B848" s="37" t="s">
        <v>2398</v>
      </c>
      <c r="C848" s="37" t="s">
        <v>160</v>
      </c>
      <c r="D848" s="37" t="s">
        <v>155</v>
      </c>
      <c r="F848" s="40">
        <v>44166</v>
      </c>
      <c r="G848" s="40">
        <v>44189</v>
      </c>
      <c r="H848" s="37" t="s">
        <v>159</v>
      </c>
      <c r="I848" s="37" t="s">
        <v>126</v>
      </c>
      <c r="J848" s="37" t="s">
        <v>158</v>
      </c>
      <c r="K848" s="37" t="s">
        <v>2131</v>
      </c>
      <c r="L848" s="39">
        <v>10.1</v>
      </c>
      <c r="M848" s="37" t="s">
        <v>1887</v>
      </c>
      <c r="N848" s="37" t="s">
        <v>147</v>
      </c>
      <c r="O848" s="37" t="s">
        <v>56</v>
      </c>
      <c r="P848" s="37">
        <v>172.5</v>
      </c>
      <c r="Q848" s="40">
        <v>44510</v>
      </c>
      <c r="R848" s="40">
        <v>44649</v>
      </c>
      <c r="T848" s="37">
        <v>816</v>
      </c>
      <c r="U848" s="41">
        <v>4.6900000000000004</v>
      </c>
      <c r="V848" s="37" t="s">
        <v>156</v>
      </c>
      <c r="W848" s="37" t="s">
        <v>56</v>
      </c>
      <c r="Y848" s="39">
        <v>10.07</v>
      </c>
      <c r="Z848" s="39">
        <v>10.53</v>
      </c>
      <c r="AA848" s="39">
        <v>0.18</v>
      </c>
      <c r="AE848" s="37" t="s">
        <v>1379</v>
      </c>
      <c r="AF848" s="37" t="s">
        <v>112</v>
      </c>
      <c r="AG848" s="37" t="s">
        <v>157</v>
      </c>
      <c r="AH848" s="38">
        <v>-2.8E-3</v>
      </c>
    </row>
    <row r="849" spans="1:34" x14ac:dyDescent="0.2">
      <c r="A849" s="37" t="s">
        <v>2436</v>
      </c>
      <c r="B849" s="37" t="s">
        <v>2398</v>
      </c>
      <c r="C849" s="37" t="s">
        <v>1538</v>
      </c>
      <c r="D849" s="37" t="s">
        <v>1534</v>
      </c>
      <c r="F849" s="40">
        <v>44138</v>
      </c>
      <c r="G849" s="40">
        <v>44201</v>
      </c>
      <c r="H849" s="37" t="s">
        <v>1537</v>
      </c>
      <c r="I849" s="37" t="s">
        <v>1536</v>
      </c>
      <c r="J849" s="37" t="s">
        <v>54</v>
      </c>
      <c r="K849" s="37" t="s">
        <v>2066</v>
      </c>
      <c r="L849" s="39">
        <v>10.15</v>
      </c>
      <c r="M849" s="37" t="s">
        <v>1887</v>
      </c>
      <c r="N849" s="37" t="s">
        <v>49</v>
      </c>
      <c r="O849" s="37" t="s">
        <v>48</v>
      </c>
      <c r="P849" s="37">
        <v>115</v>
      </c>
      <c r="Q849" s="40">
        <v>44524</v>
      </c>
      <c r="R849" s="40">
        <v>44749</v>
      </c>
      <c r="T849" s="37">
        <v>867</v>
      </c>
      <c r="U849" s="41">
        <v>7.43</v>
      </c>
      <c r="V849" s="37" t="s">
        <v>57</v>
      </c>
      <c r="W849" s="37" t="s">
        <v>56</v>
      </c>
      <c r="Y849" s="39">
        <v>10.210000000000001</v>
      </c>
      <c r="Z849" s="39">
        <v>10.87</v>
      </c>
      <c r="AA849" s="39">
        <v>0.5</v>
      </c>
      <c r="AE849" s="37" t="s">
        <v>1903</v>
      </c>
      <c r="AF849" s="37" t="s">
        <v>52</v>
      </c>
      <c r="AG849" s="37" t="s">
        <v>1535</v>
      </c>
      <c r="AH849" s="38">
        <v>7.3000000000000001E-3</v>
      </c>
    </row>
    <row r="850" spans="1:34" x14ac:dyDescent="0.2">
      <c r="A850" s="37" t="s">
        <v>2437</v>
      </c>
      <c r="B850" s="37" t="s">
        <v>2398</v>
      </c>
      <c r="C850" s="37" t="s">
        <v>1652</v>
      </c>
      <c r="D850" s="37" t="s">
        <v>1650</v>
      </c>
      <c r="E850" s="37" t="s">
        <v>1650</v>
      </c>
      <c r="F850" s="40">
        <v>44113</v>
      </c>
      <c r="G850" s="40">
        <v>44202</v>
      </c>
      <c r="H850" s="37">
        <v>24</v>
      </c>
      <c r="I850" s="37" t="s">
        <v>53</v>
      </c>
      <c r="J850" s="37" t="s">
        <v>54</v>
      </c>
      <c r="L850" s="39">
        <v>10</v>
      </c>
      <c r="M850" s="38">
        <v>0.33329999999999999</v>
      </c>
      <c r="N850" s="37" t="s">
        <v>140</v>
      </c>
      <c r="O850" s="37" t="s">
        <v>48</v>
      </c>
      <c r="P850" s="37">
        <v>230</v>
      </c>
      <c r="Q850" s="40">
        <v>44586</v>
      </c>
      <c r="R850" s="40">
        <v>44934</v>
      </c>
      <c r="T850" s="42">
        <v>1706</v>
      </c>
      <c r="U850" s="41">
        <v>7.42</v>
      </c>
      <c r="V850" s="37" t="s">
        <v>140</v>
      </c>
      <c r="W850" s="37" t="s">
        <v>48</v>
      </c>
      <c r="Y850" s="39">
        <v>9.83</v>
      </c>
      <c r="Z850" s="39">
        <v>10.210000000000001</v>
      </c>
      <c r="AA850" s="39">
        <v>1.1599999999999999</v>
      </c>
      <c r="AE850" s="37" t="s">
        <v>1814</v>
      </c>
      <c r="AF850" s="37" t="s">
        <v>52</v>
      </c>
      <c r="AG850" s="37" t="s">
        <v>1651</v>
      </c>
      <c r="AH850" s="38">
        <v>-1.7999999999999999E-2</v>
      </c>
    </row>
    <row r="851" spans="1:34" x14ac:dyDescent="0.2">
      <c r="A851" s="37" t="s">
        <v>2438</v>
      </c>
      <c r="B851" s="37" t="s">
        <v>2398</v>
      </c>
      <c r="C851" s="37" t="s">
        <v>531</v>
      </c>
      <c r="D851" s="37" t="s">
        <v>529</v>
      </c>
      <c r="E851" s="37" t="s">
        <v>528</v>
      </c>
      <c r="F851" s="40">
        <v>44183</v>
      </c>
      <c r="G851" s="40">
        <v>44202</v>
      </c>
      <c r="H851" s="37">
        <v>24</v>
      </c>
      <c r="I851" s="37" t="s">
        <v>69</v>
      </c>
      <c r="J851" s="37" t="s">
        <v>54</v>
      </c>
      <c r="L851" s="39">
        <v>10</v>
      </c>
      <c r="M851" s="38">
        <v>0.5</v>
      </c>
      <c r="N851" s="37" t="s">
        <v>49</v>
      </c>
      <c r="O851" s="37" t="s">
        <v>48</v>
      </c>
      <c r="P851" s="37">
        <v>345</v>
      </c>
      <c r="Q851" s="40">
        <v>44455</v>
      </c>
      <c r="R851" s="40">
        <v>44934</v>
      </c>
      <c r="T851" s="42">
        <v>2350</v>
      </c>
      <c r="U851" s="41">
        <v>6.81</v>
      </c>
      <c r="V851" s="37" t="s">
        <v>65</v>
      </c>
      <c r="W851" s="37" t="s">
        <v>48</v>
      </c>
      <c r="Y851" s="39">
        <v>9.92</v>
      </c>
      <c r="Z851" s="39">
        <v>10.49</v>
      </c>
      <c r="AA851" s="39">
        <v>1.22</v>
      </c>
      <c r="AD851" s="37" t="s">
        <v>2439</v>
      </c>
      <c r="AE851" s="37" t="s">
        <v>1786</v>
      </c>
      <c r="AF851" s="37" t="s">
        <v>51</v>
      </c>
      <c r="AG851" s="37" t="s">
        <v>530</v>
      </c>
      <c r="AH851" s="38">
        <v>-8.9999999999999993E-3</v>
      </c>
    </row>
    <row r="852" spans="1:34" x14ac:dyDescent="0.2">
      <c r="A852" s="37" t="s">
        <v>2440</v>
      </c>
      <c r="B852" s="37" t="s">
        <v>2398</v>
      </c>
      <c r="C852" s="37" t="s">
        <v>1511</v>
      </c>
      <c r="D852" s="37" t="s">
        <v>1509</v>
      </c>
      <c r="E852" s="37" t="s">
        <v>1508</v>
      </c>
      <c r="F852" s="40">
        <v>44183</v>
      </c>
      <c r="G852" s="40">
        <v>44203</v>
      </c>
      <c r="H852" s="37">
        <v>24</v>
      </c>
      <c r="I852" s="37" t="s">
        <v>69</v>
      </c>
      <c r="J852" s="37" t="s">
        <v>54</v>
      </c>
      <c r="L852" s="39">
        <v>10</v>
      </c>
      <c r="M852" s="38">
        <v>0.5</v>
      </c>
      <c r="N852" s="37" t="s">
        <v>140</v>
      </c>
      <c r="O852" s="37" t="s">
        <v>48</v>
      </c>
      <c r="P852" s="37">
        <v>230</v>
      </c>
      <c r="Q852" s="40">
        <v>44523</v>
      </c>
      <c r="R852" s="40">
        <v>44937</v>
      </c>
      <c r="T852" s="42">
        <v>1000</v>
      </c>
      <c r="U852" s="41">
        <v>4.3499999999999996</v>
      </c>
      <c r="V852" s="37" t="s">
        <v>147</v>
      </c>
      <c r="W852" s="37" t="s">
        <v>48</v>
      </c>
      <c r="Y852" s="39">
        <v>9.8800000000000008</v>
      </c>
      <c r="Z852" s="39">
        <v>10.130000000000001</v>
      </c>
      <c r="AA852" s="39">
        <v>0.52</v>
      </c>
      <c r="AE852" s="37" t="s">
        <v>1796</v>
      </c>
      <c r="AF852" s="37" t="s">
        <v>96</v>
      </c>
      <c r="AG852" s="37" t="s">
        <v>1510</v>
      </c>
      <c r="AH852" s="38">
        <v>-1.2E-2</v>
      </c>
    </row>
    <row r="853" spans="1:34" x14ac:dyDescent="0.2">
      <c r="A853" s="37" t="s">
        <v>2441</v>
      </c>
      <c r="B853" s="37" t="s">
        <v>2398</v>
      </c>
      <c r="C853" s="37" t="s">
        <v>591</v>
      </c>
      <c r="D853" s="37" t="s">
        <v>589</v>
      </c>
      <c r="E853" s="37" t="s">
        <v>588</v>
      </c>
      <c r="F853" s="40">
        <v>44187</v>
      </c>
      <c r="G853" s="40">
        <v>44204</v>
      </c>
      <c r="H853" s="37">
        <v>24</v>
      </c>
      <c r="I853" s="37" t="s">
        <v>69</v>
      </c>
      <c r="J853" s="37" t="s">
        <v>54</v>
      </c>
      <c r="L853" s="39">
        <v>10</v>
      </c>
      <c r="M853" s="38">
        <v>0.5</v>
      </c>
      <c r="N853" s="37" t="s">
        <v>49</v>
      </c>
      <c r="O853" s="37" t="s">
        <v>167</v>
      </c>
      <c r="P853" s="37">
        <v>230</v>
      </c>
      <c r="Q853" s="40">
        <v>44623</v>
      </c>
      <c r="R853" s="40">
        <v>44938</v>
      </c>
      <c r="T853" s="42">
        <v>1019</v>
      </c>
      <c r="U853" s="41">
        <v>4.43</v>
      </c>
      <c r="V853" s="37" t="s">
        <v>147</v>
      </c>
      <c r="W853" s="37" t="s">
        <v>48</v>
      </c>
      <c r="Y853" s="39">
        <v>9.82</v>
      </c>
      <c r="Z853" s="39">
        <v>9.9499999999999993</v>
      </c>
      <c r="AA853" s="39">
        <v>0.5</v>
      </c>
      <c r="AE853" s="37" t="s">
        <v>1786</v>
      </c>
      <c r="AF853" s="37" t="s">
        <v>59</v>
      </c>
      <c r="AG853" s="37" t="s">
        <v>590</v>
      </c>
      <c r="AH853" s="38">
        <v>-1.9E-2</v>
      </c>
    </row>
    <row r="854" spans="1:34" x14ac:dyDescent="0.2">
      <c r="A854" s="37" t="s">
        <v>2442</v>
      </c>
      <c r="B854" s="37" t="s">
        <v>2398</v>
      </c>
      <c r="C854" s="37" t="s">
        <v>1694</v>
      </c>
      <c r="D854" s="37" t="s">
        <v>1692</v>
      </c>
      <c r="E854" s="37" t="s">
        <v>1691</v>
      </c>
      <c r="F854" s="40">
        <v>44188</v>
      </c>
      <c r="G854" s="40">
        <v>44208</v>
      </c>
      <c r="H854" s="37">
        <v>24</v>
      </c>
      <c r="I854" s="37" t="s">
        <v>69</v>
      </c>
      <c r="J854" s="37" t="s">
        <v>54</v>
      </c>
      <c r="L854" s="39">
        <v>10</v>
      </c>
      <c r="M854" s="38">
        <v>0.5</v>
      </c>
      <c r="N854" s="37" t="s">
        <v>147</v>
      </c>
      <c r="O854" s="37" t="s">
        <v>48</v>
      </c>
      <c r="P854" s="37">
        <v>276</v>
      </c>
      <c r="Q854" s="40">
        <v>44530</v>
      </c>
      <c r="R854" s="40">
        <v>44940</v>
      </c>
      <c r="T854" s="42">
        <v>3300</v>
      </c>
      <c r="U854" s="41">
        <v>11.96</v>
      </c>
      <c r="V854" s="37" t="s">
        <v>72</v>
      </c>
      <c r="W854" s="37" t="s">
        <v>56</v>
      </c>
      <c r="Y854" s="39">
        <v>9.8800000000000008</v>
      </c>
      <c r="Z854" s="39">
        <v>9.99</v>
      </c>
      <c r="AA854" s="39">
        <v>0.3</v>
      </c>
      <c r="AE854" s="37" t="s">
        <v>1781</v>
      </c>
      <c r="AF854" s="37" t="s">
        <v>1065</v>
      </c>
      <c r="AG854" s="37" t="s">
        <v>1693</v>
      </c>
      <c r="AH854" s="38">
        <v>-1.2E-2</v>
      </c>
    </row>
    <row r="855" spans="1:34" x14ac:dyDescent="0.2">
      <c r="A855" s="37" t="s">
        <v>2443</v>
      </c>
      <c r="B855" s="37" t="s">
        <v>2398</v>
      </c>
      <c r="C855" s="37" t="s">
        <v>375</v>
      </c>
      <c r="D855" s="37" t="s">
        <v>373</v>
      </c>
      <c r="E855" s="37" t="s">
        <v>372</v>
      </c>
      <c r="F855" s="40">
        <v>44188</v>
      </c>
      <c r="G855" s="40">
        <v>44210</v>
      </c>
      <c r="H855" s="37">
        <v>24</v>
      </c>
      <c r="I855" s="37" t="s">
        <v>69</v>
      </c>
      <c r="J855" s="37" t="s">
        <v>54</v>
      </c>
      <c r="L855" s="39">
        <v>10</v>
      </c>
      <c r="M855" s="38">
        <v>0.5</v>
      </c>
      <c r="N855" s="37" t="s">
        <v>147</v>
      </c>
      <c r="O855" s="37" t="s">
        <v>48</v>
      </c>
      <c r="P855" s="37">
        <v>345</v>
      </c>
      <c r="Q855" s="40">
        <v>44424</v>
      </c>
      <c r="R855" s="40">
        <v>44945</v>
      </c>
      <c r="T855" s="42">
        <v>1790</v>
      </c>
      <c r="U855" s="41">
        <v>5.19</v>
      </c>
      <c r="V855" s="37" t="s">
        <v>167</v>
      </c>
      <c r="W855" s="37" t="s">
        <v>48</v>
      </c>
      <c r="Y855" s="39">
        <v>9.77</v>
      </c>
      <c r="Z855" s="39">
        <v>9.91</v>
      </c>
      <c r="AA855" s="39">
        <v>0.3</v>
      </c>
      <c r="AE855" s="37" t="s">
        <v>1805</v>
      </c>
      <c r="AF855" s="37" t="s">
        <v>51</v>
      </c>
      <c r="AG855" s="37" t="s">
        <v>374</v>
      </c>
      <c r="AH855" s="38">
        <v>-2.4E-2</v>
      </c>
    </row>
    <row r="856" spans="1:34" x14ac:dyDescent="0.2">
      <c r="A856" s="37" t="s">
        <v>2444</v>
      </c>
      <c r="B856" s="37" t="s">
        <v>2398</v>
      </c>
      <c r="C856" s="37" t="s">
        <v>1697</v>
      </c>
      <c r="D856" s="37" t="s">
        <v>1695</v>
      </c>
      <c r="F856" s="40">
        <v>44188</v>
      </c>
      <c r="G856" s="40">
        <v>44211</v>
      </c>
      <c r="H856" s="37">
        <v>24</v>
      </c>
      <c r="I856" s="37" t="s">
        <v>69</v>
      </c>
      <c r="J856" s="37" t="s">
        <v>54</v>
      </c>
      <c r="L856" s="39">
        <v>10</v>
      </c>
      <c r="M856" s="38">
        <v>0.5</v>
      </c>
      <c r="N856" s="37" t="s">
        <v>147</v>
      </c>
      <c r="O856" s="37" t="s">
        <v>48</v>
      </c>
      <c r="P856" s="37">
        <v>275</v>
      </c>
      <c r="Q856" s="40">
        <v>44484</v>
      </c>
      <c r="R856" s="40">
        <v>44946</v>
      </c>
      <c r="T856" s="42">
        <v>2715</v>
      </c>
      <c r="U856" s="41">
        <v>9.8699999999999992</v>
      </c>
      <c r="V856" s="37" t="s">
        <v>156</v>
      </c>
      <c r="W856" s="37" t="s">
        <v>167</v>
      </c>
      <c r="Y856" s="39">
        <v>9.8800000000000008</v>
      </c>
      <c r="Z856" s="39">
        <v>10.07</v>
      </c>
      <c r="AA856" s="39">
        <v>0.45</v>
      </c>
      <c r="AE856" s="37" t="s">
        <v>1419</v>
      </c>
      <c r="AF856" s="37" t="s">
        <v>52</v>
      </c>
      <c r="AG856" s="37" t="s">
        <v>1696</v>
      </c>
      <c r="AH856" s="38">
        <v>-1.2E-2</v>
      </c>
    </row>
    <row r="857" spans="1:34" x14ac:dyDescent="0.2">
      <c r="A857" s="37" t="s">
        <v>2445</v>
      </c>
      <c r="B857" s="37" t="s">
        <v>2398</v>
      </c>
      <c r="C857" s="37" t="s">
        <v>1055</v>
      </c>
      <c r="D857" s="37" t="s">
        <v>1053</v>
      </c>
      <c r="E857" s="37" t="s">
        <v>1052</v>
      </c>
      <c r="F857" s="40">
        <v>44194</v>
      </c>
      <c r="G857" s="40">
        <v>44216</v>
      </c>
      <c r="H857" s="37">
        <v>24</v>
      </c>
      <c r="I857" s="37" t="s">
        <v>53</v>
      </c>
      <c r="J857" s="37" t="s">
        <v>54</v>
      </c>
      <c r="L857" s="39">
        <v>10</v>
      </c>
      <c r="M857" s="38">
        <v>0.33329999999999999</v>
      </c>
      <c r="N857" s="37" t="s">
        <v>79</v>
      </c>
      <c r="O857" s="37" t="s">
        <v>48</v>
      </c>
      <c r="P857" s="37">
        <v>345</v>
      </c>
      <c r="Q857" s="40">
        <v>44405</v>
      </c>
      <c r="R857" s="40">
        <v>44948</v>
      </c>
      <c r="T857" s="42">
        <v>1130</v>
      </c>
      <c r="U857" s="41">
        <v>3.28</v>
      </c>
      <c r="V857" s="37" t="s">
        <v>49</v>
      </c>
      <c r="W857" s="37" t="s">
        <v>216</v>
      </c>
      <c r="Y857" s="39">
        <v>9.9499999999999993</v>
      </c>
      <c r="Z857" s="39">
        <v>10.029999999999999</v>
      </c>
      <c r="AA857" s="39">
        <v>0.41</v>
      </c>
      <c r="AE857" s="37" t="s">
        <v>1895</v>
      </c>
      <c r="AF857" s="37" t="s">
        <v>90</v>
      </c>
      <c r="AG857" s="37" t="s">
        <v>1054</v>
      </c>
      <c r="AH857" s="38">
        <v>-6.0000000000000001E-3</v>
      </c>
    </row>
    <row r="858" spans="1:34" x14ac:dyDescent="0.2">
      <c r="A858" s="37" t="s">
        <v>2446</v>
      </c>
      <c r="B858" s="37" t="s">
        <v>2398</v>
      </c>
      <c r="C858" s="37" t="s">
        <v>688</v>
      </c>
      <c r="D858" s="37" t="s">
        <v>686</v>
      </c>
      <c r="F858" s="40">
        <v>44200</v>
      </c>
      <c r="G858" s="40">
        <v>44218</v>
      </c>
      <c r="H858" s="37">
        <v>24</v>
      </c>
      <c r="I858" s="37" t="s">
        <v>53</v>
      </c>
      <c r="J858" s="37" t="s">
        <v>54</v>
      </c>
      <c r="L858" s="39">
        <v>10</v>
      </c>
      <c r="M858" s="38">
        <v>0.33329999999999999</v>
      </c>
      <c r="N858" s="37" t="s">
        <v>79</v>
      </c>
      <c r="O858" s="37" t="s">
        <v>48</v>
      </c>
      <c r="P858" s="37">
        <v>379.5</v>
      </c>
      <c r="Q858" s="40">
        <v>44546</v>
      </c>
      <c r="R858" s="40">
        <v>44952</v>
      </c>
      <c r="T858" s="42">
        <v>1300</v>
      </c>
      <c r="U858" s="41">
        <v>3.43</v>
      </c>
      <c r="V858" s="37" t="s">
        <v>49</v>
      </c>
      <c r="W858" s="37" t="s">
        <v>48</v>
      </c>
      <c r="Y858" s="39">
        <v>9.86</v>
      </c>
      <c r="Z858" s="39">
        <v>9.93</v>
      </c>
      <c r="AA858" s="39">
        <v>0.33</v>
      </c>
      <c r="AE858" s="37" t="s">
        <v>1788</v>
      </c>
      <c r="AF858" s="37" t="s">
        <v>52</v>
      </c>
      <c r="AG858" s="37" t="s">
        <v>687</v>
      </c>
      <c r="AH858" s="38">
        <v>-1.4999999999999999E-2</v>
      </c>
    </row>
    <row r="859" spans="1:34" x14ac:dyDescent="0.2">
      <c r="A859" s="37" t="s">
        <v>2447</v>
      </c>
      <c r="B859" s="37" t="s">
        <v>2398</v>
      </c>
      <c r="C859" s="37" t="s">
        <v>1523</v>
      </c>
      <c r="D859" s="37" t="s">
        <v>1521</v>
      </c>
      <c r="E859" s="37" t="s">
        <v>1520</v>
      </c>
      <c r="F859" s="40">
        <v>44196</v>
      </c>
      <c r="G859" s="40">
        <v>44222</v>
      </c>
      <c r="H859" s="37">
        <v>24</v>
      </c>
      <c r="I859" s="37" t="s">
        <v>69</v>
      </c>
      <c r="J859" s="37" t="s">
        <v>54</v>
      </c>
      <c r="L859" s="39">
        <v>10</v>
      </c>
      <c r="M859" s="38">
        <v>0.5</v>
      </c>
      <c r="N859" s="37" t="s">
        <v>130</v>
      </c>
      <c r="O859" s="37" t="s">
        <v>48</v>
      </c>
      <c r="P859" s="37">
        <v>230</v>
      </c>
      <c r="Q859" s="40">
        <v>44508</v>
      </c>
      <c r="R859" s="40">
        <v>44954</v>
      </c>
      <c r="T859" s="37">
        <v>352</v>
      </c>
      <c r="U859" s="41">
        <v>1.53</v>
      </c>
      <c r="V859" s="37" t="s">
        <v>130</v>
      </c>
      <c r="W859" s="37" t="s">
        <v>56</v>
      </c>
      <c r="Y859" s="39">
        <v>9.84</v>
      </c>
      <c r="Z859" s="39">
        <v>9.9499999999999993</v>
      </c>
      <c r="AA859" s="39">
        <v>0.19</v>
      </c>
      <c r="AE859" s="37" t="s">
        <v>1419</v>
      </c>
      <c r="AF859" s="37" t="s">
        <v>52</v>
      </c>
      <c r="AG859" s="37" t="s">
        <v>1522</v>
      </c>
      <c r="AH859" s="38">
        <v>-1.7000000000000001E-2</v>
      </c>
    </row>
    <row r="860" spans="1:34" x14ac:dyDescent="0.2">
      <c r="A860" s="37" t="s">
        <v>2448</v>
      </c>
      <c r="B860" s="37" t="s">
        <v>2398</v>
      </c>
      <c r="C860" s="37" t="s">
        <v>1461</v>
      </c>
      <c r="D860" s="37" t="s">
        <v>1462</v>
      </c>
      <c r="F860" s="40">
        <v>44196</v>
      </c>
      <c r="G860" s="40">
        <v>44222</v>
      </c>
      <c r="H860" s="37">
        <v>24</v>
      </c>
      <c r="I860" s="37" t="s">
        <v>83</v>
      </c>
      <c r="L860" s="39">
        <v>10</v>
      </c>
      <c r="M860" s="38">
        <v>0</v>
      </c>
      <c r="N860" s="37" t="s">
        <v>79</v>
      </c>
      <c r="O860" s="37" t="s">
        <v>167</v>
      </c>
      <c r="P860" s="37">
        <v>299</v>
      </c>
      <c r="Q860" s="40">
        <v>44400</v>
      </c>
      <c r="R860" s="40">
        <v>44954</v>
      </c>
      <c r="T860" s="42">
        <v>1350</v>
      </c>
      <c r="U860" s="41">
        <v>4.5199999999999996</v>
      </c>
      <c r="V860" s="37" t="s">
        <v>235</v>
      </c>
      <c r="W860" s="37" t="s">
        <v>167</v>
      </c>
      <c r="Y860" s="39">
        <v>9.9700000000000006</v>
      </c>
      <c r="AE860" s="37" t="s">
        <v>1786</v>
      </c>
      <c r="AF860" s="37" t="s">
        <v>52</v>
      </c>
      <c r="AG860" s="37" t="s">
        <v>1463</v>
      </c>
      <c r="AH860" s="38">
        <v>-3.5999999999999999E-3</v>
      </c>
    </row>
    <row r="861" spans="1:34" x14ac:dyDescent="0.2">
      <c r="A861" s="37" t="s">
        <v>902</v>
      </c>
      <c r="B861" s="37" t="s">
        <v>2398</v>
      </c>
      <c r="C861" s="37" t="s">
        <v>903</v>
      </c>
      <c r="D861" s="37" t="s">
        <v>900</v>
      </c>
      <c r="E861" s="37" t="s">
        <v>899</v>
      </c>
      <c r="F861" s="40">
        <v>44204</v>
      </c>
      <c r="G861" s="40">
        <v>44224</v>
      </c>
      <c r="H861" s="37">
        <v>24</v>
      </c>
      <c r="I861" s="37" t="s">
        <v>69</v>
      </c>
      <c r="J861" s="37" t="s">
        <v>54</v>
      </c>
      <c r="L861" s="39">
        <v>10</v>
      </c>
      <c r="M861" s="38">
        <v>0.5</v>
      </c>
      <c r="N861" s="37" t="s">
        <v>156</v>
      </c>
      <c r="O861" s="37" t="s">
        <v>48</v>
      </c>
      <c r="P861" s="37">
        <v>241.5</v>
      </c>
      <c r="Q861" s="40">
        <v>44550</v>
      </c>
      <c r="R861" s="40">
        <v>44958</v>
      </c>
      <c r="T861" s="37">
        <v>842</v>
      </c>
      <c r="U861" s="41">
        <v>3.49</v>
      </c>
      <c r="V861" s="37" t="s">
        <v>156</v>
      </c>
      <c r="W861" s="37" t="s">
        <v>48</v>
      </c>
      <c r="Y861" s="39">
        <v>9.89</v>
      </c>
      <c r="Z861" s="39">
        <v>10</v>
      </c>
      <c r="AA861" s="39">
        <v>0.27</v>
      </c>
      <c r="AE861" s="37" t="s">
        <v>1419</v>
      </c>
      <c r="AF861" s="37" t="s">
        <v>136</v>
      </c>
      <c r="AG861" s="37" t="s">
        <v>901</v>
      </c>
      <c r="AH861" s="38">
        <v>-1.2E-2</v>
      </c>
    </row>
    <row r="862" spans="1:34" x14ac:dyDescent="0.2">
      <c r="A862" s="37" t="s">
        <v>2449</v>
      </c>
      <c r="B862" s="37" t="s">
        <v>2398</v>
      </c>
      <c r="C862" s="37" t="s">
        <v>737</v>
      </c>
      <c r="D862" s="37" t="s">
        <v>735</v>
      </c>
      <c r="F862" s="40">
        <v>44210</v>
      </c>
      <c r="G862" s="40">
        <v>44229</v>
      </c>
      <c r="H862" s="37">
        <v>24</v>
      </c>
      <c r="I862" s="37" t="s">
        <v>69</v>
      </c>
      <c r="J862" s="37" t="s">
        <v>54</v>
      </c>
      <c r="L862" s="39">
        <v>10</v>
      </c>
      <c r="M862" s="38">
        <v>0.5</v>
      </c>
      <c r="N862" s="37" t="s">
        <v>79</v>
      </c>
      <c r="O862" s="37" t="s">
        <v>56</v>
      </c>
      <c r="P862" s="37">
        <v>276</v>
      </c>
      <c r="Q862" s="40">
        <v>44398</v>
      </c>
      <c r="R862" s="40">
        <v>44961</v>
      </c>
      <c r="T862" s="37">
        <v>959</v>
      </c>
      <c r="U862" s="41">
        <v>3.47</v>
      </c>
      <c r="V862" s="37" t="s">
        <v>72</v>
      </c>
      <c r="W862" s="37" t="s">
        <v>56</v>
      </c>
      <c r="Y862" s="39">
        <v>9.75</v>
      </c>
      <c r="Z862" s="39">
        <v>9.8000000000000007</v>
      </c>
      <c r="AA862" s="39">
        <v>0.17</v>
      </c>
      <c r="AE862" s="37" t="s">
        <v>1828</v>
      </c>
      <c r="AF862" s="37" t="s">
        <v>111</v>
      </c>
      <c r="AG862" s="37" t="s">
        <v>736</v>
      </c>
      <c r="AH862" s="38">
        <v>-2.5000000000000001E-2</v>
      </c>
    </row>
    <row r="863" spans="1:34" x14ac:dyDescent="0.2">
      <c r="A863" s="37" t="s">
        <v>2450</v>
      </c>
      <c r="B863" s="37" t="s">
        <v>2398</v>
      </c>
      <c r="C863" s="37" t="s">
        <v>493</v>
      </c>
      <c r="D863" s="37" t="s">
        <v>491</v>
      </c>
      <c r="E863" s="37" t="s">
        <v>490</v>
      </c>
      <c r="F863" s="40">
        <v>44215</v>
      </c>
      <c r="G863" s="40">
        <v>44232</v>
      </c>
      <c r="H863" s="37" t="s">
        <v>116</v>
      </c>
      <c r="I863" s="37" t="s">
        <v>137</v>
      </c>
      <c r="J863" s="37" t="s">
        <v>158</v>
      </c>
      <c r="L863" s="39">
        <v>10</v>
      </c>
      <c r="M863" s="38">
        <v>0.5</v>
      </c>
      <c r="N863" s="37" t="s">
        <v>49</v>
      </c>
      <c r="O863" s="37" t="s">
        <v>48</v>
      </c>
      <c r="P863" s="37">
        <v>201.3</v>
      </c>
      <c r="Q863" s="40">
        <v>44504</v>
      </c>
      <c r="R863" s="40">
        <v>44782</v>
      </c>
      <c r="T863" s="42">
        <v>1428</v>
      </c>
      <c r="U863" s="41">
        <v>7.1</v>
      </c>
      <c r="V863" s="37" t="s">
        <v>72</v>
      </c>
      <c r="W863" s="37" t="s">
        <v>56</v>
      </c>
      <c r="Y863" s="39">
        <v>9.9</v>
      </c>
      <c r="Z863" s="39">
        <v>10.119999999999999</v>
      </c>
      <c r="AA863" s="39">
        <v>0.25</v>
      </c>
      <c r="AE863" s="37" t="s">
        <v>1379</v>
      </c>
      <c r="AF863" s="37" t="s">
        <v>87</v>
      </c>
      <c r="AG863" s="37" t="s">
        <v>492</v>
      </c>
      <c r="AH863" s="38">
        <v>-0.01</v>
      </c>
    </row>
    <row r="864" spans="1:34" x14ac:dyDescent="0.2">
      <c r="A864" s="37" t="s">
        <v>2451</v>
      </c>
      <c r="B864" s="37" t="s">
        <v>2398</v>
      </c>
      <c r="C864" s="37" t="s">
        <v>1029</v>
      </c>
      <c r="D864" s="37" t="s">
        <v>1028</v>
      </c>
      <c r="E864" s="37" t="s">
        <v>1027</v>
      </c>
      <c r="F864" s="40">
        <v>44216</v>
      </c>
      <c r="G864" s="40">
        <v>44232</v>
      </c>
      <c r="H864" s="37">
        <v>24</v>
      </c>
      <c r="I864" s="37" t="s">
        <v>119</v>
      </c>
      <c r="J864" s="37" t="s">
        <v>54</v>
      </c>
      <c r="L864" s="39">
        <v>10</v>
      </c>
      <c r="M864" s="38">
        <v>0.2</v>
      </c>
      <c r="N864" s="37" t="s">
        <v>49</v>
      </c>
      <c r="O864" s="37" t="s">
        <v>48</v>
      </c>
      <c r="P864" s="37">
        <v>345</v>
      </c>
      <c r="Q864" s="40">
        <v>44460</v>
      </c>
      <c r="R864" s="40">
        <v>44966</v>
      </c>
      <c r="T864" s="42">
        <v>1054</v>
      </c>
      <c r="U864" s="41">
        <v>3.06</v>
      </c>
      <c r="V864" s="37" t="s">
        <v>147</v>
      </c>
      <c r="W864" s="37" t="s">
        <v>56</v>
      </c>
      <c r="Y864" s="39">
        <v>9.84</v>
      </c>
      <c r="Z864" s="39">
        <v>9.92</v>
      </c>
      <c r="AA864" s="39">
        <v>0.45</v>
      </c>
      <c r="AE864" s="37" t="s">
        <v>1805</v>
      </c>
      <c r="AF864" s="37" t="s">
        <v>149</v>
      </c>
      <c r="AG864" s="37" t="s">
        <v>1025</v>
      </c>
      <c r="AH864" s="38">
        <v>-1.7000000000000001E-2</v>
      </c>
    </row>
    <row r="865" spans="1:34" x14ac:dyDescent="0.2">
      <c r="A865" s="37" t="s">
        <v>2452</v>
      </c>
      <c r="B865" s="37" t="s">
        <v>2398</v>
      </c>
      <c r="C865" s="37" t="s">
        <v>194</v>
      </c>
      <c r="D865" s="37" t="s">
        <v>191</v>
      </c>
      <c r="F865" s="40">
        <v>44183</v>
      </c>
      <c r="G865" s="40">
        <v>44236</v>
      </c>
      <c r="H865" s="37" t="s">
        <v>193</v>
      </c>
      <c r="I865" s="37" t="s">
        <v>126</v>
      </c>
      <c r="J865" s="37" t="s">
        <v>158</v>
      </c>
      <c r="K865" s="37" t="s">
        <v>2066</v>
      </c>
      <c r="L865" s="39">
        <v>10.1</v>
      </c>
      <c r="M865" s="37" t="s">
        <v>1887</v>
      </c>
      <c r="N865" s="37" t="s">
        <v>79</v>
      </c>
      <c r="O865" s="37" t="s">
        <v>167</v>
      </c>
      <c r="P865" s="37">
        <v>46</v>
      </c>
      <c r="Q865" s="40">
        <v>44357</v>
      </c>
      <c r="R865" s="40">
        <v>44603</v>
      </c>
      <c r="T865" s="37">
        <v>400</v>
      </c>
      <c r="U865" s="41">
        <v>8.61</v>
      </c>
      <c r="V865" s="37" t="s">
        <v>49</v>
      </c>
      <c r="W865" s="37" t="s">
        <v>167</v>
      </c>
      <c r="Y865" s="39">
        <v>10.11</v>
      </c>
      <c r="Z865" s="39">
        <v>10.41</v>
      </c>
      <c r="AA865" s="39">
        <v>0.12</v>
      </c>
      <c r="AE865" s="37" t="s">
        <v>1790</v>
      </c>
      <c r="AF865" s="37" t="s">
        <v>192</v>
      </c>
      <c r="AG865" s="37" t="s">
        <v>167</v>
      </c>
      <c r="AH865" s="38">
        <v>0</v>
      </c>
    </row>
    <row r="866" spans="1:34" x14ac:dyDescent="0.2">
      <c r="A866" s="37" t="s">
        <v>2453</v>
      </c>
      <c r="B866" s="37" t="s">
        <v>2398</v>
      </c>
      <c r="C866" s="37" t="s">
        <v>362</v>
      </c>
      <c r="D866" s="37" t="s">
        <v>360</v>
      </c>
      <c r="E866" s="37" t="s">
        <v>359</v>
      </c>
      <c r="F866" s="40">
        <v>44211</v>
      </c>
      <c r="G866" s="40">
        <v>44236</v>
      </c>
      <c r="H866" s="37" t="s">
        <v>150</v>
      </c>
      <c r="I866" s="37" t="s">
        <v>176</v>
      </c>
      <c r="J866" s="37" t="s">
        <v>54</v>
      </c>
      <c r="L866" s="39">
        <v>10</v>
      </c>
      <c r="M866" s="38">
        <v>0.25</v>
      </c>
      <c r="N866" s="37" t="s">
        <v>57</v>
      </c>
      <c r="O866" s="37" t="s">
        <v>56</v>
      </c>
      <c r="P866" s="37">
        <v>552</v>
      </c>
      <c r="Q866" s="40">
        <v>44405</v>
      </c>
      <c r="R866" s="40">
        <v>44968</v>
      </c>
      <c r="T866" s="42">
        <v>2650</v>
      </c>
      <c r="U866" s="41">
        <v>4.8</v>
      </c>
      <c r="V866" s="37" t="s">
        <v>65</v>
      </c>
      <c r="W866" s="37" t="s">
        <v>219</v>
      </c>
      <c r="Y866" s="39">
        <v>9.6999999999999993</v>
      </c>
      <c r="Z866" s="39">
        <v>9.91</v>
      </c>
      <c r="AA866" s="39">
        <v>0.96</v>
      </c>
      <c r="AE866" s="37" t="s">
        <v>1782</v>
      </c>
      <c r="AF866" s="37" t="s">
        <v>90</v>
      </c>
      <c r="AG866" s="37" t="s">
        <v>361</v>
      </c>
      <c r="AH866" s="38">
        <v>-0.03</v>
      </c>
    </row>
    <row r="867" spans="1:34" x14ac:dyDescent="0.2">
      <c r="A867" s="37" t="s">
        <v>2454</v>
      </c>
      <c r="B867" s="37" t="s">
        <v>2398</v>
      </c>
      <c r="C867" s="37" t="s">
        <v>1359</v>
      </c>
      <c r="D867" s="37" t="s">
        <v>1357</v>
      </c>
      <c r="E867" s="37" t="s">
        <v>1356</v>
      </c>
      <c r="F867" s="40">
        <v>44217</v>
      </c>
      <c r="G867" s="40">
        <v>44236</v>
      </c>
      <c r="H867" s="37">
        <v>24</v>
      </c>
      <c r="I867" s="37" t="s">
        <v>53</v>
      </c>
      <c r="J867" s="37" t="s">
        <v>54</v>
      </c>
      <c r="L867" s="39">
        <v>10</v>
      </c>
      <c r="M867" s="38">
        <v>0.33329999999999999</v>
      </c>
      <c r="N867" s="37" t="s">
        <v>235</v>
      </c>
      <c r="O867" s="37" t="s">
        <v>48</v>
      </c>
      <c r="P867" s="37">
        <v>276</v>
      </c>
      <c r="Q867" s="40">
        <v>44510</v>
      </c>
      <c r="R867" s="40">
        <v>44968</v>
      </c>
      <c r="T867" s="37">
        <v>808</v>
      </c>
      <c r="U867" s="41">
        <v>2.93</v>
      </c>
      <c r="V867" s="37" t="s">
        <v>235</v>
      </c>
      <c r="W867" s="37" t="s">
        <v>48</v>
      </c>
      <c r="Y867" s="39">
        <v>9.8699999999999992</v>
      </c>
      <c r="Z867" s="39">
        <v>9.99</v>
      </c>
      <c r="AA867" s="39">
        <v>0.39</v>
      </c>
      <c r="AE867" s="37" t="s">
        <v>1841</v>
      </c>
      <c r="AF867" s="37" t="s">
        <v>59</v>
      </c>
      <c r="AG867" s="37" t="s">
        <v>1358</v>
      </c>
      <c r="AH867" s="38">
        <v>-1.4E-2</v>
      </c>
    </row>
    <row r="868" spans="1:34" x14ac:dyDescent="0.2">
      <c r="A868" s="37" t="s">
        <v>2455</v>
      </c>
      <c r="B868" s="37" t="s">
        <v>2398</v>
      </c>
      <c r="C868" s="37" t="s">
        <v>422</v>
      </c>
      <c r="D868" s="37" t="s">
        <v>420</v>
      </c>
      <c r="E868" s="37" t="s">
        <v>419</v>
      </c>
      <c r="F868" s="40">
        <v>44223</v>
      </c>
      <c r="G868" s="40">
        <v>44239</v>
      </c>
      <c r="H868" s="37">
        <v>24</v>
      </c>
      <c r="I868" s="37" t="s">
        <v>176</v>
      </c>
      <c r="J868" s="37" t="s">
        <v>54</v>
      </c>
      <c r="L868" s="39">
        <v>10</v>
      </c>
      <c r="M868" s="38">
        <v>0.25</v>
      </c>
      <c r="N868" s="37" t="s">
        <v>79</v>
      </c>
      <c r="O868" s="37" t="s">
        <v>48</v>
      </c>
      <c r="P868" s="37">
        <v>345</v>
      </c>
      <c r="Q868" s="40">
        <v>44531</v>
      </c>
      <c r="R868" s="40">
        <v>44974</v>
      </c>
      <c r="T868" s="37">
        <v>816</v>
      </c>
      <c r="U868" s="41">
        <v>2.37</v>
      </c>
      <c r="V868" s="37" t="s">
        <v>57</v>
      </c>
      <c r="W868" s="37" t="s">
        <v>56</v>
      </c>
      <c r="Y868" s="39">
        <v>9.8699999999999992</v>
      </c>
      <c r="Z868" s="39">
        <v>9.9700000000000006</v>
      </c>
      <c r="AA868" s="39">
        <v>0.5</v>
      </c>
      <c r="AE868" s="37" t="s">
        <v>1811</v>
      </c>
      <c r="AF868" s="37" t="s">
        <v>75</v>
      </c>
      <c r="AG868" s="37" t="s">
        <v>421</v>
      </c>
      <c r="AH868" s="38">
        <v>-1.2999999999999999E-2</v>
      </c>
    </row>
    <row r="869" spans="1:34" x14ac:dyDescent="0.2">
      <c r="A869" s="37" t="s">
        <v>2456</v>
      </c>
      <c r="B869" s="37" t="s">
        <v>2398</v>
      </c>
      <c r="C869" s="37" t="s">
        <v>471</v>
      </c>
      <c r="D869" s="37" t="s">
        <v>469</v>
      </c>
      <c r="F869" s="40">
        <v>44223</v>
      </c>
      <c r="G869" s="40">
        <v>44239</v>
      </c>
      <c r="H869" s="37">
        <v>24</v>
      </c>
      <c r="I869" s="37" t="s">
        <v>53</v>
      </c>
      <c r="J869" s="37" t="s">
        <v>54</v>
      </c>
      <c r="L869" s="39">
        <v>10</v>
      </c>
      <c r="M869" s="38">
        <v>0.33329999999999999</v>
      </c>
      <c r="N869" s="37" t="s">
        <v>49</v>
      </c>
      <c r="O869" s="37" t="s">
        <v>56</v>
      </c>
      <c r="P869" s="37">
        <v>253</v>
      </c>
      <c r="Q869" s="40">
        <v>44510</v>
      </c>
      <c r="R869" s="40">
        <v>44974</v>
      </c>
      <c r="T869" s="37">
        <v>950</v>
      </c>
      <c r="U869" s="41">
        <v>3.75</v>
      </c>
      <c r="V869" s="37" t="s">
        <v>49</v>
      </c>
      <c r="W869" s="37" t="s">
        <v>48</v>
      </c>
      <c r="Y869" s="39">
        <v>9.82</v>
      </c>
      <c r="Z869" s="39">
        <v>9.93</v>
      </c>
      <c r="AA869" s="39">
        <v>0.2</v>
      </c>
      <c r="AE869" s="37" t="s">
        <v>1784</v>
      </c>
      <c r="AF869" s="37" t="s">
        <v>96</v>
      </c>
      <c r="AG869" s="37" t="s">
        <v>470</v>
      </c>
      <c r="AH869" s="38">
        <v>-1.7999999999999999E-2</v>
      </c>
    </row>
    <row r="870" spans="1:34" x14ac:dyDescent="0.2">
      <c r="A870" s="37" t="s">
        <v>2457</v>
      </c>
      <c r="B870" s="37" t="s">
        <v>2398</v>
      </c>
      <c r="C870" s="37" t="s">
        <v>303</v>
      </c>
      <c r="D870" s="37" t="s">
        <v>302</v>
      </c>
      <c r="E870" s="37" t="s">
        <v>301</v>
      </c>
      <c r="F870" s="40">
        <v>44223</v>
      </c>
      <c r="G870" s="40">
        <v>44239</v>
      </c>
      <c r="H870" s="37">
        <v>24</v>
      </c>
      <c r="I870" s="37" t="s">
        <v>69</v>
      </c>
      <c r="J870" s="37" t="s">
        <v>54</v>
      </c>
      <c r="L870" s="39">
        <v>10</v>
      </c>
      <c r="M870" s="38">
        <v>0.5</v>
      </c>
      <c r="N870" s="37" t="s">
        <v>276</v>
      </c>
      <c r="O870" s="37" t="s">
        <v>48</v>
      </c>
      <c r="P870" s="37">
        <v>200</v>
      </c>
      <c r="Q870" s="40">
        <v>44509</v>
      </c>
      <c r="R870" s="40">
        <v>44974</v>
      </c>
      <c r="T870" s="37">
        <v>300</v>
      </c>
      <c r="U870" s="41">
        <v>1.5</v>
      </c>
      <c r="V870" s="37" t="s">
        <v>276</v>
      </c>
      <c r="W870" s="37" t="s">
        <v>56</v>
      </c>
      <c r="Y870" s="39">
        <v>9.92</v>
      </c>
      <c r="Z870" s="39">
        <v>10.06</v>
      </c>
      <c r="AA870" s="39">
        <v>0.35</v>
      </c>
      <c r="AE870" s="37" t="s">
        <v>1800</v>
      </c>
      <c r="AF870" s="37" t="s">
        <v>59</v>
      </c>
      <c r="AG870" s="37" t="s">
        <v>276</v>
      </c>
      <c r="AH870" s="38">
        <v>-8.9999999999999993E-3</v>
      </c>
    </row>
    <row r="871" spans="1:34" x14ac:dyDescent="0.2">
      <c r="A871" s="37" t="s">
        <v>2458</v>
      </c>
      <c r="B871" s="37" t="s">
        <v>2398</v>
      </c>
      <c r="C871" s="37" t="s">
        <v>1474</v>
      </c>
      <c r="D871" s="37" t="s">
        <v>1472</v>
      </c>
      <c r="E871" s="37" t="s">
        <v>1471</v>
      </c>
      <c r="F871" s="40">
        <v>44204</v>
      </c>
      <c r="G871" s="40">
        <v>44246</v>
      </c>
      <c r="H871" s="37">
        <v>24</v>
      </c>
      <c r="I871" s="37" t="s">
        <v>53</v>
      </c>
      <c r="J871" s="37" t="s">
        <v>54</v>
      </c>
      <c r="L871" s="39">
        <v>10</v>
      </c>
      <c r="M871" s="38">
        <v>0.33329999999999999</v>
      </c>
      <c r="N871" s="37" t="s">
        <v>79</v>
      </c>
      <c r="O871" s="37" t="s">
        <v>48</v>
      </c>
      <c r="P871" s="37">
        <v>172.5</v>
      </c>
      <c r="Q871" s="40">
        <v>44494</v>
      </c>
      <c r="R871" s="40">
        <v>44980</v>
      </c>
      <c r="T871" s="37">
        <v>713</v>
      </c>
      <c r="U871" s="41">
        <v>4.13</v>
      </c>
      <c r="V871" s="37" t="s">
        <v>140</v>
      </c>
      <c r="W871" s="37" t="s">
        <v>48</v>
      </c>
      <c r="Y871" s="39">
        <v>9.89</v>
      </c>
      <c r="Z871" s="39">
        <v>10.28</v>
      </c>
      <c r="AA871" s="39">
        <v>0.91</v>
      </c>
      <c r="AE871" s="37" t="s">
        <v>1865</v>
      </c>
      <c r="AF871" s="37" t="s">
        <v>68</v>
      </c>
      <c r="AG871" s="37" t="s">
        <v>1473</v>
      </c>
      <c r="AH871" s="38">
        <v>-1.11E-2</v>
      </c>
    </row>
    <row r="872" spans="1:34" x14ac:dyDescent="0.2">
      <c r="A872" s="37" t="s">
        <v>2459</v>
      </c>
      <c r="B872" s="37" t="s">
        <v>2398</v>
      </c>
      <c r="C872" s="37" t="s">
        <v>1420</v>
      </c>
      <c r="D872" s="37" t="s">
        <v>1417</v>
      </c>
      <c r="F872" s="40">
        <v>44225</v>
      </c>
      <c r="G872" s="40">
        <v>44246</v>
      </c>
      <c r="H872" s="37">
        <v>24</v>
      </c>
      <c r="I872" s="37" t="s">
        <v>176</v>
      </c>
      <c r="J872" s="37" t="s">
        <v>54</v>
      </c>
      <c r="L872" s="39">
        <v>10</v>
      </c>
      <c r="M872" s="38">
        <v>0.25</v>
      </c>
      <c r="N872" s="37" t="s">
        <v>79</v>
      </c>
      <c r="O872" s="37" t="s">
        <v>48</v>
      </c>
      <c r="P872" s="37">
        <v>300</v>
      </c>
      <c r="Q872" s="40">
        <v>44531</v>
      </c>
      <c r="R872" s="40">
        <v>44980</v>
      </c>
      <c r="T872" s="42">
        <v>2231</v>
      </c>
      <c r="U872" s="41">
        <v>7.44</v>
      </c>
      <c r="V872" s="37" t="s">
        <v>140</v>
      </c>
      <c r="W872" s="37" t="s">
        <v>48</v>
      </c>
      <c r="Y872" s="39">
        <v>11.08</v>
      </c>
      <c r="Z872" s="39">
        <v>12</v>
      </c>
      <c r="AA872" s="39">
        <v>3.05</v>
      </c>
      <c r="AE872" s="37" t="s">
        <v>1419</v>
      </c>
      <c r="AF872" s="37" t="s">
        <v>52</v>
      </c>
      <c r="AG872" s="37" t="s">
        <v>1418</v>
      </c>
      <c r="AH872" s="38">
        <v>0.108</v>
      </c>
    </row>
    <row r="873" spans="1:34" x14ac:dyDescent="0.2">
      <c r="A873" s="37" t="s">
        <v>2460</v>
      </c>
      <c r="B873" s="37" t="s">
        <v>2398</v>
      </c>
      <c r="C873" s="37" t="s">
        <v>1587</v>
      </c>
      <c r="D873" s="37" t="s">
        <v>1585</v>
      </c>
      <c r="E873" s="37" t="s">
        <v>1584</v>
      </c>
      <c r="F873" s="40">
        <v>44225</v>
      </c>
      <c r="G873" s="40">
        <v>44246</v>
      </c>
      <c r="H873" s="37">
        <v>24</v>
      </c>
      <c r="I873" s="37" t="s">
        <v>69</v>
      </c>
      <c r="J873" s="37" t="s">
        <v>54</v>
      </c>
      <c r="L873" s="39">
        <v>10</v>
      </c>
      <c r="M873" s="38">
        <v>0.5</v>
      </c>
      <c r="N873" s="37" t="s">
        <v>49</v>
      </c>
      <c r="O873" s="37" t="s">
        <v>93</v>
      </c>
      <c r="P873" s="37">
        <v>230</v>
      </c>
      <c r="Q873" s="40">
        <v>44517</v>
      </c>
      <c r="R873" s="40">
        <v>44980</v>
      </c>
      <c r="T873" s="37">
        <v>693</v>
      </c>
      <c r="U873" s="41">
        <v>3.01</v>
      </c>
      <c r="V873" s="37" t="s">
        <v>49</v>
      </c>
      <c r="W873" s="37" t="s">
        <v>48</v>
      </c>
      <c r="Y873" s="39">
        <v>9.89</v>
      </c>
      <c r="Z873" s="39">
        <v>10.08</v>
      </c>
      <c r="AA873" s="39">
        <v>0.51</v>
      </c>
      <c r="AE873" s="37" t="s">
        <v>1786</v>
      </c>
      <c r="AF873" s="37" t="s">
        <v>59</v>
      </c>
      <c r="AG873" s="37" t="s">
        <v>1586</v>
      </c>
      <c r="AH873" s="38">
        <v>-1.2E-2</v>
      </c>
    </row>
    <row r="874" spans="1:34" x14ac:dyDescent="0.2">
      <c r="A874" s="37" t="s">
        <v>2461</v>
      </c>
      <c r="B874" s="37" t="s">
        <v>2398</v>
      </c>
      <c r="C874" s="37" t="s">
        <v>1500</v>
      </c>
      <c r="D874" s="37" t="s">
        <v>1499</v>
      </c>
      <c r="E874" s="37" t="s">
        <v>1498</v>
      </c>
      <c r="F874" s="40">
        <v>44231</v>
      </c>
      <c r="G874" s="40">
        <v>44251</v>
      </c>
      <c r="H874" s="37">
        <v>24</v>
      </c>
      <c r="I874" s="37" t="s">
        <v>53</v>
      </c>
      <c r="J874" s="37" t="s">
        <v>54</v>
      </c>
      <c r="L874" s="39">
        <v>10</v>
      </c>
      <c r="M874" s="38">
        <v>0.33329999999999999</v>
      </c>
      <c r="N874" s="37" t="s">
        <v>235</v>
      </c>
      <c r="O874" s="37" t="s">
        <v>48</v>
      </c>
      <c r="P874" s="37">
        <v>230</v>
      </c>
      <c r="Q874" s="40">
        <v>44532</v>
      </c>
      <c r="R874" s="40">
        <v>44983</v>
      </c>
      <c r="T874" s="37">
        <v>942</v>
      </c>
      <c r="U874" s="41">
        <v>4.0999999999999996</v>
      </c>
      <c r="V874" s="37" t="s">
        <v>156</v>
      </c>
      <c r="W874" s="37" t="s">
        <v>48</v>
      </c>
      <c r="Y874" s="39">
        <v>9.8699999999999992</v>
      </c>
      <c r="Z874" s="39">
        <v>9.9499999999999993</v>
      </c>
      <c r="AA874" s="39">
        <v>0.24</v>
      </c>
      <c r="AE874" s="37" t="s">
        <v>1784</v>
      </c>
      <c r="AF874" s="37" t="s">
        <v>435</v>
      </c>
      <c r="AG874" s="37" t="s">
        <v>388</v>
      </c>
      <c r="AH874" s="38">
        <v>-1.2999999999999999E-2</v>
      </c>
    </row>
    <row r="875" spans="1:34" x14ac:dyDescent="0.2">
      <c r="A875" s="37" t="s">
        <v>2462</v>
      </c>
      <c r="B875" s="37" t="s">
        <v>2398</v>
      </c>
      <c r="C875" s="37" t="s">
        <v>1072</v>
      </c>
      <c r="D875" s="37" t="s">
        <v>1071</v>
      </c>
      <c r="F875" s="40">
        <v>44232</v>
      </c>
      <c r="G875" s="40">
        <v>44251</v>
      </c>
      <c r="H875" s="37">
        <v>24</v>
      </c>
      <c r="I875" s="37" t="s">
        <v>53</v>
      </c>
      <c r="J875" s="37" t="s">
        <v>54</v>
      </c>
      <c r="L875" s="39">
        <v>10</v>
      </c>
      <c r="M875" s="38">
        <v>0.33329999999999999</v>
      </c>
      <c r="N875" s="37" t="s">
        <v>79</v>
      </c>
      <c r="O875" s="37" t="s">
        <v>48</v>
      </c>
      <c r="P875" s="37">
        <v>345</v>
      </c>
      <c r="Q875" s="40">
        <v>44459</v>
      </c>
      <c r="R875" s="40">
        <v>44983</v>
      </c>
      <c r="T875" s="42">
        <v>1087</v>
      </c>
      <c r="U875" s="41">
        <v>3.15</v>
      </c>
      <c r="V875" s="37" t="s">
        <v>72</v>
      </c>
      <c r="W875" s="37" t="s">
        <v>48</v>
      </c>
      <c r="Y875" s="39">
        <v>9.86</v>
      </c>
      <c r="Z875" s="39">
        <v>10.02</v>
      </c>
      <c r="AA875" s="39">
        <v>0.65</v>
      </c>
      <c r="AE875" s="37" t="s">
        <v>1419</v>
      </c>
      <c r="AF875" s="37" t="s">
        <v>87</v>
      </c>
      <c r="AG875" s="37" t="s">
        <v>118</v>
      </c>
      <c r="AH875" s="38">
        <v>-1.4999999999999999E-2</v>
      </c>
    </row>
    <row r="876" spans="1:34" x14ac:dyDescent="0.2">
      <c r="A876" s="37" t="s">
        <v>2463</v>
      </c>
      <c r="B876" s="37" t="s">
        <v>2398</v>
      </c>
      <c r="C876" s="37" t="s">
        <v>1084</v>
      </c>
      <c r="D876" s="37" t="s">
        <v>1083</v>
      </c>
      <c r="F876" s="40">
        <v>44223</v>
      </c>
      <c r="G876" s="40">
        <v>44252</v>
      </c>
      <c r="H876" s="37">
        <v>24</v>
      </c>
      <c r="I876" s="37" t="s">
        <v>1031</v>
      </c>
      <c r="J876" s="37" t="s">
        <v>54</v>
      </c>
      <c r="L876" s="39">
        <v>10</v>
      </c>
      <c r="M876" s="38">
        <v>0.125</v>
      </c>
      <c r="N876" s="37" t="s">
        <v>79</v>
      </c>
      <c r="O876" s="37" t="s">
        <v>48</v>
      </c>
      <c r="P876" s="37">
        <v>345</v>
      </c>
      <c r="Q876" s="40">
        <v>44544</v>
      </c>
      <c r="R876" s="40">
        <v>44986</v>
      </c>
      <c r="T876" s="42">
        <v>1600</v>
      </c>
      <c r="U876" s="41">
        <v>4.6399999999999997</v>
      </c>
      <c r="V876" s="37" t="s">
        <v>147</v>
      </c>
      <c r="W876" s="37" t="s">
        <v>48</v>
      </c>
      <c r="Y876" s="39">
        <v>9.91</v>
      </c>
      <c r="Z876" s="39">
        <v>10.119999999999999</v>
      </c>
      <c r="AA876" s="39">
        <v>1.1399999999999999</v>
      </c>
      <c r="AE876" s="37" t="s">
        <v>1814</v>
      </c>
      <c r="AF876" s="37" t="s">
        <v>82</v>
      </c>
      <c r="AG876" s="37" t="s">
        <v>1030</v>
      </c>
      <c r="AH876" s="38">
        <v>-8.9999999999999993E-3</v>
      </c>
    </row>
    <row r="877" spans="1:34" x14ac:dyDescent="0.2">
      <c r="A877" s="37" t="s">
        <v>2464</v>
      </c>
      <c r="B877" s="37" t="s">
        <v>2398</v>
      </c>
      <c r="C877" s="37" t="s">
        <v>962</v>
      </c>
      <c r="D877" s="37" t="s">
        <v>960</v>
      </c>
      <c r="F877" s="40">
        <v>44232</v>
      </c>
      <c r="G877" s="40">
        <v>44252</v>
      </c>
      <c r="H877" s="37">
        <v>24</v>
      </c>
      <c r="I877" s="37" t="s">
        <v>53</v>
      </c>
      <c r="J877" s="37" t="s">
        <v>54</v>
      </c>
      <c r="L877" s="39">
        <v>10</v>
      </c>
      <c r="M877" s="38">
        <v>0.33329999999999999</v>
      </c>
      <c r="N877" s="37" t="s">
        <v>79</v>
      </c>
      <c r="O877" s="37" t="s">
        <v>48</v>
      </c>
      <c r="P877" s="37">
        <v>287.5</v>
      </c>
      <c r="Q877" s="40">
        <v>44509</v>
      </c>
      <c r="R877" s="40">
        <v>44986</v>
      </c>
      <c r="V877" s="37" t="s">
        <v>310</v>
      </c>
      <c r="W877" s="37" t="s">
        <v>56</v>
      </c>
      <c r="Y877" s="39">
        <v>10.210000000000001</v>
      </c>
      <c r="Z877" s="39">
        <v>10.51</v>
      </c>
      <c r="AA877" s="39">
        <v>1.01</v>
      </c>
      <c r="AE877" s="37" t="s">
        <v>1798</v>
      </c>
      <c r="AF877" s="37" t="s">
        <v>74</v>
      </c>
      <c r="AG877" s="37" t="s">
        <v>961</v>
      </c>
      <c r="AH877" s="38">
        <v>2.0500000000000001E-2</v>
      </c>
    </row>
    <row r="878" spans="1:34" x14ac:dyDescent="0.2">
      <c r="A878" s="37" t="s">
        <v>2465</v>
      </c>
      <c r="B878" s="37" t="s">
        <v>2398</v>
      </c>
      <c r="C878" s="37" t="s">
        <v>1255</v>
      </c>
      <c r="D878" s="37" t="s">
        <v>1253</v>
      </c>
      <c r="F878" s="40">
        <v>44236</v>
      </c>
      <c r="G878" s="40">
        <v>44252</v>
      </c>
      <c r="H878" s="37">
        <v>24</v>
      </c>
      <c r="I878" s="37" t="s">
        <v>53</v>
      </c>
      <c r="J878" s="37" t="s">
        <v>54</v>
      </c>
      <c r="L878" s="39">
        <v>10</v>
      </c>
      <c r="M878" s="38">
        <v>0.33329999999999999</v>
      </c>
      <c r="N878" s="37" t="s">
        <v>72</v>
      </c>
      <c r="O878" s="37" t="s">
        <v>48</v>
      </c>
      <c r="P878" s="37">
        <v>287.5</v>
      </c>
      <c r="Q878" s="40">
        <v>44454</v>
      </c>
      <c r="R878" s="40">
        <v>44986</v>
      </c>
      <c r="T878" s="42">
        <v>8500</v>
      </c>
      <c r="U878" s="41">
        <v>29.57</v>
      </c>
      <c r="V878" s="37" t="s">
        <v>72</v>
      </c>
      <c r="W878" s="37" t="s">
        <v>48</v>
      </c>
      <c r="Y878" s="39">
        <v>9.91</v>
      </c>
      <c r="Z878" s="39">
        <v>10.210000000000001</v>
      </c>
      <c r="AA878" s="39">
        <v>0.99</v>
      </c>
      <c r="AE878" s="37" t="s">
        <v>1805</v>
      </c>
      <c r="AF878" s="37" t="s">
        <v>518</v>
      </c>
      <c r="AG878" s="37" t="s">
        <v>1254</v>
      </c>
      <c r="AH878" s="38">
        <v>-9.7999999999999997E-3</v>
      </c>
    </row>
    <row r="879" spans="1:34" x14ac:dyDescent="0.2">
      <c r="A879" s="37" t="s">
        <v>2466</v>
      </c>
      <c r="B879" s="37" t="s">
        <v>2398</v>
      </c>
      <c r="C879" s="37" t="s">
        <v>1117</v>
      </c>
      <c r="D879" s="37" t="s">
        <v>1114</v>
      </c>
      <c r="E879" s="37" t="s">
        <v>1113</v>
      </c>
      <c r="F879" s="40">
        <v>44082</v>
      </c>
      <c r="G879" s="40">
        <v>44257</v>
      </c>
      <c r="H879" s="37" t="s">
        <v>1116</v>
      </c>
      <c r="I879" s="37" t="s">
        <v>126</v>
      </c>
      <c r="J879" s="37" t="s">
        <v>158</v>
      </c>
      <c r="K879" s="37" t="s">
        <v>2066</v>
      </c>
      <c r="L879" s="39">
        <v>10.02</v>
      </c>
      <c r="M879" s="37" t="s">
        <v>1887</v>
      </c>
      <c r="N879" s="37" t="s">
        <v>49</v>
      </c>
      <c r="O879" s="37" t="s">
        <v>48</v>
      </c>
      <c r="P879" s="37">
        <v>57.5</v>
      </c>
      <c r="Q879" s="40">
        <v>44473</v>
      </c>
      <c r="R879" s="40">
        <v>44716</v>
      </c>
      <c r="T879" s="37">
        <v>578</v>
      </c>
      <c r="U879" s="41">
        <v>10.050000000000001</v>
      </c>
      <c r="V879" s="37" t="s">
        <v>49</v>
      </c>
      <c r="W879" s="37" t="s">
        <v>167</v>
      </c>
      <c r="Y879" s="39">
        <v>10.07</v>
      </c>
      <c r="Z879" s="39">
        <v>10.35</v>
      </c>
      <c r="AA879" s="39">
        <v>0.06</v>
      </c>
      <c r="AE879" s="37" t="s">
        <v>1873</v>
      </c>
      <c r="AF879" s="37" t="s">
        <v>112</v>
      </c>
      <c r="AG879" s="37" t="s">
        <v>1115</v>
      </c>
      <c r="AH879" s="38">
        <v>-4.0000000000000001E-3</v>
      </c>
    </row>
    <row r="880" spans="1:34" x14ac:dyDescent="0.2">
      <c r="A880" s="37" t="s">
        <v>2467</v>
      </c>
      <c r="B880" s="37" t="s">
        <v>2398</v>
      </c>
      <c r="C880" s="37" t="s">
        <v>956</v>
      </c>
      <c r="D880" s="37" t="s">
        <v>955</v>
      </c>
      <c r="E880" s="37" t="s">
        <v>954</v>
      </c>
      <c r="F880" s="40">
        <v>44239</v>
      </c>
      <c r="G880" s="40">
        <v>44257</v>
      </c>
      <c r="H880" s="37">
        <v>24</v>
      </c>
      <c r="I880" s="37" t="s">
        <v>176</v>
      </c>
      <c r="J880" s="37" t="s">
        <v>54</v>
      </c>
      <c r="L880" s="39">
        <v>10</v>
      </c>
      <c r="M880" s="38">
        <v>0.25</v>
      </c>
      <c r="N880" s="37" t="s">
        <v>147</v>
      </c>
      <c r="O880" s="37" t="s">
        <v>56</v>
      </c>
      <c r="P880" s="37">
        <v>317.5</v>
      </c>
      <c r="Q880" s="40">
        <v>44543</v>
      </c>
      <c r="R880" s="40">
        <v>44989</v>
      </c>
      <c r="T880" s="37">
        <v>667</v>
      </c>
      <c r="U880" s="41">
        <v>2.1</v>
      </c>
      <c r="V880" s="37" t="s">
        <v>130</v>
      </c>
      <c r="W880" s="37" t="s">
        <v>56</v>
      </c>
      <c r="Y880" s="39">
        <v>9.83</v>
      </c>
      <c r="Z880" s="39">
        <v>10.06</v>
      </c>
      <c r="AA880" s="39">
        <v>0.42</v>
      </c>
      <c r="AE880" s="37" t="s">
        <v>1786</v>
      </c>
      <c r="AF880" s="37" t="s">
        <v>52</v>
      </c>
      <c r="AG880" s="37" t="s">
        <v>147</v>
      </c>
      <c r="AH880" s="38">
        <v>-1.7000000000000001E-2</v>
      </c>
    </row>
    <row r="881" spans="1:34" x14ac:dyDescent="0.2">
      <c r="A881" s="37" t="s">
        <v>2468</v>
      </c>
      <c r="B881" s="37" t="s">
        <v>2398</v>
      </c>
      <c r="C881" s="37" t="s">
        <v>1561</v>
      </c>
      <c r="D881" s="37" t="s">
        <v>1558</v>
      </c>
      <c r="F881" s="40">
        <v>44239</v>
      </c>
      <c r="G881" s="40">
        <v>44259</v>
      </c>
      <c r="H881" s="37">
        <v>24</v>
      </c>
      <c r="I881" s="37" t="s">
        <v>176</v>
      </c>
      <c r="J881" s="37" t="s">
        <v>54</v>
      </c>
      <c r="L881" s="39">
        <v>10</v>
      </c>
      <c r="M881" s="38">
        <v>0.25</v>
      </c>
      <c r="N881" s="37" t="s">
        <v>49</v>
      </c>
      <c r="O881" s="37" t="s">
        <v>216</v>
      </c>
      <c r="P881" s="37">
        <v>243</v>
      </c>
      <c r="Q881" s="40">
        <v>44327</v>
      </c>
      <c r="R881" s="40">
        <v>44993</v>
      </c>
      <c r="T881" s="42">
        <v>6732</v>
      </c>
      <c r="U881" s="41">
        <v>27.7</v>
      </c>
      <c r="V881" s="37" t="s">
        <v>72</v>
      </c>
      <c r="W881" s="37" t="s">
        <v>56</v>
      </c>
      <c r="Y881" s="39">
        <v>9.83</v>
      </c>
      <c r="Z881" s="39">
        <v>10.130000000000001</v>
      </c>
      <c r="AA881" s="39">
        <v>0.46</v>
      </c>
      <c r="AE881" s="37" t="s">
        <v>1895</v>
      </c>
      <c r="AF881" s="37" t="s">
        <v>1560</v>
      </c>
      <c r="AG881" s="37" t="s">
        <v>1559</v>
      </c>
      <c r="AH881" s="38">
        <v>-1.7999999999999999E-2</v>
      </c>
    </row>
    <row r="882" spans="1:34" x14ac:dyDescent="0.2">
      <c r="A882" s="37" t="s">
        <v>2469</v>
      </c>
      <c r="B882" s="37" t="s">
        <v>2398</v>
      </c>
      <c r="C882" s="37" t="s">
        <v>177</v>
      </c>
      <c r="D882" s="37" t="s">
        <v>174</v>
      </c>
      <c r="F882" s="40">
        <v>44217</v>
      </c>
      <c r="G882" s="40">
        <v>44260</v>
      </c>
      <c r="H882" s="37">
        <v>24</v>
      </c>
      <c r="I882" s="37" t="s">
        <v>176</v>
      </c>
      <c r="J882" s="37" t="s">
        <v>54</v>
      </c>
      <c r="L882" s="39">
        <v>10</v>
      </c>
      <c r="M882" s="38">
        <v>0.25</v>
      </c>
      <c r="N882" s="37" t="s">
        <v>72</v>
      </c>
      <c r="O882" s="37" t="s">
        <v>48</v>
      </c>
      <c r="P882" s="37">
        <v>255.8</v>
      </c>
      <c r="Q882" s="40">
        <v>44410</v>
      </c>
      <c r="R882" s="40">
        <v>44994</v>
      </c>
      <c r="T882" s="42">
        <v>2019</v>
      </c>
      <c r="U882" s="41">
        <v>7.89</v>
      </c>
      <c r="V882" s="37" t="s">
        <v>72</v>
      </c>
      <c r="W882" s="37" t="s">
        <v>167</v>
      </c>
      <c r="Y882" s="39">
        <v>9.73</v>
      </c>
      <c r="Z882" s="39">
        <v>9.8699999999999992</v>
      </c>
      <c r="AA882" s="39">
        <v>0.32</v>
      </c>
      <c r="AE882" s="37" t="s">
        <v>1796</v>
      </c>
      <c r="AF882" s="37" t="s">
        <v>68</v>
      </c>
      <c r="AG882" s="37" t="s">
        <v>175</v>
      </c>
      <c r="AH882" s="38">
        <v>-2.8000000000000001E-2</v>
      </c>
    </row>
    <row r="883" spans="1:34" x14ac:dyDescent="0.2">
      <c r="A883" s="37" t="s">
        <v>2470</v>
      </c>
      <c r="B883" s="37" t="s">
        <v>2398</v>
      </c>
      <c r="C883" s="37" t="s">
        <v>1166</v>
      </c>
      <c r="D883" s="37" t="s">
        <v>1164</v>
      </c>
      <c r="E883" s="37" t="s">
        <v>1163</v>
      </c>
      <c r="F883" s="40">
        <v>44231</v>
      </c>
      <c r="G883" s="40">
        <v>44260</v>
      </c>
      <c r="H883" s="37">
        <v>24</v>
      </c>
      <c r="I883" s="37" t="s">
        <v>176</v>
      </c>
      <c r="J883" s="37" t="s">
        <v>54</v>
      </c>
      <c r="L883" s="39">
        <v>10</v>
      </c>
      <c r="M883" s="38">
        <v>0.25</v>
      </c>
      <c r="N883" s="37" t="s">
        <v>79</v>
      </c>
      <c r="O883" s="37" t="s">
        <v>48</v>
      </c>
      <c r="P883" s="37">
        <v>222.4</v>
      </c>
      <c r="Q883" s="40">
        <v>44420</v>
      </c>
      <c r="R883" s="40">
        <v>44994</v>
      </c>
      <c r="T883" s="37">
        <v>675</v>
      </c>
      <c r="U883" s="41">
        <v>3.03</v>
      </c>
      <c r="V883" s="37" t="s">
        <v>65</v>
      </c>
      <c r="W883" s="37" t="s">
        <v>48</v>
      </c>
      <c r="Y883" s="39">
        <v>9.77</v>
      </c>
      <c r="Z883" s="39">
        <v>9.91</v>
      </c>
      <c r="AA883" s="39">
        <v>0.42</v>
      </c>
      <c r="AE883" s="37" t="s">
        <v>1895</v>
      </c>
      <c r="AF883" s="37" t="s">
        <v>90</v>
      </c>
      <c r="AG883" s="37" t="s">
        <v>1165</v>
      </c>
      <c r="AH883" s="38">
        <v>-2.3E-2</v>
      </c>
    </row>
    <row r="884" spans="1:34" x14ac:dyDescent="0.2">
      <c r="A884" s="37" t="s">
        <v>2471</v>
      </c>
      <c r="B884" s="37" t="s">
        <v>2398</v>
      </c>
      <c r="C884" s="37" t="s">
        <v>234</v>
      </c>
      <c r="D884" s="37" t="s">
        <v>232</v>
      </c>
      <c r="E884" s="37" t="s">
        <v>231</v>
      </c>
      <c r="F884" s="40">
        <v>44244</v>
      </c>
      <c r="G884" s="40">
        <v>44260</v>
      </c>
      <c r="H884" s="37">
        <v>24</v>
      </c>
      <c r="I884" s="37" t="s">
        <v>53</v>
      </c>
      <c r="J884" s="37" t="s">
        <v>54</v>
      </c>
      <c r="L884" s="39">
        <v>10</v>
      </c>
      <c r="M884" s="38">
        <v>0.33329999999999999</v>
      </c>
      <c r="N884" s="37" t="s">
        <v>79</v>
      </c>
      <c r="O884" s="37" t="s">
        <v>48</v>
      </c>
      <c r="P884" s="37">
        <v>345</v>
      </c>
      <c r="Q884" s="40">
        <v>44497</v>
      </c>
      <c r="R884" s="40">
        <v>44994</v>
      </c>
      <c r="T884" s="42">
        <v>1577</v>
      </c>
      <c r="U884" s="41">
        <v>4.57</v>
      </c>
      <c r="V884" s="37" t="s">
        <v>49</v>
      </c>
      <c r="W884" s="37" t="s">
        <v>48</v>
      </c>
      <c r="Y884" s="39">
        <v>9.9499999999999993</v>
      </c>
      <c r="Z884" s="39">
        <v>10.02</v>
      </c>
      <c r="AA884" s="39">
        <v>0.39</v>
      </c>
      <c r="AE884" s="37" t="s">
        <v>1796</v>
      </c>
      <c r="AF884" s="37" t="s">
        <v>51</v>
      </c>
      <c r="AG884" s="37" t="s">
        <v>233</v>
      </c>
      <c r="AH884" s="38">
        <v>-6.0000000000000001E-3</v>
      </c>
    </row>
    <row r="885" spans="1:34" x14ac:dyDescent="0.2">
      <c r="A885" s="37" t="s">
        <v>2472</v>
      </c>
      <c r="B885" s="37" t="s">
        <v>2398</v>
      </c>
      <c r="C885" s="37" t="s">
        <v>917</v>
      </c>
      <c r="D885" s="37" t="s">
        <v>915</v>
      </c>
      <c r="E885" s="37" t="s">
        <v>914</v>
      </c>
      <c r="F885" s="40">
        <v>44244</v>
      </c>
      <c r="G885" s="40">
        <v>44260</v>
      </c>
      <c r="H885" s="37">
        <v>24</v>
      </c>
      <c r="I885" s="37" t="s">
        <v>119</v>
      </c>
      <c r="J885" s="37" t="s">
        <v>54</v>
      </c>
      <c r="L885" s="39">
        <v>10</v>
      </c>
      <c r="M885" s="38">
        <v>0.2</v>
      </c>
      <c r="N885" s="37" t="s">
        <v>72</v>
      </c>
      <c r="O885" s="37" t="s">
        <v>48</v>
      </c>
      <c r="P885" s="37">
        <v>258.8</v>
      </c>
      <c r="Q885" s="40">
        <v>44426</v>
      </c>
      <c r="R885" s="40">
        <v>44994</v>
      </c>
      <c r="T885" s="42">
        <v>1943</v>
      </c>
      <c r="U885" s="41">
        <v>7.51</v>
      </c>
      <c r="V885" s="37" t="s">
        <v>72</v>
      </c>
      <c r="W885" s="37" t="s">
        <v>56</v>
      </c>
      <c r="Y885" s="39">
        <v>9.89</v>
      </c>
      <c r="Z885" s="39">
        <v>9.99</v>
      </c>
      <c r="AA885" s="39">
        <v>0.67</v>
      </c>
      <c r="AE885" s="37" t="s">
        <v>1811</v>
      </c>
      <c r="AF885" s="37" t="s">
        <v>68</v>
      </c>
      <c r="AG885" s="37" t="s">
        <v>916</v>
      </c>
      <c r="AH885" s="38">
        <v>-1.0999999999999999E-2</v>
      </c>
    </row>
    <row r="886" spans="1:34" x14ac:dyDescent="0.2">
      <c r="A886" s="37" t="s">
        <v>2473</v>
      </c>
      <c r="B886" s="37" t="s">
        <v>2398</v>
      </c>
      <c r="C886" s="37" t="s">
        <v>328</v>
      </c>
      <c r="D886" s="37" t="s">
        <v>330</v>
      </c>
      <c r="E886" s="37" t="s">
        <v>329</v>
      </c>
      <c r="F886" s="40">
        <v>44232</v>
      </c>
      <c r="G886" s="40">
        <v>44264</v>
      </c>
      <c r="H886" s="37">
        <v>24</v>
      </c>
      <c r="I886" s="37" t="s">
        <v>83</v>
      </c>
      <c r="L886" s="39">
        <v>10</v>
      </c>
      <c r="M886" s="38">
        <v>0</v>
      </c>
      <c r="N886" s="37" t="s">
        <v>49</v>
      </c>
      <c r="O886" s="37" t="s">
        <v>48</v>
      </c>
      <c r="P886" s="37">
        <v>320</v>
      </c>
      <c r="Q886" s="40">
        <v>44543</v>
      </c>
      <c r="R886" s="40">
        <v>44996</v>
      </c>
      <c r="T886" s="42">
        <v>4752</v>
      </c>
      <c r="U886" s="41">
        <v>14.85</v>
      </c>
      <c r="V886" s="37" t="s">
        <v>66</v>
      </c>
      <c r="W886" s="37" t="s">
        <v>56</v>
      </c>
      <c r="Y886" s="39">
        <v>9.8699999999999992</v>
      </c>
      <c r="AE886" s="37" t="s">
        <v>1786</v>
      </c>
      <c r="AF886" s="37" t="s">
        <v>51</v>
      </c>
      <c r="AG886" s="37" t="s">
        <v>331</v>
      </c>
      <c r="AH886" s="38">
        <v>-1.4E-2</v>
      </c>
    </row>
    <row r="887" spans="1:34" x14ac:dyDescent="0.2">
      <c r="A887" s="37" t="s">
        <v>2474</v>
      </c>
      <c r="B887" s="37" t="s">
        <v>2398</v>
      </c>
      <c r="C887" s="37" t="s">
        <v>355</v>
      </c>
      <c r="D887" s="37" t="s">
        <v>354</v>
      </c>
      <c r="E887" s="37" t="s">
        <v>353</v>
      </c>
      <c r="F887" s="40">
        <v>44232</v>
      </c>
      <c r="G887" s="40">
        <v>44266</v>
      </c>
      <c r="H887" s="37">
        <v>24</v>
      </c>
      <c r="I887" s="37" t="s">
        <v>176</v>
      </c>
      <c r="J887" s="37" t="s">
        <v>54</v>
      </c>
      <c r="L887" s="39">
        <v>10</v>
      </c>
      <c r="M887" s="38">
        <v>0.25</v>
      </c>
      <c r="N887" s="37" t="s">
        <v>276</v>
      </c>
      <c r="O887" s="37" t="s">
        <v>48</v>
      </c>
      <c r="P887" s="37">
        <v>287.5</v>
      </c>
      <c r="Q887" s="40">
        <v>44581</v>
      </c>
      <c r="R887" s="40">
        <v>45000</v>
      </c>
      <c r="T887" s="37">
        <v>446</v>
      </c>
      <c r="U887" s="41">
        <v>1.55</v>
      </c>
      <c r="V887" s="37" t="s">
        <v>130</v>
      </c>
      <c r="W887" s="37" t="s">
        <v>56</v>
      </c>
      <c r="Y887" s="39">
        <v>9.77</v>
      </c>
      <c r="Z887" s="39">
        <v>9.7200000000000006</v>
      </c>
      <c r="AA887" s="39">
        <v>0.34</v>
      </c>
      <c r="AE887" s="37" t="s">
        <v>1782</v>
      </c>
      <c r="AF887" s="37" t="s">
        <v>59</v>
      </c>
      <c r="AG887" s="37" t="s">
        <v>276</v>
      </c>
      <c r="AH887" s="38">
        <v>-2.4E-2</v>
      </c>
    </row>
    <row r="888" spans="1:34" x14ac:dyDescent="0.2">
      <c r="A888" s="37" t="s">
        <v>2475</v>
      </c>
      <c r="B888" s="37" t="s">
        <v>2398</v>
      </c>
      <c r="C888" s="37" t="s">
        <v>1570</v>
      </c>
      <c r="D888" s="37" t="s">
        <v>1567</v>
      </c>
      <c r="E888" s="37" t="s">
        <v>1566</v>
      </c>
      <c r="F888" s="40">
        <v>44239</v>
      </c>
      <c r="G888" s="40">
        <v>44266</v>
      </c>
      <c r="H888" s="37">
        <v>18</v>
      </c>
      <c r="I888" s="37" t="s">
        <v>1569</v>
      </c>
      <c r="J888" s="37" t="s">
        <v>54</v>
      </c>
      <c r="L888" s="39">
        <v>10</v>
      </c>
      <c r="M888" s="37" t="s">
        <v>1887</v>
      </c>
      <c r="N888" s="37" t="s">
        <v>49</v>
      </c>
      <c r="O888" s="37" t="s">
        <v>48</v>
      </c>
      <c r="P888" s="37">
        <v>133</v>
      </c>
      <c r="Q888" s="40">
        <v>44516</v>
      </c>
      <c r="R888" s="40">
        <v>44819</v>
      </c>
      <c r="T888" s="42">
        <v>2067</v>
      </c>
      <c r="U888" s="41">
        <v>15.54</v>
      </c>
      <c r="V888" s="37" t="s">
        <v>49</v>
      </c>
      <c r="W888" s="37" t="s">
        <v>48</v>
      </c>
      <c r="Y888" s="39">
        <v>9.9</v>
      </c>
      <c r="Z888" s="39">
        <v>10.01</v>
      </c>
      <c r="AA888" s="39">
        <v>0.53</v>
      </c>
      <c r="AE888" s="37" t="s">
        <v>1781</v>
      </c>
      <c r="AF888" s="37" t="s">
        <v>112</v>
      </c>
      <c r="AG888" s="37" t="s">
        <v>1568</v>
      </c>
      <c r="AH888" s="38">
        <v>-1.0500000000000001E-2</v>
      </c>
    </row>
    <row r="889" spans="1:34" x14ac:dyDescent="0.2">
      <c r="A889" s="37" t="s">
        <v>2476</v>
      </c>
      <c r="B889" s="37" t="s">
        <v>2398</v>
      </c>
      <c r="C889" s="37" t="s">
        <v>145</v>
      </c>
      <c r="D889" s="37" t="s">
        <v>146</v>
      </c>
      <c r="E889" s="37" t="s">
        <v>145</v>
      </c>
      <c r="F889" s="40">
        <v>44249</v>
      </c>
      <c r="G889" s="40">
        <v>44271</v>
      </c>
      <c r="H889" s="37">
        <v>24</v>
      </c>
      <c r="I889" s="37" t="s">
        <v>53</v>
      </c>
      <c r="J889" s="37" t="s">
        <v>54</v>
      </c>
      <c r="L889" s="39">
        <v>10</v>
      </c>
      <c r="M889" s="38">
        <v>0.33329999999999999</v>
      </c>
      <c r="N889" s="37" t="s">
        <v>147</v>
      </c>
      <c r="O889" s="37" t="s">
        <v>48</v>
      </c>
      <c r="P889" s="37">
        <v>345</v>
      </c>
      <c r="Q889" s="40">
        <v>44515</v>
      </c>
      <c r="R889" s="40">
        <v>45003</v>
      </c>
      <c r="T889" s="42">
        <v>1240</v>
      </c>
      <c r="U889" s="41">
        <v>3.59</v>
      </c>
      <c r="V889" s="37" t="s">
        <v>147</v>
      </c>
      <c r="W889" s="37" t="s">
        <v>48</v>
      </c>
      <c r="Y889" s="39">
        <v>9.8800000000000008</v>
      </c>
      <c r="Z889" s="39">
        <v>10.16</v>
      </c>
      <c r="AA889" s="39">
        <v>1.04</v>
      </c>
      <c r="AB889" s="39">
        <v>9.8800000000000008</v>
      </c>
      <c r="AE889" s="37" t="s">
        <v>1782</v>
      </c>
      <c r="AF889" s="37" t="s">
        <v>96</v>
      </c>
      <c r="AG889" s="37" t="s">
        <v>148</v>
      </c>
      <c r="AH889" s="38">
        <v>-1.35E-2</v>
      </c>
    </row>
    <row r="890" spans="1:34" x14ac:dyDescent="0.2">
      <c r="A890" s="37" t="s">
        <v>2477</v>
      </c>
      <c r="B890" s="37" t="s">
        <v>2398</v>
      </c>
      <c r="C890" s="37" t="s">
        <v>1703</v>
      </c>
      <c r="D890" s="37" t="s">
        <v>1701</v>
      </c>
      <c r="E890" s="37" t="s">
        <v>1700</v>
      </c>
      <c r="F890" s="40">
        <v>44231</v>
      </c>
      <c r="G890" s="40">
        <v>44278</v>
      </c>
      <c r="H890" s="37" t="s">
        <v>408</v>
      </c>
      <c r="I890" s="37" t="s">
        <v>119</v>
      </c>
      <c r="J890" s="37" t="s">
        <v>54</v>
      </c>
      <c r="L890" s="39">
        <v>10</v>
      </c>
      <c r="M890" s="38">
        <v>0.2</v>
      </c>
      <c r="N890" s="37" t="s">
        <v>57</v>
      </c>
      <c r="O890" s="37" t="s">
        <v>48</v>
      </c>
      <c r="P890" s="37">
        <v>311.2</v>
      </c>
      <c r="Q890" s="40">
        <v>44532</v>
      </c>
      <c r="R890" s="40">
        <v>45010</v>
      </c>
      <c r="T890" s="42">
        <v>1750</v>
      </c>
      <c r="U890" s="41">
        <v>5.62</v>
      </c>
      <c r="V890" s="37" t="s">
        <v>57</v>
      </c>
      <c r="W890" s="37" t="s">
        <v>56</v>
      </c>
      <c r="Y890" s="39">
        <v>9.8800000000000008</v>
      </c>
      <c r="Z890" s="39">
        <v>10.1</v>
      </c>
      <c r="AA890" s="39">
        <v>1.3</v>
      </c>
      <c r="AE890" s="37" t="s">
        <v>1786</v>
      </c>
      <c r="AF890" s="37" t="s">
        <v>51</v>
      </c>
      <c r="AG890" s="37" t="s">
        <v>1702</v>
      </c>
      <c r="AH890" s="38">
        <v>-1.2999999999999999E-2</v>
      </c>
    </row>
    <row r="891" spans="1:34" x14ac:dyDescent="0.2">
      <c r="A891" s="37" t="s">
        <v>2478</v>
      </c>
      <c r="B891" s="37" t="s">
        <v>2398</v>
      </c>
      <c r="C891" s="37" t="s">
        <v>190</v>
      </c>
      <c r="D891" s="37" t="s">
        <v>189</v>
      </c>
      <c r="E891" s="37" t="s">
        <v>188</v>
      </c>
      <c r="F891" s="40">
        <v>44239</v>
      </c>
      <c r="G891" s="40">
        <v>44278</v>
      </c>
      <c r="H891" s="37">
        <v>24</v>
      </c>
      <c r="I891" s="37" t="s">
        <v>119</v>
      </c>
      <c r="J891" s="37" t="s">
        <v>54</v>
      </c>
      <c r="L891" s="39">
        <v>10</v>
      </c>
      <c r="M891" s="38">
        <v>0.2</v>
      </c>
      <c r="N891" s="37" t="s">
        <v>147</v>
      </c>
      <c r="O891" s="37" t="s">
        <v>48</v>
      </c>
      <c r="P891" s="37">
        <v>402.5</v>
      </c>
      <c r="Q891" s="40">
        <v>44538</v>
      </c>
      <c r="R891" s="40">
        <v>45010</v>
      </c>
      <c r="T891" s="42">
        <v>1505</v>
      </c>
      <c r="U891" s="41">
        <v>3.74</v>
      </c>
      <c r="V891" s="37" t="s">
        <v>147</v>
      </c>
      <c r="W891" s="37" t="s">
        <v>56</v>
      </c>
      <c r="Y891" s="39">
        <v>9.84</v>
      </c>
      <c r="Z891" s="39">
        <v>9.92</v>
      </c>
      <c r="AA891" s="39">
        <v>0.45</v>
      </c>
      <c r="AE891" s="37" t="s">
        <v>1782</v>
      </c>
      <c r="AF891" s="37" t="s">
        <v>59</v>
      </c>
      <c r="AG891" s="37" t="s">
        <v>147</v>
      </c>
      <c r="AH891" s="38">
        <v>-1.6E-2</v>
      </c>
    </row>
    <row r="892" spans="1:34" x14ac:dyDescent="0.2">
      <c r="A892" s="37" t="s">
        <v>2479</v>
      </c>
      <c r="B892" s="37" t="s">
        <v>2398</v>
      </c>
      <c r="C892" s="37" t="s">
        <v>1095</v>
      </c>
      <c r="D892" s="37" t="s">
        <v>1093</v>
      </c>
      <c r="E892" s="37" t="s">
        <v>1092</v>
      </c>
      <c r="F892" s="40">
        <v>44249</v>
      </c>
      <c r="G892" s="40">
        <v>44278</v>
      </c>
      <c r="H892" s="37">
        <v>24</v>
      </c>
      <c r="I892" s="37" t="s">
        <v>119</v>
      </c>
      <c r="J892" s="37" t="s">
        <v>54</v>
      </c>
      <c r="L892" s="39">
        <v>10</v>
      </c>
      <c r="M892" s="38">
        <v>0.2</v>
      </c>
      <c r="N892" s="37" t="s">
        <v>79</v>
      </c>
      <c r="O892" s="37" t="s">
        <v>48</v>
      </c>
      <c r="P892" s="37">
        <v>800</v>
      </c>
      <c r="Q892" s="40">
        <v>44466</v>
      </c>
      <c r="R892" s="40">
        <v>45010</v>
      </c>
      <c r="T892" s="42">
        <v>20000</v>
      </c>
      <c r="U892" s="41">
        <v>25</v>
      </c>
      <c r="V892" s="37" t="s">
        <v>65</v>
      </c>
      <c r="W892" s="37" t="s">
        <v>48</v>
      </c>
      <c r="Y892" s="39">
        <v>11.02</v>
      </c>
      <c r="Z892" s="39">
        <v>11.51</v>
      </c>
      <c r="AA892" s="39">
        <v>2.95</v>
      </c>
      <c r="AE892" s="37" t="s">
        <v>1814</v>
      </c>
      <c r="AF892" s="37" t="s">
        <v>82</v>
      </c>
      <c r="AG892" s="37" t="s">
        <v>1094</v>
      </c>
      <c r="AH892" s="38">
        <v>0.10150000000000001</v>
      </c>
    </row>
    <row r="893" spans="1:34" x14ac:dyDescent="0.2">
      <c r="A893" s="37" t="s">
        <v>2480</v>
      </c>
      <c r="B893" s="37" t="s">
        <v>2398</v>
      </c>
      <c r="C893" s="37" t="s">
        <v>626</v>
      </c>
      <c r="D893" s="37" t="s">
        <v>624</v>
      </c>
      <c r="E893" s="37" t="s">
        <v>623</v>
      </c>
      <c r="F893" s="40">
        <v>44256</v>
      </c>
      <c r="G893" s="40">
        <v>44278</v>
      </c>
      <c r="H893" s="37">
        <v>24</v>
      </c>
      <c r="I893" s="37" t="s">
        <v>69</v>
      </c>
      <c r="J893" s="37" t="s">
        <v>61</v>
      </c>
      <c r="L893" s="39">
        <v>10</v>
      </c>
      <c r="M893" s="38">
        <v>0.5</v>
      </c>
      <c r="N893" s="37" t="s">
        <v>79</v>
      </c>
      <c r="O893" s="37" t="s">
        <v>48</v>
      </c>
      <c r="P893" s="37">
        <v>200</v>
      </c>
      <c r="Q893" s="40">
        <v>44434</v>
      </c>
      <c r="R893" s="40">
        <v>45010</v>
      </c>
      <c r="T893" s="37">
        <v>630</v>
      </c>
      <c r="U893" s="41">
        <v>3.15</v>
      </c>
      <c r="V893" s="37" t="s">
        <v>140</v>
      </c>
      <c r="W893" s="37" t="s">
        <v>48</v>
      </c>
      <c r="Y893" s="39">
        <v>9.94</v>
      </c>
      <c r="Z893" s="39">
        <v>10.39</v>
      </c>
      <c r="AA893" s="39">
        <v>1.02</v>
      </c>
      <c r="AE893" s="37" t="s">
        <v>1782</v>
      </c>
      <c r="AF893" s="37" t="s">
        <v>68</v>
      </c>
      <c r="AG893" s="37" t="s">
        <v>625</v>
      </c>
      <c r="AH893" s="38">
        <v>-7.0000000000000001E-3</v>
      </c>
    </row>
    <row r="894" spans="1:34" x14ac:dyDescent="0.2">
      <c r="A894" s="37" t="s">
        <v>2481</v>
      </c>
      <c r="B894" s="37" t="s">
        <v>2398</v>
      </c>
      <c r="C894" s="37" t="s">
        <v>1723</v>
      </c>
      <c r="D894" s="37" t="s">
        <v>1721</v>
      </c>
      <c r="F894" s="40">
        <v>44236</v>
      </c>
      <c r="G894" s="40">
        <v>44292</v>
      </c>
      <c r="H894" s="37" t="s">
        <v>729</v>
      </c>
      <c r="I894" s="37" t="s">
        <v>137</v>
      </c>
      <c r="J894" s="37" t="s">
        <v>54</v>
      </c>
      <c r="L894" s="39">
        <v>10.199999999999999</v>
      </c>
      <c r="M894" s="38">
        <v>1</v>
      </c>
      <c r="N894" s="37" t="s">
        <v>140</v>
      </c>
      <c r="O894" s="37" t="s">
        <v>167</v>
      </c>
      <c r="P894" s="37">
        <v>46</v>
      </c>
      <c r="Q894" s="40">
        <v>44433</v>
      </c>
      <c r="R894" s="40">
        <v>44659</v>
      </c>
      <c r="T894" s="37">
        <v>300</v>
      </c>
      <c r="U894" s="41">
        <v>6.39</v>
      </c>
      <c r="V894" s="37" t="s">
        <v>310</v>
      </c>
      <c r="W894" s="37" t="s">
        <v>167</v>
      </c>
      <c r="Y894" s="39">
        <v>10.14</v>
      </c>
      <c r="Z894" s="39">
        <v>10.38</v>
      </c>
      <c r="AA894" s="39">
        <v>0.11</v>
      </c>
      <c r="AE894" s="37" t="s">
        <v>1790</v>
      </c>
      <c r="AF894" s="37" t="s">
        <v>112</v>
      </c>
      <c r="AG894" s="37" t="s">
        <v>1722</v>
      </c>
      <c r="AH894" s="38">
        <v>-6.8999999999999999E-3</v>
      </c>
    </row>
    <row r="895" spans="1:34" x14ac:dyDescent="0.2">
      <c r="A895" s="37" t="s">
        <v>2482</v>
      </c>
      <c r="B895" s="37" t="s">
        <v>2398</v>
      </c>
      <c r="C895" s="37" t="s">
        <v>709</v>
      </c>
      <c r="D895" s="37" t="s">
        <v>708</v>
      </c>
      <c r="F895" s="40">
        <v>44259</v>
      </c>
      <c r="G895" s="40">
        <v>44294</v>
      </c>
      <c r="H895" s="37" t="s">
        <v>163</v>
      </c>
      <c r="I895" s="37" t="s">
        <v>525</v>
      </c>
      <c r="J895" s="37" t="s">
        <v>61</v>
      </c>
      <c r="K895" s="37" t="s">
        <v>2150</v>
      </c>
      <c r="L895" s="39">
        <v>10.1</v>
      </c>
      <c r="M895" s="37" t="s">
        <v>1887</v>
      </c>
      <c r="N895" s="37" t="s">
        <v>79</v>
      </c>
      <c r="O895" s="37" t="s">
        <v>167</v>
      </c>
      <c r="P895" s="37">
        <v>57.5</v>
      </c>
      <c r="Q895" s="40">
        <v>44417</v>
      </c>
      <c r="R895" s="40">
        <v>44663</v>
      </c>
      <c r="T895" s="37">
        <v>300</v>
      </c>
      <c r="U895" s="41">
        <v>5.17</v>
      </c>
      <c r="V895" s="37" t="s">
        <v>140</v>
      </c>
      <c r="W895" s="37" t="s">
        <v>167</v>
      </c>
      <c r="Y895" s="39">
        <v>10.08</v>
      </c>
      <c r="Z895" s="39">
        <v>10.45</v>
      </c>
      <c r="AA895" s="39">
        <v>0.12</v>
      </c>
      <c r="AE895" s="37" t="s">
        <v>1873</v>
      </c>
      <c r="AF895" s="37" t="s">
        <v>112</v>
      </c>
      <c r="AG895" s="37" t="s">
        <v>167</v>
      </c>
      <c r="AH895" s="38">
        <v>-3.3E-3</v>
      </c>
    </row>
    <row r="896" spans="1:34" x14ac:dyDescent="0.2">
      <c r="A896" s="37" t="s">
        <v>2483</v>
      </c>
      <c r="B896" s="37" t="s">
        <v>2398</v>
      </c>
      <c r="C896" s="37" t="s">
        <v>1063</v>
      </c>
      <c r="D896" s="37" t="s">
        <v>1060</v>
      </c>
      <c r="E896" s="37" t="s">
        <v>1059</v>
      </c>
      <c r="F896" s="40">
        <v>44117</v>
      </c>
      <c r="G896" s="40">
        <v>44295</v>
      </c>
      <c r="H896" s="37">
        <v>12</v>
      </c>
      <c r="I896" s="37" t="s">
        <v>1062</v>
      </c>
      <c r="J896" s="37" t="s">
        <v>54</v>
      </c>
      <c r="L896" s="39">
        <v>10.1</v>
      </c>
      <c r="M896" s="37" t="s">
        <v>1887</v>
      </c>
      <c r="N896" s="37" t="s">
        <v>79</v>
      </c>
      <c r="O896" s="37" t="s">
        <v>216</v>
      </c>
      <c r="P896" s="37">
        <v>167.5</v>
      </c>
      <c r="Q896" s="40">
        <v>44552</v>
      </c>
      <c r="R896" s="40">
        <v>44664</v>
      </c>
      <c r="T896" s="37">
        <v>708</v>
      </c>
      <c r="U896" s="41">
        <v>4.1900000000000004</v>
      </c>
      <c r="V896" s="37" t="s">
        <v>49</v>
      </c>
      <c r="W896" s="37" t="s">
        <v>48</v>
      </c>
      <c r="Y896" s="39">
        <v>10.050000000000001</v>
      </c>
      <c r="Z896" s="39">
        <v>10.28</v>
      </c>
      <c r="AA896" s="39">
        <v>0.26</v>
      </c>
      <c r="AE896" s="37" t="s">
        <v>1976</v>
      </c>
      <c r="AF896" s="37" t="s">
        <v>52</v>
      </c>
      <c r="AG896" s="37" t="s">
        <v>1061</v>
      </c>
      <c r="AH896" s="38">
        <v>-5.8999999999999999E-3</v>
      </c>
    </row>
    <row r="897" spans="1:34" x14ac:dyDescent="0.2">
      <c r="A897" s="37" t="s">
        <v>2484</v>
      </c>
      <c r="B897" s="37" t="s">
        <v>2398</v>
      </c>
      <c r="C897" s="37" t="s">
        <v>228</v>
      </c>
      <c r="D897" s="37" t="s">
        <v>227</v>
      </c>
      <c r="E897" s="37" t="s">
        <v>226</v>
      </c>
      <c r="F897" s="40">
        <v>44259</v>
      </c>
      <c r="G897" s="40">
        <v>44315</v>
      </c>
      <c r="H897" s="37">
        <v>18</v>
      </c>
      <c r="I897" s="37" t="s">
        <v>69</v>
      </c>
      <c r="J897" s="37" t="s">
        <v>54</v>
      </c>
      <c r="L897" s="39">
        <v>10</v>
      </c>
      <c r="M897" s="38">
        <v>0.5</v>
      </c>
      <c r="N897" s="37" t="s">
        <v>79</v>
      </c>
      <c r="O897" s="37" t="s">
        <v>48</v>
      </c>
      <c r="P897" s="37">
        <v>44.9</v>
      </c>
      <c r="Q897" s="40">
        <v>44467</v>
      </c>
      <c r="R897" s="40">
        <v>44868</v>
      </c>
      <c r="T897" s="37">
        <v>183</v>
      </c>
      <c r="U897" s="41">
        <v>4.08</v>
      </c>
      <c r="V897" s="37" t="s">
        <v>72</v>
      </c>
      <c r="W897" s="37" t="s">
        <v>48</v>
      </c>
      <c r="Y897" s="39">
        <v>9.86</v>
      </c>
      <c r="Z897" s="39">
        <v>9.98</v>
      </c>
      <c r="AA897" s="39">
        <v>0.22</v>
      </c>
      <c r="AE897" s="37" t="s">
        <v>2114</v>
      </c>
      <c r="AF897" s="37" t="s">
        <v>102</v>
      </c>
      <c r="AG897" s="37" t="s">
        <v>118</v>
      </c>
      <c r="AH897" s="38">
        <v>-1.4999999999999999E-2</v>
      </c>
    </row>
    <row r="898" spans="1:34" x14ac:dyDescent="0.2">
      <c r="A898" s="37" t="s">
        <v>2485</v>
      </c>
      <c r="B898" s="37" t="s">
        <v>2398</v>
      </c>
      <c r="C898" s="37" t="s">
        <v>1608</v>
      </c>
      <c r="D898" s="37" t="s">
        <v>1606</v>
      </c>
      <c r="F898" s="40">
        <v>44279</v>
      </c>
      <c r="G898" s="40">
        <v>44330</v>
      </c>
      <c r="H898" s="37">
        <v>24</v>
      </c>
      <c r="I898" s="37" t="s">
        <v>53</v>
      </c>
      <c r="J898" s="37" t="s">
        <v>54</v>
      </c>
      <c r="L898" s="39">
        <v>10</v>
      </c>
      <c r="M898" s="38">
        <v>0.33329999999999999</v>
      </c>
      <c r="N898" s="37" t="s">
        <v>79</v>
      </c>
      <c r="O898" s="37" t="s">
        <v>167</v>
      </c>
      <c r="P898" s="37">
        <v>339.3</v>
      </c>
      <c r="Q898" s="40">
        <v>44454</v>
      </c>
      <c r="R898" s="40">
        <v>45064</v>
      </c>
      <c r="T898" s="42">
        <v>1254</v>
      </c>
      <c r="U898" s="41">
        <v>3.7</v>
      </c>
      <c r="V898" s="37" t="s">
        <v>130</v>
      </c>
      <c r="W898" s="37" t="s">
        <v>48</v>
      </c>
      <c r="Y898" s="39">
        <v>9.93</v>
      </c>
      <c r="Z898" s="39">
        <v>10.1</v>
      </c>
      <c r="AA898" s="39">
        <v>0.45</v>
      </c>
      <c r="AE898" s="37" t="s">
        <v>1782</v>
      </c>
      <c r="AF898" s="37" t="s">
        <v>51</v>
      </c>
      <c r="AG898" s="37" t="s">
        <v>1607</v>
      </c>
      <c r="AH898" s="38">
        <v>-8.0000000000000002E-3</v>
      </c>
    </row>
    <row r="899" spans="1:34" x14ac:dyDescent="0.2">
      <c r="A899" s="37" t="s">
        <v>1658</v>
      </c>
      <c r="B899" s="37" t="s">
        <v>2398</v>
      </c>
      <c r="C899" s="37" t="s">
        <v>1659</v>
      </c>
      <c r="D899" s="37" t="s">
        <v>1656</v>
      </c>
      <c r="F899" s="40">
        <v>44263</v>
      </c>
      <c r="G899" s="40">
        <v>44334</v>
      </c>
      <c r="H899" s="37">
        <v>24</v>
      </c>
      <c r="I899" s="37" t="s">
        <v>53</v>
      </c>
      <c r="J899" s="37" t="s">
        <v>54</v>
      </c>
      <c r="L899" s="39">
        <v>10</v>
      </c>
      <c r="M899" s="38">
        <v>0.33329999999999999</v>
      </c>
      <c r="N899" s="37" t="s">
        <v>49</v>
      </c>
      <c r="O899" s="37" t="s">
        <v>167</v>
      </c>
      <c r="P899" s="37">
        <v>265.5</v>
      </c>
      <c r="Q899" s="40">
        <v>44593</v>
      </c>
      <c r="R899" s="40">
        <v>45066</v>
      </c>
      <c r="T899" s="37">
        <v>672</v>
      </c>
      <c r="U899" s="41">
        <v>2.5299999999999998</v>
      </c>
      <c r="V899" s="37" t="s">
        <v>49</v>
      </c>
      <c r="W899" s="37" t="s">
        <v>48</v>
      </c>
      <c r="Y899" s="39">
        <v>9.8699999999999992</v>
      </c>
      <c r="Z899" s="39">
        <v>9.9499999999999993</v>
      </c>
      <c r="AA899" s="39">
        <v>0.6</v>
      </c>
      <c r="AE899" s="37" t="s">
        <v>1798</v>
      </c>
      <c r="AF899" s="37" t="s">
        <v>263</v>
      </c>
      <c r="AG899" s="37" t="s">
        <v>1657</v>
      </c>
      <c r="AH899" s="38">
        <v>-1.4500000000000001E-2</v>
      </c>
    </row>
    <row r="900" spans="1:34" x14ac:dyDescent="0.2">
      <c r="A900" s="37" t="s">
        <v>2486</v>
      </c>
      <c r="B900" s="37" t="s">
        <v>2398</v>
      </c>
      <c r="C900" s="37" t="s">
        <v>747</v>
      </c>
      <c r="D900" s="37" t="s">
        <v>746</v>
      </c>
      <c r="E900" s="37" t="s">
        <v>745</v>
      </c>
      <c r="F900" s="40">
        <v>44313</v>
      </c>
      <c r="G900" s="40">
        <v>44334</v>
      </c>
      <c r="H900" s="37" t="s">
        <v>743</v>
      </c>
      <c r="I900" s="37" t="s">
        <v>107</v>
      </c>
      <c r="K900" s="37" t="s">
        <v>2066</v>
      </c>
      <c r="L900" s="39">
        <v>10</v>
      </c>
      <c r="M900" s="37" t="s">
        <v>1887</v>
      </c>
      <c r="N900" s="37" t="s">
        <v>79</v>
      </c>
      <c r="O900" s="37" t="s">
        <v>56</v>
      </c>
      <c r="P900" s="37">
        <v>54.2</v>
      </c>
      <c r="Q900" s="40">
        <v>44589</v>
      </c>
      <c r="R900" s="40">
        <v>44701</v>
      </c>
      <c r="T900" s="42">
        <v>2500</v>
      </c>
      <c r="U900" s="41">
        <v>46.15</v>
      </c>
      <c r="V900" s="37" t="s">
        <v>130</v>
      </c>
      <c r="W900" s="37" t="s">
        <v>167</v>
      </c>
      <c r="Y900" s="39">
        <v>9.93</v>
      </c>
      <c r="Z900" s="39">
        <v>10.36</v>
      </c>
      <c r="AE900" s="37" t="s">
        <v>1379</v>
      </c>
      <c r="AF900" s="37" t="s">
        <v>112</v>
      </c>
      <c r="AG900" s="37" t="s">
        <v>118</v>
      </c>
      <c r="AH900" s="38">
        <v>-7.0000000000000001E-3</v>
      </c>
    </row>
    <row r="901" spans="1:34" x14ac:dyDescent="0.2">
      <c r="A901" s="37" t="s">
        <v>2487</v>
      </c>
      <c r="B901" s="37" t="s">
        <v>2398</v>
      </c>
      <c r="C901" s="37" t="s">
        <v>485</v>
      </c>
      <c r="D901" s="37" t="s">
        <v>483</v>
      </c>
      <c r="E901" s="37" t="s">
        <v>482</v>
      </c>
      <c r="F901" s="40">
        <v>44258</v>
      </c>
      <c r="G901" s="40">
        <v>44335</v>
      </c>
      <c r="H901" s="37" t="s">
        <v>163</v>
      </c>
      <c r="I901" s="37" t="s">
        <v>69</v>
      </c>
      <c r="J901" s="37" t="s">
        <v>54</v>
      </c>
      <c r="L901" s="39">
        <v>10.1</v>
      </c>
      <c r="M901" s="38">
        <v>0.5</v>
      </c>
      <c r="N901" s="37" t="s">
        <v>49</v>
      </c>
      <c r="O901" s="37" t="s">
        <v>48</v>
      </c>
      <c r="P901" s="37">
        <v>143.80000000000001</v>
      </c>
      <c r="Q901" s="40">
        <v>44543</v>
      </c>
      <c r="R901" s="40">
        <v>44702</v>
      </c>
      <c r="T901" s="37">
        <v>554</v>
      </c>
      <c r="U901" s="41">
        <v>3.82</v>
      </c>
      <c r="V901" s="37" t="s">
        <v>49</v>
      </c>
      <c r="W901" s="37" t="s">
        <v>48</v>
      </c>
      <c r="Y901" s="39">
        <v>10.02</v>
      </c>
      <c r="Z901" s="39">
        <v>10.17</v>
      </c>
      <c r="AA901" s="39">
        <v>0.38</v>
      </c>
      <c r="AE901" s="37" t="s">
        <v>1788</v>
      </c>
      <c r="AF901" s="37" t="s">
        <v>111</v>
      </c>
      <c r="AG901" s="37" t="s">
        <v>484</v>
      </c>
      <c r="AH901" s="38">
        <v>-8.8999999999999999E-3</v>
      </c>
    </row>
    <row r="902" spans="1:34" x14ac:dyDescent="0.2">
      <c r="A902" s="37" t="s">
        <v>2488</v>
      </c>
      <c r="B902" s="37" t="s">
        <v>2398</v>
      </c>
      <c r="C902" s="37" t="s">
        <v>1266</v>
      </c>
      <c r="D902" s="37" t="s">
        <v>1267</v>
      </c>
      <c r="F902" s="40">
        <v>44323</v>
      </c>
      <c r="G902" s="40">
        <v>44342</v>
      </c>
      <c r="H902" s="37">
        <v>24</v>
      </c>
      <c r="I902" s="37" t="s">
        <v>83</v>
      </c>
      <c r="L902" s="39">
        <v>10</v>
      </c>
      <c r="M902" s="38">
        <v>0</v>
      </c>
      <c r="N902" s="37" t="s">
        <v>130</v>
      </c>
      <c r="O902" s="37" t="s">
        <v>56</v>
      </c>
      <c r="P902" s="37">
        <v>230</v>
      </c>
      <c r="Q902" s="40">
        <v>44550</v>
      </c>
      <c r="R902" s="40">
        <v>45074</v>
      </c>
      <c r="T902" s="37">
        <v>276</v>
      </c>
      <c r="U902" s="41">
        <v>1.2</v>
      </c>
      <c r="V902" s="37" t="s">
        <v>130</v>
      </c>
      <c r="W902" s="37" t="s">
        <v>56</v>
      </c>
      <c r="Y902" s="39">
        <v>9.8699999999999992</v>
      </c>
      <c r="AE902" s="37" t="s">
        <v>1800</v>
      </c>
      <c r="AF902" s="37" t="s">
        <v>59</v>
      </c>
      <c r="AG902" s="37" t="s">
        <v>1268</v>
      </c>
      <c r="AH902" s="38">
        <v>-1.2999999999999999E-2</v>
      </c>
    </row>
    <row r="903" spans="1:34" x14ac:dyDescent="0.2">
      <c r="A903" s="37" t="s">
        <v>2489</v>
      </c>
      <c r="B903" s="37" t="s">
        <v>2398</v>
      </c>
      <c r="C903" s="37" t="s">
        <v>352</v>
      </c>
      <c r="D903" s="37" t="s">
        <v>349</v>
      </c>
      <c r="E903" s="37" t="s">
        <v>348</v>
      </c>
      <c r="F903" s="40">
        <v>44309</v>
      </c>
      <c r="G903" s="40">
        <v>44355</v>
      </c>
      <c r="H903" s="37" t="s">
        <v>351</v>
      </c>
      <c r="I903" s="37" t="s">
        <v>107</v>
      </c>
      <c r="K903" s="37" t="s">
        <v>2066</v>
      </c>
      <c r="L903" s="39">
        <v>10</v>
      </c>
      <c r="M903" s="37" t="s">
        <v>1887</v>
      </c>
      <c r="N903" s="37" t="s">
        <v>49</v>
      </c>
      <c r="O903" s="37" t="s">
        <v>167</v>
      </c>
      <c r="P903" s="37">
        <v>50.9</v>
      </c>
      <c r="Q903" s="40">
        <v>44606</v>
      </c>
      <c r="R903" s="40">
        <v>44630</v>
      </c>
      <c r="V903" s="37" t="s">
        <v>130</v>
      </c>
      <c r="W903" s="37" t="s">
        <v>56</v>
      </c>
      <c r="Y903" s="39">
        <v>9.89</v>
      </c>
      <c r="Z903" s="39">
        <v>10.199999999999999</v>
      </c>
      <c r="AE903" s="37" t="s">
        <v>1379</v>
      </c>
      <c r="AF903" s="37" t="s">
        <v>112</v>
      </c>
      <c r="AG903" s="37" t="s">
        <v>350</v>
      </c>
      <c r="AH903" s="38">
        <v>-1.0999999999999999E-2</v>
      </c>
    </row>
    <row r="904" spans="1:34" x14ac:dyDescent="0.2">
      <c r="A904" s="37" t="s">
        <v>2490</v>
      </c>
      <c r="B904" s="37" t="s">
        <v>2398</v>
      </c>
      <c r="C904" s="37" t="s">
        <v>1132</v>
      </c>
      <c r="D904" s="37" t="s">
        <v>1130</v>
      </c>
      <c r="E904" s="37" t="s">
        <v>1129</v>
      </c>
      <c r="F904" s="40">
        <v>44251</v>
      </c>
      <c r="G904" s="40">
        <v>44356</v>
      </c>
      <c r="H904" s="37" t="s">
        <v>163</v>
      </c>
      <c r="I904" s="37" t="s">
        <v>69</v>
      </c>
      <c r="J904" s="37" t="s">
        <v>54</v>
      </c>
      <c r="L904" s="39">
        <v>10.050000000000001</v>
      </c>
      <c r="M904" s="38">
        <v>0.5</v>
      </c>
      <c r="N904" s="37" t="s">
        <v>147</v>
      </c>
      <c r="O904" s="37" t="s">
        <v>48</v>
      </c>
      <c r="P904" s="37">
        <v>182.6</v>
      </c>
      <c r="Q904" s="40">
        <v>44543</v>
      </c>
      <c r="R904" s="40">
        <v>44723</v>
      </c>
      <c r="T904" s="37">
        <v>507</v>
      </c>
      <c r="U904" s="41">
        <v>2.76</v>
      </c>
      <c r="V904" s="37" t="s">
        <v>147</v>
      </c>
      <c r="W904" s="37" t="s">
        <v>48</v>
      </c>
      <c r="Y904" s="39">
        <v>10.050000000000001</v>
      </c>
      <c r="Z904" s="39">
        <v>10.09</v>
      </c>
      <c r="AA904" s="39">
        <v>0.28000000000000003</v>
      </c>
      <c r="AE904" s="37" t="s">
        <v>1903</v>
      </c>
      <c r="AF904" s="37" t="s">
        <v>112</v>
      </c>
      <c r="AG904" s="37" t="s">
        <v>1131</v>
      </c>
      <c r="AH904" s="38">
        <v>0</v>
      </c>
    </row>
    <row r="905" spans="1:34" x14ac:dyDescent="0.2">
      <c r="A905" s="37" t="s">
        <v>2491</v>
      </c>
      <c r="B905" s="37" t="s">
        <v>2398</v>
      </c>
      <c r="C905" s="37" t="s">
        <v>1468</v>
      </c>
      <c r="D905" s="37" t="s">
        <v>1466</v>
      </c>
      <c r="F905" s="40">
        <v>44322</v>
      </c>
      <c r="G905" s="40">
        <v>44357</v>
      </c>
      <c r="H905" s="37" t="s">
        <v>138</v>
      </c>
      <c r="I905" s="37" t="s">
        <v>107</v>
      </c>
      <c r="K905" s="37" t="s">
        <v>2066</v>
      </c>
      <c r="L905" s="39">
        <v>10.1</v>
      </c>
      <c r="M905" s="37" t="s">
        <v>1887</v>
      </c>
      <c r="N905" s="37" t="s">
        <v>72</v>
      </c>
      <c r="O905" s="37" t="s">
        <v>48</v>
      </c>
      <c r="P905" s="37">
        <v>57.5</v>
      </c>
      <c r="Q905" s="40">
        <v>44518</v>
      </c>
      <c r="R905" s="40">
        <v>44726</v>
      </c>
      <c r="T905" s="42">
        <v>4081</v>
      </c>
      <c r="U905" s="41">
        <v>70.28</v>
      </c>
      <c r="V905" s="37" t="s">
        <v>72</v>
      </c>
      <c r="W905" s="37" t="s">
        <v>48</v>
      </c>
      <c r="Y905" s="39">
        <v>10.050000000000001</v>
      </c>
      <c r="Z905" s="39">
        <v>10.42</v>
      </c>
      <c r="AE905" s="37" t="s">
        <v>1873</v>
      </c>
      <c r="AF905" s="37" t="s">
        <v>112</v>
      </c>
      <c r="AG905" s="37" t="s">
        <v>1467</v>
      </c>
      <c r="AH905" s="38">
        <v>-5.8999999999999999E-3</v>
      </c>
    </row>
    <row r="906" spans="1:34" x14ac:dyDescent="0.2">
      <c r="A906" s="37" t="s">
        <v>2492</v>
      </c>
      <c r="B906" s="37" t="s">
        <v>2398</v>
      </c>
      <c r="C906" s="37" t="s">
        <v>1040</v>
      </c>
      <c r="D906" s="37" t="s">
        <v>1038</v>
      </c>
      <c r="F906" s="40">
        <v>44302</v>
      </c>
      <c r="G906" s="40">
        <v>44369</v>
      </c>
      <c r="H906" s="37" t="s">
        <v>193</v>
      </c>
      <c r="I906" s="37" t="s">
        <v>126</v>
      </c>
      <c r="J906" s="37" t="s">
        <v>158</v>
      </c>
      <c r="K906" s="37" t="s">
        <v>2066</v>
      </c>
      <c r="L906" s="39">
        <v>10.1</v>
      </c>
      <c r="M906" s="37" t="s">
        <v>1887</v>
      </c>
      <c r="N906" s="37" t="s">
        <v>79</v>
      </c>
      <c r="O906" s="37" t="s">
        <v>167</v>
      </c>
      <c r="P906" s="37">
        <v>57.5</v>
      </c>
      <c r="Q906" s="40">
        <v>44449</v>
      </c>
      <c r="R906" s="40">
        <v>44736</v>
      </c>
      <c r="T906" s="37">
        <v>450</v>
      </c>
      <c r="U906" s="41">
        <v>7.75</v>
      </c>
      <c r="V906" s="37" t="s">
        <v>49</v>
      </c>
      <c r="W906" s="37" t="s">
        <v>167</v>
      </c>
      <c r="Y906" s="39">
        <v>10</v>
      </c>
      <c r="Z906" s="39">
        <v>10.29</v>
      </c>
      <c r="AA906" s="39">
        <v>0.08</v>
      </c>
      <c r="AE906" s="37" t="s">
        <v>1790</v>
      </c>
      <c r="AF906" s="37" t="s">
        <v>192</v>
      </c>
      <c r="AG906" s="37" t="s">
        <v>1039</v>
      </c>
      <c r="AH906" s="38">
        <v>-1.0699999999999999E-2</v>
      </c>
    </row>
    <row r="907" spans="1:34" x14ac:dyDescent="0.2">
      <c r="A907" s="37" t="s">
        <v>2493</v>
      </c>
      <c r="B907" s="37" t="s">
        <v>2398</v>
      </c>
      <c r="C907" s="37" t="s">
        <v>665</v>
      </c>
      <c r="D907" s="37" t="s">
        <v>664</v>
      </c>
      <c r="F907" s="40">
        <v>44349</v>
      </c>
      <c r="G907" s="40">
        <v>44371</v>
      </c>
      <c r="H907" s="37" t="s">
        <v>138</v>
      </c>
      <c r="I907" s="37" t="s">
        <v>69</v>
      </c>
      <c r="J907" s="37" t="s">
        <v>54</v>
      </c>
      <c r="L907" s="39">
        <v>10.199999999999999</v>
      </c>
      <c r="M907" s="38">
        <v>0.5</v>
      </c>
      <c r="N907" s="37" t="s">
        <v>276</v>
      </c>
      <c r="O907" s="37" t="s">
        <v>48</v>
      </c>
      <c r="P907" s="37">
        <v>115</v>
      </c>
      <c r="Q907" s="40">
        <v>44606</v>
      </c>
      <c r="R907" s="40">
        <v>44740</v>
      </c>
      <c r="T907" s="37">
        <v>227</v>
      </c>
      <c r="U907" s="41">
        <v>1.94</v>
      </c>
      <c r="V907" s="37" t="s">
        <v>72</v>
      </c>
      <c r="W907" s="37" t="s">
        <v>56</v>
      </c>
      <c r="Y907" s="39">
        <v>10.18</v>
      </c>
      <c r="Z907" s="39">
        <v>10.16</v>
      </c>
      <c r="AA907" s="39">
        <v>0.22</v>
      </c>
      <c r="AE907" s="37" t="s">
        <v>1903</v>
      </c>
      <c r="AF907" s="37" t="s">
        <v>524</v>
      </c>
      <c r="AG907" s="37" t="s">
        <v>276</v>
      </c>
      <c r="AH907" s="38">
        <v>-2E-3</v>
      </c>
    </row>
    <row r="908" spans="1:34" x14ac:dyDescent="0.2">
      <c r="A908" s="37" t="s">
        <v>2494</v>
      </c>
      <c r="B908" s="37" t="s">
        <v>2398</v>
      </c>
      <c r="C908" s="37" t="s">
        <v>1307</v>
      </c>
      <c r="D908" s="37" t="s">
        <v>1309</v>
      </c>
      <c r="E908" s="37" t="s">
        <v>1308</v>
      </c>
      <c r="F908" s="40">
        <v>44349</v>
      </c>
      <c r="G908" s="40">
        <v>44377</v>
      </c>
      <c r="H908" s="37">
        <v>24</v>
      </c>
      <c r="I908" s="37" t="s">
        <v>83</v>
      </c>
      <c r="L908" s="39">
        <v>10</v>
      </c>
      <c r="M908" s="38">
        <v>0</v>
      </c>
      <c r="N908" s="37" t="s">
        <v>130</v>
      </c>
      <c r="O908" s="37" t="s">
        <v>48</v>
      </c>
      <c r="P908" s="37">
        <v>250</v>
      </c>
      <c r="Q908" s="40">
        <v>44587</v>
      </c>
      <c r="R908" s="40">
        <v>45109</v>
      </c>
      <c r="T908" s="37">
        <v>906</v>
      </c>
      <c r="U908" s="41">
        <v>3.62</v>
      </c>
      <c r="V908" s="37" t="s">
        <v>130</v>
      </c>
      <c r="W908" s="37" t="s">
        <v>56</v>
      </c>
      <c r="Y908" s="39">
        <v>9.85</v>
      </c>
      <c r="AE908" s="37" t="s">
        <v>1811</v>
      </c>
      <c r="AF908" s="37" t="s">
        <v>1300</v>
      </c>
      <c r="AG908" s="37" t="s">
        <v>1310</v>
      </c>
      <c r="AH908" s="38">
        <v>-1.6E-2</v>
      </c>
    </row>
    <row r="909" spans="1:34" x14ac:dyDescent="0.2">
      <c r="A909" s="37" t="s">
        <v>2495</v>
      </c>
      <c r="B909" s="37" t="s">
        <v>2398</v>
      </c>
      <c r="C909" s="37" t="s">
        <v>1301</v>
      </c>
      <c r="D909" s="37" t="s">
        <v>1303</v>
      </c>
      <c r="E909" s="37" t="s">
        <v>1302</v>
      </c>
      <c r="F909" s="40">
        <v>44349</v>
      </c>
      <c r="G909" s="40">
        <v>44377</v>
      </c>
      <c r="H909" s="37">
        <v>24</v>
      </c>
      <c r="I909" s="37" t="s">
        <v>83</v>
      </c>
      <c r="L909" s="39">
        <v>10</v>
      </c>
      <c r="M909" s="38">
        <v>0</v>
      </c>
      <c r="N909" s="37" t="s">
        <v>130</v>
      </c>
      <c r="O909" s="37" t="s">
        <v>48</v>
      </c>
      <c r="P909" s="37">
        <v>250</v>
      </c>
      <c r="Q909" s="40">
        <v>44579</v>
      </c>
      <c r="R909" s="40">
        <v>45109</v>
      </c>
      <c r="T909" s="42">
        <v>1835</v>
      </c>
      <c r="U909" s="41">
        <v>7.34</v>
      </c>
      <c r="V909" s="37" t="s">
        <v>130</v>
      </c>
      <c r="W909" s="37" t="s">
        <v>48</v>
      </c>
      <c r="Y909" s="39">
        <v>9.86</v>
      </c>
      <c r="AE909" s="37" t="s">
        <v>1811</v>
      </c>
      <c r="AF909" s="37" t="s">
        <v>1300</v>
      </c>
      <c r="AG909" s="37" t="s">
        <v>1304</v>
      </c>
      <c r="AH909" s="38">
        <v>-1.4999999999999999E-2</v>
      </c>
    </row>
    <row r="910" spans="1:34" x14ac:dyDescent="0.2">
      <c r="A910" s="37" t="s">
        <v>2496</v>
      </c>
      <c r="B910" s="37" t="s">
        <v>2398</v>
      </c>
      <c r="C910" s="37" t="s">
        <v>464</v>
      </c>
      <c r="D910" s="37" t="s">
        <v>461</v>
      </c>
      <c r="F910" s="40">
        <v>44308</v>
      </c>
      <c r="G910" s="40">
        <v>44385</v>
      </c>
      <c r="H910" s="37" t="s">
        <v>463</v>
      </c>
      <c r="I910" s="37" t="s">
        <v>69</v>
      </c>
      <c r="J910" s="37" t="s">
        <v>61</v>
      </c>
      <c r="L910" s="39">
        <v>10.199999999999999</v>
      </c>
      <c r="M910" s="38">
        <v>0.5</v>
      </c>
      <c r="N910" s="37" t="s">
        <v>79</v>
      </c>
      <c r="O910" s="37" t="s">
        <v>56</v>
      </c>
      <c r="P910" s="37">
        <v>143.80000000000001</v>
      </c>
      <c r="Q910" s="40">
        <v>44592</v>
      </c>
      <c r="R910" s="40">
        <v>44754</v>
      </c>
      <c r="T910" s="37">
        <v>222</v>
      </c>
      <c r="U910" s="41">
        <v>1.51</v>
      </c>
      <c r="V910" s="37" t="s">
        <v>310</v>
      </c>
      <c r="W910" s="37" t="s">
        <v>48</v>
      </c>
      <c r="Y910" s="39">
        <v>10.11</v>
      </c>
      <c r="Z910" s="39">
        <v>10.220000000000001</v>
      </c>
      <c r="AA910" s="39">
        <v>0.24</v>
      </c>
      <c r="AE910" s="37" t="s">
        <v>1873</v>
      </c>
      <c r="AF910" s="37" t="s">
        <v>112</v>
      </c>
      <c r="AG910" s="37" t="s">
        <v>462</v>
      </c>
      <c r="AH910" s="38">
        <v>-1.03E-2</v>
      </c>
    </row>
    <row r="911" spans="1:34" x14ac:dyDescent="0.2">
      <c r="A911" s="37" t="s">
        <v>2497</v>
      </c>
      <c r="B911" s="37" t="s">
        <v>2398</v>
      </c>
      <c r="C911" s="37" t="s">
        <v>1341</v>
      </c>
      <c r="D911" s="37" t="s">
        <v>1339</v>
      </c>
      <c r="E911" s="37" t="s">
        <v>1338</v>
      </c>
      <c r="F911" s="40">
        <v>44344</v>
      </c>
      <c r="G911" s="40">
        <v>44392</v>
      </c>
      <c r="H911" s="37" t="s">
        <v>138</v>
      </c>
      <c r="I911" s="37" t="s">
        <v>525</v>
      </c>
      <c r="J911" s="37" t="s">
        <v>61</v>
      </c>
      <c r="K911" s="37" t="s">
        <v>2131</v>
      </c>
      <c r="L911" s="39">
        <v>10.1</v>
      </c>
      <c r="M911" s="37" t="s">
        <v>1887</v>
      </c>
      <c r="N911" s="37" t="s">
        <v>79</v>
      </c>
      <c r="O911" s="37" t="s">
        <v>48</v>
      </c>
      <c r="P911" s="37">
        <v>172.5</v>
      </c>
      <c r="Q911" s="40">
        <v>44547</v>
      </c>
      <c r="R911" s="40">
        <v>44761</v>
      </c>
      <c r="T911" s="37">
        <v>377</v>
      </c>
      <c r="U911" s="41">
        <v>2.16</v>
      </c>
      <c r="V911" s="37" t="s">
        <v>49</v>
      </c>
      <c r="W911" s="37" t="s">
        <v>56</v>
      </c>
      <c r="Y911" s="39">
        <v>10.01</v>
      </c>
      <c r="Z911" s="39">
        <v>10.199999999999999</v>
      </c>
      <c r="AA911" s="39">
        <v>0.39</v>
      </c>
      <c r="AE911" s="37" t="s">
        <v>1379</v>
      </c>
      <c r="AF911" s="37" t="s">
        <v>112</v>
      </c>
      <c r="AG911" s="37" t="s">
        <v>1340</v>
      </c>
      <c r="AH911" s="38">
        <v>-8.8999999999999999E-3</v>
      </c>
    </row>
    <row r="912" spans="1:34" x14ac:dyDescent="0.2">
      <c r="A912" s="37" t="s">
        <v>2498</v>
      </c>
      <c r="B912" s="37" t="s">
        <v>2398</v>
      </c>
      <c r="C912" s="37" t="s">
        <v>321</v>
      </c>
      <c r="D912" s="37" t="s">
        <v>319</v>
      </c>
      <c r="E912" s="37" t="s">
        <v>318</v>
      </c>
      <c r="F912" s="40">
        <v>44245</v>
      </c>
      <c r="G912" s="40">
        <v>44406</v>
      </c>
      <c r="H912" s="37">
        <v>18</v>
      </c>
      <c r="I912" s="37" t="s">
        <v>69</v>
      </c>
      <c r="J912" s="37" t="s">
        <v>54</v>
      </c>
      <c r="L912" s="39">
        <v>10.15</v>
      </c>
      <c r="M912" s="38">
        <v>0.5</v>
      </c>
      <c r="N912" s="37" t="s">
        <v>49</v>
      </c>
      <c r="O912" s="37" t="s">
        <v>48</v>
      </c>
      <c r="P912" s="37">
        <v>228.1</v>
      </c>
      <c r="Q912" s="40">
        <v>44606</v>
      </c>
      <c r="R912" s="40">
        <v>44959</v>
      </c>
      <c r="T912" s="37">
        <v>646</v>
      </c>
      <c r="U912" s="41">
        <v>2.79</v>
      </c>
      <c r="V912" s="37" t="s">
        <v>49</v>
      </c>
      <c r="W912" s="37" t="s">
        <v>48</v>
      </c>
      <c r="Y912" s="39">
        <v>9.9700000000000006</v>
      </c>
      <c r="Z912" s="39">
        <v>10.1</v>
      </c>
      <c r="AA912" s="39">
        <v>0.32</v>
      </c>
      <c r="AE912" s="37" t="s">
        <v>1796</v>
      </c>
      <c r="AF912" s="37" t="s">
        <v>51</v>
      </c>
      <c r="AG912" s="37" t="s">
        <v>320</v>
      </c>
      <c r="AH912" s="38">
        <v>-1.8700000000000001E-2</v>
      </c>
    </row>
    <row r="913" spans="1:34" x14ac:dyDescent="0.2">
      <c r="A913" s="37" t="s">
        <v>2135</v>
      </c>
      <c r="B913" s="37" t="s">
        <v>2398</v>
      </c>
      <c r="C913" s="37" t="s">
        <v>1640</v>
      </c>
      <c r="D913" s="37" t="s">
        <v>17159</v>
      </c>
      <c r="E913" s="37" t="s">
        <v>17158</v>
      </c>
      <c r="F913" s="40">
        <v>44239</v>
      </c>
      <c r="G913" s="40">
        <v>44412</v>
      </c>
      <c r="H913" s="37">
        <v>24</v>
      </c>
      <c r="I913" s="37" t="s">
        <v>69</v>
      </c>
      <c r="J913" s="37" t="s">
        <v>54</v>
      </c>
      <c r="L913" s="39">
        <v>10</v>
      </c>
      <c r="M913" s="38">
        <v>0.5</v>
      </c>
      <c r="N913" s="37" t="s">
        <v>66</v>
      </c>
      <c r="O913" s="37" t="s">
        <v>48</v>
      </c>
      <c r="P913" s="37">
        <v>172.5</v>
      </c>
      <c r="Q913" s="40">
        <v>44628</v>
      </c>
      <c r="R913" s="40">
        <v>45144</v>
      </c>
      <c r="T913" s="42">
        <v>1815</v>
      </c>
      <c r="U913" s="41">
        <v>10.52</v>
      </c>
      <c r="V913" s="37" t="s">
        <v>66</v>
      </c>
      <c r="W913" s="37" t="s">
        <v>48</v>
      </c>
      <c r="Y913" s="39">
        <v>9.8000000000000007</v>
      </c>
      <c r="Z913" s="39">
        <v>10.5</v>
      </c>
      <c r="AA913" s="39">
        <v>0.4</v>
      </c>
      <c r="AE913" s="37" t="s">
        <v>1802</v>
      </c>
      <c r="AF913" s="37" t="s">
        <v>68</v>
      </c>
      <c r="AG913" s="37" t="s">
        <v>1639</v>
      </c>
      <c r="AH913" s="38">
        <v>-2.0299999999999999E-2</v>
      </c>
    </row>
    <row r="914" spans="1:34" x14ac:dyDescent="0.2">
      <c r="A914" s="37" t="s">
        <v>2499</v>
      </c>
      <c r="B914" s="37" t="s">
        <v>2398</v>
      </c>
      <c r="C914" s="37" t="s">
        <v>1592</v>
      </c>
      <c r="D914" s="37" t="s">
        <v>1590</v>
      </c>
      <c r="F914" s="40">
        <v>44392</v>
      </c>
      <c r="G914" s="40">
        <v>44418</v>
      </c>
      <c r="H914" s="37" t="s">
        <v>138</v>
      </c>
      <c r="I914" s="37" t="s">
        <v>575</v>
      </c>
      <c r="J914" s="37" t="s">
        <v>61</v>
      </c>
      <c r="L914" s="39">
        <v>10</v>
      </c>
      <c r="M914" s="38">
        <v>1</v>
      </c>
      <c r="N914" s="37" t="s">
        <v>72</v>
      </c>
      <c r="O914" s="37" t="s">
        <v>48</v>
      </c>
      <c r="P914" s="37">
        <v>57.3</v>
      </c>
      <c r="Q914" s="40">
        <v>44588</v>
      </c>
      <c r="R914" s="40">
        <v>44785</v>
      </c>
      <c r="T914" s="37">
        <v>480</v>
      </c>
      <c r="U914" s="41">
        <v>8.3800000000000008</v>
      </c>
      <c r="V914" s="37" t="s">
        <v>72</v>
      </c>
      <c r="W914" s="37" t="s">
        <v>48</v>
      </c>
      <c r="Y914" s="39">
        <v>9.8800000000000008</v>
      </c>
      <c r="Z914" s="39">
        <v>10.64</v>
      </c>
      <c r="AA914" s="39">
        <v>0.39</v>
      </c>
      <c r="AE914" s="37" t="s">
        <v>1379</v>
      </c>
      <c r="AF914" s="37" t="s">
        <v>112</v>
      </c>
      <c r="AG914" s="37" t="s">
        <v>1591</v>
      </c>
      <c r="AH914" s="38">
        <v>-1.2E-2</v>
      </c>
    </row>
    <row r="915" spans="1:34" x14ac:dyDescent="0.2">
      <c r="A915" s="37" t="s">
        <v>2500</v>
      </c>
      <c r="B915" s="37" t="s">
        <v>2398</v>
      </c>
      <c r="C915" s="37" t="s">
        <v>1742</v>
      </c>
      <c r="D915" s="37" t="s">
        <v>1740</v>
      </c>
      <c r="E915" s="37" t="s">
        <v>1739</v>
      </c>
      <c r="F915" s="40">
        <v>44379</v>
      </c>
      <c r="G915" s="40">
        <v>44421</v>
      </c>
      <c r="H915" s="37" t="s">
        <v>256</v>
      </c>
      <c r="I915" s="37" t="s">
        <v>69</v>
      </c>
      <c r="J915" s="37" t="s">
        <v>61</v>
      </c>
      <c r="L915" s="39">
        <v>10</v>
      </c>
      <c r="M915" s="38">
        <v>0.5</v>
      </c>
      <c r="N915" s="37" t="s">
        <v>72</v>
      </c>
      <c r="O915" s="37" t="s">
        <v>48</v>
      </c>
      <c r="P915" s="37">
        <v>150</v>
      </c>
      <c r="Q915" s="40">
        <v>44547</v>
      </c>
      <c r="R915" s="40">
        <v>44882</v>
      </c>
      <c r="T915" s="42">
        <v>1851</v>
      </c>
      <c r="U915" s="41">
        <v>12.34</v>
      </c>
      <c r="V915" s="37" t="s">
        <v>49</v>
      </c>
      <c r="W915" s="37" t="s">
        <v>48</v>
      </c>
      <c r="Y915" s="39">
        <v>9.82</v>
      </c>
      <c r="Z915" s="39">
        <v>9.9</v>
      </c>
      <c r="AA915" s="39">
        <v>0.37</v>
      </c>
      <c r="AE915" s="37" t="s">
        <v>2501</v>
      </c>
      <c r="AF915" s="37" t="s">
        <v>52</v>
      </c>
      <c r="AG915" s="37" t="s">
        <v>1741</v>
      </c>
      <c r="AH915" s="38">
        <v>-1.7999999999999999E-2</v>
      </c>
    </row>
    <row r="916" spans="1:34" x14ac:dyDescent="0.2">
      <c r="A916" s="37" t="s">
        <v>2502</v>
      </c>
      <c r="B916" s="37" t="s">
        <v>2398</v>
      </c>
      <c r="C916" s="37" t="s">
        <v>1411</v>
      </c>
      <c r="D916" s="37" t="s">
        <v>1410</v>
      </c>
      <c r="F916" s="40">
        <v>44273</v>
      </c>
      <c r="G916" s="40">
        <v>44438</v>
      </c>
      <c r="H916" s="37">
        <v>15</v>
      </c>
      <c r="I916" s="37" t="s">
        <v>137</v>
      </c>
      <c r="J916" s="37" t="s">
        <v>54</v>
      </c>
      <c r="L916" s="39">
        <v>10</v>
      </c>
      <c r="M916" s="38">
        <v>1</v>
      </c>
      <c r="N916" s="37" t="s">
        <v>79</v>
      </c>
      <c r="O916" s="37" t="s">
        <v>48</v>
      </c>
      <c r="P916" s="37">
        <v>125</v>
      </c>
      <c r="Q916" s="40">
        <v>44595</v>
      </c>
      <c r="R916" s="40">
        <v>44896</v>
      </c>
      <c r="T916" s="37">
        <v>348</v>
      </c>
      <c r="U916" s="41">
        <v>2.78</v>
      </c>
      <c r="V916" s="37" t="s">
        <v>147</v>
      </c>
      <c r="W916" s="37" t="s">
        <v>56</v>
      </c>
      <c r="Y916" s="39">
        <v>9.92</v>
      </c>
      <c r="Z916" s="39">
        <v>10.07</v>
      </c>
      <c r="AA916" s="39">
        <v>0.25</v>
      </c>
      <c r="AE916" s="37" t="s">
        <v>1379</v>
      </c>
      <c r="AF916" s="37" t="s">
        <v>136</v>
      </c>
      <c r="AG916" s="37" t="s">
        <v>118</v>
      </c>
      <c r="AH916" s="38">
        <v>-8.9999999999999993E-3</v>
      </c>
    </row>
    <row r="917" spans="1:34" x14ac:dyDescent="0.2">
      <c r="A917" s="37" t="s">
        <v>2503</v>
      </c>
      <c r="B917" s="37" t="s">
        <v>2398</v>
      </c>
      <c r="C917" s="37" t="s">
        <v>1275</v>
      </c>
      <c r="D917" s="37" t="s">
        <v>1273</v>
      </c>
      <c r="F917" s="40">
        <v>44342</v>
      </c>
      <c r="G917" s="40">
        <v>44442</v>
      </c>
      <c r="H917" s="37" t="s">
        <v>163</v>
      </c>
      <c r="I917" s="37" t="s">
        <v>69</v>
      </c>
      <c r="J917" s="37" t="s">
        <v>61</v>
      </c>
      <c r="L917" s="39">
        <v>10.199999999999999</v>
      </c>
      <c r="M917" s="38">
        <v>0.5</v>
      </c>
      <c r="N917" s="37" t="s">
        <v>72</v>
      </c>
      <c r="O917" s="37" t="s">
        <v>56</v>
      </c>
      <c r="P917" s="37">
        <v>287.5</v>
      </c>
      <c r="Q917" s="40">
        <v>44490</v>
      </c>
      <c r="R917" s="40">
        <v>44812</v>
      </c>
      <c r="T917" s="37">
        <v>992</v>
      </c>
      <c r="U917" s="41">
        <v>3.39</v>
      </c>
      <c r="V917" s="37" t="s">
        <v>140</v>
      </c>
      <c r="W917" s="37" t="s">
        <v>48</v>
      </c>
      <c r="Y917" s="39">
        <v>73.150000000000006</v>
      </c>
      <c r="Z917" s="39">
        <v>81.12</v>
      </c>
      <c r="AA917" s="39">
        <v>18.149999999999999</v>
      </c>
      <c r="AE917" s="37" t="s">
        <v>1903</v>
      </c>
      <c r="AF917" s="37" t="s">
        <v>52</v>
      </c>
      <c r="AG917" s="37" t="s">
        <v>1274</v>
      </c>
      <c r="AH917" s="38">
        <v>6.1715999999999998</v>
      </c>
    </row>
    <row r="918" spans="1:34" x14ac:dyDescent="0.2">
      <c r="A918" s="37" t="s">
        <v>2175</v>
      </c>
      <c r="B918" s="37" t="s">
        <v>2398</v>
      </c>
      <c r="C918" s="37" t="s">
        <v>1261</v>
      </c>
      <c r="D918" s="37" t="s">
        <v>17157</v>
      </c>
      <c r="F918" s="40">
        <v>44435</v>
      </c>
      <c r="G918" s="40">
        <v>44454</v>
      </c>
      <c r="H918" s="37">
        <v>18</v>
      </c>
      <c r="I918" s="37" t="s">
        <v>69</v>
      </c>
      <c r="J918" s="37" t="s">
        <v>61</v>
      </c>
      <c r="L918" s="39">
        <v>10.050000000000001</v>
      </c>
      <c r="M918" s="38">
        <v>0.5</v>
      </c>
      <c r="N918" s="37" t="s">
        <v>49</v>
      </c>
      <c r="O918" s="37" t="s">
        <v>48</v>
      </c>
      <c r="P918" s="37">
        <v>200</v>
      </c>
      <c r="Q918" s="40">
        <v>44628</v>
      </c>
      <c r="R918" s="40">
        <v>45002</v>
      </c>
      <c r="T918" s="37">
        <v>632</v>
      </c>
      <c r="U918" s="41">
        <v>3.14</v>
      </c>
      <c r="V918" s="37" t="s">
        <v>49</v>
      </c>
      <c r="W918" s="37" t="s">
        <v>48</v>
      </c>
      <c r="Y918" s="39">
        <v>9.84</v>
      </c>
      <c r="Z918" s="39">
        <v>9.9700000000000006</v>
      </c>
      <c r="AA918" s="39">
        <v>0.3</v>
      </c>
      <c r="AE918" s="37" t="s">
        <v>1419</v>
      </c>
      <c r="AF918" s="37" t="s">
        <v>341</v>
      </c>
      <c r="AG918" s="37" t="s">
        <v>1260</v>
      </c>
      <c r="AH918" s="38">
        <v>-2.1899999999999999E-2</v>
      </c>
    </row>
    <row r="919" spans="1:34" x14ac:dyDescent="0.2">
      <c r="A919" s="37" t="s">
        <v>1207</v>
      </c>
      <c r="B919" s="37" t="s">
        <v>2398</v>
      </c>
      <c r="C919" s="37" t="s">
        <v>1208</v>
      </c>
      <c r="D919" s="37" t="s">
        <v>1205</v>
      </c>
      <c r="E919" s="37" t="s">
        <v>1204</v>
      </c>
      <c r="F919" s="40">
        <v>44403</v>
      </c>
      <c r="G919" s="40">
        <v>44484</v>
      </c>
      <c r="H919" s="37" t="s">
        <v>159</v>
      </c>
      <c r="I919" s="37" t="s">
        <v>69</v>
      </c>
      <c r="J919" s="37" t="s">
        <v>61</v>
      </c>
      <c r="L919" s="39">
        <v>10.15</v>
      </c>
      <c r="M919" s="38">
        <v>0.5</v>
      </c>
      <c r="N919" s="37" t="s">
        <v>49</v>
      </c>
      <c r="O919" s="37" t="s">
        <v>48</v>
      </c>
      <c r="P919" s="37">
        <v>316.3</v>
      </c>
      <c r="Q919" s="40">
        <v>44546</v>
      </c>
      <c r="R919" s="40">
        <v>44945</v>
      </c>
      <c r="T919" s="42">
        <v>1697</v>
      </c>
      <c r="U919" s="41">
        <v>5.29</v>
      </c>
      <c r="V919" s="37" t="s">
        <v>49</v>
      </c>
      <c r="W919" s="37" t="s">
        <v>48</v>
      </c>
      <c r="Y919" s="39">
        <v>10.01</v>
      </c>
      <c r="Z919" s="39">
        <v>10.15</v>
      </c>
      <c r="AA919" s="39">
        <v>0.4</v>
      </c>
      <c r="AE919" s="37" t="s">
        <v>1796</v>
      </c>
      <c r="AF919" s="37" t="s">
        <v>111</v>
      </c>
      <c r="AG919" s="37" t="s">
        <v>1206</v>
      </c>
      <c r="AH919" s="38">
        <v>-1.38E-2</v>
      </c>
    </row>
    <row r="920" spans="1:34" x14ac:dyDescent="0.2">
      <c r="A920" s="37" t="s">
        <v>2504</v>
      </c>
      <c r="B920" s="37" t="s">
        <v>2398</v>
      </c>
      <c r="C920" s="37" t="s">
        <v>1595</v>
      </c>
      <c r="D920" s="37" t="s">
        <v>1594</v>
      </c>
      <c r="E920" s="37" t="s">
        <v>1593</v>
      </c>
      <c r="F920" s="40">
        <v>44501</v>
      </c>
      <c r="G920" s="40">
        <v>44518</v>
      </c>
      <c r="H920" s="37" t="s">
        <v>138</v>
      </c>
      <c r="I920" s="37" t="s">
        <v>126</v>
      </c>
      <c r="J920" s="37" t="s">
        <v>938</v>
      </c>
      <c r="K920" s="37" t="s">
        <v>2131</v>
      </c>
      <c r="L920" s="39">
        <v>10</v>
      </c>
      <c r="M920" s="37" t="s">
        <v>1887</v>
      </c>
      <c r="N920" s="37" t="s">
        <v>130</v>
      </c>
      <c r="O920" s="37" t="s">
        <v>48</v>
      </c>
      <c r="P920" s="37">
        <v>69</v>
      </c>
      <c r="Q920" s="40">
        <v>44586</v>
      </c>
      <c r="R920" s="40">
        <v>44887</v>
      </c>
      <c r="T920" s="42">
        <v>1510</v>
      </c>
      <c r="U920" s="41">
        <v>21.89</v>
      </c>
      <c r="V920" s="37" t="s">
        <v>72</v>
      </c>
      <c r="W920" s="37" t="s">
        <v>167</v>
      </c>
      <c r="Y920" s="39">
        <v>9.7799999999999994</v>
      </c>
      <c r="Z920" s="39">
        <v>10.050000000000001</v>
      </c>
      <c r="AA920" s="39">
        <v>0.3</v>
      </c>
      <c r="AE920" s="37" t="s">
        <v>1379</v>
      </c>
      <c r="AF920" s="37" t="s">
        <v>112</v>
      </c>
      <c r="AG920" s="37" t="s">
        <v>130</v>
      </c>
      <c r="AH920" s="38">
        <v>-2.1999999999999999E-2</v>
      </c>
    </row>
    <row r="921" spans="1:34" hidden="1" x14ac:dyDescent="0.2">
      <c r="A921" s="37" t="s">
        <v>17156</v>
      </c>
      <c r="B921" s="37" t="s">
        <v>15181</v>
      </c>
      <c r="C921" s="37" t="s">
        <v>17155</v>
      </c>
      <c r="D921" s="37" t="s">
        <v>17154</v>
      </c>
      <c r="E921" s="37" t="s">
        <v>17153</v>
      </c>
      <c r="G921" s="40">
        <v>42024</v>
      </c>
      <c r="H921" s="37" t="s">
        <v>17126</v>
      </c>
      <c r="I921" s="37" t="s">
        <v>137</v>
      </c>
      <c r="J921" s="37" t="s">
        <v>17152</v>
      </c>
      <c r="L921" s="39">
        <v>10</v>
      </c>
      <c r="M921" s="38">
        <v>0.5</v>
      </c>
      <c r="N921" s="37" t="s">
        <v>79</v>
      </c>
      <c r="O921" s="37" t="s">
        <v>48</v>
      </c>
      <c r="P921" s="37">
        <v>350</v>
      </c>
      <c r="Q921" s="40">
        <v>42788</v>
      </c>
      <c r="R921" s="40">
        <v>42940</v>
      </c>
      <c r="S921" s="40">
        <v>42928</v>
      </c>
      <c r="T921" s="42">
        <v>2700</v>
      </c>
      <c r="U921" s="41">
        <v>7.71</v>
      </c>
      <c r="V921" s="37" t="s">
        <v>49</v>
      </c>
      <c r="W921" s="37" t="s">
        <v>56</v>
      </c>
      <c r="X921" s="38">
        <v>0.90100000000000002</v>
      </c>
      <c r="AB921" s="39">
        <v>0.6</v>
      </c>
      <c r="AC921" s="39">
        <v>0.03</v>
      </c>
      <c r="AD921" s="37" t="s">
        <v>17151</v>
      </c>
      <c r="AE921" s="37" t="s">
        <v>1814</v>
      </c>
      <c r="AF921" s="37" t="s">
        <v>200</v>
      </c>
      <c r="AG921" s="37" t="s">
        <v>17150</v>
      </c>
    </row>
    <row r="922" spans="1:34" hidden="1" x14ac:dyDescent="0.2">
      <c r="A922" s="37" t="s">
        <v>17149</v>
      </c>
      <c r="B922" s="37" t="s">
        <v>15181</v>
      </c>
      <c r="C922" s="37" t="s">
        <v>17148</v>
      </c>
      <c r="D922" s="37" t="s">
        <v>17147</v>
      </c>
      <c r="E922" s="37" t="s">
        <v>17146</v>
      </c>
      <c r="G922" s="40">
        <v>42048</v>
      </c>
      <c r="H922" s="37">
        <v>18</v>
      </c>
      <c r="I922" s="37" t="s">
        <v>137</v>
      </c>
      <c r="J922" s="37" t="s">
        <v>17145</v>
      </c>
      <c r="L922" s="39">
        <v>10</v>
      </c>
      <c r="M922" s="38">
        <v>1</v>
      </c>
      <c r="N922" s="37" t="s">
        <v>72</v>
      </c>
      <c r="O922" s="37" t="s">
        <v>48</v>
      </c>
      <c r="P922" s="37">
        <v>100</v>
      </c>
      <c r="Q922" s="40">
        <v>42436</v>
      </c>
      <c r="R922" s="40">
        <v>42600</v>
      </c>
      <c r="S922" s="40">
        <v>42580</v>
      </c>
      <c r="T922" s="37">
        <v>437</v>
      </c>
      <c r="U922" s="41">
        <v>4.38</v>
      </c>
      <c r="V922" s="37" t="s">
        <v>72</v>
      </c>
      <c r="W922" s="37" t="s">
        <v>56</v>
      </c>
      <c r="X922" s="38">
        <v>0.112</v>
      </c>
      <c r="AD922" s="37" t="s">
        <v>17144</v>
      </c>
      <c r="AE922" s="37" t="s">
        <v>1419</v>
      </c>
      <c r="AF922" s="37" t="s">
        <v>75</v>
      </c>
      <c r="AG922" s="37" t="s">
        <v>17143</v>
      </c>
    </row>
    <row r="923" spans="1:34" hidden="1" x14ac:dyDescent="0.2">
      <c r="A923" s="37" t="s">
        <v>17142</v>
      </c>
      <c r="B923" s="37" t="s">
        <v>15181</v>
      </c>
      <c r="C923" s="37" t="s">
        <v>17141</v>
      </c>
      <c r="D923" s="37" t="s">
        <v>17140</v>
      </c>
      <c r="E923" s="37" t="s">
        <v>17139</v>
      </c>
      <c r="G923" s="40">
        <v>42087</v>
      </c>
      <c r="H923" s="37" t="s">
        <v>17138</v>
      </c>
      <c r="I923" s="37" t="s">
        <v>137</v>
      </c>
      <c r="J923" s="37" t="s">
        <v>54</v>
      </c>
      <c r="L923" s="39">
        <v>10.26</v>
      </c>
      <c r="M923" s="38">
        <v>1</v>
      </c>
      <c r="N923" s="37" t="s">
        <v>79</v>
      </c>
      <c r="O923" s="37" t="s">
        <v>48</v>
      </c>
      <c r="P923" s="37">
        <v>115</v>
      </c>
      <c r="Q923" s="40">
        <v>42843</v>
      </c>
      <c r="R923" s="40">
        <v>42943</v>
      </c>
      <c r="S923" s="40">
        <v>42940</v>
      </c>
      <c r="T923" s="42">
        <v>1010</v>
      </c>
      <c r="U923" s="41">
        <v>8.7899999999999991</v>
      </c>
      <c r="V923" s="37" t="s">
        <v>49</v>
      </c>
      <c r="W923" s="37" t="s">
        <v>56</v>
      </c>
      <c r="X923" s="38">
        <v>0.72599999999999998</v>
      </c>
      <c r="AB923" s="39">
        <v>4.2300000000000004</v>
      </c>
      <c r="AC923" s="39">
        <v>0.01</v>
      </c>
      <c r="AD923" s="37" t="s">
        <v>17137</v>
      </c>
      <c r="AE923" s="37" t="s">
        <v>1419</v>
      </c>
      <c r="AF923" s="37" t="s">
        <v>200</v>
      </c>
      <c r="AG923" s="37" t="s">
        <v>118</v>
      </c>
    </row>
    <row r="924" spans="1:34" hidden="1" x14ac:dyDescent="0.2">
      <c r="A924" s="37" t="s">
        <v>17136</v>
      </c>
      <c r="B924" s="37" t="s">
        <v>15181</v>
      </c>
      <c r="C924" s="37" t="s">
        <v>17135</v>
      </c>
      <c r="D924" s="37" t="s">
        <v>17134</v>
      </c>
      <c r="E924" s="37" t="s">
        <v>17133</v>
      </c>
      <c r="G924" s="40">
        <v>42125</v>
      </c>
      <c r="H924" s="37" t="s">
        <v>17132</v>
      </c>
      <c r="I924" s="37" t="s">
        <v>17064</v>
      </c>
      <c r="J924" s="37" t="s">
        <v>15028</v>
      </c>
      <c r="K924" s="37" t="s">
        <v>2066</v>
      </c>
      <c r="L924" s="39">
        <v>10.199999999999999</v>
      </c>
      <c r="M924" s="37" t="s">
        <v>1887</v>
      </c>
      <c r="N924" s="37" t="s">
        <v>57</v>
      </c>
      <c r="O924" s="37" t="s">
        <v>167</v>
      </c>
      <c r="P924" s="37">
        <v>82.8</v>
      </c>
      <c r="Q924" s="40">
        <v>42593</v>
      </c>
      <c r="R924" s="40">
        <v>42744</v>
      </c>
      <c r="S924" s="40">
        <v>42732</v>
      </c>
      <c r="T924" s="37">
        <v>53</v>
      </c>
      <c r="U924" s="41">
        <v>0.63</v>
      </c>
      <c r="V924" s="37" t="s">
        <v>57</v>
      </c>
      <c r="W924" s="37" t="s">
        <v>48</v>
      </c>
      <c r="X924" s="38">
        <v>0.73499999999999999</v>
      </c>
      <c r="AB924" s="39">
        <v>2.2999999999999998</v>
      </c>
      <c r="AE924" s="37" t="s">
        <v>1781</v>
      </c>
      <c r="AF924" s="37" t="s">
        <v>200</v>
      </c>
      <c r="AG924" s="37" t="s">
        <v>17131</v>
      </c>
    </row>
    <row r="925" spans="1:34" hidden="1" x14ac:dyDescent="0.2">
      <c r="A925" s="37" t="s">
        <v>17130</v>
      </c>
      <c r="B925" s="37" t="s">
        <v>15181</v>
      </c>
      <c r="C925" s="37" t="s">
        <v>17129</v>
      </c>
      <c r="D925" s="37" t="s">
        <v>17128</v>
      </c>
      <c r="E925" s="37" t="s">
        <v>17127</v>
      </c>
      <c r="G925" s="40">
        <v>42144</v>
      </c>
      <c r="H925" s="37" t="s">
        <v>17126</v>
      </c>
      <c r="I925" s="37" t="s">
        <v>69</v>
      </c>
      <c r="J925" s="37" t="s">
        <v>54</v>
      </c>
      <c r="L925" s="39">
        <v>10.06</v>
      </c>
      <c r="M925" s="38">
        <v>0.5</v>
      </c>
      <c r="N925" s="37" t="s">
        <v>147</v>
      </c>
      <c r="O925" s="37" t="s">
        <v>48</v>
      </c>
      <c r="P925" s="37">
        <v>172.5</v>
      </c>
      <c r="Q925" s="40">
        <v>42871</v>
      </c>
      <c r="R925" s="40">
        <v>43066</v>
      </c>
      <c r="S925" s="40">
        <v>43018</v>
      </c>
      <c r="T925" s="37">
        <v>838</v>
      </c>
      <c r="U925" s="41">
        <v>4.8600000000000003</v>
      </c>
      <c r="V925" s="37" t="s">
        <v>49</v>
      </c>
      <c r="W925" s="37" t="s">
        <v>56</v>
      </c>
      <c r="X925" s="38">
        <v>0.91800000000000004</v>
      </c>
      <c r="AB925" s="39">
        <v>5.5</v>
      </c>
      <c r="AC925" s="39">
        <v>0.09</v>
      </c>
      <c r="AD925" s="37" t="s">
        <v>17125</v>
      </c>
      <c r="AE925" s="37" t="s">
        <v>1786</v>
      </c>
      <c r="AF925" s="37" t="s">
        <v>96</v>
      </c>
      <c r="AG925" s="37" t="s">
        <v>17124</v>
      </c>
    </row>
    <row r="926" spans="1:34" hidden="1" x14ac:dyDescent="0.2">
      <c r="A926" s="37" t="s">
        <v>17123</v>
      </c>
      <c r="B926" s="37" t="s">
        <v>15181</v>
      </c>
      <c r="C926" s="37" t="s">
        <v>16492</v>
      </c>
      <c r="D926" s="37" t="s">
        <v>17122</v>
      </c>
      <c r="E926" s="37" t="s">
        <v>17121</v>
      </c>
      <c r="G926" s="40">
        <v>42208</v>
      </c>
      <c r="H926" s="37">
        <v>24</v>
      </c>
      <c r="I926" s="37" t="s">
        <v>137</v>
      </c>
      <c r="J926" s="37" t="s">
        <v>158</v>
      </c>
      <c r="L926" s="39">
        <v>10</v>
      </c>
      <c r="M926" s="38">
        <v>0.5</v>
      </c>
      <c r="N926" s="37" t="s">
        <v>66</v>
      </c>
      <c r="O926" s="37" t="s">
        <v>56</v>
      </c>
      <c r="P926" s="37">
        <v>199.6</v>
      </c>
      <c r="R926" s="40">
        <v>42944</v>
      </c>
      <c r="S926" s="40">
        <v>42793</v>
      </c>
      <c r="T926" s="37">
        <v>702</v>
      </c>
      <c r="U926" s="41">
        <v>3.52</v>
      </c>
      <c r="V926" s="37" t="s">
        <v>66</v>
      </c>
      <c r="W926" s="37" t="s">
        <v>56</v>
      </c>
      <c r="X926" s="38">
        <v>0.58199999999999996</v>
      </c>
      <c r="AB926" s="39">
        <v>11.23</v>
      </c>
      <c r="AC926" s="39">
        <v>0.01</v>
      </c>
      <c r="AD926" s="37" t="s">
        <v>17120</v>
      </c>
      <c r="AE926" s="37" t="s">
        <v>1805</v>
      </c>
      <c r="AF926" s="37" t="s">
        <v>52</v>
      </c>
      <c r="AG926" s="37" t="s">
        <v>17119</v>
      </c>
    </row>
    <row r="927" spans="1:34" hidden="1" x14ac:dyDescent="0.2">
      <c r="A927" s="37" t="s">
        <v>17118</v>
      </c>
      <c r="B927" s="37" t="s">
        <v>15181</v>
      </c>
      <c r="C927" s="37" t="s">
        <v>17117</v>
      </c>
      <c r="D927" s="37" t="s">
        <v>17116</v>
      </c>
      <c r="E927" s="37" t="s">
        <v>17115</v>
      </c>
      <c r="G927" s="40">
        <v>42209</v>
      </c>
      <c r="H927" s="37" t="s">
        <v>17114</v>
      </c>
      <c r="I927" s="37" t="s">
        <v>137</v>
      </c>
      <c r="J927" s="37" t="s">
        <v>158</v>
      </c>
      <c r="L927" s="39">
        <v>10.02</v>
      </c>
      <c r="M927" s="38">
        <v>0.5</v>
      </c>
      <c r="N927" s="37" t="s">
        <v>147</v>
      </c>
      <c r="O927" s="37" t="s">
        <v>56</v>
      </c>
      <c r="P927" s="37">
        <v>50</v>
      </c>
      <c r="Q927" s="40">
        <v>42975</v>
      </c>
      <c r="R927" s="40">
        <v>43220</v>
      </c>
      <c r="S927" s="40">
        <v>43137</v>
      </c>
      <c r="T927" s="37">
        <v>92</v>
      </c>
      <c r="U927" s="41">
        <v>1.84</v>
      </c>
      <c r="V927" s="37" t="s">
        <v>66</v>
      </c>
      <c r="W927" s="37" t="s">
        <v>167</v>
      </c>
      <c r="X927" s="38">
        <v>0.83699999999999997</v>
      </c>
      <c r="AB927" s="39">
        <v>0.85</v>
      </c>
      <c r="AC927" s="39">
        <v>0.04</v>
      </c>
      <c r="AD927" s="37" t="s">
        <v>17113</v>
      </c>
      <c r="AE927" s="37" t="s">
        <v>1419</v>
      </c>
      <c r="AF927" s="37" t="s">
        <v>52</v>
      </c>
      <c r="AG927" s="37" t="s">
        <v>17112</v>
      </c>
    </row>
    <row r="928" spans="1:34" hidden="1" x14ac:dyDescent="0.2">
      <c r="A928" s="37" t="s">
        <v>17111</v>
      </c>
      <c r="B928" s="37" t="s">
        <v>15181</v>
      </c>
      <c r="C928" s="37" t="s">
        <v>1043</v>
      </c>
      <c r="D928" s="37" t="s">
        <v>17110</v>
      </c>
      <c r="E928" s="37" t="s">
        <v>17109</v>
      </c>
      <c r="G928" s="40">
        <v>42215</v>
      </c>
      <c r="H928" s="37" t="s">
        <v>17108</v>
      </c>
      <c r="I928" s="37" t="s">
        <v>137</v>
      </c>
      <c r="J928" s="37" t="s">
        <v>158</v>
      </c>
      <c r="L928" s="39">
        <v>10.029999999999999</v>
      </c>
      <c r="M928" s="38">
        <v>0.5</v>
      </c>
      <c r="N928" s="37" t="s">
        <v>79</v>
      </c>
      <c r="O928" s="37" t="s">
        <v>48</v>
      </c>
      <c r="P928" s="37">
        <v>155.30000000000001</v>
      </c>
      <c r="Q928" s="40">
        <v>43042</v>
      </c>
      <c r="R928" s="40">
        <v>43136</v>
      </c>
      <c r="S928" s="40">
        <v>43153</v>
      </c>
      <c r="T928" s="37">
        <v>485</v>
      </c>
      <c r="U928" s="41">
        <v>3.13</v>
      </c>
      <c r="V928" s="37" t="s">
        <v>147</v>
      </c>
      <c r="W928" s="37" t="s">
        <v>56</v>
      </c>
      <c r="X928" s="38">
        <v>0.80100000000000005</v>
      </c>
      <c r="AB928" s="39">
        <v>7.19</v>
      </c>
      <c r="AD928" s="37" t="s">
        <v>17107</v>
      </c>
      <c r="AE928" s="37" t="s">
        <v>1814</v>
      </c>
      <c r="AF928" s="37" t="s">
        <v>52</v>
      </c>
      <c r="AG928" s="37" t="s">
        <v>1141</v>
      </c>
    </row>
    <row r="929" spans="1:33" hidden="1" x14ac:dyDescent="0.2">
      <c r="A929" s="37" t="s">
        <v>17106</v>
      </c>
      <c r="B929" s="37" t="s">
        <v>15181</v>
      </c>
      <c r="C929" s="37" t="s">
        <v>17105</v>
      </c>
      <c r="D929" s="37" t="s">
        <v>17104</v>
      </c>
      <c r="E929" s="37" t="s">
        <v>17103</v>
      </c>
      <c r="G929" s="40">
        <v>42216</v>
      </c>
      <c r="H929" s="37" t="s">
        <v>17102</v>
      </c>
      <c r="I929" s="37" t="s">
        <v>69</v>
      </c>
      <c r="J929" s="37" t="s">
        <v>54</v>
      </c>
      <c r="L929" s="39">
        <v>10.45</v>
      </c>
      <c r="M929" s="38">
        <v>0.5</v>
      </c>
      <c r="N929" s="37" t="s">
        <v>72</v>
      </c>
      <c r="O929" s="37" t="s">
        <v>48</v>
      </c>
      <c r="P929" s="37">
        <v>200</v>
      </c>
      <c r="Q929" s="40">
        <v>43276</v>
      </c>
      <c r="R929" s="40">
        <v>43434</v>
      </c>
      <c r="S929" s="40">
        <v>43409</v>
      </c>
      <c r="T929" s="42">
        <v>2200</v>
      </c>
      <c r="U929" s="41">
        <v>11</v>
      </c>
      <c r="V929" s="37" t="s">
        <v>72</v>
      </c>
      <c r="W929" s="37" t="s">
        <v>56</v>
      </c>
      <c r="X929" s="38">
        <v>0.81299999999999994</v>
      </c>
      <c r="AD929" s="37" t="s">
        <v>17101</v>
      </c>
      <c r="AE929" s="37" t="s">
        <v>1786</v>
      </c>
      <c r="AF929" s="37" t="s">
        <v>96</v>
      </c>
      <c r="AG929" s="37" t="s">
        <v>274</v>
      </c>
    </row>
    <row r="930" spans="1:33" hidden="1" x14ac:dyDescent="0.2">
      <c r="A930" s="37" t="s">
        <v>17100</v>
      </c>
      <c r="B930" s="37" t="s">
        <v>15181</v>
      </c>
      <c r="C930" s="37" t="s">
        <v>17099</v>
      </c>
      <c r="D930" s="37" t="s">
        <v>17098</v>
      </c>
      <c r="E930" s="37" t="s">
        <v>17097</v>
      </c>
      <c r="G930" s="40">
        <v>42229</v>
      </c>
      <c r="H930" s="37">
        <v>18</v>
      </c>
      <c r="I930" s="37" t="s">
        <v>107</v>
      </c>
      <c r="J930" s="37" t="s">
        <v>2066</v>
      </c>
      <c r="L930" s="39">
        <v>10.4</v>
      </c>
      <c r="M930" s="37" t="s">
        <v>1887</v>
      </c>
      <c r="N930" s="37" t="s">
        <v>147</v>
      </c>
      <c r="O930" s="37" t="s">
        <v>167</v>
      </c>
      <c r="P930" s="37">
        <v>40</v>
      </c>
      <c r="Q930" s="40">
        <v>42578</v>
      </c>
      <c r="R930" s="40">
        <v>42781</v>
      </c>
      <c r="S930" s="40">
        <v>42779</v>
      </c>
      <c r="T930" s="37">
        <v>148</v>
      </c>
      <c r="U930" s="41">
        <v>3.63</v>
      </c>
      <c r="V930" s="37" t="s">
        <v>310</v>
      </c>
      <c r="W930" s="37" t="s">
        <v>56</v>
      </c>
      <c r="X930" s="38">
        <v>0.48399999999999999</v>
      </c>
      <c r="AB930" s="39">
        <v>0.03</v>
      </c>
      <c r="AE930" s="37" t="s">
        <v>1419</v>
      </c>
      <c r="AF930" s="37" t="s">
        <v>200</v>
      </c>
      <c r="AG930" s="37" t="s">
        <v>17096</v>
      </c>
    </row>
    <row r="931" spans="1:33" hidden="1" x14ac:dyDescent="0.2">
      <c r="A931" s="37" t="s">
        <v>17095</v>
      </c>
      <c r="B931" s="37" t="s">
        <v>15181</v>
      </c>
      <c r="C931" s="37" t="s">
        <v>16611</v>
      </c>
      <c r="D931" s="37" t="s">
        <v>17094</v>
      </c>
      <c r="E931" s="37" t="s">
        <v>17093</v>
      </c>
      <c r="G931" s="40">
        <v>42230</v>
      </c>
      <c r="H931" s="37">
        <v>24</v>
      </c>
      <c r="I931" s="37" t="s">
        <v>137</v>
      </c>
      <c r="J931" s="37" t="s">
        <v>158</v>
      </c>
      <c r="L931" s="39">
        <v>10</v>
      </c>
      <c r="M931" s="38">
        <v>0.5</v>
      </c>
      <c r="N931" s="37" t="s">
        <v>79</v>
      </c>
      <c r="O931" s="37" t="s">
        <v>48</v>
      </c>
      <c r="P931" s="37">
        <v>375</v>
      </c>
      <c r="Q931" s="40">
        <v>42556</v>
      </c>
      <c r="R931" s="40">
        <v>42966</v>
      </c>
      <c r="S931" s="40">
        <v>42678</v>
      </c>
      <c r="T931" s="42">
        <v>2292</v>
      </c>
      <c r="U931" s="41">
        <v>6.11</v>
      </c>
      <c r="V931" s="37" t="s">
        <v>310</v>
      </c>
      <c r="W931" s="37" t="s">
        <v>56</v>
      </c>
      <c r="X931" s="38">
        <v>0</v>
      </c>
      <c r="AB931" s="39">
        <v>21.67</v>
      </c>
      <c r="AD931" s="37" t="s">
        <v>17092</v>
      </c>
      <c r="AE931" s="37" t="s">
        <v>1814</v>
      </c>
      <c r="AF931" s="37" t="s">
        <v>82</v>
      </c>
      <c r="AG931" s="37" t="s">
        <v>118</v>
      </c>
    </row>
    <row r="932" spans="1:33" hidden="1" x14ac:dyDescent="0.2">
      <c r="A932" s="37" t="s">
        <v>17091</v>
      </c>
      <c r="B932" s="37" t="s">
        <v>15181</v>
      </c>
      <c r="C932" s="37" t="s">
        <v>16792</v>
      </c>
      <c r="D932" s="37" t="s">
        <v>17090</v>
      </c>
      <c r="E932" s="37" t="s">
        <v>17089</v>
      </c>
      <c r="G932" s="40">
        <v>42258</v>
      </c>
      <c r="H932" s="37" t="s">
        <v>17088</v>
      </c>
      <c r="I932" s="37" t="s">
        <v>137</v>
      </c>
      <c r="J932" s="37" t="s">
        <v>158</v>
      </c>
      <c r="L932" s="39">
        <v>10.08</v>
      </c>
      <c r="M932" s="38">
        <v>0.5</v>
      </c>
      <c r="N932" s="37" t="s">
        <v>140</v>
      </c>
      <c r="O932" s="37" t="s">
        <v>56</v>
      </c>
      <c r="P932" s="37">
        <v>500</v>
      </c>
      <c r="Q932" s="40">
        <v>42968</v>
      </c>
      <c r="R932" s="40">
        <v>43100</v>
      </c>
      <c r="S932" s="40">
        <v>43068</v>
      </c>
      <c r="T932" s="42">
        <v>1100</v>
      </c>
      <c r="U932" s="41">
        <v>2.2000000000000002</v>
      </c>
      <c r="V932" s="37" t="s">
        <v>66</v>
      </c>
      <c r="W932" s="37" t="s">
        <v>56</v>
      </c>
      <c r="X932" s="38">
        <v>0.42799999999999999</v>
      </c>
      <c r="AB932" s="39">
        <v>34.47</v>
      </c>
      <c r="AD932" s="37" t="s">
        <v>17087</v>
      </c>
      <c r="AE932" s="37" t="s">
        <v>1814</v>
      </c>
      <c r="AF932" s="37" t="s">
        <v>394</v>
      </c>
      <c r="AG932" s="37" t="s">
        <v>17086</v>
      </c>
    </row>
    <row r="933" spans="1:33" hidden="1" x14ac:dyDescent="0.2">
      <c r="A933" s="37" t="s">
        <v>17085</v>
      </c>
      <c r="B933" s="37" t="s">
        <v>15181</v>
      </c>
      <c r="C933" s="37" t="s">
        <v>15735</v>
      </c>
      <c r="D933" s="37" t="s">
        <v>17084</v>
      </c>
      <c r="E933" s="37" t="s">
        <v>17083</v>
      </c>
      <c r="G933" s="40">
        <v>42258</v>
      </c>
      <c r="H933" s="37">
        <v>24</v>
      </c>
      <c r="I933" s="37" t="s">
        <v>137</v>
      </c>
      <c r="J933" s="37" t="s">
        <v>17082</v>
      </c>
      <c r="L933" s="39">
        <v>10.01</v>
      </c>
      <c r="M933" s="38">
        <v>0.33329999999999999</v>
      </c>
      <c r="N933" s="37" t="s">
        <v>79</v>
      </c>
      <c r="O933" s="37" t="s">
        <v>48</v>
      </c>
      <c r="P933" s="37">
        <v>450</v>
      </c>
      <c r="Q933" s="40">
        <v>42717</v>
      </c>
      <c r="R933" s="40">
        <v>42994</v>
      </c>
      <c r="S933" s="40">
        <v>42807</v>
      </c>
      <c r="V933" s="37" t="s">
        <v>156</v>
      </c>
      <c r="W933" s="37" t="s">
        <v>93</v>
      </c>
      <c r="X933" s="38">
        <v>8.6999999999999994E-2</v>
      </c>
      <c r="AB933" s="39">
        <v>8.61</v>
      </c>
      <c r="AD933" s="37" t="s">
        <v>17081</v>
      </c>
      <c r="AE933" s="37" t="s">
        <v>1814</v>
      </c>
      <c r="AF933" s="37" t="s">
        <v>82</v>
      </c>
      <c r="AG933" s="37" t="s">
        <v>17080</v>
      </c>
    </row>
    <row r="934" spans="1:33" hidden="1" x14ac:dyDescent="0.2">
      <c r="A934" s="37" t="s">
        <v>17079</v>
      </c>
      <c r="B934" s="37" t="s">
        <v>15181</v>
      </c>
      <c r="C934" s="37" t="s">
        <v>17078</v>
      </c>
      <c r="D934" s="37" t="s">
        <v>17077</v>
      </c>
      <c r="E934" s="37" t="s">
        <v>17076</v>
      </c>
      <c r="G934" s="40">
        <v>42269</v>
      </c>
      <c r="H934" s="37" t="s">
        <v>594</v>
      </c>
      <c r="I934" s="37" t="s">
        <v>69</v>
      </c>
      <c r="J934" s="37" t="s">
        <v>54</v>
      </c>
      <c r="L934" s="39">
        <v>10.050000000000001</v>
      </c>
      <c r="M934" s="38">
        <v>0.5</v>
      </c>
      <c r="N934" s="37" t="s">
        <v>79</v>
      </c>
      <c r="O934" s="37" t="s">
        <v>48</v>
      </c>
      <c r="P934" s="37">
        <v>370</v>
      </c>
      <c r="Q934" s="40">
        <v>42963</v>
      </c>
      <c r="R934" s="40">
        <v>43094</v>
      </c>
      <c r="S934" s="40">
        <v>43090</v>
      </c>
      <c r="T934" s="42">
        <v>1100</v>
      </c>
      <c r="U934" s="41">
        <v>2.97</v>
      </c>
      <c r="V934" s="37" t="s">
        <v>66</v>
      </c>
      <c r="W934" s="37" t="s">
        <v>93</v>
      </c>
      <c r="X934" s="38">
        <v>0.96699999999999997</v>
      </c>
      <c r="AB934" s="39">
        <v>0</v>
      </c>
      <c r="AC934" s="39">
        <v>0</v>
      </c>
      <c r="AD934" s="37" t="s">
        <v>17075</v>
      </c>
      <c r="AE934" s="37" t="s">
        <v>1786</v>
      </c>
      <c r="AF934" s="37" t="s">
        <v>87</v>
      </c>
      <c r="AG934" s="37" t="s">
        <v>1141</v>
      </c>
    </row>
    <row r="935" spans="1:33" hidden="1" x14ac:dyDescent="0.2">
      <c r="A935" s="37" t="s">
        <v>17074</v>
      </c>
      <c r="B935" s="37" t="s">
        <v>15181</v>
      </c>
      <c r="C935" s="37" t="s">
        <v>17073</v>
      </c>
      <c r="D935" s="37" t="s">
        <v>17072</v>
      </c>
      <c r="E935" s="37" t="s">
        <v>17071</v>
      </c>
      <c r="G935" s="40">
        <v>42291</v>
      </c>
      <c r="H935" s="37">
        <v>24</v>
      </c>
      <c r="I935" s="37" t="s">
        <v>69</v>
      </c>
      <c r="J935" s="37" t="s">
        <v>17070</v>
      </c>
      <c r="L935" s="39">
        <v>10.029999999999999</v>
      </c>
      <c r="M935" s="38">
        <v>0.5</v>
      </c>
      <c r="N935" s="37" t="s">
        <v>79</v>
      </c>
      <c r="O935" s="37" t="s">
        <v>48</v>
      </c>
      <c r="P935" s="37">
        <v>325</v>
      </c>
      <c r="Q935" s="40">
        <v>42814</v>
      </c>
      <c r="R935" s="40">
        <v>43027</v>
      </c>
      <c r="S935" s="40">
        <v>42916</v>
      </c>
      <c r="T935" s="42">
        <v>2400</v>
      </c>
      <c r="U935" s="41">
        <v>7.38</v>
      </c>
      <c r="V935" s="37" t="s">
        <v>49</v>
      </c>
      <c r="W935" s="37" t="s">
        <v>56</v>
      </c>
      <c r="X935" s="38">
        <v>1.4999999999999999E-2</v>
      </c>
      <c r="AD935" s="37" t="s">
        <v>17069</v>
      </c>
      <c r="AE935" s="37" t="s">
        <v>1786</v>
      </c>
      <c r="AF935" s="37" t="s">
        <v>200</v>
      </c>
      <c r="AG935" s="37" t="s">
        <v>118</v>
      </c>
    </row>
    <row r="936" spans="1:33" hidden="1" x14ac:dyDescent="0.2">
      <c r="A936" s="37" t="s">
        <v>17068</v>
      </c>
      <c r="B936" s="37" t="s">
        <v>15181</v>
      </c>
      <c r="C936" s="37" t="s">
        <v>16419</v>
      </c>
      <c r="D936" s="37" t="s">
        <v>17067</v>
      </c>
      <c r="E936" s="37" t="s">
        <v>17066</v>
      </c>
      <c r="G936" s="40">
        <v>42292</v>
      </c>
      <c r="H936" s="37" t="s">
        <v>17065</v>
      </c>
      <c r="I936" s="37" t="s">
        <v>17064</v>
      </c>
      <c r="J936" s="37" t="s">
        <v>17063</v>
      </c>
      <c r="L936" s="39">
        <v>10.49</v>
      </c>
      <c r="M936" s="37" t="s">
        <v>1887</v>
      </c>
      <c r="N936" s="37" t="s">
        <v>79</v>
      </c>
      <c r="O936" s="37" t="s">
        <v>167</v>
      </c>
      <c r="P936" s="37">
        <v>57.5</v>
      </c>
      <c r="Q936" s="40">
        <v>42731</v>
      </c>
      <c r="R936" s="40">
        <v>42968</v>
      </c>
      <c r="S936" s="40">
        <v>42965</v>
      </c>
      <c r="T936" s="37">
        <v>303</v>
      </c>
      <c r="U936" s="41">
        <v>5.07</v>
      </c>
      <c r="V936" s="37" t="s">
        <v>49</v>
      </c>
      <c r="W936" s="37" t="s">
        <v>167</v>
      </c>
      <c r="X936" s="38">
        <v>0.78200000000000003</v>
      </c>
      <c r="AB936" s="39">
        <v>0.34</v>
      </c>
      <c r="AC936" s="39">
        <v>0.03</v>
      </c>
      <c r="AD936" s="37" t="s">
        <v>17062</v>
      </c>
      <c r="AE936" s="37" t="s">
        <v>1781</v>
      </c>
      <c r="AF936" s="37" t="s">
        <v>52</v>
      </c>
      <c r="AG936" s="37" t="s">
        <v>17061</v>
      </c>
    </row>
    <row r="937" spans="1:33" hidden="1" x14ac:dyDescent="0.2">
      <c r="A937" s="37" t="s">
        <v>17060</v>
      </c>
      <c r="B937" s="37" t="s">
        <v>15181</v>
      </c>
      <c r="C937" s="37" t="s">
        <v>16544</v>
      </c>
      <c r="D937" s="37" t="s">
        <v>17059</v>
      </c>
      <c r="E937" s="37" t="s">
        <v>17058</v>
      </c>
      <c r="G937" s="40">
        <v>42333</v>
      </c>
      <c r="H937" s="37" t="s">
        <v>17057</v>
      </c>
      <c r="I937" s="37" t="s">
        <v>126</v>
      </c>
      <c r="J937" s="37" t="s">
        <v>158</v>
      </c>
      <c r="K937" s="37" t="s">
        <v>2292</v>
      </c>
      <c r="L937" s="39">
        <v>10.3</v>
      </c>
      <c r="M937" s="37" t="s">
        <v>1887</v>
      </c>
      <c r="N937" s="37" t="s">
        <v>79</v>
      </c>
      <c r="O937" s="37" t="s">
        <v>93</v>
      </c>
      <c r="P937" s="37">
        <v>40</v>
      </c>
      <c r="Q937" s="40">
        <v>43035</v>
      </c>
      <c r="R937" s="40">
        <v>43191</v>
      </c>
      <c r="S937" s="40">
        <v>43174</v>
      </c>
      <c r="T937" s="37">
        <v>209</v>
      </c>
      <c r="U937" s="41">
        <v>5.15</v>
      </c>
      <c r="V937" s="37" t="s">
        <v>156</v>
      </c>
      <c r="W937" s="37" t="s">
        <v>56</v>
      </c>
      <c r="X937" s="38">
        <v>0.74099999999999999</v>
      </c>
      <c r="AB937" s="39">
        <v>17.350000000000001</v>
      </c>
      <c r="AC937" s="39">
        <v>3.66</v>
      </c>
      <c r="AD937" s="37" t="s">
        <v>17056</v>
      </c>
      <c r="AE937" s="37" t="s">
        <v>1781</v>
      </c>
      <c r="AF937" s="37" t="s">
        <v>200</v>
      </c>
      <c r="AG937" s="37" t="s">
        <v>17055</v>
      </c>
    </row>
    <row r="938" spans="1:33" hidden="1" x14ac:dyDescent="0.2">
      <c r="A938" s="37" t="s">
        <v>17054</v>
      </c>
      <c r="B938" s="37" t="s">
        <v>15181</v>
      </c>
      <c r="C938" s="37" t="s">
        <v>17053</v>
      </c>
      <c r="D938" s="37" t="s">
        <v>17052</v>
      </c>
      <c r="E938" s="37" t="s">
        <v>17051</v>
      </c>
      <c r="G938" s="40">
        <v>42425</v>
      </c>
      <c r="H938" s="37">
        <v>24</v>
      </c>
      <c r="I938" s="37" t="s">
        <v>53</v>
      </c>
      <c r="J938" s="37" t="s">
        <v>54</v>
      </c>
      <c r="L938" s="39">
        <v>10</v>
      </c>
      <c r="M938" s="38">
        <v>0.33329999999999999</v>
      </c>
      <c r="N938" s="37" t="s">
        <v>57</v>
      </c>
      <c r="O938" s="37" t="s">
        <v>48</v>
      </c>
      <c r="P938" s="37">
        <v>500</v>
      </c>
      <c r="Q938" s="40">
        <v>42573</v>
      </c>
      <c r="R938" s="40">
        <v>43160</v>
      </c>
      <c r="S938" s="40">
        <v>42654</v>
      </c>
      <c r="T938" s="42">
        <v>1735</v>
      </c>
      <c r="U938" s="41">
        <v>3.47</v>
      </c>
      <c r="V938" s="37" t="s">
        <v>57</v>
      </c>
      <c r="W938" s="37" t="s">
        <v>56</v>
      </c>
      <c r="X938" s="38">
        <v>0</v>
      </c>
      <c r="AB938" s="39">
        <v>9.2200000000000006</v>
      </c>
      <c r="AD938" s="37" t="s">
        <v>17050</v>
      </c>
      <c r="AE938" s="37" t="s">
        <v>1814</v>
      </c>
      <c r="AF938" s="37" t="s">
        <v>82</v>
      </c>
      <c r="AG938" s="37" t="s">
        <v>17049</v>
      </c>
    </row>
    <row r="939" spans="1:33" hidden="1" x14ac:dyDescent="0.2">
      <c r="A939" s="37" t="s">
        <v>17048</v>
      </c>
      <c r="B939" s="37" t="s">
        <v>15181</v>
      </c>
      <c r="C939" s="37" t="s">
        <v>17047</v>
      </c>
      <c r="D939" s="37" t="s">
        <v>17046</v>
      </c>
      <c r="E939" s="37" t="s">
        <v>17045</v>
      </c>
      <c r="G939" s="40">
        <v>42432</v>
      </c>
      <c r="H939" s="37" t="s">
        <v>17044</v>
      </c>
      <c r="I939" s="37" t="s">
        <v>126</v>
      </c>
      <c r="J939" s="37" t="s">
        <v>158</v>
      </c>
      <c r="K939" s="37" t="s">
        <v>2066</v>
      </c>
      <c r="L939" s="39">
        <v>11.2</v>
      </c>
      <c r="M939" s="37" t="s">
        <v>1887</v>
      </c>
      <c r="N939" s="37" t="s">
        <v>49</v>
      </c>
      <c r="O939" s="37" t="s">
        <v>48</v>
      </c>
      <c r="P939" s="37">
        <v>39</v>
      </c>
      <c r="Q939" s="40">
        <v>43523</v>
      </c>
      <c r="R939" s="40">
        <v>43648</v>
      </c>
      <c r="S939" s="40">
        <v>43635</v>
      </c>
      <c r="T939" s="37">
        <v>53</v>
      </c>
      <c r="U939" s="41">
        <v>1.32</v>
      </c>
      <c r="V939" s="37" t="s">
        <v>66</v>
      </c>
      <c r="W939" s="37" t="s">
        <v>56</v>
      </c>
      <c r="X939" s="38">
        <v>0.98499999999999999</v>
      </c>
      <c r="AB939" s="39">
        <v>6.71</v>
      </c>
      <c r="AD939" s="37" t="s">
        <v>17043</v>
      </c>
      <c r="AE939" s="37" t="s">
        <v>1379</v>
      </c>
      <c r="AF939" s="37" t="s">
        <v>17042</v>
      </c>
      <c r="AG939" s="37" t="s">
        <v>17041</v>
      </c>
    </row>
    <row r="940" spans="1:33" hidden="1" x14ac:dyDescent="0.2">
      <c r="A940" s="37" t="s">
        <v>17040</v>
      </c>
      <c r="B940" s="37" t="s">
        <v>15181</v>
      </c>
      <c r="C940" s="37" t="s">
        <v>17039</v>
      </c>
      <c r="D940" s="37" t="s">
        <v>17038</v>
      </c>
      <c r="E940" s="37" t="s">
        <v>17037</v>
      </c>
      <c r="G940" s="40">
        <v>42440</v>
      </c>
      <c r="H940" s="37">
        <v>18</v>
      </c>
      <c r="I940" s="37" t="s">
        <v>137</v>
      </c>
      <c r="J940" s="37" t="s">
        <v>54</v>
      </c>
      <c r="L940" s="39">
        <v>10.42</v>
      </c>
      <c r="M940" s="38">
        <v>1</v>
      </c>
      <c r="N940" s="37" t="s">
        <v>57</v>
      </c>
      <c r="O940" s="37" t="s">
        <v>48</v>
      </c>
      <c r="P940" s="37">
        <v>81.900000000000006</v>
      </c>
      <c r="Q940" s="40">
        <v>42724</v>
      </c>
      <c r="R940" s="40">
        <v>42994</v>
      </c>
      <c r="S940" s="40">
        <v>42852</v>
      </c>
      <c r="T940" s="37">
        <v>438</v>
      </c>
      <c r="U940" s="41">
        <v>5.15</v>
      </c>
      <c r="V940" s="37" t="s">
        <v>57</v>
      </c>
      <c r="W940" s="37" t="s">
        <v>56</v>
      </c>
      <c r="X940" s="38">
        <v>0.70899999999999996</v>
      </c>
      <c r="AD940" s="37" t="s">
        <v>17036</v>
      </c>
      <c r="AE940" s="37" t="s">
        <v>1781</v>
      </c>
      <c r="AF940" s="37" t="s">
        <v>52</v>
      </c>
      <c r="AG940" s="37" t="s">
        <v>17035</v>
      </c>
    </row>
    <row r="941" spans="1:33" hidden="1" x14ac:dyDescent="0.2">
      <c r="A941" s="37" t="s">
        <v>17034</v>
      </c>
      <c r="B941" s="37" t="s">
        <v>15181</v>
      </c>
      <c r="C941" s="37" t="s">
        <v>17033</v>
      </c>
      <c r="D941" s="37" t="s">
        <v>17032</v>
      </c>
      <c r="E941" s="37" t="s">
        <v>17031</v>
      </c>
      <c r="G941" s="40">
        <v>42510</v>
      </c>
      <c r="H941" s="37">
        <v>24</v>
      </c>
      <c r="I941" s="37" t="s">
        <v>69</v>
      </c>
      <c r="J941" s="37" t="s">
        <v>54</v>
      </c>
      <c r="L941" s="39">
        <v>10.06</v>
      </c>
      <c r="M941" s="38">
        <v>0.5</v>
      </c>
      <c r="N941" s="37" t="s">
        <v>288</v>
      </c>
      <c r="O941" s="37" t="s">
        <v>48</v>
      </c>
      <c r="P941" s="37">
        <v>690</v>
      </c>
      <c r="Q941" s="40">
        <v>42879</v>
      </c>
      <c r="R941" s="40">
        <v>43245</v>
      </c>
      <c r="S941" s="40">
        <v>43069</v>
      </c>
      <c r="T941" s="42">
        <v>2240</v>
      </c>
      <c r="U941" s="41">
        <v>3.25</v>
      </c>
      <c r="V941" s="37" t="s">
        <v>72</v>
      </c>
      <c r="W941" s="37" t="s">
        <v>56</v>
      </c>
      <c r="X941" s="38">
        <v>0</v>
      </c>
      <c r="AD941" s="37" t="s">
        <v>17030</v>
      </c>
      <c r="AE941" s="37" t="s">
        <v>1786</v>
      </c>
      <c r="AF941" s="37" t="s">
        <v>111</v>
      </c>
      <c r="AG941" s="37" t="s">
        <v>17029</v>
      </c>
    </row>
    <row r="942" spans="1:33" hidden="1" x14ac:dyDescent="0.2">
      <c r="A942" s="37" t="s">
        <v>17028</v>
      </c>
      <c r="B942" s="37" t="s">
        <v>15181</v>
      </c>
      <c r="C942" s="37" t="s">
        <v>826</v>
      </c>
      <c r="D942" s="37" t="s">
        <v>17027</v>
      </c>
      <c r="E942" s="37" t="s">
        <v>17026</v>
      </c>
      <c r="G942" s="40">
        <v>42516</v>
      </c>
      <c r="H942" s="37" t="s">
        <v>16760</v>
      </c>
      <c r="I942" s="37" t="s">
        <v>137</v>
      </c>
      <c r="J942" s="37" t="s">
        <v>158</v>
      </c>
      <c r="L942" s="39">
        <v>10.18</v>
      </c>
      <c r="M942" s="38">
        <v>0.5</v>
      </c>
      <c r="N942" s="37" t="s">
        <v>147</v>
      </c>
      <c r="O942" s="37" t="s">
        <v>48</v>
      </c>
      <c r="P942" s="37">
        <v>250</v>
      </c>
      <c r="Q942" s="40">
        <v>43236</v>
      </c>
      <c r="R942" s="40">
        <v>43448</v>
      </c>
      <c r="S942" s="40">
        <v>43419</v>
      </c>
      <c r="T942" s="37">
        <v>388</v>
      </c>
      <c r="U942" s="41">
        <v>1.55</v>
      </c>
      <c r="V942" s="37" t="s">
        <v>49</v>
      </c>
      <c r="W942" s="37" t="s">
        <v>56</v>
      </c>
      <c r="X942" s="38">
        <v>6.9000000000000006E-2</v>
      </c>
      <c r="AB942" s="39">
        <v>0.48</v>
      </c>
      <c r="AD942" s="37" t="s">
        <v>17025</v>
      </c>
      <c r="AE942" s="37" t="s">
        <v>1796</v>
      </c>
      <c r="AF942" s="37" t="s">
        <v>111</v>
      </c>
      <c r="AG942" s="37" t="s">
        <v>17024</v>
      </c>
    </row>
    <row r="943" spans="1:33" hidden="1" x14ac:dyDescent="0.2">
      <c r="A943" s="37" t="s">
        <v>17023</v>
      </c>
      <c r="B943" s="37" t="s">
        <v>15181</v>
      </c>
      <c r="C943" s="37" t="s">
        <v>17022</v>
      </c>
      <c r="D943" s="37" t="s">
        <v>17021</v>
      </c>
      <c r="E943" s="37" t="s">
        <v>17020</v>
      </c>
      <c r="G943" s="40">
        <v>42558</v>
      </c>
      <c r="H943" s="37">
        <v>24</v>
      </c>
      <c r="I943" s="37" t="s">
        <v>137</v>
      </c>
      <c r="J943" s="37" t="s">
        <v>158</v>
      </c>
      <c r="L943" s="39">
        <v>10.09</v>
      </c>
      <c r="M943" s="38">
        <v>0.5</v>
      </c>
      <c r="N943" s="37" t="s">
        <v>79</v>
      </c>
      <c r="O943" s="37" t="s">
        <v>48</v>
      </c>
      <c r="P943" s="37">
        <v>150</v>
      </c>
      <c r="Q943" s="40">
        <v>43042</v>
      </c>
      <c r="R943" s="40">
        <v>43293</v>
      </c>
      <c r="S943" s="40">
        <v>43185</v>
      </c>
      <c r="T943" s="37">
        <v>293</v>
      </c>
      <c r="U943" s="41">
        <v>1.95</v>
      </c>
      <c r="V943" s="37" t="s">
        <v>66</v>
      </c>
      <c r="W943" s="37" t="s">
        <v>56</v>
      </c>
      <c r="X943" s="38">
        <v>0.53200000000000003</v>
      </c>
      <c r="AB943" s="39">
        <v>12.21</v>
      </c>
      <c r="AC943" s="39">
        <v>2.17</v>
      </c>
      <c r="AD943" s="37" t="s">
        <v>17019</v>
      </c>
      <c r="AE943" s="37" t="s">
        <v>1419</v>
      </c>
      <c r="AF943" s="37" t="s">
        <v>52</v>
      </c>
      <c r="AG943" s="37" t="s">
        <v>17018</v>
      </c>
    </row>
    <row r="944" spans="1:33" hidden="1" x14ac:dyDescent="0.2">
      <c r="A944" s="37" t="s">
        <v>17017</v>
      </c>
      <c r="B944" s="37" t="s">
        <v>15181</v>
      </c>
      <c r="C944" s="37" t="s">
        <v>1365</v>
      </c>
      <c r="D944" s="37" t="s">
        <v>17016</v>
      </c>
      <c r="E944" s="37" t="s">
        <v>17015</v>
      </c>
      <c r="G944" s="40">
        <v>42566</v>
      </c>
      <c r="H944" s="37">
        <v>24</v>
      </c>
      <c r="I944" s="37" t="s">
        <v>53</v>
      </c>
      <c r="J944" s="37" t="s">
        <v>17014</v>
      </c>
      <c r="L944" s="39">
        <v>10</v>
      </c>
      <c r="M944" s="38">
        <v>0.33329999999999999</v>
      </c>
      <c r="N944" s="37" t="s">
        <v>147</v>
      </c>
      <c r="O944" s="37" t="s">
        <v>48</v>
      </c>
      <c r="P944" s="37">
        <v>402.5</v>
      </c>
      <c r="Q944" s="40">
        <v>42836</v>
      </c>
      <c r="R944" s="40">
        <v>43301</v>
      </c>
      <c r="S944" s="40">
        <v>42923</v>
      </c>
      <c r="T944" s="37">
        <v>856</v>
      </c>
      <c r="U944" s="41">
        <v>2.13</v>
      </c>
      <c r="V944" s="37" t="s">
        <v>310</v>
      </c>
      <c r="W944" s="37" t="s">
        <v>56</v>
      </c>
      <c r="X944" s="38">
        <v>0</v>
      </c>
      <c r="AB944" s="39">
        <v>35.94</v>
      </c>
      <c r="AD944" s="37" t="s">
        <v>17013</v>
      </c>
      <c r="AE944" s="37" t="s">
        <v>1814</v>
      </c>
      <c r="AF944" s="37" t="s">
        <v>52</v>
      </c>
      <c r="AG944" s="37" t="s">
        <v>17012</v>
      </c>
    </row>
    <row r="945" spans="1:33" hidden="1" x14ac:dyDescent="0.2">
      <c r="A945" s="37" t="s">
        <v>17011</v>
      </c>
      <c r="B945" s="37" t="s">
        <v>15181</v>
      </c>
      <c r="C945" s="37" t="s">
        <v>17010</v>
      </c>
      <c r="D945" s="37" t="s">
        <v>17009</v>
      </c>
      <c r="E945" s="37" t="s">
        <v>17008</v>
      </c>
      <c r="G945" s="40">
        <v>42601</v>
      </c>
      <c r="H945" s="37" t="s">
        <v>17007</v>
      </c>
      <c r="I945" s="37" t="s">
        <v>137</v>
      </c>
      <c r="J945" s="37" t="s">
        <v>54</v>
      </c>
      <c r="L945" s="39">
        <v>10.6</v>
      </c>
      <c r="M945" s="38">
        <v>1</v>
      </c>
      <c r="N945" s="37" t="s">
        <v>57</v>
      </c>
      <c r="O945" s="37" t="s">
        <v>48</v>
      </c>
      <c r="P945" s="37">
        <v>69</v>
      </c>
      <c r="Q945" s="40">
        <v>43159</v>
      </c>
      <c r="R945" s="40">
        <v>43460</v>
      </c>
      <c r="S945" s="40">
        <v>43460</v>
      </c>
      <c r="T945" s="37">
        <v>333</v>
      </c>
      <c r="U945" s="41">
        <v>4.74</v>
      </c>
      <c r="V945" s="37" t="s">
        <v>49</v>
      </c>
      <c r="W945" s="37" t="s">
        <v>56</v>
      </c>
      <c r="X945" s="38">
        <v>0.99399999999999999</v>
      </c>
      <c r="AB945" s="39">
        <v>2.2599999999999998</v>
      </c>
      <c r="AC945" s="39">
        <v>1.52</v>
      </c>
      <c r="AD945" s="37" t="s">
        <v>17006</v>
      </c>
      <c r="AE945" s="37" t="s">
        <v>1873</v>
      </c>
      <c r="AF945" s="37" t="s">
        <v>52</v>
      </c>
      <c r="AG945" s="37" t="s">
        <v>17005</v>
      </c>
    </row>
    <row r="946" spans="1:33" hidden="1" x14ac:dyDescent="0.2">
      <c r="A946" s="37" t="s">
        <v>17004</v>
      </c>
      <c r="B946" s="37" t="s">
        <v>15181</v>
      </c>
      <c r="C946" s="37" t="s">
        <v>15257</v>
      </c>
      <c r="D946" s="37" t="s">
        <v>17003</v>
      </c>
      <c r="E946" s="37" t="s">
        <v>17002</v>
      </c>
      <c r="G946" s="40">
        <v>42627</v>
      </c>
      <c r="H946" s="37" t="s">
        <v>17001</v>
      </c>
      <c r="I946" s="37" t="s">
        <v>137</v>
      </c>
      <c r="J946" s="37" t="s">
        <v>54</v>
      </c>
      <c r="L946" s="39">
        <v>10.52</v>
      </c>
      <c r="M946" s="38">
        <v>1</v>
      </c>
      <c r="N946" s="37" t="s">
        <v>49</v>
      </c>
      <c r="O946" s="37" t="s">
        <v>48</v>
      </c>
      <c r="P946" s="37">
        <v>53.1</v>
      </c>
      <c r="Q946" s="40">
        <v>43158</v>
      </c>
      <c r="R946" s="40">
        <v>43360</v>
      </c>
      <c r="S946" s="40">
        <v>43306</v>
      </c>
      <c r="T946" s="42">
        <v>1000</v>
      </c>
      <c r="U946" s="41">
        <v>18.28</v>
      </c>
      <c r="V946" s="37" t="s">
        <v>49</v>
      </c>
      <c r="W946" s="37" t="s">
        <v>56</v>
      </c>
      <c r="X946" s="38">
        <v>7.1999999999999995E-2</v>
      </c>
      <c r="AB946" s="39">
        <v>5.7</v>
      </c>
      <c r="AC946" s="39">
        <v>0.18</v>
      </c>
      <c r="AD946" s="37" t="s">
        <v>17000</v>
      </c>
      <c r="AE946" s="37" t="s">
        <v>1379</v>
      </c>
      <c r="AF946" s="37" t="s">
        <v>112</v>
      </c>
      <c r="AG946" s="37" t="s">
        <v>16999</v>
      </c>
    </row>
    <row r="947" spans="1:33" hidden="1" x14ac:dyDescent="0.2">
      <c r="A947" s="37" t="s">
        <v>16998</v>
      </c>
      <c r="B947" s="37" t="s">
        <v>15181</v>
      </c>
      <c r="C947" s="37" t="s">
        <v>1655</v>
      </c>
      <c r="D947" s="37" t="s">
        <v>16997</v>
      </c>
      <c r="E947" s="37" t="s">
        <v>16996</v>
      </c>
      <c r="G947" s="40">
        <v>42654</v>
      </c>
      <c r="H947" s="37" t="s">
        <v>16995</v>
      </c>
      <c r="I947" s="37" t="s">
        <v>137</v>
      </c>
      <c r="J947" s="37" t="s">
        <v>158</v>
      </c>
      <c r="L947" s="39">
        <v>10.3</v>
      </c>
      <c r="M947" s="38">
        <v>0.5</v>
      </c>
      <c r="N947" s="37" t="s">
        <v>130</v>
      </c>
      <c r="O947" s="37" t="s">
        <v>48</v>
      </c>
      <c r="P947" s="37">
        <v>310</v>
      </c>
      <c r="Q947" s="40">
        <v>43329</v>
      </c>
      <c r="R947" s="40">
        <v>43387</v>
      </c>
      <c r="S947" s="40">
        <v>43445</v>
      </c>
      <c r="T947" s="37">
        <v>673</v>
      </c>
      <c r="U947" s="41">
        <v>2.17</v>
      </c>
      <c r="V947" s="37" t="s">
        <v>130</v>
      </c>
      <c r="W947" s="37" t="s">
        <v>56</v>
      </c>
      <c r="X947" s="38">
        <v>1</v>
      </c>
      <c r="AB947" s="39">
        <v>8.6199999999999992</v>
      </c>
      <c r="AD947" s="37" t="s">
        <v>16994</v>
      </c>
      <c r="AE947" s="37" t="s">
        <v>1782</v>
      </c>
      <c r="AF947" s="37" t="s">
        <v>82</v>
      </c>
      <c r="AG947" s="37" t="s">
        <v>16993</v>
      </c>
    </row>
    <row r="948" spans="1:33" hidden="1" x14ac:dyDescent="0.2">
      <c r="A948" s="37" t="s">
        <v>16992</v>
      </c>
      <c r="B948" s="37" t="s">
        <v>15181</v>
      </c>
      <c r="C948" s="37" t="s">
        <v>16990</v>
      </c>
      <c r="D948" s="37" t="s">
        <v>16991</v>
      </c>
      <c r="E948" s="37" t="s">
        <v>16990</v>
      </c>
      <c r="G948" s="40">
        <v>42670</v>
      </c>
      <c r="H948" s="37" t="s">
        <v>16760</v>
      </c>
      <c r="I948" s="37" t="s">
        <v>53</v>
      </c>
      <c r="J948" s="37" t="s">
        <v>54</v>
      </c>
      <c r="L948" s="39">
        <v>10.27</v>
      </c>
      <c r="M948" s="38">
        <v>0.33329999999999999</v>
      </c>
      <c r="N948" s="37" t="s">
        <v>49</v>
      </c>
      <c r="O948" s="37" t="s">
        <v>48</v>
      </c>
      <c r="P948" s="37">
        <v>552</v>
      </c>
      <c r="Q948" s="40">
        <v>43355</v>
      </c>
      <c r="R948" s="40">
        <v>43586</v>
      </c>
      <c r="S948" s="40">
        <v>43515</v>
      </c>
      <c r="T948" s="37">
        <v>560</v>
      </c>
      <c r="U948" s="41">
        <v>1.01</v>
      </c>
      <c r="V948" s="37" t="s">
        <v>49</v>
      </c>
      <c r="W948" s="37" t="s">
        <v>56</v>
      </c>
      <c r="X948" s="38">
        <v>0.81699999999999995</v>
      </c>
      <c r="AB948" s="39">
        <v>3.57</v>
      </c>
      <c r="AC948" s="39">
        <v>0.55000000000000004</v>
      </c>
      <c r="AD948" s="37" t="s">
        <v>16989</v>
      </c>
      <c r="AE948" s="37" t="s">
        <v>1786</v>
      </c>
      <c r="AF948" s="37" t="s">
        <v>111</v>
      </c>
      <c r="AG948" s="37" t="s">
        <v>16988</v>
      </c>
    </row>
    <row r="949" spans="1:33" hidden="1" x14ac:dyDescent="0.2">
      <c r="A949" s="37" t="s">
        <v>16987</v>
      </c>
      <c r="B949" s="37" t="s">
        <v>15181</v>
      </c>
      <c r="C949" s="37" t="s">
        <v>16986</v>
      </c>
      <c r="D949" s="37" t="s">
        <v>16985</v>
      </c>
      <c r="E949" s="37" t="s">
        <v>16984</v>
      </c>
      <c r="G949" s="40">
        <v>42692</v>
      </c>
      <c r="H949" s="37" t="s">
        <v>16983</v>
      </c>
      <c r="I949" s="37" t="s">
        <v>69</v>
      </c>
      <c r="J949" s="37" t="s">
        <v>54</v>
      </c>
      <c r="L949" s="39">
        <v>10.220000000000001</v>
      </c>
      <c r="M949" s="38">
        <v>0.5</v>
      </c>
      <c r="N949" s="37" t="s">
        <v>66</v>
      </c>
      <c r="O949" s="37" t="s">
        <v>48</v>
      </c>
      <c r="P949" s="37">
        <v>151.69999999999999</v>
      </c>
      <c r="Q949" s="40">
        <v>43378</v>
      </c>
      <c r="R949" s="40">
        <v>43578</v>
      </c>
      <c r="S949" s="40">
        <v>43545</v>
      </c>
      <c r="T949" s="42">
        <v>2000</v>
      </c>
      <c r="U949" s="41">
        <v>13.18</v>
      </c>
      <c r="V949" s="37" t="s">
        <v>72</v>
      </c>
      <c r="W949" s="37" t="s">
        <v>167</v>
      </c>
      <c r="X949" s="38">
        <v>0.98399999999999999</v>
      </c>
      <c r="AB949" s="39">
        <v>0.1</v>
      </c>
      <c r="AC949" s="39">
        <v>0.01</v>
      </c>
      <c r="AD949" s="37" t="s">
        <v>16982</v>
      </c>
      <c r="AE949" s="37" t="s">
        <v>1811</v>
      </c>
      <c r="AF949" s="37" t="s">
        <v>9159</v>
      </c>
      <c r="AG949" s="37" t="s">
        <v>16981</v>
      </c>
    </row>
    <row r="950" spans="1:33" hidden="1" x14ac:dyDescent="0.2">
      <c r="A950" s="37" t="s">
        <v>16980</v>
      </c>
      <c r="B950" s="37" t="s">
        <v>15181</v>
      </c>
      <c r="C950" s="37" t="s">
        <v>16979</v>
      </c>
      <c r="D950" s="37" t="s">
        <v>16978</v>
      </c>
      <c r="E950" s="37" t="s">
        <v>16977</v>
      </c>
      <c r="G950" s="40">
        <v>42748</v>
      </c>
      <c r="H950" s="37">
        <v>24</v>
      </c>
      <c r="I950" s="37" t="s">
        <v>53</v>
      </c>
      <c r="J950" s="37" t="s">
        <v>54</v>
      </c>
      <c r="L950" s="39">
        <v>10.119999999999999</v>
      </c>
      <c r="M950" s="38">
        <v>0.33329999999999999</v>
      </c>
      <c r="N950" s="37" t="s">
        <v>79</v>
      </c>
      <c r="O950" s="37" t="s">
        <v>48</v>
      </c>
      <c r="P950" s="37">
        <v>400</v>
      </c>
      <c r="Q950" s="40">
        <v>43272</v>
      </c>
      <c r="R950" s="40">
        <v>43484</v>
      </c>
      <c r="S950" s="40">
        <v>43390</v>
      </c>
      <c r="T950" s="42">
        <v>2404</v>
      </c>
      <c r="U950" s="41">
        <v>6.01</v>
      </c>
      <c r="V950" s="37" t="s">
        <v>49</v>
      </c>
      <c r="W950" s="37" t="s">
        <v>56</v>
      </c>
      <c r="X950" s="38">
        <v>8.0000000000000002E-3</v>
      </c>
      <c r="AB950" s="39">
        <v>15.79</v>
      </c>
      <c r="AC950" s="39">
        <v>5.6</v>
      </c>
      <c r="AD950" s="37" t="s">
        <v>16976</v>
      </c>
      <c r="AE950" s="37" t="s">
        <v>1814</v>
      </c>
      <c r="AF950" s="37" t="s">
        <v>82</v>
      </c>
      <c r="AG950" s="37" t="s">
        <v>16975</v>
      </c>
    </row>
    <row r="951" spans="1:33" hidden="1" x14ac:dyDescent="0.2">
      <c r="A951" s="37" t="s">
        <v>16974</v>
      </c>
      <c r="B951" s="37" t="s">
        <v>15181</v>
      </c>
      <c r="C951" s="37" t="s">
        <v>16973</v>
      </c>
      <c r="D951" s="37" t="s">
        <v>16972</v>
      </c>
      <c r="E951" s="37" t="s">
        <v>16971</v>
      </c>
      <c r="G951" s="40">
        <v>42755</v>
      </c>
      <c r="H951" s="37">
        <v>24</v>
      </c>
      <c r="I951" s="37" t="s">
        <v>69</v>
      </c>
      <c r="J951" s="37" t="s">
        <v>54</v>
      </c>
      <c r="L951" s="39">
        <v>10.050000000000001</v>
      </c>
      <c r="M951" s="38">
        <v>0.5</v>
      </c>
      <c r="N951" s="37" t="s">
        <v>72</v>
      </c>
      <c r="O951" s="37" t="s">
        <v>48</v>
      </c>
      <c r="P951" s="37">
        <v>175</v>
      </c>
      <c r="Q951" s="40">
        <v>43088</v>
      </c>
      <c r="R951" s="40">
        <v>43490</v>
      </c>
      <c r="S951" s="40">
        <v>43307</v>
      </c>
      <c r="T951" s="37">
        <v>364</v>
      </c>
      <c r="U951" s="41">
        <v>2.08</v>
      </c>
      <c r="V951" s="37" t="s">
        <v>72</v>
      </c>
      <c r="W951" s="37" t="s">
        <v>56</v>
      </c>
      <c r="X951" s="38">
        <v>0.28199999999999997</v>
      </c>
      <c r="AB951" s="39">
        <v>18.2</v>
      </c>
      <c r="AD951" s="37" t="s">
        <v>16970</v>
      </c>
      <c r="AE951" s="37" t="s">
        <v>1419</v>
      </c>
      <c r="AF951" s="37" t="s">
        <v>75</v>
      </c>
      <c r="AG951" s="37" t="s">
        <v>16969</v>
      </c>
    </row>
    <row r="952" spans="1:33" hidden="1" x14ac:dyDescent="0.2">
      <c r="A952" s="37" t="s">
        <v>16968</v>
      </c>
      <c r="B952" s="37" t="s">
        <v>15181</v>
      </c>
      <c r="C952" s="37" t="s">
        <v>709</v>
      </c>
      <c r="D952" s="37" t="s">
        <v>16967</v>
      </c>
      <c r="E952" s="37" t="s">
        <v>16966</v>
      </c>
      <c r="G952" s="40">
        <v>42804</v>
      </c>
      <c r="H952" s="37">
        <v>24</v>
      </c>
      <c r="I952" s="37" t="s">
        <v>137</v>
      </c>
      <c r="J952" s="37" t="s">
        <v>158</v>
      </c>
      <c r="L952" s="39">
        <v>10.119999999999999</v>
      </c>
      <c r="M952" s="38">
        <v>0.5</v>
      </c>
      <c r="N952" s="37" t="s">
        <v>79</v>
      </c>
      <c r="O952" s="37" t="s">
        <v>48</v>
      </c>
      <c r="P952" s="37">
        <v>325</v>
      </c>
      <c r="Q952" s="40">
        <v>43297</v>
      </c>
      <c r="R952" s="40">
        <v>43539</v>
      </c>
      <c r="S952" s="40">
        <v>43413</v>
      </c>
      <c r="T952" s="37">
        <v>588</v>
      </c>
      <c r="U952" s="41">
        <v>1.81</v>
      </c>
      <c r="V952" s="37" t="s">
        <v>57</v>
      </c>
      <c r="W952" s="37" t="s">
        <v>56</v>
      </c>
      <c r="X952" s="38">
        <v>0.88800000000000001</v>
      </c>
      <c r="AB952" s="39">
        <v>2.72</v>
      </c>
      <c r="AC952" s="39">
        <v>0.28999999999999998</v>
      </c>
      <c r="AD952" s="37" t="s">
        <v>16965</v>
      </c>
      <c r="AE952" s="37" t="s">
        <v>1419</v>
      </c>
      <c r="AF952" s="37" t="s">
        <v>52</v>
      </c>
      <c r="AG952" s="37" t="s">
        <v>16964</v>
      </c>
    </row>
    <row r="953" spans="1:33" hidden="1" x14ac:dyDescent="0.2">
      <c r="A953" s="37" t="s">
        <v>16963</v>
      </c>
      <c r="B953" s="37" t="s">
        <v>15181</v>
      </c>
      <c r="C953" s="37" t="s">
        <v>16962</v>
      </c>
      <c r="D953" s="37" t="s">
        <v>16961</v>
      </c>
      <c r="E953" s="37" t="s">
        <v>16960</v>
      </c>
      <c r="G953" s="40">
        <v>42818</v>
      </c>
      <c r="H953" s="37">
        <v>24</v>
      </c>
      <c r="I953" s="37" t="s">
        <v>53</v>
      </c>
      <c r="J953" s="37" t="s">
        <v>54</v>
      </c>
      <c r="L953" s="39">
        <v>10.039999999999999</v>
      </c>
      <c r="M953" s="38">
        <v>0.33329999999999999</v>
      </c>
      <c r="N953" s="37" t="s">
        <v>57</v>
      </c>
      <c r="O953" s="37" t="s">
        <v>48</v>
      </c>
      <c r="P953" s="43">
        <v>1035</v>
      </c>
      <c r="Q953" s="40">
        <v>42963</v>
      </c>
      <c r="R953" s="40">
        <v>43553</v>
      </c>
      <c r="S953" s="40">
        <v>43140</v>
      </c>
      <c r="T953" s="42">
        <v>3800</v>
      </c>
      <c r="U953" s="41">
        <v>3.67</v>
      </c>
      <c r="V953" s="37" t="s">
        <v>57</v>
      </c>
      <c r="W953" s="37" t="s">
        <v>56</v>
      </c>
      <c r="X953" s="38">
        <v>0</v>
      </c>
      <c r="AD953" s="37" t="s">
        <v>16959</v>
      </c>
      <c r="AE953" s="37" t="s">
        <v>1786</v>
      </c>
      <c r="AF953" s="37" t="s">
        <v>82</v>
      </c>
      <c r="AG953" s="37" t="s">
        <v>57</v>
      </c>
    </row>
    <row r="954" spans="1:33" hidden="1" x14ac:dyDescent="0.2">
      <c r="A954" s="37" t="s">
        <v>16958</v>
      </c>
      <c r="B954" s="37" t="s">
        <v>15181</v>
      </c>
      <c r="C954" s="37" t="s">
        <v>16957</v>
      </c>
      <c r="D954" s="37" t="s">
        <v>16956</v>
      </c>
      <c r="E954" s="37" t="s">
        <v>16955</v>
      </c>
      <c r="G954" s="40">
        <v>42824</v>
      </c>
      <c r="H954" s="37">
        <v>24</v>
      </c>
      <c r="I954" s="37" t="s">
        <v>53</v>
      </c>
      <c r="J954" s="37" t="s">
        <v>54</v>
      </c>
      <c r="L954" s="39">
        <v>10.130000000000001</v>
      </c>
      <c r="M954" s="38">
        <v>0.33329999999999999</v>
      </c>
      <c r="N954" s="37" t="s">
        <v>57</v>
      </c>
      <c r="O954" s="37" t="s">
        <v>48</v>
      </c>
      <c r="P954" s="37">
        <v>377.3</v>
      </c>
      <c r="Q954" s="40">
        <v>43320</v>
      </c>
      <c r="R954" s="40">
        <v>43559</v>
      </c>
      <c r="S954" s="40">
        <v>43413</v>
      </c>
      <c r="T954" s="42">
        <v>2624</v>
      </c>
      <c r="U954" s="41">
        <v>6.95</v>
      </c>
      <c r="V954" s="37" t="s">
        <v>57</v>
      </c>
      <c r="W954" s="37" t="s">
        <v>56</v>
      </c>
      <c r="X954" s="38">
        <v>0.78100000000000003</v>
      </c>
      <c r="AB954" s="39">
        <v>62.35</v>
      </c>
      <c r="AC954" s="39">
        <v>0.01</v>
      </c>
      <c r="AD954" s="37" t="s">
        <v>16954</v>
      </c>
      <c r="AE954" s="37" t="s">
        <v>1786</v>
      </c>
      <c r="AF954" s="37" t="s">
        <v>52</v>
      </c>
      <c r="AG954" s="37" t="s">
        <v>57</v>
      </c>
    </row>
    <row r="955" spans="1:33" hidden="1" x14ac:dyDescent="0.2">
      <c r="A955" s="37" t="s">
        <v>16953</v>
      </c>
      <c r="B955" s="37" t="s">
        <v>15181</v>
      </c>
      <c r="C955" s="37" t="s">
        <v>16655</v>
      </c>
      <c r="D955" s="37" t="s">
        <v>16952</v>
      </c>
      <c r="E955" s="37" t="s">
        <v>16951</v>
      </c>
      <c r="G955" s="40">
        <v>42832</v>
      </c>
      <c r="H955" s="37">
        <v>24</v>
      </c>
      <c r="I955" s="37" t="s">
        <v>14999</v>
      </c>
      <c r="J955" s="37" t="s">
        <v>54</v>
      </c>
      <c r="K955" s="37" t="s">
        <v>2066</v>
      </c>
      <c r="L955" s="39">
        <v>10.17</v>
      </c>
      <c r="M955" s="37" t="s">
        <v>1887</v>
      </c>
      <c r="N955" s="37" t="s">
        <v>79</v>
      </c>
      <c r="O955" s="37" t="s">
        <v>48</v>
      </c>
      <c r="P955" s="37">
        <v>172.5</v>
      </c>
      <c r="Q955" s="40">
        <v>43070</v>
      </c>
      <c r="R955" s="40">
        <v>43567</v>
      </c>
      <c r="S955" s="40">
        <v>43153</v>
      </c>
      <c r="T955" s="42">
        <v>1200</v>
      </c>
      <c r="U955" s="41">
        <v>6.89</v>
      </c>
      <c r="V955" s="37" t="s">
        <v>49</v>
      </c>
      <c r="W955" s="37" t="s">
        <v>56</v>
      </c>
      <c r="X955" s="38">
        <v>0.98199999999999998</v>
      </c>
      <c r="AD955" s="37" t="s">
        <v>16950</v>
      </c>
      <c r="AE955" s="37" t="s">
        <v>1781</v>
      </c>
      <c r="AF955" s="37" t="s">
        <v>52</v>
      </c>
      <c r="AG955" s="37" t="s">
        <v>118</v>
      </c>
    </row>
    <row r="956" spans="1:33" hidden="1" x14ac:dyDescent="0.2">
      <c r="A956" s="37" t="s">
        <v>16949</v>
      </c>
      <c r="B956" s="37" t="s">
        <v>15181</v>
      </c>
      <c r="C956" s="37" t="s">
        <v>16948</v>
      </c>
      <c r="D956" s="37" t="s">
        <v>16947</v>
      </c>
      <c r="E956" s="37" t="s">
        <v>16946</v>
      </c>
      <c r="G956" s="40">
        <v>42860</v>
      </c>
      <c r="H956" s="37">
        <v>24</v>
      </c>
      <c r="I956" s="37" t="s">
        <v>53</v>
      </c>
      <c r="J956" s="37" t="s">
        <v>54</v>
      </c>
      <c r="L956" s="39">
        <v>10.08</v>
      </c>
      <c r="M956" s="38">
        <v>0.33329999999999999</v>
      </c>
      <c r="N956" s="37" t="s">
        <v>57</v>
      </c>
      <c r="O956" s="37" t="s">
        <v>48</v>
      </c>
      <c r="P956" s="37">
        <v>650</v>
      </c>
      <c r="Q956" s="40">
        <v>43179</v>
      </c>
      <c r="R956" s="40">
        <v>43595</v>
      </c>
      <c r="S956" s="40">
        <v>43312</v>
      </c>
      <c r="T956" s="42">
        <v>2793</v>
      </c>
      <c r="U956" s="41">
        <v>4.3</v>
      </c>
      <c r="V956" s="37" t="s">
        <v>57</v>
      </c>
      <c r="W956" s="37" t="s">
        <v>56</v>
      </c>
      <c r="X956" s="38">
        <v>0</v>
      </c>
      <c r="AB956" s="39">
        <v>25.08</v>
      </c>
      <c r="AD956" s="37" t="s">
        <v>16945</v>
      </c>
      <c r="AE956" s="37" t="s">
        <v>1814</v>
      </c>
      <c r="AF956" s="37" t="s">
        <v>82</v>
      </c>
      <c r="AG956" s="37" t="s">
        <v>57</v>
      </c>
    </row>
    <row r="957" spans="1:33" hidden="1" x14ac:dyDescent="0.2">
      <c r="A957" s="37" t="s">
        <v>16944</v>
      </c>
      <c r="B957" s="37" t="s">
        <v>15181</v>
      </c>
      <c r="C957" s="37" t="s">
        <v>16943</v>
      </c>
      <c r="D957" s="37" t="s">
        <v>16942</v>
      </c>
      <c r="E957" s="37" t="s">
        <v>16941</v>
      </c>
      <c r="G957" s="40">
        <v>42867</v>
      </c>
      <c r="H957" s="37" t="s">
        <v>16940</v>
      </c>
      <c r="I957" s="37" t="s">
        <v>14999</v>
      </c>
      <c r="J957" s="37" t="s">
        <v>54</v>
      </c>
      <c r="K957" s="37" t="s">
        <v>2066</v>
      </c>
      <c r="L957" s="39">
        <v>10.32</v>
      </c>
      <c r="M957" s="37" t="s">
        <v>1887</v>
      </c>
      <c r="N957" s="37" t="s">
        <v>140</v>
      </c>
      <c r="O957" s="37" t="s">
        <v>48</v>
      </c>
      <c r="P957" s="37">
        <v>207</v>
      </c>
      <c r="Q957" s="40">
        <v>43489</v>
      </c>
      <c r="R957" s="40">
        <v>43725</v>
      </c>
      <c r="S957" s="40">
        <v>43719</v>
      </c>
      <c r="T957" s="37">
        <v>469</v>
      </c>
      <c r="U957" s="41">
        <v>2.2400000000000002</v>
      </c>
      <c r="V957" s="37" t="s">
        <v>140</v>
      </c>
      <c r="W957" s="37" t="s">
        <v>219</v>
      </c>
      <c r="X957" s="38">
        <v>0.93400000000000005</v>
      </c>
      <c r="AD957" s="37" t="s">
        <v>16939</v>
      </c>
      <c r="AE957" s="37" t="s">
        <v>16938</v>
      </c>
      <c r="AF957" s="37" t="s">
        <v>16937</v>
      </c>
      <c r="AG957" s="37" t="s">
        <v>16936</v>
      </c>
    </row>
    <row r="958" spans="1:33" hidden="1" x14ac:dyDescent="0.2">
      <c r="A958" s="37" t="s">
        <v>16934</v>
      </c>
      <c r="B958" s="37" t="s">
        <v>15181</v>
      </c>
      <c r="C958" s="37" t="s">
        <v>16934</v>
      </c>
      <c r="D958" s="37" t="s">
        <v>16935</v>
      </c>
      <c r="E958" s="37" t="s">
        <v>16934</v>
      </c>
      <c r="G958" s="40">
        <v>42867</v>
      </c>
      <c r="H958" s="37">
        <v>24</v>
      </c>
      <c r="I958" s="37" t="s">
        <v>137</v>
      </c>
      <c r="J958" s="37" t="s">
        <v>158</v>
      </c>
      <c r="L958" s="39">
        <v>10.1</v>
      </c>
      <c r="M958" s="38">
        <v>0.5</v>
      </c>
      <c r="N958" s="37" t="s">
        <v>57</v>
      </c>
      <c r="O958" s="37" t="s">
        <v>48</v>
      </c>
      <c r="P958" s="37">
        <v>229.2</v>
      </c>
      <c r="Q958" s="40">
        <v>43052</v>
      </c>
      <c r="R958" s="40">
        <v>43602</v>
      </c>
      <c r="S958" s="40">
        <v>43238</v>
      </c>
      <c r="T958" s="42">
        <v>1132</v>
      </c>
      <c r="U958" s="41">
        <v>4.9400000000000004</v>
      </c>
      <c r="V958" s="37" t="s">
        <v>57</v>
      </c>
      <c r="W958" s="37" t="s">
        <v>216</v>
      </c>
      <c r="X958" s="38">
        <v>8.4000000000000005E-2</v>
      </c>
      <c r="AB958" s="39">
        <v>10.75</v>
      </c>
      <c r="AC958" s="39">
        <v>1.72</v>
      </c>
      <c r="AD958" s="37" t="s">
        <v>16933</v>
      </c>
      <c r="AE958" s="37" t="s">
        <v>1873</v>
      </c>
      <c r="AF958" s="37" t="s">
        <v>52</v>
      </c>
      <c r="AG958" s="37" t="s">
        <v>16932</v>
      </c>
    </row>
    <row r="959" spans="1:33" hidden="1" x14ac:dyDescent="0.2">
      <c r="A959" s="37" t="s">
        <v>16931</v>
      </c>
      <c r="B959" s="37" t="s">
        <v>15181</v>
      </c>
      <c r="C959" s="37" t="s">
        <v>16930</v>
      </c>
      <c r="D959" s="37" t="s">
        <v>16929</v>
      </c>
      <c r="E959" s="37" t="s">
        <v>16928</v>
      </c>
      <c r="F959" s="40">
        <v>42851</v>
      </c>
      <c r="G959" s="40">
        <v>42888</v>
      </c>
      <c r="H959" s="37" t="s">
        <v>16927</v>
      </c>
      <c r="I959" s="37" t="s">
        <v>126</v>
      </c>
      <c r="J959" s="37" t="s">
        <v>158</v>
      </c>
      <c r="K959" s="37" t="s">
        <v>2066</v>
      </c>
      <c r="L959" s="39">
        <v>11.03</v>
      </c>
      <c r="M959" s="37" t="s">
        <v>1887</v>
      </c>
      <c r="N959" s="37" t="s">
        <v>130</v>
      </c>
      <c r="O959" s="37" t="s">
        <v>48</v>
      </c>
      <c r="P959" s="37">
        <v>115</v>
      </c>
      <c r="Q959" s="40">
        <v>43672</v>
      </c>
      <c r="R959" s="40">
        <v>44144</v>
      </c>
      <c r="S959" s="40">
        <v>44141</v>
      </c>
      <c r="T959" s="37">
        <v>242</v>
      </c>
      <c r="U959" s="41">
        <v>2.08</v>
      </c>
      <c r="V959" s="37" t="s">
        <v>130</v>
      </c>
      <c r="W959" s="37" t="s">
        <v>56</v>
      </c>
      <c r="X959" s="38">
        <v>0.98899999999999999</v>
      </c>
      <c r="AB959" s="39">
        <v>2.89</v>
      </c>
      <c r="AC959" s="39">
        <v>0.63</v>
      </c>
      <c r="AD959" s="37" t="s">
        <v>16926</v>
      </c>
      <c r="AE959" s="37" t="s">
        <v>1790</v>
      </c>
      <c r="AF959" s="37" t="s">
        <v>52</v>
      </c>
      <c r="AG959" s="37" t="s">
        <v>16925</v>
      </c>
    </row>
    <row r="960" spans="1:33" hidden="1" x14ac:dyDescent="0.2">
      <c r="A960" s="37" t="s">
        <v>16924</v>
      </c>
      <c r="B960" s="37" t="s">
        <v>15181</v>
      </c>
      <c r="C960" s="37" t="s">
        <v>16923</v>
      </c>
      <c r="D960" s="37" t="s">
        <v>16922</v>
      </c>
      <c r="E960" s="37" t="s">
        <v>16921</v>
      </c>
      <c r="G960" s="40">
        <v>42906</v>
      </c>
      <c r="H960" s="37" t="s">
        <v>16920</v>
      </c>
      <c r="I960" s="37" t="s">
        <v>126</v>
      </c>
      <c r="J960" s="37" t="s">
        <v>158</v>
      </c>
      <c r="K960" s="37" t="s">
        <v>2066</v>
      </c>
      <c r="L960" s="39">
        <v>10.47</v>
      </c>
      <c r="M960" s="37" t="s">
        <v>1887</v>
      </c>
      <c r="N960" s="37" t="s">
        <v>130</v>
      </c>
      <c r="O960" s="37" t="s">
        <v>167</v>
      </c>
      <c r="P960" s="37">
        <v>143.80000000000001</v>
      </c>
      <c r="Q960" s="40">
        <v>43614</v>
      </c>
      <c r="R960" s="40">
        <v>43731</v>
      </c>
      <c r="S960" s="40">
        <v>43706</v>
      </c>
      <c r="T960" s="37">
        <v>61</v>
      </c>
      <c r="U960" s="41">
        <v>0.42</v>
      </c>
      <c r="V960" s="37" t="s">
        <v>130</v>
      </c>
      <c r="W960" s="37" t="s">
        <v>56</v>
      </c>
      <c r="X960" s="38">
        <v>0.96699999999999997</v>
      </c>
      <c r="AB960" s="39">
        <v>12.66</v>
      </c>
      <c r="AC960" s="39">
        <v>0.57999999999999996</v>
      </c>
      <c r="AD960" s="37" t="s">
        <v>16919</v>
      </c>
      <c r="AE960" s="37" t="s">
        <v>1810</v>
      </c>
      <c r="AF960" s="37" t="s">
        <v>52</v>
      </c>
      <c r="AG960" s="37" t="s">
        <v>16918</v>
      </c>
    </row>
    <row r="961" spans="1:33" hidden="1" x14ac:dyDescent="0.2">
      <c r="A961" s="37" t="s">
        <v>16917</v>
      </c>
      <c r="B961" s="37" t="s">
        <v>15181</v>
      </c>
      <c r="C961" s="37" t="s">
        <v>1542</v>
      </c>
      <c r="D961" s="37" t="s">
        <v>16916</v>
      </c>
      <c r="E961" s="37" t="s">
        <v>16915</v>
      </c>
      <c r="G961" s="40">
        <v>42906</v>
      </c>
      <c r="H961" s="37" t="s">
        <v>16914</v>
      </c>
      <c r="I961" s="37" t="s">
        <v>69</v>
      </c>
      <c r="J961" s="37" t="s">
        <v>54</v>
      </c>
      <c r="K961" s="37" t="s">
        <v>2066</v>
      </c>
      <c r="L961" s="39">
        <v>10.57</v>
      </c>
      <c r="M961" s="38">
        <v>0.5</v>
      </c>
      <c r="N961" s="37" t="s">
        <v>79</v>
      </c>
      <c r="O961" s="37" t="s">
        <v>48</v>
      </c>
      <c r="P961" s="37">
        <v>60.4</v>
      </c>
      <c r="Q961" s="40">
        <v>43356</v>
      </c>
      <c r="R961" s="40">
        <v>43640</v>
      </c>
      <c r="S961" s="40">
        <v>43599</v>
      </c>
      <c r="T961" s="37">
        <v>391</v>
      </c>
      <c r="U961" s="41">
        <v>6.32</v>
      </c>
      <c r="V961" s="37" t="s">
        <v>130</v>
      </c>
      <c r="W961" s="37" t="s">
        <v>167</v>
      </c>
      <c r="X961" s="38">
        <v>0.998</v>
      </c>
      <c r="AC961" s="39">
        <v>0.04</v>
      </c>
      <c r="AD961" s="37" t="s">
        <v>16913</v>
      </c>
      <c r="AE961" s="37" t="s">
        <v>1781</v>
      </c>
      <c r="AF961" s="37" t="s">
        <v>106</v>
      </c>
      <c r="AG961" s="37" t="s">
        <v>16912</v>
      </c>
    </row>
    <row r="962" spans="1:33" hidden="1" x14ac:dyDescent="0.2">
      <c r="A962" s="37" t="s">
        <v>16911</v>
      </c>
      <c r="B962" s="37" t="s">
        <v>15181</v>
      </c>
      <c r="C962" s="37" t="s">
        <v>16492</v>
      </c>
      <c r="D962" s="37" t="s">
        <v>16910</v>
      </c>
      <c r="E962" s="37" t="s">
        <v>16909</v>
      </c>
      <c r="G962" s="40">
        <v>42909</v>
      </c>
      <c r="H962" s="37">
        <v>18</v>
      </c>
      <c r="I962" s="37" t="s">
        <v>162</v>
      </c>
      <c r="J962" s="37" t="s">
        <v>54</v>
      </c>
      <c r="L962" s="39">
        <v>10.23</v>
      </c>
      <c r="M962" s="38">
        <v>0.75</v>
      </c>
      <c r="N962" s="37" t="s">
        <v>66</v>
      </c>
      <c r="O962" s="37" t="s">
        <v>56</v>
      </c>
      <c r="P962" s="37">
        <v>256.7</v>
      </c>
      <c r="Q962" s="40">
        <v>43364</v>
      </c>
      <c r="R962" s="40">
        <v>43462</v>
      </c>
      <c r="S962" s="40">
        <v>43390</v>
      </c>
      <c r="T962" s="37">
        <v>748</v>
      </c>
      <c r="U962" s="41">
        <v>2.89</v>
      </c>
      <c r="V962" s="37" t="s">
        <v>66</v>
      </c>
      <c r="W962" s="37" t="s">
        <v>219</v>
      </c>
      <c r="X962" s="38">
        <v>0.81599999999999995</v>
      </c>
      <c r="AD962" s="37" t="s">
        <v>16908</v>
      </c>
      <c r="AE962" s="37" t="s">
        <v>1782</v>
      </c>
      <c r="AF962" s="37" t="s">
        <v>52</v>
      </c>
      <c r="AG962" s="37" t="s">
        <v>16907</v>
      </c>
    </row>
    <row r="963" spans="1:33" hidden="1" x14ac:dyDescent="0.2">
      <c r="A963" s="37" t="s">
        <v>16906</v>
      </c>
      <c r="B963" s="37" t="s">
        <v>15181</v>
      </c>
      <c r="C963" s="37" t="s">
        <v>16905</v>
      </c>
      <c r="D963" s="37" t="s">
        <v>16904</v>
      </c>
      <c r="E963" s="37" t="s">
        <v>16903</v>
      </c>
      <c r="G963" s="40">
        <v>42914</v>
      </c>
      <c r="H963" s="37" t="s">
        <v>15018</v>
      </c>
      <c r="I963" s="37" t="s">
        <v>53</v>
      </c>
      <c r="J963" s="37" t="s">
        <v>54</v>
      </c>
      <c r="L963" s="39">
        <v>10.29</v>
      </c>
      <c r="M963" s="38">
        <v>0.33329999999999999</v>
      </c>
      <c r="N963" s="37" t="s">
        <v>79</v>
      </c>
      <c r="O963" s="37" t="s">
        <v>48</v>
      </c>
      <c r="P963" s="37">
        <v>450</v>
      </c>
      <c r="Q963" s="40">
        <v>43629</v>
      </c>
      <c r="R963" s="40">
        <v>43830</v>
      </c>
      <c r="S963" s="40">
        <v>43789</v>
      </c>
      <c r="T963" s="37">
        <v>884</v>
      </c>
      <c r="U963" s="41">
        <v>1.96</v>
      </c>
      <c r="V963" s="37" t="s">
        <v>140</v>
      </c>
      <c r="W963" s="37" t="s">
        <v>56</v>
      </c>
      <c r="X963" s="38">
        <v>0.58199999999999996</v>
      </c>
      <c r="AB963" s="39">
        <v>12.66</v>
      </c>
      <c r="AD963" s="37" t="s">
        <v>16902</v>
      </c>
      <c r="AE963" s="37" t="s">
        <v>1814</v>
      </c>
      <c r="AF963" s="37" t="s">
        <v>82</v>
      </c>
      <c r="AG963" s="37" t="s">
        <v>118</v>
      </c>
    </row>
    <row r="964" spans="1:33" hidden="1" x14ac:dyDescent="0.2">
      <c r="A964" s="37" t="s">
        <v>16901</v>
      </c>
      <c r="B964" s="37" t="s">
        <v>15181</v>
      </c>
      <c r="C964" s="37" t="s">
        <v>16900</v>
      </c>
      <c r="D964" s="37" t="s">
        <v>16899</v>
      </c>
      <c r="E964" s="37" t="s">
        <v>16898</v>
      </c>
      <c r="G964" s="40">
        <v>42935</v>
      </c>
      <c r="H964" s="37">
        <v>24</v>
      </c>
      <c r="I964" s="37" t="s">
        <v>69</v>
      </c>
      <c r="J964" s="37" t="s">
        <v>54</v>
      </c>
      <c r="L964" s="39">
        <v>10.14</v>
      </c>
      <c r="M964" s="38">
        <v>0.5</v>
      </c>
      <c r="N964" s="37" t="s">
        <v>130</v>
      </c>
      <c r="O964" s="37" t="s">
        <v>48</v>
      </c>
      <c r="P964" s="37">
        <v>460</v>
      </c>
      <c r="Q964" s="40">
        <v>43325</v>
      </c>
      <c r="R964" s="40">
        <v>43670</v>
      </c>
      <c r="S964" s="40">
        <v>43469</v>
      </c>
      <c r="T964" s="42">
        <v>1740</v>
      </c>
      <c r="U964" s="41">
        <v>3.78</v>
      </c>
      <c r="V964" s="37" t="s">
        <v>130</v>
      </c>
      <c r="W964" s="37" t="s">
        <v>56</v>
      </c>
      <c r="X964" s="38">
        <v>0.99299999999999999</v>
      </c>
      <c r="AD964" s="37" t="s">
        <v>16897</v>
      </c>
      <c r="AE964" s="37" t="s">
        <v>1786</v>
      </c>
      <c r="AF964" s="37" t="s">
        <v>82</v>
      </c>
      <c r="AG964" s="37" t="s">
        <v>130</v>
      </c>
    </row>
    <row r="965" spans="1:33" hidden="1" x14ac:dyDescent="0.2">
      <c r="A965" s="37" t="s">
        <v>16896</v>
      </c>
      <c r="B965" s="37" t="s">
        <v>15181</v>
      </c>
      <c r="C965" s="37" t="s">
        <v>16895</v>
      </c>
      <c r="D965" s="37" t="s">
        <v>16894</v>
      </c>
      <c r="E965" s="37" t="s">
        <v>16893</v>
      </c>
      <c r="G965" s="40">
        <v>42937</v>
      </c>
      <c r="H965" s="37">
        <v>24</v>
      </c>
      <c r="I965" s="37" t="s">
        <v>69</v>
      </c>
      <c r="J965" s="37" t="s">
        <v>54</v>
      </c>
      <c r="L965" s="39">
        <v>10.09</v>
      </c>
      <c r="M965" s="38">
        <v>0.5</v>
      </c>
      <c r="N965" s="37" t="s">
        <v>57</v>
      </c>
      <c r="O965" s="37" t="s">
        <v>48</v>
      </c>
      <c r="P965" s="37">
        <v>275</v>
      </c>
      <c r="Q965" s="40">
        <v>43255</v>
      </c>
      <c r="R965" s="40">
        <v>43672</v>
      </c>
      <c r="S965" s="40">
        <v>43335</v>
      </c>
      <c r="T965" s="37">
        <v>894</v>
      </c>
      <c r="U965" s="41">
        <v>3.25</v>
      </c>
      <c r="V965" s="37" t="s">
        <v>57</v>
      </c>
      <c r="W965" s="37" t="s">
        <v>56</v>
      </c>
      <c r="X965" s="38">
        <v>0.88700000000000001</v>
      </c>
      <c r="AB965" s="39">
        <v>6.39</v>
      </c>
      <c r="AC965" s="39">
        <v>0.24</v>
      </c>
      <c r="AD965" s="37" t="s">
        <v>16892</v>
      </c>
      <c r="AE965" s="37" t="s">
        <v>1782</v>
      </c>
      <c r="AF965" s="37" t="s">
        <v>75</v>
      </c>
      <c r="AG965" s="37" t="s">
        <v>57</v>
      </c>
    </row>
    <row r="966" spans="1:33" hidden="1" x14ac:dyDescent="0.2">
      <c r="A966" s="37" t="s">
        <v>16891</v>
      </c>
      <c r="B966" s="37" t="s">
        <v>15181</v>
      </c>
      <c r="C966" s="37" t="s">
        <v>16890</v>
      </c>
      <c r="D966" s="37" t="s">
        <v>16889</v>
      </c>
      <c r="E966" s="37" t="s">
        <v>16888</v>
      </c>
      <c r="G966" s="40">
        <v>42943</v>
      </c>
      <c r="H966" s="37" t="s">
        <v>16887</v>
      </c>
      <c r="I966" s="37" t="s">
        <v>14999</v>
      </c>
      <c r="J966" s="37" t="s">
        <v>54</v>
      </c>
      <c r="K966" s="37" t="s">
        <v>2066</v>
      </c>
      <c r="L966" s="39">
        <v>10.89</v>
      </c>
      <c r="M966" s="37" t="s">
        <v>1887</v>
      </c>
      <c r="N966" s="37" t="s">
        <v>49</v>
      </c>
      <c r="O966" s="37" t="s">
        <v>56</v>
      </c>
      <c r="P966" s="37">
        <v>310.5</v>
      </c>
      <c r="Q966" s="40">
        <v>43671</v>
      </c>
      <c r="R966" s="40">
        <v>43922</v>
      </c>
      <c r="S966" s="40">
        <v>43928</v>
      </c>
      <c r="T966" s="37">
        <v>65</v>
      </c>
      <c r="U966" s="41">
        <v>0.21</v>
      </c>
      <c r="V966" s="37" t="s">
        <v>49</v>
      </c>
      <c r="W966" s="37" t="s">
        <v>56</v>
      </c>
      <c r="X966" s="38">
        <v>0.997</v>
      </c>
      <c r="AB966" s="39">
        <v>0.73</v>
      </c>
      <c r="AC966" s="39">
        <v>0.13</v>
      </c>
      <c r="AD966" s="37" t="s">
        <v>16886</v>
      </c>
      <c r="AE966" s="37" t="s">
        <v>1781</v>
      </c>
      <c r="AF966" s="37" t="s">
        <v>87</v>
      </c>
      <c r="AG966" s="37" t="s">
        <v>16885</v>
      </c>
    </row>
    <row r="967" spans="1:33" hidden="1" x14ac:dyDescent="0.2">
      <c r="A967" s="37" t="s">
        <v>16884</v>
      </c>
      <c r="B967" s="37" t="s">
        <v>15181</v>
      </c>
      <c r="C967" s="37" t="s">
        <v>16883</v>
      </c>
      <c r="D967" s="37" t="s">
        <v>16882</v>
      </c>
      <c r="E967" s="37" t="s">
        <v>16881</v>
      </c>
      <c r="G967" s="40">
        <v>42943</v>
      </c>
      <c r="H967" s="37">
        <v>24</v>
      </c>
      <c r="I967" s="37" t="s">
        <v>137</v>
      </c>
      <c r="J967" s="37" t="s">
        <v>54</v>
      </c>
      <c r="L967" s="39">
        <v>10.36</v>
      </c>
      <c r="M967" s="38">
        <v>1</v>
      </c>
      <c r="N967" s="37" t="s">
        <v>66</v>
      </c>
      <c r="O967" s="37" t="s">
        <v>48</v>
      </c>
      <c r="P967" s="37">
        <v>230</v>
      </c>
      <c r="Q967" s="40">
        <v>43350</v>
      </c>
      <c r="R967" s="40">
        <v>43678</v>
      </c>
      <c r="S967" s="40">
        <v>43440</v>
      </c>
      <c r="T967" s="37">
        <v>695</v>
      </c>
      <c r="U967" s="41">
        <v>2.97</v>
      </c>
      <c r="V967" s="37" t="s">
        <v>66</v>
      </c>
      <c r="W967" s="37" t="s">
        <v>56</v>
      </c>
      <c r="X967" s="38">
        <v>0.97099999999999997</v>
      </c>
      <c r="AB967" s="39">
        <v>7.51</v>
      </c>
      <c r="AC967" s="39">
        <v>1.3</v>
      </c>
      <c r="AD967" s="37" t="s">
        <v>16880</v>
      </c>
      <c r="AE967" s="37" t="s">
        <v>16879</v>
      </c>
      <c r="AF967" s="37" t="s">
        <v>111</v>
      </c>
      <c r="AG967" s="37" t="s">
        <v>16878</v>
      </c>
    </row>
    <row r="968" spans="1:33" hidden="1" x14ac:dyDescent="0.2">
      <c r="A968" s="37" t="s">
        <v>16877</v>
      </c>
      <c r="B968" s="37" t="s">
        <v>15181</v>
      </c>
      <c r="C968" s="37" t="s">
        <v>15644</v>
      </c>
      <c r="D968" s="37" t="s">
        <v>16876</v>
      </c>
      <c r="E968" s="37" t="s">
        <v>16875</v>
      </c>
      <c r="G968" s="40">
        <v>42956</v>
      </c>
      <c r="H968" s="37" t="s">
        <v>16874</v>
      </c>
      <c r="I968" s="37" t="s">
        <v>107</v>
      </c>
      <c r="K968" s="37" t="s">
        <v>2066</v>
      </c>
      <c r="L968" s="39">
        <v>10.26</v>
      </c>
      <c r="M968" s="37" t="s">
        <v>1887</v>
      </c>
      <c r="N968" s="37" t="s">
        <v>147</v>
      </c>
      <c r="O968" s="37" t="s">
        <v>56</v>
      </c>
      <c r="P968" s="37">
        <v>44.3</v>
      </c>
      <c r="Q968" s="40">
        <v>43187</v>
      </c>
      <c r="R968" s="40">
        <v>43510</v>
      </c>
      <c r="S968" s="40">
        <v>43334</v>
      </c>
      <c r="T968" s="37">
        <v>231</v>
      </c>
      <c r="U968" s="41">
        <v>5.13</v>
      </c>
      <c r="V968" s="37" t="s">
        <v>310</v>
      </c>
      <c r="W968" s="37" t="s">
        <v>56</v>
      </c>
      <c r="X968" s="38">
        <v>0.85</v>
      </c>
      <c r="AB968" s="39">
        <v>6.03</v>
      </c>
      <c r="AE968" s="37" t="s">
        <v>1379</v>
      </c>
      <c r="AF968" s="37" t="s">
        <v>112</v>
      </c>
      <c r="AG968" s="37" t="s">
        <v>16873</v>
      </c>
    </row>
    <row r="969" spans="1:33" hidden="1" x14ac:dyDescent="0.2">
      <c r="A969" s="37" t="s">
        <v>16872</v>
      </c>
      <c r="B969" s="37" t="s">
        <v>15181</v>
      </c>
      <c r="C969" s="37" t="s">
        <v>15166</v>
      </c>
      <c r="D969" s="37" t="s">
        <v>16871</v>
      </c>
      <c r="E969" s="37" t="s">
        <v>16870</v>
      </c>
      <c r="G969" s="40">
        <v>42963</v>
      </c>
      <c r="H969" s="37">
        <v>24</v>
      </c>
      <c r="I969" s="37" t="s">
        <v>53</v>
      </c>
      <c r="J969" s="37" t="s">
        <v>54</v>
      </c>
      <c r="L969" s="39">
        <v>10.220000000000001</v>
      </c>
      <c r="M969" s="38">
        <v>0.33329999999999999</v>
      </c>
      <c r="N969" s="37" t="s">
        <v>79</v>
      </c>
      <c r="O969" s="37" t="s">
        <v>48</v>
      </c>
      <c r="P969" s="37">
        <v>402.5</v>
      </c>
      <c r="Q969" s="40">
        <v>43563</v>
      </c>
      <c r="R969" s="40">
        <v>43698</v>
      </c>
      <c r="S969" s="40">
        <v>43677</v>
      </c>
      <c r="T969" s="42">
        <v>1086</v>
      </c>
      <c r="U969" s="41">
        <v>2.7</v>
      </c>
      <c r="V969" s="37" t="s">
        <v>66</v>
      </c>
      <c r="W969" s="37" t="s">
        <v>56</v>
      </c>
      <c r="X969" s="38">
        <v>0.64800000000000002</v>
      </c>
      <c r="AB969" s="39">
        <v>7.71</v>
      </c>
      <c r="AD969" s="37" t="s">
        <v>16869</v>
      </c>
      <c r="AE969" s="37" t="s">
        <v>1786</v>
      </c>
      <c r="AF969" s="37" t="s">
        <v>200</v>
      </c>
      <c r="AG969" s="37" t="s">
        <v>118</v>
      </c>
    </row>
    <row r="970" spans="1:33" hidden="1" x14ac:dyDescent="0.2">
      <c r="A970" s="37" t="s">
        <v>16868</v>
      </c>
      <c r="B970" s="37" t="s">
        <v>15181</v>
      </c>
      <c r="C970" s="37" t="s">
        <v>16867</v>
      </c>
      <c r="D970" s="37" t="s">
        <v>16866</v>
      </c>
      <c r="E970" s="37" t="s">
        <v>16865</v>
      </c>
      <c r="F970" s="40">
        <v>43336</v>
      </c>
      <c r="G970" s="40">
        <v>42965</v>
      </c>
      <c r="H970" s="37" t="s">
        <v>16864</v>
      </c>
      <c r="I970" s="37" t="s">
        <v>126</v>
      </c>
      <c r="J970" s="37" t="s">
        <v>54</v>
      </c>
      <c r="K970" s="37" t="s">
        <v>2066</v>
      </c>
      <c r="L970" s="39">
        <v>10.220000000000001</v>
      </c>
      <c r="M970" s="37" t="s">
        <v>1887</v>
      </c>
      <c r="N970" s="37" t="s">
        <v>79</v>
      </c>
      <c r="O970" s="37" t="s">
        <v>167</v>
      </c>
      <c r="P970" s="37">
        <v>52</v>
      </c>
      <c r="Q970" s="40">
        <v>43228</v>
      </c>
      <c r="R970" s="40">
        <v>43425</v>
      </c>
      <c r="S970" s="40">
        <v>43425</v>
      </c>
      <c r="T970" s="37">
        <v>264</v>
      </c>
      <c r="U970" s="41">
        <v>5.01</v>
      </c>
      <c r="V970" s="37" t="s">
        <v>140</v>
      </c>
      <c r="W970" s="37" t="s">
        <v>56</v>
      </c>
      <c r="X970" s="38">
        <v>0.85499999999999998</v>
      </c>
      <c r="AB970" s="39">
        <v>2.7</v>
      </c>
      <c r="AC970" s="39">
        <v>0.03</v>
      </c>
      <c r="AD970" s="37" t="s">
        <v>16863</v>
      </c>
      <c r="AE970" s="37" t="s">
        <v>1873</v>
      </c>
      <c r="AF970" s="37" t="s">
        <v>52</v>
      </c>
      <c r="AG970" s="37" t="s">
        <v>16862</v>
      </c>
    </row>
    <row r="971" spans="1:33" hidden="1" x14ac:dyDescent="0.2">
      <c r="A971" s="37" t="s">
        <v>16861</v>
      </c>
      <c r="B971" s="37" t="s">
        <v>15181</v>
      </c>
      <c r="C971" s="37" t="s">
        <v>16860</v>
      </c>
      <c r="D971" s="37" t="s">
        <v>16859</v>
      </c>
      <c r="E971" s="37" t="s">
        <v>16858</v>
      </c>
      <c r="G971" s="40">
        <v>42992</v>
      </c>
      <c r="H971" s="37" t="s">
        <v>16857</v>
      </c>
      <c r="I971" s="37" t="s">
        <v>53</v>
      </c>
      <c r="J971" s="37" t="s">
        <v>54</v>
      </c>
      <c r="L971" s="39">
        <v>10.37</v>
      </c>
      <c r="M971" s="38">
        <v>0.33329999999999999</v>
      </c>
      <c r="N971" s="37" t="s">
        <v>49</v>
      </c>
      <c r="O971" s="37" t="s">
        <v>48</v>
      </c>
      <c r="P971" s="37">
        <v>690</v>
      </c>
      <c r="Q971" s="40">
        <v>43655</v>
      </c>
      <c r="R971" s="40">
        <v>43818</v>
      </c>
      <c r="S971" s="40">
        <v>43763</v>
      </c>
      <c r="T971" s="42">
        <v>1502</v>
      </c>
      <c r="U971" s="41">
        <v>2.1800000000000002</v>
      </c>
      <c r="V971" s="37" t="s">
        <v>156</v>
      </c>
      <c r="W971" s="37" t="s">
        <v>56</v>
      </c>
      <c r="X971" s="38">
        <v>0.23</v>
      </c>
      <c r="AB971" s="39">
        <v>7.31</v>
      </c>
      <c r="AD971" s="37" t="s">
        <v>16856</v>
      </c>
      <c r="AE971" s="37" t="s">
        <v>1782</v>
      </c>
      <c r="AF971" s="37" t="s">
        <v>96</v>
      </c>
      <c r="AG971" s="37" t="s">
        <v>49</v>
      </c>
    </row>
    <row r="972" spans="1:33" hidden="1" x14ac:dyDescent="0.2">
      <c r="A972" s="37" t="s">
        <v>16855</v>
      </c>
      <c r="B972" s="37" t="s">
        <v>15181</v>
      </c>
      <c r="C972" s="37" t="s">
        <v>16854</v>
      </c>
      <c r="D972" s="37" t="s">
        <v>16853</v>
      </c>
      <c r="E972" s="37" t="s">
        <v>16852</v>
      </c>
      <c r="G972" s="40">
        <v>42993</v>
      </c>
      <c r="H972" s="37" t="s">
        <v>1578</v>
      </c>
      <c r="I972" s="37" t="s">
        <v>14999</v>
      </c>
      <c r="J972" s="37" t="s">
        <v>54</v>
      </c>
      <c r="K972" s="37" t="s">
        <v>2066</v>
      </c>
      <c r="L972" s="39">
        <v>10.27</v>
      </c>
      <c r="M972" s="37" t="s">
        <v>1887</v>
      </c>
      <c r="N972" s="37" t="s">
        <v>49</v>
      </c>
      <c r="O972" s="37" t="s">
        <v>56</v>
      </c>
      <c r="P972" s="37">
        <v>57.5</v>
      </c>
      <c r="Q972" s="40">
        <v>43347</v>
      </c>
      <c r="R972" s="40">
        <v>43453</v>
      </c>
      <c r="S972" s="40">
        <v>43453</v>
      </c>
      <c r="T972" s="37">
        <v>252</v>
      </c>
      <c r="U972" s="41">
        <v>4.38</v>
      </c>
      <c r="V972" s="37" t="s">
        <v>147</v>
      </c>
      <c r="W972" s="37" t="s">
        <v>167</v>
      </c>
      <c r="X972" s="38">
        <v>0.75700000000000001</v>
      </c>
      <c r="AB972" s="39">
        <v>0</v>
      </c>
      <c r="AC972" s="39">
        <v>0</v>
      </c>
      <c r="AD972" s="37" t="s">
        <v>16851</v>
      </c>
      <c r="AE972" s="37" t="s">
        <v>1781</v>
      </c>
      <c r="AF972" s="37" t="s">
        <v>52</v>
      </c>
      <c r="AG972" s="37" t="s">
        <v>16850</v>
      </c>
    </row>
    <row r="973" spans="1:33" hidden="1" x14ac:dyDescent="0.2">
      <c r="A973" s="37" t="s">
        <v>16849</v>
      </c>
      <c r="B973" s="37" t="s">
        <v>15181</v>
      </c>
      <c r="C973" s="37" t="s">
        <v>1491</v>
      </c>
      <c r="D973" s="37" t="s">
        <v>16848</v>
      </c>
      <c r="E973" s="37" t="s">
        <v>16847</v>
      </c>
      <c r="G973" s="40">
        <v>43013</v>
      </c>
      <c r="H973" s="37" t="s">
        <v>16846</v>
      </c>
      <c r="I973" s="37" t="s">
        <v>126</v>
      </c>
      <c r="J973" s="37" t="s">
        <v>54</v>
      </c>
      <c r="K973" s="37" t="s">
        <v>2066</v>
      </c>
      <c r="L973" s="39">
        <v>10.29</v>
      </c>
      <c r="M973" s="37" t="s">
        <v>1887</v>
      </c>
      <c r="N973" s="37" t="s">
        <v>57</v>
      </c>
      <c r="O973" s="37" t="s">
        <v>56</v>
      </c>
      <c r="P973" s="37">
        <v>138</v>
      </c>
      <c r="Q973" s="40">
        <v>43453</v>
      </c>
      <c r="R973" s="40">
        <v>43687</v>
      </c>
      <c r="S973" s="40">
        <v>43686</v>
      </c>
      <c r="T973" s="37">
        <v>213</v>
      </c>
      <c r="U973" s="41">
        <v>1.54</v>
      </c>
      <c r="V973" s="37" t="s">
        <v>140</v>
      </c>
      <c r="W973" s="37" t="s">
        <v>56</v>
      </c>
      <c r="X973" s="38">
        <v>0.88900000000000001</v>
      </c>
      <c r="AB973" s="39">
        <v>1.71</v>
      </c>
      <c r="AC973" s="39">
        <v>7.0000000000000007E-2</v>
      </c>
      <c r="AD973" s="37" t="s">
        <v>16845</v>
      </c>
      <c r="AE973" s="37" t="s">
        <v>1781</v>
      </c>
      <c r="AF973" s="37" t="s">
        <v>200</v>
      </c>
      <c r="AG973" s="37" t="s">
        <v>16844</v>
      </c>
    </row>
    <row r="974" spans="1:33" hidden="1" x14ac:dyDescent="0.2">
      <c r="A974" s="37" t="s">
        <v>16843</v>
      </c>
      <c r="B974" s="37" t="s">
        <v>15181</v>
      </c>
      <c r="C974" s="37" t="s">
        <v>16842</v>
      </c>
      <c r="D974" s="37" t="s">
        <v>16841</v>
      </c>
      <c r="E974" s="37" t="s">
        <v>16840</v>
      </c>
      <c r="G974" s="40">
        <v>43027</v>
      </c>
      <c r="H974" s="37" t="s">
        <v>594</v>
      </c>
      <c r="I974" s="37" t="s">
        <v>53</v>
      </c>
      <c r="J974" s="37" t="s">
        <v>54</v>
      </c>
      <c r="L974" s="39">
        <v>10.26</v>
      </c>
      <c r="M974" s="38">
        <v>0.33329999999999999</v>
      </c>
      <c r="N974" s="37" t="s">
        <v>79</v>
      </c>
      <c r="O974" s="37" t="s">
        <v>48</v>
      </c>
      <c r="P974" s="37">
        <v>345</v>
      </c>
      <c r="Q974" s="40">
        <v>43724</v>
      </c>
      <c r="R974" s="40">
        <v>43853</v>
      </c>
      <c r="S974" s="40">
        <v>43847</v>
      </c>
      <c r="T974" s="42">
        <v>5589</v>
      </c>
      <c r="U974" s="41">
        <v>16.2</v>
      </c>
      <c r="V974" s="37" t="s">
        <v>147</v>
      </c>
      <c r="W974" s="37" t="s">
        <v>56</v>
      </c>
      <c r="X974" s="38">
        <v>0.90100000000000002</v>
      </c>
      <c r="AB974" s="39">
        <v>6.75</v>
      </c>
      <c r="AD974" s="37" t="s">
        <v>16839</v>
      </c>
      <c r="AE974" s="37" t="s">
        <v>1814</v>
      </c>
      <c r="AF974" s="37" t="s">
        <v>122</v>
      </c>
      <c r="AG974" s="37" t="s">
        <v>16838</v>
      </c>
    </row>
    <row r="975" spans="1:33" hidden="1" x14ac:dyDescent="0.2">
      <c r="A975" s="37" t="s">
        <v>16837</v>
      </c>
      <c r="B975" s="37" t="s">
        <v>15181</v>
      </c>
      <c r="C975" s="37" t="s">
        <v>956</v>
      </c>
      <c r="D975" s="37" t="s">
        <v>16836</v>
      </c>
      <c r="E975" s="37" t="s">
        <v>16835</v>
      </c>
      <c r="G975" s="40">
        <v>43033</v>
      </c>
      <c r="H975" s="37">
        <v>24</v>
      </c>
      <c r="I975" s="37" t="s">
        <v>69</v>
      </c>
      <c r="J975" s="37" t="s">
        <v>54</v>
      </c>
      <c r="L975" s="39">
        <v>10.17</v>
      </c>
      <c r="M975" s="38">
        <v>0.5</v>
      </c>
      <c r="N975" s="37" t="s">
        <v>147</v>
      </c>
      <c r="O975" s="37" t="s">
        <v>48</v>
      </c>
      <c r="P975" s="37">
        <v>330</v>
      </c>
      <c r="Q975" s="40">
        <v>43405</v>
      </c>
      <c r="R975" s="40">
        <v>43765</v>
      </c>
      <c r="S975" s="40">
        <v>43543</v>
      </c>
      <c r="T975" s="37">
        <v>850</v>
      </c>
      <c r="U975" s="41">
        <v>2.58</v>
      </c>
      <c r="V975" s="37" t="s">
        <v>147</v>
      </c>
      <c r="W975" s="37" t="s">
        <v>219</v>
      </c>
      <c r="X975" s="38">
        <v>3.9E-2</v>
      </c>
      <c r="AB975" s="39">
        <v>9.58</v>
      </c>
      <c r="AC975" s="39">
        <v>3</v>
      </c>
      <c r="AD975" s="37" t="s">
        <v>16834</v>
      </c>
      <c r="AE975" s="37" t="s">
        <v>1419</v>
      </c>
      <c r="AF975" s="37" t="s">
        <v>52</v>
      </c>
      <c r="AG975" s="37" t="s">
        <v>16833</v>
      </c>
    </row>
    <row r="976" spans="1:33" hidden="1" x14ac:dyDescent="0.2">
      <c r="A976" s="37" t="s">
        <v>16832</v>
      </c>
      <c r="B976" s="37" t="s">
        <v>15181</v>
      </c>
      <c r="C976" s="37" t="s">
        <v>16831</v>
      </c>
      <c r="D976" s="37" t="s">
        <v>16830</v>
      </c>
      <c r="E976" s="37" t="s">
        <v>16829</v>
      </c>
      <c r="G976" s="40">
        <v>43034</v>
      </c>
      <c r="H976" s="37" t="s">
        <v>16828</v>
      </c>
      <c r="I976" s="37" t="s">
        <v>14999</v>
      </c>
      <c r="J976" s="37" t="s">
        <v>54</v>
      </c>
      <c r="K976" s="37" t="s">
        <v>2066</v>
      </c>
      <c r="L976" s="39">
        <v>10.35</v>
      </c>
      <c r="M976" s="37" t="s">
        <v>1887</v>
      </c>
      <c r="N976" s="37" t="s">
        <v>79</v>
      </c>
      <c r="O976" s="37" t="s">
        <v>48</v>
      </c>
      <c r="P976" s="37">
        <v>206.4</v>
      </c>
      <c r="Q976" s="40">
        <v>43410</v>
      </c>
      <c r="R976" s="40">
        <v>43585</v>
      </c>
      <c r="S976" s="40">
        <v>43585</v>
      </c>
      <c r="T976" s="37">
        <v>454</v>
      </c>
      <c r="U976" s="41">
        <v>2.2000000000000002</v>
      </c>
      <c r="V976" s="37" t="s">
        <v>65</v>
      </c>
      <c r="W976" s="37" t="s">
        <v>167</v>
      </c>
      <c r="X976" s="38">
        <v>0.98899999999999999</v>
      </c>
      <c r="AB976" s="39">
        <v>1.1399999999999999</v>
      </c>
      <c r="AC976" s="39">
        <v>0.05</v>
      </c>
      <c r="AD976" s="37" t="s">
        <v>16827</v>
      </c>
      <c r="AE976" s="37" t="s">
        <v>1781</v>
      </c>
      <c r="AF976" s="37" t="s">
        <v>112</v>
      </c>
      <c r="AG976" s="37" t="s">
        <v>118</v>
      </c>
    </row>
    <row r="977" spans="1:33" hidden="1" x14ac:dyDescent="0.2">
      <c r="A977" s="37" t="s">
        <v>16826</v>
      </c>
      <c r="B977" s="37" t="s">
        <v>15181</v>
      </c>
      <c r="C977" s="37" t="s">
        <v>16825</v>
      </c>
      <c r="D977" s="37" t="s">
        <v>16824</v>
      </c>
      <c r="E977" s="37" t="s">
        <v>16823</v>
      </c>
      <c r="G977" s="40">
        <v>43056</v>
      </c>
      <c r="H977" s="37" t="s">
        <v>16822</v>
      </c>
      <c r="I977" s="37" t="s">
        <v>137</v>
      </c>
      <c r="J977" s="37" t="s">
        <v>158</v>
      </c>
      <c r="L977" s="39">
        <v>10.45</v>
      </c>
      <c r="M977" s="38">
        <v>0.5</v>
      </c>
      <c r="N977" s="37" t="s">
        <v>147</v>
      </c>
      <c r="O977" s="37" t="s">
        <v>48</v>
      </c>
      <c r="P977" s="37">
        <v>300</v>
      </c>
      <c r="Q977" s="40">
        <v>44095</v>
      </c>
      <c r="R977" s="40">
        <v>44155</v>
      </c>
      <c r="S977" s="40">
        <v>44155</v>
      </c>
      <c r="T977" s="37">
        <v>331</v>
      </c>
      <c r="U977" s="41">
        <v>1.1000000000000001</v>
      </c>
      <c r="V977" s="37" t="s">
        <v>147</v>
      </c>
      <c r="W977" s="37" t="s">
        <v>56</v>
      </c>
      <c r="X977" s="38">
        <v>0.96899999999999997</v>
      </c>
      <c r="AB977" s="39">
        <v>1.89</v>
      </c>
      <c r="AE977" s="37" t="s">
        <v>1788</v>
      </c>
      <c r="AF977" s="37" t="s">
        <v>52</v>
      </c>
      <c r="AG977" s="37" t="s">
        <v>16821</v>
      </c>
    </row>
    <row r="978" spans="1:33" hidden="1" x14ac:dyDescent="0.2">
      <c r="A978" s="37" t="s">
        <v>16820</v>
      </c>
      <c r="B978" s="37" t="s">
        <v>15181</v>
      </c>
      <c r="C978" s="37" t="s">
        <v>16819</v>
      </c>
      <c r="D978" s="37" t="s">
        <v>16818</v>
      </c>
      <c r="E978" s="37" t="s">
        <v>16817</v>
      </c>
      <c r="G978" s="40">
        <v>43059</v>
      </c>
      <c r="H978" s="37" t="s">
        <v>16816</v>
      </c>
      <c r="I978" s="37" t="s">
        <v>14999</v>
      </c>
      <c r="J978" s="37" t="s">
        <v>54</v>
      </c>
      <c r="K978" s="37" t="s">
        <v>2066</v>
      </c>
      <c r="L978" s="39">
        <v>10.9</v>
      </c>
      <c r="M978" s="37" t="s">
        <v>1887</v>
      </c>
      <c r="N978" s="37" t="s">
        <v>130</v>
      </c>
      <c r="O978" s="37" t="s">
        <v>56</v>
      </c>
      <c r="P978" s="37">
        <v>69</v>
      </c>
      <c r="Q978" s="40">
        <v>44179</v>
      </c>
      <c r="R978" s="40">
        <v>44340</v>
      </c>
      <c r="S978" s="40">
        <v>44340</v>
      </c>
      <c r="T978" s="37">
        <v>525</v>
      </c>
      <c r="U978" s="41">
        <v>7.61</v>
      </c>
      <c r="V978" s="37" t="s">
        <v>130</v>
      </c>
      <c r="W978" s="37" t="s">
        <v>56</v>
      </c>
      <c r="X978" s="38">
        <v>0.92</v>
      </c>
      <c r="AB978" s="39">
        <v>2.5499999999999998</v>
      </c>
      <c r="AC978" s="39">
        <v>1.26</v>
      </c>
      <c r="AD978" s="37" t="s">
        <v>16815</v>
      </c>
      <c r="AE978" s="37" t="s">
        <v>1781</v>
      </c>
      <c r="AF978" s="37" t="s">
        <v>16814</v>
      </c>
      <c r="AG978" s="37" t="s">
        <v>16813</v>
      </c>
    </row>
    <row r="979" spans="1:33" hidden="1" x14ac:dyDescent="0.2">
      <c r="A979" s="37" t="s">
        <v>16812</v>
      </c>
      <c r="B979" s="37" t="s">
        <v>15181</v>
      </c>
      <c r="C979" s="37" t="s">
        <v>16811</v>
      </c>
      <c r="D979" s="37" t="s">
        <v>16810</v>
      </c>
      <c r="E979" s="37" t="s">
        <v>16809</v>
      </c>
      <c r="G979" s="40">
        <v>43070</v>
      </c>
      <c r="H979" s="37" t="s">
        <v>16808</v>
      </c>
      <c r="I979" s="37" t="s">
        <v>69</v>
      </c>
      <c r="J979" s="37" t="s">
        <v>54</v>
      </c>
      <c r="L979" s="39">
        <v>10.38</v>
      </c>
      <c r="M979" s="38">
        <v>0.5</v>
      </c>
      <c r="N979" s="37" t="s">
        <v>147</v>
      </c>
      <c r="O979" s="37" t="s">
        <v>48</v>
      </c>
      <c r="P979" s="37">
        <v>200</v>
      </c>
      <c r="Q979" s="40">
        <v>44228</v>
      </c>
      <c r="R979" s="40">
        <v>44377</v>
      </c>
      <c r="S979" s="40">
        <v>44377</v>
      </c>
      <c r="T979" s="37">
        <v>267</v>
      </c>
      <c r="U979" s="41">
        <v>1.34</v>
      </c>
      <c r="V979" s="37" t="s">
        <v>130</v>
      </c>
      <c r="W979" s="37" t="s">
        <v>56</v>
      </c>
      <c r="X979" s="38">
        <v>0.93899999999999995</v>
      </c>
      <c r="AB979" s="39">
        <v>0.98</v>
      </c>
      <c r="AC979" s="39">
        <v>0.12</v>
      </c>
      <c r="AD979" s="37" t="s">
        <v>16807</v>
      </c>
      <c r="AE979" s="37" t="s">
        <v>1811</v>
      </c>
      <c r="AF979" s="37" t="s">
        <v>241</v>
      </c>
      <c r="AG979" s="37" t="s">
        <v>16806</v>
      </c>
    </row>
    <row r="980" spans="1:33" hidden="1" x14ac:dyDescent="0.2">
      <c r="A980" s="37" t="s">
        <v>16805</v>
      </c>
      <c r="B980" s="37" t="s">
        <v>15181</v>
      </c>
      <c r="C980" s="37" t="s">
        <v>15304</v>
      </c>
      <c r="D980" s="37" t="s">
        <v>16804</v>
      </c>
      <c r="E980" s="37" t="s">
        <v>16803</v>
      </c>
      <c r="G980" s="40">
        <v>43077</v>
      </c>
      <c r="H980" s="37" t="s">
        <v>16802</v>
      </c>
      <c r="I980" s="37" t="s">
        <v>16801</v>
      </c>
      <c r="J980" s="37" t="s">
        <v>54</v>
      </c>
      <c r="K980" s="37" t="s">
        <v>2066</v>
      </c>
      <c r="L980" s="39">
        <v>10.33</v>
      </c>
      <c r="M980" s="37" t="s">
        <v>1887</v>
      </c>
      <c r="N980" s="37" t="s">
        <v>49</v>
      </c>
      <c r="O980" s="37" t="s">
        <v>56</v>
      </c>
      <c r="P980" s="37">
        <v>143.80000000000001</v>
      </c>
      <c r="Q980" s="40">
        <v>43522</v>
      </c>
      <c r="R980" s="40">
        <v>43811</v>
      </c>
      <c r="S980" s="40">
        <v>43794</v>
      </c>
      <c r="T980" s="37">
        <v>192</v>
      </c>
      <c r="U980" s="41">
        <v>1.34</v>
      </c>
      <c r="V980" s="37" t="s">
        <v>49</v>
      </c>
      <c r="W980" s="37" t="s">
        <v>219</v>
      </c>
      <c r="X980" s="38">
        <v>0.73099999999999998</v>
      </c>
      <c r="AB980" s="39">
        <v>6.66</v>
      </c>
      <c r="AC980" s="39">
        <v>1.04</v>
      </c>
      <c r="AD980" s="37" t="s">
        <v>16800</v>
      </c>
      <c r="AE980" s="37" t="s">
        <v>1810</v>
      </c>
      <c r="AF980" s="37" t="s">
        <v>16127</v>
      </c>
      <c r="AG980" s="37" t="s">
        <v>16799</v>
      </c>
    </row>
    <row r="981" spans="1:33" hidden="1" x14ac:dyDescent="0.2">
      <c r="A981" s="37" t="s">
        <v>16798</v>
      </c>
      <c r="B981" s="37" t="s">
        <v>15181</v>
      </c>
      <c r="C981" s="37" t="s">
        <v>16797</v>
      </c>
      <c r="D981" s="37" t="s">
        <v>16796</v>
      </c>
      <c r="E981" s="37" t="s">
        <v>16795</v>
      </c>
      <c r="G981" s="40">
        <v>43110</v>
      </c>
      <c r="H981" s="37" t="s">
        <v>16794</v>
      </c>
      <c r="I981" s="37" t="s">
        <v>53</v>
      </c>
      <c r="J981" s="37" t="s">
        <v>54</v>
      </c>
      <c r="L981" s="39">
        <v>10.26</v>
      </c>
      <c r="M981" s="38">
        <v>0.33329999999999999</v>
      </c>
      <c r="N981" s="37" t="s">
        <v>49</v>
      </c>
      <c r="O981" s="37" t="s">
        <v>48</v>
      </c>
      <c r="P981" s="37">
        <v>275</v>
      </c>
      <c r="Q981" s="40">
        <v>43836</v>
      </c>
      <c r="R981" s="40">
        <v>44012</v>
      </c>
      <c r="S981" s="40">
        <v>43992</v>
      </c>
      <c r="T981" s="42">
        <v>1330</v>
      </c>
      <c r="U981" s="41">
        <v>4.84</v>
      </c>
      <c r="V981" s="37" t="s">
        <v>235</v>
      </c>
      <c r="W981" s="37" t="s">
        <v>56</v>
      </c>
      <c r="X981" s="38">
        <v>0.4</v>
      </c>
      <c r="AB981" s="39">
        <v>18.649999999999999</v>
      </c>
      <c r="AE981" s="37" t="s">
        <v>1814</v>
      </c>
      <c r="AF981" s="37" t="s">
        <v>52</v>
      </c>
      <c r="AG981" s="37" t="s">
        <v>49</v>
      </c>
    </row>
    <row r="982" spans="1:33" hidden="1" x14ac:dyDescent="0.2">
      <c r="A982" s="37" t="s">
        <v>16793</v>
      </c>
      <c r="B982" s="37" t="s">
        <v>15181</v>
      </c>
      <c r="C982" s="37" t="s">
        <v>16792</v>
      </c>
      <c r="D982" s="37" t="s">
        <v>16791</v>
      </c>
      <c r="E982" s="37" t="s">
        <v>16790</v>
      </c>
      <c r="G982" s="40">
        <v>43112</v>
      </c>
      <c r="H982" s="37">
        <v>24</v>
      </c>
      <c r="I982" s="37" t="s">
        <v>53</v>
      </c>
      <c r="J982" s="37" t="s">
        <v>54</v>
      </c>
      <c r="L982" s="39">
        <v>10.17</v>
      </c>
      <c r="M982" s="38">
        <v>0.33329999999999999</v>
      </c>
      <c r="N982" s="37" t="s">
        <v>79</v>
      </c>
      <c r="O982" s="37" t="s">
        <v>48</v>
      </c>
      <c r="P982" s="37">
        <v>325</v>
      </c>
      <c r="Q982" s="40">
        <v>43417</v>
      </c>
      <c r="R982" s="40">
        <v>43847</v>
      </c>
      <c r="S982" s="40">
        <v>43539</v>
      </c>
      <c r="T982" s="42">
        <v>1397</v>
      </c>
      <c r="U982" s="41">
        <v>4.3</v>
      </c>
      <c r="V982" s="37" t="s">
        <v>156</v>
      </c>
      <c r="W982" s="37" t="s">
        <v>56</v>
      </c>
      <c r="X982" s="38">
        <v>0.55900000000000005</v>
      </c>
      <c r="AB982" s="39">
        <v>3.97</v>
      </c>
      <c r="AC982" s="39">
        <v>0.39</v>
      </c>
      <c r="AD982" s="37" t="s">
        <v>16789</v>
      </c>
      <c r="AE982" s="37" t="s">
        <v>1814</v>
      </c>
      <c r="AF982" s="37" t="s">
        <v>111</v>
      </c>
      <c r="AG982" s="37" t="s">
        <v>118</v>
      </c>
    </row>
    <row r="983" spans="1:33" hidden="1" x14ac:dyDescent="0.2">
      <c r="A983" s="37" t="s">
        <v>16788</v>
      </c>
      <c r="B983" s="37" t="s">
        <v>15181</v>
      </c>
      <c r="C983" s="37" t="s">
        <v>16787</v>
      </c>
      <c r="D983" s="37" t="s">
        <v>16786</v>
      </c>
      <c r="E983" s="37" t="s">
        <v>16785</v>
      </c>
      <c r="G983" s="40">
        <v>43118</v>
      </c>
      <c r="H983" s="37">
        <v>24</v>
      </c>
      <c r="I983" s="37" t="s">
        <v>69</v>
      </c>
      <c r="J983" s="37" t="s">
        <v>54</v>
      </c>
      <c r="L983" s="39">
        <v>10.23</v>
      </c>
      <c r="M983" s="38">
        <v>0.5</v>
      </c>
      <c r="N983" s="37" t="s">
        <v>147</v>
      </c>
      <c r="O983" s="37" t="s">
        <v>56</v>
      </c>
      <c r="P983" s="37">
        <v>300</v>
      </c>
      <c r="Q983" s="40">
        <v>43447</v>
      </c>
      <c r="R983" s="40">
        <v>43852</v>
      </c>
      <c r="S983" s="40">
        <v>43619</v>
      </c>
      <c r="T983" s="42">
        <v>1003</v>
      </c>
      <c r="U983" s="41">
        <v>3.34</v>
      </c>
      <c r="V983" s="37" t="s">
        <v>66</v>
      </c>
      <c r="W983" s="37" t="s">
        <v>56</v>
      </c>
      <c r="X983" s="38">
        <v>0.51400000000000001</v>
      </c>
      <c r="AB983" s="39">
        <v>21.36</v>
      </c>
      <c r="AD983" s="37" t="s">
        <v>16784</v>
      </c>
      <c r="AE983" s="37" t="s">
        <v>1782</v>
      </c>
      <c r="AF983" s="37" t="s">
        <v>59</v>
      </c>
      <c r="AG983" s="37" t="s">
        <v>16783</v>
      </c>
    </row>
    <row r="984" spans="1:33" hidden="1" x14ac:dyDescent="0.2">
      <c r="A984" s="37" t="s">
        <v>16782</v>
      </c>
      <c r="B984" s="37" t="s">
        <v>15181</v>
      </c>
      <c r="C984" s="37" t="s">
        <v>16781</v>
      </c>
      <c r="D984" s="37" t="s">
        <v>16780</v>
      </c>
      <c r="E984" s="37" t="s">
        <v>16779</v>
      </c>
      <c r="F984" s="40">
        <v>43091</v>
      </c>
      <c r="G984" s="40">
        <v>43125</v>
      </c>
      <c r="H984" s="37" t="s">
        <v>16778</v>
      </c>
      <c r="I984" s="37" t="s">
        <v>137</v>
      </c>
      <c r="J984" s="37" t="s">
        <v>54</v>
      </c>
      <c r="L984" s="39">
        <v>10.81</v>
      </c>
      <c r="M984" s="38">
        <v>1</v>
      </c>
      <c r="N984" s="37" t="s">
        <v>72</v>
      </c>
      <c r="O984" s="37" t="s">
        <v>48</v>
      </c>
      <c r="P984" s="37">
        <v>125</v>
      </c>
      <c r="Q984" s="40">
        <v>43724</v>
      </c>
      <c r="R984" s="40">
        <v>44027</v>
      </c>
      <c r="S984" s="40">
        <v>44013</v>
      </c>
      <c r="T984" s="37">
        <v>612</v>
      </c>
      <c r="U984" s="41">
        <v>4.8499999999999996</v>
      </c>
      <c r="V984" s="37" t="s">
        <v>156</v>
      </c>
      <c r="W984" s="37" t="s">
        <v>56</v>
      </c>
      <c r="X984" s="38">
        <v>0.67300000000000004</v>
      </c>
      <c r="AB984" s="39">
        <v>0.88</v>
      </c>
      <c r="AC984" s="39">
        <v>0.18</v>
      </c>
      <c r="AD984" s="37" t="s">
        <v>16777</v>
      </c>
      <c r="AE984" s="37" t="s">
        <v>1865</v>
      </c>
      <c r="AF984" s="37" t="s">
        <v>16776</v>
      </c>
      <c r="AG984" s="37" t="s">
        <v>16775</v>
      </c>
    </row>
    <row r="985" spans="1:33" hidden="1" x14ac:dyDescent="0.2">
      <c r="A985" s="37" t="s">
        <v>16774</v>
      </c>
      <c r="B985" s="37" t="s">
        <v>15181</v>
      </c>
      <c r="C985" s="37" t="s">
        <v>16773</v>
      </c>
      <c r="D985" s="37" t="s">
        <v>16772</v>
      </c>
      <c r="E985" s="37" t="s">
        <v>16771</v>
      </c>
      <c r="F985" s="40">
        <v>43119</v>
      </c>
      <c r="G985" s="40">
        <v>43130</v>
      </c>
      <c r="H985" s="37">
        <v>18</v>
      </c>
      <c r="I985" s="37" t="s">
        <v>137</v>
      </c>
      <c r="J985" s="37" t="s">
        <v>54</v>
      </c>
      <c r="L985" s="39">
        <v>10.19</v>
      </c>
      <c r="M985" s="38">
        <v>1</v>
      </c>
      <c r="N985" s="37" t="s">
        <v>276</v>
      </c>
      <c r="O985" s="37" t="s">
        <v>48</v>
      </c>
      <c r="P985" s="37">
        <v>57.5</v>
      </c>
      <c r="Q985" s="40">
        <v>43384</v>
      </c>
      <c r="R985" s="40">
        <v>43678</v>
      </c>
      <c r="S985" s="40">
        <v>43633</v>
      </c>
      <c r="T985" s="37">
        <v>81</v>
      </c>
      <c r="U985" s="41">
        <v>1.42</v>
      </c>
      <c r="V985" s="37" t="s">
        <v>276</v>
      </c>
      <c r="W985" s="37" t="s">
        <v>56</v>
      </c>
      <c r="X985" s="38">
        <v>0.77400000000000002</v>
      </c>
      <c r="AB985" s="39">
        <v>0.99</v>
      </c>
      <c r="AC985" s="39">
        <v>0.14000000000000001</v>
      </c>
      <c r="AD985" s="37" t="s">
        <v>16770</v>
      </c>
      <c r="AE985" s="37" t="s">
        <v>1781</v>
      </c>
      <c r="AF985" s="37" t="s">
        <v>52</v>
      </c>
      <c r="AG985" s="37" t="s">
        <v>16769</v>
      </c>
    </row>
    <row r="986" spans="1:33" hidden="1" x14ac:dyDescent="0.2">
      <c r="A986" s="37" t="s">
        <v>16768</v>
      </c>
      <c r="B986" s="37" t="s">
        <v>15181</v>
      </c>
      <c r="C986" s="37" t="s">
        <v>692</v>
      </c>
      <c r="D986" s="37" t="s">
        <v>16767</v>
      </c>
      <c r="E986" s="37" t="s">
        <v>16766</v>
      </c>
      <c r="F986" s="40">
        <v>43116</v>
      </c>
      <c r="G986" s="40">
        <v>43139</v>
      </c>
      <c r="H986" s="37" t="s">
        <v>16760</v>
      </c>
      <c r="I986" s="37" t="s">
        <v>137</v>
      </c>
      <c r="J986" s="37" t="s">
        <v>54</v>
      </c>
      <c r="L986" s="39">
        <v>10.4</v>
      </c>
      <c r="M986" s="38">
        <v>1</v>
      </c>
      <c r="N986" s="37" t="s">
        <v>79</v>
      </c>
      <c r="O986" s="37" t="s">
        <v>48</v>
      </c>
      <c r="P986" s="37">
        <v>208</v>
      </c>
      <c r="Q986" s="40">
        <v>43844</v>
      </c>
      <c r="R986" s="40">
        <v>44055</v>
      </c>
      <c r="S986" s="40">
        <v>43980</v>
      </c>
      <c r="T986" s="37">
        <v>615</v>
      </c>
      <c r="U986" s="41">
        <v>2.93</v>
      </c>
      <c r="V986" s="37" t="s">
        <v>104</v>
      </c>
      <c r="W986" s="37" t="s">
        <v>56</v>
      </c>
      <c r="X986" s="38">
        <v>0.94199999999999995</v>
      </c>
      <c r="AB986" s="39">
        <v>0.93</v>
      </c>
      <c r="AC986" s="39">
        <v>0.12</v>
      </c>
      <c r="AD986" s="37" t="s">
        <v>16765</v>
      </c>
      <c r="AE986" s="37" t="s">
        <v>1419</v>
      </c>
      <c r="AF986" s="37" t="s">
        <v>52</v>
      </c>
      <c r="AG986" s="37" t="s">
        <v>16764</v>
      </c>
    </row>
    <row r="987" spans="1:33" hidden="1" x14ac:dyDescent="0.2">
      <c r="A987" s="37" t="s">
        <v>16763</v>
      </c>
      <c r="B987" s="37" t="s">
        <v>15181</v>
      </c>
      <c r="C987" s="37" t="s">
        <v>795</v>
      </c>
      <c r="D987" s="37" t="s">
        <v>16762</v>
      </c>
      <c r="E987" s="37" t="s">
        <v>16761</v>
      </c>
      <c r="F987" s="40">
        <v>43118</v>
      </c>
      <c r="G987" s="40">
        <v>43144</v>
      </c>
      <c r="H987" s="37" t="s">
        <v>16760</v>
      </c>
      <c r="I987" s="37" t="s">
        <v>69</v>
      </c>
      <c r="J987" s="37" t="s">
        <v>54</v>
      </c>
      <c r="L987" s="39">
        <v>10.39</v>
      </c>
      <c r="M987" s="38">
        <v>0.5</v>
      </c>
      <c r="N987" s="37" t="s">
        <v>147</v>
      </c>
      <c r="O987" s="37" t="s">
        <v>48</v>
      </c>
      <c r="P987" s="37">
        <v>200</v>
      </c>
      <c r="Q987" s="40">
        <v>43944</v>
      </c>
      <c r="R987" s="40">
        <v>44043</v>
      </c>
      <c r="S987" s="40">
        <v>44027</v>
      </c>
      <c r="T987" s="37">
        <v>757</v>
      </c>
      <c r="U987" s="41">
        <v>3.79</v>
      </c>
      <c r="V987" s="37" t="s">
        <v>140</v>
      </c>
      <c r="W987" s="37" t="s">
        <v>56</v>
      </c>
      <c r="X987" s="38">
        <v>0.95699999999999996</v>
      </c>
      <c r="AB987" s="39">
        <v>2.97</v>
      </c>
      <c r="AC987" s="39">
        <v>0.25</v>
      </c>
      <c r="AD987" s="37" t="s">
        <v>16759</v>
      </c>
      <c r="AE987" s="37" t="s">
        <v>1786</v>
      </c>
      <c r="AF987" s="37" t="s">
        <v>51</v>
      </c>
      <c r="AG987" s="37" t="s">
        <v>16758</v>
      </c>
    </row>
    <row r="988" spans="1:33" hidden="1" x14ac:dyDescent="0.2">
      <c r="A988" s="37" t="s">
        <v>16757</v>
      </c>
      <c r="B988" s="37" t="s">
        <v>15181</v>
      </c>
      <c r="C988" s="37" t="s">
        <v>16756</v>
      </c>
      <c r="D988" s="37" t="s">
        <v>16755</v>
      </c>
      <c r="E988" s="37" t="s">
        <v>16754</v>
      </c>
      <c r="F988" s="40">
        <v>43098</v>
      </c>
      <c r="G988" s="40">
        <v>43147</v>
      </c>
      <c r="H988" s="37">
        <v>24</v>
      </c>
      <c r="I988" s="37" t="s">
        <v>53</v>
      </c>
      <c r="J988" s="37" t="s">
        <v>54</v>
      </c>
      <c r="L988" s="39">
        <v>10.23</v>
      </c>
      <c r="M988" s="38">
        <v>0.33329999999999999</v>
      </c>
      <c r="N988" s="37" t="s">
        <v>130</v>
      </c>
      <c r="O988" s="37" t="s">
        <v>48</v>
      </c>
      <c r="P988" s="37">
        <v>250</v>
      </c>
      <c r="Q988" s="40">
        <v>43654</v>
      </c>
      <c r="R988" s="40">
        <v>43882</v>
      </c>
      <c r="S988" s="40">
        <v>43777</v>
      </c>
      <c r="T988" s="42">
        <v>1041</v>
      </c>
      <c r="U988" s="41">
        <v>4.16</v>
      </c>
      <c r="V988" s="37" t="s">
        <v>130</v>
      </c>
      <c r="W988" s="37" t="s">
        <v>56</v>
      </c>
      <c r="X988" s="38">
        <v>0.83399999999999996</v>
      </c>
      <c r="AB988" s="39">
        <v>16.010000000000002</v>
      </c>
      <c r="AD988" s="37" t="s">
        <v>16753</v>
      </c>
      <c r="AE988" s="37" t="s">
        <v>1798</v>
      </c>
      <c r="AF988" s="37" t="s">
        <v>87</v>
      </c>
      <c r="AG988" s="37" t="s">
        <v>130</v>
      </c>
    </row>
    <row r="989" spans="1:33" hidden="1" x14ac:dyDescent="0.2">
      <c r="A989" s="37" t="s">
        <v>16752</v>
      </c>
      <c r="B989" s="37" t="s">
        <v>15181</v>
      </c>
      <c r="C989" s="37" t="s">
        <v>16751</v>
      </c>
      <c r="D989" s="37" t="s">
        <v>16750</v>
      </c>
      <c r="E989" s="37" t="s">
        <v>16749</v>
      </c>
      <c r="F989" s="40">
        <v>43129</v>
      </c>
      <c r="G989" s="40">
        <v>43159</v>
      </c>
      <c r="H989" s="37">
        <v>21</v>
      </c>
      <c r="I989" s="37" t="s">
        <v>126</v>
      </c>
      <c r="J989" s="37" t="s">
        <v>54</v>
      </c>
      <c r="L989" s="39">
        <v>10.27</v>
      </c>
      <c r="M989" s="37" t="s">
        <v>1887</v>
      </c>
      <c r="N989" s="37" t="s">
        <v>79</v>
      </c>
      <c r="O989" s="37" t="s">
        <v>93</v>
      </c>
      <c r="P989" s="37">
        <v>115</v>
      </c>
      <c r="Q989" s="40">
        <v>43413</v>
      </c>
      <c r="R989" s="40">
        <v>43801</v>
      </c>
      <c r="S989" s="40">
        <v>43538</v>
      </c>
      <c r="T989" s="37">
        <v>456</v>
      </c>
      <c r="U989" s="41">
        <v>3.93</v>
      </c>
      <c r="V989" s="37" t="s">
        <v>310</v>
      </c>
      <c r="W989" s="37" t="s">
        <v>93</v>
      </c>
      <c r="X989" s="38">
        <v>0.98899999999999999</v>
      </c>
      <c r="AB989" s="39">
        <v>14.97</v>
      </c>
      <c r="AD989" s="37" t="s">
        <v>16190</v>
      </c>
      <c r="AE989" s="37" t="s">
        <v>1790</v>
      </c>
      <c r="AF989" s="37" t="s">
        <v>200</v>
      </c>
      <c r="AG989" s="37" t="s">
        <v>16748</v>
      </c>
    </row>
    <row r="990" spans="1:33" hidden="1" x14ac:dyDescent="0.2">
      <c r="A990" s="37" t="s">
        <v>16747</v>
      </c>
      <c r="B990" s="37" t="s">
        <v>15181</v>
      </c>
      <c r="C990" s="37" t="s">
        <v>16746</v>
      </c>
      <c r="D990" s="37" t="s">
        <v>16745</v>
      </c>
      <c r="E990" s="37" t="s">
        <v>16744</v>
      </c>
      <c r="F990" s="40">
        <v>43151</v>
      </c>
      <c r="G990" s="40">
        <v>43173</v>
      </c>
      <c r="H990" s="37" t="s">
        <v>16743</v>
      </c>
      <c r="I990" s="37" t="s">
        <v>137</v>
      </c>
      <c r="J990" s="37" t="s">
        <v>54</v>
      </c>
      <c r="L990" s="39">
        <v>10.7</v>
      </c>
      <c r="M990" s="38">
        <v>1</v>
      </c>
      <c r="N990" s="37" t="s">
        <v>79</v>
      </c>
      <c r="O990" s="37" t="s">
        <v>93</v>
      </c>
      <c r="P990" s="37">
        <v>115</v>
      </c>
      <c r="Q990" s="40">
        <v>44012</v>
      </c>
      <c r="R990" s="40">
        <v>44227</v>
      </c>
      <c r="S990" s="40">
        <v>44181</v>
      </c>
      <c r="T990" s="37">
        <v>143</v>
      </c>
      <c r="U990" s="41">
        <v>1.23</v>
      </c>
      <c r="V990" s="37" t="s">
        <v>310</v>
      </c>
      <c r="W990" s="37" t="s">
        <v>56</v>
      </c>
      <c r="X990" s="38">
        <v>0.60499999999999998</v>
      </c>
      <c r="AB990" s="39">
        <v>4.68</v>
      </c>
      <c r="AC990" s="39">
        <v>0.59</v>
      </c>
      <c r="AD990" s="37" t="s">
        <v>16742</v>
      </c>
      <c r="AE990" s="37" t="s">
        <v>1781</v>
      </c>
      <c r="AF990" s="37" t="s">
        <v>200</v>
      </c>
      <c r="AG990" s="37" t="s">
        <v>16249</v>
      </c>
    </row>
    <row r="991" spans="1:33" hidden="1" x14ac:dyDescent="0.2">
      <c r="A991" s="37" t="s">
        <v>16741</v>
      </c>
      <c r="B991" s="37" t="s">
        <v>15181</v>
      </c>
      <c r="C991" s="37" t="s">
        <v>16740</v>
      </c>
      <c r="D991" s="37" t="s">
        <v>16739</v>
      </c>
      <c r="E991" s="37" t="s">
        <v>16738</v>
      </c>
      <c r="F991" s="40">
        <v>43153</v>
      </c>
      <c r="G991" s="40">
        <v>43175</v>
      </c>
      <c r="H991" s="37">
        <v>24</v>
      </c>
      <c r="I991" s="37" t="s">
        <v>137</v>
      </c>
      <c r="J991" s="37" t="s">
        <v>54</v>
      </c>
      <c r="L991" s="39">
        <v>10.4</v>
      </c>
      <c r="M991" s="38">
        <v>1</v>
      </c>
      <c r="N991" s="37" t="s">
        <v>147</v>
      </c>
      <c r="O991" s="37" t="s">
        <v>48</v>
      </c>
      <c r="P991" s="37">
        <v>172.5</v>
      </c>
      <c r="Q991" s="40">
        <v>43748</v>
      </c>
      <c r="R991" s="40">
        <v>43910</v>
      </c>
      <c r="S991" s="40">
        <v>43907</v>
      </c>
      <c r="T991" s="37">
        <v>550</v>
      </c>
      <c r="U991" s="41">
        <v>3.16</v>
      </c>
      <c r="V991" s="37" t="s">
        <v>72</v>
      </c>
      <c r="W991" s="37" t="s">
        <v>216</v>
      </c>
      <c r="X991" s="38">
        <v>0.45900000000000002</v>
      </c>
      <c r="AB991" s="39">
        <v>7.43</v>
      </c>
      <c r="AC991" s="39">
        <v>0.77</v>
      </c>
      <c r="AD991" s="37" t="s">
        <v>16737</v>
      </c>
      <c r="AE991" s="37" t="s">
        <v>1419</v>
      </c>
      <c r="AF991" s="37" t="s">
        <v>52</v>
      </c>
      <c r="AG991" s="37" t="s">
        <v>16736</v>
      </c>
    </row>
    <row r="992" spans="1:33" hidden="1" x14ac:dyDescent="0.2">
      <c r="A992" s="37" t="s">
        <v>16735</v>
      </c>
      <c r="B992" s="37" t="s">
        <v>15181</v>
      </c>
      <c r="C992" s="37" t="s">
        <v>16734</v>
      </c>
      <c r="D992" s="37" t="s">
        <v>16733</v>
      </c>
      <c r="E992" s="37" t="s">
        <v>16732</v>
      </c>
      <c r="F992" s="40">
        <v>43181</v>
      </c>
      <c r="G992" s="40">
        <v>43203</v>
      </c>
      <c r="H992" s="37" t="s">
        <v>16731</v>
      </c>
      <c r="I992" s="37" t="s">
        <v>69</v>
      </c>
      <c r="J992" s="37" t="s">
        <v>54</v>
      </c>
      <c r="L992" s="39">
        <v>10.63</v>
      </c>
      <c r="M992" s="38">
        <v>0.5</v>
      </c>
      <c r="N992" s="37" t="s">
        <v>57</v>
      </c>
      <c r="O992" s="37" t="s">
        <v>56</v>
      </c>
      <c r="P992" s="37">
        <v>414</v>
      </c>
      <c r="Q992" s="40">
        <v>44019</v>
      </c>
      <c r="R992" s="40">
        <v>44064</v>
      </c>
      <c r="S992" s="40">
        <v>44064</v>
      </c>
      <c r="T992" s="37">
        <v>845</v>
      </c>
      <c r="U992" s="41">
        <v>2.04</v>
      </c>
      <c r="V992" s="37" t="s">
        <v>57</v>
      </c>
      <c r="W992" s="37" t="s">
        <v>56</v>
      </c>
      <c r="X992" s="38">
        <v>0.97599999999999998</v>
      </c>
      <c r="AB992" s="39">
        <v>24.34</v>
      </c>
      <c r="AC992" s="39">
        <v>12.89</v>
      </c>
      <c r="AD992" s="37" t="s">
        <v>16730</v>
      </c>
      <c r="AE992" s="37" t="s">
        <v>1844</v>
      </c>
      <c r="AF992" s="37" t="s">
        <v>16729</v>
      </c>
      <c r="AG992" s="37" t="s">
        <v>16728</v>
      </c>
    </row>
    <row r="993" spans="1:33" hidden="1" x14ac:dyDescent="0.2">
      <c r="A993" s="37" t="s">
        <v>16727</v>
      </c>
      <c r="B993" s="37" t="s">
        <v>15181</v>
      </c>
      <c r="C993" s="37" t="s">
        <v>16726</v>
      </c>
      <c r="D993" s="37" t="s">
        <v>16725</v>
      </c>
      <c r="E993" s="37" t="s">
        <v>16724</v>
      </c>
      <c r="F993" s="40">
        <v>43201</v>
      </c>
      <c r="G993" s="40">
        <v>43235</v>
      </c>
      <c r="H993" s="37">
        <v>18</v>
      </c>
      <c r="I993" s="37" t="s">
        <v>137</v>
      </c>
      <c r="J993" s="37" t="s">
        <v>54</v>
      </c>
      <c r="L993" s="39">
        <v>10.44</v>
      </c>
      <c r="M993" s="38">
        <v>1</v>
      </c>
      <c r="N993" s="37" t="s">
        <v>235</v>
      </c>
      <c r="O993" s="37" t="s">
        <v>48</v>
      </c>
      <c r="P993" s="37">
        <v>345</v>
      </c>
      <c r="Q993" s="40">
        <v>43689</v>
      </c>
      <c r="R993" s="40">
        <v>43786</v>
      </c>
      <c r="S993" s="40">
        <v>43783</v>
      </c>
      <c r="T993" s="42">
        <v>1162</v>
      </c>
      <c r="U993" s="41">
        <v>3.3</v>
      </c>
      <c r="V993" s="37" t="s">
        <v>235</v>
      </c>
      <c r="W993" s="37" t="s">
        <v>56</v>
      </c>
      <c r="X993" s="38">
        <v>0.22900000000000001</v>
      </c>
      <c r="AB993" s="39">
        <v>8.1300000000000008</v>
      </c>
      <c r="AC993" s="39">
        <v>0.09</v>
      </c>
      <c r="AD993" s="37" t="s">
        <v>16723</v>
      </c>
      <c r="AE993" s="37" t="s">
        <v>1865</v>
      </c>
      <c r="AF993" s="37" t="s">
        <v>267</v>
      </c>
      <c r="AG993" s="37" t="s">
        <v>16722</v>
      </c>
    </row>
    <row r="994" spans="1:33" hidden="1" x14ac:dyDescent="0.2">
      <c r="A994" s="37" t="s">
        <v>16721</v>
      </c>
      <c r="B994" s="37" t="s">
        <v>15181</v>
      </c>
      <c r="C994" s="37" t="s">
        <v>154</v>
      </c>
      <c r="D994" s="37" t="s">
        <v>16720</v>
      </c>
      <c r="E994" s="37" t="s">
        <v>16719</v>
      </c>
      <c r="F994" s="40">
        <v>43209</v>
      </c>
      <c r="G994" s="40">
        <v>43236</v>
      </c>
      <c r="H994" s="37" t="s">
        <v>16718</v>
      </c>
      <c r="I994" s="37" t="s">
        <v>137</v>
      </c>
      <c r="J994" s="37" t="s">
        <v>54</v>
      </c>
      <c r="L994" s="39">
        <v>10.33</v>
      </c>
      <c r="M994" s="38">
        <v>1</v>
      </c>
      <c r="N994" s="37" t="s">
        <v>65</v>
      </c>
      <c r="O994" s="37" t="s">
        <v>48</v>
      </c>
      <c r="P994" s="37">
        <v>230</v>
      </c>
      <c r="Q994" s="40">
        <v>43893</v>
      </c>
      <c r="R994" s="40">
        <v>44043</v>
      </c>
      <c r="S994" s="40">
        <v>43985</v>
      </c>
      <c r="T994" s="42">
        <v>3324</v>
      </c>
      <c r="U994" s="41">
        <v>14.31</v>
      </c>
      <c r="V994" s="37" t="s">
        <v>65</v>
      </c>
      <c r="W994" s="37" t="s">
        <v>56</v>
      </c>
      <c r="X994" s="38">
        <v>1E-3</v>
      </c>
      <c r="AB994" s="39">
        <v>7.16</v>
      </c>
      <c r="AD994" s="37" t="s">
        <v>16717</v>
      </c>
      <c r="AE994" s="37" t="s">
        <v>1810</v>
      </c>
      <c r="AF994" s="37" t="s">
        <v>87</v>
      </c>
      <c r="AG994" s="37" t="s">
        <v>153</v>
      </c>
    </row>
    <row r="995" spans="1:33" hidden="1" x14ac:dyDescent="0.2">
      <c r="A995" s="37" t="s">
        <v>16716</v>
      </c>
      <c r="B995" s="37" t="s">
        <v>15181</v>
      </c>
      <c r="C995" s="37" t="s">
        <v>16715</v>
      </c>
      <c r="D995" s="37" t="s">
        <v>16714</v>
      </c>
      <c r="E995" s="37" t="s">
        <v>16713</v>
      </c>
      <c r="F995" s="40">
        <v>43173</v>
      </c>
      <c r="G995" s="40">
        <v>43250</v>
      </c>
      <c r="H995" s="37" t="s">
        <v>16712</v>
      </c>
      <c r="I995" s="37" t="s">
        <v>137</v>
      </c>
      <c r="J995" s="37" t="s">
        <v>54</v>
      </c>
      <c r="L995" s="39">
        <v>10.94</v>
      </c>
      <c r="M995" s="38">
        <v>1</v>
      </c>
      <c r="N995" s="37" t="s">
        <v>57</v>
      </c>
      <c r="O995" s="37" t="s">
        <v>216</v>
      </c>
      <c r="P995" s="37">
        <v>201.3</v>
      </c>
      <c r="Q995" s="40">
        <v>44249</v>
      </c>
      <c r="R995" s="40">
        <v>44531</v>
      </c>
      <c r="S995" s="40">
        <v>44498</v>
      </c>
      <c r="T995" s="37">
        <v>526</v>
      </c>
      <c r="U995" s="41">
        <v>2.56</v>
      </c>
      <c r="V995" s="37" t="s">
        <v>140</v>
      </c>
      <c r="W995" s="37" t="s">
        <v>56</v>
      </c>
      <c r="X995" s="38">
        <v>0.71399999999999997</v>
      </c>
      <c r="AB995" s="39">
        <v>3.49</v>
      </c>
      <c r="AC995" s="39">
        <v>0.56999999999999995</v>
      </c>
      <c r="AD995" s="37" t="s">
        <v>16711</v>
      </c>
      <c r="AE995" s="37" t="s">
        <v>1379</v>
      </c>
      <c r="AF995" s="37" t="s">
        <v>112</v>
      </c>
      <c r="AG995" s="37" t="s">
        <v>16710</v>
      </c>
    </row>
    <row r="996" spans="1:33" hidden="1" x14ac:dyDescent="0.2">
      <c r="A996" s="37" t="s">
        <v>16709</v>
      </c>
      <c r="B996" s="37" t="s">
        <v>15181</v>
      </c>
      <c r="C996" s="37" t="s">
        <v>16066</v>
      </c>
      <c r="D996" s="37" t="s">
        <v>16708</v>
      </c>
      <c r="E996" s="37" t="s">
        <v>16707</v>
      </c>
      <c r="F996" s="40">
        <v>43238</v>
      </c>
      <c r="G996" s="40">
        <v>43259</v>
      </c>
      <c r="H996" s="37">
        <v>24</v>
      </c>
      <c r="I996" s="37" t="s">
        <v>53</v>
      </c>
      <c r="J996" s="37" t="s">
        <v>54</v>
      </c>
      <c r="L996" s="39">
        <v>10.220000000000001</v>
      </c>
      <c r="M996" s="38">
        <v>0.33329999999999999</v>
      </c>
      <c r="N996" s="37" t="s">
        <v>66</v>
      </c>
      <c r="O996" s="37" t="s">
        <v>48</v>
      </c>
      <c r="P996" s="37">
        <v>690</v>
      </c>
      <c r="Q996" s="40">
        <v>43809</v>
      </c>
      <c r="R996" s="40">
        <v>43994</v>
      </c>
      <c r="S996" s="40">
        <v>43868</v>
      </c>
      <c r="T996" s="42">
        <v>5318</v>
      </c>
      <c r="U996" s="41">
        <v>7.71</v>
      </c>
      <c r="V996" s="37" t="s">
        <v>66</v>
      </c>
      <c r="W996" s="37" t="s">
        <v>56</v>
      </c>
      <c r="X996" s="38">
        <v>0</v>
      </c>
      <c r="AB996" s="39">
        <v>9.92</v>
      </c>
      <c r="AD996" s="37" t="s">
        <v>16706</v>
      </c>
      <c r="AE996" s="37" t="s">
        <v>1798</v>
      </c>
      <c r="AF996" s="37" t="s">
        <v>96</v>
      </c>
      <c r="AG996" s="37" t="s">
        <v>16705</v>
      </c>
    </row>
    <row r="997" spans="1:33" hidden="1" x14ac:dyDescent="0.2">
      <c r="A997" s="37" t="s">
        <v>16704</v>
      </c>
      <c r="B997" s="37" t="s">
        <v>15181</v>
      </c>
      <c r="C997" s="37" t="s">
        <v>1177</v>
      </c>
      <c r="D997" s="37" t="s">
        <v>16703</v>
      </c>
      <c r="E997" s="37" t="s">
        <v>16702</v>
      </c>
      <c r="F997" s="40">
        <v>43242</v>
      </c>
      <c r="G997" s="40">
        <v>43263</v>
      </c>
      <c r="H997" s="37" t="s">
        <v>594</v>
      </c>
      <c r="I997" s="37" t="s">
        <v>53</v>
      </c>
      <c r="J997" s="37" t="s">
        <v>54</v>
      </c>
      <c r="L997" s="39">
        <v>10.3</v>
      </c>
      <c r="M997" s="38">
        <v>0.33329999999999999</v>
      </c>
      <c r="N997" s="37" t="s">
        <v>72</v>
      </c>
      <c r="O997" s="37" t="s">
        <v>48</v>
      </c>
      <c r="P997" s="37">
        <v>632.5</v>
      </c>
      <c r="Q997" s="40">
        <v>43846</v>
      </c>
      <c r="R997" s="40">
        <v>44088</v>
      </c>
      <c r="S997" s="40">
        <v>44071</v>
      </c>
      <c r="T997" s="42">
        <v>2600</v>
      </c>
      <c r="U997" s="41">
        <v>4.1100000000000003</v>
      </c>
      <c r="V997" s="37" t="s">
        <v>49</v>
      </c>
      <c r="W997" s="37" t="s">
        <v>56</v>
      </c>
      <c r="X997" s="38">
        <v>0.77</v>
      </c>
      <c r="AB997" s="39">
        <v>5.6</v>
      </c>
      <c r="AC997" s="39">
        <v>0.48</v>
      </c>
      <c r="AD997" s="37" t="s">
        <v>16701</v>
      </c>
      <c r="AE997" s="37" t="s">
        <v>1782</v>
      </c>
      <c r="AF997" s="37" t="s">
        <v>52</v>
      </c>
      <c r="AG997" s="37" t="s">
        <v>16700</v>
      </c>
    </row>
    <row r="998" spans="1:33" hidden="1" x14ac:dyDescent="0.2">
      <c r="A998" s="37" t="s">
        <v>16699</v>
      </c>
      <c r="B998" s="37" t="s">
        <v>15181</v>
      </c>
      <c r="C998" s="37" t="s">
        <v>16698</v>
      </c>
      <c r="D998" s="37" t="s">
        <v>16697</v>
      </c>
      <c r="E998" s="37" t="s">
        <v>16696</v>
      </c>
      <c r="F998" s="40">
        <v>43222</v>
      </c>
      <c r="G998" s="40">
        <v>43270</v>
      </c>
      <c r="H998" s="37">
        <v>18</v>
      </c>
      <c r="I998" s="37" t="s">
        <v>137</v>
      </c>
      <c r="J998" s="37" t="s">
        <v>54</v>
      </c>
      <c r="L998" s="39">
        <v>10.33</v>
      </c>
      <c r="M998" s="38">
        <v>1</v>
      </c>
      <c r="N998" s="37" t="s">
        <v>72</v>
      </c>
      <c r="O998" s="37" t="s">
        <v>48</v>
      </c>
      <c r="P998" s="37">
        <v>258</v>
      </c>
      <c r="Q998" s="40">
        <v>43487</v>
      </c>
      <c r="R998" s="40">
        <v>43820</v>
      </c>
      <c r="S998" s="40">
        <v>43657</v>
      </c>
      <c r="T998" s="37">
        <v>580</v>
      </c>
      <c r="U998" s="41">
        <v>2.23</v>
      </c>
      <c r="V998" s="37" t="s">
        <v>72</v>
      </c>
      <c r="W998" s="37" t="s">
        <v>56</v>
      </c>
      <c r="X998" s="38">
        <v>0.27200000000000002</v>
      </c>
      <c r="AB998" s="39">
        <v>14.33</v>
      </c>
      <c r="AD998" s="37" t="s">
        <v>16695</v>
      </c>
      <c r="AE998" s="37" t="s">
        <v>1419</v>
      </c>
      <c r="AF998" s="37" t="s">
        <v>52</v>
      </c>
      <c r="AG998" s="37" t="s">
        <v>274</v>
      </c>
    </row>
    <row r="999" spans="1:33" hidden="1" x14ac:dyDescent="0.2">
      <c r="A999" s="37" t="s">
        <v>16694</v>
      </c>
      <c r="B999" s="37" t="s">
        <v>15181</v>
      </c>
      <c r="C999" s="37" t="s">
        <v>810</v>
      </c>
      <c r="D999" s="37" t="s">
        <v>16693</v>
      </c>
      <c r="E999" s="37" t="s">
        <v>16692</v>
      </c>
      <c r="F999" s="40">
        <v>43238</v>
      </c>
      <c r="G999" s="40">
        <v>43271</v>
      </c>
      <c r="H999" s="37" t="s">
        <v>16691</v>
      </c>
      <c r="I999" s="37" t="s">
        <v>137</v>
      </c>
      <c r="J999" s="37" t="s">
        <v>54</v>
      </c>
      <c r="L999" s="39">
        <v>10.56</v>
      </c>
      <c r="M999" s="38">
        <v>1</v>
      </c>
      <c r="N999" s="37" t="s">
        <v>72</v>
      </c>
      <c r="O999" s="37" t="s">
        <v>48</v>
      </c>
      <c r="P999" s="37">
        <v>155.30000000000001</v>
      </c>
      <c r="Q999" s="40">
        <v>44074</v>
      </c>
      <c r="R999" s="40">
        <v>44218</v>
      </c>
      <c r="S999" s="40">
        <v>44203</v>
      </c>
      <c r="T999" s="37">
        <v>614</v>
      </c>
      <c r="U999" s="41">
        <v>3.88</v>
      </c>
      <c r="V999" s="37" t="s">
        <v>66</v>
      </c>
      <c r="W999" s="37" t="s">
        <v>56</v>
      </c>
      <c r="X999" s="38">
        <v>0.33100000000000002</v>
      </c>
      <c r="AB999" s="39">
        <v>6.4</v>
      </c>
      <c r="AC999" s="39">
        <v>0.17</v>
      </c>
      <c r="AD999" s="37" t="s">
        <v>16690</v>
      </c>
      <c r="AE999" s="37" t="s">
        <v>1865</v>
      </c>
      <c r="AF999" s="37" t="s">
        <v>1363</v>
      </c>
      <c r="AG999" s="37" t="s">
        <v>16689</v>
      </c>
    </row>
    <row r="1000" spans="1:33" hidden="1" x14ac:dyDescent="0.2">
      <c r="A1000" s="37" t="s">
        <v>16688</v>
      </c>
      <c r="B1000" s="37" t="s">
        <v>15181</v>
      </c>
      <c r="C1000" s="37" t="s">
        <v>16686</v>
      </c>
      <c r="D1000" s="37" t="s">
        <v>16687</v>
      </c>
      <c r="E1000" s="37" t="s">
        <v>16686</v>
      </c>
      <c r="F1000" s="40">
        <v>43252</v>
      </c>
      <c r="G1000" s="40">
        <v>43271</v>
      </c>
      <c r="H1000" s="37">
        <v>18</v>
      </c>
      <c r="I1000" s="37" t="s">
        <v>126</v>
      </c>
      <c r="J1000" s="37" t="s">
        <v>54</v>
      </c>
      <c r="K1000" s="37" t="s">
        <v>2066</v>
      </c>
      <c r="L1000" s="39">
        <v>10.28</v>
      </c>
      <c r="M1000" s="37" t="s">
        <v>1887</v>
      </c>
      <c r="N1000" s="37" t="s">
        <v>79</v>
      </c>
      <c r="O1000" s="37" t="s">
        <v>219</v>
      </c>
      <c r="P1000" s="37">
        <v>207</v>
      </c>
      <c r="Q1000" s="40">
        <v>43570</v>
      </c>
      <c r="R1000" s="40">
        <v>43821</v>
      </c>
      <c r="S1000" s="40">
        <v>43819</v>
      </c>
      <c r="T1000" s="42">
        <v>1048</v>
      </c>
      <c r="U1000" s="41">
        <v>5.07</v>
      </c>
      <c r="V1000" s="37" t="s">
        <v>57</v>
      </c>
      <c r="W1000" s="37" t="s">
        <v>216</v>
      </c>
      <c r="X1000" s="38">
        <v>0.82099999999999995</v>
      </c>
      <c r="AB1000" s="39">
        <v>7.78</v>
      </c>
      <c r="AC1000" s="39">
        <v>0.43</v>
      </c>
      <c r="AD1000" s="37" t="s">
        <v>16685</v>
      </c>
      <c r="AE1000" s="37" t="s">
        <v>1781</v>
      </c>
      <c r="AF1000" s="37" t="s">
        <v>52</v>
      </c>
      <c r="AG1000" s="37" t="s">
        <v>16684</v>
      </c>
    </row>
    <row r="1001" spans="1:33" hidden="1" x14ac:dyDescent="0.2">
      <c r="A1001" s="37" t="s">
        <v>16683</v>
      </c>
      <c r="B1001" s="37" t="s">
        <v>15181</v>
      </c>
      <c r="C1001" s="37" t="s">
        <v>16682</v>
      </c>
      <c r="D1001" s="37" t="s">
        <v>16681</v>
      </c>
      <c r="E1001" s="37" t="s">
        <v>16680</v>
      </c>
      <c r="F1001" s="40">
        <v>43255</v>
      </c>
      <c r="G1001" s="40">
        <v>43279</v>
      </c>
      <c r="H1001" s="37">
        <v>24</v>
      </c>
      <c r="I1001" s="37" t="s">
        <v>69</v>
      </c>
      <c r="J1001" s="37" t="s">
        <v>54</v>
      </c>
      <c r="L1001" s="39">
        <v>10.28</v>
      </c>
      <c r="M1001" s="38">
        <v>0.5</v>
      </c>
      <c r="N1001" s="37" t="s">
        <v>79</v>
      </c>
      <c r="O1001" s="37" t="s">
        <v>167</v>
      </c>
      <c r="P1001" s="37">
        <v>287.5</v>
      </c>
      <c r="Q1001" s="40">
        <v>43676</v>
      </c>
      <c r="R1001" s="40">
        <v>44014</v>
      </c>
      <c r="S1001" s="40">
        <v>43818</v>
      </c>
      <c r="T1001" s="42">
        <v>1440</v>
      </c>
      <c r="U1001" s="41">
        <v>5.01</v>
      </c>
      <c r="V1001" s="37" t="s">
        <v>130</v>
      </c>
      <c r="W1001" s="37" t="s">
        <v>167</v>
      </c>
      <c r="X1001" s="38">
        <v>0.42599999999999999</v>
      </c>
      <c r="AD1001" s="37" t="s">
        <v>16679</v>
      </c>
      <c r="AE1001" s="37" t="s">
        <v>1782</v>
      </c>
      <c r="AF1001" s="37" t="s">
        <v>111</v>
      </c>
      <c r="AG1001" s="37" t="s">
        <v>16678</v>
      </c>
    </row>
    <row r="1002" spans="1:33" hidden="1" x14ac:dyDescent="0.2">
      <c r="A1002" s="37" t="s">
        <v>16677</v>
      </c>
      <c r="B1002" s="37" t="s">
        <v>15181</v>
      </c>
      <c r="C1002" s="37" t="s">
        <v>16676</v>
      </c>
      <c r="D1002" s="37" t="s">
        <v>16675</v>
      </c>
      <c r="E1002" s="37" t="s">
        <v>16674</v>
      </c>
      <c r="F1002" s="40">
        <v>43259</v>
      </c>
      <c r="G1002" s="40">
        <v>43279</v>
      </c>
      <c r="H1002" s="37" t="s">
        <v>16673</v>
      </c>
      <c r="I1002" s="37" t="s">
        <v>126</v>
      </c>
      <c r="J1002" s="37" t="s">
        <v>54</v>
      </c>
      <c r="K1002" s="37" t="s">
        <v>2066</v>
      </c>
      <c r="L1002" s="39">
        <v>10.57</v>
      </c>
      <c r="M1002" s="37" t="s">
        <v>1887</v>
      </c>
      <c r="N1002" s="37" t="s">
        <v>57</v>
      </c>
      <c r="O1002" s="37" t="s">
        <v>48</v>
      </c>
      <c r="P1002" s="37">
        <v>55</v>
      </c>
      <c r="Q1002" s="40">
        <v>43990</v>
      </c>
      <c r="R1002" s="40">
        <v>44198</v>
      </c>
      <c r="S1002" s="40">
        <v>44174</v>
      </c>
      <c r="T1002" s="37">
        <v>97</v>
      </c>
      <c r="U1002" s="41">
        <v>1.77</v>
      </c>
      <c r="V1002" s="37" t="s">
        <v>57</v>
      </c>
      <c r="W1002" s="37" t="s">
        <v>219</v>
      </c>
      <c r="X1002" s="38">
        <v>7.3999999999999996E-2</v>
      </c>
      <c r="AB1002" s="39">
        <v>7.15</v>
      </c>
      <c r="AC1002" s="39">
        <v>1.8</v>
      </c>
      <c r="AD1002" s="37" t="s">
        <v>16672</v>
      </c>
      <c r="AE1002" s="37" t="s">
        <v>1781</v>
      </c>
      <c r="AF1002" s="37" t="s">
        <v>200</v>
      </c>
      <c r="AG1002" s="37" t="s">
        <v>16671</v>
      </c>
    </row>
    <row r="1003" spans="1:33" hidden="1" x14ac:dyDescent="0.2">
      <c r="A1003" s="37" t="s">
        <v>16670</v>
      </c>
      <c r="B1003" s="37" t="s">
        <v>15181</v>
      </c>
      <c r="C1003" s="37" t="s">
        <v>16669</v>
      </c>
      <c r="D1003" s="37" t="s">
        <v>16668</v>
      </c>
      <c r="E1003" s="37" t="s">
        <v>16667</v>
      </c>
      <c r="F1003" s="40">
        <v>43280</v>
      </c>
      <c r="G1003" s="40">
        <v>43306</v>
      </c>
      <c r="H1003" s="37" t="s">
        <v>16666</v>
      </c>
      <c r="I1003" s="37" t="s">
        <v>126</v>
      </c>
      <c r="J1003" s="37" t="s">
        <v>158</v>
      </c>
      <c r="K1003" s="37" t="s">
        <v>2066</v>
      </c>
      <c r="L1003" s="39">
        <v>10.33</v>
      </c>
      <c r="M1003" s="37" t="s">
        <v>1887</v>
      </c>
      <c r="N1003" s="37" t="s">
        <v>49</v>
      </c>
      <c r="O1003" s="37" t="s">
        <v>167</v>
      </c>
      <c r="P1003" s="37">
        <v>44</v>
      </c>
      <c r="Q1003" s="40">
        <v>43658</v>
      </c>
      <c r="R1003" s="40">
        <v>43763</v>
      </c>
      <c r="S1003" s="40">
        <v>43762</v>
      </c>
      <c r="T1003" s="37">
        <v>101</v>
      </c>
      <c r="U1003" s="41">
        <v>2.2999999999999998</v>
      </c>
      <c r="V1003" s="37" t="s">
        <v>66</v>
      </c>
      <c r="W1003" s="37" t="s">
        <v>167</v>
      </c>
      <c r="X1003" s="38">
        <v>0.86199999999999999</v>
      </c>
      <c r="AB1003" s="39">
        <v>5.47</v>
      </c>
      <c r="AC1003" s="39">
        <v>0.55000000000000004</v>
      </c>
      <c r="AD1003" s="37" t="s">
        <v>16665</v>
      </c>
      <c r="AE1003" s="37" t="s">
        <v>1379</v>
      </c>
      <c r="AF1003" s="37" t="s">
        <v>52</v>
      </c>
      <c r="AG1003" s="37" t="s">
        <v>16664</v>
      </c>
    </row>
    <row r="1004" spans="1:33" hidden="1" x14ac:dyDescent="0.2">
      <c r="A1004" s="37" t="s">
        <v>16663</v>
      </c>
      <c r="B1004" s="37" t="s">
        <v>15181</v>
      </c>
      <c r="C1004" s="37" t="s">
        <v>16662</v>
      </c>
      <c r="D1004" s="37" t="s">
        <v>16661</v>
      </c>
      <c r="E1004" s="37" t="s">
        <v>16660</v>
      </c>
      <c r="F1004" s="40">
        <v>43286</v>
      </c>
      <c r="G1004" s="40">
        <v>43314</v>
      </c>
      <c r="H1004" s="37" t="s">
        <v>16659</v>
      </c>
      <c r="I1004" s="37" t="s">
        <v>126</v>
      </c>
      <c r="J1004" s="37" t="s">
        <v>158</v>
      </c>
      <c r="K1004" s="37" t="s">
        <v>2066</v>
      </c>
      <c r="L1004" s="39">
        <v>10.92</v>
      </c>
      <c r="M1004" s="37" t="s">
        <v>1887</v>
      </c>
      <c r="N1004" s="37" t="s">
        <v>79</v>
      </c>
      <c r="O1004" s="37" t="s">
        <v>48</v>
      </c>
      <c r="P1004" s="37">
        <v>46</v>
      </c>
      <c r="Q1004" s="40">
        <v>44076</v>
      </c>
      <c r="R1004" s="40">
        <v>44261</v>
      </c>
      <c r="S1004" s="40">
        <v>44195</v>
      </c>
      <c r="T1004" s="37">
        <v>542</v>
      </c>
      <c r="U1004" s="41">
        <v>11.79</v>
      </c>
      <c r="V1004" s="37" t="s">
        <v>130</v>
      </c>
      <c r="W1004" s="37" t="s">
        <v>56</v>
      </c>
      <c r="X1004" s="38">
        <v>0.81299999999999994</v>
      </c>
      <c r="AB1004" s="39">
        <v>2.8</v>
      </c>
      <c r="AC1004" s="39">
        <v>0.28000000000000003</v>
      </c>
      <c r="AD1004" s="37" t="s">
        <v>16658</v>
      </c>
      <c r="AE1004" s="37" t="s">
        <v>1379</v>
      </c>
      <c r="AF1004" s="37" t="s">
        <v>112</v>
      </c>
      <c r="AG1004" s="37" t="s">
        <v>16657</v>
      </c>
    </row>
    <row r="1005" spans="1:33" hidden="1" x14ac:dyDescent="0.2">
      <c r="A1005" s="37" t="s">
        <v>16656</v>
      </c>
      <c r="B1005" s="37" t="s">
        <v>15181</v>
      </c>
      <c r="C1005" s="37" t="s">
        <v>16655</v>
      </c>
      <c r="D1005" s="37" t="s">
        <v>16654</v>
      </c>
      <c r="E1005" s="37" t="s">
        <v>16653</v>
      </c>
      <c r="F1005" s="40">
        <v>43287</v>
      </c>
      <c r="G1005" s="40">
        <v>43315</v>
      </c>
      <c r="H1005" s="37" t="s">
        <v>16652</v>
      </c>
      <c r="I1005" s="37" t="s">
        <v>137</v>
      </c>
      <c r="J1005" s="37" t="s">
        <v>54</v>
      </c>
      <c r="L1005" s="39">
        <v>10.4</v>
      </c>
      <c r="M1005" s="38">
        <v>1</v>
      </c>
      <c r="N1005" s="37" t="s">
        <v>79</v>
      </c>
      <c r="O1005" s="37" t="s">
        <v>48</v>
      </c>
      <c r="P1005" s="37">
        <v>200</v>
      </c>
      <c r="Q1005" s="40">
        <v>43994</v>
      </c>
      <c r="R1005" s="40">
        <v>44134</v>
      </c>
      <c r="S1005" s="40">
        <v>44119</v>
      </c>
      <c r="T1005" s="37">
        <v>495</v>
      </c>
      <c r="U1005" s="41">
        <v>2.48</v>
      </c>
      <c r="V1005" s="37" t="s">
        <v>310</v>
      </c>
      <c r="W1005" s="37" t="s">
        <v>56</v>
      </c>
      <c r="X1005" s="38">
        <v>0</v>
      </c>
      <c r="AB1005" s="39">
        <v>12.65</v>
      </c>
      <c r="AD1005" s="37" t="s">
        <v>16651</v>
      </c>
      <c r="AE1005" s="37" t="s">
        <v>1796</v>
      </c>
      <c r="AF1005" s="37" t="s">
        <v>52</v>
      </c>
      <c r="AG1005" s="37" t="s">
        <v>118</v>
      </c>
    </row>
    <row r="1006" spans="1:33" hidden="1" x14ac:dyDescent="0.2">
      <c r="A1006" s="37" t="s">
        <v>16650</v>
      </c>
      <c r="B1006" s="37" t="s">
        <v>15181</v>
      </c>
      <c r="C1006" s="37" t="s">
        <v>362</v>
      </c>
      <c r="D1006" s="37" t="s">
        <v>16649</v>
      </c>
      <c r="E1006" s="37" t="s">
        <v>16648</v>
      </c>
      <c r="F1006" s="40">
        <v>43301</v>
      </c>
      <c r="G1006" s="40">
        <v>43322</v>
      </c>
      <c r="H1006" s="37" t="s">
        <v>15130</v>
      </c>
      <c r="I1006" s="37" t="s">
        <v>53</v>
      </c>
      <c r="J1006" s="37" t="s">
        <v>54</v>
      </c>
      <c r="L1006" s="39">
        <v>10.32</v>
      </c>
      <c r="M1006" s="38">
        <v>0.33329999999999999</v>
      </c>
      <c r="N1006" s="37" t="s">
        <v>57</v>
      </c>
      <c r="O1006" s="37" t="s">
        <v>56</v>
      </c>
      <c r="P1006" s="37">
        <v>552</v>
      </c>
      <c r="Q1006" s="40">
        <v>44025</v>
      </c>
      <c r="R1006" s="40">
        <v>44241</v>
      </c>
      <c r="S1006" s="40">
        <v>44133</v>
      </c>
      <c r="T1006" s="42">
        <v>1900</v>
      </c>
      <c r="U1006" s="41">
        <v>3.44</v>
      </c>
      <c r="V1006" s="37" t="s">
        <v>65</v>
      </c>
      <c r="W1006" s="37" t="s">
        <v>56</v>
      </c>
      <c r="X1006" s="38">
        <v>3.5999999999999997E-2</v>
      </c>
      <c r="AB1006" s="39">
        <v>10.55</v>
      </c>
      <c r="AD1006" s="37" t="s">
        <v>16647</v>
      </c>
      <c r="AE1006" s="37" t="s">
        <v>1786</v>
      </c>
      <c r="AF1006" s="37" t="s">
        <v>90</v>
      </c>
      <c r="AG1006" s="37" t="s">
        <v>361</v>
      </c>
    </row>
    <row r="1007" spans="1:33" hidden="1" x14ac:dyDescent="0.2">
      <c r="A1007" s="37" t="s">
        <v>16646</v>
      </c>
      <c r="B1007" s="37" t="s">
        <v>15181</v>
      </c>
      <c r="C1007" s="37" t="s">
        <v>16645</v>
      </c>
      <c r="D1007" s="37" t="s">
        <v>16644</v>
      </c>
      <c r="E1007" s="37" t="s">
        <v>16643</v>
      </c>
      <c r="F1007" s="40">
        <v>43311</v>
      </c>
      <c r="G1007" s="40">
        <v>43328</v>
      </c>
      <c r="H1007" s="37" t="s">
        <v>16642</v>
      </c>
      <c r="I1007" s="37" t="s">
        <v>126</v>
      </c>
      <c r="J1007" s="37" t="s">
        <v>158</v>
      </c>
      <c r="K1007" s="37" t="s">
        <v>2066</v>
      </c>
      <c r="L1007" s="39">
        <v>10.25</v>
      </c>
      <c r="M1007" s="37" t="s">
        <v>1887</v>
      </c>
      <c r="N1007" s="37" t="s">
        <v>147</v>
      </c>
      <c r="O1007" s="37" t="s">
        <v>167</v>
      </c>
      <c r="P1007" s="37">
        <v>250</v>
      </c>
      <c r="Q1007" s="40">
        <v>43714</v>
      </c>
      <c r="R1007" s="40">
        <v>43881</v>
      </c>
      <c r="S1007" s="40">
        <v>43875</v>
      </c>
      <c r="T1007" s="37">
        <v>529</v>
      </c>
      <c r="U1007" s="41">
        <v>2.12</v>
      </c>
      <c r="V1007" s="37" t="s">
        <v>147</v>
      </c>
      <c r="W1007" s="37" t="s">
        <v>167</v>
      </c>
      <c r="X1007" s="38">
        <v>0.999</v>
      </c>
      <c r="AB1007" s="39">
        <v>1.02</v>
      </c>
      <c r="AC1007" s="39">
        <v>0.05</v>
      </c>
      <c r="AD1007" s="37" t="s">
        <v>16641</v>
      </c>
      <c r="AE1007" s="37" t="s">
        <v>1781</v>
      </c>
      <c r="AF1007" s="37" t="s">
        <v>52</v>
      </c>
      <c r="AG1007" s="37" t="s">
        <v>16640</v>
      </c>
    </row>
    <row r="1008" spans="1:33" hidden="1" x14ac:dyDescent="0.2">
      <c r="A1008" s="37" t="s">
        <v>16639</v>
      </c>
      <c r="B1008" s="37" t="s">
        <v>15181</v>
      </c>
      <c r="C1008" s="37" t="s">
        <v>16638</v>
      </c>
      <c r="D1008" s="37" t="s">
        <v>16637</v>
      </c>
      <c r="E1008" s="37" t="s">
        <v>16636</v>
      </c>
      <c r="F1008" s="40">
        <v>43301</v>
      </c>
      <c r="G1008" s="40">
        <v>43333</v>
      </c>
      <c r="H1008" s="37" t="s">
        <v>16635</v>
      </c>
      <c r="I1008" s="37" t="s">
        <v>137</v>
      </c>
      <c r="J1008" s="37" t="s">
        <v>54</v>
      </c>
      <c r="L1008" s="39">
        <v>10.82</v>
      </c>
      <c r="M1008" s="38">
        <v>1</v>
      </c>
      <c r="N1008" s="37" t="s">
        <v>79</v>
      </c>
      <c r="O1008" s="37" t="s">
        <v>167</v>
      </c>
      <c r="P1008" s="37">
        <v>63.3</v>
      </c>
      <c r="Q1008" s="40">
        <v>44033</v>
      </c>
      <c r="R1008" s="40">
        <v>44193</v>
      </c>
      <c r="S1008" s="40">
        <v>44179</v>
      </c>
      <c r="T1008" s="37">
        <v>85</v>
      </c>
      <c r="U1008" s="41">
        <v>1.36</v>
      </c>
      <c r="V1008" s="37" t="s">
        <v>130</v>
      </c>
      <c r="W1008" s="37" t="s">
        <v>56</v>
      </c>
      <c r="X1008" s="38">
        <v>0.86199999999999999</v>
      </c>
      <c r="AB1008" s="39">
        <v>1.65</v>
      </c>
      <c r="AC1008" s="39">
        <v>0.18</v>
      </c>
      <c r="AD1008" s="37" t="s">
        <v>16634</v>
      </c>
      <c r="AE1008" s="37" t="s">
        <v>1873</v>
      </c>
      <c r="AF1008" s="37" t="s">
        <v>52</v>
      </c>
      <c r="AG1008" s="37" t="s">
        <v>16633</v>
      </c>
    </row>
    <row r="1009" spans="1:33" hidden="1" x14ac:dyDescent="0.2">
      <c r="A1009" s="37" t="s">
        <v>16632</v>
      </c>
      <c r="B1009" s="37" t="s">
        <v>15181</v>
      </c>
      <c r="C1009" s="37" t="s">
        <v>16631</v>
      </c>
      <c r="D1009" s="37" t="s">
        <v>16630</v>
      </c>
      <c r="E1009" s="37" t="s">
        <v>16629</v>
      </c>
      <c r="F1009" s="40">
        <v>43301</v>
      </c>
      <c r="G1009" s="40">
        <v>43336</v>
      </c>
      <c r="H1009" s="37" t="s">
        <v>16628</v>
      </c>
      <c r="I1009" s="37" t="s">
        <v>137</v>
      </c>
      <c r="J1009" s="37" t="s">
        <v>54</v>
      </c>
      <c r="L1009" s="39">
        <v>10.38</v>
      </c>
      <c r="M1009" s="38">
        <v>1</v>
      </c>
      <c r="N1009" s="37" t="s">
        <v>72</v>
      </c>
      <c r="O1009" s="37" t="s">
        <v>48</v>
      </c>
      <c r="P1009" s="37">
        <v>169.3</v>
      </c>
      <c r="Q1009" s="40">
        <v>44049</v>
      </c>
      <c r="R1009" s="40">
        <v>44256</v>
      </c>
      <c r="S1009" s="40">
        <v>44200</v>
      </c>
      <c r="T1009" s="37">
        <v>140</v>
      </c>
      <c r="U1009" s="41">
        <v>0.82</v>
      </c>
      <c r="V1009" s="37" t="s">
        <v>72</v>
      </c>
      <c r="W1009" s="37" t="s">
        <v>56</v>
      </c>
      <c r="X1009" s="38">
        <v>0.84299999999999997</v>
      </c>
      <c r="AB1009" s="39">
        <v>9.06</v>
      </c>
      <c r="AC1009" s="39">
        <v>1.37</v>
      </c>
      <c r="AD1009" s="37" t="s">
        <v>16627</v>
      </c>
      <c r="AE1009" s="37" t="s">
        <v>1379</v>
      </c>
      <c r="AF1009" s="37" t="s">
        <v>52</v>
      </c>
      <c r="AG1009" s="37" t="s">
        <v>16626</v>
      </c>
    </row>
    <row r="1010" spans="1:33" hidden="1" x14ac:dyDescent="0.2">
      <c r="A1010" s="37" t="s">
        <v>16625</v>
      </c>
      <c r="B1010" s="37" t="s">
        <v>15181</v>
      </c>
      <c r="C1010" s="37" t="s">
        <v>16624</v>
      </c>
      <c r="D1010" s="37" t="s">
        <v>16623</v>
      </c>
      <c r="E1010" s="37" t="s">
        <v>16622</v>
      </c>
      <c r="F1010" s="40">
        <v>43320</v>
      </c>
      <c r="G1010" s="40">
        <v>43341</v>
      </c>
      <c r="H1010" s="37" t="s">
        <v>16621</v>
      </c>
      <c r="I1010" s="37" t="s">
        <v>126</v>
      </c>
      <c r="J1010" s="37" t="s">
        <v>158</v>
      </c>
      <c r="K1010" s="37" t="s">
        <v>2066</v>
      </c>
      <c r="L1010" s="39">
        <v>10.78</v>
      </c>
      <c r="M1010" s="37" t="s">
        <v>1887</v>
      </c>
      <c r="N1010" s="37" t="s">
        <v>79</v>
      </c>
      <c r="O1010" s="37" t="s">
        <v>167</v>
      </c>
      <c r="P1010" s="37">
        <v>40</v>
      </c>
      <c r="Q1010" s="40">
        <v>44126</v>
      </c>
      <c r="R1010" s="40">
        <v>44345</v>
      </c>
      <c r="S1010" s="40">
        <v>44274</v>
      </c>
      <c r="T1010" s="37">
        <v>184</v>
      </c>
      <c r="U1010" s="41">
        <v>4.6100000000000003</v>
      </c>
      <c r="V1010" s="37" t="s">
        <v>130</v>
      </c>
      <c r="W1010" s="37" t="s">
        <v>167</v>
      </c>
      <c r="X1010" s="38">
        <v>0.66100000000000003</v>
      </c>
      <c r="AB1010" s="39">
        <v>2.77</v>
      </c>
      <c r="AC1010" s="39">
        <v>0.35</v>
      </c>
      <c r="AD1010" s="37" t="s">
        <v>16620</v>
      </c>
      <c r="AE1010" s="37" t="s">
        <v>1419</v>
      </c>
      <c r="AF1010" s="37" t="s">
        <v>52</v>
      </c>
      <c r="AG1010" s="37" t="s">
        <v>16619</v>
      </c>
    </row>
    <row r="1011" spans="1:33" hidden="1" x14ac:dyDescent="0.2">
      <c r="A1011" s="37" t="s">
        <v>16618</v>
      </c>
      <c r="B1011" s="37" t="s">
        <v>15181</v>
      </c>
      <c r="C1011" s="37" t="s">
        <v>16617</v>
      </c>
      <c r="D1011" s="37" t="s">
        <v>16616</v>
      </c>
      <c r="E1011" s="37" t="s">
        <v>16615</v>
      </c>
      <c r="G1011" s="40">
        <v>43350</v>
      </c>
      <c r="H1011" s="37">
        <v>24</v>
      </c>
      <c r="I1011" s="37" t="s">
        <v>69</v>
      </c>
      <c r="J1011" s="37" t="s">
        <v>54</v>
      </c>
      <c r="L1011" s="39">
        <v>10.130000000000001</v>
      </c>
      <c r="M1011" s="38">
        <v>0.5</v>
      </c>
      <c r="N1011" s="37" t="s">
        <v>49</v>
      </c>
      <c r="O1011" s="37" t="s">
        <v>48</v>
      </c>
      <c r="P1011" s="37">
        <v>690</v>
      </c>
      <c r="Q1011" s="40">
        <v>43479</v>
      </c>
      <c r="R1011" s="40">
        <v>44085</v>
      </c>
      <c r="S1011" s="40">
        <v>43598</v>
      </c>
      <c r="T1011" s="42">
        <v>4200</v>
      </c>
      <c r="U1011" s="41">
        <v>6.09</v>
      </c>
      <c r="V1011" s="37" t="s">
        <v>49</v>
      </c>
      <c r="W1011" s="37" t="s">
        <v>56</v>
      </c>
      <c r="X1011" s="38">
        <v>0</v>
      </c>
      <c r="AB1011" s="39">
        <v>11.83</v>
      </c>
      <c r="AD1011" s="37" t="s">
        <v>16614</v>
      </c>
      <c r="AE1011" s="37" t="s">
        <v>1786</v>
      </c>
      <c r="AF1011" s="37" t="s">
        <v>122</v>
      </c>
      <c r="AG1011" s="37" t="s">
        <v>16613</v>
      </c>
    </row>
    <row r="1012" spans="1:33" hidden="1" x14ac:dyDescent="0.2">
      <c r="A1012" s="37" t="s">
        <v>16612</v>
      </c>
      <c r="B1012" s="37" t="s">
        <v>15181</v>
      </c>
      <c r="C1012" s="37" t="s">
        <v>16611</v>
      </c>
      <c r="D1012" s="37" t="s">
        <v>16610</v>
      </c>
      <c r="E1012" s="37" t="s">
        <v>16610</v>
      </c>
      <c r="F1012" s="40">
        <v>43322</v>
      </c>
      <c r="G1012" s="40">
        <v>43350</v>
      </c>
      <c r="H1012" s="37">
        <v>24</v>
      </c>
      <c r="I1012" s="37" t="s">
        <v>53</v>
      </c>
      <c r="J1012" s="37" t="s">
        <v>54</v>
      </c>
      <c r="L1012" s="39">
        <v>10.17</v>
      </c>
      <c r="M1012" s="38">
        <v>0.33329999999999999</v>
      </c>
      <c r="N1012" s="37" t="s">
        <v>79</v>
      </c>
      <c r="O1012" s="37" t="s">
        <v>48</v>
      </c>
      <c r="P1012" s="37">
        <v>400</v>
      </c>
      <c r="Q1012" s="40">
        <v>43770</v>
      </c>
      <c r="R1012" s="40">
        <v>44085</v>
      </c>
      <c r="S1012" s="40">
        <v>43871</v>
      </c>
      <c r="T1012" s="42">
        <v>1551</v>
      </c>
      <c r="U1012" s="41">
        <v>3.88</v>
      </c>
      <c r="V1012" s="37" t="s">
        <v>66</v>
      </c>
      <c r="W1012" s="37" t="s">
        <v>56</v>
      </c>
      <c r="X1012" s="38">
        <v>0</v>
      </c>
      <c r="AB1012" s="39">
        <v>10.050000000000001</v>
      </c>
      <c r="AD1012" s="37" t="s">
        <v>16609</v>
      </c>
      <c r="AE1012" s="37" t="s">
        <v>1814</v>
      </c>
      <c r="AF1012" s="37" t="s">
        <v>82</v>
      </c>
      <c r="AG1012" s="37" t="s">
        <v>118</v>
      </c>
    </row>
    <row r="1013" spans="1:33" hidden="1" x14ac:dyDescent="0.2">
      <c r="A1013" s="37" t="s">
        <v>16608</v>
      </c>
      <c r="B1013" s="37" t="s">
        <v>15181</v>
      </c>
      <c r="C1013" s="37" t="s">
        <v>1259</v>
      </c>
      <c r="D1013" s="37" t="s">
        <v>16607</v>
      </c>
      <c r="E1013" s="37" t="s">
        <v>16606</v>
      </c>
      <c r="F1013" s="40">
        <v>43353</v>
      </c>
      <c r="G1013" s="40">
        <v>43378</v>
      </c>
      <c r="H1013" s="37" t="s">
        <v>99</v>
      </c>
      <c r="I1013" s="37" t="s">
        <v>137</v>
      </c>
      <c r="J1013" s="37" t="s">
        <v>54</v>
      </c>
      <c r="L1013" s="39">
        <v>10.37</v>
      </c>
      <c r="M1013" s="38">
        <v>1</v>
      </c>
      <c r="N1013" s="37" t="s">
        <v>79</v>
      </c>
      <c r="O1013" s="37" t="s">
        <v>147</v>
      </c>
      <c r="P1013" s="37">
        <v>63.3</v>
      </c>
      <c r="Q1013" s="40">
        <v>43811</v>
      </c>
      <c r="R1013" s="40">
        <v>43931</v>
      </c>
      <c r="S1013" s="40">
        <v>43920</v>
      </c>
      <c r="T1013" s="37">
        <v>614</v>
      </c>
      <c r="U1013" s="41">
        <v>9.56</v>
      </c>
      <c r="V1013" s="37" t="s">
        <v>147</v>
      </c>
      <c r="W1013" s="37" t="s">
        <v>167</v>
      </c>
      <c r="X1013" s="38">
        <v>0.94499999999999995</v>
      </c>
      <c r="AB1013" s="39">
        <v>0.16</v>
      </c>
      <c r="AC1013" s="39">
        <v>0.08</v>
      </c>
      <c r="AD1013" s="37" t="s">
        <v>16605</v>
      </c>
      <c r="AE1013" s="37" t="s">
        <v>1379</v>
      </c>
      <c r="AF1013" s="37" t="s">
        <v>200</v>
      </c>
      <c r="AG1013" s="37" t="s">
        <v>16604</v>
      </c>
    </row>
    <row r="1014" spans="1:33" hidden="1" x14ac:dyDescent="0.2">
      <c r="A1014" s="37" t="s">
        <v>16603</v>
      </c>
      <c r="B1014" s="37" t="s">
        <v>15181</v>
      </c>
      <c r="C1014" s="37" t="s">
        <v>15972</v>
      </c>
      <c r="D1014" s="37" t="s">
        <v>16602</v>
      </c>
      <c r="E1014" s="37" t="s">
        <v>16601</v>
      </c>
      <c r="F1014" s="40">
        <v>43354</v>
      </c>
      <c r="G1014" s="40">
        <v>43378</v>
      </c>
      <c r="H1014" s="37">
        <v>24</v>
      </c>
      <c r="I1014" s="37" t="s">
        <v>69</v>
      </c>
      <c r="J1014" s="37" t="s">
        <v>54</v>
      </c>
      <c r="L1014" s="39">
        <v>10.34</v>
      </c>
      <c r="M1014" s="38">
        <v>0.5</v>
      </c>
      <c r="N1014" s="37" t="s">
        <v>130</v>
      </c>
      <c r="O1014" s="37" t="s">
        <v>48</v>
      </c>
      <c r="P1014" s="37">
        <v>143.80000000000001</v>
      </c>
      <c r="Q1014" s="40">
        <v>43907</v>
      </c>
      <c r="R1014" s="40">
        <v>44114</v>
      </c>
      <c r="S1014" s="40">
        <v>44013</v>
      </c>
      <c r="T1014" s="37">
        <v>314</v>
      </c>
      <c r="U1014" s="41">
        <v>2.19</v>
      </c>
      <c r="V1014" s="37" t="s">
        <v>130</v>
      </c>
      <c r="W1014" s="37" t="s">
        <v>219</v>
      </c>
      <c r="X1014" s="38">
        <v>0</v>
      </c>
      <c r="AB1014" s="39">
        <v>7.11</v>
      </c>
      <c r="AC1014" s="39">
        <v>1.42</v>
      </c>
      <c r="AD1014" s="37" t="s">
        <v>16600</v>
      </c>
      <c r="AE1014" s="37" t="s">
        <v>1796</v>
      </c>
      <c r="AF1014" s="37" t="s">
        <v>51</v>
      </c>
      <c r="AG1014" s="37" t="s">
        <v>130</v>
      </c>
    </row>
    <row r="1015" spans="1:33" hidden="1" x14ac:dyDescent="0.2">
      <c r="A1015" s="37" t="s">
        <v>16599</v>
      </c>
      <c r="B1015" s="37" t="s">
        <v>15181</v>
      </c>
      <c r="C1015" s="37" t="s">
        <v>16598</v>
      </c>
      <c r="D1015" s="37" t="s">
        <v>16597</v>
      </c>
      <c r="E1015" s="37" t="s">
        <v>16596</v>
      </c>
      <c r="F1015" s="40">
        <v>43355</v>
      </c>
      <c r="G1015" s="40">
        <v>43378</v>
      </c>
      <c r="H1015" s="37">
        <v>24</v>
      </c>
      <c r="I1015" s="37" t="s">
        <v>53</v>
      </c>
      <c r="J1015" s="37" t="s">
        <v>54</v>
      </c>
      <c r="L1015" s="39">
        <v>10.29</v>
      </c>
      <c r="M1015" s="38">
        <v>0.33329999999999999</v>
      </c>
      <c r="N1015" s="37" t="s">
        <v>147</v>
      </c>
      <c r="O1015" s="37" t="s">
        <v>48</v>
      </c>
      <c r="P1015" s="37">
        <v>440</v>
      </c>
      <c r="Q1015" s="40">
        <v>43987</v>
      </c>
      <c r="R1015" s="40">
        <v>44113</v>
      </c>
      <c r="S1015" s="40">
        <v>44071</v>
      </c>
      <c r="T1015" s="42">
        <v>1561</v>
      </c>
      <c r="U1015" s="41">
        <v>3.55</v>
      </c>
      <c r="V1015" s="37" t="s">
        <v>310</v>
      </c>
      <c r="W1015" s="37" t="s">
        <v>56</v>
      </c>
      <c r="X1015" s="38">
        <v>0</v>
      </c>
      <c r="AB1015" s="39">
        <v>14.12</v>
      </c>
      <c r="AD1015" s="37" t="s">
        <v>16595</v>
      </c>
      <c r="AE1015" s="37" t="s">
        <v>1786</v>
      </c>
      <c r="AF1015" s="37" t="s">
        <v>111</v>
      </c>
      <c r="AG1015" s="37" t="s">
        <v>16594</v>
      </c>
    </row>
    <row r="1016" spans="1:33" hidden="1" x14ac:dyDescent="0.2">
      <c r="A1016" s="37" t="s">
        <v>16593</v>
      </c>
      <c r="B1016" s="37" t="s">
        <v>15181</v>
      </c>
      <c r="C1016" s="37" t="s">
        <v>15661</v>
      </c>
      <c r="D1016" s="37" t="s">
        <v>16592</v>
      </c>
      <c r="E1016" s="37" t="s">
        <v>16591</v>
      </c>
      <c r="F1016" s="40">
        <v>43355</v>
      </c>
      <c r="G1016" s="40">
        <v>43378</v>
      </c>
      <c r="H1016" s="37">
        <v>18</v>
      </c>
      <c r="I1016" s="37" t="s">
        <v>69</v>
      </c>
      <c r="J1016" s="37" t="s">
        <v>54</v>
      </c>
      <c r="L1016" s="39">
        <v>10.18</v>
      </c>
      <c r="M1016" s="38">
        <v>0.5</v>
      </c>
      <c r="N1016" s="37" t="s">
        <v>49</v>
      </c>
      <c r="O1016" s="37" t="s">
        <v>48</v>
      </c>
      <c r="P1016" s="37">
        <v>220</v>
      </c>
      <c r="Q1016" s="40">
        <v>43782</v>
      </c>
      <c r="R1016" s="40">
        <v>43931</v>
      </c>
      <c r="S1016" s="40">
        <v>43895</v>
      </c>
      <c r="T1016" s="37">
        <v>407</v>
      </c>
      <c r="U1016" s="41">
        <v>1.85</v>
      </c>
      <c r="V1016" s="37" t="s">
        <v>49</v>
      </c>
      <c r="W1016" s="37" t="s">
        <v>56</v>
      </c>
      <c r="X1016" s="38">
        <v>2E-3</v>
      </c>
      <c r="AB1016" s="39">
        <v>9.67</v>
      </c>
      <c r="AD1016" s="37" t="s">
        <v>16590</v>
      </c>
      <c r="AE1016" s="37" t="s">
        <v>1419</v>
      </c>
      <c r="AF1016" s="37" t="s">
        <v>52</v>
      </c>
      <c r="AG1016" s="37" t="s">
        <v>49</v>
      </c>
    </row>
    <row r="1017" spans="1:33" hidden="1" x14ac:dyDescent="0.2">
      <c r="A1017" s="37" t="s">
        <v>16589</v>
      </c>
      <c r="B1017" s="37" t="s">
        <v>15181</v>
      </c>
      <c r="C1017" s="37" t="s">
        <v>15520</v>
      </c>
      <c r="D1017" s="37" t="s">
        <v>16588</v>
      </c>
      <c r="E1017" s="37" t="s">
        <v>16587</v>
      </c>
      <c r="F1017" s="40">
        <v>43362</v>
      </c>
      <c r="G1017" s="40">
        <v>43385</v>
      </c>
      <c r="H1017" s="37">
        <v>18</v>
      </c>
      <c r="I1017" s="37" t="s">
        <v>137</v>
      </c>
      <c r="J1017" s="37" t="s">
        <v>54</v>
      </c>
      <c r="L1017" s="39">
        <v>10.27</v>
      </c>
      <c r="M1017" s="38">
        <v>1</v>
      </c>
      <c r="N1017" s="37" t="s">
        <v>79</v>
      </c>
      <c r="O1017" s="37" t="s">
        <v>56</v>
      </c>
      <c r="P1017" s="37">
        <v>55.7</v>
      </c>
      <c r="Q1017" s="40">
        <v>43682</v>
      </c>
      <c r="R1017" s="40">
        <v>43937</v>
      </c>
      <c r="S1017" s="40">
        <v>43902</v>
      </c>
      <c r="T1017" s="37">
        <v>366</v>
      </c>
      <c r="U1017" s="41">
        <v>6.58</v>
      </c>
      <c r="V1017" s="37" t="s">
        <v>147</v>
      </c>
      <c r="W1017" s="37" t="s">
        <v>93</v>
      </c>
      <c r="X1017" s="38">
        <v>0.88700000000000001</v>
      </c>
      <c r="AB1017" s="39">
        <v>16.579999999999998</v>
      </c>
      <c r="AD1017" s="37" t="s">
        <v>16586</v>
      </c>
      <c r="AE1017" s="37" t="s">
        <v>1781</v>
      </c>
      <c r="AF1017" s="37" t="s">
        <v>87</v>
      </c>
      <c r="AG1017" s="37" t="s">
        <v>16585</v>
      </c>
    </row>
    <row r="1018" spans="1:33" hidden="1" x14ac:dyDescent="0.2">
      <c r="A1018" s="37" t="s">
        <v>16584</v>
      </c>
      <c r="B1018" s="37" t="s">
        <v>15181</v>
      </c>
      <c r="C1018" s="37" t="s">
        <v>16583</v>
      </c>
      <c r="D1018" s="37" t="s">
        <v>16582</v>
      </c>
      <c r="E1018" s="37" t="s">
        <v>16581</v>
      </c>
      <c r="F1018" s="40">
        <v>43361</v>
      </c>
      <c r="G1018" s="40">
        <v>43389</v>
      </c>
      <c r="H1018" s="37" t="s">
        <v>16385</v>
      </c>
      <c r="I1018" s="37" t="s">
        <v>137</v>
      </c>
      <c r="J1018" s="37" t="s">
        <v>16580</v>
      </c>
      <c r="L1018" s="39">
        <v>10.220000000000001</v>
      </c>
      <c r="M1018" s="38">
        <v>0.75</v>
      </c>
      <c r="N1018" s="37" t="s">
        <v>66</v>
      </c>
      <c r="O1018" s="37" t="s">
        <v>48</v>
      </c>
      <c r="P1018" s="37">
        <v>243.8</v>
      </c>
      <c r="Q1018" s="40">
        <v>44014</v>
      </c>
      <c r="R1018" s="40">
        <v>44135</v>
      </c>
      <c r="S1018" s="40">
        <v>44103</v>
      </c>
      <c r="T1018" s="42">
        <v>1766</v>
      </c>
      <c r="U1018" s="41">
        <v>7.24</v>
      </c>
      <c r="V1018" s="37" t="s">
        <v>65</v>
      </c>
      <c r="W1018" s="37" t="s">
        <v>56</v>
      </c>
      <c r="X1018" s="38">
        <v>0.53</v>
      </c>
      <c r="AB1018" s="39">
        <v>2.1</v>
      </c>
      <c r="AC1018" s="39">
        <v>0.85</v>
      </c>
      <c r="AD1018" s="37" t="s">
        <v>16579</v>
      </c>
      <c r="AE1018" s="37" t="s">
        <v>1781</v>
      </c>
      <c r="AF1018" s="37" t="s">
        <v>111</v>
      </c>
      <c r="AG1018" s="37" t="s">
        <v>66</v>
      </c>
    </row>
    <row r="1019" spans="1:33" hidden="1" x14ac:dyDescent="0.2">
      <c r="A1019" s="37" t="s">
        <v>16578</v>
      </c>
      <c r="B1019" s="37" t="s">
        <v>15181</v>
      </c>
      <c r="C1019" s="37" t="s">
        <v>16577</v>
      </c>
      <c r="D1019" s="37" t="s">
        <v>16576</v>
      </c>
      <c r="E1019" s="37" t="s">
        <v>16575</v>
      </c>
      <c r="F1019" s="40">
        <v>43396</v>
      </c>
      <c r="G1019" s="40">
        <v>43420</v>
      </c>
      <c r="H1019" s="37">
        <v>24</v>
      </c>
      <c r="I1019" s="37" t="s">
        <v>69</v>
      </c>
      <c r="J1019" s="37" t="s">
        <v>54</v>
      </c>
      <c r="L1019" s="39">
        <v>10.24</v>
      </c>
      <c r="M1019" s="38">
        <v>0.5</v>
      </c>
      <c r="N1019" s="37" t="s">
        <v>72</v>
      </c>
      <c r="O1019" s="37" t="s">
        <v>48</v>
      </c>
      <c r="P1019" s="37">
        <v>345</v>
      </c>
      <c r="Q1019" s="40">
        <v>44046</v>
      </c>
      <c r="R1019" s="40">
        <v>44155</v>
      </c>
      <c r="S1019" s="40">
        <v>44120</v>
      </c>
      <c r="T1019" s="42">
        <v>1300</v>
      </c>
      <c r="U1019" s="41">
        <v>3.77</v>
      </c>
      <c r="V1019" s="37" t="s">
        <v>72</v>
      </c>
      <c r="W1019" s="37" t="s">
        <v>56</v>
      </c>
      <c r="X1019" s="38">
        <v>0.16500000000000001</v>
      </c>
      <c r="AB1019" s="39">
        <v>4.92</v>
      </c>
      <c r="AD1019" s="37" t="s">
        <v>16574</v>
      </c>
      <c r="AE1019" s="37" t="s">
        <v>1419</v>
      </c>
      <c r="AF1019" s="37" t="s">
        <v>75</v>
      </c>
      <c r="AG1019" s="37" t="s">
        <v>662</v>
      </c>
    </row>
    <row r="1020" spans="1:33" hidden="1" x14ac:dyDescent="0.2">
      <c r="A1020" s="37" t="s">
        <v>16573</v>
      </c>
      <c r="B1020" s="37" t="s">
        <v>15181</v>
      </c>
      <c r="C1020" s="37" t="s">
        <v>1640</v>
      </c>
      <c r="D1020" s="37" t="s">
        <v>16572</v>
      </c>
      <c r="E1020" s="37" t="s">
        <v>16571</v>
      </c>
      <c r="F1020" s="40">
        <v>43398</v>
      </c>
      <c r="G1020" s="40">
        <v>43420</v>
      </c>
      <c r="H1020" s="37" t="s">
        <v>16570</v>
      </c>
      <c r="I1020" s="37" t="s">
        <v>137</v>
      </c>
      <c r="J1020" s="37" t="s">
        <v>54</v>
      </c>
      <c r="L1020" s="39">
        <v>10.3</v>
      </c>
      <c r="M1020" s="38">
        <v>1</v>
      </c>
      <c r="N1020" s="37" t="s">
        <v>104</v>
      </c>
      <c r="O1020" s="37" t="s">
        <v>48</v>
      </c>
      <c r="P1020" s="37">
        <v>220.5</v>
      </c>
      <c r="Q1020" s="40">
        <v>44117</v>
      </c>
      <c r="R1020" s="40">
        <v>44249</v>
      </c>
      <c r="S1020" s="40">
        <v>44231</v>
      </c>
      <c r="T1020" s="37">
        <v>358</v>
      </c>
      <c r="U1020" s="41">
        <v>1.62</v>
      </c>
      <c r="V1020" s="37" t="s">
        <v>57</v>
      </c>
      <c r="W1020" s="37" t="s">
        <v>48</v>
      </c>
      <c r="X1020" s="38">
        <v>0.58899999999999997</v>
      </c>
      <c r="AB1020" s="39">
        <v>2.68</v>
      </c>
      <c r="AC1020" s="39">
        <v>0.47</v>
      </c>
      <c r="AD1020" s="37" t="s">
        <v>16569</v>
      </c>
      <c r="AE1020" s="37" t="s">
        <v>1796</v>
      </c>
      <c r="AF1020" s="37" t="s">
        <v>52</v>
      </c>
      <c r="AG1020" s="37" t="s">
        <v>16568</v>
      </c>
    </row>
    <row r="1021" spans="1:33" hidden="1" x14ac:dyDescent="0.2">
      <c r="A1021" s="37" t="s">
        <v>16567</v>
      </c>
      <c r="B1021" s="37" t="s">
        <v>15181</v>
      </c>
      <c r="C1021" s="37" t="s">
        <v>16566</v>
      </c>
      <c r="D1021" s="37" t="s">
        <v>16565</v>
      </c>
      <c r="E1021" s="37" t="s">
        <v>16564</v>
      </c>
      <c r="F1021" s="40">
        <v>43399</v>
      </c>
      <c r="G1021" s="40">
        <v>43420</v>
      </c>
      <c r="H1021" s="37">
        <v>24</v>
      </c>
      <c r="I1021" s="37" t="s">
        <v>137</v>
      </c>
      <c r="J1021" s="37" t="s">
        <v>54</v>
      </c>
      <c r="L1021" s="39">
        <v>10.15</v>
      </c>
      <c r="M1021" s="38">
        <v>1</v>
      </c>
      <c r="N1021" s="37" t="s">
        <v>49</v>
      </c>
      <c r="O1021" s="37" t="s">
        <v>48</v>
      </c>
      <c r="P1021" s="37">
        <v>200</v>
      </c>
      <c r="Q1021" s="40">
        <v>43690</v>
      </c>
      <c r="R1021" s="40">
        <v>44155</v>
      </c>
      <c r="S1021" s="40">
        <v>43875</v>
      </c>
      <c r="T1021" s="37">
        <v>654</v>
      </c>
      <c r="U1021" s="41">
        <v>3.27</v>
      </c>
      <c r="V1021" s="37" t="s">
        <v>66</v>
      </c>
      <c r="W1021" s="37" t="s">
        <v>56</v>
      </c>
      <c r="X1021" s="38">
        <v>0.94899999999999995</v>
      </c>
      <c r="AB1021" s="39">
        <v>10.94</v>
      </c>
      <c r="AD1021" s="37" t="s">
        <v>16563</v>
      </c>
      <c r="AE1021" s="37" t="s">
        <v>1818</v>
      </c>
      <c r="AF1021" s="37" t="s">
        <v>87</v>
      </c>
      <c r="AG1021" s="37" t="s">
        <v>16562</v>
      </c>
    </row>
    <row r="1022" spans="1:33" hidden="1" x14ac:dyDescent="0.2">
      <c r="A1022" s="37" t="s">
        <v>16561</v>
      </c>
      <c r="B1022" s="37" t="s">
        <v>15181</v>
      </c>
      <c r="C1022" s="37" t="s">
        <v>428</v>
      </c>
      <c r="D1022" s="37" t="s">
        <v>16560</v>
      </c>
      <c r="E1022" s="37" t="s">
        <v>16559</v>
      </c>
      <c r="F1022" s="40">
        <v>43424</v>
      </c>
      <c r="G1022" s="40">
        <v>43445</v>
      </c>
      <c r="H1022" s="37" t="s">
        <v>16385</v>
      </c>
      <c r="I1022" s="37" t="s">
        <v>137</v>
      </c>
      <c r="J1022" s="37" t="s">
        <v>54</v>
      </c>
      <c r="L1022" s="39">
        <v>10.220000000000001</v>
      </c>
      <c r="M1022" s="38">
        <v>1</v>
      </c>
      <c r="N1022" s="37" t="s">
        <v>79</v>
      </c>
      <c r="O1022" s="37" t="s">
        <v>48</v>
      </c>
      <c r="P1022" s="37">
        <v>130</v>
      </c>
      <c r="Q1022" s="40">
        <v>44039</v>
      </c>
      <c r="R1022" s="40">
        <v>44196</v>
      </c>
      <c r="S1022" s="40">
        <v>44183</v>
      </c>
      <c r="T1022" s="37">
        <v>255</v>
      </c>
      <c r="U1022" s="41">
        <v>1.96</v>
      </c>
      <c r="V1022" s="37" t="s">
        <v>276</v>
      </c>
      <c r="W1022" s="37" t="s">
        <v>93</v>
      </c>
      <c r="X1022" s="38">
        <v>0.34699999999999998</v>
      </c>
      <c r="AB1022" s="39">
        <v>0.99</v>
      </c>
      <c r="AC1022" s="39">
        <v>0.21</v>
      </c>
      <c r="AD1022" s="37" t="s">
        <v>16558</v>
      </c>
      <c r="AE1022" s="37" t="s">
        <v>1781</v>
      </c>
      <c r="AF1022" s="37" t="s">
        <v>87</v>
      </c>
      <c r="AG1022" s="37" t="s">
        <v>427</v>
      </c>
    </row>
    <row r="1023" spans="1:33" hidden="1" x14ac:dyDescent="0.2">
      <c r="A1023" s="37" t="s">
        <v>16557</v>
      </c>
      <c r="B1023" s="37" t="s">
        <v>15181</v>
      </c>
      <c r="C1023" s="37" t="s">
        <v>16556</v>
      </c>
      <c r="D1023" s="37" t="s">
        <v>16555</v>
      </c>
      <c r="E1023" s="37" t="s">
        <v>16554</v>
      </c>
      <c r="F1023" s="40">
        <v>43420</v>
      </c>
      <c r="G1023" s="40">
        <v>43447</v>
      </c>
      <c r="H1023" s="37" t="s">
        <v>16385</v>
      </c>
      <c r="I1023" s="37" t="s">
        <v>162</v>
      </c>
      <c r="J1023" s="37" t="s">
        <v>54</v>
      </c>
      <c r="L1023" s="39">
        <v>10.38</v>
      </c>
      <c r="M1023" s="38">
        <v>0.75</v>
      </c>
      <c r="N1023" s="37" t="s">
        <v>16553</v>
      </c>
      <c r="O1023" s="37" t="s">
        <v>48</v>
      </c>
      <c r="P1023" s="37">
        <v>282.60000000000002</v>
      </c>
      <c r="Q1023" s="40">
        <v>44046</v>
      </c>
      <c r="R1023" s="40">
        <v>44182</v>
      </c>
      <c r="S1023" s="40">
        <v>44152</v>
      </c>
      <c r="T1023" s="42">
        <v>2175</v>
      </c>
      <c r="U1023" s="41">
        <v>7.62</v>
      </c>
      <c r="V1023" s="37" t="s">
        <v>72</v>
      </c>
      <c r="W1023" s="37" t="s">
        <v>56</v>
      </c>
      <c r="X1023" s="38">
        <v>0.58899999999999997</v>
      </c>
      <c r="AB1023" s="39">
        <v>10.25</v>
      </c>
      <c r="AC1023" s="39">
        <v>1.45</v>
      </c>
      <c r="AD1023" s="37" t="s">
        <v>16552</v>
      </c>
      <c r="AE1023" s="37" t="s">
        <v>1419</v>
      </c>
      <c r="AF1023" s="37" t="s">
        <v>52</v>
      </c>
      <c r="AG1023" s="37" t="s">
        <v>16551</v>
      </c>
    </row>
    <row r="1024" spans="1:33" hidden="1" x14ac:dyDescent="0.2">
      <c r="A1024" s="37" t="s">
        <v>16550</v>
      </c>
      <c r="B1024" s="37" t="s">
        <v>15181</v>
      </c>
      <c r="C1024" s="37" t="s">
        <v>16549</v>
      </c>
      <c r="D1024" s="37" t="s">
        <v>16548</v>
      </c>
      <c r="E1024" s="37" t="s">
        <v>16547</v>
      </c>
      <c r="F1024" s="40">
        <v>43430</v>
      </c>
      <c r="G1024" s="40">
        <v>43448</v>
      </c>
      <c r="H1024" s="37">
        <v>24</v>
      </c>
      <c r="I1024" s="37" t="s">
        <v>137</v>
      </c>
      <c r="J1024" s="37" t="s">
        <v>158</v>
      </c>
      <c r="L1024" s="39">
        <v>10.15</v>
      </c>
      <c r="M1024" s="38">
        <v>0.5</v>
      </c>
      <c r="N1024" s="37" t="s">
        <v>130</v>
      </c>
      <c r="O1024" s="37" t="s">
        <v>48</v>
      </c>
      <c r="P1024" s="37">
        <v>70</v>
      </c>
      <c r="Q1024" s="40">
        <v>43662</v>
      </c>
      <c r="R1024" s="40">
        <v>44182</v>
      </c>
      <c r="S1024" s="40">
        <v>43766</v>
      </c>
      <c r="T1024" s="37">
        <v>253</v>
      </c>
      <c r="U1024" s="41">
        <v>3.63</v>
      </c>
      <c r="V1024" s="37" t="s">
        <v>130</v>
      </c>
      <c r="W1024" s="37" t="s">
        <v>216</v>
      </c>
      <c r="X1024" s="38">
        <v>0.14099999999999999</v>
      </c>
      <c r="AB1024" s="39">
        <v>1.31</v>
      </c>
      <c r="AD1024" s="37" t="s">
        <v>16546</v>
      </c>
      <c r="AE1024" s="37" t="s">
        <v>1379</v>
      </c>
      <c r="AF1024" s="37" t="s">
        <v>112</v>
      </c>
      <c r="AG1024" s="37" t="s">
        <v>130</v>
      </c>
    </row>
    <row r="1025" spans="1:33" hidden="1" x14ac:dyDescent="0.2">
      <c r="A1025" s="37" t="s">
        <v>16545</v>
      </c>
      <c r="B1025" s="37" t="s">
        <v>15181</v>
      </c>
      <c r="C1025" s="37" t="s">
        <v>16544</v>
      </c>
      <c r="D1025" s="37" t="s">
        <v>16543</v>
      </c>
      <c r="E1025" s="37" t="s">
        <v>16542</v>
      </c>
      <c r="F1025" s="40">
        <v>43427</v>
      </c>
      <c r="G1025" s="40">
        <v>43494</v>
      </c>
      <c r="H1025" s="37" t="s">
        <v>16385</v>
      </c>
      <c r="I1025" s="37" t="s">
        <v>126</v>
      </c>
      <c r="J1025" s="37" t="s">
        <v>54</v>
      </c>
      <c r="K1025" s="37" t="s">
        <v>2066</v>
      </c>
      <c r="L1025" s="39">
        <v>10.24</v>
      </c>
      <c r="M1025" s="37" t="s">
        <v>1887</v>
      </c>
      <c r="N1025" s="37" t="s">
        <v>147</v>
      </c>
      <c r="O1025" s="37" t="s">
        <v>93</v>
      </c>
      <c r="P1025" s="37">
        <v>108</v>
      </c>
      <c r="Q1025" s="40">
        <v>44224</v>
      </c>
      <c r="R1025" s="40">
        <v>44408</v>
      </c>
      <c r="S1025" s="40">
        <v>44397</v>
      </c>
      <c r="T1025" s="37">
        <v>168</v>
      </c>
      <c r="U1025" s="41">
        <v>1.56</v>
      </c>
      <c r="V1025" s="37" t="s">
        <v>310</v>
      </c>
      <c r="W1025" s="37" t="s">
        <v>56</v>
      </c>
      <c r="X1025" s="38">
        <v>0.94799999999999995</v>
      </c>
      <c r="AB1025" s="39">
        <v>2.5299999999999998</v>
      </c>
      <c r="AC1025" s="39">
        <v>0.25</v>
      </c>
      <c r="AD1025" s="37" t="s">
        <v>16541</v>
      </c>
      <c r="AE1025" s="37" t="s">
        <v>1810</v>
      </c>
      <c r="AF1025" s="37" t="s">
        <v>200</v>
      </c>
      <c r="AG1025" s="37" t="s">
        <v>16540</v>
      </c>
    </row>
    <row r="1026" spans="1:33" hidden="1" x14ac:dyDescent="0.2">
      <c r="A1026" s="37" t="s">
        <v>16539</v>
      </c>
      <c r="B1026" s="37" t="s">
        <v>15181</v>
      </c>
      <c r="C1026" s="37" t="s">
        <v>16538</v>
      </c>
      <c r="D1026" s="37" t="s">
        <v>16537</v>
      </c>
      <c r="E1026" s="37" t="s">
        <v>16536</v>
      </c>
      <c r="F1026" s="40">
        <v>43461</v>
      </c>
      <c r="G1026" s="40">
        <v>43496</v>
      </c>
      <c r="H1026" s="37">
        <v>18</v>
      </c>
      <c r="I1026" s="37" t="s">
        <v>137</v>
      </c>
      <c r="J1026" s="37" t="s">
        <v>54</v>
      </c>
      <c r="L1026" s="39">
        <v>10.119999999999999</v>
      </c>
      <c r="M1026" s="38">
        <v>1</v>
      </c>
      <c r="N1026" s="37" t="s">
        <v>49</v>
      </c>
      <c r="O1026" s="37" t="s">
        <v>48</v>
      </c>
      <c r="P1026" s="37">
        <v>230</v>
      </c>
      <c r="Q1026" s="40">
        <v>43605</v>
      </c>
      <c r="R1026" s="40">
        <v>44016</v>
      </c>
      <c r="S1026" s="40">
        <v>43819</v>
      </c>
      <c r="T1026" s="37">
        <v>806</v>
      </c>
      <c r="U1026" s="41">
        <v>3.5</v>
      </c>
      <c r="V1026" s="37" t="s">
        <v>49</v>
      </c>
      <c r="W1026" s="37" t="s">
        <v>56</v>
      </c>
      <c r="X1026" s="38">
        <v>0.98399999999999999</v>
      </c>
      <c r="AB1026" s="39">
        <v>4.67</v>
      </c>
      <c r="AC1026" s="39">
        <v>0.25</v>
      </c>
      <c r="AD1026" s="37" t="s">
        <v>16535</v>
      </c>
      <c r="AE1026" s="37" t="s">
        <v>1419</v>
      </c>
      <c r="AF1026" s="37" t="s">
        <v>200</v>
      </c>
      <c r="AG1026" s="37" t="s">
        <v>551</v>
      </c>
    </row>
    <row r="1027" spans="1:33" hidden="1" x14ac:dyDescent="0.2">
      <c r="A1027" s="37" t="s">
        <v>16534</v>
      </c>
      <c r="B1027" s="37" t="s">
        <v>15181</v>
      </c>
      <c r="C1027" s="37" t="s">
        <v>16533</v>
      </c>
      <c r="D1027" s="37" t="s">
        <v>16532</v>
      </c>
      <c r="E1027" s="37" t="s">
        <v>16531</v>
      </c>
      <c r="F1027" s="40">
        <v>43445</v>
      </c>
      <c r="G1027" s="40">
        <v>43497</v>
      </c>
      <c r="H1027" s="37">
        <v>24</v>
      </c>
      <c r="I1027" s="37" t="s">
        <v>53</v>
      </c>
      <c r="J1027" s="37" t="s">
        <v>54</v>
      </c>
      <c r="L1027" s="39">
        <v>10.14</v>
      </c>
      <c r="M1027" s="38">
        <v>0.33329999999999999</v>
      </c>
      <c r="N1027" s="37" t="s">
        <v>147</v>
      </c>
      <c r="O1027" s="37" t="s">
        <v>48</v>
      </c>
      <c r="P1027" s="37">
        <v>400</v>
      </c>
      <c r="Q1027" s="40">
        <v>44067</v>
      </c>
      <c r="R1027" s="40">
        <v>44232</v>
      </c>
      <c r="S1027" s="40">
        <v>44167</v>
      </c>
      <c r="T1027" s="42">
        <v>2900</v>
      </c>
      <c r="U1027" s="41">
        <v>7.25</v>
      </c>
      <c r="V1027" s="37" t="s">
        <v>65</v>
      </c>
      <c r="W1027" s="37" t="s">
        <v>56</v>
      </c>
      <c r="X1027" s="38">
        <v>0</v>
      </c>
      <c r="AB1027" s="39">
        <v>12.64</v>
      </c>
      <c r="AD1027" s="37" t="s">
        <v>16530</v>
      </c>
      <c r="AE1027" s="37" t="s">
        <v>1814</v>
      </c>
      <c r="AF1027" s="37" t="s">
        <v>82</v>
      </c>
      <c r="AG1027" s="37" t="s">
        <v>1131</v>
      </c>
    </row>
    <row r="1028" spans="1:33" hidden="1" x14ac:dyDescent="0.2">
      <c r="A1028" s="37" t="s">
        <v>16529</v>
      </c>
      <c r="B1028" s="37" t="s">
        <v>15181</v>
      </c>
      <c r="C1028" s="37" t="s">
        <v>16528</v>
      </c>
      <c r="D1028" s="37" t="s">
        <v>16527</v>
      </c>
      <c r="E1028" s="37" t="s">
        <v>16526</v>
      </c>
      <c r="F1028" s="40">
        <v>43455</v>
      </c>
      <c r="G1028" s="40">
        <v>43502</v>
      </c>
      <c r="H1028" s="37" t="s">
        <v>16525</v>
      </c>
      <c r="I1028" s="37" t="s">
        <v>126</v>
      </c>
      <c r="J1028" s="37" t="s">
        <v>158</v>
      </c>
      <c r="K1028" s="37" t="s">
        <v>2066</v>
      </c>
      <c r="L1028" s="39">
        <v>10.32</v>
      </c>
      <c r="M1028" s="37" t="s">
        <v>1887</v>
      </c>
      <c r="N1028" s="37" t="s">
        <v>79</v>
      </c>
      <c r="O1028" s="37" t="s">
        <v>167</v>
      </c>
      <c r="P1028" s="37">
        <v>57.5</v>
      </c>
      <c r="Q1028" s="40">
        <v>43770</v>
      </c>
      <c r="R1028" s="40">
        <v>43959</v>
      </c>
      <c r="S1028" s="40">
        <v>43958</v>
      </c>
      <c r="T1028" s="37">
        <v>186</v>
      </c>
      <c r="U1028" s="41">
        <v>3.25</v>
      </c>
      <c r="V1028" s="37" t="s">
        <v>49</v>
      </c>
      <c r="W1028" s="37" t="s">
        <v>167</v>
      </c>
      <c r="X1028" s="38">
        <v>0.90600000000000003</v>
      </c>
      <c r="AB1028" s="39">
        <v>4.25</v>
      </c>
      <c r="AC1028" s="39">
        <v>0.08</v>
      </c>
      <c r="AD1028" s="37" t="s">
        <v>16524</v>
      </c>
      <c r="AE1028" s="37" t="s">
        <v>1379</v>
      </c>
      <c r="AF1028" s="37" t="s">
        <v>112</v>
      </c>
      <c r="AG1028" s="37" t="s">
        <v>16523</v>
      </c>
    </row>
    <row r="1029" spans="1:33" hidden="1" x14ac:dyDescent="0.2">
      <c r="A1029" s="37" t="s">
        <v>16522</v>
      </c>
      <c r="B1029" s="37" t="s">
        <v>15181</v>
      </c>
      <c r="C1029" s="37" t="s">
        <v>16521</v>
      </c>
      <c r="D1029" s="37" t="s">
        <v>16520</v>
      </c>
      <c r="E1029" s="37" t="s">
        <v>16519</v>
      </c>
      <c r="F1029" s="40">
        <v>43423</v>
      </c>
      <c r="G1029" s="40">
        <v>43503</v>
      </c>
      <c r="H1029" s="37" t="s">
        <v>16318</v>
      </c>
      <c r="I1029" s="37" t="s">
        <v>137</v>
      </c>
      <c r="J1029" s="37" t="s">
        <v>54</v>
      </c>
      <c r="L1029" s="39">
        <v>10.27</v>
      </c>
      <c r="M1029" s="38">
        <v>1</v>
      </c>
      <c r="N1029" s="37" t="s">
        <v>79</v>
      </c>
      <c r="O1029" s="37" t="s">
        <v>48</v>
      </c>
      <c r="P1029" s="37">
        <v>172.5</v>
      </c>
      <c r="Q1029" s="40">
        <v>43808</v>
      </c>
      <c r="R1029" s="40">
        <v>44238</v>
      </c>
      <c r="S1029" s="40">
        <v>44187</v>
      </c>
      <c r="T1029" s="37">
        <v>299</v>
      </c>
      <c r="U1029" s="41">
        <v>1.72</v>
      </c>
      <c r="V1029" s="37" t="s">
        <v>66</v>
      </c>
      <c r="W1029" s="37" t="s">
        <v>56</v>
      </c>
      <c r="X1029" s="38">
        <v>0.93700000000000006</v>
      </c>
      <c r="AB1029" s="39">
        <v>15.61</v>
      </c>
      <c r="AD1029" s="37" t="s">
        <v>16518</v>
      </c>
      <c r="AE1029" s="37" t="s">
        <v>1810</v>
      </c>
      <c r="AF1029" s="37" t="s">
        <v>87</v>
      </c>
      <c r="AG1029" s="37" t="s">
        <v>16517</v>
      </c>
    </row>
    <row r="1030" spans="1:33" hidden="1" x14ac:dyDescent="0.2">
      <c r="A1030" s="37" t="s">
        <v>16516</v>
      </c>
      <c r="B1030" s="37" t="s">
        <v>15181</v>
      </c>
      <c r="C1030" s="37" t="s">
        <v>16515</v>
      </c>
      <c r="D1030" s="37" t="s">
        <v>16514</v>
      </c>
      <c r="E1030" s="37" t="s">
        <v>16513</v>
      </c>
      <c r="F1030" s="40">
        <v>43451</v>
      </c>
      <c r="G1030" s="40">
        <v>43504</v>
      </c>
      <c r="H1030" s="37">
        <v>24</v>
      </c>
      <c r="I1030" s="37" t="s">
        <v>53</v>
      </c>
      <c r="J1030" s="37" t="s">
        <v>54</v>
      </c>
      <c r="L1030" s="39">
        <v>10.18</v>
      </c>
      <c r="M1030" s="38">
        <v>0.33329999999999999</v>
      </c>
      <c r="N1030" s="37" t="s">
        <v>104</v>
      </c>
      <c r="O1030" s="37" t="s">
        <v>48</v>
      </c>
      <c r="P1030" s="37">
        <v>230</v>
      </c>
      <c r="Q1030" s="40">
        <v>44109</v>
      </c>
      <c r="R1030" s="40">
        <v>44239</v>
      </c>
      <c r="S1030" s="40">
        <v>44194</v>
      </c>
      <c r="T1030" s="37">
        <v>993</v>
      </c>
      <c r="U1030" s="41">
        <v>4.32</v>
      </c>
      <c r="V1030" s="37" t="s">
        <v>57</v>
      </c>
      <c r="W1030" s="37" t="s">
        <v>56</v>
      </c>
      <c r="X1030" s="38">
        <v>0</v>
      </c>
      <c r="AB1030" s="39">
        <v>1.52</v>
      </c>
      <c r="AD1030" s="37" t="s">
        <v>16512</v>
      </c>
      <c r="AE1030" s="37" t="s">
        <v>1814</v>
      </c>
      <c r="AF1030" s="37" t="s">
        <v>74</v>
      </c>
      <c r="AG1030" s="37" t="s">
        <v>16511</v>
      </c>
    </row>
    <row r="1031" spans="1:33" hidden="1" x14ac:dyDescent="0.2">
      <c r="A1031" s="37" t="s">
        <v>16510</v>
      </c>
      <c r="B1031" s="37" t="s">
        <v>15181</v>
      </c>
      <c r="C1031" s="37" t="s">
        <v>16509</v>
      </c>
      <c r="D1031" s="37" t="s">
        <v>16508</v>
      </c>
      <c r="E1031" s="37" t="s">
        <v>16507</v>
      </c>
      <c r="F1031" s="40">
        <v>43474</v>
      </c>
      <c r="G1031" s="40">
        <v>43518</v>
      </c>
      <c r="H1031" s="37">
        <v>24</v>
      </c>
      <c r="I1031" s="37" t="s">
        <v>53</v>
      </c>
      <c r="J1031" s="37" t="s">
        <v>54</v>
      </c>
      <c r="L1031" s="39">
        <v>10.18</v>
      </c>
      <c r="M1031" s="38">
        <v>0.33329999999999999</v>
      </c>
      <c r="N1031" s="37" t="s">
        <v>147</v>
      </c>
      <c r="O1031" s="37" t="s">
        <v>48</v>
      </c>
      <c r="P1031" s="37">
        <v>305.60000000000002</v>
      </c>
      <c r="Q1031" s="40">
        <v>44126</v>
      </c>
      <c r="R1031" s="40">
        <v>44253</v>
      </c>
      <c r="S1031" s="40">
        <v>44217</v>
      </c>
      <c r="T1031" s="37">
        <v>827</v>
      </c>
      <c r="U1031" s="41">
        <v>2.71</v>
      </c>
      <c r="V1031" s="37" t="s">
        <v>65</v>
      </c>
      <c r="W1031" s="37" t="s">
        <v>56</v>
      </c>
      <c r="X1031" s="38">
        <v>0</v>
      </c>
      <c r="AB1031" s="39">
        <v>1.68</v>
      </c>
      <c r="AC1031" s="39">
        <v>0.38</v>
      </c>
      <c r="AD1031" s="37" t="s">
        <v>16506</v>
      </c>
      <c r="AE1031" s="37" t="s">
        <v>1798</v>
      </c>
      <c r="AF1031" s="37" t="s">
        <v>52</v>
      </c>
      <c r="AG1031" s="37" t="s">
        <v>16505</v>
      </c>
    </row>
    <row r="1032" spans="1:33" hidden="1" x14ac:dyDescent="0.2">
      <c r="A1032" s="37" t="s">
        <v>16504</v>
      </c>
      <c r="B1032" s="37" t="s">
        <v>15181</v>
      </c>
      <c r="C1032" s="37" t="s">
        <v>16503</v>
      </c>
      <c r="D1032" s="37" t="s">
        <v>16502</v>
      </c>
      <c r="E1032" s="37" t="s">
        <v>16501</v>
      </c>
      <c r="F1032" s="40">
        <v>43483</v>
      </c>
      <c r="G1032" s="40">
        <v>43524</v>
      </c>
      <c r="H1032" s="37">
        <v>24</v>
      </c>
      <c r="I1032" s="37" t="s">
        <v>53</v>
      </c>
      <c r="J1032" s="37" t="s">
        <v>54</v>
      </c>
      <c r="L1032" s="39">
        <v>10.15</v>
      </c>
      <c r="M1032" s="38">
        <v>0.33329999999999999</v>
      </c>
      <c r="N1032" s="37" t="s">
        <v>235</v>
      </c>
      <c r="O1032" s="37" t="s">
        <v>48</v>
      </c>
      <c r="P1032" s="37">
        <v>280</v>
      </c>
      <c r="Q1032" s="40">
        <v>44046</v>
      </c>
      <c r="R1032" s="40">
        <v>44259</v>
      </c>
      <c r="S1032" s="40">
        <v>44127</v>
      </c>
      <c r="T1032" s="37">
        <v>965</v>
      </c>
      <c r="U1032" s="41">
        <v>3.45</v>
      </c>
      <c r="V1032" s="37" t="s">
        <v>65</v>
      </c>
      <c r="W1032" s="37" t="s">
        <v>56</v>
      </c>
      <c r="X1032" s="38">
        <v>0</v>
      </c>
      <c r="AB1032" s="39">
        <v>2.15</v>
      </c>
      <c r="AD1032" s="37" t="s">
        <v>16500</v>
      </c>
      <c r="AE1032" s="37" t="s">
        <v>1814</v>
      </c>
      <c r="AF1032" s="37" t="s">
        <v>52</v>
      </c>
      <c r="AG1032" s="37" t="s">
        <v>16499</v>
      </c>
    </row>
    <row r="1033" spans="1:33" hidden="1" x14ac:dyDescent="0.2">
      <c r="A1033" s="37" t="s">
        <v>16498</v>
      </c>
      <c r="B1033" s="37" t="s">
        <v>15181</v>
      </c>
      <c r="C1033" s="37" t="s">
        <v>16497</v>
      </c>
      <c r="D1033" s="37" t="s">
        <v>16496</v>
      </c>
      <c r="E1033" s="37" t="s">
        <v>16495</v>
      </c>
      <c r="F1033" s="40">
        <v>43503</v>
      </c>
      <c r="G1033" s="40">
        <v>43524</v>
      </c>
      <c r="H1033" s="37">
        <v>24</v>
      </c>
      <c r="I1033" s="37" t="s">
        <v>69</v>
      </c>
      <c r="J1033" s="37" t="s">
        <v>54</v>
      </c>
      <c r="L1033" s="39">
        <v>10.17</v>
      </c>
      <c r="M1033" s="38">
        <v>0.5</v>
      </c>
      <c r="N1033" s="37" t="s">
        <v>57</v>
      </c>
      <c r="O1033" s="37" t="s">
        <v>56</v>
      </c>
      <c r="P1033" s="37">
        <v>233</v>
      </c>
      <c r="Q1033" s="40">
        <v>44001</v>
      </c>
      <c r="R1033" s="40">
        <v>44259</v>
      </c>
      <c r="S1033" s="40">
        <v>44105</v>
      </c>
      <c r="T1033" s="42">
        <v>1097</v>
      </c>
      <c r="U1033" s="41">
        <v>4.71</v>
      </c>
      <c r="V1033" s="37" t="s">
        <v>65</v>
      </c>
      <c r="W1033" s="37" t="s">
        <v>56</v>
      </c>
      <c r="X1033" s="38">
        <v>0</v>
      </c>
      <c r="AB1033" s="39">
        <v>3.88</v>
      </c>
      <c r="AD1033" s="37" t="s">
        <v>16494</v>
      </c>
      <c r="AE1033" s="37" t="s">
        <v>1895</v>
      </c>
      <c r="AF1033" s="37" t="s">
        <v>90</v>
      </c>
      <c r="AG1033" s="37" t="s">
        <v>361</v>
      </c>
    </row>
    <row r="1034" spans="1:33" hidden="1" x14ac:dyDescent="0.2">
      <c r="A1034" s="37" t="s">
        <v>16493</v>
      </c>
      <c r="B1034" s="37" t="s">
        <v>15181</v>
      </c>
      <c r="C1034" s="37" t="s">
        <v>16492</v>
      </c>
      <c r="D1034" s="37" t="s">
        <v>16491</v>
      </c>
      <c r="E1034" s="37" t="s">
        <v>16490</v>
      </c>
      <c r="F1034" s="40">
        <v>43507</v>
      </c>
      <c r="G1034" s="40">
        <v>43525</v>
      </c>
      <c r="H1034" s="37" t="s">
        <v>16289</v>
      </c>
      <c r="I1034" s="37" t="s">
        <v>162</v>
      </c>
      <c r="J1034" s="37" t="s">
        <v>54</v>
      </c>
      <c r="L1034" s="39">
        <v>10.29</v>
      </c>
      <c r="M1034" s="38">
        <v>0.75</v>
      </c>
      <c r="N1034" s="37" t="s">
        <v>66</v>
      </c>
      <c r="O1034" s="37" t="s">
        <v>56</v>
      </c>
      <c r="P1034" s="37">
        <v>300.2</v>
      </c>
      <c r="Q1034" s="40">
        <v>44061</v>
      </c>
      <c r="R1034" s="40">
        <v>44196</v>
      </c>
      <c r="S1034" s="40">
        <v>44186</v>
      </c>
      <c r="T1034" s="42">
        <v>1841</v>
      </c>
      <c r="U1034" s="41">
        <v>6.07</v>
      </c>
      <c r="V1034" s="37" t="s">
        <v>65</v>
      </c>
      <c r="W1034" s="37" t="s">
        <v>56</v>
      </c>
      <c r="X1034" s="38">
        <v>7.0000000000000001E-3</v>
      </c>
      <c r="AB1034" s="39">
        <v>5</v>
      </c>
      <c r="AC1034" s="39">
        <v>1.1200000000000001</v>
      </c>
      <c r="AD1034" s="37" t="s">
        <v>16489</v>
      </c>
      <c r="AE1034" s="37" t="s">
        <v>822</v>
      </c>
      <c r="AF1034" s="37" t="s">
        <v>52</v>
      </c>
      <c r="AG1034" s="37" t="s">
        <v>16488</v>
      </c>
    </row>
    <row r="1035" spans="1:33" hidden="1" x14ac:dyDescent="0.2">
      <c r="A1035" s="37" t="s">
        <v>16487</v>
      </c>
      <c r="B1035" s="37" t="s">
        <v>15181</v>
      </c>
      <c r="C1035" s="37" t="s">
        <v>16486</v>
      </c>
      <c r="D1035" s="37" t="s">
        <v>16485</v>
      </c>
      <c r="E1035" s="37" t="s">
        <v>16484</v>
      </c>
      <c r="F1035" s="40">
        <v>43509</v>
      </c>
      <c r="G1035" s="40">
        <v>43529</v>
      </c>
      <c r="H1035" s="37" t="s">
        <v>16483</v>
      </c>
      <c r="I1035" s="37" t="s">
        <v>137</v>
      </c>
      <c r="J1035" s="37" t="s">
        <v>54</v>
      </c>
      <c r="L1035" s="39">
        <v>10.11</v>
      </c>
      <c r="M1035" s="38">
        <v>1</v>
      </c>
      <c r="N1035" s="37" t="s">
        <v>276</v>
      </c>
      <c r="O1035" s="37" t="s">
        <v>48</v>
      </c>
      <c r="P1035" s="37">
        <v>276</v>
      </c>
      <c r="Q1035" s="40">
        <v>44228</v>
      </c>
      <c r="R1035" s="40">
        <v>44408</v>
      </c>
      <c r="S1035" s="40">
        <v>44400</v>
      </c>
      <c r="T1035" s="42">
        <v>3000</v>
      </c>
      <c r="U1035" s="41">
        <v>10.87</v>
      </c>
      <c r="V1035" s="37" t="s">
        <v>65</v>
      </c>
      <c r="W1035" s="37" t="s">
        <v>48</v>
      </c>
      <c r="X1035" s="38">
        <v>4.0000000000000001E-3</v>
      </c>
      <c r="AB1035" s="39">
        <v>7.83</v>
      </c>
      <c r="AC1035" s="39">
        <v>1.67</v>
      </c>
      <c r="AD1035" s="37" t="s">
        <v>16482</v>
      </c>
      <c r="AE1035" s="37" t="s">
        <v>1781</v>
      </c>
      <c r="AF1035" s="37" t="s">
        <v>200</v>
      </c>
      <c r="AG1035" s="37" t="s">
        <v>276</v>
      </c>
    </row>
    <row r="1036" spans="1:33" hidden="1" x14ac:dyDescent="0.2">
      <c r="A1036" s="37" t="s">
        <v>16481</v>
      </c>
      <c r="B1036" s="37" t="s">
        <v>15181</v>
      </c>
      <c r="C1036" s="37" t="s">
        <v>16480</v>
      </c>
      <c r="D1036" s="37" t="s">
        <v>16479</v>
      </c>
      <c r="E1036" s="37" t="s">
        <v>16478</v>
      </c>
      <c r="F1036" s="40">
        <v>43112</v>
      </c>
      <c r="G1036" s="40">
        <v>43532</v>
      </c>
      <c r="H1036" s="37" t="s">
        <v>594</v>
      </c>
      <c r="I1036" s="37" t="s">
        <v>69</v>
      </c>
      <c r="J1036" s="37" t="s">
        <v>54</v>
      </c>
      <c r="L1036" s="39">
        <v>10.14</v>
      </c>
      <c r="M1036" s="38">
        <v>0.5</v>
      </c>
      <c r="N1036" s="37" t="s">
        <v>79</v>
      </c>
      <c r="O1036" s="37" t="s">
        <v>48</v>
      </c>
      <c r="P1036" s="37">
        <v>250</v>
      </c>
      <c r="Q1036" s="40">
        <v>44210</v>
      </c>
      <c r="R1036" s="40">
        <v>44377</v>
      </c>
      <c r="S1036" s="40">
        <v>44365</v>
      </c>
      <c r="T1036" s="37">
        <v>840</v>
      </c>
      <c r="U1036" s="41">
        <v>3.36</v>
      </c>
      <c r="V1036" s="37" t="s">
        <v>49</v>
      </c>
      <c r="W1036" s="37" t="s">
        <v>56</v>
      </c>
      <c r="X1036" s="38">
        <v>0.61299999999999999</v>
      </c>
      <c r="AB1036" s="39">
        <v>4.4000000000000004</v>
      </c>
      <c r="AC1036" s="39">
        <v>0.44</v>
      </c>
      <c r="AD1036" s="37" t="s">
        <v>16477</v>
      </c>
      <c r="AE1036" s="37" t="s">
        <v>1782</v>
      </c>
      <c r="AF1036" s="37" t="s">
        <v>96</v>
      </c>
      <c r="AG1036" s="37" t="s">
        <v>16476</v>
      </c>
    </row>
    <row r="1037" spans="1:33" hidden="1" x14ac:dyDescent="0.2">
      <c r="A1037" s="37" t="s">
        <v>16475</v>
      </c>
      <c r="B1037" s="37" t="s">
        <v>15181</v>
      </c>
      <c r="C1037" s="37" t="s">
        <v>16474</v>
      </c>
      <c r="D1037" s="37" t="s">
        <v>16473</v>
      </c>
      <c r="E1037" s="37" t="s">
        <v>16472</v>
      </c>
      <c r="F1037" s="40">
        <v>43521</v>
      </c>
      <c r="G1037" s="40">
        <v>43539</v>
      </c>
      <c r="H1037" s="37">
        <v>24</v>
      </c>
      <c r="I1037" s="37" t="s">
        <v>69</v>
      </c>
      <c r="J1037" s="37" t="s">
        <v>54</v>
      </c>
      <c r="L1037" s="39">
        <v>10.18</v>
      </c>
      <c r="M1037" s="38">
        <v>0.5</v>
      </c>
      <c r="N1037" s="37" t="s">
        <v>49</v>
      </c>
      <c r="O1037" s="37" t="s">
        <v>48</v>
      </c>
      <c r="P1037" s="37">
        <v>300.2</v>
      </c>
      <c r="Q1037" s="40">
        <v>44069</v>
      </c>
      <c r="R1037" s="40">
        <v>44274</v>
      </c>
      <c r="S1037" s="40">
        <v>44174</v>
      </c>
      <c r="T1037" s="42">
        <v>1836</v>
      </c>
      <c r="U1037" s="41">
        <v>6.12</v>
      </c>
      <c r="V1037" s="37" t="s">
        <v>49</v>
      </c>
      <c r="W1037" s="37" t="s">
        <v>56</v>
      </c>
      <c r="X1037" s="38">
        <v>1E-3</v>
      </c>
      <c r="AB1037" s="39">
        <v>3.76</v>
      </c>
      <c r="AD1037" s="37" t="s">
        <v>16471</v>
      </c>
      <c r="AE1037" s="37" t="s">
        <v>1784</v>
      </c>
      <c r="AF1037" s="37" t="s">
        <v>52</v>
      </c>
      <c r="AG1037" s="37" t="s">
        <v>16470</v>
      </c>
    </row>
    <row r="1038" spans="1:33" hidden="1" x14ac:dyDescent="0.2">
      <c r="A1038" s="37" t="s">
        <v>16469</v>
      </c>
      <c r="B1038" s="37" t="s">
        <v>15181</v>
      </c>
      <c r="C1038" s="37" t="s">
        <v>16468</v>
      </c>
      <c r="D1038" s="37" t="s">
        <v>16467</v>
      </c>
      <c r="E1038" s="37" t="s">
        <v>16466</v>
      </c>
      <c r="F1038" s="40">
        <v>43515</v>
      </c>
      <c r="G1038" s="40">
        <v>43544</v>
      </c>
      <c r="H1038" s="37" t="s">
        <v>16465</v>
      </c>
      <c r="I1038" s="37" t="s">
        <v>69</v>
      </c>
      <c r="J1038" s="37" t="s">
        <v>54</v>
      </c>
      <c r="L1038" s="39">
        <v>10.16</v>
      </c>
      <c r="M1038" s="38">
        <v>0.5</v>
      </c>
      <c r="N1038" s="37" t="s">
        <v>72</v>
      </c>
      <c r="O1038" s="37" t="s">
        <v>48</v>
      </c>
      <c r="P1038" s="37">
        <v>150.69999999999999</v>
      </c>
      <c r="Q1038" s="40">
        <v>44011</v>
      </c>
      <c r="R1038" s="40">
        <v>44138</v>
      </c>
      <c r="S1038" s="40">
        <v>44117</v>
      </c>
      <c r="T1038" s="37">
        <v>423</v>
      </c>
      <c r="U1038" s="41">
        <v>2.81</v>
      </c>
      <c r="V1038" s="37" t="s">
        <v>72</v>
      </c>
      <c r="W1038" s="37" t="s">
        <v>56</v>
      </c>
      <c r="X1038" s="38">
        <v>0</v>
      </c>
      <c r="AB1038" s="39">
        <v>1.62</v>
      </c>
      <c r="AD1038" s="37" t="s">
        <v>16464</v>
      </c>
      <c r="AE1038" s="37" t="s">
        <v>1419</v>
      </c>
      <c r="AF1038" s="37" t="s">
        <v>586</v>
      </c>
      <c r="AG1038" s="37" t="s">
        <v>1271</v>
      </c>
    </row>
    <row r="1039" spans="1:33" hidden="1" x14ac:dyDescent="0.2">
      <c r="A1039" s="37" t="s">
        <v>16463</v>
      </c>
      <c r="B1039" s="37" t="s">
        <v>15181</v>
      </c>
      <c r="C1039" s="37" t="s">
        <v>16462</v>
      </c>
      <c r="D1039" s="37" t="s">
        <v>16461</v>
      </c>
      <c r="E1039" s="37" t="s">
        <v>16460</v>
      </c>
      <c r="F1039" s="40">
        <v>43518</v>
      </c>
      <c r="G1039" s="40">
        <v>43552</v>
      </c>
      <c r="H1039" s="37" t="s">
        <v>1578</v>
      </c>
      <c r="I1039" s="37" t="s">
        <v>126</v>
      </c>
      <c r="J1039" s="37" t="s">
        <v>158</v>
      </c>
      <c r="K1039" s="37" t="s">
        <v>2066</v>
      </c>
      <c r="L1039" s="39">
        <v>10.3</v>
      </c>
      <c r="M1039" s="37" t="s">
        <v>1887</v>
      </c>
      <c r="N1039" s="37" t="s">
        <v>79</v>
      </c>
      <c r="O1039" s="37" t="s">
        <v>167</v>
      </c>
      <c r="P1039" s="37">
        <v>57.5</v>
      </c>
      <c r="Q1039" s="40">
        <v>43656</v>
      </c>
      <c r="R1039" s="40">
        <v>44104</v>
      </c>
      <c r="S1039" s="40">
        <v>44104</v>
      </c>
      <c r="T1039" s="37">
        <v>276</v>
      </c>
      <c r="U1039" s="41">
        <v>4.8</v>
      </c>
      <c r="V1039" s="37" t="s">
        <v>49</v>
      </c>
      <c r="W1039" s="37" t="s">
        <v>167</v>
      </c>
      <c r="X1039" s="38">
        <v>0.59499999999999997</v>
      </c>
      <c r="AB1039" s="39">
        <v>1.66</v>
      </c>
      <c r="AD1039" s="37" t="s">
        <v>16459</v>
      </c>
      <c r="AE1039" s="37" t="s">
        <v>1379</v>
      </c>
      <c r="AF1039" s="37" t="s">
        <v>112</v>
      </c>
      <c r="AG1039" s="37" t="s">
        <v>167</v>
      </c>
    </row>
    <row r="1040" spans="1:33" hidden="1" x14ac:dyDescent="0.2">
      <c r="A1040" s="37" t="s">
        <v>16458</v>
      </c>
      <c r="B1040" s="37" t="s">
        <v>15181</v>
      </c>
      <c r="C1040" s="37" t="s">
        <v>16457</v>
      </c>
      <c r="D1040" s="37" t="s">
        <v>16456</v>
      </c>
      <c r="E1040" s="37" t="s">
        <v>16455</v>
      </c>
      <c r="F1040" s="40">
        <v>43539</v>
      </c>
      <c r="G1040" s="40">
        <v>43559</v>
      </c>
      <c r="H1040" s="37">
        <v>24</v>
      </c>
      <c r="I1040" s="37" t="s">
        <v>69</v>
      </c>
      <c r="J1040" s="37" t="s">
        <v>54</v>
      </c>
      <c r="L1040" s="39">
        <v>10.199999999999999</v>
      </c>
      <c r="M1040" s="38">
        <v>0.5</v>
      </c>
      <c r="N1040" s="37" t="s">
        <v>79</v>
      </c>
      <c r="O1040" s="37" t="s">
        <v>93</v>
      </c>
      <c r="P1040" s="37">
        <v>287.5</v>
      </c>
      <c r="Q1040" s="40">
        <v>44117</v>
      </c>
      <c r="R1040" s="40">
        <v>44294</v>
      </c>
      <c r="S1040" s="40">
        <v>44287</v>
      </c>
      <c r="T1040" s="42">
        <v>2012</v>
      </c>
      <c r="U1040" s="41">
        <v>7</v>
      </c>
      <c r="V1040" s="37" t="s">
        <v>72</v>
      </c>
      <c r="W1040" s="37" t="s">
        <v>56</v>
      </c>
      <c r="X1040" s="38">
        <v>0.68700000000000006</v>
      </c>
      <c r="AB1040" s="39">
        <v>2.93</v>
      </c>
      <c r="AC1040" s="39">
        <v>0.41</v>
      </c>
      <c r="AD1040" s="37" t="s">
        <v>16454</v>
      </c>
      <c r="AE1040" s="37" t="s">
        <v>1782</v>
      </c>
      <c r="AF1040" s="37" t="s">
        <v>87</v>
      </c>
      <c r="AG1040" s="37" t="s">
        <v>16453</v>
      </c>
    </row>
    <row r="1041" spans="1:33" hidden="1" x14ac:dyDescent="0.2">
      <c r="A1041" s="37" t="s">
        <v>16452</v>
      </c>
      <c r="B1041" s="37" t="s">
        <v>15181</v>
      </c>
      <c r="C1041" s="37" t="s">
        <v>1474</v>
      </c>
      <c r="D1041" s="37" t="s">
        <v>16451</v>
      </c>
      <c r="E1041" s="37" t="s">
        <v>16450</v>
      </c>
      <c r="F1041" s="40">
        <v>43538</v>
      </c>
      <c r="G1041" s="40">
        <v>43564</v>
      </c>
      <c r="H1041" s="37">
        <v>18</v>
      </c>
      <c r="I1041" s="37" t="s">
        <v>69</v>
      </c>
      <c r="J1041" s="37" t="s">
        <v>54</v>
      </c>
      <c r="L1041" s="39">
        <v>10.1</v>
      </c>
      <c r="M1041" s="38">
        <v>0.5</v>
      </c>
      <c r="N1041" s="37" t="s">
        <v>79</v>
      </c>
      <c r="O1041" s="37" t="s">
        <v>48</v>
      </c>
      <c r="P1041" s="37">
        <v>143.80000000000001</v>
      </c>
      <c r="Q1041" s="40">
        <v>43811</v>
      </c>
      <c r="R1041" s="40">
        <v>44115</v>
      </c>
      <c r="S1041" s="40">
        <v>43875</v>
      </c>
      <c r="T1041" s="37">
        <v>553</v>
      </c>
      <c r="U1041" s="41">
        <v>3.85</v>
      </c>
      <c r="V1041" s="37" t="s">
        <v>66</v>
      </c>
      <c r="W1041" s="37" t="s">
        <v>56</v>
      </c>
      <c r="X1041" s="38">
        <v>7.2999999999999995E-2</v>
      </c>
      <c r="AB1041" s="39">
        <v>12</v>
      </c>
      <c r="AD1041" s="37" t="s">
        <v>16449</v>
      </c>
      <c r="AE1041" s="37" t="s">
        <v>1865</v>
      </c>
      <c r="AF1041" s="37" t="s">
        <v>111</v>
      </c>
      <c r="AG1041" s="37" t="s">
        <v>1473</v>
      </c>
    </row>
    <row r="1042" spans="1:33" hidden="1" x14ac:dyDescent="0.2">
      <c r="A1042" s="37" t="s">
        <v>16448</v>
      </c>
      <c r="B1042" s="37" t="s">
        <v>15181</v>
      </c>
      <c r="C1042" s="37" t="s">
        <v>16447</v>
      </c>
      <c r="D1042" s="37" t="s">
        <v>16446</v>
      </c>
      <c r="E1042" s="37" t="s">
        <v>16445</v>
      </c>
      <c r="F1042" s="40">
        <v>43560</v>
      </c>
      <c r="G1042" s="40">
        <v>43581</v>
      </c>
      <c r="H1042" s="37">
        <v>24</v>
      </c>
      <c r="I1042" s="37" t="s">
        <v>69</v>
      </c>
      <c r="J1042" s="37" t="s">
        <v>54</v>
      </c>
      <c r="L1042" s="39">
        <v>10.17</v>
      </c>
      <c r="M1042" s="38">
        <v>0.5</v>
      </c>
      <c r="N1042" s="37" t="s">
        <v>147</v>
      </c>
      <c r="O1042" s="37" t="s">
        <v>48</v>
      </c>
      <c r="P1042" s="37">
        <v>300</v>
      </c>
      <c r="Q1042" s="40">
        <v>43818</v>
      </c>
      <c r="R1042" s="40">
        <v>44316</v>
      </c>
      <c r="S1042" s="40">
        <v>44007</v>
      </c>
      <c r="T1042" s="37">
        <v>439</v>
      </c>
      <c r="U1042" s="41">
        <v>1.46</v>
      </c>
      <c r="V1042" s="37" t="s">
        <v>310</v>
      </c>
      <c r="W1042" s="37" t="s">
        <v>56</v>
      </c>
      <c r="X1042" s="38">
        <v>0.11899999999999999</v>
      </c>
      <c r="AB1042" s="39">
        <v>8.7200000000000006</v>
      </c>
      <c r="AC1042" s="39">
        <v>0.69</v>
      </c>
      <c r="AD1042" s="37" t="s">
        <v>16444</v>
      </c>
      <c r="AE1042" s="37" t="s">
        <v>1419</v>
      </c>
      <c r="AF1042" s="37" t="s">
        <v>52</v>
      </c>
      <c r="AG1042" s="37" t="s">
        <v>16443</v>
      </c>
    </row>
    <row r="1043" spans="1:33" hidden="1" x14ac:dyDescent="0.2">
      <c r="A1043" s="37" t="s">
        <v>16442</v>
      </c>
      <c r="B1043" s="37" t="s">
        <v>15181</v>
      </c>
      <c r="C1043" s="37" t="s">
        <v>826</v>
      </c>
      <c r="D1043" s="37" t="s">
        <v>16441</v>
      </c>
      <c r="E1043" s="37" t="s">
        <v>16440</v>
      </c>
      <c r="F1043" s="40">
        <v>43573</v>
      </c>
      <c r="G1043" s="40">
        <v>43592</v>
      </c>
      <c r="H1043" s="37">
        <v>24</v>
      </c>
      <c r="I1043" s="37" t="s">
        <v>53</v>
      </c>
      <c r="J1043" s="37" t="s">
        <v>54</v>
      </c>
      <c r="L1043" s="39">
        <v>10.130000000000001</v>
      </c>
      <c r="M1043" s="38">
        <v>0.33329999999999999</v>
      </c>
      <c r="N1043" s="37" t="s">
        <v>147</v>
      </c>
      <c r="O1043" s="37" t="s">
        <v>48</v>
      </c>
      <c r="P1043" s="37">
        <v>316.3</v>
      </c>
      <c r="Q1043" s="40">
        <v>44011</v>
      </c>
      <c r="R1043" s="40">
        <v>44325</v>
      </c>
      <c r="S1043" s="40">
        <v>44194</v>
      </c>
      <c r="T1043" s="37">
        <v>745</v>
      </c>
      <c r="U1043" s="41">
        <v>2.36</v>
      </c>
      <c r="V1043" s="37" t="s">
        <v>140</v>
      </c>
      <c r="W1043" s="37" t="s">
        <v>56</v>
      </c>
      <c r="X1043" s="38">
        <v>0</v>
      </c>
      <c r="AB1043" s="39">
        <v>6.39</v>
      </c>
      <c r="AD1043" s="37" t="s">
        <v>16439</v>
      </c>
      <c r="AE1043" s="37" t="s">
        <v>1796</v>
      </c>
      <c r="AF1043" s="37" t="s">
        <v>111</v>
      </c>
      <c r="AG1043" s="37" t="s">
        <v>15702</v>
      </c>
    </row>
    <row r="1044" spans="1:33" hidden="1" x14ac:dyDescent="0.2">
      <c r="A1044" s="37" t="s">
        <v>16438</v>
      </c>
      <c r="B1044" s="37" t="s">
        <v>15181</v>
      </c>
      <c r="C1044" s="37" t="s">
        <v>16437</v>
      </c>
      <c r="D1044" s="37" t="s">
        <v>16436</v>
      </c>
      <c r="E1044" s="37" t="s">
        <v>16435</v>
      </c>
      <c r="F1044" s="40">
        <v>43566</v>
      </c>
      <c r="G1044" s="40">
        <v>43595</v>
      </c>
      <c r="H1044" s="37">
        <v>24</v>
      </c>
      <c r="I1044" s="37" t="s">
        <v>53</v>
      </c>
      <c r="J1044" s="37" t="s">
        <v>54</v>
      </c>
      <c r="L1044" s="39">
        <v>10.1</v>
      </c>
      <c r="M1044" s="38">
        <v>0.33329999999999999</v>
      </c>
      <c r="N1044" s="37" t="s">
        <v>79</v>
      </c>
      <c r="O1044" s="37" t="s">
        <v>48</v>
      </c>
      <c r="P1044" s="37">
        <v>400</v>
      </c>
      <c r="Q1044" s="40">
        <v>43822</v>
      </c>
      <c r="R1044" s="40">
        <v>44330</v>
      </c>
      <c r="S1044" s="40">
        <v>43944</v>
      </c>
      <c r="T1044" s="42">
        <v>2700</v>
      </c>
      <c r="U1044" s="41">
        <v>6.75</v>
      </c>
      <c r="V1044" s="37" t="s">
        <v>140</v>
      </c>
      <c r="W1044" s="37" t="s">
        <v>56</v>
      </c>
      <c r="X1044" s="38">
        <v>0</v>
      </c>
      <c r="AB1044" s="39">
        <v>17.510000000000002</v>
      </c>
      <c r="AD1044" s="37" t="s">
        <v>16434</v>
      </c>
      <c r="AE1044" s="37" t="s">
        <v>1814</v>
      </c>
      <c r="AF1044" s="37" t="s">
        <v>111</v>
      </c>
      <c r="AG1044" s="37" t="s">
        <v>118</v>
      </c>
    </row>
    <row r="1045" spans="1:33" hidden="1" x14ac:dyDescent="0.2">
      <c r="A1045" s="37" t="s">
        <v>16433</v>
      </c>
      <c r="B1045" s="37" t="s">
        <v>15181</v>
      </c>
      <c r="C1045" s="37" t="s">
        <v>16432</v>
      </c>
      <c r="D1045" s="37" t="s">
        <v>16431</v>
      </c>
      <c r="E1045" s="37" t="s">
        <v>16430</v>
      </c>
      <c r="F1045" s="40">
        <v>43571</v>
      </c>
      <c r="G1045" s="40">
        <v>43595</v>
      </c>
      <c r="H1045" s="37">
        <v>24</v>
      </c>
      <c r="I1045" s="37" t="s">
        <v>137</v>
      </c>
      <c r="J1045" s="37" t="s">
        <v>158</v>
      </c>
      <c r="L1045" s="39">
        <v>10.09</v>
      </c>
      <c r="M1045" s="38">
        <v>0.5</v>
      </c>
      <c r="N1045" s="37" t="s">
        <v>130</v>
      </c>
      <c r="O1045" s="37" t="s">
        <v>16429</v>
      </c>
      <c r="P1045" s="37">
        <v>115</v>
      </c>
      <c r="Q1045" s="40">
        <v>43740</v>
      </c>
      <c r="R1045" s="40">
        <v>44330</v>
      </c>
      <c r="S1045" s="40">
        <v>43817</v>
      </c>
      <c r="T1045" s="37">
        <v>555</v>
      </c>
      <c r="U1045" s="41">
        <v>4.83</v>
      </c>
      <c r="V1045" s="37" t="s">
        <v>130</v>
      </c>
      <c r="W1045" s="37" t="s">
        <v>56</v>
      </c>
      <c r="X1045" s="38">
        <v>0</v>
      </c>
      <c r="AB1045" s="39">
        <v>5.36</v>
      </c>
      <c r="AD1045" s="37" t="s">
        <v>16428</v>
      </c>
      <c r="AE1045" s="37" t="s">
        <v>1379</v>
      </c>
      <c r="AF1045" s="37" t="s">
        <v>112</v>
      </c>
      <c r="AG1045" s="37" t="s">
        <v>16427</v>
      </c>
    </row>
    <row r="1046" spans="1:33" hidden="1" x14ac:dyDescent="0.2">
      <c r="A1046" s="37" t="s">
        <v>16426</v>
      </c>
      <c r="B1046" s="37" t="s">
        <v>15181</v>
      </c>
      <c r="C1046" s="37" t="s">
        <v>16425</v>
      </c>
      <c r="D1046" s="37" t="s">
        <v>16424</v>
      </c>
      <c r="E1046" s="37" t="s">
        <v>16423</v>
      </c>
      <c r="F1046" s="40">
        <v>43581</v>
      </c>
      <c r="G1046" s="40">
        <v>43606</v>
      </c>
      <c r="H1046" s="37" t="s">
        <v>16422</v>
      </c>
      <c r="I1046" s="37" t="s">
        <v>69</v>
      </c>
      <c r="J1046" s="37" t="s">
        <v>54</v>
      </c>
      <c r="L1046" s="39">
        <v>10.199999999999999</v>
      </c>
      <c r="M1046" s="38">
        <v>0.5</v>
      </c>
      <c r="N1046" s="37" t="s">
        <v>79</v>
      </c>
      <c r="O1046" s="37" t="s">
        <v>48</v>
      </c>
      <c r="P1046" s="37">
        <v>287.5</v>
      </c>
      <c r="Q1046" s="40">
        <v>44204</v>
      </c>
      <c r="R1046" s="40">
        <v>44408</v>
      </c>
      <c r="S1046" s="40">
        <v>44393</v>
      </c>
      <c r="T1046" s="42">
        <v>1293</v>
      </c>
      <c r="U1046" s="41">
        <v>4.5</v>
      </c>
      <c r="V1046" s="37" t="s">
        <v>130</v>
      </c>
      <c r="W1046" s="37" t="s">
        <v>56</v>
      </c>
      <c r="X1046" s="38">
        <v>0.88200000000000001</v>
      </c>
      <c r="AB1046" s="39">
        <v>8.15</v>
      </c>
      <c r="AC1046" s="39">
        <v>1.1100000000000001</v>
      </c>
      <c r="AD1046" s="37" t="s">
        <v>16421</v>
      </c>
      <c r="AE1046" s="37" t="s">
        <v>1419</v>
      </c>
      <c r="AF1046" s="37" t="s">
        <v>52</v>
      </c>
      <c r="AG1046" s="37" t="s">
        <v>118</v>
      </c>
    </row>
    <row r="1047" spans="1:33" hidden="1" x14ac:dyDescent="0.2">
      <c r="A1047" s="37" t="s">
        <v>16420</v>
      </c>
      <c r="B1047" s="37" t="s">
        <v>15181</v>
      </c>
      <c r="C1047" s="37" t="s">
        <v>16419</v>
      </c>
      <c r="D1047" s="37" t="s">
        <v>16418</v>
      </c>
      <c r="E1047" s="37" t="s">
        <v>16417</v>
      </c>
      <c r="F1047" s="40">
        <v>43581</v>
      </c>
      <c r="G1047" s="40">
        <v>43615</v>
      </c>
      <c r="H1047" s="37" t="s">
        <v>749</v>
      </c>
      <c r="I1047" s="37" t="s">
        <v>126</v>
      </c>
      <c r="J1047" s="37" t="s">
        <v>54</v>
      </c>
      <c r="K1047" s="37" t="s">
        <v>2066</v>
      </c>
      <c r="L1047" s="39">
        <v>10.18</v>
      </c>
      <c r="M1047" s="37" t="s">
        <v>1887</v>
      </c>
      <c r="N1047" s="37" t="s">
        <v>72</v>
      </c>
      <c r="O1047" s="37" t="s">
        <v>167</v>
      </c>
      <c r="P1047" s="37">
        <v>115</v>
      </c>
      <c r="Q1047" s="40">
        <v>43901</v>
      </c>
      <c r="R1047" s="40">
        <v>44077</v>
      </c>
      <c r="S1047" s="40">
        <v>43998</v>
      </c>
      <c r="T1047" s="37">
        <v>125</v>
      </c>
      <c r="U1047" s="41">
        <v>1.0900000000000001</v>
      </c>
      <c r="V1047" s="37" t="s">
        <v>72</v>
      </c>
      <c r="W1047" s="37" t="s">
        <v>167</v>
      </c>
      <c r="X1047" s="38">
        <v>0.96399999999999997</v>
      </c>
      <c r="AB1047" s="39">
        <v>0.73</v>
      </c>
      <c r="AC1047" s="39">
        <v>0.08</v>
      </c>
      <c r="AD1047" s="37" t="s">
        <v>16416</v>
      </c>
      <c r="AE1047" s="37" t="s">
        <v>1976</v>
      </c>
      <c r="AF1047" s="37" t="s">
        <v>52</v>
      </c>
      <c r="AG1047" s="37" t="s">
        <v>16415</v>
      </c>
    </row>
    <row r="1048" spans="1:33" hidden="1" x14ac:dyDescent="0.2">
      <c r="A1048" s="37" t="s">
        <v>16414</v>
      </c>
      <c r="B1048" s="37" t="s">
        <v>15181</v>
      </c>
      <c r="C1048" s="37" t="s">
        <v>16413</v>
      </c>
      <c r="D1048" s="37" t="s">
        <v>16412</v>
      </c>
      <c r="E1048" s="37" t="s">
        <v>16411</v>
      </c>
      <c r="F1048" s="40">
        <v>43594</v>
      </c>
      <c r="G1048" s="40">
        <v>43622</v>
      </c>
      <c r="H1048" s="37" t="s">
        <v>16385</v>
      </c>
      <c r="I1048" s="37" t="s">
        <v>126</v>
      </c>
      <c r="J1048" s="37" t="s">
        <v>54</v>
      </c>
      <c r="K1048" s="37" t="s">
        <v>2131</v>
      </c>
      <c r="L1048" s="39">
        <v>10.09</v>
      </c>
      <c r="M1048" s="37" t="s">
        <v>1887</v>
      </c>
      <c r="N1048" s="37" t="s">
        <v>49</v>
      </c>
      <c r="O1048" s="37" t="s">
        <v>48</v>
      </c>
      <c r="P1048" s="37">
        <v>172.5</v>
      </c>
      <c r="Q1048" s="40">
        <v>44158</v>
      </c>
      <c r="R1048" s="40">
        <v>44357</v>
      </c>
      <c r="S1048" s="40">
        <v>44356</v>
      </c>
      <c r="T1048" s="42">
        <v>1350</v>
      </c>
      <c r="U1048" s="41">
        <v>7.83</v>
      </c>
      <c r="V1048" s="37" t="s">
        <v>130</v>
      </c>
      <c r="W1048" s="37" t="s">
        <v>56</v>
      </c>
      <c r="X1048" s="38">
        <v>0.68400000000000005</v>
      </c>
      <c r="AB1048" s="39">
        <v>1.96</v>
      </c>
      <c r="AC1048" s="39">
        <v>0.26</v>
      </c>
      <c r="AD1048" s="37" t="s">
        <v>16410</v>
      </c>
      <c r="AE1048" s="37" t="s">
        <v>1781</v>
      </c>
      <c r="AF1048" s="37" t="s">
        <v>16127</v>
      </c>
      <c r="AG1048" s="37" t="s">
        <v>246</v>
      </c>
    </row>
    <row r="1049" spans="1:33" hidden="1" x14ac:dyDescent="0.2">
      <c r="A1049" s="37" t="s">
        <v>16409</v>
      </c>
      <c r="B1049" s="37" t="s">
        <v>15181</v>
      </c>
      <c r="C1049" s="37" t="s">
        <v>956</v>
      </c>
      <c r="D1049" s="37" t="s">
        <v>16408</v>
      </c>
      <c r="E1049" s="37" t="s">
        <v>16407</v>
      </c>
      <c r="F1049" s="40">
        <v>43605</v>
      </c>
      <c r="G1049" s="40">
        <v>43623</v>
      </c>
      <c r="H1049" s="37">
        <v>24</v>
      </c>
      <c r="I1049" s="37" t="s">
        <v>53</v>
      </c>
      <c r="J1049" s="37" t="s">
        <v>54</v>
      </c>
      <c r="L1049" s="39">
        <v>10.130000000000001</v>
      </c>
      <c r="M1049" s="38">
        <v>0.33329999999999999</v>
      </c>
      <c r="N1049" s="37" t="s">
        <v>147</v>
      </c>
      <c r="O1049" s="37" t="s">
        <v>48</v>
      </c>
      <c r="P1049" s="37">
        <v>400</v>
      </c>
      <c r="Q1049" s="40">
        <v>44083</v>
      </c>
      <c r="R1049" s="40">
        <v>44358</v>
      </c>
      <c r="S1049" s="40">
        <v>44187</v>
      </c>
      <c r="T1049" s="42">
        <v>1968</v>
      </c>
      <c r="U1049" s="41">
        <v>4.92</v>
      </c>
      <c r="V1049" s="37" t="s">
        <v>147</v>
      </c>
      <c r="W1049" s="37" t="s">
        <v>56</v>
      </c>
      <c r="X1049" s="38">
        <v>0.49099999999999999</v>
      </c>
      <c r="AB1049" s="39">
        <v>8.1199999999999992</v>
      </c>
      <c r="AC1049" s="39">
        <v>1.47</v>
      </c>
      <c r="AD1049" s="37" t="s">
        <v>16406</v>
      </c>
      <c r="AE1049" s="37" t="s">
        <v>1419</v>
      </c>
      <c r="AF1049" s="37" t="s">
        <v>52</v>
      </c>
      <c r="AG1049" s="37" t="s">
        <v>16405</v>
      </c>
    </row>
    <row r="1050" spans="1:33" hidden="1" x14ac:dyDescent="0.2">
      <c r="A1050" s="37" t="s">
        <v>16404</v>
      </c>
      <c r="B1050" s="37" t="s">
        <v>15181</v>
      </c>
      <c r="C1050" s="37" t="s">
        <v>16403</v>
      </c>
      <c r="D1050" s="37" t="s">
        <v>16402</v>
      </c>
      <c r="E1050" s="37" t="s">
        <v>16401</v>
      </c>
      <c r="F1050" s="40">
        <v>43616</v>
      </c>
      <c r="G1050" s="40">
        <v>43636</v>
      </c>
      <c r="H1050" s="37">
        <v>24</v>
      </c>
      <c r="I1050" s="37" t="s">
        <v>69</v>
      </c>
      <c r="J1050" s="37" t="s">
        <v>54</v>
      </c>
      <c r="L1050" s="39">
        <v>10.1</v>
      </c>
      <c r="M1050" s="38">
        <v>0.5</v>
      </c>
      <c r="N1050" s="37" t="s">
        <v>72</v>
      </c>
      <c r="O1050" s="37" t="s">
        <v>48</v>
      </c>
      <c r="P1050" s="37">
        <v>250</v>
      </c>
      <c r="Q1050" s="40">
        <v>44123</v>
      </c>
      <c r="R1050" s="40">
        <v>44371</v>
      </c>
      <c r="S1050" s="40">
        <v>44208</v>
      </c>
      <c r="T1050" s="42">
        <v>1293</v>
      </c>
      <c r="U1050" s="41">
        <v>5.17</v>
      </c>
      <c r="V1050" s="37" t="s">
        <v>72</v>
      </c>
      <c r="W1050" s="37" t="s">
        <v>56</v>
      </c>
      <c r="X1050" s="38">
        <v>0</v>
      </c>
      <c r="AB1050" s="39">
        <v>5.99</v>
      </c>
      <c r="AD1050" s="37" t="s">
        <v>16400</v>
      </c>
      <c r="AE1050" s="37" t="s">
        <v>1786</v>
      </c>
      <c r="AF1050" s="37" t="s">
        <v>122</v>
      </c>
      <c r="AG1050" s="37" t="s">
        <v>288</v>
      </c>
    </row>
    <row r="1051" spans="1:33" hidden="1" x14ac:dyDescent="0.2">
      <c r="A1051" s="37" t="s">
        <v>16399</v>
      </c>
      <c r="B1051" s="37" t="s">
        <v>15181</v>
      </c>
      <c r="C1051" s="37" t="s">
        <v>16398</v>
      </c>
      <c r="D1051" s="37" t="s">
        <v>16397</v>
      </c>
      <c r="E1051" s="37" t="s">
        <v>16396</v>
      </c>
      <c r="F1051" s="40">
        <v>43626</v>
      </c>
      <c r="G1051" s="40">
        <v>43643</v>
      </c>
      <c r="H1051" s="37" t="s">
        <v>594</v>
      </c>
      <c r="I1051" s="37" t="s">
        <v>53</v>
      </c>
      <c r="J1051" s="37" t="s">
        <v>54</v>
      </c>
      <c r="L1051" s="39">
        <v>10.1</v>
      </c>
      <c r="M1051" s="38">
        <v>0.33329999999999999</v>
      </c>
      <c r="N1051" s="37" t="s">
        <v>79</v>
      </c>
      <c r="O1051" s="37" t="s">
        <v>48</v>
      </c>
      <c r="P1051" s="37">
        <v>690</v>
      </c>
      <c r="Q1051" s="40">
        <v>44117</v>
      </c>
      <c r="R1051" s="40">
        <v>44378</v>
      </c>
      <c r="S1051" s="40">
        <v>44358</v>
      </c>
      <c r="T1051" s="42">
        <v>1037</v>
      </c>
      <c r="U1051" s="41">
        <v>1.5</v>
      </c>
      <c r="V1051" s="37" t="s">
        <v>49</v>
      </c>
      <c r="W1051" s="37" t="s">
        <v>48</v>
      </c>
      <c r="X1051" s="38">
        <v>0.503</v>
      </c>
      <c r="AB1051" s="39">
        <v>5.8</v>
      </c>
      <c r="AC1051" s="39">
        <v>1</v>
      </c>
      <c r="AD1051" s="37" t="s">
        <v>16395</v>
      </c>
      <c r="AE1051" s="37" t="s">
        <v>1786</v>
      </c>
      <c r="AF1051" s="37" t="s">
        <v>122</v>
      </c>
      <c r="AG1051" s="37" t="s">
        <v>118</v>
      </c>
    </row>
    <row r="1052" spans="1:33" hidden="1" x14ac:dyDescent="0.2">
      <c r="A1052" s="37" t="s">
        <v>16394</v>
      </c>
      <c r="B1052" s="37" t="s">
        <v>15181</v>
      </c>
      <c r="C1052" s="37" t="s">
        <v>16393</v>
      </c>
      <c r="D1052" s="37" t="s">
        <v>16392</v>
      </c>
      <c r="E1052" s="37" t="s">
        <v>16391</v>
      </c>
      <c r="F1052" s="40">
        <v>43623</v>
      </c>
      <c r="G1052" s="40">
        <v>43658</v>
      </c>
      <c r="H1052" s="37">
        <v>18</v>
      </c>
      <c r="I1052" s="37" t="s">
        <v>53</v>
      </c>
      <c r="J1052" s="37" t="s">
        <v>54</v>
      </c>
      <c r="L1052" s="39">
        <v>10.1</v>
      </c>
      <c r="M1052" s="38">
        <v>0.33329999999999999</v>
      </c>
      <c r="N1052" s="37" t="s">
        <v>49</v>
      </c>
      <c r="O1052" s="37" t="s">
        <v>48</v>
      </c>
      <c r="P1052" s="37">
        <v>230</v>
      </c>
      <c r="Q1052" s="40">
        <v>44092</v>
      </c>
      <c r="R1052" s="40">
        <v>44212</v>
      </c>
      <c r="S1052" s="40">
        <v>44187</v>
      </c>
      <c r="T1052" s="42">
        <v>1087</v>
      </c>
      <c r="U1052" s="41">
        <v>4.7300000000000004</v>
      </c>
      <c r="V1052" s="37" t="s">
        <v>65</v>
      </c>
      <c r="W1052" s="37" t="s">
        <v>56</v>
      </c>
      <c r="X1052" s="38">
        <v>0</v>
      </c>
      <c r="AB1052" s="39">
        <v>2.15</v>
      </c>
      <c r="AD1052" s="37" t="s">
        <v>16390</v>
      </c>
      <c r="AE1052" s="37" t="s">
        <v>1419</v>
      </c>
      <c r="AF1052" s="37" t="s">
        <v>200</v>
      </c>
      <c r="AG1052" s="37" t="s">
        <v>551</v>
      </c>
    </row>
    <row r="1053" spans="1:33" hidden="1" x14ac:dyDescent="0.2">
      <c r="A1053" s="37" t="s">
        <v>16389</v>
      </c>
      <c r="B1053" s="37" t="s">
        <v>15181</v>
      </c>
      <c r="C1053" s="37" t="s">
        <v>16388</v>
      </c>
      <c r="D1053" s="37" t="s">
        <v>16387</v>
      </c>
      <c r="E1053" s="37" t="s">
        <v>16386</v>
      </c>
      <c r="F1053" s="40">
        <v>43637</v>
      </c>
      <c r="G1053" s="40">
        <v>43658</v>
      </c>
      <c r="H1053" s="37" t="s">
        <v>16385</v>
      </c>
      <c r="I1053" s="37" t="s">
        <v>69</v>
      </c>
      <c r="J1053" s="37" t="s">
        <v>54</v>
      </c>
      <c r="L1053" s="39">
        <v>10.119999999999999</v>
      </c>
      <c r="M1053" s="38">
        <v>0.5</v>
      </c>
      <c r="N1053" s="37" t="s">
        <v>130</v>
      </c>
      <c r="O1053" s="37" t="s">
        <v>167</v>
      </c>
      <c r="P1053" s="37">
        <v>172.5</v>
      </c>
      <c r="Q1053" s="40">
        <v>44274</v>
      </c>
      <c r="R1053" s="40">
        <v>44424</v>
      </c>
      <c r="S1053" s="40">
        <v>44419</v>
      </c>
      <c r="T1053" s="42">
        <v>1215</v>
      </c>
      <c r="U1053" s="41">
        <v>7.04</v>
      </c>
      <c r="V1053" s="37" t="s">
        <v>49</v>
      </c>
      <c r="W1053" s="37" t="s">
        <v>48</v>
      </c>
      <c r="X1053" s="38">
        <v>0.46200000000000002</v>
      </c>
      <c r="AB1053" s="39">
        <v>4.1399999999999997</v>
      </c>
      <c r="AC1053" s="39">
        <v>0.9</v>
      </c>
      <c r="AD1053" s="37" t="s">
        <v>16384</v>
      </c>
      <c r="AE1053" s="37" t="s">
        <v>1782</v>
      </c>
      <c r="AF1053" s="37" t="s">
        <v>81</v>
      </c>
      <c r="AG1053" s="37" t="s">
        <v>16383</v>
      </c>
    </row>
    <row r="1054" spans="1:33" hidden="1" x14ac:dyDescent="0.2">
      <c r="A1054" s="37" t="s">
        <v>16382</v>
      </c>
      <c r="B1054" s="37" t="s">
        <v>15181</v>
      </c>
      <c r="C1054" s="37" t="s">
        <v>16381</v>
      </c>
      <c r="D1054" s="37" t="s">
        <v>16380</v>
      </c>
      <c r="E1054" s="37" t="s">
        <v>16379</v>
      </c>
      <c r="F1054" s="40">
        <v>43644</v>
      </c>
      <c r="G1054" s="40">
        <v>43664</v>
      </c>
      <c r="H1054" s="37">
        <v>24</v>
      </c>
      <c r="I1054" s="37" t="s">
        <v>53</v>
      </c>
      <c r="J1054" s="37" t="s">
        <v>54</v>
      </c>
      <c r="L1054" s="39">
        <v>10.16</v>
      </c>
      <c r="M1054" s="38">
        <v>0.33329999999999999</v>
      </c>
      <c r="N1054" s="37" t="s">
        <v>79</v>
      </c>
      <c r="O1054" s="37" t="s">
        <v>48</v>
      </c>
      <c r="P1054" s="37">
        <v>201.3</v>
      </c>
      <c r="Q1054" s="40">
        <v>44105</v>
      </c>
      <c r="R1054" s="40">
        <v>44399</v>
      </c>
      <c r="S1054" s="40">
        <v>44216</v>
      </c>
      <c r="T1054" s="42">
        <v>1592</v>
      </c>
      <c r="U1054" s="41">
        <v>7.91</v>
      </c>
      <c r="V1054" s="37" t="s">
        <v>130</v>
      </c>
      <c r="W1054" s="37" t="s">
        <v>56</v>
      </c>
      <c r="X1054" s="38">
        <v>0</v>
      </c>
      <c r="AB1054" s="39">
        <v>4.17</v>
      </c>
      <c r="AD1054" s="37" t="s">
        <v>16378</v>
      </c>
      <c r="AE1054" s="37" t="s">
        <v>1782</v>
      </c>
      <c r="AF1054" s="37" t="s">
        <v>51</v>
      </c>
      <c r="AG1054" s="37" t="s">
        <v>16377</v>
      </c>
    </row>
    <row r="1055" spans="1:33" hidden="1" x14ac:dyDescent="0.2">
      <c r="A1055" s="37" t="s">
        <v>16376</v>
      </c>
      <c r="B1055" s="37" t="s">
        <v>15181</v>
      </c>
      <c r="C1055" s="37" t="s">
        <v>1365</v>
      </c>
      <c r="D1055" s="37" t="s">
        <v>16375</v>
      </c>
      <c r="E1055" s="37" t="s">
        <v>16374</v>
      </c>
      <c r="F1055" s="40">
        <v>43644</v>
      </c>
      <c r="G1055" s="40">
        <v>43664</v>
      </c>
      <c r="H1055" s="37">
        <v>24</v>
      </c>
      <c r="I1055" s="37" t="s">
        <v>176</v>
      </c>
      <c r="J1055" s="37" t="s">
        <v>54</v>
      </c>
      <c r="L1055" s="39">
        <v>10.09</v>
      </c>
      <c r="M1055" s="38">
        <v>0.25</v>
      </c>
      <c r="N1055" s="37" t="s">
        <v>147</v>
      </c>
      <c r="O1055" s="37" t="s">
        <v>48</v>
      </c>
      <c r="P1055" s="37">
        <v>450</v>
      </c>
      <c r="Q1055" s="40">
        <v>44082</v>
      </c>
      <c r="R1055" s="40">
        <v>44399</v>
      </c>
      <c r="S1055" s="40">
        <v>44132</v>
      </c>
      <c r="T1055" s="42">
        <v>5200</v>
      </c>
      <c r="U1055" s="41">
        <v>11.56</v>
      </c>
      <c r="V1055" s="37" t="s">
        <v>147</v>
      </c>
      <c r="W1055" s="37" t="s">
        <v>56</v>
      </c>
      <c r="X1055" s="38">
        <v>0.71399999999999997</v>
      </c>
      <c r="AB1055" s="39">
        <v>5.36</v>
      </c>
      <c r="AC1055" s="39">
        <v>0.84</v>
      </c>
      <c r="AD1055" s="37" t="s">
        <v>16373</v>
      </c>
      <c r="AE1055" s="37" t="s">
        <v>1814</v>
      </c>
      <c r="AF1055" s="37" t="s">
        <v>51</v>
      </c>
      <c r="AG1055" s="37" t="s">
        <v>147</v>
      </c>
    </row>
    <row r="1056" spans="1:33" hidden="1" x14ac:dyDescent="0.2">
      <c r="A1056" s="37" t="s">
        <v>16372</v>
      </c>
      <c r="B1056" s="37" t="s">
        <v>15181</v>
      </c>
      <c r="C1056" s="37" t="s">
        <v>16371</v>
      </c>
      <c r="D1056" s="37" t="s">
        <v>16370</v>
      </c>
      <c r="E1056" s="37" t="s">
        <v>16369</v>
      </c>
      <c r="F1056" s="40">
        <v>43647</v>
      </c>
      <c r="G1056" s="40">
        <v>43672</v>
      </c>
      <c r="H1056" s="37">
        <v>24</v>
      </c>
      <c r="I1056" s="37" t="s">
        <v>53</v>
      </c>
      <c r="J1056" s="37" t="s">
        <v>54</v>
      </c>
      <c r="L1056" s="39">
        <v>10.08</v>
      </c>
      <c r="M1056" s="38">
        <v>0.33329999999999999</v>
      </c>
      <c r="N1056" s="37" t="s">
        <v>57</v>
      </c>
      <c r="O1056" s="37" t="s">
        <v>56</v>
      </c>
      <c r="P1056" s="37">
        <v>314.10000000000002</v>
      </c>
      <c r="Q1056" s="40">
        <v>44098</v>
      </c>
      <c r="R1056" s="40">
        <v>44407</v>
      </c>
      <c r="S1056" s="40">
        <v>44253</v>
      </c>
      <c r="T1056" s="42">
        <v>2401</v>
      </c>
      <c r="U1056" s="41">
        <v>7.64</v>
      </c>
      <c r="V1056" s="37" t="s">
        <v>65</v>
      </c>
      <c r="W1056" s="37" t="s">
        <v>56</v>
      </c>
      <c r="X1056" s="38">
        <v>1E-3</v>
      </c>
      <c r="AB1056" s="39">
        <v>16.28</v>
      </c>
      <c r="AD1056" s="37" t="s">
        <v>16368</v>
      </c>
      <c r="AE1056" s="37" t="s">
        <v>1798</v>
      </c>
      <c r="AF1056" s="37" t="s">
        <v>90</v>
      </c>
      <c r="AG1056" s="37" t="s">
        <v>361</v>
      </c>
    </row>
    <row r="1057" spans="1:33" hidden="1" x14ac:dyDescent="0.2">
      <c r="A1057" s="37" t="s">
        <v>16367</v>
      </c>
      <c r="B1057" s="37" t="s">
        <v>15181</v>
      </c>
      <c r="C1057" s="37" t="s">
        <v>16366</v>
      </c>
      <c r="D1057" s="37" t="s">
        <v>16365</v>
      </c>
      <c r="E1057" s="37" t="s">
        <v>16364</v>
      </c>
      <c r="F1057" s="40">
        <v>43657</v>
      </c>
      <c r="G1057" s="40">
        <v>43677</v>
      </c>
      <c r="H1057" s="37">
        <v>18</v>
      </c>
      <c r="I1057" s="37" t="s">
        <v>137</v>
      </c>
      <c r="J1057" s="37" t="s">
        <v>54</v>
      </c>
      <c r="L1057" s="39">
        <v>10.17</v>
      </c>
      <c r="M1057" s="38">
        <v>1</v>
      </c>
      <c r="N1057" s="37" t="s">
        <v>72</v>
      </c>
      <c r="O1057" s="37" t="s">
        <v>48</v>
      </c>
      <c r="P1057" s="37">
        <v>253</v>
      </c>
      <c r="Q1057" s="40">
        <v>44041</v>
      </c>
      <c r="R1057" s="40">
        <v>44229</v>
      </c>
      <c r="S1057" s="40">
        <v>44145</v>
      </c>
      <c r="T1057" s="37">
        <v>674</v>
      </c>
      <c r="U1057" s="41">
        <v>2.66</v>
      </c>
      <c r="V1057" s="37" t="s">
        <v>72</v>
      </c>
      <c r="W1057" s="37" t="s">
        <v>167</v>
      </c>
      <c r="X1057" s="38">
        <v>2.9000000000000001E-2</v>
      </c>
      <c r="AD1057" s="37" t="s">
        <v>16363</v>
      </c>
      <c r="AE1057" s="37" t="s">
        <v>1865</v>
      </c>
      <c r="AF1057" s="37" t="s">
        <v>111</v>
      </c>
      <c r="AG1057" s="37" t="s">
        <v>288</v>
      </c>
    </row>
    <row r="1058" spans="1:33" hidden="1" x14ac:dyDescent="0.2">
      <c r="A1058" s="37" t="s">
        <v>16362</v>
      </c>
      <c r="B1058" s="37" t="s">
        <v>15181</v>
      </c>
      <c r="C1058" s="37" t="s">
        <v>16361</v>
      </c>
      <c r="D1058" s="37" t="s">
        <v>16360</v>
      </c>
      <c r="E1058" s="37" t="s">
        <v>16359</v>
      </c>
      <c r="F1058" s="40">
        <v>43642</v>
      </c>
      <c r="G1058" s="40">
        <v>43679</v>
      </c>
      <c r="H1058" s="37" t="s">
        <v>729</v>
      </c>
      <c r="I1058" s="37" t="s">
        <v>126</v>
      </c>
      <c r="J1058" s="37" t="s">
        <v>158</v>
      </c>
      <c r="K1058" s="37" t="s">
        <v>2066</v>
      </c>
      <c r="L1058" s="39">
        <v>10.19</v>
      </c>
      <c r="M1058" s="37" t="s">
        <v>1887</v>
      </c>
      <c r="N1058" s="37" t="s">
        <v>49</v>
      </c>
      <c r="O1058" s="37" t="s">
        <v>56</v>
      </c>
      <c r="P1058" s="37">
        <v>44.4</v>
      </c>
      <c r="Q1058" s="40">
        <v>44018</v>
      </c>
      <c r="R1058" s="40">
        <v>44233</v>
      </c>
      <c r="S1058" s="40">
        <v>44152</v>
      </c>
      <c r="T1058" s="37">
        <v>765</v>
      </c>
      <c r="U1058" s="41">
        <v>17.23</v>
      </c>
      <c r="V1058" s="37" t="s">
        <v>235</v>
      </c>
      <c r="W1058" s="37" t="s">
        <v>167</v>
      </c>
      <c r="X1058" s="38">
        <v>0.71699999999999997</v>
      </c>
      <c r="AB1058" s="39">
        <v>0.4</v>
      </c>
      <c r="AC1058" s="39">
        <v>7.0000000000000007E-2</v>
      </c>
      <c r="AD1058" s="37" t="s">
        <v>16358</v>
      </c>
      <c r="AE1058" s="37" t="s">
        <v>1379</v>
      </c>
      <c r="AF1058" s="37" t="s">
        <v>112</v>
      </c>
      <c r="AG1058" s="37" t="s">
        <v>16357</v>
      </c>
    </row>
    <row r="1059" spans="1:33" hidden="1" x14ac:dyDescent="0.2">
      <c r="A1059" s="37" t="s">
        <v>16356</v>
      </c>
      <c r="B1059" s="37" t="s">
        <v>15181</v>
      </c>
      <c r="C1059" s="37" t="s">
        <v>16355</v>
      </c>
      <c r="D1059" s="37" t="s">
        <v>16354</v>
      </c>
      <c r="E1059" s="37" t="s">
        <v>16353</v>
      </c>
      <c r="F1059" s="40">
        <v>43665</v>
      </c>
      <c r="G1059" s="40">
        <v>43685</v>
      </c>
      <c r="H1059" s="37" t="s">
        <v>16352</v>
      </c>
      <c r="I1059" s="37" t="s">
        <v>69</v>
      </c>
      <c r="J1059" s="37" t="s">
        <v>54</v>
      </c>
      <c r="L1059" s="39">
        <v>10.17</v>
      </c>
      <c r="M1059" s="38">
        <v>0.5</v>
      </c>
      <c r="N1059" s="37" t="s">
        <v>276</v>
      </c>
      <c r="O1059" s="37" t="s">
        <v>48</v>
      </c>
      <c r="P1059" s="37">
        <v>250</v>
      </c>
      <c r="Q1059" s="40">
        <v>44175</v>
      </c>
      <c r="R1059" s="40">
        <v>44387</v>
      </c>
      <c r="S1059" s="40">
        <v>44362</v>
      </c>
      <c r="T1059" s="42">
        <v>1398</v>
      </c>
      <c r="U1059" s="41">
        <v>5.59</v>
      </c>
      <c r="V1059" s="37" t="s">
        <v>276</v>
      </c>
      <c r="W1059" s="37" t="s">
        <v>56</v>
      </c>
      <c r="X1059" s="38">
        <v>0</v>
      </c>
      <c r="AB1059" s="39">
        <v>5.35</v>
      </c>
      <c r="AC1059" s="39">
        <v>1.1499999999999999</v>
      </c>
      <c r="AD1059" s="37" t="s">
        <v>16351</v>
      </c>
      <c r="AE1059" s="37" t="s">
        <v>1782</v>
      </c>
      <c r="AF1059" s="37" t="s">
        <v>59</v>
      </c>
      <c r="AG1059" s="37" t="s">
        <v>276</v>
      </c>
    </row>
    <row r="1060" spans="1:33" hidden="1" x14ac:dyDescent="0.2">
      <c r="A1060" s="37" t="s">
        <v>16350</v>
      </c>
      <c r="B1060" s="37" t="s">
        <v>15181</v>
      </c>
      <c r="C1060" s="37" t="s">
        <v>16349</v>
      </c>
      <c r="D1060" s="37" t="s">
        <v>16348</v>
      </c>
      <c r="E1060" s="37" t="s">
        <v>16347</v>
      </c>
      <c r="F1060" s="40">
        <v>43663</v>
      </c>
      <c r="G1060" s="40">
        <v>43686</v>
      </c>
      <c r="H1060" s="37">
        <v>24</v>
      </c>
      <c r="I1060" s="37" t="s">
        <v>69</v>
      </c>
      <c r="J1060" s="37" t="s">
        <v>54</v>
      </c>
      <c r="L1060" s="39">
        <v>10.130000000000001</v>
      </c>
      <c r="M1060" s="38">
        <v>0.5</v>
      </c>
      <c r="N1060" s="37" t="s">
        <v>72</v>
      </c>
      <c r="O1060" s="37" t="s">
        <v>48</v>
      </c>
      <c r="P1060" s="37">
        <v>345</v>
      </c>
      <c r="Q1060" s="40">
        <v>44180</v>
      </c>
      <c r="R1060" s="40">
        <v>44421</v>
      </c>
      <c r="S1060" s="40">
        <v>44357</v>
      </c>
      <c r="T1060" s="37">
        <v>982</v>
      </c>
      <c r="U1060" s="41">
        <v>2.85</v>
      </c>
      <c r="V1060" s="37" t="s">
        <v>65</v>
      </c>
      <c r="W1060" s="37" t="s">
        <v>56</v>
      </c>
      <c r="X1060" s="38">
        <v>0.28599999999999998</v>
      </c>
      <c r="AB1060" s="39">
        <v>7.26</v>
      </c>
      <c r="AC1060" s="39">
        <v>1.97</v>
      </c>
      <c r="AD1060" s="37" t="s">
        <v>16346</v>
      </c>
      <c r="AE1060" s="37" t="s">
        <v>1811</v>
      </c>
      <c r="AF1060" s="37" t="s">
        <v>52</v>
      </c>
      <c r="AG1060" s="37" t="s">
        <v>1211</v>
      </c>
    </row>
    <row r="1061" spans="1:33" hidden="1" x14ac:dyDescent="0.2">
      <c r="A1061" s="37" t="s">
        <v>16345</v>
      </c>
      <c r="B1061" s="37" t="s">
        <v>15181</v>
      </c>
      <c r="C1061" s="37" t="s">
        <v>16344</v>
      </c>
      <c r="D1061" s="37" t="s">
        <v>16343</v>
      </c>
      <c r="E1061" s="37" t="s">
        <v>16342</v>
      </c>
      <c r="F1061" s="40">
        <v>43700</v>
      </c>
      <c r="G1061" s="40">
        <v>43719</v>
      </c>
      <c r="H1061" s="37">
        <v>18</v>
      </c>
      <c r="I1061" s="37" t="s">
        <v>69</v>
      </c>
      <c r="J1061" s="37" t="s">
        <v>54</v>
      </c>
      <c r="L1061" s="39">
        <v>10.1</v>
      </c>
      <c r="M1061" s="38">
        <v>0.5</v>
      </c>
      <c r="N1061" s="37" t="s">
        <v>147</v>
      </c>
      <c r="O1061" s="37" t="s">
        <v>48</v>
      </c>
      <c r="P1061" s="37">
        <v>230</v>
      </c>
      <c r="Q1061" s="40">
        <v>44181</v>
      </c>
      <c r="R1061" s="40">
        <v>44362</v>
      </c>
      <c r="S1061" s="40">
        <v>44292</v>
      </c>
      <c r="T1061" s="42">
        <v>1392</v>
      </c>
      <c r="U1061" s="41">
        <v>6.05</v>
      </c>
      <c r="V1061" s="37" t="s">
        <v>49</v>
      </c>
      <c r="W1061" s="37" t="s">
        <v>56</v>
      </c>
      <c r="X1061" s="38">
        <v>1E-3</v>
      </c>
      <c r="AB1061" s="39">
        <v>6.71</v>
      </c>
      <c r="AC1061" s="39">
        <v>2.08</v>
      </c>
      <c r="AD1061" s="37" t="s">
        <v>16341</v>
      </c>
      <c r="AE1061" s="37" t="s">
        <v>1784</v>
      </c>
      <c r="AF1061" s="37" t="s">
        <v>51</v>
      </c>
      <c r="AG1061" s="37" t="s">
        <v>147</v>
      </c>
    </row>
    <row r="1062" spans="1:33" hidden="1" x14ac:dyDescent="0.2">
      <c r="A1062" s="37" t="s">
        <v>16340</v>
      </c>
      <c r="B1062" s="37" t="s">
        <v>15181</v>
      </c>
      <c r="C1062" s="37" t="s">
        <v>16339</v>
      </c>
      <c r="D1062" s="37" t="s">
        <v>16338</v>
      </c>
      <c r="E1062" s="37" t="s">
        <v>16337</v>
      </c>
      <c r="F1062" s="40">
        <v>43700</v>
      </c>
      <c r="G1062" s="40">
        <v>43721</v>
      </c>
      <c r="H1062" s="37">
        <v>24</v>
      </c>
      <c r="I1062" s="37" t="s">
        <v>53</v>
      </c>
      <c r="J1062" s="37" t="s">
        <v>54</v>
      </c>
      <c r="L1062" s="39">
        <v>10.07</v>
      </c>
      <c r="M1062" s="38">
        <v>0.33329999999999999</v>
      </c>
      <c r="N1062" s="37" t="s">
        <v>156</v>
      </c>
      <c r="O1062" s="37" t="s">
        <v>48</v>
      </c>
      <c r="P1062" s="37">
        <v>275</v>
      </c>
      <c r="Q1062" s="40">
        <v>44180</v>
      </c>
      <c r="R1062" s="40">
        <v>44456</v>
      </c>
      <c r="S1062" s="40">
        <v>44323</v>
      </c>
      <c r="T1062" s="37">
        <v>450</v>
      </c>
      <c r="U1062" s="41">
        <v>1.64</v>
      </c>
      <c r="V1062" s="37" t="s">
        <v>65</v>
      </c>
      <c r="W1062" s="37" t="s">
        <v>56</v>
      </c>
      <c r="X1062" s="38">
        <v>0.13100000000000001</v>
      </c>
      <c r="AB1062" s="39">
        <v>6.95</v>
      </c>
      <c r="AC1062" s="39">
        <v>1.45</v>
      </c>
      <c r="AD1062" s="37" t="s">
        <v>16336</v>
      </c>
      <c r="AE1062" s="37" t="s">
        <v>1814</v>
      </c>
      <c r="AF1062" s="37" t="s">
        <v>52</v>
      </c>
      <c r="AG1062" s="37" t="s">
        <v>16335</v>
      </c>
    </row>
    <row r="1063" spans="1:33" hidden="1" x14ac:dyDescent="0.2">
      <c r="A1063" s="37" t="s">
        <v>16334</v>
      </c>
      <c r="B1063" s="37" t="s">
        <v>15181</v>
      </c>
      <c r="C1063" s="37" t="s">
        <v>16333</v>
      </c>
      <c r="D1063" s="37" t="s">
        <v>16332</v>
      </c>
      <c r="E1063" s="37" t="s">
        <v>16331</v>
      </c>
      <c r="F1063" s="40">
        <v>43692</v>
      </c>
      <c r="G1063" s="40">
        <v>43725</v>
      </c>
      <c r="H1063" s="37">
        <v>24</v>
      </c>
      <c r="I1063" s="37" t="s">
        <v>69</v>
      </c>
      <c r="J1063" s="37" t="s">
        <v>54</v>
      </c>
      <c r="L1063" s="39">
        <v>10.06</v>
      </c>
      <c r="M1063" s="38">
        <v>0.5</v>
      </c>
      <c r="N1063" s="37" t="s">
        <v>49</v>
      </c>
      <c r="O1063" s="37" t="s">
        <v>48</v>
      </c>
      <c r="P1063" s="37">
        <v>350</v>
      </c>
      <c r="Q1063" s="40">
        <v>44158</v>
      </c>
      <c r="R1063" s="40">
        <v>44458</v>
      </c>
      <c r="S1063" s="40">
        <v>44378</v>
      </c>
      <c r="T1063" s="42">
        <v>1738</v>
      </c>
      <c r="U1063" s="41">
        <v>4.97</v>
      </c>
      <c r="V1063" s="37" t="s">
        <v>49</v>
      </c>
      <c r="W1063" s="37" t="s">
        <v>56</v>
      </c>
      <c r="X1063" s="38">
        <v>0</v>
      </c>
      <c r="AB1063" s="39">
        <v>5.49</v>
      </c>
      <c r="AC1063" s="39">
        <v>0.88</v>
      </c>
      <c r="AD1063" s="37" t="s">
        <v>16330</v>
      </c>
      <c r="AE1063" s="37" t="s">
        <v>1419</v>
      </c>
      <c r="AF1063" s="37" t="s">
        <v>52</v>
      </c>
      <c r="AG1063" s="37" t="s">
        <v>1225</v>
      </c>
    </row>
    <row r="1064" spans="1:33" hidden="1" x14ac:dyDescent="0.2">
      <c r="A1064" s="37" t="s">
        <v>16329</v>
      </c>
      <c r="B1064" s="37" t="s">
        <v>15181</v>
      </c>
      <c r="C1064" s="37" t="s">
        <v>16328</v>
      </c>
      <c r="D1064" s="37" t="s">
        <v>16327</v>
      </c>
      <c r="E1064" s="37" t="s">
        <v>16326</v>
      </c>
      <c r="F1064" s="40">
        <v>43735</v>
      </c>
      <c r="G1064" s="40">
        <v>43756</v>
      </c>
      <c r="H1064" s="37" t="s">
        <v>16325</v>
      </c>
      <c r="I1064" s="37" t="s">
        <v>137</v>
      </c>
      <c r="J1064" s="37" t="s">
        <v>54</v>
      </c>
      <c r="L1064" s="39">
        <v>10.130000000000001</v>
      </c>
      <c r="M1064" s="38">
        <v>1</v>
      </c>
      <c r="N1064" s="37" t="s">
        <v>79</v>
      </c>
      <c r="O1064" s="37" t="s">
        <v>93</v>
      </c>
      <c r="P1064" s="37">
        <v>200</v>
      </c>
      <c r="Q1064" s="40">
        <v>44286</v>
      </c>
      <c r="R1064" s="40">
        <v>44491</v>
      </c>
      <c r="S1064" s="40">
        <v>44468</v>
      </c>
      <c r="T1064" s="42">
        <v>1125</v>
      </c>
      <c r="U1064" s="41">
        <v>5.55</v>
      </c>
      <c r="V1064" s="37" t="s">
        <v>130</v>
      </c>
      <c r="W1064" s="37" t="s">
        <v>93</v>
      </c>
      <c r="X1064" s="38">
        <v>0.70499999999999996</v>
      </c>
      <c r="AB1064" s="39">
        <v>9.0500000000000007</v>
      </c>
      <c r="AC1064" s="39">
        <v>0.65</v>
      </c>
      <c r="AD1064" s="37" t="s">
        <v>16324</v>
      </c>
      <c r="AE1064" s="37" t="s">
        <v>1419</v>
      </c>
      <c r="AF1064" s="37" t="s">
        <v>200</v>
      </c>
      <c r="AG1064" s="37" t="s">
        <v>16323</v>
      </c>
    </row>
    <row r="1065" spans="1:33" hidden="1" x14ac:dyDescent="0.2">
      <c r="A1065" s="37" t="s">
        <v>16322</v>
      </c>
      <c r="B1065" s="37" t="s">
        <v>15181</v>
      </c>
      <c r="C1065" s="37" t="s">
        <v>16321</v>
      </c>
      <c r="D1065" s="37" t="s">
        <v>16320</v>
      </c>
      <c r="E1065" s="37" t="s">
        <v>16319</v>
      </c>
      <c r="F1065" s="40">
        <v>43740</v>
      </c>
      <c r="G1065" s="40">
        <v>43756</v>
      </c>
      <c r="H1065" s="37" t="s">
        <v>16318</v>
      </c>
      <c r="I1065" s="37" t="s">
        <v>137</v>
      </c>
      <c r="J1065" s="37" t="s">
        <v>54</v>
      </c>
      <c r="L1065" s="39">
        <v>10.09</v>
      </c>
      <c r="M1065" s="38">
        <v>1</v>
      </c>
      <c r="N1065" s="37" t="s">
        <v>147</v>
      </c>
      <c r="O1065" s="37" t="s">
        <v>48</v>
      </c>
      <c r="P1065" s="37">
        <v>138</v>
      </c>
      <c r="Q1065" s="40">
        <v>44314</v>
      </c>
      <c r="R1065" s="40">
        <v>44491</v>
      </c>
      <c r="S1065" s="40">
        <v>44468</v>
      </c>
      <c r="T1065" s="37">
        <v>410</v>
      </c>
      <c r="U1065" s="41">
        <v>2.97</v>
      </c>
      <c r="V1065" s="37" t="s">
        <v>66</v>
      </c>
      <c r="W1065" s="37" t="s">
        <v>48</v>
      </c>
      <c r="X1065" s="38">
        <v>0.79800000000000004</v>
      </c>
      <c r="AB1065" s="39">
        <v>2.46</v>
      </c>
      <c r="AC1065" s="39">
        <v>0.24</v>
      </c>
      <c r="AD1065" s="37" t="s">
        <v>16317</v>
      </c>
      <c r="AE1065" s="37" t="s">
        <v>1781</v>
      </c>
      <c r="AF1065" s="37" t="s">
        <v>52</v>
      </c>
      <c r="AG1065" s="37" t="s">
        <v>16316</v>
      </c>
    </row>
    <row r="1066" spans="1:33" hidden="1" x14ac:dyDescent="0.2">
      <c r="A1066" s="37" t="s">
        <v>16315</v>
      </c>
      <c r="B1066" s="37" t="s">
        <v>15181</v>
      </c>
      <c r="C1066" s="37" t="s">
        <v>16314</v>
      </c>
      <c r="D1066" s="37" t="s">
        <v>16313</v>
      </c>
      <c r="E1066" s="37" t="s">
        <v>16312</v>
      </c>
      <c r="F1066" s="40">
        <v>43749</v>
      </c>
      <c r="G1066" s="40">
        <v>43770</v>
      </c>
      <c r="H1066" s="37">
        <v>24</v>
      </c>
      <c r="I1066" s="37" t="s">
        <v>69</v>
      </c>
      <c r="J1066" s="37" t="s">
        <v>54</v>
      </c>
      <c r="L1066" s="39">
        <v>10.07</v>
      </c>
      <c r="M1066" s="38">
        <v>0.5</v>
      </c>
      <c r="N1066" s="37" t="s">
        <v>49</v>
      </c>
      <c r="O1066" s="37" t="s">
        <v>48</v>
      </c>
      <c r="P1066" s="37">
        <v>316.3</v>
      </c>
      <c r="Q1066" s="40">
        <v>44245</v>
      </c>
      <c r="R1066" s="40">
        <v>44505</v>
      </c>
      <c r="S1066" s="40">
        <v>44449</v>
      </c>
      <c r="T1066" s="42">
        <v>1106</v>
      </c>
      <c r="U1066" s="41">
        <v>3.5</v>
      </c>
      <c r="V1066" s="37" t="s">
        <v>49</v>
      </c>
      <c r="W1066" s="37" t="s">
        <v>48</v>
      </c>
      <c r="X1066" s="38">
        <v>0.67600000000000005</v>
      </c>
      <c r="AB1066" s="39">
        <v>2.0499999999999998</v>
      </c>
      <c r="AC1066" s="39">
        <v>0.23</v>
      </c>
      <c r="AD1066" s="37" t="s">
        <v>16311</v>
      </c>
      <c r="AE1066" s="37" t="s">
        <v>1782</v>
      </c>
      <c r="AF1066" s="37" t="s">
        <v>75</v>
      </c>
      <c r="AG1066" s="37" t="s">
        <v>16310</v>
      </c>
    </row>
    <row r="1067" spans="1:33" hidden="1" x14ac:dyDescent="0.2">
      <c r="A1067" s="37" t="s">
        <v>16309</v>
      </c>
      <c r="B1067" s="37" t="s">
        <v>15181</v>
      </c>
      <c r="C1067" s="37" t="s">
        <v>16308</v>
      </c>
      <c r="D1067" s="37" t="s">
        <v>16307</v>
      </c>
      <c r="E1067" s="37" t="s">
        <v>16306</v>
      </c>
      <c r="F1067" s="40">
        <v>43749</v>
      </c>
      <c r="G1067" s="40">
        <v>43770</v>
      </c>
      <c r="H1067" s="37">
        <v>24</v>
      </c>
      <c r="I1067" s="37" t="s">
        <v>69</v>
      </c>
      <c r="J1067" s="37" t="s">
        <v>54</v>
      </c>
      <c r="L1067" s="39">
        <v>10.050000000000001</v>
      </c>
      <c r="M1067" s="38">
        <v>0.5</v>
      </c>
      <c r="N1067" s="37" t="s">
        <v>72</v>
      </c>
      <c r="O1067" s="37" t="s">
        <v>48</v>
      </c>
      <c r="P1067" s="37">
        <v>250</v>
      </c>
      <c r="Q1067" s="40">
        <v>44183</v>
      </c>
      <c r="R1067" s="40">
        <v>44505</v>
      </c>
      <c r="S1067" s="40">
        <v>44356</v>
      </c>
      <c r="T1067" s="37">
        <v>993</v>
      </c>
      <c r="U1067" s="41">
        <v>3.97</v>
      </c>
      <c r="V1067" s="37" t="s">
        <v>72</v>
      </c>
      <c r="W1067" s="37" t="s">
        <v>56</v>
      </c>
      <c r="X1067" s="38">
        <v>0</v>
      </c>
      <c r="AB1067" s="39">
        <v>1.97</v>
      </c>
      <c r="AC1067" s="39">
        <v>0.27</v>
      </c>
      <c r="AD1067" s="37" t="s">
        <v>16305</v>
      </c>
      <c r="AE1067" s="37" t="s">
        <v>1895</v>
      </c>
      <c r="AF1067" s="37" t="s">
        <v>52</v>
      </c>
      <c r="AG1067" s="37" t="s">
        <v>1211</v>
      </c>
    </row>
    <row r="1068" spans="1:33" hidden="1" x14ac:dyDescent="0.2">
      <c r="A1068" s="37" t="s">
        <v>16304</v>
      </c>
      <c r="B1068" s="37" t="s">
        <v>15181</v>
      </c>
      <c r="C1068" s="37" t="s">
        <v>16303</v>
      </c>
      <c r="D1068" s="37" t="s">
        <v>16302</v>
      </c>
      <c r="E1068" s="37" t="s">
        <v>16301</v>
      </c>
      <c r="F1068" s="40">
        <v>43747</v>
      </c>
      <c r="G1068" s="40">
        <v>43774</v>
      </c>
      <c r="H1068" s="37">
        <v>24</v>
      </c>
      <c r="I1068" s="37" t="s">
        <v>69</v>
      </c>
      <c r="J1068" s="37" t="s">
        <v>54</v>
      </c>
      <c r="L1068" s="39">
        <v>10.02</v>
      </c>
      <c r="M1068" s="38">
        <v>0.5</v>
      </c>
      <c r="N1068" s="37" t="s">
        <v>276</v>
      </c>
      <c r="O1068" s="37" t="s">
        <v>48</v>
      </c>
      <c r="P1068" s="37">
        <v>130</v>
      </c>
      <c r="Q1068" s="40">
        <v>44417</v>
      </c>
      <c r="R1068" s="40">
        <v>44620</v>
      </c>
      <c r="S1068" s="40">
        <v>44596</v>
      </c>
      <c r="T1068" s="37">
        <v>388</v>
      </c>
      <c r="U1068" s="41">
        <v>2.99</v>
      </c>
      <c r="V1068" s="37" t="s">
        <v>276</v>
      </c>
      <c r="W1068" s="37" t="s">
        <v>56</v>
      </c>
      <c r="X1068" s="38">
        <v>0.68200000000000005</v>
      </c>
      <c r="AB1068" s="39">
        <v>5.99</v>
      </c>
      <c r="AC1068" s="39">
        <v>0.66</v>
      </c>
      <c r="AD1068" s="37" t="s">
        <v>16300</v>
      </c>
      <c r="AE1068" s="37" t="s">
        <v>1781</v>
      </c>
      <c r="AF1068" s="37" t="s">
        <v>200</v>
      </c>
      <c r="AG1068" s="37" t="s">
        <v>276</v>
      </c>
    </row>
    <row r="1069" spans="1:33" hidden="1" x14ac:dyDescent="0.2">
      <c r="A1069" s="37" t="s">
        <v>16299</v>
      </c>
      <c r="B1069" s="37" t="s">
        <v>15181</v>
      </c>
      <c r="C1069" s="37" t="s">
        <v>16298</v>
      </c>
      <c r="D1069" s="37" t="s">
        <v>16297</v>
      </c>
      <c r="E1069" s="37" t="s">
        <v>16296</v>
      </c>
      <c r="F1069" s="40">
        <v>43745</v>
      </c>
      <c r="G1069" s="40">
        <v>43776</v>
      </c>
      <c r="H1069" s="37">
        <v>24</v>
      </c>
      <c r="I1069" s="37" t="s">
        <v>69</v>
      </c>
      <c r="J1069" s="37" t="s">
        <v>54</v>
      </c>
      <c r="L1069" s="39">
        <v>10.029999999999999</v>
      </c>
      <c r="M1069" s="38">
        <v>0.5</v>
      </c>
      <c r="N1069" s="37" t="s">
        <v>66</v>
      </c>
      <c r="O1069" s="37" t="s">
        <v>48</v>
      </c>
      <c r="P1069" s="37">
        <v>172.5</v>
      </c>
      <c r="Q1069" s="40">
        <v>44270</v>
      </c>
      <c r="R1069" s="40">
        <v>44512</v>
      </c>
      <c r="S1069" s="40">
        <v>44434</v>
      </c>
      <c r="T1069" s="37">
        <v>926</v>
      </c>
      <c r="U1069" s="41">
        <v>5.37</v>
      </c>
      <c r="V1069" s="37" t="s">
        <v>49</v>
      </c>
      <c r="W1069" s="37" t="s">
        <v>48</v>
      </c>
      <c r="X1069" s="38">
        <v>0.92300000000000004</v>
      </c>
      <c r="AB1069" s="39">
        <v>4.07</v>
      </c>
      <c r="AC1069" s="39">
        <v>1.33</v>
      </c>
      <c r="AD1069" s="37" t="s">
        <v>16295</v>
      </c>
      <c r="AE1069" s="37" t="s">
        <v>1796</v>
      </c>
      <c r="AF1069" s="37" t="s">
        <v>200</v>
      </c>
      <c r="AG1069" s="37" t="s">
        <v>16294</v>
      </c>
    </row>
    <row r="1070" spans="1:33" hidden="1" x14ac:dyDescent="0.2">
      <c r="A1070" s="37" t="s">
        <v>16293</v>
      </c>
      <c r="B1070" s="37" t="s">
        <v>15181</v>
      </c>
      <c r="C1070" s="37" t="s">
        <v>16292</v>
      </c>
      <c r="D1070" s="37" t="s">
        <v>16291</v>
      </c>
      <c r="E1070" s="37" t="s">
        <v>16290</v>
      </c>
      <c r="F1070" s="40">
        <v>43735</v>
      </c>
      <c r="G1070" s="40">
        <v>43777</v>
      </c>
      <c r="H1070" s="37" t="s">
        <v>16289</v>
      </c>
      <c r="I1070" s="37" t="s">
        <v>69</v>
      </c>
      <c r="J1070" s="37" t="s">
        <v>54</v>
      </c>
      <c r="L1070" s="39">
        <v>10.029999999999999</v>
      </c>
      <c r="M1070" s="38">
        <v>0.5</v>
      </c>
      <c r="N1070" s="37" t="s">
        <v>276</v>
      </c>
      <c r="O1070" s="37" t="s">
        <v>48</v>
      </c>
      <c r="P1070" s="37">
        <v>172.5</v>
      </c>
      <c r="Q1070" s="40">
        <v>44111</v>
      </c>
      <c r="R1070" s="40">
        <v>44421</v>
      </c>
      <c r="S1070" s="40">
        <v>44420</v>
      </c>
      <c r="T1070" s="37">
        <v>566</v>
      </c>
      <c r="U1070" s="41">
        <v>3.28</v>
      </c>
      <c r="V1070" s="37" t="s">
        <v>49</v>
      </c>
      <c r="W1070" s="37" t="s">
        <v>56</v>
      </c>
      <c r="X1070" s="38">
        <v>0.20599999999999999</v>
      </c>
      <c r="AB1070" s="39">
        <v>2.16</v>
      </c>
      <c r="AC1070" s="39">
        <v>0.24</v>
      </c>
      <c r="AD1070" s="37" t="s">
        <v>16288</v>
      </c>
      <c r="AE1070" s="37" t="s">
        <v>1419</v>
      </c>
      <c r="AF1070" s="37" t="s">
        <v>52</v>
      </c>
      <c r="AG1070" s="37" t="s">
        <v>16287</v>
      </c>
    </row>
    <row r="1071" spans="1:33" hidden="1" x14ac:dyDescent="0.2">
      <c r="A1071" s="37" t="s">
        <v>16286</v>
      </c>
      <c r="B1071" s="37" t="s">
        <v>15181</v>
      </c>
      <c r="C1071" s="37" t="s">
        <v>16285</v>
      </c>
      <c r="D1071" s="37" t="s">
        <v>16284</v>
      </c>
      <c r="E1071" s="37" t="s">
        <v>16283</v>
      </c>
      <c r="F1071" s="40">
        <v>43756</v>
      </c>
      <c r="G1071" s="40">
        <v>43777</v>
      </c>
      <c r="H1071" s="37">
        <v>24</v>
      </c>
      <c r="I1071" s="37" t="s">
        <v>69</v>
      </c>
      <c r="J1071" s="37" t="s">
        <v>54</v>
      </c>
      <c r="L1071" s="39">
        <v>10.06</v>
      </c>
      <c r="M1071" s="38">
        <v>0.5</v>
      </c>
      <c r="N1071" s="37" t="s">
        <v>66</v>
      </c>
      <c r="O1071" s="37" t="s">
        <v>48</v>
      </c>
      <c r="P1071" s="37">
        <v>345</v>
      </c>
      <c r="Q1071" s="40">
        <v>44187</v>
      </c>
      <c r="R1071" s="40">
        <v>44512</v>
      </c>
      <c r="S1071" s="40">
        <v>44354</v>
      </c>
      <c r="T1071" s="42">
        <v>1930</v>
      </c>
      <c r="U1071" s="41">
        <v>5.59</v>
      </c>
      <c r="V1071" s="37" t="s">
        <v>66</v>
      </c>
      <c r="W1071" s="37" t="s">
        <v>48</v>
      </c>
      <c r="X1071" s="38">
        <v>0</v>
      </c>
      <c r="AB1071" s="39">
        <v>9.64</v>
      </c>
      <c r="AD1071" s="37" t="s">
        <v>16282</v>
      </c>
      <c r="AE1071" s="37" t="s">
        <v>1805</v>
      </c>
      <c r="AF1071" s="37" t="s">
        <v>51</v>
      </c>
      <c r="AG1071" s="37" t="s">
        <v>66</v>
      </c>
    </row>
    <row r="1072" spans="1:33" hidden="1" x14ac:dyDescent="0.2">
      <c r="A1072" s="37" t="s">
        <v>16281</v>
      </c>
      <c r="B1072" s="37" t="s">
        <v>15181</v>
      </c>
      <c r="C1072" s="37" t="s">
        <v>16280</v>
      </c>
      <c r="D1072" s="37" t="s">
        <v>16279</v>
      </c>
      <c r="E1072" s="37" t="s">
        <v>16278</v>
      </c>
      <c r="F1072" s="40">
        <v>43759</v>
      </c>
      <c r="G1072" s="40">
        <v>43788</v>
      </c>
      <c r="H1072" s="37" t="s">
        <v>16277</v>
      </c>
      <c r="I1072" s="37" t="s">
        <v>126</v>
      </c>
      <c r="J1072" s="37" t="s">
        <v>54</v>
      </c>
      <c r="K1072" s="37" t="s">
        <v>2066</v>
      </c>
      <c r="L1072" s="39">
        <v>10.26</v>
      </c>
      <c r="M1072" s="37" t="s">
        <v>1887</v>
      </c>
      <c r="N1072" s="37" t="s">
        <v>130</v>
      </c>
      <c r="O1072" s="37" t="s">
        <v>48</v>
      </c>
      <c r="P1072" s="37">
        <v>57.5</v>
      </c>
      <c r="Q1072" s="40">
        <v>44235</v>
      </c>
      <c r="R1072" s="40">
        <v>44427</v>
      </c>
      <c r="S1072" s="40">
        <v>44421</v>
      </c>
      <c r="T1072" s="37">
        <v>320</v>
      </c>
      <c r="U1072" s="41">
        <v>5.57</v>
      </c>
      <c r="V1072" s="37" t="s">
        <v>65</v>
      </c>
      <c r="W1072" s="37" t="s">
        <v>48</v>
      </c>
      <c r="X1072" s="38">
        <v>0.94899999999999995</v>
      </c>
      <c r="AB1072" s="39">
        <v>2.79</v>
      </c>
      <c r="AC1072" s="39">
        <v>0.18</v>
      </c>
      <c r="AD1072" s="37" t="s">
        <v>16276</v>
      </c>
      <c r="AE1072" s="37" t="s">
        <v>1976</v>
      </c>
      <c r="AF1072" s="37" t="s">
        <v>192</v>
      </c>
      <c r="AG1072" s="37" t="s">
        <v>16275</v>
      </c>
    </row>
    <row r="1073" spans="1:33" hidden="1" x14ac:dyDescent="0.2">
      <c r="A1073" s="37" t="s">
        <v>16274</v>
      </c>
      <c r="B1073" s="37" t="s">
        <v>15181</v>
      </c>
      <c r="C1073" s="37" t="s">
        <v>16273</v>
      </c>
      <c r="D1073" s="37" t="s">
        <v>16272</v>
      </c>
      <c r="E1073" s="37" t="s">
        <v>16271</v>
      </c>
      <c r="F1073" s="40">
        <v>43763</v>
      </c>
      <c r="G1073" s="40">
        <v>43789</v>
      </c>
      <c r="H1073" s="37">
        <v>24</v>
      </c>
      <c r="I1073" s="37" t="s">
        <v>69</v>
      </c>
      <c r="J1073" s="37" t="s">
        <v>54</v>
      </c>
      <c r="L1073" s="39">
        <v>10.01</v>
      </c>
      <c r="M1073" s="38">
        <v>0.5</v>
      </c>
      <c r="N1073" s="37" t="s">
        <v>130</v>
      </c>
      <c r="O1073" s="37" t="s">
        <v>48</v>
      </c>
      <c r="P1073" s="37">
        <v>100</v>
      </c>
      <c r="Q1073" s="40">
        <v>44322</v>
      </c>
      <c r="R1073" s="40">
        <v>44522</v>
      </c>
      <c r="S1073" s="40">
        <v>44463</v>
      </c>
      <c r="T1073" s="37">
        <v>290</v>
      </c>
      <c r="U1073" s="41">
        <v>2.9</v>
      </c>
      <c r="V1073" s="37" t="s">
        <v>130</v>
      </c>
      <c r="W1073" s="37" t="s">
        <v>48</v>
      </c>
      <c r="X1073" s="38">
        <v>0.92600000000000005</v>
      </c>
      <c r="AB1073" s="39">
        <v>3.05</v>
      </c>
      <c r="AC1073" s="39">
        <v>0.18</v>
      </c>
      <c r="AD1073" s="37" t="s">
        <v>16270</v>
      </c>
      <c r="AE1073" s="37" t="s">
        <v>1900</v>
      </c>
      <c r="AF1073" s="37" t="s">
        <v>52</v>
      </c>
      <c r="AG1073" s="37" t="s">
        <v>130</v>
      </c>
    </row>
    <row r="1074" spans="1:33" hidden="1" x14ac:dyDescent="0.2">
      <c r="A1074" s="37" t="s">
        <v>16269</v>
      </c>
      <c r="B1074" s="37" t="s">
        <v>15181</v>
      </c>
      <c r="C1074" s="37" t="s">
        <v>16268</v>
      </c>
      <c r="D1074" s="37" t="s">
        <v>16267</v>
      </c>
      <c r="E1074" s="37" t="s">
        <v>16266</v>
      </c>
      <c r="F1074" s="40">
        <v>43763</v>
      </c>
      <c r="G1074" s="40">
        <v>43789</v>
      </c>
      <c r="H1074" s="37">
        <v>18</v>
      </c>
      <c r="I1074" s="37" t="s">
        <v>69</v>
      </c>
      <c r="J1074" s="37" t="s">
        <v>54</v>
      </c>
      <c r="L1074" s="39">
        <v>10.039999999999999</v>
      </c>
      <c r="M1074" s="38">
        <v>0.5</v>
      </c>
      <c r="N1074" s="37" t="s">
        <v>49</v>
      </c>
      <c r="O1074" s="37" t="s">
        <v>48</v>
      </c>
      <c r="P1074" s="37">
        <v>149.5</v>
      </c>
      <c r="Q1074" s="40">
        <v>44054</v>
      </c>
      <c r="R1074" s="40">
        <v>44338</v>
      </c>
      <c r="S1074" s="40">
        <v>44118</v>
      </c>
      <c r="T1074" s="37">
        <v>331</v>
      </c>
      <c r="U1074" s="41">
        <v>2.21</v>
      </c>
      <c r="V1074" s="37" t="s">
        <v>49</v>
      </c>
      <c r="W1074" s="37" t="s">
        <v>56</v>
      </c>
      <c r="X1074" s="38">
        <v>0.83899999999999997</v>
      </c>
      <c r="AB1074" s="39">
        <v>3.13</v>
      </c>
      <c r="AC1074" s="39">
        <v>0.36</v>
      </c>
      <c r="AD1074" s="37" t="s">
        <v>16265</v>
      </c>
      <c r="AE1074" s="37" t="s">
        <v>1865</v>
      </c>
      <c r="AF1074" s="37" t="s">
        <v>52</v>
      </c>
      <c r="AG1074" s="37" t="s">
        <v>15394</v>
      </c>
    </row>
    <row r="1075" spans="1:33" hidden="1" x14ac:dyDescent="0.2">
      <c r="A1075" s="37" t="s">
        <v>16264</v>
      </c>
      <c r="B1075" s="37" t="s">
        <v>15181</v>
      </c>
      <c r="C1075" s="37" t="s">
        <v>16263</v>
      </c>
      <c r="D1075" s="37" t="s">
        <v>16262</v>
      </c>
      <c r="E1075" s="37" t="s">
        <v>16261</v>
      </c>
      <c r="F1075" s="40">
        <v>43774</v>
      </c>
      <c r="G1075" s="40">
        <v>43791</v>
      </c>
      <c r="H1075" s="37">
        <v>18</v>
      </c>
      <c r="I1075" s="37" t="s">
        <v>69</v>
      </c>
      <c r="J1075" s="37" t="s">
        <v>54</v>
      </c>
      <c r="L1075" s="39">
        <v>10.039999999999999</v>
      </c>
      <c r="M1075" s="38">
        <v>0.5</v>
      </c>
      <c r="N1075" s="37" t="s">
        <v>235</v>
      </c>
      <c r="O1075" s="37" t="s">
        <v>48</v>
      </c>
      <c r="P1075" s="37">
        <v>172.5</v>
      </c>
      <c r="Q1075" s="40">
        <v>44043</v>
      </c>
      <c r="R1075" s="40">
        <v>44342</v>
      </c>
      <c r="S1075" s="40">
        <v>44188</v>
      </c>
      <c r="T1075" s="37">
        <v>645</v>
      </c>
      <c r="U1075" s="41">
        <v>3.74</v>
      </c>
      <c r="V1075" s="37" t="s">
        <v>235</v>
      </c>
      <c r="W1075" s="37" t="s">
        <v>56</v>
      </c>
      <c r="X1075" s="38">
        <v>0</v>
      </c>
      <c r="AB1075" s="39">
        <v>6.29</v>
      </c>
      <c r="AD1075" s="37" t="s">
        <v>16260</v>
      </c>
      <c r="AE1075" s="37" t="s">
        <v>1419</v>
      </c>
      <c r="AF1075" s="37" t="s">
        <v>52</v>
      </c>
      <c r="AG1075" s="37" t="s">
        <v>16259</v>
      </c>
    </row>
    <row r="1076" spans="1:33" hidden="1" x14ac:dyDescent="0.2">
      <c r="A1076" s="37" t="s">
        <v>16258</v>
      </c>
      <c r="B1076" s="37" t="s">
        <v>15181</v>
      </c>
      <c r="C1076" s="37" t="s">
        <v>16257</v>
      </c>
      <c r="D1076" s="37" t="s">
        <v>16256</v>
      </c>
      <c r="E1076" s="37" t="s">
        <v>16255</v>
      </c>
      <c r="F1076" s="40">
        <v>43770</v>
      </c>
      <c r="G1076" s="40">
        <v>43795</v>
      </c>
      <c r="H1076" s="37">
        <v>24</v>
      </c>
      <c r="I1076" s="37" t="s">
        <v>69</v>
      </c>
      <c r="J1076" s="37" t="s">
        <v>54</v>
      </c>
      <c r="L1076" s="39">
        <v>10.08</v>
      </c>
      <c r="M1076" s="38">
        <v>0.5</v>
      </c>
      <c r="N1076" s="37" t="s">
        <v>57</v>
      </c>
      <c r="O1076" s="37" t="s">
        <v>48</v>
      </c>
      <c r="P1076" s="37">
        <v>287.5</v>
      </c>
      <c r="Q1076" s="40">
        <v>44225</v>
      </c>
      <c r="R1076" s="40">
        <v>44529</v>
      </c>
      <c r="S1076" s="40">
        <v>44386</v>
      </c>
      <c r="T1076" s="37">
        <v>529</v>
      </c>
      <c r="U1076" s="41">
        <v>1.84</v>
      </c>
      <c r="V1076" s="37" t="s">
        <v>57</v>
      </c>
      <c r="W1076" s="37" t="s">
        <v>219</v>
      </c>
      <c r="X1076" s="38">
        <v>0.64100000000000001</v>
      </c>
      <c r="AB1076" s="39">
        <v>8.65</v>
      </c>
      <c r="AC1076" s="39">
        <v>2.4500000000000002</v>
      </c>
      <c r="AD1076" s="37" t="s">
        <v>16254</v>
      </c>
      <c r="AE1076" s="37" t="s">
        <v>1784</v>
      </c>
      <c r="AF1076" s="37" t="s">
        <v>52</v>
      </c>
      <c r="AG1076" s="37" t="s">
        <v>57</v>
      </c>
    </row>
    <row r="1077" spans="1:33" hidden="1" x14ac:dyDescent="0.2">
      <c r="A1077" s="37" t="s">
        <v>12702</v>
      </c>
      <c r="B1077" s="37" t="s">
        <v>15181</v>
      </c>
      <c r="C1077" s="37" t="s">
        <v>16253</v>
      </c>
      <c r="D1077" s="37" t="s">
        <v>16252</v>
      </c>
      <c r="E1077" s="37" t="s">
        <v>16251</v>
      </c>
      <c r="F1077" s="40">
        <v>43789</v>
      </c>
      <c r="G1077" s="40">
        <v>43810</v>
      </c>
      <c r="H1077" s="37">
        <v>21</v>
      </c>
      <c r="I1077" s="37" t="s">
        <v>137</v>
      </c>
      <c r="J1077" s="37" t="s">
        <v>54</v>
      </c>
      <c r="L1077" s="39">
        <v>10.07</v>
      </c>
      <c r="M1077" s="38">
        <v>1</v>
      </c>
      <c r="N1077" s="37" t="s">
        <v>79</v>
      </c>
      <c r="O1077" s="37" t="s">
        <v>93</v>
      </c>
      <c r="P1077" s="37">
        <v>80.5</v>
      </c>
      <c r="Q1077" s="40">
        <v>44326</v>
      </c>
      <c r="R1077" s="40">
        <v>44452</v>
      </c>
      <c r="S1077" s="40">
        <v>44431</v>
      </c>
      <c r="T1077" s="37">
        <v>482</v>
      </c>
      <c r="U1077" s="41">
        <v>5.99</v>
      </c>
      <c r="V1077" s="37" t="s">
        <v>49</v>
      </c>
      <c r="W1077" s="37" t="s">
        <v>48</v>
      </c>
      <c r="X1077" s="38">
        <v>0.92900000000000005</v>
      </c>
      <c r="AB1077" s="39">
        <v>5</v>
      </c>
      <c r="AC1077" s="39">
        <v>0.45</v>
      </c>
      <c r="AD1077" s="37" t="s">
        <v>16250</v>
      </c>
      <c r="AE1077" s="37" t="s">
        <v>1781</v>
      </c>
      <c r="AF1077" s="37" t="s">
        <v>59</v>
      </c>
      <c r="AG1077" s="37" t="s">
        <v>16249</v>
      </c>
    </row>
    <row r="1078" spans="1:33" hidden="1" x14ac:dyDescent="0.2">
      <c r="A1078" s="37" t="s">
        <v>16248</v>
      </c>
      <c r="B1078" s="37" t="s">
        <v>15181</v>
      </c>
      <c r="C1078" s="37" t="s">
        <v>16247</v>
      </c>
      <c r="D1078" s="37" t="s">
        <v>16246</v>
      </c>
      <c r="E1078" s="37" t="s">
        <v>16245</v>
      </c>
      <c r="F1078" s="40">
        <v>43794</v>
      </c>
      <c r="G1078" s="40">
        <v>43812</v>
      </c>
      <c r="H1078" s="37">
        <v>24</v>
      </c>
      <c r="I1078" s="37" t="s">
        <v>69</v>
      </c>
      <c r="J1078" s="37" t="s">
        <v>54</v>
      </c>
      <c r="L1078" s="39">
        <v>10.039999999999999</v>
      </c>
      <c r="M1078" s="38">
        <v>0.5</v>
      </c>
      <c r="N1078" s="37" t="s">
        <v>49</v>
      </c>
      <c r="O1078" s="37" t="s">
        <v>48</v>
      </c>
      <c r="P1078" s="37">
        <v>258.8</v>
      </c>
      <c r="Q1078" s="40">
        <v>44153</v>
      </c>
      <c r="R1078" s="40">
        <v>44547</v>
      </c>
      <c r="S1078" s="40">
        <v>44279</v>
      </c>
      <c r="T1078" s="42">
        <v>5392</v>
      </c>
      <c r="U1078" s="41">
        <v>20.84</v>
      </c>
      <c r="V1078" s="37" t="s">
        <v>65</v>
      </c>
      <c r="W1078" s="37" t="s">
        <v>219</v>
      </c>
      <c r="X1078" s="38">
        <v>1E-3</v>
      </c>
      <c r="AB1078" s="39">
        <v>3.26</v>
      </c>
      <c r="AD1078" s="37" t="s">
        <v>16244</v>
      </c>
      <c r="AE1078" s="37" t="s">
        <v>1805</v>
      </c>
      <c r="AF1078" s="37" t="s">
        <v>52</v>
      </c>
      <c r="AG1078" s="37" t="s">
        <v>246</v>
      </c>
    </row>
    <row r="1079" spans="1:33" hidden="1" x14ac:dyDescent="0.2">
      <c r="A1079" s="37" t="s">
        <v>16243</v>
      </c>
      <c r="B1079" s="37" t="s">
        <v>15181</v>
      </c>
      <c r="C1079" s="37" t="s">
        <v>16242</v>
      </c>
      <c r="D1079" s="37" t="s">
        <v>16241</v>
      </c>
      <c r="E1079" s="37" t="s">
        <v>16240</v>
      </c>
      <c r="F1079" s="40">
        <v>43794</v>
      </c>
      <c r="G1079" s="40">
        <v>43812</v>
      </c>
      <c r="H1079" s="37">
        <v>24</v>
      </c>
      <c r="I1079" s="37" t="s">
        <v>69</v>
      </c>
      <c r="J1079" s="37" t="s">
        <v>54</v>
      </c>
      <c r="L1079" s="39">
        <v>10.07</v>
      </c>
      <c r="M1079" s="38">
        <v>0.5</v>
      </c>
      <c r="N1079" s="37" t="s">
        <v>130</v>
      </c>
      <c r="O1079" s="37" t="s">
        <v>48</v>
      </c>
      <c r="P1079" s="37">
        <v>250</v>
      </c>
      <c r="Q1079" s="40">
        <v>44041</v>
      </c>
      <c r="R1079" s="40">
        <v>44547</v>
      </c>
      <c r="S1079" s="40">
        <v>44134</v>
      </c>
      <c r="T1079" s="37">
        <v>721</v>
      </c>
      <c r="U1079" s="41">
        <v>2.88</v>
      </c>
      <c r="V1079" s="37" t="s">
        <v>130</v>
      </c>
      <c r="W1079" s="37" t="s">
        <v>56</v>
      </c>
      <c r="X1079" s="38">
        <v>0.74399999999999999</v>
      </c>
      <c r="AB1079" s="39">
        <v>2.93</v>
      </c>
      <c r="AC1079" s="39">
        <v>0.73</v>
      </c>
      <c r="AD1079" s="37" t="s">
        <v>16239</v>
      </c>
      <c r="AE1079" s="37" t="s">
        <v>1419</v>
      </c>
      <c r="AF1079" s="37" t="s">
        <v>52</v>
      </c>
      <c r="AG1079" s="37" t="s">
        <v>130</v>
      </c>
    </row>
    <row r="1080" spans="1:33" hidden="1" x14ac:dyDescent="0.2">
      <c r="A1080" s="37" t="s">
        <v>16238</v>
      </c>
      <c r="B1080" s="37" t="s">
        <v>15181</v>
      </c>
      <c r="C1080" s="37" t="s">
        <v>16237</v>
      </c>
      <c r="D1080" s="37" t="s">
        <v>16236</v>
      </c>
      <c r="E1080" s="37" t="s">
        <v>16235</v>
      </c>
      <c r="F1080" s="40">
        <v>43804</v>
      </c>
      <c r="G1080" s="40">
        <v>43854</v>
      </c>
      <c r="H1080" s="37">
        <v>24</v>
      </c>
      <c r="I1080" s="37" t="s">
        <v>176</v>
      </c>
      <c r="J1080" s="37" t="s">
        <v>54</v>
      </c>
      <c r="L1080" s="39">
        <v>10.02</v>
      </c>
      <c r="M1080" s="38">
        <v>0.25</v>
      </c>
      <c r="N1080" s="37" t="s">
        <v>79</v>
      </c>
      <c r="O1080" s="37" t="s">
        <v>48</v>
      </c>
      <c r="P1080" s="37">
        <v>425</v>
      </c>
      <c r="Q1080" s="40">
        <v>44097</v>
      </c>
      <c r="R1080" s="40">
        <v>44589</v>
      </c>
      <c r="S1080" s="40">
        <v>44217</v>
      </c>
      <c r="T1080" s="42">
        <v>15125</v>
      </c>
      <c r="U1080" s="41">
        <v>35.590000000000003</v>
      </c>
      <c r="V1080" s="37" t="s">
        <v>72</v>
      </c>
      <c r="W1080" s="37" t="s">
        <v>56</v>
      </c>
      <c r="X1080" s="38">
        <v>0</v>
      </c>
      <c r="AB1080" s="39">
        <v>4.24</v>
      </c>
      <c r="AC1080" s="39">
        <v>0.35</v>
      </c>
      <c r="AD1080" s="37" t="s">
        <v>16234</v>
      </c>
      <c r="AE1080" s="37" t="s">
        <v>1814</v>
      </c>
      <c r="AF1080" s="37" t="s">
        <v>82</v>
      </c>
      <c r="AG1080" s="37" t="s">
        <v>118</v>
      </c>
    </row>
    <row r="1081" spans="1:33" hidden="1" x14ac:dyDescent="0.2">
      <c r="A1081" s="37" t="s">
        <v>16233</v>
      </c>
      <c r="B1081" s="37" t="s">
        <v>15181</v>
      </c>
      <c r="C1081" s="37" t="s">
        <v>16232</v>
      </c>
      <c r="D1081" s="37" t="s">
        <v>16231</v>
      </c>
      <c r="E1081" s="37" t="s">
        <v>16230</v>
      </c>
      <c r="F1081" s="40">
        <v>43838</v>
      </c>
      <c r="G1081" s="40">
        <v>43865</v>
      </c>
      <c r="H1081" s="37">
        <v>21</v>
      </c>
      <c r="I1081" s="37" t="s">
        <v>69</v>
      </c>
      <c r="J1081" s="37" t="s">
        <v>54</v>
      </c>
      <c r="L1081" s="39">
        <v>10.07</v>
      </c>
      <c r="M1081" s="38">
        <v>0.5</v>
      </c>
      <c r="N1081" s="37" t="s">
        <v>79</v>
      </c>
      <c r="O1081" s="37" t="s">
        <v>48</v>
      </c>
      <c r="P1081" s="37">
        <v>241.5</v>
      </c>
      <c r="Q1081" s="40">
        <v>44137</v>
      </c>
      <c r="R1081" s="40">
        <v>44506</v>
      </c>
      <c r="S1081" s="40">
        <v>44267</v>
      </c>
      <c r="T1081" s="42">
        <v>1803</v>
      </c>
      <c r="U1081" s="41">
        <v>7.47</v>
      </c>
      <c r="V1081" s="37" t="s">
        <v>66</v>
      </c>
      <c r="W1081" s="37" t="s">
        <v>56</v>
      </c>
      <c r="X1081" s="38">
        <v>1.2999999999999999E-2</v>
      </c>
      <c r="AB1081" s="39">
        <v>3.38</v>
      </c>
      <c r="AC1081" s="39">
        <v>0.51</v>
      </c>
      <c r="AD1081" s="37" t="s">
        <v>16229</v>
      </c>
      <c r="AE1081" s="37" t="s">
        <v>1781</v>
      </c>
      <c r="AF1081" s="37" t="s">
        <v>200</v>
      </c>
      <c r="AG1081" s="37" t="s">
        <v>118</v>
      </c>
    </row>
    <row r="1082" spans="1:33" hidden="1" x14ac:dyDescent="0.2">
      <c r="A1082" s="37" t="s">
        <v>16228</v>
      </c>
      <c r="B1082" s="37" t="s">
        <v>15181</v>
      </c>
      <c r="C1082" s="37" t="s">
        <v>16226</v>
      </c>
      <c r="D1082" s="37" t="s">
        <v>16227</v>
      </c>
      <c r="E1082" s="37" t="s">
        <v>16226</v>
      </c>
      <c r="F1082" s="40">
        <v>43826</v>
      </c>
      <c r="G1082" s="40">
        <v>43872</v>
      </c>
      <c r="H1082" s="37" t="s">
        <v>16225</v>
      </c>
      <c r="I1082" s="37" t="s">
        <v>137</v>
      </c>
      <c r="J1082" s="37" t="s">
        <v>54</v>
      </c>
      <c r="L1082" s="39">
        <v>10.050000000000001</v>
      </c>
      <c r="M1082" s="38">
        <v>1</v>
      </c>
      <c r="N1082" s="37" t="s">
        <v>276</v>
      </c>
      <c r="O1082" s="37" t="s">
        <v>48</v>
      </c>
      <c r="P1082" s="37">
        <v>172.5</v>
      </c>
      <c r="Q1082" s="40">
        <v>44270</v>
      </c>
      <c r="R1082" s="40">
        <v>44530</v>
      </c>
      <c r="S1082" s="40">
        <v>44529</v>
      </c>
      <c r="T1082" s="37">
        <v>296</v>
      </c>
      <c r="U1082" s="41">
        <v>1.72</v>
      </c>
      <c r="V1082" s="37" t="s">
        <v>276</v>
      </c>
      <c r="W1082" s="37" t="s">
        <v>56</v>
      </c>
      <c r="X1082" s="38">
        <v>0.88500000000000001</v>
      </c>
      <c r="AB1082" s="39">
        <v>3.9</v>
      </c>
      <c r="AC1082" s="39">
        <v>0.28000000000000003</v>
      </c>
      <c r="AD1082" s="37" t="s">
        <v>16224</v>
      </c>
      <c r="AE1082" s="37" t="s">
        <v>1833</v>
      </c>
      <c r="AF1082" s="37" t="s">
        <v>16223</v>
      </c>
      <c r="AG1082" s="37" t="s">
        <v>276</v>
      </c>
    </row>
    <row r="1083" spans="1:33" hidden="1" x14ac:dyDescent="0.2">
      <c r="A1083" s="37" t="s">
        <v>16222</v>
      </c>
      <c r="B1083" s="37" t="s">
        <v>15181</v>
      </c>
      <c r="C1083" s="37" t="s">
        <v>16221</v>
      </c>
      <c r="D1083" s="37" t="s">
        <v>16220</v>
      </c>
      <c r="E1083" s="37" t="s">
        <v>16219</v>
      </c>
      <c r="F1083" s="40">
        <v>43852</v>
      </c>
      <c r="G1083" s="40">
        <v>43872</v>
      </c>
      <c r="H1083" s="37">
        <v>24</v>
      </c>
      <c r="I1083" s="37" t="s">
        <v>69</v>
      </c>
      <c r="J1083" s="37" t="s">
        <v>54</v>
      </c>
      <c r="L1083" s="39">
        <v>10.07</v>
      </c>
      <c r="M1083" s="38">
        <v>0.5</v>
      </c>
      <c r="N1083" s="37" t="s">
        <v>57</v>
      </c>
      <c r="O1083" s="37" t="s">
        <v>167</v>
      </c>
      <c r="P1083" s="37">
        <v>276</v>
      </c>
      <c r="Q1083" s="40">
        <v>44369</v>
      </c>
      <c r="R1083" s="40">
        <v>44605</v>
      </c>
      <c r="S1083" s="40">
        <v>44600</v>
      </c>
      <c r="T1083" s="42">
        <v>1079</v>
      </c>
      <c r="U1083" s="41">
        <v>3.91</v>
      </c>
      <c r="V1083" s="37" t="s">
        <v>65</v>
      </c>
      <c r="W1083" s="37" t="s">
        <v>48</v>
      </c>
      <c r="X1083" s="38">
        <v>0.95199999999999996</v>
      </c>
      <c r="AB1083" s="39">
        <v>2.71</v>
      </c>
      <c r="AC1083" s="39">
        <v>0.36</v>
      </c>
      <c r="AD1083" s="37" t="s">
        <v>16218</v>
      </c>
      <c r="AE1083" s="37" t="s">
        <v>1782</v>
      </c>
      <c r="AF1083" s="37" t="s">
        <v>111</v>
      </c>
      <c r="AG1083" s="37" t="s">
        <v>16217</v>
      </c>
    </row>
    <row r="1084" spans="1:33" hidden="1" x14ac:dyDescent="0.2">
      <c r="A1084" s="37" t="s">
        <v>16216</v>
      </c>
      <c r="B1084" s="37" t="s">
        <v>15181</v>
      </c>
      <c r="C1084" s="37" t="s">
        <v>16215</v>
      </c>
      <c r="D1084" s="37" t="s">
        <v>16214</v>
      </c>
      <c r="E1084" s="37" t="s">
        <v>16213</v>
      </c>
      <c r="F1084" s="40">
        <v>43833</v>
      </c>
      <c r="G1084" s="40">
        <v>43875</v>
      </c>
      <c r="H1084" s="37" t="s">
        <v>16212</v>
      </c>
      <c r="I1084" s="37" t="s">
        <v>126</v>
      </c>
      <c r="J1084" s="37" t="s">
        <v>158</v>
      </c>
      <c r="K1084" s="37" t="s">
        <v>2066</v>
      </c>
      <c r="L1084" s="39">
        <v>10.07</v>
      </c>
      <c r="M1084" s="37" t="s">
        <v>1887</v>
      </c>
      <c r="N1084" s="37" t="s">
        <v>79</v>
      </c>
      <c r="O1084" s="37" t="s">
        <v>167</v>
      </c>
      <c r="P1084" s="37">
        <v>57.5</v>
      </c>
      <c r="Q1084" s="40">
        <v>44147</v>
      </c>
      <c r="R1084" s="40">
        <v>44246</v>
      </c>
      <c r="S1084" s="40">
        <v>44277</v>
      </c>
      <c r="T1084" s="37">
        <v>132</v>
      </c>
      <c r="U1084" s="41">
        <v>2.2999999999999998</v>
      </c>
      <c r="V1084" s="37" t="s">
        <v>65</v>
      </c>
      <c r="W1084" s="37" t="s">
        <v>48</v>
      </c>
      <c r="X1084" s="38">
        <v>0</v>
      </c>
      <c r="AB1084" s="39">
        <v>7.23</v>
      </c>
      <c r="AC1084" s="39">
        <v>0.78</v>
      </c>
      <c r="AD1084" s="37" t="s">
        <v>16211</v>
      </c>
      <c r="AE1084" s="37" t="s">
        <v>1379</v>
      </c>
      <c r="AF1084" s="37" t="s">
        <v>112</v>
      </c>
      <c r="AG1084" s="37" t="s">
        <v>14998</v>
      </c>
    </row>
    <row r="1085" spans="1:33" hidden="1" x14ac:dyDescent="0.2">
      <c r="A1085" s="37" t="s">
        <v>16210</v>
      </c>
      <c r="B1085" s="37" t="s">
        <v>15181</v>
      </c>
      <c r="C1085" s="37" t="s">
        <v>16209</v>
      </c>
      <c r="D1085" s="37" t="s">
        <v>16208</v>
      </c>
      <c r="E1085" s="37" t="s">
        <v>16207</v>
      </c>
      <c r="F1085" s="40">
        <v>43859</v>
      </c>
      <c r="G1085" s="40">
        <v>43875</v>
      </c>
      <c r="H1085" s="37" t="s">
        <v>594</v>
      </c>
      <c r="I1085" s="37" t="s">
        <v>176</v>
      </c>
      <c r="J1085" s="37" t="s">
        <v>54</v>
      </c>
      <c r="L1085" s="39">
        <v>10.029999999999999</v>
      </c>
      <c r="M1085" s="38">
        <v>0.25</v>
      </c>
      <c r="N1085" s="37" t="s">
        <v>79</v>
      </c>
      <c r="O1085" s="37" t="s">
        <v>48</v>
      </c>
      <c r="P1085" s="43">
        <v>1100</v>
      </c>
      <c r="Q1085" s="40">
        <v>44024</v>
      </c>
      <c r="R1085" s="40">
        <v>44611</v>
      </c>
      <c r="S1085" s="40">
        <v>44112</v>
      </c>
      <c r="T1085" s="42">
        <v>11138</v>
      </c>
      <c r="U1085" s="41">
        <v>10.130000000000001</v>
      </c>
      <c r="V1085" s="37" t="s">
        <v>130</v>
      </c>
      <c r="W1085" s="37" t="s">
        <v>56</v>
      </c>
      <c r="X1085" s="38">
        <v>7.9000000000000001E-2</v>
      </c>
      <c r="AB1085" s="39">
        <v>4.75</v>
      </c>
      <c r="AC1085" s="39">
        <v>1</v>
      </c>
      <c r="AD1085" s="37" t="s">
        <v>16206</v>
      </c>
      <c r="AE1085" s="37" t="s">
        <v>1786</v>
      </c>
      <c r="AF1085" s="37" t="s">
        <v>122</v>
      </c>
      <c r="AG1085" s="37" t="s">
        <v>118</v>
      </c>
    </row>
    <row r="1086" spans="1:33" hidden="1" x14ac:dyDescent="0.2">
      <c r="A1086" s="37" t="s">
        <v>16205</v>
      </c>
      <c r="B1086" s="37" t="s">
        <v>15181</v>
      </c>
      <c r="C1086" s="37" t="s">
        <v>16204</v>
      </c>
      <c r="D1086" s="37" t="s">
        <v>16203</v>
      </c>
      <c r="E1086" s="37" t="s">
        <v>16202</v>
      </c>
      <c r="F1086" s="40">
        <v>43861</v>
      </c>
      <c r="G1086" s="40">
        <v>43882</v>
      </c>
      <c r="H1086" s="37">
        <v>24</v>
      </c>
      <c r="I1086" s="37" t="s">
        <v>69</v>
      </c>
      <c r="J1086" s="37" t="s">
        <v>54</v>
      </c>
      <c r="L1086" s="39">
        <v>10.02</v>
      </c>
      <c r="M1086" s="38">
        <v>0.5</v>
      </c>
      <c r="N1086" s="37" t="s">
        <v>49</v>
      </c>
      <c r="O1086" s="37" t="s">
        <v>48</v>
      </c>
      <c r="P1086" s="37">
        <v>230</v>
      </c>
      <c r="Q1086" s="40">
        <v>44039</v>
      </c>
      <c r="R1086" s="40">
        <v>44616</v>
      </c>
      <c r="S1086" s="40">
        <v>44194</v>
      </c>
      <c r="T1086" s="42">
        <v>1780</v>
      </c>
      <c r="U1086" s="41">
        <v>7.74</v>
      </c>
      <c r="V1086" s="37" t="s">
        <v>140</v>
      </c>
      <c r="W1086" s="37" t="s">
        <v>56</v>
      </c>
      <c r="X1086" s="38">
        <v>0</v>
      </c>
      <c r="AB1086" s="39">
        <v>7.63</v>
      </c>
      <c r="AD1086" s="37" t="s">
        <v>16201</v>
      </c>
      <c r="AE1086" s="37" t="s">
        <v>1798</v>
      </c>
      <c r="AF1086" s="37" t="s">
        <v>111</v>
      </c>
      <c r="AG1086" s="37" t="s">
        <v>16200</v>
      </c>
    </row>
    <row r="1087" spans="1:33" hidden="1" x14ac:dyDescent="0.2">
      <c r="A1087" s="37" t="s">
        <v>16199</v>
      </c>
      <c r="B1087" s="37" t="s">
        <v>15181</v>
      </c>
      <c r="C1087" s="37" t="s">
        <v>16198</v>
      </c>
      <c r="D1087" s="37" t="s">
        <v>16197</v>
      </c>
      <c r="E1087" s="37" t="s">
        <v>16196</v>
      </c>
      <c r="F1087" s="40">
        <v>43872</v>
      </c>
      <c r="G1087" s="40">
        <v>43896</v>
      </c>
      <c r="H1087" s="37">
        <v>24</v>
      </c>
      <c r="I1087" s="37" t="s">
        <v>176</v>
      </c>
      <c r="J1087" s="37" t="s">
        <v>54</v>
      </c>
      <c r="L1087" s="39">
        <v>10.01</v>
      </c>
      <c r="M1087" s="38">
        <v>0.25</v>
      </c>
      <c r="N1087" s="37" t="s">
        <v>79</v>
      </c>
      <c r="O1087" s="37" t="s">
        <v>48</v>
      </c>
      <c r="P1087" s="37">
        <v>690</v>
      </c>
      <c r="Q1087" s="40">
        <v>44076</v>
      </c>
      <c r="R1087" s="40">
        <v>44630</v>
      </c>
      <c r="S1087" s="40">
        <v>44181</v>
      </c>
      <c r="T1087" s="42">
        <v>3250</v>
      </c>
      <c r="U1087" s="41">
        <v>4.71</v>
      </c>
      <c r="V1087" s="37" t="s">
        <v>140</v>
      </c>
      <c r="W1087" s="37" t="s">
        <v>56</v>
      </c>
      <c r="X1087" s="38">
        <v>0</v>
      </c>
      <c r="AB1087" s="39">
        <v>2.33</v>
      </c>
      <c r="AD1087" s="37" t="s">
        <v>16195</v>
      </c>
      <c r="AE1087" s="37" t="s">
        <v>1798</v>
      </c>
      <c r="AF1087" s="37" t="s">
        <v>111</v>
      </c>
      <c r="AG1087" s="37" t="s">
        <v>118</v>
      </c>
    </row>
    <row r="1088" spans="1:33" hidden="1" x14ac:dyDescent="0.2">
      <c r="A1088" s="37" t="s">
        <v>16194</v>
      </c>
      <c r="B1088" s="37" t="s">
        <v>15181</v>
      </c>
      <c r="C1088" s="37" t="s">
        <v>16193</v>
      </c>
      <c r="D1088" s="37" t="s">
        <v>16192</v>
      </c>
      <c r="E1088" s="37" t="s">
        <v>16191</v>
      </c>
      <c r="F1088" s="40">
        <v>43875</v>
      </c>
      <c r="G1088" s="40">
        <v>43896</v>
      </c>
      <c r="H1088" s="37">
        <v>24</v>
      </c>
      <c r="I1088" s="37" t="s">
        <v>137</v>
      </c>
      <c r="J1088" s="37" t="s">
        <v>158</v>
      </c>
      <c r="L1088" s="39">
        <v>10.01</v>
      </c>
      <c r="M1088" s="38">
        <v>0.5</v>
      </c>
      <c r="N1088" s="37" t="s">
        <v>130</v>
      </c>
      <c r="O1088" s="37" t="s">
        <v>56</v>
      </c>
      <c r="P1088" s="37">
        <v>65.599999999999994</v>
      </c>
      <c r="Q1088" s="40">
        <v>44103</v>
      </c>
      <c r="R1088" s="40">
        <v>44630</v>
      </c>
      <c r="S1088" s="40">
        <v>44188</v>
      </c>
      <c r="T1088" s="37">
        <v>77</v>
      </c>
      <c r="U1088" s="41">
        <v>1.17</v>
      </c>
      <c r="V1088" s="37" t="s">
        <v>130</v>
      </c>
      <c r="W1088" s="37" t="s">
        <v>56</v>
      </c>
      <c r="X1088" s="38">
        <v>0</v>
      </c>
      <c r="AB1088" s="39">
        <v>4.46</v>
      </c>
      <c r="AD1088" s="37" t="s">
        <v>16190</v>
      </c>
      <c r="AE1088" s="37" t="s">
        <v>1379</v>
      </c>
      <c r="AF1088" s="37" t="s">
        <v>112</v>
      </c>
      <c r="AG1088" s="37" t="s">
        <v>185</v>
      </c>
    </row>
    <row r="1089" spans="1:33" hidden="1" x14ac:dyDescent="0.2">
      <c r="A1089" s="37" t="s">
        <v>16189</v>
      </c>
      <c r="B1089" s="37" t="s">
        <v>15181</v>
      </c>
      <c r="C1089" s="37" t="s">
        <v>16188</v>
      </c>
      <c r="D1089" s="37" t="s">
        <v>16187</v>
      </c>
      <c r="E1089" s="37" t="s">
        <v>16186</v>
      </c>
      <c r="F1089" s="40">
        <v>43882</v>
      </c>
      <c r="G1089" s="40">
        <v>43901</v>
      </c>
      <c r="H1089" s="37">
        <v>24</v>
      </c>
      <c r="I1089" s="37" t="s">
        <v>176</v>
      </c>
      <c r="J1089" s="37" t="s">
        <v>54</v>
      </c>
      <c r="L1089" s="39">
        <v>10</v>
      </c>
      <c r="M1089" s="38">
        <v>0.25</v>
      </c>
      <c r="N1089" s="37" t="s">
        <v>130</v>
      </c>
      <c r="O1089" s="37" t="s">
        <v>48</v>
      </c>
      <c r="P1089" s="37">
        <v>230</v>
      </c>
      <c r="Q1089" s="40">
        <v>44375</v>
      </c>
      <c r="R1089" s="40">
        <v>44633</v>
      </c>
      <c r="S1089" s="40">
        <v>44512</v>
      </c>
      <c r="T1089" s="37">
        <v>842</v>
      </c>
      <c r="U1089" s="41">
        <v>3.66</v>
      </c>
      <c r="V1089" s="37" t="s">
        <v>130</v>
      </c>
      <c r="W1089" s="37" t="s">
        <v>56</v>
      </c>
      <c r="X1089" s="38">
        <v>0.74399999999999999</v>
      </c>
      <c r="AB1089" s="39">
        <v>5.6</v>
      </c>
      <c r="AC1089" s="39">
        <v>0.98</v>
      </c>
      <c r="AD1089" s="37" t="s">
        <v>16185</v>
      </c>
      <c r="AE1089" s="37" t="s">
        <v>1814</v>
      </c>
      <c r="AF1089" s="37" t="s">
        <v>111</v>
      </c>
      <c r="AG1089" s="37" t="s">
        <v>130</v>
      </c>
    </row>
    <row r="1090" spans="1:33" hidden="1" x14ac:dyDescent="0.2">
      <c r="A1090" s="37" t="s">
        <v>16184</v>
      </c>
      <c r="B1090" s="37" t="s">
        <v>15181</v>
      </c>
      <c r="C1090" s="37" t="s">
        <v>16183</v>
      </c>
      <c r="D1090" s="37" t="s">
        <v>16182</v>
      </c>
      <c r="E1090" s="37" t="s">
        <v>16181</v>
      </c>
      <c r="F1090" s="40">
        <v>43889</v>
      </c>
      <c r="G1090" s="40">
        <v>43943</v>
      </c>
      <c r="H1090" s="37">
        <v>24</v>
      </c>
      <c r="I1090" s="37" t="s">
        <v>53</v>
      </c>
      <c r="J1090" s="37" t="s">
        <v>54</v>
      </c>
      <c r="L1090" s="39">
        <v>10</v>
      </c>
      <c r="M1090" s="38">
        <v>0.33329999999999999</v>
      </c>
      <c r="N1090" s="37" t="s">
        <v>49</v>
      </c>
      <c r="O1090" s="37" t="s">
        <v>48</v>
      </c>
      <c r="P1090" s="37">
        <v>828</v>
      </c>
      <c r="Q1090" s="40">
        <v>44110</v>
      </c>
      <c r="R1090" s="40">
        <v>44675</v>
      </c>
      <c r="S1090" s="40">
        <v>44203</v>
      </c>
      <c r="T1090" s="42">
        <v>3702</v>
      </c>
      <c r="U1090" s="41">
        <v>4.47</v>
      </c>
      <c r="V1090" s="37" t="s">
        <v>130</v>
      </c>
      <c r="W1090" s="37" t="s">
        <v>56</v>
      </c>
      <c r="X1090" s="38">
        <v>0</v>
      </c>
      <c r="AB1090" s="39">
        <v>2.71</v>
      </c>
      <c r="AD1090" s="37" t="s">
        <v>16180</v>
      </c>
      <c r="AE1090" s="37" t="s">
        <v>1782</v>
      </c>
      <c r="AF1090" s="37" t="s">
        <v>96</v>
      </c>
      <c r="AG1090" s="37" t="s">
        <v>16179</v>
      </c>
    </row>
    <row r="1091" spans="1:33" hidden="1" x14ac:dyDescent="0.2">
      <c r="A1091" s="37" t="s">
        <v>16178</v>
      </c>
      <c r="B1091" s="37" t="s">
        <v>15181</v>
      </c>
      <c r="C1091" s="37" t="s">
        <v>16177</v>
      </c>
      <c r="D1091" s="37" t="s">
        <v>16176</v>
      </c>
      <c r="E1091" s="37" t="s">
        <v>16175</v>
      </c>
      <c r="F1091" s="40">
        <v>43896</v>
      </c>
      <c r="G1091" s="40">
        <v>43945</v>
      </c>
      <c r="H1091" s="37">
        <v>24</v>
      </c>
      <c r="I1091" s="37" t="s">
        <v>53</v>
      </c>
      <c r="J1091" s="37" t="s">
        <v>54</v>
      </c>
      <c r="L1091" s="39">
        <v>10</v>
      </c>
      <c r="M1091" s="38">
        <v>0.33329999999999999</v>
      </c>
      <c r="N1091" s="37" t="s">
        <v>79</v>
      </c>
      <c r="O1091" s="37" t="s">
        <v>48</v>
      </c>
      <c r="P1091" s="37">
        <v>414</v>
      </c>
      <c r="Q1091" s="40">
        <v>44118</v>
      </c>
      <c r="R1091" s="40">
        <v>44679</v>
      </c>
      <c r="S1091" s="40">
        <v>44231</v>
      </c>
      <c r="T1091" s="42">
        <v>2570</v>
      </c>
      <c r="U1091" s="41">
        <v>6.21</v>
      </c>
      <c r="V1091" s="37" t="s">
        <v>49</v>
      </c>
      <c r="W1091" s="37" t="s">
        <v>56</v>
      </c>
      <c r="X1091" s="38">
        <v>0</v>
      </c>
      <c r="AB1091" s="39">
        <v>8.36</v>
      </c>
      <c r="AC1091" s="39">
        <v>2</v>
      </c>
      <c r="AD1091" s="37" t="s">
        <v>16174</v>
      </c>
      <c r="AE1091" s="37" t="s">
        <v>1798</v>
      </c>
      <c r="AF1091" s="37" t="s">
        <v>51</v>
      </c>
      <c r="AG1091" s="37" t="s">
        <v>16173</v>
      </c>
    </row>
    <row r="1092" spans="1:33" hidden="1" x14ac:dyDescent="0.2">
      <c r="A1092" s="37" t="s">
        <v>16172</v>
      </c>
      <c r="B1092" s="37" t="s">
        <v>15181</v>
      </c>
      <c r="C1092" s="37" t="s">
        <v>16171</v>
      </c>
      <c r="D1092" s="37" t="s">
        <v>16170</v>
      </c>
      <c r="E1092" s="37" t="s">
        <v>16169</v>
      </c>
      <c r="F1092" s="40">
        <v>43899</v>
      </c>
      <c r="G1092" s="40">
        <v>43945</v>
      </c>
      <c r="H1092" s="37">
        <v>24</v>
      </c>
      <c r="I1092" s="37" t="s">
        <v>137</v>
      </c>
      <c r="J1092" s="37" t="s">
        <v>158</v>
      </c>
      <c r="L1092" s="39">
        <v>10</v>
      </c>
      <c r="M1092" s="38">
        <v>0.5</v>
      </c>
      <c r="N1092" s="37" t="s">
        <v>130</v>
      </c>
      <c r="O1092" s="37" t="s">
        <v>56</v>
      </c>
      <c r="P1092" s="37">
        <v>86.2</v>
      </c>
      <c r="Q1092" s="40">
        <v>44278</v>
      </c>
      <c r="R1092" s="40">
        <v>44679</v>
      </c>
      <c r="S1092" s="40">
        <v>44441</v>
      </c>
      <c r="T1092" s="37">
        <v>84</v>
      </c>
      <c r="U1092" s="41">
        <v>0.98</v>
      </c>
      <c r="V1092" s="37" t="s">
        <v>130</v>
      </c>
      <c r="W1092" s="37" t="s">
        <v>56</v>
      </c>
      <c r="X1092" s="38">
        <v>0.245</v>
      </c>
      <c r="AB1092" s="39">
        <v>5.54</v>
      </c>
      <c r="AC1092" s="39">
        <v>0.43</v>
      </c>
      <c r="AD1092" s="37" t="s">
        <v>16168</v>
      </c>
      <c r="AE1092" s="37" t="s">
        <v>1379</v>
      </c>
      <c r="AF1092" s="37" t="s">
        <v>112</v>
      </c>
      <c r="AG1092" s="37" t="s">
        <v>185</v>
      </c>
    </row>
    <row r="1093" spans="1:33" hidden="1" x14ac:dyDescent="0.2">
      <c r="A1093" s="37" t="s">
        <v>16167</v>
      </c>
      <c r="B1093" s="37" t="s">
        <v>15181</v>
      </c>
      <c r="C1093" s="37" t="s">
        <v>16166</v>
      </c>
      <c r="D1093" s="37" t="s">
        <v>16165</v>
      </c>
      <c r="E1093" s="37" t="s">
        <v>16164</v>
      </c>
      <c r="F1093" s="40">
        <v>43889</v>
      </c>
      <c r="G1093" s="40">
        <v>43949</v>
      </c>
      <c r="H1093" s="37">
        <v>24</v>
      </c>
      <c r="I1093" s="37" t="s">
        <v>53</v>
      </c>
      <c r="J1093" s="37" t="s">
        <v>54</v>
      </c>
      <c r="L1093" s="39">
        <v>10.01</v>
      </c>
      <c r="M1093" s="38">
        <v>0.33329999999999999</v>
      </c>
      <c r="N1093" s="37" t="s">
        <v>49</v>
      </c>
      <c r="O1093" s="37" t="s">
        <v>56</v>
      </c>
      <c r="P1093" s="37">
        <v>414</v>
      </c>
      <c r="Q1093" s="40">
        <v>44089</v>
      </c>
      <c r="R1093" s="40">
        <v>44681</v>
      </c>
      <c r="S1093" s="40">
        <v>44183</v>
      </c>
      <c r="T1093" s="42">
        <v>4768</v>
      </c>
      <c r="U1093" s="41">
        <v>11.52</v>
      </c>
      <c r="V1093" s="37" t="s">
        <v>235</v>
      </c>
      <c r="W1093" s="37" t="s">
        <v>56</v>
      </c>
      <c r="X1093" s="38">
        <v>0</v>
      </c>
      <c r="AB1093" s="39">
        <v>6.62</v>
      </c>
      <c r="AD1093" s="37" t="s">
        <v>16163</v>
      </c>
      <c r="AE1093" s="37" t="s">
        <v>1782</v>
      </c>
      <c r="AF1093" s="37" t="s">
        <v>96</v>
      </c>
      <c r="AG1093" s="37" t="s">
        <v>16162</v>
      </c>
    </row>
    <row r="1094" spans="1:33" hidden="1" x14ac:dyDescent="0.2">
      <c r="A1094" s="37" t="s">
        <v>16161</v>
      </c>
      <c r="B1094" s="37" t="s">
        <v>15181</v>
      </c>
      <c r="C1094" s="37" t="s">
        <v>16160</v>
      </c>
      <c r="D1094" s="37" t="s">
        <v>16159</v>
      </c>
      <c r="E1094" s="37" t="s">
        <v>16158</v>
      </c>
      <c r="F1094" s="40">
        <v>43896</v>
      </c>
      <c r="G1094" s="40">
        <v>43951</v>
      </c>
      <c r="H1094" s="37">
        <v>24</v>
      </c>
      <c r="I1094" s="37" t="s">
        <v>53</v>
      </c>
      <c r="J1094" s="37" t="s">
        <v>54</v>
      </c>
      <c r="L1094" s="39">
        <v>10</v>
      </c>
      <c r="M1094" s="38">
        <v>0.33329999999999999</v>
      </c>
      <c r="N1094" s="37" t="s">
        <v>79</v>
      </c>
      <c r="O1094" s="37" t="s">
        <v>48</v>
      </c>
      <c r="P1094" s="37">
        <v>345</v>
      </c>
      <c r="Q1094" s="40">
        <v>44027</v>
      </c>
      <c r="R1094" s="40">
        <v>44685</v>
      </c>
      <c r="S1094" s="40">
        <v>44153</v>
      </c>
      <c r="T1094" s="42">
        <v>1043</v>
      </c>
      <c r="U1094" s="41">
        <v>3.03</v>
      </c>
      <c r="V1094" s="37" t="s">
        <v>104</v>
      </c>
      <c r="W1094" s="37" t="s">
        <v>56</v>
      </c>
      <c r="X1094" s="38">
        <v>1E-3</v>
      </c>
      <c r="AB1094" s="39">
        <v>43.33</v>
      </c>
      <c r="AD1094" s="37" t="s">
        <v>16157</v>
      </c>
      <c r="AE1094" s="37" t="s">
        <v>1814</v>
      </c>
      <c r="AF1094" s="37" t="s">
        <v>82</v>
      </c>
      <c r="AG1094" s="37" t="s">
        <v>118</v>
      </c>
    </row>
    <row r="1095" spans="1:33" hidden="1" x14ac:dyDescent="0.2">
      <c r="A1095" s="37" t="s">
        <v>16156</v>
      </c>
      <c r="B1095" s="37" t="s">
        <v>15181</v>
      </c>
      <c r="C1095" s="37" t="s">
        <v>16155</v>
      </c>
      <c r="D1095" s="37" t="s">
        <v>16154</v>
      </c>
      <c r="E1095" s="37" t="s">
        <v>16153</v>
      </c>
      <c r="F1095" s="40">
        <v>43892</v>
      </c>
      <c r="G1095" s="40">
        <v>43952</v>
      </c>
      <c r="H1095" s="37">
        <v>18</v>
      </c>
      <c r="I1095" s="37" t="s">
        <v>69</v>
      </c>
      <c r="J1095" s="37" t="s">
        <v>54</v>
      </c>
      <c r="L1095" s="39">
        <v>10.01</v>
      </c>
      <c r="M1095" s="38">
        <v>0.5</v>
      </c>
      <c r="N1095" s="37" t="s">
        <v>276</v>
      </c>
      <c r="O1095" s="37" t="s">
        <v>48</v>
      </c>
      <c r="P1095" s="37">
        <v>150</v>
      </c>
      <c r="Q1095" s="40">
        <v>44176</v>
      </c>
      <c r="R1095" s="40">
        <v>44505</v>
      </c>
      <c r="S1095" s="40">
        <v>44291</v>
      </c>
      <c r="T1095" s="42">
        <v>1033</v>
      </c>
      <c r="U1095" s="41">
        <v>6.89</v>
      </c>
      <c r="V1095" s="37" t="s">
        <v>65</v>
      </c>
      <c r="W1095" s="37" t="s">
        <v>219</v>
      </c>
      <c r="X1095" s="38">
        <v>5.8999999999999997E-2</v>
      </c>
      <c r="AB1095" s="39">
        <v>3.31</v>
      </c>
      <c r="AC1095" s="39">
        <v>1.2</v>
      </c>
      <c r="AD1095" s="37" t="s">
        <v>16152</v>
      </c>
      <c r="AE1095" s="37" t="s">
        <v>1419</v>
      </c>
      <c r="AF1095" s="37" t="s">
        <v>200</v>
      </c>
      <c r="AG1095" s="37" t="s">
        <v>16151</v>
      </c>
    </row>
    <row r="1096" spans="1:33" hidden="1" x14ac:dyDescent="0.2">
      <c r="A1096" s="37" t="s">
        <v>16150</v>
      </c>
      <c r="B1096" s="37" t="s">
        <v>15181</v>
      </c>
      <c r="C1096" s="37" t="s">
        <v>16149</v>
      </c>
      <c r="D1096" s="37" t="s">
        <v>16148</v>
      </c>
      <c r="E1096" s="37" t="s">
        <v>16147</v>
      </c>
      <c r="F1096" s="40">
        <v>43893</v>
      </c>
      <c r="G1096" s="40">
        <v>43956</v>
      </c>
      <c r="H1096" s="37">
        <v>21</v>
      </c>
      <c r="I1096" s="37" t="s">
        <v>162</v>
      </c>
      <c r="J1096" s="37" t="s">
        <v>54</v>
      </c>
      <c r="L1096" s="39">
        <v>10</v>
      </c>
      <c r="M1096" s="38">
        <v>0.75</v>
      </c>
      <c r="N1096" s="37" t="s">
        <v>79</v>
      </c>
      <c r="O1096" s="37" t="s">
        <v>48</v>
      </c>
      <c r="P1096" s="37">
        <v>76.5</v>
      </c>
      <c r="Q1096" s="40">
        <v>44151</v>
      </c>
      <c r="R1096" s="40">
        <v>44599</v>
      </c>
      <c r="S1096" s="40">
        <v>44272</v>
      </c>
      <c r="T1096" s="37">
        <v>826</v>
      </c>
      <c r="U1096" s="41">
        <v>10.8</v>
      </c>
      <c r="V1096" s="37" t="s">
        <v>66</v>
      </c>
      <c r="W1096" s="37" t="s">
        <v>56</v>
      </c>
      <c r="X1096" s="38">
        <v>1E-3</v>
      </c>
      <c r="AB1096" s="39">
        <v>7.28</v>
      </c>
      <c r="AC1096" s="39">
        <v>2.5299999999999998</v>
      </c>
      <c r="AD1096" s="37" t="s">
        <v>16146</v>
      </c>
      <c r="AE1096" s="37" t="s">
        <v>2121</v>
      </c>
      <c r="AF1096" s="37" t="s">
        <v>112</v>
      </c>
      <c r="AG1096" s="37" t="s">
        <v>16145</v>
      </c>
    </row>
    <row r="1097" spans="1:33" hidden="1" x14ac:dyDescent="0.2">
      <c r="A1097" s="37" t="s">
        <v>16144</v>
      </c>
      <c r="B1097" s="37" t="s">
        <v>15181</v>
      </c>
      <c r="C1097" s="37" t="s">
        <v>16143</v>
      </c>
      <c r="D1097" s="37" t="s">
        <v>16142</v>
      </c>
      <c r="E1097" s="37" t="s">
        <v>16141</v>
      </c>
      <c r="F1097" s="40">
        <v>43892</v>
      </c>
      <c r="G1097" s="40">
        <v>43957</v>
      </c>
      <c r="H1097" s="37">
        <v>24</v>
      </c>
      <c r="I1097" s="37" t="s">
        <v>69</v>
      </c>
      <c r="J1097" s="37" t="s">
        <v>54</v>
      </c>
      <c r="L1097" s="39">
        <v>10</v>
      </c>
      <c r="M1097" s="38">
        <v>0.5</v>
      </c>
      <c r="N1097" s="37" t="s">
        <v>79</v>
      </c>
      <c r="O1097" s="37" t="s">
        <v>48</v>
      </c>
      <c r="P1097" s="37">
        <v>200</v>
      </c>
      <c r="Q1097" s="40">
        <v>44109</v>
      </c>
      <c r="R1097" s="40">
        <v>44689</v>
      </c>
      <c r="S1097" s="40">
        <v>44194</v>
      </c>
      <c r="T1097" s="37">
        <v>525</v>
      </c>
      <c r="U1097" s="41">
        <v>2.63</v>
      </c>
      <c r="V1097" s="37" t="s">
        <v>66</v>
      </c>
      <c r="W1097" s="37" t="s">
        <v>56</v>
      </c>
      <c r="X1097" s="38">
        <v>0</v>
      </c>
      <c r="AB1097" s="39">
        <v>3.85</v>
      </c>
      <c r="AD1097" s="37" t="s">
        <v>16140</v>
      </c>
      <c r="AE1097" s="37" t="s">
        <v>1796</v>
      </c>
      <c r="AF1097" s="37" t="s">
        <v>52</v>
      </c>
      <c r="AG1097" s="37" t="s">
        <v>16139</v>
      </c>
    </row>
    <row r="1098" spans="1:33" hidden="1" x14ac:dyDescent="0.2">
      <c r="A1098" s="37" t="s">
        <v>16138</v>
      </c>
      <c r="B1098" s="37" t="s">
        <v>15181</v>
      </c>
      <c r="C1098" s="37" t="s">
        <v>16137</v>
      </c>
      <c r="D1098" s="37" t="s">
        <v>16136</v>
      </c>
      <c r="E1098" s="37" t="s">
        <v>16135</v>
      </c>
      <c r="F1098" s="40">
        <v>43907</v>
      </c>
      <c r="G1098" s="40">
        <v>43957</v>
      </c>
      <c r="H1098" s="37">
        <v>18</v>
      </c>
      <c r="I1098" s="37" t="s">
        <v>69</v>
      </c>
      <c r="J1098" s="37" t="s">
        <v>54</v>
      </c>
      <c r="L1098" s="39">
        <v>10</v>
      </c>
      <c r="M1098" s="38">
        <v>0.5</v>
      </c>
      <c r="N1098" s="37" t="s">
        <v>79</v>
      </c>
      <c r="O1098" s="37" t="s">
        <v>48</v>
      </c>
      <c r="P1098" s="37">
        <v>300</v>
      </c>
      <c r="Q1098" s="40">
        <v>44259</v>
      </c>
      <c r="R1098" s="40">
        <v>44508</v>
      </c>
      <c r="S1098" s="40">
        <v>44448</v>
      </c>
      <c r="T1098" s="42">
        <v>2378</v>
      </c>
      <c r="U1098" s="41">
        <v>7.93</v>
      </c>
      <c r="V1098" s="37" t="s">
        <v>104</v>
      </c>
      <c r="W1098" s="37" t="s">
        <v>56</v>
      </c>
      <c r="X1098" s="38">
        <v>0.90900000000000003</v>
      </c>
      <c r="AB1098" s="39">
        <v>2.44</v>
      </c>
      <c r="AC1098" s="39">
        <v>0.5</v>
      </c>
      <c r="AD1098" s="37" t="s">
        <v>16134</v>
      </c>
      <c r="AE1098" s="37" t="s">
        <v>1786</v>
      </c>
      <c r="AF1098" s="37" t="s">
        <v>51</v>
      </c>
      <c r="AG1098" s="37" t="s">
        <v>16133</v>
      </c>
    </row>
    <row r="1099" spans="1:33" hidden="1" x14ac:dyDescent="0.2">
      <c r="A1099" s="37" t="s">
        <v>16132</v>
      </c>
      <c r="B1099" s="37" t="s">
        <v>15181</v>
      </c>
      <c r="C1099" s="37" t="s">
        <v>16131</v>
      </c>
      <c r="D1099" s="37" t="s">
        <v>16130</v>
      </c>
      <c r="E1099" s="37" t="s">
        <v>16129</v>
      </c>
      <c r="F1099" s="40">
        <v>43886</v>
      </c>
      <c r="G1099" s="40">
        <v>43965</v>
      </c>
      <c r="H1099" s="37">
        <v>18</v>
      </c>
      <c r="I1099" s="37" t="s">
        <v>162</v>
      </c>
      <c r="J1099" s="37" t="s">
        <v>54</v>
      </c>
      <c r="L1099" s="39">
        <v>10.1</v>
      </c>
      <c r="M1099" s="38">
        <v>0.75</v>
      </c>
      <c r="N1099" s="37" t="s">
        <v>49</v>
      </c>
      <c r="O1099" s="37" t="s">
        <v>48</v>
      </c>
      <c r="P1099" s="37">
        <v>200</v>
      </c>
      <c r="Q1099" s="40">
        <v>44175</v>
      </c>
      <c r="R1099" s="40">
        <v>44518</v>
      </c>
      <c r="S1099" s="40">
        <v>44322</v>
      </c>
      <c r="T1099" s="37">
        <v>651</v>
      </c>
      <c r="U1099" s="41">
        <v>3.22</v>
      </c>
      <c r="V1099" s="37" t="s">
        <v>65</v>
      </c>
      <c r="W1099" s="37" t="s">
        <v>56</v>
      </c>
      <c r="X1099" s="38">
        <v>0.29099999999999998</v>
      </c>
      <c r="AB1099" s="39">
        <v>5.35</v>
      </c>
      <c r="AC1099" s="39">
        <v>0.89</v>
      </c>
      <c r="AD1099" s="37" t="s">
        <v>16128</v>
      </c>
      <c r="AE1099" s="37" t="s">
        <v>822</v>
      </c>
      <c r="AF1099" s="37" t="s">
        <v>16127</v>
      </c>
      <c r="AG1099" s="37" t="s">
        <v>246</v>
      </c>
    </row>
    <row r="1100" spans="1:33" hidden="1" x14ac:dyDescent="0.2">
      <c r="A1100" s="37" t="s">
        <v>16126</v>
      </c>
      <c r="B1100" s="37" t="s">
        <v>15181</v>
      </c>
      <c r="C1100" s="37" t="s">
        <v>16125</v>
      </c>
      <c r="D1100" s="37" t="s">
        <v>16124</v>
      </c>
      <c r="E1100" s="37" t="s">
        <v>16123</v>
      </c>
      <c r="F1100" s="40">
        <v>43949</v>
      </c>
      <c r="G1100" s="40">
        <v>43965</v>
      </c>
      <c r="H1100" s="37">
        <v>24</v>
      </c>
      <c r="I1100" s="37" t="s">
        <v>53</v>
      </c>
      <c r="J1100" s="37" t="s">
        <v>54</v>
      </c>
      <c r="L1100" s="39">
        <v>10.01</v>
      </c>
      <c r="M1100" s="38">
        <v>0.33329999999999999</v>
      </c>
      <c r="N1100" s="37" t="s">
        <v>79</v>
      </c>
      <c r="O1100" s="37" t="s">
        <v>48</v>
      </c>
      <c r="P1100" s="37">
        <v>690</v>
      </c>
      <c r="Q1100" s="40">
        <v>44147</v>
      </c>
      <c r="R1100" s="40">
        <v>44699</v>
      </c>
      <c r="S1100" s="40">
        <v>44350</v>
      </c>
      <c r="T1100" s="42">
        <v>4400</v>
      </c>
      <c r="U1100" s="41">
        <v>6.38</v>
      </c>
      <c r="V1100" s="37" t="s">
        <v>130</v>
      </c>
      <c r="W1100" s="37" t="s">
        <v>56</v>
      </c>
      <c r="X1100" s="38">
        <v>0</v>
      </c>
      <c r="AB1100" s="39">
        <v>4.28</v>
      </c>
      <c r="AC1100" s="39">
        <v>0.89</v>
      </c>
      <c r="AD1100" s="37" t="s">
        <v>16122</v>
      </c>
      <c r="AE1100" s="37" t="s">
        <v>1782</v>
      </c>
      <c r="AF1100" s="37" t="s">
        <v>51</v>
      </c>
      <c r="AG1100" s="37" t="s">
        <v>16121</v>
      </c>
    </row>
    <row r="1101" spans="1:33" hidden="1" x14ac:dyDescent="0.2">
      <c r="A1101" s="37" t="s">
        <v>16120</v>
      </c>
      <c r="B1101" s="37" t="s">
        <v>15181</v>
      </c>
      <c r="C1101" s="37" t="s">
        <v>16119</v>
      </c>
      <c r="D1101" s="37" t="s">
        <v>16118</v>
      </c>
      <c r="E1101" s="37" t="s">
        <v>16117</v>
      </c>
      <c r="F1101" s="40">
        <v>43949</v>
      </c>
      <c r="G1101" s="40">
        <v>43966</v>
      </c>
      <c r="H1101" s="37">
        <v>18</v>
      </c>
      <c r="I1101" s="37" t="s">
        <v>137</v>
      </c>
      <c r="J1101" s="37" t="s">
        <v>54</v>
      </c>
      <c r="L1101" s="39">
        <v>10.01</v>
      </c>
      <c r="M1101" s="38">
        <v>1</v>
      </c>
      <c r="N1101" s="37" t="s">
        <v>49</v>
      </c>
      <c r="O1101" s="37" t="s">
        <v>48</v>
      </c>
      <c r="P1101" s="37">
        <v>100</v>
      </c>
      <c r="Q1101" s="40">
        <v>44103</v>
      </c>
      <c r="R1101" s="40">
        <v>44519</v>
      </c>
      <c r="S1101" s="40">
        <v>44225</v>
      </c>
      <c r="T1101" s="37">
        <v>596</v>
      </c>
      <c r="U1101" s="41">
        <v>5.97</v>
      </c>
      <c r="V1101" s="37" t="s">
        <v>310</v>
      </c>
      <c r="W1101" s="37" t="s">
        <v>56</v>
      </c>
      <c r="X1101" s="38">
        <v>3.0000000000000001E-3</v>
      </c>
      <c r="AB1101" s="39">
        <v>5.01</v>
      </c>
      <c r="AC1101" s="39">
        <v>0.84</v>
      </c>
      <c r="AD1101" s="37" t="s">
        <v>16116</v>
      </c>
      <c r="AE1101" s="37" t="s">
        <v>1781</v>
      </c>
      <c r="AF1101" s="37" t="s">
        <v>758</v>
      </c>
      <c r="AG1101" s="37" t="s">
        <v>16115</v>
      </c>
    </row>
    <row r="1102" spans="1:33" hidden="1" x14ac:dyDescent="0.2">
      <c r="A1102" s="37" t="s">
        <v>16114</v>
      </c>
      <c r="B1102" s="37" t="s">
        <v>15181</v>
      </c>
      <c r="C1102" s="37" t="s">
        <v>16113</v>
      </c>
      <c r="D1102" s="37" t="s">
        <v>16112</v>
      </c>
      <c r="E1102" s="37" t="s">
        <v>16111</v>
      </c>
      <c r="F1102" s="40">
        <v>43944</v>
      </c>
      <c r="G1102" s="40">
        <v>43971</v>
      </c>
      <c r="H1102" s="37">
        <v>18</v>
      </c>
      <c r="I1102" s="37" t="s">
        <v>69</v>
      </c>
      <c r="J1102" s="37" t="s">
        <v>54</v>
      </c>
      <c r="L1102" s="39">
        <v>10.1</v>
      </c>
      <c r="M1102" s="38">
        <v>0.5</v>
      </c>
      <c r="N1102" s="37" t="s">
        <v>79</v>
      </c>
      <c r="O1102" s="37" t="s">
        <v>48</v>
      </c>
      <c r="P1102" s="37">
        <v>175</v>
      </c>
      <c r="Q1102" s="40">
        <v>44082</v>
      </c>
      <c r="R1102" s="40">
        <v>44522</v>
      </c>
      <c r="S1102" s="40">
        <v>44151</v>
      </c>
      <c r="T1102" s="37">
        <v>550</v>
      </c>
      <c r="U1102" s="41">
        <v>3.11</v>
      </c>
      <c r="V1102" s="37" t="s">
        <v>57</v>
      </c>
      <c r="W1102" s="37" t="s">
        <v>56</v>
      </c>
      <c r="X1102" s="38">
        <v>0.36799999999999999</v>
      </c>
      <c r="AB1102" s="39">
        <v>3.63</v>
      </c>
      <c r="AC1102" s="39">
        <v>0.97</v>
      </c>
      <c r="AD1102" s="37" t="s">
        <v>16110</v>
      </c>
      <c r="AE1102" s="37" t="s">
        <v>1865</v>
      </c>
      <c r="AF1102" s="37" t="s">
        <v>111</v>
      </c>
      <c r="AG1102" s="37" t="s">
        <v>118</v>
      </c>
    </row>
    <row r="1103" spans="1:33" hidden="1" x14ac:dyDescent="0.2">
      <c r="A1103" s="37" t="s">
        <v>16109</v>
      </c>
      <c r="B1103" s="37" t="s">
        <v>15181</v>
      </c>
      <c r="C1103" s="37" t="s">
        <v>16108</v>
      </c>
      <c r="D1103" s="37" t="s">
        <v>16107</v>
      </c>
      <c r="E1103" s="37" t="s">
        <v>16106</v>
      </c>
      <c r="F1103" s="40">
        <v>43952</v>
      </c>
      <c r="G1103" s="40">
        <v>43972</v>
      </c>
      <c r="H1103" s="37">
        <v>24</v>
      </c>
      <c r="I1103" s="37" t="s">
        <v>53</v>
      </c>
      <c r="J1103" s="37" t="s">
        <v>54</v>
      </c>
      <c r="L1103" s="39">
        <v>10.01</v>
      </c>
      <c r="M1103" s="38">
        <v>0.33329999999999999</v>
      </c>
      <c r="N1103" s="37" t="s">
        <v>130</v>
      </c>
      <c r="O1103" s="37" t="s">
        <v>48</v>
      </c>
      <c r="P1103" s="37">
        <v>414</v>
      </c>
      <c r="Q1103" s="40">
        <v>44155</v>
      </c>
      <c r="R1103" s="40">
        <v>44706</v>
      </c>
      <c r="S1103" s="40">
        <v>44239</v>
      </c>
      <c r="T1103" s="42">
        <v>1457</v>
      </c>
      <c r="U1103" s="41">
        <v>3.52</v>
      </c>
      <c r="V1103" s="37" t="s">
        <v>130</v>
      </c>
      <c r="W1103" s="37" t="s">
        <v>56</v>
      </c>
      <c r="X1103" s="38">
        <v>1E-3</v>
      </c>
      <c r="AB1103" s="39">
        <v>4.04</v>
      </c>
      <c r="AC1103" s="39">
        <v>0.8</v>
      </c>
      <c r="AD1103" s="37" t="s">
        <v>16105</v>
      </c>
      <c r="AE1103" s="37" t="s">
        <v>1810</v>
      </c>
      <c r="AF1103" s="37" t="s">
        <v>81</v>
      </c>
      <c r="AG1103" s="37" t="s">
        <v>130</v>
      </c>
    </row>
    <row r="1104" spans="1:33" hidden="1" x14ac:dyDescent="0.2">
      <c r="A1104" s="37" t="s">
        <v>16104</v>
      </c>
      <c r="B1104" s="37" t="s">
        <v>15181</v>
      </c>
      <c r="C1104" s="37" t="s">
        <v>16103</v>
      </c>
      <c r="D1104" s="37" t="s">
        <v>16102</v>
      </c>
      <c r="E1104" s="37" t="s">
        <v>16101</v>
      </c>
      <c r="F1104" s="40">
        <v>43959</v>
      </c>
      <c r="G1104" s="40">
        <v>43978</v>
      </c>
      <c r="H1104" s="37">
        <v>24</v>
      </c>
      <c r="I1104" s="37" t="s">
        <v>53</v>
      </c>
      <c r="J1104" s="37" t="s">
        <v>61</v>
      </c>
      <c r="L1104" s="39">
        <v>10.01</v>
      </c>
      <c r="M1104" s="38">
        <v>0.33329999999999999</v>
      </c>
      <c r="N1104" s="37" t="s">
        <v>72</v>
      </c>
      <c r="O1104" s="37" t="s">
        <v>48</v>
      </c>
      <c r="P1104" s="43">
        <v>1035</v>
      </c>
      <c r="Q1104" s="40">
        <v>44221</v>
      </c>
      <c r="R1104" s="40">
        <v>44710</v>
      </c>
      <c r="S1104" s="40">
        <v>44379</v>
      </c>
      <c r="T1104" s="42">
        <v>7300</v>
      </c>
      <c r="U1104" s="41">
        <v>7.05</v>
      </c>
      <c r="V1104" s="37" t="s">
        <v>49</v>
      </c>
      <c r="W1104" s="37" t="s">
        <v>48</v>
      </c>
      <c r="X1104" s="38">
        <v>0.13700000000000001</v>
      </c>
      <c r="AB1104" s="39">
        <v>8.93</v>
      </c>
      <c r="AD1104" s="37" t="s">
        <v>16100</v>
      </c>
      <c r="AE1104" s="37" t="s">
        <v>1782</v>
      </c>
      <c r="AF1104" s="37" t="s">
        <v>82</v>
      </c>
      <c r="AG1104" s="37" t="s">
        <v>16099</v>
      </c>
    </row>
    <row r="1105" spans="1:33" hidden="1" x14ac:dyDescent="0.2">
      <c r="A1105" s="37" t="s">
        <v>16098</v>
      </c>
      <c r="B1105" s="37" t="s">
        <v>15181</v>
      </c>
      <c r="C1105" s="37" t="s">
        <v>16097</v>
      </c>
      <c r="D1105" s="37" t="s">
        <v>16096</v>
      </c>
      <c r="E1105" s="37" t="s">
        <v>16095</v>
      </c>
      <c r="F1105" s="40">
        <v>43966</v>
      </c>
      <c r="G1105" s="40">
        <v>43987</v>
      </c>
      <c r="H1105" s="37" t="s">
        <v>729</v>
      </c>
      <c r="I1105" s="37" t="s">
        <v>107</v>
      </c>
      <c r="K1105" s="37" t="s">
        <v>2066</v>
      </c>
      <c r="L1105" s="39">
        <v>10.199999999999999</v>
      </c>
      <c r="M1105" s="37" t="s">
        <v>1887</v>
      </c>
      <c r="N1105" s="37" t="s">
        <v>79</v>
      </c>
      <c r="O1105" s="37" t="s">
        <v>56</v>
      </c>
      <c r="P1105" s="37">
        <v>57.5</v>
      </c>
      <c r="Q1105" s="40">
        <v>44105</v>
      </c>
      <c r="R1105" s="40">
        <v>44356</v>
      </c>
      <c r="S1105" s="40">
        <v>44237</v>
      </c>
      <c r="T1105" s="37">
        <v>413</v>
      </c>
      <c r="U1105" s="41">
        <v>7.05</v>
      </c>
      <c r="V1105" s="37" t="s">
        <v>140</v>
      </c>
      <c r="W1105" s="37" t="s">
        <v>56</v>
      </c>
      <c r="X1105" s="38">
        <v>2E-3</v>
      </c>
      <c r="AB1105" s="39">
        <v>14.69</v>
      </c>
      <c r="AE1105" s="37" t="s">
        <v>1379</v>
      </c>
      <c r="AF1105" s="37" t="s">
        <v>112</v>
      </c>
      <c r="AG1105" s="37" t="s">
        <v>742</v>
      </c>
    </row>
    <row r="1106" spans="1:33" hidden="1" x14ac:dyDescent="0.2">
      <c r="A1106" s="37" t="s">
        <v>16094</v>
      </c>
      <c r="B1106" s="37" t="s">
        <v>15181</v>
      </c>
      <c r="C1106" s="37" t="s">
        <v>16093</v>
      </c>
      <c r="D1106" s="37" t="s">
        <v>16092</v>
      </c>
      <c r="E1106" s="37" t="s">
        <v>16091</v>
      </c>
      <c r="F1106" s="40">
        <v>43970</v>
      </c>
      <c r="G1106" s="40">
        <v>43987</v>
      </c>
      <c r="H1106" s="37">
        <v>24</v>
      </c>
      <c r="I1106" s="37" t="s">
        <v>53</v>
      </c>
      <c r="J1106" s="37" t="s">
        <v>54</v>
      </c>
      <c r="L1106" s="39">
        <v>10</v>
      </c>
      <c r="M1106" s="38">
        <v>0.33329999999999999</v>
      </c>
      <c r="N1106" s="37" t="s">
        <v>130</v>
      </c>
      <c r="O1106" s="37" t="s">
        <v>48</v>
      </c>
      <c r="P1106" s="37">
        <v>149.5</v>
      </c>
      <c r="Q1106" s="40">
        <v>44042</v>
      </c>
      <c r="R1106" s="40">
        <v>44721</v>
      </c>
      <c r="S1106" s="40">
        <v>44131</v>
      </c>
      <c r="T1106" s="37">
        <v>847</v>
      </c>
      <c r="U1106" s="41">
        <v>5.67</v>
      </c>
      <c r="V1106" s="37" t="s">
        <v>130</v>
      </c>
      <c r="W1106" s="37" t="s">
        <v>56</v>
      </c>
      <c r="X1106" s="38">
        <v>1.6E-2</v>
      </c>
      <c r="AB1106" s="39">
        <v>28.61</v>
      </c>
      <c r="AD1106" s="37" t="s">
        <v>16090</v>
      </c>
      <c r="AE1106" s="37" t="s">
        <v>1796</v>
      </c>
      <c r="AF1106" s="37" t="s">
        <v>51</v>
      </c>
      <c r="AG1106" s="37" t="s">
        <v>15969</v>
      </c>
    </row>
    <row r="1107" spans="1:33" hidden="1" x14ac:dyDescent="0.2">
      <c r="A1107" s="37" t="s">
        <v>16089</v>
      </c>
      <c r="B1107" s="37" t="s">
        <v>15181</v>
      </c>
      <c r="C1107" s="37" t="s">
        <v>16088</v>
      </c>
      <c r="D1107" s="37" t="s">
        <v>16087</v>
      </c>
      <c r="E1107" s="37" t="s">
        <v>16086</v>
      </c>
      <c r="F1107" s="40">
        <v>43972</v>
      </c>
      <c r="G1107" s="40">
        <v>43991</v>
      </c>
      <c r="H1107" s="37">
        <v>24</v>
      </c>
      <c r="I1107" s="37" t="s">
        <v>69</v>
      </c>
      <c r="J1107" s="37" t="s">
        <v>54</v>
      </c>
      <c r="L1107" s="39">
        <v>10.01</v>
      </c>
      <c r="M1107" s="38">
        <v>0.5</v>
      </c>
      <c r="N1107" s="37" t="s">
        <v>72</v>
      </c>
      <c r="O1107" s="37" t="s">
        <v>48</v>
      </c>
      <c r="P1107" s="37">
        <v>414</v>
      </c>
      <c r="Q1107" s="40">
        <v>44209</v>
      </c>
      <c r="R1107" s="40">
        <v>44723</v>
      </c>
      <c r="S1107" s="40">
        <v>44369</v>
      </c>
      <c r="T1107" s="42">
        <v>1400</v>
      </c>
      <c r="U1107" s="41">
        <v>3.38</v>
      </c>
      <c r="V1107" s="37" t="s">
        <v>130</v>
      </c>
      <c r="W1107" s="37" t="s">
        <v>48</v>
      </c>
      <c r="X1107" s="38">
        <v>0.627</v>
      </c>
      <c r="AB1107" s="39">
        <v>1.51</v>
      </c>
      <c r="AC1107" s="39">
        <v>0.18</v>
      </c>
      <c r="AD1107" s="37" t="s">
        <v>16085</v>
      </c>
      <c r="AE1107" s="37" t="s">
        <v>1786</v>
      </c>
      <c r="AF1107" s="37" t="s">
        <v>111</v>
      </c>
      <c r="AG1107" s="37" t="s">
        <v>16084</v>
      </c>
    </row>
    <row r="1108" spans="1:33" hidden="1" x14ac:dyDescent="0.2">
      <c r="A1108" s="37" t="s">
        <v>16083</v>
      </c>
      <c r="B1108" s="37" t="s">
        <v>15181</v>
      </c>
      <c r="C1108" s="37" t="s">
        <v>16082</v>
      </c>
      <c r="D1108" s="37" t="s">
        <v>16081</v>
      </c>
      <c r="E1108" s="37" t="s">
        <v>16080</v>
      </c>
      <c r="F1108" s="40">
        <v>43983</v>
      </c>
      <c r="G1108" s="40">
        <v>43999</v>
      </c>
      <c r="H1108" s="37">
        <v>24</v>
      </c>
      <c r="I1108" s="37" t="s">
        <v>53</v>
      </c>
      <c r="J1108" s="37" t="s">
        <v>54</v>
      </c>
      <c r="L1108" s="39">
        <v>10</v>
      </c>
      <c r="M1108" s="38">
        <v>0.33329999999999999</v>
      </c>
      <c r="N1108" s="37" t="s">
        <v>72</v>
      </c>
      <c r="O1108" s="37" t="s">
        <v>48</v>
      </c>
      <c r="P1108" s="37">
        <v>517.5</v>
      </c>
      <c r="Q1108" s="40">
        <v>44376</v>
      </c>
      <c r="R1108" s="40">
        <v>44731</v>
      </c>
      <c r="S1108" s="40">
        <v>44588</v>
      </c>
      <c r="T1108" s="42">
        <v>1435</v>
      </c>
      <c r="U1108" s="41">
        <v>2.77</v>
      </c>
      <c r="V1108" s="37" t="s">
        <v>49</v>
      </c>
      <c r="W1108" s="37" t="s">
        <v>56</v>
      </c>
      <c r="X1108" s="38">
        <v>0.98599999999999999</v>
      </c>
      <c r="AB1108" s="39">
        <v>16.170000000000002</v>
      </c>
      <c r="AC1108" s="39">
        <v>1.33</v>
      </c>
      <c r="AD1108" s="37" t="s">
        <v>16079</v>
      </c>
      <c r="AE1108" s="37" t="s">
        <v>1782</v>
      </c>
      <c r="AF1108" s="37" t="s">
        <v>82</v>
      </c>
      <c r="AG1108" s="37" t="s">
        <v>16078</v>
      </c>
    </row>
    <row r="1109" spans="1:33" hidden="1" x14ac:dyDescent="0.2">
      <c r="A1109" s="37" t="s">
        <v>16077</v>
      </c>
      <c r="B1109" s="37" t="s">
        <v>15181</v>
      </c>
      <c r="C1109" s="37" t="s">
        <v>16076</v>
      </c>
      <c r="D1109" s="37" t="s">
        <v>16075</v>
      </c>
      <c r="E1109" s="37" t="s">
        <v>16074</v>
      </c>
      <c r="F1109" s="40">
        <v>43990</v>
      </c>
      <c r="G1109" s="40">
        <v>44008</v>
      </c>
      <c r="H1109" s="37">
        <v>18</v>
      </c>
      <c r="I1109" s="37" t="s">
        <v>69</v>
      </c>
      <c r="J1109" s="37" t="s">
        <v>54</v>
      </c>
      <c r="L1109" s="39">
        <v>10.01</v>
      </c>
      <c r="M1109" s="38">
        <v>0.5</v>
      </c>
      <c r="N1109" s="37" t="s">
        <v>72</v>
      </c>
      <c r="O1109" s="37" t="s">
        <v>48</v>
      </c>
      <c r="P1109" s="37">
        <v>350</v>
      </c>
      <c r="Q1109" s="40">
        <v>44239</v>
      </c>
      <c r="R1109" s="40">
        <v>44560</v>
      </c>
      <c r="S1109" s="40">
        <v>44461</v>
      </c>
      <c r="T1109" s="42">
        <v>2362</v>
      </c>
      <c r="U1109" s="41">
        <v>6.75</v>
      </c>
      <c r="V1109" s="37" t="s">
        <v>72</v>
      </c>
      <c r="W1109" s="37" t="s">
        <v>56</v>
      </c>
      <c r="X1109" s="38">
        <v>0.74</v>
      </c>
      <c r="AB1109" s="39">
        <v>2.16</v>
      </c>
      <c r="AC1109" s="39">
        <v>0.35</v>
      </c>
      <c r="AD1109" s="37" t="s">
        <v>16073</v>
      </c>
      <c r="AE1109" s="37" t="s">
        <v>1419</v>
      </c>
      <c r="AF1109" s="37" t="s">
        <v>68</v>
      </c>
      <c r="AG1109" s="37" t="s">
        <v>1157</v>
      </c>
    </row>
    <row r="1110" spans="1:33" hidden="1" x14ac:dyDescent="0.2">
      <c r="A1110" s="37" t="s">
        <v>16072</v>
      </c>
      <c r="B1110" s="37" t="s">
        <v>15181</v>
      </c>
      <c r="C1110" s="37" t="s">
        <v>864</v>
      </c>
      <c r="D1110" s="37" t="s">
        <v>16071</v>
      </c>
      <c r="E1110" s="37" t="s">
        <v>16070</v>
      </c>
      <c r="F1110" s="40">
        <v>43991</v>
      </c>
      <c r="G1110" s="40">
        <v>44008</v>
      </c>
      <c r="H1110" s="37">
        <v>24</v>
      </c>
      <c r="I1110" s="37" t="s">
        <v>69</v>
      </c>
      <c r="J1110" s="37" t="s">
        <v>54</v>
      </c>
      <c r="L1110" s="39">
        <v>10</v>
      </c>
      <c r="M1110" s="38">
        <v>0.5</v>
      </c>
      <c r="N1110" s="37" t="s">
        <v>65</v>
      </c>
      <c r="O1110" s="37" t="s">
        <v>56</v>
      </c>
      <c r="P1110" s="37">
        <v>230</v>
      </c>
      <c r="Q1110" s="40">
        <v>44077</v>
      </c>
      <c r="R1110" s="40">
        <v>44742</v>
      </c>
      <c r="S1110" s="40">
        <v>44160</v>
      </c>
      <c r="T1110" s="42">
        <v>3321</v>
      </c>
      <c r="U1110" s="41">
        <v>14.44</v>
      </c>
      <c r="V1110" s="37" t="s">
        <v>65</v>
      </c>
      <c r="W1110" s="37" t="s">
        <v>56</v>
      </c>
      <c r="X1110" s="38">
        <v>1E-3</v>
      </c>
      <c r="AB1110" s="39">
        <v>14.26</v>
      </c>
      <c r="AD1110" s="37" t="s">
        <v>16069</v>
      </c>
      <c r="AE1110" s="37" t="s">
        <v>1805</v>
      </c>
      <c r="AF1110" s="37" t="s">
        <v>858</v>
      </c>
      <c r="AG1110" s="37" t="s">
        <v>16068</v>
      </c>
    </row>
    <row r="1111" spans="1:33" hidden="1" x14ac:dyDescent="0.2">
      <c r="A1111" s="37" t="s">
        <v>16067</v>
      </c>
      <c r="B1111" s="37" t="s">
        <v>15181</v>
      </c>
      <c r="C1111" s="37" t="s">
        <v>16066</v>
      </c>
      <c r="D1111" s="37" t="s">
        <v>16065</v>
      </c>
      <c r="E1111" s="37" t="s">
        <v>16064</v>
      </c>
      <c r="F1111" s="40">
        <v>43993</v>
      </c>
      <c r="G1111" s="40">
        <v>44012</v>
      </c>
      <c r="H1111" s="37">
        <v>24</v>
      </c>
      <c r="I1111" s="37" t="s">
        <v>176</v>
      </c>
      <c r="J1111" s="37" t="s">
        <v>54</v>
      </c>
      <c r="L1111" s="39">
        <v>10</v>
      </c>
      <c r="M1111" s="38">
        <v>0.25</v>
      </c>
      <c r="N1111" s="37" t="s">
        <v>79</v>
      </c>
      <c r="O1111" s="37" t="s">
        <v>48</v>
      </c>
      <c r="P1111" s="37">
        <v>750</v>
      </c>
      <c r="Q1111" s="40">
        <v>44364</v>
      </c>
      <c r="R1111" s="40">
        <v>44744</v>
      </c>
      <c r="S1111" s="40">
        <v>44489</v>
      </c>
      <c r="T1111" s="42">
        <v>2560</v>
      </c>
      <c r="U1111" s="41">
        <v>3.41</v>
      </c>
      <c r="V1111" s="37" t="s">
        <v>66</v>
      </c>
      <c r="W1111" s="37" t="s">
        <v>48</v>
      </c>
      <c r="X1111" s="38">
        <v>0.19500000000000001</v>
      </c>
      <c r="AB1111" s="39">
        <v>7.95</v>
      </c>
      <c r="AC1111" s="39">
        <v>1.71</v>
      </c>
      <c r="AD1111" s="37" t="s">
        <v>16063</v>
      </c>
      <c r="AE1111" s="37" t="s">
        <v>1798</v>
      </c>
      <c r="AF1111" s="37" t="s">
        <v>96</v>
      </c>
      <c r="AG1111" s="37" t="s">
        <v>16062</v>
      </c>
    </row>
    <row r="1112" spans="1:33" hidden="1" x14ac:dyDescent="0.2">
      <c r="A1112" s="37" t="s">
        <v>16061</v>
      </c>
      <c r="B1112" s="37" t="s">
        <v>15181</v>
      </c>
      <c r="C1112" s="37" t="s">
        <v>592</v>
      </c>
      <c r="D1112" s="37" t="s">
        <v>16060</v>
      </c>
      <c r="E1112" s="37" t="s">
        <v>16059</v>
      </c>
      <c r="F1112" s="40">
        <v>43994</v>
      </c>
      <c r="G1112" s="40">
        <v>44013</v>
      </c>
      <c r="H1112" s="37">
        <v>24</v>
      </c>
      <c r="I1112" s="37" t="s">
        <v>53</v>
      </c>
      <c r="J1112" s="37" t="s">
        <v>54</v>
      </c>
      <c r="L1112" s="39">
        <v>10</v>
      </c>
      <c r="M1112" s="38">
        <v>0.33329999999999999</v>
      </c>
      <c r="N1112" s="37" t="s">
        <v>130</v>
      </c>
      <c r="O1112" s="37" t="s">
        <v>48</v>
      </c>
      <c r="P1112" s="37">
        <v>143.80000000000001</v>
      </c>
      <c r="Q1112" s="40">
        <v>44125</v>
      </c>
      <c r="R1112" s="40">
        <v>44748</v>
      </c>
      <c r="S1112" s="40">
        <v>44237</v>
      </c>
      <c r="T1112" s="42">
        <v>1319</v>
      </c>
      <c r="U1112" s="41">
        <v>9.18</v>
      </c>
      <c r="V1112" s="37" t="s">
        <v>130</v>
      </c>
      <c r="W1112" s="37" t="s">
        <v>56</v>
      </c>
      <c r="X1112" s="38">
        <v>0</v>
      </c>
      <c r="AB1112" s="39">
        <v>4.6900000000000004</v>
      </c>
      <c r="AC1112" s="39">
        <v>0.95</v>
      </c>
      <c r="AD1112" s="37" t="s">
        <v>16058</v>
      </c>
      <c r="AE1112" s="37" t="s">
        <v>1810</v>
      </c>
      <c r="AF1112" s="37" t="s">
        <v>96</v>
      </c>
      <c r="AG1112" s="37" t="s">
        <v>1193</v>
      </c>
    </row>
    <row r="1113" spans="1:33" hidden="1" x14ac:dyDescent="0.2">
      <c r="A1113" s="37" t="s">
        <v>16057</v>
      </c>
      <c r="B1113" s="37" t="s">
        <v>15181</v>
      </c>
      <c r="C1113" s="37" t="s">
        <v>16056</v>
      </c>
      <c r="D1113" s="37" t="s">
        <v>16055</v>
      </c>
      <c r="E1113" s="37" t="s">
        <v>16054</v>
      </c>
      <c r="F1113" s="40">
        <v>43993</v>
      </c>
      <c r="G1113" s="40">
        <v>44014</v>
      </c>
      <c r="H1113" s="37">
        <v>24</v>
      </c>
      <c r="I1113" s="37" t="s">
        <v>69</v>
      </c>
      <c r="J1113" s="37" t="s">
        <v>54</v>
      </c>
      <c r="L1113" s="39">
        <v>10.01</v>
      </c>
      <c r="M1113" s="38">
        <v>0.5</v>
      </c>
      <c r="N1113" s="37" t="s">
        <v>79</v>
      </c>
      <c r="O1113" s="37" t="s">
        <v>48</v>
      </c>
      <c r="P1113" s="37">
        <v>276</v>
      </c>
      <c r="Q1113" s="40">
        <v>44396</v>
      </c>
      <c r="R1113" s="40">
        <v>44749</v>
      </c>
      <c r="S1113" s="40">
        <v>44574</v>
      </c>
      <c r="T1113" s="37">
        <v>964</v>
      </c>
      <c r="U1113" s="41">
        <v>3.49</v>
      </c>
      <c r="V1113" s="37" t="s">
        <v>130</v>
      </c>
      <c r="W1113" s="37" t="s">
        <v>48</v>
      </c>
      <c r="X1113" s="38">
        <v>0.97299999999999998</v>
      </c>
      <c r="AB1113" s="39">
        <v>3.49</v>
      </c>
      <c r="AC1113" s="39">
        <v>0.18</v>
      </c>
      <c r="AD1113" s="37" t="s">
        <v>16053</v>
      </c>
      <c r="AE1113" s="37" t="s">
        <v>1786</v>
      </c>
      <c r="AF1113" s="37" t="s">
        <v>87</v>
      </c>
      <c r="AG1113" s="37" t="s">
        <v>16052</v>
      </c>
    </row>
    <row r="1114" spans="1:33" hidden="1" x14ac:dyDescent="0.2">
      <c r="A1114" s="37" t="s">
        <v>16051</v>
      </c>
      <c r="B1114" s="37" t="s">
        <v>15181</v>
      </c>
      <c r="C1114" s="37" t="s">
        <v>16050</v>
      </c>
      <c r="D1114" s="37" t="s">
        <v>16049</v>
      </c>
      <c r="E1114" s="37" t="s">
        <v>16048</v>
      </c>
      <c r="F1114" s="40">
        <v>43997</v>
      </c>
      <c r="G1114" s="40">
        <v>44020</v>
      </c>
      <c r="H1114" s="37">
        <v>24</v>
      </c>
      <c r="I1114" s="37" t="s">
        <v>83</v>
      </c>
      <c r="L1114" s="39">
        <v>10</v>
      </c>
      <c r="M1114" s="38">
        <v>0</v>
      </c>
      <c r="N1114" s="37" t="s">
        <v>130</v>
      </c>
      <c r="O1114" s="37" t="s">
        <v>48</v>
      </c>
      <c r="P1114" s="37">
        <v>135.69999999999999</v>
      </c>
      <c r="Q1114" s="40">
        <v>44270</v>
      </c>
      <c r="R1114" s="40">
        <v>44752</v>
      </c>
      <c r="S1114" s="40">
        <v>44377</v>
      </c>
      <c r="T1114" s="37">
        <v>639</v>
      </c>
      <c r="U1114" s="41">
        <v>4.71</v>
      </c>
      <c r="V1114" s="37" t="s">
        <v>130</v>
      </c>
      <c r="W1114" s="37" t="s">
        <v>48</v>
      </c>
      <c r="X1114" s="38">
        <v>0.10299999999999999</v>
      </c>
      <c r="AB1114" s="39">
        <v>5.81</v>
      </c>
      <c r="AE1114" s="37" t="s">
        <v>1796</v>
      </c>
      <c r="AF1114" s="37" t="s">
        <v>149</v>
      </c>
      <c r="AG1114" s="37" t="s">
        <v>1193</v>
      </c>
    </row>
    <row r="1115" spans="1:33" hidden="1" x14ac:dyDescent="0.2">
      <c r="A1115" s="37" t="s">
        <v>16047</v>
      </c>
      <c r="B1115" s="37" t="s">
        <v>15181</v>
      </c>
      <c r="C1115" s="37" t="s">
        <v>16046</v>
      </c>
      <c r="D1115" s="37" t="s">
        <v>16045</v>
      </c>
      <c r="E1115" s="37" t="s">
        <v>16044</v>
      </c>
      <c r="F1115" s="40">
        <v>43994</v>
      </c>
      <c r="G1115" s="40">
        <v>44025</v>
      </c>
      <c r="H1115" s="37">
        <v>18</v>
      </c>
      <c r="I1115" s="37" t="s">
        <v>137</v>
      </c>
      <c r="J1115" s="37" t="s">
        <v>158</v>
      </c>
      <c r="L1115" s="39">
        <v>10</v>
      </c>
      <c r="M1115" s="38">
        <v>0.5</v>
      </c>
      <c r="N1115" s="37" t="s">
        <v>49</v>
      </c>
      <c r="O1115" s="37" t="s">
        <v>56</v>
      </c>
      <c r="P1115" s="37">
        <v>115</v>
      </c>
      <c r="Q1115" s="40">
        <v>44341</v>
      </c>
      <c r="R1115" s="40">
        <v>44576</v>
      </c>
      <c r="S1115" s="40">
        <v>44468</v>
      </c>
      <c r="T1115" s="37">
        <v>894</v>
      </c>
      <c r="U1115" s="41">
        <v>7.77</v>
      </c>
      <c r="V1115" s="37" t="s">
        <v>49</v>
      </c>
      <c r="W1115" s="37" t="s">
        <v>48</v>
      </c>
      <c r="X1115" s="38">
        <v>0.74</v>
      </c>
      <c r="AB1115" s="39">
        <v>5.4</v>
      </c>
      <c r="AC1115" s="39">
        <v>0.42</v>
      </c>
      <c r="AD1115" s="37" t="s">
        <v>16043</v>
      </c>
      <c r="AE1115" s="37" t="s">
        <v>1379</v>
      </c>
      <c r="AF1115" s="37" t="s">
        <v>149</v>
      </c>
      <c r="AG1115" s="37" t="s">
        <v>16042</v>
      </c>
    </row>
    <row r="1116" spans="1:33" hidden="1" x14ac:dyDescent="0.2">
      <c r="A1116" s="37" t="s">
        <v>16041</v>
      </c>
      <c r="B1116" s="37" t="s">
        <v>15181</v>
      </c>
      <c r="C1116" s="37" t="s">
        <v>16040</v>
      </c>
      <c r="D1116" s="37" t="s">
        <v>16039</v>
      </c>
      <c r="E1116" s="37" t="s">
        <v>16038</v>
      </c>
      <c r="F1116" s="40">
        <v>44007</v>
      </c>
      <c r="G1116" s="40">
        <v>44026</v>
      </c>
      <c r="H1116" s="37">
        <v>24</v>
      </c>
      <c r="I1116" s="37" t="s">
        <v>53</v>
      </c>
      <c r="J1116" s="37" t="s">
        <v>54</v>
      </c>
      <c r="L1116" s="39">
        <v>10</v>
      </c>
      <c r="M1116" s="38">
        <v>0.33329999999999999</v>
      </c>
      <c r="N1116" s="37" t="s">
        <v>49</v>
      </c>
      <c r="O1116" s="37" t="s">
        <v>48</v>
      </c>
      <c r="P1116" s="37">
        <v>724.5</v>
      </c>
      <c r="Q1116" s="40">
        <v>44244</v>
      </c>
      <c r="R1116" s="40">
        <v>44758</v>
      </c>
      <c r="S1116" s="40">
        <v>44371</v>
      </c>
      <c r="T1116" s="37">
        <v>999</v>
      </c>
      <c r="U1116" s="41">
        <v>1.38</v>
      </c>
      <c r="V1116" s="37" t="s">
        <v>104</v>
      </c>
      <c r="W1116" s="37" t="s">
        <v>48</v>
      </c>
      <c r="X1116" s="38">
        <v>0.60599999999999998</v>
      </c>
      <c r="AB1116" s="39">
        <v>5.44</v>
      </c>
      <c r="AC1116" s="39">
        <v>1.18</v>
      </c>
      <c r="AD1116" s="37" t="s">
        <v>16037</v>
      </c>
      <c r="AE1116" s="37" t="s">
        <v>1782</v>
      </c>
      <c r="AF1116" s="37" t="s">
        <v>263</v>
      </c>
      <c r="AG1116" s="37" t="s">
        <v>16036</v>
      </c>
    </row>
    <row r="1117" spans="1:33" hidden="1" x14ac:dyDescent="0.2">
      <c r="A1117" s="37" t="s">
        <v>16035</v>
      </c>
      <c r="B1117" s="37" t="s">
        <v>15181</v>
      </c>
      <c r="C1117" s="37" t="s">
        <v>16034</v>
      </c>
      <c r="D1117" s="37" t="s">
        <v>16033</v>
      </c>
      <c r="E1117" s="37" t="s">
        <v>16032</v>
      </c>
      <c r="F1117" s="40">
        <v>44008</v>
      </c>
      <c r="G1117" s="40">
        <v>44027</v>
      </c>
      <c r="H1117" s="37">
        <v>24</v>
      </c>
      <c r="I1117" s="37" t="s">
        <v>69</v>
      </c>
      <c r="J1117" s="37" t="s">
        <v>54</v>
      </c>
      <c r="L1117" s="39">
        <v>10.01</v>
      </c>
      <c r="M1117" s="38">
        <v>0.5</v>
      </c>
      <c r="N1117" s="37" t="s">
        <v>147</v>
      </c>
      <c r="O1117" s="37" t="s">
        <v>48</v>
      </c>
      <c r="P1117" s="37">
        <v>345</v>
      </c>
      <c r="Q1117" s="40">
        <v>44301</v>
      </c>
      <c r="R1117" s="40">
        <v>44759</v>
      </c>
      <c r="S1117" s="40">
        <v>44456</v>
      </c>
      <c r="T1117" s="42">
        <v>1119</v>
      </c>
      <c r="U1117" s="41">
        <v>3.24</v>
      </c>
      <c r="V1117" s="37" t="s">
        <v>130</v>
      </c>
      <c r="W1117" s="37" t="s">
        <v>56</v>
      </c>
      <c r="X1117" s="38">
        <v>0.77500000000000002</v>
      </c>
      <c r="AB1117" s="39">
        <v>5.0999999999999996</v>
      </c>
      <c r="AC1117" s="39">
        <v>0.95</v>
      </c>
      <c r="AD1117" s="37" t="s">
        <v>16031</v>
      </c>
      <c r="AE1117" s="37" t="s">
        <v>1805</v>
      </c>
      <c r="AF1117" s="37" t="s">
        <v>68</v>
      </c>
      <c r="AG1117" s="37" t="s">
        <v>147</v>
      </c>
    </row>
    <row r="1118" spans="1:33" hidden="1" x14ac:dyDescent="0.2">
      <c r="A1118" s="37" t="s">
        <v>16030</v>
      </c>
      <c r="B1118" s="37" t="s">
        <v>15181</v>
      </c>
      <c r="C1118" s="37" t="s">
        <v>16029</v>
      </c>
      <c r="D1118" s="37" t="s">
        <v>16028</v>
      </c>
      <c r="E1118" s="37" t="s">
        <v>16027</v>
      </c>
      <c r="F1118" s="40">
        <v>44012</v>
      </c>
      <c r="G1118" s="40">
        <v>44028</v>
      </c>
      <c r="H1118" s="37">
        <v>24</v>
      </c>
      <c r="I1118" s="37" t="s">
        <v>119</v>
      </c>
      <c r="J1118" s="37" t="s">
        <v>54</v>
      </c>
      <c r="L1118" s="39">
        <v>10</v>
      </c>
      <c r="M1118" s="38">
        <v>0.2</v>
      </c>
      <c r="N1118" s="37" t="s">
        <v>130</v>
      </c>
      <c r="O1118" s="37" t="s">
        <v>48</v>
      </c>
      <c r="P1118" s="37">
        <v>143.80000000000001</v>
      </c>
      <c r="Q1118" s="40">
        <v>44183</v>
      </c>
      <c r="R1118" s="40">
        <v>44762</v>
      </c>
      <c r="S1118" s="40">
        <v>44355</v>
      </c>
      <c r="T1118" s="37">
        <v>692</v>
      </c>
      <c r="U1118" s="41">
        <v>4.8099999999999996</v>
      </c>
      <c r="V1118" s="37" t="s">
        <v>130</v>
      </c>
      <c r="W1118" s="37" t="s">
        <v>56</v>
      </c>
      <c r="X1118" s="38">
        <v>0</v>
      </c>
      <c r="AB1118" s="39">
        <v>6.25</v>
      </c>
      <c r="AC1118" s="39">
        <v>1.07</v>
      </c>
      <c r="AD1118" s="37" t="s">
        <v>16026</v>
      </c>
      <c r="AE1118" s="37" t="s">
        <v>1814</v>
      </c>
      <c r="AF1118" s="37" t="s">
        <v>68</v>
      </c>
      <c r="AG1118" s="37" t="s">
        <v>130</v>
      </c>
    </row>
    <row r="1119" spans="1:33" hidden="1" x14ac:dyDescent="0.2">
      <c r="A1119" s="37" t="s">
        <v>16025</v>
      </c>
      <c r="B1119" s="37" t="s">
        <v>15181</v>
      </c>
      <c r="C1119" s="37" t="s">
        <v>16024</v>
      </c>
      <c r="D1119" s="37" t="s">
        <v>16023</v>
      </c>
      <c r="E1119" s="37" t="s">
        <v>16022</v>
      </c>
      <c r="F1119" s="40">
        <v>44014</v>
      </c>
      <c r="G1119" s="40">
        <v>44034</v>
      </c>
      <c r="H1119" s="37">
        <v>21</v>
      </c>
      <c r="I1119" s="37" t="s">
        <v>137</v>
      </c>
      <c r="J1119" s="37" t="s">
        <v>54</v>
      </c>
      <c r="L1119" s="39">
        <v>10.01</v>
      </c>
      <c r="M1119" s="38">
        <v>1</v>
      </c>
      <c r="N1119" s="37" t="s">
        <v>235</v>
      </c>
      <c r="O1119" s="37" t="s">
        <v>48</v>
      </c>
      <c r="P1119" s="37">
        <v>229.8</v>
      </c>
      <c r="Q1119" s="40">
        <v>44224</v>
      </c>
      <c r="R1119" s="40">
        <v>44675</v>
      </c>
      <c r="S1119" s="40">
        <v>44398</v>
      </c>
      <c r="T1119" s="42">
        <v>2622</v>
      </c>
      <c r="U1119" s="41">
        <v>11.41</v>
      </c>
      <c r="V1119" s="37" t="s">
        <v>65</v>
      </c>
      <c r="W1119" s="37" t="s">
        <v>56</v>
      </c>
      <c r="X1119" s="38">
        <v>1E-3</v>
      </c>
      <c r="AB1119" s="39">
        <v>5.2</v>
      </c>
      <c r="AC1119" s="39">
        <v>0.93</v>
      </c>
      <c r="AD1119" s="37" t="s">
        <v>16021</v>
      </c>
      <c r="AE1119" s="37" t="s">
        <v>1781</v>
      </c>
      <c r="AF1119" s="37" t="s">
        <v>200</v>
      </c>
      <c r="AG1119" s="37" t="s">
        <v>509</v>
      </c>
    </row>
    <row r="1120" spans="1:33" hidden="1" x14ac:dyDescent="0.2">
      <c r="A1120" s="37" t="s">
        <v>16020</v>
      </c>
      <c r="B1120" s="37" t="s">
        <v>15181</v>
      </c>
      <c r="C1120" s="37" t="s">
        <v>16019</v>
      </c>
      <c r="D1120" s="37" t="s">
        <v>16018</v>
      </c>
      <c r="E1120" s="37" t="s">
        <v>16017</v>
      </c>
      <c r="F1120" s="40">
        <v>44014</v>
      </c>
      <c r="G1120" s="40">
        <v>44036</v>
      </c>
      <c r="H1120" s="37">
        <v>24</v>
      </c>
      <c r="I1120" s="37" t="s">
        <v>69</v>
      </c>
      <c r="J1120" s="37" t="s">
        <v>54</v>
      </c>
      <c r="L1120" s="39">
        <v>10.01</v>
      </c>
      <c r="M1120" s="38">
        <v>0.5</v>
      </c>
      <c r="N1120" s="37" t="s">
        <v>49</v>
      </c>
      <c r="O1120" s="37" t="s">
        <v>48</v>
      </c>
      <c r="P1120" s="37">
        <v>414</v>
      </c>
      <c r="Q1120" s="40">
        <v>44257</v>
      </c>
      <c r="R1120" s="40">
        <v>44770</v>
      </c>
      <c r="S1120" s="40">
        <v>44398</v>
      </c>
      <c r="T1120" s="42">
        <v>3024</v>
      </c>
      <c r="U1120" s="41">
        <v>7.3</v>
      </c>
      <c r="V1120" s="37" t="s">
        <v>147</v>
      </c>
      <c r="W1120" s="37" t="s">
        <v>56</v>
      </c>
      <c r="X1120" s="38">
        <v>0.93600000000000005</v>
      </c>
      <c r="AB1120" s="39">
        <v>4.6500000000000004</v>
      </c>
      <c r="AC1120" s="39">
        <v>0.6</v>
      </c>
      <c r="AD1120" s="37" t="s">
        <v>16016</v>
      </c>
      <c r="AE1120" s="37" t="s">
        <v>1805</v>
      </c>
      <c r="AF1120" s="37" t="s">
        <v>68</v>
      </c>
      <c r="AG1120" s="37" t="s">
        <v>16015</v>
      </c>
    </row>
    <row r="1121" spans="1:33" hidden="1" x14ac:dyDescent="0.2">
      <c r="A1121" s="37" t="s">
        <v>16014</v>
      </c>
      <c r="B1121" s="37" t="s">
        <v>15181</v>
      </c>
      <c r="C1121" s="37" t="s">
        <v>16013</v>
      </c>
      <c r="D1121" s="37" t="s">
        <v>16012</v>
      </c>
      <c r="E1121" s="37" t="s">
        <v>16011</v>
      </c>
      <c r="F1121" s="40">
        <v>44026</v>
      </c>
      <c r="G1121" s="40">
        <v>44042</v>
      </c>
      <c r="H1121" s="37" t="s">
        <v>150</v>
      </c>
      <c r="I1121" s="37" t="s">
        <v>119</v>
      </c>
      <c r="J1121" s="37" t="s">
        <v>54</v>
      </c>
      <c r="L1121" s="39">
        <v>10</v>
      </c>
      <c r="M1121" s="38">
        <v>0.2</v>
      </c>
      <c r="N1121" s="37" t="s">
        <v>79</v>
      </c>
      <c r="O1121" s="37" t="s">
        <v>48</v>
      </c>
      <c r="P1121" s="43">
        <v>2070</v>
      </c>
      <c r="Q1121" s="40">
        <v>44249</v>
      </c>
      <c r="R1121" s="40">
        <v>44776</v>
      </c>
      <c r="S1121" s="40">
        <v>44400</v>
      </c>
      <c r="T1121" s="42">
        <v>19591</v>
      </c>
      <c r="U1121" s="41">
        <v>9.4600000000000009</v>
      </c>
      <c r="V1121" s="37" t="s">
        <v>65</v>
      </c>
      <c r="W1121" s="37" t="s">
        <v>56</v>
      </c>
      <c r="X1121" s="38">
        <v>0</v>
      </c>
      <c r="AB1121" s="39">
        <v>24.07</v>
      </c>
      <c r="AD1121" s="37" t="s">
        <v>16010</v>
      </c>
      <c r="AE1121" s="37" t="s">
        <v>1786</v>
      </c>
      <c r="AF1121" s="37" t="s">
        <v>122</v>
      </c>
      <c r="AG1121" s="37" t="s">
        <v>118</v>
      </c>
    </row>
    <row r="1122" spans="1:33" hidden="1" x14ac:dyDescent="0.2">
      <c r="A1122" s="37" t="s">
        <v>16009</v>
      </c>
      <c r="B1122" s="37" t="s">
        <v>15181</v>
      </c>
      <c r="C1122" s="37" t="s">
        <v>667</v>
      </c>
      <c r="D1122" s="37" t="s">
        <v>16008</v>
      </c>
      <c r="E1122" s="37" t="s">
        <v>16007</v>
      </c>
      <c r="F1122" s="40">
        <v>44022</v>
      </c>
      <c r="G1122" s="40">
        <v>44043</v>
      </c>
      <c r="H1122" s="37">
        <v>24</v>
      </c>
      <c r="I1122" s="37" t="s">
        <v>69</v>
      </c>
      <c r="J1122" s="37" t="s">
        <v>54</v>
      </c>
      <c r="L1122" s="39">
        <v>10</v>
      </c>
      <c r="M1122" s="38">
        <v>0.5</v>
      </c>
      <c r="N1122" s="37" t="s">
        <v>66</v>
      </c>
      <c r="O1122" s="37" t="s">
        <v>48</v>
      </c>
      <c r="P1122" s="37">
        <v>172.5</v>
      </c>
      <c r="Q1122" s="40">
        <v>44263</v>
      </c>
      <c r="R1122" s="40">
        <v>44777</v>
      </c>
      <c r="S1122" s="40">
        <v>44393</v>
      </c>
      <c r="T1122" s="42">
        <v>1325</v>
      </c>
      <c r="U1122" s="41">
        <v>7.68</v>
      </c>
      <c r="V1122" s="37" t="s">
        <v>49</v>
      </c>
      <c r="W1122" s="37" t="s">
        <v>56</v>
      </c>
      <c r="X1122" s="38">
        <v>0.50800000000000001</v>
      </c>
      <c r="AB1122" s="39">
        <v>3.17</v>
      </c>
      <c r="AC1122" s="39">
        <v>0.39</v>
      </c>
      <c r="AD1122" s="37" t="s">
        <v>16006</v>
      </c>
      <c r="AE1122" s="37" t="s">
        <v>1828</v>
      </c>
      <c r="AF1122" s="37" t="s">
        <v>112</v>
      </c>
      <c r="AG1122" s="37" t="s">
        <v>666</v>
      </c>
    </row>
    <row r="1123" spans="1:33" hidden="1" x14ac:dyDescent="0.2">
      <c r="A1123" s="37" t="s">
        <v>16005</v>
      </c>
      <c r="B1123" s="37" t="s">
        <v>15181</v>
      </c>
      <c r="C1123" s="37" t="s">
        <v>16004</v>
      </c>
      <c r="D1123" s="37" t="s">
        <v>16003</v>
      </c>
      <c r="E1123" s="37" t="s">
        <v>16002</v>
      </c>
      <c r="F1123" s="40">
        <v>44029</v>
      </c>
      <c r="G1123" s="40">
        <v>44047</v>
      </c>
      <c r="H1123" s="37">
        <v>24</v>
      </c>
      <c r="I1123" s="37" t="s">
        <v>53</v>
      </c>
      <c r="J1123" s="37" t="s">
        <v>54</v>
      </c>
      <c r="L1123" s="39">
        <v>10</v>
      </c>
      <c r="M1123" s="38">
        <v>0.33329999999999999</v>
      </c>
      <c r="N1123" s="37" t="s">
        <v>79</v>
      </c>
      <c r="O1123" s="37" t="s">
        <v>48</v>
      </c>
      <c r="P1123" s="37">
        <v>345</v>
      </c>
      <c r="Q1123" s="40">
        <v>44358</v>
      </c>
      <c r="R1123" s="40">
        <v>44779</v>
      </c>
      <c r="S1123" s="40">
        <v>44544</v>
      </c>
      <c r="T1123" s="42">
        <v>3230</v>
      </c>
      <c r="U1123" s="41">
        <v>9.36</v>
      </c>
      <c r="V1123" s="37" t="s">
        <v>140</v>
      </c>
      <c r="W1123" s="37" t="s">
        <v>48</v>
      </c>
      <c r="X1123" s="38">
        <v>0.92200000000000004</v>
      </c>
      <c r="AB1123" s="39">
        <v>7.73</v>
      </c>
      <c r="AD1123" s="37" t="s">
        <v>16001</v>
      </c>
      <c r="AE1123" s="37" t="s">
        <v>1786</v>
      </c>
      <c r="AF1123" s="37" t="s">
        <v>51</v>
      </c>
      <c r="AG1123" s="37" t="s">
        <v>118</v>
      </c>
    </row>
    <row r="1124" spans="1:33" hidden="1" x14ac:dyDescent="0.2">
      <c r="A1124" s="37" t="s">
        <v>16000</v>
      </c>
      <c r="B1124" s="37" t="s">
        <v>15181</v>
      </c>
      <c r="C1124" s="37" t="s">
        <v>15999</v>
      </c>
      <c r="D1124" s="37" t="s">
        <v>15998</v>
      </c>
      <c r="E1124" s="37" t="s">
        <v>15997</v>
      </c>
      <c r="F1124" s="40">
        <v>44029</v>
      </c>
      <c r="G1124" s="40">
        <v>44048</v>
      </c>
      <c r="H1124" s="37">
        <v>24</v>
      </c>
      <c r="I1124" s="37" t="s">
        <v>53</v>
      </c>
      <c r="J1124" s="37" t="s">
        <v>54</v>
      </c>
      <c r="L1124" s="39">
        <v>10</v>
      </c>
      <c r="M1124" s="38">
        <v>0.33329999999999999</v>
      </c>
      <c r="N1124" s="37" t="s">
        <v>49</v>
      </c>
      <c r="O1124" s="37" t="s">
        <v>48</v>
      </c>
      <c r="P1124" s="37">
        <v>483</v>
      </c>
      <c r="Q1124" s="40">
        <v>44281</v>
      </c>
      <c r="R1124" s="40">
        <v>44780</v>
      </c>
      <c r="S1124" s="40">
        <v>44489</v>
      </c>
      <c r="T1124" s="42">
        <v>9155</v>
      </c>
      <c r="U1124" s="41">
        <v>18.95</v>
      </c>
      <c r="V1124" s="37" t="s">
        <v>235</v>
      </c>
      <c r="W1124" s="37" t="s">
        <v>48</v>
      </c>
      <c r="X1124" s="38">
        <v>0.311</v>
      </c>
      <c r="AB1124" s="39">
        <v>4.8600000000000003</v>
      </c>
      <c r="AC1124" s="39">
        <v>0.93</v>
      </c>
      <c r="AD1124" s="37" t="s">
        <v>15996</v>
      </c>
      <c r="AE1124" s="37" t="s">
        <v>1805</v>
      </c>
      <c r="AF1124" s="37" t="s">
        <v>200</v>
      </c>
      <c r="AG1124" s="37" t="s">
        <v>246</v>
      </c>
    </row>
    <row r="1125" spans="1:33" hidden="1" x14ac:dyDescent="0.2">
      <c r="A1125" s="37" t="s">
        <v>15995</v>
      </c>
      <c r="B1125" s="37" t="s">
        <v>15181</v>
      </c>
      <c r="C1125" s="37" t="s">
        <v>15994</v>
      </c>
      <c r="D1125" s="37" t="s">
        <v>15993</v>
      </c>
      <c r="E1125" s="37" t="s">
        <v>15992</v>
      </c>
      <c r="F1125" s="40">
        <v>44029</v>
      </c>
      <c r="G1125" s="40">
        <v>44048</v>
      </c>
      <c r="H1125" s="37">
        <v>24</v>
      </c>
      <c r="I1125" s="37" t="s">
        <v>53</v>
      </c>
      <c r="J1125" s="37" t="s">
        <v>54</v>
      </c>
      <c r="L1125" s="39">
        <v>10</v>
      </c>
      <c r="M1125" s="38">
        <v>0.33329999999999999</v>
      </c>
      <c r="N1125" s="37" t="s">
        <v>49</v>
      </c>
      <c r="O1125" s="37" t="s">
        <v>48</v>
      </c>
      <c r="P1125" s="37">
        <v>300</v>
      </c>
      <c r="Q1125" s="40">
        <v>44229</v>
      </c>
      <c r="R1125" s="40">
        <v>44780</v>
      </c>
      <c r="S1125" s="40">
        <v>44377</v>
      </c>
      <c r="T1125" s="42">
        <v>2100</v>
      </c>
      <c r="U1125" s="41">
        <v>7</v>
      </c>
      <c r="V1125" s="37" t="s">
        <v>66</v>
      </c>
      <c r="W1125" s="37" t="s">
        <v>56</v>
      </c>
      <c r="X1125" s="38">
        <v>0</v>
      </c>
      <c r="AB1125" s="39">
        <v>3.6</v>
      </c>
      <c r="AD1125" s="37" t="s">
        <v>15991</v>
      </c>
      <c r="AE1125" s="37" t="s">
        <v>1814</v>
      </c>
      <c r="AF1125" s="37" t="s">
        <v>111</v>
      </c>
      <c r="AG1125" s="37" t="s">
        <v>246</v>
      </c>
    </row>
    <row r="1126" spans="1:33" hidden="1" x14ac:dyDescent="0.2">
      <c r="A1126" s="37" t="s">
        <v>15990</v>
      </c>
      <c r="B1126" s="37" t="s">
        <v>15181</v>
      </c>
      <c r="C1126" s="37" t="s">
        <v>15989</v>
      </c>
      <c r="D1126" s="37" t="s">
        <v>15988</v>
      </c>
      <c r="E1126" s="37" t="s">
        <v>15987</v>
      </c>
      <c r="F1126" s="40">
        <v>44032</v>
      </c>
      <c r="G1126" s="40">
        <v>44049</v>
      </c>
      <c r="H1126" s="37">
        <v>24</v>
      </c>
      <c r="I1126" s="37" t="s">
        <v>119</v>
      </c>
      <c r="J1126" s="37" t="s">
        <v>54</v>
      </c>
      <c r="L1126" s="39">
        <v>10</v>
      </c>
      <c r="M1126" s="38">
        <v>0.2</v>
      </c>
      <c r="N1126" s="37" t="s">
        <v>79</v>
      </c>
      <c r="O1126" s="37" t="s">
        <v>48</v>
      </c>
      <c r="P1126" s="37">
        <v>525</v>
      </c>
      <c r="Q1126" s="40">
        <v>44250</v>
      </c>
      <c r="R1126" s="40">
        <v>44783</v>
      </c>
      <c r="S1126" s="40">
        <v>44412</v>
      </c>
      <c r="T1126" s="42">
        <v>8522</v>
      </c>
      <c r="U1126" s="41">
        <v>16.23</v>
      </c>
      <c r="V1126" s="37" t="s">
        <v>66</v>
      </c>
      <c r="W1126" s="37" t="s">
        <v>48</v>
      </c>
      <c r="X1126" s="38">
        <v>0.42499999999999999</v>
      </c>
      <c r="AB1126" s="39">
        <v>7.18</v>
      </c>
      <c r="AC1126" s="39">
        <v>1.46</v>
      </c>
      <c r="AD1126" s="37" t="s">
        <v>15986</v>
      </c>
      <c r="AE1126" s="37" t="s">
        <v>1814</v>
      </c>
      <c r="AF1126" s="37" t="s">
        <v>82</v>
      </c>
      <c r="AG1126" s="37" t="s">
        <v>118</v>
      </c>
    </row>
    <row r="1127" spans="1:33" hidden="1" x14ac:dyDescent="0.2">
      <c r="A1127" s="37" t="s">
        <v>15985</v>
      </c>
      <c r="B1127" s="37" t="s">
        <v>15181</v>
      </c>
      <c r="C1127" s="37" t="s">
        <v>15984</v>
      </c>
      <c r="D1127" s="37" t="s">
        <v>15983</v>
      </c>
      <c r="E1127" s="37" t="s">
        <v>15982</v>
      </c>
      <c r="F1127" s="40">
        <v>44033</v>
      </c>
      <c r="G1127" s="40">
        <v>44049</v>
      </c>
      <c r="H1127" s="37">
        <v>24</v>
      </c>
      <c r="I1127" s="37" t="s">
        <v>69</v>
      </c>
      <c r="J1127" s="37" t="s">
        <v>54</v>
      </c>
      <c r="L1127" s="39">
        <v>10</v>
      </c>
      <c r="M1127" s="38">
        <v>0.5</v>
      </c>
      <c r="N1127" s="37" t="s">
        <v>79</v>
      </c>
      <c r="O1127" s="37" t="s">
        <v>216</v>
      </c>
      <c r="P1127" s="37">
        <v>250</v>
      </c>
      <c r="Q1127" s="40">
        <v>44228</v>
      </c>
      <c r="R1127" s="40">
        <v>44783</v>
      </c>
      <c r="S1127" s="40">
        <v>44434</v>
      </c>
      <c r="T1127" s="42">
        <v>1900</v>
      </c>
      <c r="U1127" s="41">
        <v>7.6</v>
      </c>
      <c r="V1127" s="37" t="s">
        <v>140</v>
      </c>
      <c r="W1127" s="37" t="s">
        <v>48</v>
      </c>
      <c r="X1127" s="38">
        <v>0.872</v>
      </c>
      <c r="AB1127" s="39">
        <v>6.38</v>
      </c>
      <c r="AC1127" s="39">
        <v>0.71</v>
      </c>
      <c r="AD1127" s="37" t="s">
        <v>15981</v>
      </c>
      <c r="AE1127" s="37" t="s">
        <v>1782</v>
      </c>
      <c r="AF1127" s="37" t="s">
        <v>87</v>
      </c>
      <c r="AG1127" s="37" t="s">
        <v>15980</v>
      </c>
    </row>
    <row r="1128" spans="1:33" hidden="1" x14ac:dyDescent="0.2">
      <c r="A1128" s="37" t="s">
        <v>15979</v>
      </c>
      <c r="B1128" s="37" t="s">
        <v>15181</v>
      </c>
      <c r="C1128" s="37" t="s">
        <v>15978</v>
      </c>
      <c r="D1128" s="37" t="s">
        <v>15977</v>
      </c>
      <c r="E1128" s="37" t="s">
        <v>15976</v>
      </c>
      <c r="F1128" s="40">
        <v>44022</v>
      </c>
      <c r="G1128" s="40">
        <v>44050</v>
      </c>
      <c r="H1128" s="37" t="s">
        <v>15975</v>
      </c>
      <c r="I1128" s="37" t="s">
        <v>137</v>
      </c>
      <c r="J1128" s="37" t="s">
        <v>54</v>
      </c>
      <c r="L1128" s="39">
        <v>10.11</v>
      </c>
      <c r="M1128" s="38">
        <v>1</v>
      </c>
      <c r="N1128" s="37" t="s">
        <v>49</v>
      </c>
      <c r="O1128" s="37" t="s">
        <v>48</v>
      </c>
      <c r="P1128" s="37">
        <v>100</v>
      </c>
      <c r="Q1128" s="40">
        <v>44258</v>
      </c>
      <c r="R1128" s="40">
        <v>44603</v>
      </c>
      <c r="S1128" s="40">
        <v>44595</v>
      </c>
      <c r="T1128" s="37">
        <v>225</v>
      </c>
      <c r="U1128" s="41">
        <v>2.25</v>
      </c>
      <c r="V1128" s="37" t="s">
        <v>140</v>
      </c>
      <c r="W1128" s="37" t="s">
        <v>216</v>
      </c>
      <c r="X1128" s="38">
        <v>0.97599999999999998</v>
      </c>
      <c r="AB1128" s="39">
        <v>11.46</v>
      </c>
      <c r="AC1128" s="39">
        <v>0.67</v>
      </c>
      <c r="AD1128" s="37" t="s">
        <v>15974</v>
      </c>
      <c r="AE1128" s="37" t="s">
        <v>1976</v>
      </c>
      <c r="AF1128" s="37" t="s">
        <v>111</v>
      </c>
      <c r="AG1128" s="37" t="s">
        <v>1001</v>
      </c>
    </row>
    <row r="1129" spans="1:33" hidden="1" x14ac:dyDescent="0.2">
      <c r="A1129" s="37" t="s">
        <v>15973</v>
      </c>
      <c r="B1129" s="37" t="s">
        <v>15181</v>
      </c>
      <c r="C1129" s="37" t="s">
        <v>15972</v>
      </c>
      <c r="D1129" s="37" t="s">
        <v>15971</v>
      </c>
      <c r="E1129" s="37" t="s">
        <v>15970</v>
      </c>
      <c r="F1129" s="40">
        <v>44033</v>
      </c>
      <c r="G1129" s="40">
        <v>44050</v>
      </c>
      <c r="H1129" s="37">
        <v>24</v>
      </c>
      <c r="I1129" s="37" t="s">
        <v>83</v>
      </c>
      <c r="L1129" s="39">
        <v>10</v>
      </c>
      <c r="M1129" s="38">
        <v>0</v>
      </c>
      <c r="N1129" s="37" t="s">
        <v>130</v>
      </c>
      <c r="O1129" s="37" t="s">
        <v>48</v>
      </c>
      <c r="P1129" s="37">
        <v>149.5</v>
      </c>
      <c r="Q1129" s="40">
        <v>44235</v>
      </c>
      <c r="R1129" s="40">
        <v>44784</v>
      </c>
      <c r="S1129" s="40">
        <v>44356</v>
      </c>
      <c r="T1129" s="37">
        <v>905</v>
      </c>
      <c r="U1129" s="41">
        <v>6.06</v>
      </c>
      <c r="V1129" s="37" t="s">
        <v>130</v>
      </c>
      <c r="W1129" s="37" t="s">
        <v>56</v>
      </c>
      <c r="X1129" s="38">
        <v>3.1E-2</v>
      </c>
      <c r="AB1129" s="39">
        <v>3.68</v>
      </c>
      <c r="AE1129" s="37" t="s">
        <v>1796</v>
      </c>
      <c r="AF1129" s="37" t="s">
        <v>51</v>
      </c>
      <c r="AG1129" s="37" t="s">
        <v>15969</v>
      </c>
    </row>
    <row r="1130" spans="1:33" hidden="1" x14ac:dyDescent="0.2">
      <c r="A1130" s="37" t="s">
        <v>15968</v>
      </c>
      <c r="B1130" s="37" t="s">
        <v>15181</v>
      </c>
      <c r="C1130" s="37" t="s">
        <v>15967</v>
      </c>
      <c r="D1130" s="37" t="s">
        <v>15966</v>
      </c>
      <c r="E1130" s="37" t="s">
        <v>15965</v>
      </c>
      <c r="F1130" s="40">
        <v>44036</v>
      </c>
      <c r="G1130" s="40">
        <v>44055</v>
      </c>
      <c r="H1130" s="37">
        <v>24</v>
      </c>
      <c r="I1130" s="37" t="s">
        <v>119</v>
      </c>
      <c r="J1130" s="37" t="s">
        <v>54</v>
      </c>
      <c r="L1130" s="39">
        <v>10</v>
      </c>
      <c r="M1130" s="38">
        <v>0.2</v>
      </c>
      <c r="N1130" s="37" t="s">
        <v>79</v>
      </c>
      <c r="O1130" s="37" t="s">
        <v>48</v>
      </c>
      <c r="P1130" s="37">
        <v>345</v>
      </c>
      <c r="Q1130" s="40">
        <v>44249</v>
      </c>
      <c r="R1130" s="40">
        <v>44787</v>
      </c>
      <c r="S1130" s="40">
        <v>44364</v>
      </c>
      <c r="T1130" s="42">
        <v>2450</v>
      </c>
      <c r="U1130" s="41">
        <v>7.1</v>
      </c>
      <c r="V1130" s="37" t="s">
        <v>130</v>
      </c>
      <c r="W1130" s="37" t="s">
        <v>56</v>
      </c>
      <c r="X1130" s="38">
        <v>0.26100000000000001</v>
      </c>
      <c r="AB1130" s="39">
        <v>1.77</v>
      </c>
      <c r="AC1130" s="39">
        <v>0.24</v>
      </c>
      <c r="AD1130" s="37" t="s">
        <v>15964</v>
      </c>
      <c r="AE1130" s="37" t="s">
        <v>1814</v>
      </c>
      <c r="AF1130" s="37" t="s">
        <v>82</v>
      </c>
      <c r="AG1130" s="37" t="s">
        <v>118</v>
      </c>
    </row>
    <row r="1131" spans="1:33" hidden="1" x14ac:dyDescent="0.2">
      <c r="A1131" s="37" t="s">
        <v>15963</v>
      </c>
      <c r="B1131" s="37" t="s">
        <v>15181</v>
      </c>
      <c r="C1131" s="37" t="s">
        <v>15962</v>
      </c>
      <c r="D1131" s="37" t="s">
        <v>15961</v>
      </c>
      <c r="E1131" s="37" t="s">
        <v>15960</v>
      </c>
      <c r="F1131" s="40">
        <v>44036</v>
      </c>
      <c r="G1131" s="40">
        <v>44055</v>
      </c>
      <c r="H1131" s="37">
        <v>24</v>
      </c>
      <c r="I1131" s="37" t="s">
        <v>83</v>
      </c>
      <c r="L1131" s="39">
        <v>10</v>
      </c>
      <c r="M1131" s="38">
        <v>0</v>
      </c>
      <c r="N1131" s="37" t="s">
        <v>130</v>
      </c>
      <c r="O1131" s="37" t="s">
        <v>48</v>
      </c>
      <c r="P1131" s="37">
        <v>120.8</v>
      </c>
      <c r="Q1131" s="40">
        <v>44119</v>
      </c>
      <c r="R1131" s="40">
        <v>44787</v>
      </c>
      <c r="S1131" s="40">
        <v>44232</v>
      </c>
      <c r="T1131" s="37">
        <v>265</v>
      </c>
      <c r="U1131" s="41">
        <v>2.2000000000000002</v>
      </c>
      <c r="V1131" s="37" t="s">
        <v>130</v>
      </c>
      <c r="W1131" s="37" t="s">
        <v>56</v>
      </c>
      <c r="X1131" s="38">
        <v>2E-3</v>
      </c>
      <c r="AB1131" s="39">
        <v>1.38</v>
      </c>
      <c r="AE1131" s="37" t="s">
        <v>1796</v>
      </c>
      <c r="AF1131" s="37" t="s">
        <v>68</v>
      </c>
      <c r="AG1131" s="37" t="s">
        <v>1193</v>
      </c>
    </row>
    <row r="1132" spans="1:33" hidden="1" x14ac:dyDescent="0.2">
      <c r="A1132" s="37" t="s">
        <v>15959</v>
      </c>
      <c r="B1132" s="37" t="s">
        <v>15181</v>
      </c>
      <c r="C1132" s="37" t="s">
        <v>15958</v>
      </c>
      <c r="D1132" s="37" t="s">
        <v>15957</v>
      </c>
      <c r="E1132" s="37" t="s">
        <v>15956</v>
      </c>
      <c r="F1132" s="40">
        <v>44008</v>
      </c>
      <c r="G1132" s="40">
        <v>44057</v>
      </c>
      <c r="H1132" s="37">
        <v>24</v>
      </c>
      <c r="I1132" s="37" t="s">
        <v>53</v>
      </c>
      <c r="J1132" s="37" t="s">
        <v>54</v>
      </c>
      <c r="L1132" s="39">
        <v>10</v>
      </c>
      <c r="M1132" s="38">
        <v>0.33329999999999999</v>
      </c>
      <c r="N1132" s="37" t="s">
        <v>49</v>
      </c>
      <c r="O1132" s="37" t="s">
        <v>48</v>
      </c>
      <c r="P1132" s="37">
        <v>276</v>
      </c>
      <c r="Q1132" s="40">
        <v>44131</v>
      </c>
      <c r="R1132" s="40">
        <v>44791</v>
      </c>
      <c r="S1132" s="40">
        <v>44306</v>
      </c>
      <c r="T1132" s="42">
        <v>1500</v>
      </c>
      <c r="U1132" s="41">
        <v>5.43</v>
      </c>
      <c r="V1132" s="37" t="s">
        <v>140</v>
      </c>
      <c r="W1132" s="37" t="s">
        <v>219</v>
      </c>
      <c r="X1132" s="38">
        <v>0</v>
      </c>
      <c r="AB1132" s="39">
        <v>4.41</v>
      </c>
      <c r="AC1132" s="39">
        <v>0.95</v>
      </c>
      <c r="AD1132" s="37" t="s">
        <v>15955</v>
      </c>
      <c r="AE1132" s="37" t="s">
        <v>1798</v>
      </c>
      <c r="AF1132" s="37" t="s">
        <v>68</v>
      </c>
      <c r="AG1132" s="37" t="s">
        <v>15954</v>
      </c>
    </row>
    <row r="1133" spans="1:33" hidden="1" x14ac:dyDescent="0.2">
      <c r="A1133" s="37" t="s">
        <v>15953</v>
      </c>
      <c r="B1133" s="37" t="s">
        <v>15181</v>
      </c>
      <c r="C1133" s="37" t="s">
        <v>15952</v>
      </c>
      <c r="D1133" s="37" t="s">
        <v>15951</v>
      </c>
      <c r="E1133" s="37" t="s">
        <v>15950</v>
      </c>
      <c r="F1133" s="40">
        <v>44036</v>
      </c>
      <c r="G1133" s="40">
        <v>44057</v>
      </c>
      <c r="H1133" s="37" t="s">
        <v>150</v>
      </c>
      <c r="I1133" s="37" t="s">
        <v>119</v>
      </c>
      <c r="J1133" s="37" t="s">
        <v>54</v>
      </c>
      <c r="L1133" s="39">
        <v>10</v>
      </c>
      <c r="M1133" s="38">
        <v>0.2</v>
      </c>
      <c r="N1133" s="37" t="s">
        <v>49</v>
      </c>
      <c r="O1133" s="37" t="s">
        <v>48</v>
      </c>
      <c r="P1133" s="37">
        <v>690</v>
      </c>
      <c r="Q1133" s="40">
        <v>44230</v>
      </c>
      <c r="R1133" s="40">
        <v>44791</v>
      </c>
      <c r="S1133" s="40">
        <v>44410</v>
      </c>
      <c r="T1133" s="42">
        <v>7049</v>
      </c>
      <c r="U1133" s="41">
        <v>10.220000000000001</v>
      </c>
      <c r="V1133" s="37" t="s">
        <v>72</v>
      </c>
      <c r="W1133" s="37" t="s">
        <v>56</v>
      </c>
      <c r="X1133" s="38">
        <v>0.30399999999999999</v>
      </c>
      <c r="AB1133" s="39">
        <v>10.89</v>
      </c>
      <c r="AD1133" s="37" t="s">
        <v>15949</v>
      </c>
      <c r="AE1133" s="37" t="s">
        <v>1786</v>
      </c>
      <c r="AF1133" s="37" t="s">
        <v>81</v>
      </c>
      <c r="AG1133" s="37" t="s">
        <v>15592</v>
      </c>
    </row>
    <row r="1134" spans="1:33" hidden="1" x14ac:dyDescent="0.2">
      <c r="A1134" s="37" t="s">
        <v>15948</v>
      </c>
      <c r="B1134" s="37" t="s">
        <v>15181</v>
      </c>
      <c r="C1134" s="37" t="s">
        <v>15947</v>
      </c>
      <c r="D1134" s="37" t="s">
        <v>15946</v>
      </c>
      <c r="E1134" s="37" t="s">
        <v>15945</v>
      </c>
      <c r="F1134" s="40">
        <v>44039</v>
      </c>
      <c r="G1134" s="40">
        <v>44061</v>
      </c>
      <c r="H1134" s="37">
        <v>24</v>
      </c>
      <c r="I1134" s="37" t="s">
        <v>69</v>
      </c>
      <c r="J1134" s="37" t="s">
        <v>54</v>
      </c>
      <c r="L1134" s="39">
        <v>10</v>
      </c>
      <c r="M1134" s="38">
        <v>0.5</v>
      </c>
      <c r="N1134" s="37" t="s">
        <v>66</v>
      </c>
      <c r="O1134" s="37" t="s">
        <v>48</v>
      </c>
      <c r="P1134" s="37">
        <v>319.5</v>
      </c>
      <c r="Q1134" s="40">
        <v>44165</v>
      </c>
      <c r="R1134" s="40">
        <v>44793</v>
      </c>
      <c r="S1134" s="40">
        <v>44322</v>
      </c>
      <c r="T1134" s="42">
        <v>1505</v>
      </c>
      <c r="U1134" s="41">
        <v>4.71</v>
      </c>
      <c r="V1134" s="37" t="s">
        <v>65</v>
      </c>
      <c r="W1134" s="37" t="s">
        <v>56</v>
      </c>
      <c r="X1134" s="38">
        <v>1E-3</v>
      </c>
      <c r="AB1134" s="39">
        <v>7.8</v>
      </c>
      <c r="AC1134" s="39">
        <v>2.0299999999999998</v>
      </c>
      <c r="AD1134" s="37" t="s">
        <v>15944</v>
      </c>
      <c r="AE1134" s="37" t="s">
        <v>1807</v>
      </c>
      <c r="AF1134" s="37" t="s">
        <v>200</v>
      </c>
      <c r="AG1134" s="37" t="s">
        <v>15943</v>
      </c>
    </row>
    <row r="1135" spans="1:33" hidden="1" x14ac:dyDescent="0.2">
      <c r="A1135" s="37" t="s">
        <v>15942</v>
      </c>
      <c r="B1135" s="37" t="s">
        <v>15181</v>
      </c>
      <c r="C1135" s="37" t="s">
        <v>15941</v>
      </c>
      <c r="D1135" s="37" t="s">
        <v>15940</v>
      </c>
      <c r="E1135" s="37" t="s">
        <v>15939</v>
      </c>
      <c r="F1135" s="40">
        <v>44042</v>
      </c>
      <c r="G1135" s="40">
        <v>44061</v>
      </c>
      <c r="H1135" s="37">
        <v>24</v>
      </c>
      <c r="I1135" s="37" t="s">
        <v>176</v>
      </c>
      <c r="J1135" s="37" t="s">
        <v>54</v>
      </c>
      <c r="L1135" s="39">
        <v>10.01</v>
      </c>
      <c r="M1135" s="38">
        <v>0.25</v>
      </c>
      <c r="N1135" s="37" t="s">
        <v>49</v>
      </c>
      <c r="O1135" s="37" t="s">
        <v>48</v>
      </c>
      <c r="P1135" s="37">
        <v>215</v>
      </c>
      <c r="Q1135" s="40">
        <v>44251</v>
      </c>
      <c r="R1135" s="40">
        <v>44793</v>
      </c>
      <c r="S1135" s="40">
        <v>44391</v>
      </c>
      <c r="T1135" s="42">
        <v>1664</v>
      </c>
      <c r="U1135" s="41">
        <v>7.74</v>
      </c>
      <c r="V1135" s="37" t="s">
        <v>66</v>
      </c>
      <c r="W1135" s="37" t="s">
        <v>48</v>
      </c>
      <c r="X1135" s="38">
        <v>0.29899999999999999</v>
      </c>
      <c r="AB1135" s="39">
        <v>3.34</v>
      </c>
      <c r="AC1135" s="39">
        <v>0.59</v>
      </c>
      <c r="AD1135" s="37" t="s">
        <v>15938</v>
      </c>
      <c r="AE1135" s="37" t="s">
        <v>1798</v>
      </c>
      <c r="AF1135" s="37" t="s">
        <v>149</v>
      </c>
      <c r="AG1135" s="37" t="s">
        <v>118</v>
      </c>
    </row>
    <row r="1136" spans="1:33" hidden="1" x14ac:dyDescent="0.2">
      <c r="A1136" s="37" t="s">
        <v>15937</v>
      </c>
      <c r="B1136" s="37" t="s">
        <v>15181</v>
      </c>
      <c r="C1136" s="37" t="s">
        <v>15936</v>
      </c>
      <c r="D1136" s="37" t="s">
        <v>15935</v>
      </c>
      <c r="E1136" s="37" t="s">
        <v>15934</v>
      </c>
      <c r="F1136" s="40">
        <v>44043</v>
      </c>
      <c r="G1136" s="40">
        <v>44061</v>
      </c>
      <c r="H1136" s="37">
        <v>24</v>
      </c>
      <c r="I1136" s="37" t="s">
        <v>53</v>
      </c>
      <c r="J1136" s="37" t="s">
        <v>54</v>
      </c>
      <c r="L1136" s="39">
        <v>10</v>
      </c>
      <c r="M1136" s="38">
        <v>0.33329999999999999</v>
      </c>
      <c r="N1136" s="37" t="s">
        <v>57</v>
      </c>
      <c r="O1136" s="37" t="s">
        <v>48</v>
      </c>
      <c r="P1136" s="37">
        <v>383.6</v>
      </c>
      <c r="Q1136" s="40">
        <v>44169</v>
      </c>
      <c r="R1136" s="40">
        <v>44793</v>
      </c>
      <c r="S1136" s="40">
        <v>44314</v>
      </c>
      <c r="T1136" s="37">
        <v>829</v>
      </c>
      <c r="U1136" s="41">
        <v>2.16</v>
      </c>
      <c r="V1136" s="37" t="s">
        <v>57</v>
      </c>
      <c r="W1136" s="37" t="s">
        <v>56</v>
      </c>
      <c r="X1136" s="38">
        <v>1E-3</v>
      </c>
      <c r="AB1136" s="39">
        <v>8.27</v>
      </c>
      <c r="AD1136" s="37" t="s">
        <v>15933</v>
      </c>
      <c r="AE1136" s="37" t="s">
        <v>1782</v>
      </c>
      <c r="AF1136" s="37" t="s">
        <v>51</v>
      </c>
      <c r="AG1136" s="37" t="s">
        <v>15932</v>
      </c>
    </row>
    <row r="1137" spans="1:33" hidden="1" x14ac:dyDescent="0.2">
      <c r="A1137" s="37" t="s">
        <v>15931</v>
      </c>
      <c r="B1137" s="37" t="s">
        <v>15181</v>
      </c>
      <c r="C1137" s="37" t="s">
        <v>15930</v>
      </c>
      <c r="D1137" s="37" t="s">
        <v>15929</v>
      </c>
      <c r="E1137" s="37" t="s">
        <v>15928</v>
      </c>
      <c r="F1137" s="40">
        <v>44041</v>
      </c>
      <c r="G1137" s="40">
        <v>44062</v>
      </c>
      <c r="H1137" s="37">
        <v>24</v>
      </c>
      <c r="I1137" s="37" t="s">
        <v>53</v>
      </c>
      <c r="J1137" s="37" t="s">
        <v>54</v>
      </c>
      <c r="L1137" s="39">
        <v>10</v>
      </c>
      <c r="M1137" s="38">
        <v>0.33329999999999999</v>
      </c>
      <c r="N1137" s="37" t="s">
        <v>79</v>
      </c>
      <c r="O1137" s="37" t="s">
        <v>48</v>
      </c>
      <c r="P1137" s="37">
        <v>250</v>
      </c>
      <c r="Q1137" s="40">
        <v>44176</v>
      </c>
      <c r="R1137" s="40">
        <v>44794</v>
      </c>
      <c r="S1137" s="40">
        <v>44372</v>
      </c>
      <c r="T1137" s="42">
        <v>1196</v>
      </c>
      <c r="U1137" s="41">
        <v>4.78</v>
      </c>
      <c r="V1137" s="37" t="s">
        <v>65</v>
      </c>
      <c r="W1137" s="37" t="s">
        <v>56</v>
      </c>
      <c r="X1137" s="38">
        <v>0.443</v>
      </c>
      <c r="AB1137" s="39">
        <v>1.81</v>
      </c>
      <c r="AC1137" s="39">
        <v>0.27</v>
      </c>
      <c r="AD1137" s="37" t="s">
        <v>15927</v>
      </c>
      <c r="AE1137" s="37" t="s">
        <v>1796</v>
      </c>
      <c r="AF1137" s="37" t="s">
        <v>68</v>
      </c>
      <c r="AG1137" s="37" t="s">
        <v>118</v>
      </c>
    </row>
    <row r="1138" spans="1:33" hidden="1" x14ac:dyDescent="0.2">
      <c r="A1138" s="37" t="s">
        <v>15926</v>
      </c>
      <c r="B1138" s="37" t="s">
        <v>15181</v>
      </c>
      <c r="C1138" s="37" t="s">
        <v>15925</v>
      </c>
      <c r="D1138" s="37" t="s">
        <v>15924</v>
      </c>
      <c r="E1138" s="37" t="s">
        <v>15923</v>
      </c>
      <c r="F1138" s="40">
        <v>44046</v>
      </c>
      <c r="G1138" s="40">
        <v>44062</v>
      </c>
      <c r="H1138" s="37">
        <v>24</v>
      </c>
      <c r="I1138" s="37" t="s">
        <v>53</v>
      </c>
      <c r="J1138" s="37" t="s">
        <v>54</v>
      </c>
      <c r="L1138" s="39">
        <v>10</v>
      </c>
      <c r="M1138" s="38">
        <v>0.33329999999999999</v>
      </c>
      <c r="N1138" s="37" t="s">
        <v>72</v>
      </c>
      <c r="O1138" s="37" t="s">
        <v>48</v>
      </c>
      <c r="P1138" s="43">
        <v>1467</v>
      </c>
      <c r="Q1138" s="40">
        <v>44172</v>
      </c>
      <c r="R1138" s="40">
        <v>44794</v>
      </c>
      <c r="S1138" s="40">
        <v>44285</v>
      </c>
      <c r="T1138" s="42">
        <v>9000</v>
      </c>
      <c r="U1138" s="41">
        <v>6.13</v>
      </c>
      <c r="V1138" s="37" t="s">
        <v>72</v>
      </c>
      <c r="W1138" s="37" t="s">
        <v>56</v>
      </c>
      <c r="X1138" s="38">
        <v>1E-3</v>
      </c>
      <c r="AB1138" s="39">
        <v>2.7</v>
      </c>
      <c r="AC1138" s="39">
        <v>0.45</v>
      </c>
      <c r="AD1138" s="37" t="s">
        <v>15922</v>
      </c>
      <c r="AE1138" s="37" t="s">
        <v>1782</v>
      </c>
      <c r="AF1138" s="37" t="s">
        <v>82</v>
      </c>
      <c r="AG1138" s="37" t="s">
        <v>15921</v>
      </c>
    </row>
    <row r="1139" spans="1:33" hidden="1" x14ac:dyDescent="0.2">
      <c r="A1139" s="37" t="s">
        <v>15920</v>
      </c>
      <c r="B1139" s="37" t="s">
        <v>15181</v>
      </c>
      <c r="C1139" s="37" t="s">
        <v>15919</v>
      </c>
      <c r="D1139" s="37" t="s">
        <v>15918</v>
      </c>
      <c r="E1139" s="37" t="s">
        <v>15917</v>
      </c>
      <c r="F1139" s="40">
        <v>44046</v>
      </c>
      <c r="G1139" s="40">
        <v>44064</v>
      </c>
      <c r="H1139" s="37">
        <v>24</v>
      </c>
      <c r="I1139" s="37" t="s">
        <v>53</v>
      </c>
      <c r="J1139" s="37" t="s">
        <v>54</v>
      </c>
      <c r="L1139" s="39">
        <v>10</v>
      </c>
      <c r="M1139" s="38">
        <v>0.33329999999999999</v>
      </c>
      <c r="N1139" s="37" t="s">
        <v>72</v>
      </c>
      <c r="O1139" s="37" t="s">
        <v>48</v>
      </c>
      <c r="P1139" s="37">
        <v>544</v>
      </c>
      <c r="Q1139" s="40">
        <v>44308</v>
      </c>
      <c r="R1139" s="40">
        <v>44798</v>
      </c>
      <c r="S1139" s="40">
        <v>44487</v>
      </c>
      <c r="T1139" s="42">
        <v>2059</v>
      </c>
      <c r="U1139" s="41">
        <v>3.79</v>
      </c>
      <c r="V1139" s="37" t="s">
        <v>140</v>
      </c>
      <c r="W1139" s="37" t="s">
        <v>56</v>
      </c>
      <c r="X1139" s="38">
        <v>0.46</v>
      </c>
      <c r="AB1139" s="39">
        <v>11.18</v>
      </c>
      <c r="AC1139" s="39">
        <v>3.04</v>
      </c>
      <c r="AD1139" s="37" t="s">
        <v>15916</v>
      </c>
      <c r="AE1139" s="37" t="s">
        <v>1782</v>
      </c>
      <c r="AF1139" s="37" t="s">
        <v>51</v>
      </c>
      <c r="AG1139" s="37" t="s">
        <v>15915</v>
      </c>
    </row>
    <row r="1140" spans="1:33" hidden="1" x14ac:dyDescent="0.2">
      <c r="A1140" s="37" t="s">
        <v>15914</v>
      </c>
      <c r="B1140" s="37" t="s">
        <v>15181</v>
      </c>
      <c r="C1140" s="37" t="s">
        <v>15913</v>
      </c>
      <c r="D1140" s="37" t="s">
        <v>15912</v>
      </c>
      <c r="E1140" s="37" t="s">
        <v>15911</v>
      </c>
      <c r="F1140" s="40">
        <v>44047</v>
      </c>
      <c r="G1140" s="40">
        <v>44064</v>
      </c>
      <c r="H1140" s="37">
        <v>24</v>
      </c>
      <c r="I1140" s="37" t="s">
        <v>69</v>
      </c>
      <c r="J1140" s="37" t="s">
        <v>54</v>
      </c>
      <c r="L1140" s="39">
        <v>10</v>
      </c>
      <c r="M1140" s="38">
        <v>0.5</v>
      </c>
      <c r="N1140" s="37" t="s">
        <v>79</v>
      </c>
      <c r="O1140" s="37" t="s">
        <v>48</v>
      </c>
      <c r="P1140" s="37">
        <v>200</v>
      </c>
      <c r="Q1140" s="40">
        <v>44187</v>
      </c>
      <c r="R1140" s="40">
        <v>44798</v>
      </c>
      <c r="S1140" s="40">
        <v>44266</v>
      </c>
      <c r="T1140" s="42">
        <v>1570</v>
      </c>
      <c r="U1140" s="41">
        <v>7.85</v>
      </c>
      <c r="V1140" s="37" t="s">
        <v>65</v>
      </c>
      <c r="W1140" s="37" t="s">
        <v>56</v>
      </c>
      <c r="X1140" s="38">
        <v>3.0000000000000001E-3</v>
      </c>
      <c r="AB1140" s="39">
        <v>2.91</v>
      </c>
      <c r="AC1140" s="39">
        <v>0.64</v>
      </c>
      <c r="AD1140" s="37" t="s">
        <v>15910</v>
      </c>
      <c r="AE1140" s="37" t="s">
        <v>1784</v>
      </c>
      <c r="AF1140" s="37" t="s">
        <v>68</v>
      </c>
      <c r="AG1140" s="37" t="s">
        <v>15909</v>
      </c>
    </row>
    <row r="1141" spans="1:33" hidden="1" x14ac:dyDescent="0.2">
      <c r="A1141" s="37" t="s">
        <v>15908</v>
      </c>
      <c r="B1141" s="37" t="s">
        <v>15181</v>
      </c>
      <c r="C1141" s="37" t="s">
        <v>15907</v>
      </c>
      <c r="D1141" s="37" t="s">
        <v>15906</v>
      </c>
      <c r="E1141" s="37" t="s">
        <v>15905</v>
      </c>
      <c r="F1141" s="40">
        <v>44050</v>
      </c>
      <c r="G1141" s="40">
        <v>44069</v>
      </c>
      <c r="H1141" s="37">
        <v>24</v>
      </c>
      <c r="I1141" s="37" t="s">
        <v>53</v>
      </c>
      <c r="J1141" s="37" t="s">
        <v>54</v>
      </c>
      <c r="L1141" s="39">
        <v>10</v>
      </c>
      <c r="M1141" s="38">
        <v>0.33329999999999999</v>
      </c>
      <c r="N1141" s="37" t="s">
        <v>72</v>
      </c>
      <c r="O1141" s="37" t="s">
        <v>48</v>
      </c>
      <c r="P1141" s="37">
        <v>754.7</v>
      </c>
      <c r="Q1141" s="40">
        <v>44230</v>
      </c>
      <c r="R1141" s="40">
        <v>44801</v>
      </c>
      <c r="S1141" s="40">
        <v>44372</v>
      </c>
      <c r="T1141" s="42">
        <v>3270</v>
      </c>
      <c r="U1141" s="41">
        <v>4.33</v>
      </c>
      <c r="V1141" s="37" t="s">
        <v>72</v>
      </c>
      <c r="W1141" s="37" t="s">
        <v>48</v>
      </c>
      <c r="X1141" s="38">
        <v>0.23899999999999999</v>
      </c>
      <c r="AB1141" s="39">
        <v>4.51</v>
      </c>
      <c r="AC1141" s="39">
        <v>1.45</v>
      </c>
      <c r="AD1141" s="37" t="s">
        <v>15904</v>
      </c>
      <c r="AE1141" s="37" t="s">
        <v>1786</v>
      </c>
      <c r="AF1141" s="37" t="s">
        <v>75</v>
      </c>
      <c r="AG1141" s="37" t="s">
        <v>662</v>
      </c>
    </row>
    <row r="1142" spans="1:33" hidden="1" x14ac:dyDescent="0.2">
      <c r="A1142" s="37" t="s">
        <v>15903</v>
      </c>
      <c r="B1142" s="37" t="s">
        <v>15181</v>
      </c>
      <c r="C1142" s="37" t="s">
        <v>15902</v>
      </c>
      <c r="D1142" s="37" t="s">
        <v>15901</v>
      </c>
      <c r="E1142" s="37" t="s">
        <v>15900</v>
      </c>
      <c r="F1142" s="40">
        <v>44050</v>
      </c>
      <c r="G1142" s="40">
        <v>44070</v>
      </c>
      <c r="H1142" s="37">
        <v>24</v>
      </c>
      <c r="I1142" s="37" t="s">
        <v>53</v>
      </c>
      <c r="J1142" s="37" t="s">
        <v>54</v>
      </c>
      <c r="L1142" s="39">
        <v>10</v>
      </c>
      <c r="M1142" s="38">
        <v>0.33329999999999999</v>
      </c>
      <c r="N1142" s="37" t="s">
        <v>79</v>
      </c>
      <c r="O1142" s="37" t="s">
        <v>48</v>
      </c>
      <c r="P1142" s="37">
        <v>500</v>
      </c>
      <c r="Q1142" s="40">
        <v>44165</v>
      </c>
      <c r="R1142" s="40">
        <v>44804</v>
      </c>
      <c r="S1142" s="40">
        <v>44263</v>
      </c>
      <c r="T1142" s="42">
        <v>1628</v>
      </c>
      <c r="U1142" s="41">
        <v>3.26</v>
      </c>
      <c r="V1142" s="37" t="s">
        <v>66</v>
      </c>
      <c r="W1142" s="37" t="s">
        <v>56</v>
      </c>
      <c r="X1142" s="38">
        <v>0.252</v>
      </c>
      <c r="AB1142" s="39">
        <v>1.61</v>
      </c>
      <c r="AC1142" s="39">
        <v>0.17</v>
      </c>
      <c r="AD1142" s="37" t="s">
        <v>15899</v>
      </c>
      <c r="AE1142" s="37" t="s">
        <v>1419</v>
      </c>
      <c r="AF1142" s="37" t="s">
        <v>52</v>
      </c>
      <c r="AG1142" s="37" t="s">
        <v>1418</v>
      </c>
    </row>
    <row r="1143" spans="1:33" hidden="1" x14ac:dyDescent="0.2">
      <c r="A1143" s="37" t="s">
        <v>15898</v>
      </c>
      <c r="B1143" s="37" t="s">
        <v>15181</v>
      </c>
      <c r="C1143" s="37" t="s">
        <v>15897</v>
      </c>
      <c r="D1143" s="37" t="s">
        <v>15896</v>
      </c>
      <c r="E1143" s="37" t="s">
        <v>15895</v>
      </c>
      <c r="F1143" s="40">
        <v>44057</v>
      </c>
      <c r="G1143" s="40">
        <v>44076</v>
      </c>
      <c r="H1143" s="37">
        <v>24</v>
      </c>
      <c r="I1143" s="37" t="s">
        <v>53</v>
      </c>
      <c r="J1143" s="37" t="s">
        <v>54</v>
      </c>
      <c r="L1143" s="39">
        <v>10</v>
      </c>
      <c r="M1143" s="38">
        <v>0.33329999999999999</v>
      </c>
      <c r="N1143" s="37" t="s">
        <v>130</v>
      </c>
      <c r="O1143" s="37" t="s">
        <v>48</v>
      </c>
      <c r="P1143" s="37">
        <v>442.8</v>
      </c>
      <c r="Q1143" s="40">
        <v>44237</v>
      </c>
      <c r="R1143" s="40">
        <v>44808</v>
      </c>
      <c r="S1143" s="40">
        <v>44399</v>
      </c>
      <c r="T1143" s="42">
        <v>2071</v>
      </c>
      <c r="U1143" s="41">
        <v>4.68</v>
      </c>
      <c r="V1143" s="37" t="s">
        <v>130</v>
      </c>
      <c r="W1143" s="37" t="s">
        <v>56</v>
      </c>
      <c r="X1143" s="38">
        <v>0</v>
      </c>
      <c r="AB1143" s="39">
        <v>3.05</v>
      </c>
      <c r="AC1143" s="39">
        <v>0.64</v>
      </c>
      <c r="AD1143" s="37" t="s">
        <v>15894</v>
      </c>
      <c r="AE1143" s="37" t="s">
        <v>1796</v>
      </c>
      <c r="AF1143" s="37" t="s">
        <v>68</v>
      </c>
      <c r="AG1143" s="37" t="s">
        <v>1334</v>
      </c>
    </row>
    <row r="1144" spans="1:33" hidden="1" x14ac:dyDescent="0.2">
      <c r="A1144" s="37" t="s">
        <v>15893</v>
      </c>
      <c r="B1144" s="37" t="s">
        <v>15181</v>
      </c>
      <c r="C1144" s="37" t="s">
        <v>933</v>
      </c>
      <c r="D1144" s="37" t="s">
        <v>15892</v>
      </c>
      <c r="E1144" s="37" t="s">
        <v>15891</v>
      </c>
      <c r="F1144" s="40">
        <v>44042</v>
      </c>
      <c r="G1144" s="40">
        <v>44077</v>
      </c>
      <c r="H1144" s="37">
        <v>18</v>
      </c>
      <c r="I1144" s="37" t="s">
        <v>53</v>
      </c>
      <c r="J1144" s="37" t="s">
        <v>54</v>
      </c>
      <c r="L1144" s="39">
        <v>10</v>
      </c>
      <c r="M1144" s="38">
        <v>0.33329999999999999</v>
      </c>
      <c r="N1144" s="37" t="s">
        <v>72</v>
      </c>
      <c r="O1144" s="37" t="s">
        <v>48</v>
      </c>
      <c r="P1144" s="37">
        <v>230</v>
      </c>
      <c r="Q1144" s="40">
        <v>44159</v>
      </c>
      <c r="R1144" s="40">
        <v>44628</v>
      </c>
      <c r="S1144" s="40">
        <v>44236</v>
      </c>
      <c r="T1144" s="37">
        <v>956</v>
      </c>
      <c r="U1144" s="41">
        <v>4.16</v>
      </c>
      <c r="V1144" s="37" t="s">
        <v>72</v>
      </c>
      <c r="W1144" s="37" t="s">
        <v>56</v>
      </c>
      <c r="X1144" s="38">
        <v>0</v>
      </c>
      <c r="AB1144" s="39">
        <v>0.99</v>
      </c>
      <c r="AC1144" s="39">
        <v>0.12</v>
      </c>
      <c r="AD1144" s="37" t="s">
        <v>15890</v>
      </c>
      <c r="AE1144" s="37" t="s">
        <v>1419</v>
      </c>
      <c r="AF1144" s="37" t="s">
        <v>75</v>
      </c>
      <c r="AG1144" s="37" t="s">
        <v>940</v>
      </c>
    </row>
    <row r="1145" spans="1:33" hidden="1" x14ac:dyDescent="0.2">
      <c r="A1145" s="37" t="s">
        <v>15889</v>
      </c>
      <c r="B1145" s="37" t="s">
        <v>15181</v>
      </c>
      <c r="C1145" s="37" t="s">
        <v>15888</v>
      </c>
      <c r="D1145" s="37" t="s">
        <v>15887</v>
      </c>
      <c r="E1145" s="37" t="s">
        <v>15886</v>
      </c>
      <c r="F1145" s="40">
        <v>44043</v>
      </c>
      <c r="G1145" s="40">
        <v>44077</v>
      </c>
      <c r="H1145" s="37">
        <v>24</v>
      </c>
      <c r="I1145" s="37" t="s">
        <v>83</v>
      </c>
      <c r="L1145" s="39">
        <v>10</v>
      </c>
      <c r="M1145" s="38">
        <v>0</v>
      </c>
      <c r="N1145" s="37" t="s">
        <v>130</v>
      </c>
      <c r="O1145" s="37" t="s">
        <v>48</v>
      </c>
      <c r="P1145" s="37">
        <v>166.8</v>
      </c>
      <c r="Q1145" s="40">
        <v>44300</v>
      </c>
      <c r="R1145" s="40">
        <v>44812</v>
      </c>
      <c r="S1145" s="40">
        <v>44418</v>
      </c>
      <c r="T1145" s="37">
        <v>352</v>
      </c>
      <c r="U1145" s="41">
        <v>2.12</v>
      </c>
      <c r="V1145" s="37" t="s">
        <v>130</v>
      </c>
      <c r="W1145" s="37" t="s">
        <v>56</v>
      </c>
      <c r="X1145" s="38">
        <v>6.6000000000000003E-2</v>
      </c>
      <c r="AB1145" s="39">
        <v>8.68</v>
      </c>
      <c r="AE1145" s="37" t="s">
        <v>2394</v>
      </c>
      <c r="AF1145" s="37" t="s">
        <v>112</v>
      </c>
      <c r="AG1145" s="37" t="s">
        <v>1144</v>
      </c>
    </row>
    <row r="1146" spans="1:33" hidden="1" x14ac:dyDescent="0.2">
      <c r="A1146" s="37" t="s">
        <v>15885</v>
      </c>
      <c r="B1146" s="37" t="s">
        <v>15181</v>
      </c>
      <c r="C1146" s="37" t="s">
        <v>15884</v>
      </c>
      <c r="D1146" s="37" t="s">
        <v>15883</v>
      </c>
      <c r="E1146" s="37" t="s">
        <v>15882</v>
      </c>
      <c r="F1146" s="40">
        <v>44046</v>
      </c>
      <c r="G1146" s="40">
        <v>44078</v>
      </c>
      <c r="H1146" s="37">
        <v>18</v>
      </c>
      <c r="I1146" s="37" t="s">
        <v>53</v>
      </c>
      <c r="J1146" s="37" t="s">
        <v>54</v>
      </c>
      <c r="L1146" s="39">
        <v>10</v>
      </c>
      <c r="M1146" s="38">
        <v>0.33329999999999999</v>
      </c>
      <c r="N1146" s="37" t="s">
        <v>130</v>
      </c>
      <c r="O1146" s="37" t="s">
        <v>48</v>
      </c>
      <c r="P1146" s="37">
        <v>115</v>
      </c>
      <c r="Q1146" s="40">
        <v>44245</v>
      </c>
      <c r="R1146" s="40">
        <v>44629</v>
      </c>
      <c r="S1146" s="40">
        <v>44357</v>
      </c>
      <c r="T1146" s="37">
        <v>946</v>
      </c>
      <c r="U1146" s="41">
        <v>8.23</v>
      </c>
      <c r="V1146" s="37" t="s">
        <v>130</v>
      </c>
      <c r="W1146" s="37" t="s">
        <v>56</v>
      </c>
      <c r="X1146" s="38">
        <v>0.05</v>
      </c>
      <c r="AB1146" s="39">
        <v>3.97</v>
      </c>
      <c r="AC1146" s="39">
        <v>0.71</v>
      </c>
      <c r="AD1146" s="37" t="s">
        <v>15881</v>
      </c>
      <c r="AE1146" s="37" t="s">
        <v>1419</v>
      </c>
      <c r="AF1146" s="37" t="s">
        <v>68</v>
      </c>
      <c r="AG1146" s="37" t="s">
        <v>15105</v>
      </c>
    </row>
    <row r="1147" spans="1:33" hidden="1" x14ac:dyDescent="0.2">
      <c r="A1147" s="37" t="s">
        <v>15880</v>
      </c>
      <c r="B1147" s="37" t="s">
        <v>15181</v>
      </c>
      <c r="C1147" s="37" t="s">
        <v>15879</v>
      </c>
      <c r="D1147" s="37" t="s">
        <v>15878</v>
      </c>
      <c r="E1147" s="37" t="s">
        <v>15877</v>
      </c>
      <c r="F1147" s="40">
        <v>44050</v>
      </c>
      <c r="G1147" s="40">
        <v>44083</v>
      </c>
      <c r="H1147" s="37" t="s">
        <v>15876</v>
      </c>
      <c r="I1147" s="37" t="s">
        <v>137</v>
      </c>
      <c r="J1147" s="37" t="s">
        <v>54</v>
      </c>
      <c r="L1147" s="39">
        <v>10.1</v>
      </c>
      <c r="M1147" s="38">
        <v>1</v>
      </c>
      <c r="N1147" s="37" t="s">
        <v>49</v>
      </c>
      <c r="O1147" s="37" t="s">
        <v>48</v>
      </c>
      <c r="P1147" s="37">
        <v>76.2</v>
      </c>
      <c r="Q1147" s="40">
        <v>44273</v>
      </c>
      <c r="R1147" s="40">
        <v>44541</v>
      </c>
      <c r="S1147" s="40">
        <v>44476</v>
      </c>
      <c r="T1147" s="37">
        <v>573</v>
      </c>
      <c r="U1147" s="41">
        <v>7.44</v>
      </c>
      <c r="V1147" s="37" t="s">
        <v>65</v>
      </c>
      <c r="W1147" s="37" t="s">
        <v>216</v>
      </c>
      <c r="X1147" s="38">
        <v>0.76300000000000001</v>
      </c>
      <c r="AB1147" s="39">
        <v>6.56</v>
      </c>
      <c r="AC1147" s="39">
        <v>0.84</v>
      </c>
      <c r="AD1147" s="37" t="s">
        <v>15875</v>
      </c>
      <c r="AE1147" s="37" t="s">
        <v>1873</v>
      </c>
      <c r="AF1147" s="37" t="s">
        <v>52</v>
      </c>
      <c r="AG1147" s="37" t="s">
        <v>15874</v>
      </c>
    </row>
    <row r="1148" spans="1:33" hidden="1" x14ac:dyDescent="0.2">
      <c r="A1148" s="37" t="s">
        <v>15873</v>
      </c>
      <c r="B1148" s="37" t="s">
        <v>15181</v>
      </c>
      <c r="C1148" s="37" t="s">
        <v>15872</v>
      </c>
      <c r="D1148" s="37" t="s">
        <v>15871</v>
      </c>
      <c r="E1148" s="37" t="s">
        <v>15870</v>
      </c>
      <c r="F1148" s="40">
        <v>44036</v>
      </c>
      <c r="G1148" s="40">
        <v>44084</v>
      </c>
      <c r="H1148" s="37">
        <v>24</v>
      </c>
      <c r="I1148" s="37" t="s">
        <v>69</v>
      </c>
      <c r="J1148" s="37" t="s">
        <v>54</v>
      </c>
      <c r="L1148" s="39">
        <v>10</v>
      </c>
      <c r="M1148" s="38">
        <v>0.5</v>
      </c>
      <c r="N1148" s="37" t="s">
        <v>49</v>
      </c>
      <c r="O1148" s="37" t="s">
        <v>48</v>
      </c>
      <c r="P1148" s="37">
        <v>230</v>
      </c>
      <c r="Q1148" s="40">
        <v>44256</v>
      </c>
      <c r="R1148" s="40">
        <v>44818</v>
      </c>
      <c r="S1148" s="40">
        <v>44424</v>
      </c>
      <c r="T1148" s="42">
        <v>1230</v>
      </c>
      <c r="U1148" s="41">
        <v>5.35</v>
      </c>
      <c r="V1148" s="37" t="s">
        <v>49</v>
      </c>
      <c r="W1148" s="37" t="s">
        <v>48</v>
      </c>
      <c r="X1148" s="38">
        <v>0.91400000000000003</v>
      </c>
      <c r="AB1148" s="39">
        <v>2.1</v>
      </c>
      <c r="AC1148" s="39">
        <v>0.28000000000000003</v>
      </c>
      <c r="AD1148" s="37" t="s">
        <v>15869</v>
      </c>
      <c r="AE1148" s="37" t="s">
        <v>1782</v>
      </c>
      <c r="AF1148" s="37" t="s">
        <v>1363</v>
      </c>
      <c r="AG1148" s="37" t="s">
        <v>15868</v>
      </c>
    </row>
    <row r="1149" spans="1:33" hidden="1" x14ac:dyDescent="0.2">
      <c r="A1149" s="37" t="s">
        <v>15867</v>
      </c>
      <c r="B1149" s="37" t="s">
        <v>15181</v>
      </c>
      <c r="C1149" s="37" t="s">
        <v>15866</v>
      </c>
      <c r="D1149" s="37" t="s">
        <v>15865</v>
      </c>
      <c r="E1149" s="37" t="s">
        <v>15864</v>
      </c>
      <c r="F1149" s="40">
        <v>44061</v>
      </c>
      <c r="G1149" s="40">
        <v>44084</v>
      </c>
      <c r="H1149" s="37">
        <v>24</v>
      </c>
      <c r="I1149" s="37" t="s">
        <v>1042</v>
      </c>
      <c r="J1149" s="37" t="s">
        <v>54</v>
      </c>
      <c r="L1149" s="39">
        <v>10.01</v>
      </c>
      <c r="M1149" s="37" t="s">
        <v>1887</v>
      </c>
      <c r="N1149" s="37" t="s">
        <v>79</v>
      </c>
      <c r="O1149" s="37" t="s">
        <v>48</v>
      </c>
      <c r="P1149" s="37">
        <v>404.2</v>
      </c>
      <c r="Q1149" s="40">
        <v>44249</v>
      </c>
      <c r="R1149" s="40">
        <v>44818</v>
      </c>
      <c r="S1149" s="40">
        <v>44406</v>
      </c>
      <c r="T1149" s="42">
        <v>3425</v>
      </c>
      <c r="U1149" s="41">
        <v>8.4700000000000006</v>
      </c>
      <c r="V1149" s="37" t="s">
        <v>49</v>
      </c>
      <c r="W1149" s="37" t="s">
        <v>48</v>
      </c>
      <c r="X1149" s="38">
        <v>0.64800000000000002</v>
      </c>
      <c r="AB1149" s="39">
        <v>11.32</v>
      </c>
      <c r="AD1149" s="37" t="s">
        <v>15863</v>
      </c>
      <c r="AE1149" s="37" t="s">
        <v>1805</v>
      </c>
      <c r="AF1149" s="37" t="s">
        <v>60</v>
      </c>
      <c r="AG1149" s="37" t="s">
        <v>15862</v>
      </c>
    </row>
    <row r="1150" spans="1:33" hidden="1" x14ac:dyDescent="0.2">
      <c r="A1150" s="37" t="s">
        <v>15861</v>
      </c>
      <c r="B1150" s="37" t="s">
        <v>15181</v>
      </c>
      <c r="C1150" s="37" t="s">
        <v>15860</v>
      </c>
      <c r="D1150" s="37" t="s">
        <v>15859</v>
      </c>
      <c r="E1150" s="37" t="s">
        <v>15858</v>
      </c>
      <c r="F1150" s="40">
        <v>44047</v>
      </c>
      <c r="G1150" s="40">
        <v>44085</v>
      </c>
      <c r="H1150" s="37" t="s">
        <v>150</v>
      </c>
      <c r="I1150" s="37" t="s">
        <v>53</v>
      </c>
      <c r="J1150" s="37" t="s">
        <v>54</v>
      </c>
      <c r="L1150" s="39">
        <v>10</v>
      </c>
      <c r="M1150" s="38">
        <v>0.33329999999999999</v>
      </c>
      <c r="N1150" s="37" t="s">
        <v>49</v>
      </c>
      <c r="O1150" s="37" t="s">
        <v>48</v>
      </c>
      <c r="P1150" s="37">
        <v>600</v>
      </c>
      <c r="Q1150" s="40">
        <v>44294</v>
      </c>
      <c r="R1150" s="40">
        <v>44819</v>
      </c>
      <c r="S1150" s="40">
        <v>44438</v>
      </c>
      <c r="T1150" s="42">
        <v>1811</v>
      </c>
      <c r="U1150" s="41">
        <v>3.02</v>
      </c>
      <c r="V1150" s="37" t="s">
        <v>49</v>
      </c>
      <c r="W1150" s="37" t="s">
        <v>48</v>
      </c>
      <c r="X1150" s="38">
        <v>0.88500000000000001</v>
      </c>
      <c r="AB1150" s="39">
        <v>6.29</v>
      </c>
      <c r="AC1150" s="39">
        <v>1.08</v>
      </c>
      <c r="AD1150" s="37" t="s">
        <v>15857</v>
      </c>
      <c r="AE1150" s="37" t="s">
        <v>1786</v>
      </c>
      <c r="AF1150" s="37" t="s">
        <v>52</v>
      </c>
      <c r="AG1150" s="37" t="s">
        <v>15856</v>
      </c>
    </row>
    <row r="1151" spans="1:33" hidden="1" x14ac:dyDescent="0.2">
      <c r="A1151" s="37" t="s">
        <v>15855</v>
      </c>
      <c r="B1151" s="37" t="s">
        <v>15181</v>
      </c>
      <c r="C1151" s="37" t="s">
        <v>15854</v>
      </c>
      <c r="D1151" s="37" t="s">
        <v>15853</v>
      </c>
      <c r="E1151" s="37" t="s">
        <v>15852</v>
      </c>
      <c r="F1151" s="40">
        <v>44056</v>
      </c>
      <c r="G1151" s="40">
        <v>44085</v>
      </c>
      <c r="H1151" s="37">
        <v>24</v>
      </c>
      <c r="I1151" s="37" t="s">
        <v>69</v>
      </c>
      <c r="J1151" s="37" t="s">
        <v>54</v>
      </c>
      <c r="L1151" s="39">
        <v>10</v>
      </c>
      <c r="M1151" s="38">
        <v>0.5</v>
      </c>
      <c r="N1151" s="37" t="s">
        <v>79</v>
      </c>
      <c r="O1151" s="37" t="s">
        <v>219</v>
      </c>
      <c r="P1151" s="37">
        <v>305.3</v>
      </c>
      <c r="Q1151" s="40">
        <v>44357</v>
      </c>
      <c r="R1151" s="40">
        <v>44819</v>
      </c>
      <c r="S1151" s="40">
        <v>44546</v>
      </c>
      <c r="T1151" s="42">
        <v>1845</v>
      </c>
      <c r="U1151" s="41">
        <v>6.04</v>
      </c>
      <c r="V1151" s="37" t="s">
        <v>65</v>
      </c>
      <c r="W1151" s="37" t="s">
        <v>48</v>
      </c>
      <c r="X1151" s="38">
        <v>0.94899999999999995</v>
      </c>
      <c r="AB1151" s="39">
        <v>6.58</v>
      </c>
      <c r="AC1151" s="39">
        <v>0.71</v>
      </c>
      <c r="AD1151" s="37" t="s">
        <v>15851</v>
      </c>
      <c r="AE1151" s="37" t="s">
        <v>1786</v>
      </c>
      <c r="AF1151" s="37" t="s">
        <v>111</v>
      </c>
      <c r="AG1151" s="37" t="s">
        <v>15850</v>
      </c>
    </row>
    <row r="1152" spans="1:33" hidden="1" x14ac:dyDescent="0.2">
      <c r="A1152" s="37" t="s">
        <v>15849</v>
      </c>
      <c r="B1152" s="37" t="s">
        <v>15181</v>
      </c>
      <c r="C1152" s="37" t="s">
        <v>15848</v>
      </c>
      <c r="D1152" s="37" t="s">
        <v>15847</v>
      </c>
      <c r="E1152" s="37" t="s">
        <v>15846</v>
      </c>
      <c r="F1152" s="40">
        <v>44067</v>
      </c>
      <c r="G1152" s="40">
        <v>44085</v>
      </c>
      <c r="H1152" s="37" t="s">
        <v>150</v>
      </c>
      <c r="I1152" s="37" t="s">
        <v>176</v>
      </c>
      <c r="J1152" s="37" t="s">
        <v>54</v>
      </c>
      <c r="L1152" s="39">
        <v>10</v>
      </c>
      <c r="M1152" s="38">
        <v>0.25</v>
      </c>
      <c r="N1152" s="37" t="s">
        <v>57</v>
      </c>
      <c r="O1152" s="37" t="s">
        <v>48</v>
      </c>
      <c r="P1152" s="37">
        <v>345</v>
      </c>
      <c r="Q1152" s="40">
        <v>44235</v>
      </c>
      <c r="R1152" s="40">
        <v>44819</v>
      </c>
      <c r="S1152" s="40">
        <v>44434</v>
      </c>
      <c r="T1152" s="42">
        <v>1400</v>
      </c>
      <c r="U1152" s="41">
        <v>4.0599999999999996</v>
      </c>
      <c r="V1152" s="37" t="s">
        <v>65</v>
      </c>
      <c r="W1152" s="37" t="s">
        <v>56</v>
      </c>
      <c r="X1152" s="38">
        <v>0.70199999999999996</v>
      </c>
      <c r="AB1152" s="39">
        <v>3.89</v>
      </c>
      <c r="AC1152" s="39">
        <v>1.7</v>
      </c>
      <c r="AD1152" s="37" t="s">
        <v>15845</v>
      </c>
      <c r="AE1152" s="37" t="s">
        <v>1895</v>
      </c>
      <c r="AF1152" s="37" t="s">
        <v>90</v>
      </c>
      <c r="AG1152" s="37" t="s">
        <v>238</v>
      </c>
    </row>
    <row r="1153" spans="1:33" hidden="1" x14ac:dyDescent="0.2">
      <c r="A1153" s="37" t="s">
        <v>15844</v>
      </c>
      <c r="B1153" s="37" t="s">
        <v>15181</v>
      </c>
      <c r="C1153" s="37" t="s">
        <v>15843</v>
      </c>
      <c r="D1153" s="37" t="s">
        <v>15842</v>
      </c>
      <c r="E1153" s="37" t="s">
        <v>15841</v>
      </c>
      <c r="F1153" s="40">
        <v>44064</v>
      </c>
      <c r="G1153" s="40">
        <v>44089</v>
      </c>
      <c r="H1153" s="37">
        <v>18</v>
      </c>
      <c r="I1153" s="37" t="s">
        <v>69</v>
      </c>
      <c r="J1153" s="37" t="s">
        <v>54</v>
      </c>
      <c r="L1153" s="39">
        <v>10</v>
      </c>
      <c r="M1153" s="38">
        <v>0.5</v>
      </c>
      <c r="N1153" s="37" t="s">
        <v>49</v>
      </c>
      <c r="O1153" s="37" t="s">
        <v>48</v>
      </c>
      <c r="P1153" s="37">
        <v>172.5</v>
      </c>
      <c r="Q1153" s="40">
        <v>44228</v>
      </c>
      <c r="R1153" s="40">
        <v>44637</v>
      </c>
      <c r="S1153" s="40">
        <v>44421</v>
      </c>
      <c r="T1153" s="42">
        <v>1100</v>
      </c>
      <c r="U1153" s="41">
        <v>6.38</v>
      </c>
      <c r="V1153" s="37" t="s">
        <v>65</v>
      </c>
      <c r="W1153" s="37" t="s">
        <v>48</v>
      </c>
      <c r="X1153" s="38">
        <v>0.34699999999999998</v>
      </c>
      <c r="AB1153" s="39">
        <v>1.46</v>
      </c>
      <c r="AC1153" s="39">
        <v>0.16</v>
      </c>
      <c r="AD1153" s="37" t="s">
        <v>15840</v>
      </c>
      <c r="AE1153" s="37" t="s">
        <v>1865</v>
      </c>
      <c r="AF1153" s="37" t="s">
        <v>52</v>
      </c>
      <c r="AG1153" s="37" t="s">
        <v>15394</v>
      </c>
    </row>
    <row r="1154" spans="1:33" hidden="1" x14ac:dyDescent="0.2">
      <c r="A1154" s="37" t="s">
        <v>15839</v>
      </c>
      <c r="B1154" s="37" t="s">
        <v>15181</v>
      </c>
      <c r="C1154" s="37" t="s">
        <v>15838</v>
      </c>
      <c r="D1154" s="37" t="s">
        <v>15837</v>
      </c>
      <c r="E1154" s="37" t="s">
        <v>15836</v>
      </c>
      <c r="F1154" s="40">
        <v>44067</v>
      </c>
      <c r="G1154" s="40">
        <v>44089</v>
      </c>
      <c r="H1154" s="37">
        <v>24</v>
      </c>
      <c r="I1154" s="37" t="s">
        <v>69</v>
      </c>
      <c r="J1154" s="37" t="s">
        <v>54</v>
      </c>
      <c r="L1154" s="39">
        <v>10</v>
      </c>
      <c r="M1154" s="38">
        <v>0.5</v>
      </c>
      <c r="N1154" s="37" t="s">
        <v>147</v>
      </c>
      <c r="O1154" s="37" t="s">
        <v>48</v>
      </c>
      <c r="P1154" s="37">
        <v>230</v>
      </c>
      <c r="Q1154" s="40">
        <v>44243</v>
      </c>
      <c r="R1154" s="40">
        <v>44821</v>
      </c>
      <c r="S1154" s="40">
        <v>44392</v>
      </c>
      <c r="T1154" s="42">
        <v>1074</v>
      </c>
      <c r="U1154" s="41">
        <v>4.67</v>
      </c>
      <c r="V1154" s="37" t="s">
        <v>147</v>
      </c>
      <c r="W1154" s="37" t="s">
        <v>56</v>
      </c>
      <c r="X1154" s="38">
        <v>0.85899999999999999</v>
      </c>
      <c r="AB1154" s="39">
        <v>2.2000000000000002</v>
      </c>
      <c r="AC1154" s="39">
        <v>0.26</v>
      </c>
      <c r="AD1154" s="37" t="s">
        <v>15835</v>
      </c>
      <c r="AE1154" s="37" t="s">
        <v>1786</v>
      </c>
      <c r="AF1154" s="37" t="s">
        <v>81</v>
      </c>
      <c r="AG1154" s="37" t="s">
        <v>15834</v>
      </c>
    </row>
    <row r="1155" spans="1:33" hidden="1" x14ac:dyDescent="0.2">
      <c r="A1155" s="37" t="s">
        <v>15833</v>
      </c>
      <c r="B1155" s="37" t="s">
        <v>15181</v>
      </c>
      <c r="C1155" s="37" t="s">
        <v>15832</v>
      </c>
      <c r="D1155" s="37" t="s">
        <v>15831</v>
      </c>
      <c r="E1155" s="37" t="s">
        <v>15830</v>
      </c>
      <c r="F1155" s="40">
        <v>44074</v>
      </c>
      <c r="G1155" s="40">
        <v>44091</v>
      </c>
      <c r="H1155" s="37">
        <v>24</v>
      </c>
      <c r="I1155" s="37" t="s">
        <v>53</v>
      </c>
      <c r="J1155" s="37" t="s">
        <v>54</v>
      </c>
      <c r="L1155" s="39">
        <v>10</v>
      </c>
      <c r="M1155" s="38">
        <v>0.33329999999999999</v>
      </c>
      <c r="N1155" s="37" t="s">
        <v>79</v>
      </c>
      <c r="O1155" s="37" t="s">
        <v>48</v>
      </c>
      <c r="P1155" s="37">
        <v>250</v>
      </c>
      <c r="Q1155" s="40">
        <v>44323</v>
      </c>
      <c r="R1155" s="40">
        <v>44825</v>
      </c>
      <c r="S1155" s="40">
        <v>44480</v>
      </c>
      <c r="T1155" s="42">
        <v>1072</v>
      </c>
      <c r="U1155" s="41">
        <v>4.29</v>
      </c>
      <c r="V1155" s="37" t="s">
        <v>49</v>
      </c>
      <c r="W1155" s="37" t="s">
        <v>56</v>
      </c>
      <c r="X1155" s="38">
        <v>0.83</v>
      </c>
      <c r="AB1155" s="39">
        <v>4.62</v>
      </c>
      <c r="AC1155" s="39">
        <v>0.71</v>
      </c>
      <c r="AD1155" s="37" t="s">
        <v>15829</v>
      </c>
      <c r="AE1155" s="37" t="s">
        <v>1814</v>
      </c>
      <c r="AF1155" s="37" t="s">
        <v>51</v>
      </c>
      <c r="AG1155" s="37" t="s">
        <v>80</v>
      </c>
    </row>
    <row r="1156" spans="1:33" hidden="1" x14ac:dyDescent="0.2">
      <c r="A1156" s="37" t="s">
        <v>15828</v>
      </c>
      <c r="B1156" s="37" t="s">
        <v>15181</v>
      </c>
      <c r="C1156" s="37" t="s">
        <v>15827</v>
      </c>
      <c r="D1156" s="37" t="s">
        <v>15826</v>
      </c>
      <c r="E1156" s="37" t="s">
        <v>15825</v>
      </c>
      <c r="F1156" s="40">
        <v>44074</v>
      </c>
      <c r="G1156" s="40">
        <v>44091</v>
      </c>
      <c r="H1156" s="37" t="s">
        <v>150</v>
      </c>
      <c r="I1156" s="37" t="s">
        <v>176</v>
      </c>
      <c r="J1156" s="37" t="s">
        <v>54</v>
      </c>
      <c r="L1156" s="39">
        <v>10</v>
      </c>
      <c r="M1156" s="38">
        <v>0.25</v>
      </c>
      <c r="N1156" s="37" t="s">
        <v>147</v>
      </c>
      <c r="O1156" s="37" t="s">
        <v>48</v>
      </c>
      <c r="P1156" s="37">
        <v>690</v>
      </c>
      <c r="Q1156" s="40">
        <v>44251</v>
      </c>
      <c r="R1156" s="40">
        <v>44825</v>
      </c>
      <c r="S1156" s="40">
        <v>44418</v>
      </c>
      <c r="T1156" s="42">
        <v>4629</v>
      </c>
      <c r="U1156" s="41">
        <v>6.71</v>
      </c>
      <c r="V1156" s="37" t="s">
        <v>65</v>
      </c>
      <c r="W1156" s="37" t="s">
        <v>56</v>
      </c>
      <c r="X1156" s="38">
        <v>0.61499999999999999</v>
      </c>
      <c r="AB1156" s="39">
        <v>4.87</v>
      </c>
      <c r="AC1156" s="39">
        <v>0.86</v>
      </c>
      <c r="AD1156" s="37" t="s">
        <v>15824</v>
      </c>
      <c r="AE1156" s="37" t="s">
        <v>1811</v>
      </c>
      <c r="AF1156" s="37" t="s">
        <v>96</v>
      </c>
      <c r="AG1156" s="37" t="s">
        <v>15576</v>
      </c>
    </row>
    <row r="1157" spans="1:33" hidden="1" x14ac:dyDescent="0.2">
      <c r="A1157" s="37" t="s">
        <v>15823</v>
      </c>
      <c r="B1157" s="37" t="s">
        <v>15181</v>
      </c>
      <c r="C1157" s="37" t="s">
        <v>15822</v>
      </c>
      <c r="D1157" s="37" t="s">
        <v>15821</v>
      </c>
      <c r="E1157" s="37" t="s">
        <v>15820</v>
      </c>
      <c r="F1157" s="40">
        <v>44047</v>
      </c>
      <c r="G1157" s="40">
        <v>44092</v>
      </c>
      <c r="H1157" s="37">
        <v>24</v>
      </c>
      <c r="I1157" s="37" t="s">
        <v>69</v>
      </c>
      <c r="J1157" s="37" t="s">
        <v>54</v>
      </c>
      <c r="L1157" s="39">
        <v>10</v>
      </c>
      <c r="M1157" s="38">
        <v>0.5</v>
      </c>
      <c r="N1157" s="37" t="s">
        <v>130</v>
      </c>
      <c r="O1157" s="37" t="s">
        <v>56</v>
      </c>
      <c r="P1157" s="37">
        <v>100</v>
      </c>
      <c r="Q1157" s="40">
        <v>44244</v>
      </c>
      <c r="R1157" s="40">
        <v>44826</v>
      </c>
      <c r="S1157" s="40">
        <v>44434</v>
      </c>
      <c r="T1157" s="37">
        <v>849</v>
      </c>
      <c r="U1157" s="41">
        <v>8.49</v>
      </c>
      <c r="V1157" s="37" t="s">
        <v>130</v>
      </c>
      <c r="W1157" s="37" t="s">
        <v>56</v>
      </c>
      <c r="X1157" s="38">
        <v>0.26500000000000001</v>
      </c>
      <c r="AB1157" s="39">
        <v>5.5</v>
      </c>
      <c r="AC1157" s="39">
        <v>1.54</v>
      </c>
      <c r="AD1157" s="37" t="s">
        <v>15819</v>
      </c>
      <c r="AE1157" s="37" t="s">
        <v>1844</v>
      </c>
      <c r="AF1157" s="37" t="s">
        <v>52</v>
      </c>
      <c r="AG1157" s="37" t="s">
        <v>701</v>
      </c>
    </row>
    <row r="1158" spans="1:33" hidden="1" x14ac:dyDescent="0.2">
      <c r="A1158" s="37" t="s">
        <v>15818</v>
      </c>
      <c r="B1158" s="37" t="s">
        <v>15181</v>
      </c>
      <c r="C1158" s="37" t="s">
        <v>15065</v>
      </c>
      <c r="D1158" s="37" t="s">
        <v>15817</v>
      </c>
      <c r="E1158" s="37" t="s">
        <v>15816</v>
      </c>
      <c r="F1158" s="40">
        <v>44077</v>
      </c>
      <c r="G1158" s="40">
        <v>44096</v>
      </c>
      <c r="H1158" s="37">
        <v>24</v>
      </c>
      <c r="I1158" s="37" t="s">
        <v>53</v>
      </c>
      <c r="J1158" s="37" t="s">
        <v>54</v>
      </c>
      <c r="L1158" s="39">
        <v>10</v>
      </c>
      <c r="M1158" s="38">
        <v>0.33329999999999999</v>
      </c>
      <c r="N1158" s="37" t="s">
        <v>49</v>
      </c>
      <c r="O1158" s="37" t="s">
        <v>48</v>
      </c>
      <c r="P1158" s="37">
        <v>345</v>
      </c>
      <c r="Q1158" s="40">
        <v>44239</v>
      </c>
      <c r="R1158" s="40">
        <v>44828</v>
      </c>
      <c r="S1158" s="40">
        <v>44378</v>
      </c>
      <c r="T1158" s="42">
        <v>3942</v>
      </c>
      <c r="U1158" s="41">
        <v>11.43</v>
      </c>
      <c r="V1158" s="37" t="s">
        <v>130</v>
      </c>
      <c r="W1158" s="37" t="s">
        <v>48</v>
      </c>
      <c r="X1158" s="38">
        <v>0.57599999999999996</v>
      </c>
      <c r="AB1158" s="39">
        <v>2.94</v>
      </c>
      <c r="AC1158" s="39">
        <v>0.38</v>
      </c>
      <c r="AD1158" s="37" t="s">
        <v>15815</v>
      </c>
      <c r="AE1158" s="37" t="s">
        <v>1798</v>
      </c>
      <c r="AF1158" s="37" t="s">
        <v>68</v>
      </c>
      <c r="AG1158" s="37" t="s">
        <v>15064</v>
      </c>
    </row>
    <row r="1159" spans="1:33" hidden="1" x14ac:dyDescent="0.2">
      <c r="A1159" s="37" t="s">
        <v>15814</v>
      </c>
      <c r="B1159" s="37" t="s">
        <v>15181</v>
      </c>
      <c r="C1159" s="37" t="s">
        <v>15813</v>
      </c>
      <c r="D1159" s="37" t="s">
        <v>15812</v>
      </c>
      <c r="E1159" s="37" t="s">
        <v>15811</v>
      </c>
      <c r="F1159" s="40">
        <v>44078</v>
      </c>
      <c r="G1159" s="40">
        <v>44097</v>
      </c>
      <c r="H1159" s="37">
        <v>24</v>
      </c>
      <c r="I1159" s="37" t="s">
        <v>69</v>
      </c>
      <c r="J1159" s="37" t="s">
        <v>54</v>
      </c>
      <c r="L1159" s="39">
        <v>10</v>
      </c>
      <c r="M1159" s="38">
        <v>0.5</v>
      </c>
      <c r="N1159" s="37" t="s">
        <v>72</v>
      </c>
      <c r="O1159" s="37" t="s">
        <v>48</v>
      </c>
      <c r="P1159" s="37">
        <v>207.4</v>
      </c>
      <c r="Q1159" s="40">
        <v>44207</v>
      </c>
      <c r="R1159" s="40">
        <v>44829</v>
      </c>
      <c r="S1159" s="40">
        <v>44484</v>
      </c>
      <c r="T1159" s="42">
        <v>2100</v>
      </c>
      <c r="U1159" s="41">
        <v>10.130000000000001</v>
      </c>
      <c r="V1159" s="37" t="s">
        <v>72</v>
      </c>
      <c r="W1159" s="37" t="s">
        <v>56</v>
      </c>
      <c r="X1159" s="38">
        <v>0.40799999999999997</v>
      </c>
      <c r="AB1159" s="39">
        <v>4.3499999999999996</v>
      </c>
      <c r="AC1159" s="39">
        <v>1.38</v>
      </c>
      <c r="AD1159" s="37" t="s">
        <v>15810</v>
      </c>
      <c r="AE1159" s="37" t="s">
        <v>1796</v>
      </c>
      <c r="AF1159" s="37" t="s">
        <v>68</v>
      </c>
      <c r="AG1159" s="37" t="s">
        <v>288</v>
      </c>
    </row>
    <row r="1160" spans="1:33" hidden="1" x14ac:dyDescent="0.2">
      <c r="A1160" s="37" t="s">
        <v>15809</v>
      </c>
      <c r="B1160" s="37" t="s">
        <v>15181</v>
      </c>
      <c r="C1160" s="37" t="s">
        <v>15808</v>
      </c>
      <c r="D1160" s="37" t="s">
        <v>15807</v>
      </c>
      <c r="E1160" s="37" t="s">
        <v>15806</v>
      </c>
      <c r="F1160" s="40">
        <v>44078</v>
      </c>
      <c r="G1160" s="40">
        <v>44097</v>
      </c>
      <c r="H1160" s="37">
        <v>24</v>
      </c>
      <c r="I1160" s="37" t="s">
        <v>53</v>
      </c>
      <c r="J1160" s="37" t="s">
        <v>54</v>
      </c>
      <c r="L1160" s="39">
        <v>10</v>
      </c>
      <c r="M1160" s="38">
        <v>0.33329999999999999</v>
      </c>
      <c r="N1160" s="37" t="s">
        <v>147</v>
      </c>
      <c r="O1160" s="37" t="s">
        <v>48</v>
      </c>
      <c r="P1160" s="37">
        <v>239.7</v>
      </c>
      <c r="Q1160" s="40">
        <v>44228</v>
      </c>
      <c r="R1160" s="40">
        <v>44829</v>
      </c>
      <c r="S1160" s="40">
        <v>44390</v>
      </c>
      <c r="T1160" s="42">
        <v>2091</v>
      </c>
      <c r="U1160" s="41">
        <v>8.7200000000000006</v>
      </c>
      <c r="V1160" s="37" t="s">
        <v>156</v>
      </c>
      <c r="W1160" s="37" t="s">
        <v>56</v>
      </c>
      <c r="X1160" s="38">
        <v>0.55800000000000005</v>
      </c>
      <c r="AB1160" s="39">
        <v>3.35</v>
      </c>
      <c r="AC1160" s="39">
        <v>0.54</v>
      </c>
      <c r="AD1160" s="37" t="s">
        <v>15805</v>
      </c>
      <c r="AE1160" s="37" t="s">
        <v>1782</v>
      </c>
      <c r="AF1160" s="37" t="s">
        <v>96</v>
      </c>
      <c r="AG1160" s="37" t="s">
        <v>15804</v>
      </c>
    </row>
    <row r="1161" spans="1:33" hidden="1" x14ac:dyDescent="0.2">
      <c r="A1161" s="37" t="s">
        <v>15803</v>
      </c>
      <c r="B1161" s="37" t="s">
        <v>15181</v>
      </c>
      <c r="C1161" s="37" t="s">
        <v>15802</v>
      </c>
      <c r="D1161" s="37" t="s">
        <v>15801</v>
      </c>
      <c r="E1161" s="37" t="s">
        <v>15800</v>
      </c>
      <c r="F1161" s="40">
        <v>44078</v>
      </c>
      <c r="G1161" s="40">
        <v>44097</v>
      </c>
      <c r="H1161" s="37">
        <v>24</v>
      </c>
      <c r="I1161" s="37" t="s">
        <v>69</v>
      </c>
      <c r="J1161" s="37" t="s">
        <v>54</v>
      </c>
      <c r="L1161" s="39">
        <v>10</v>
      </c>
      <c r="M1161" s="38">
        <v>0.5</v>
      </c>
      <c r="N1161" s="37" t="s">
        <v>57</v>
      </c>
      <c r="O1161" s="37" t="s">
        <v>48</v>
      </c>
      <c r="P1161" s="37">
        <v>277.5</v>
      </c>
      <c r="Q1161" s="40">
        <v>44208</v>
      </c>
      <c r="R1161" s="40">
        <v>44829</v>
      </c>
      <c r="S1161" s="40">
        <v>44361</v>
      </c>
      <c r="T1161" s="42">
        <v>1600</v>
      </c>
      <c r="U1161" s="41">
        <v>5.77</v>
      </c>
      <c r="V1161" s="37" t="s">
        <v>65</v>
      </c>
      <c r="W1161" s="37" t="s">
        <v>56</v>
      </c>
      <c r="X1161" s="38">
        <v>1E-3</v>
      </c>
      <c r="AB1161" s="39">
        <v>7.51</v>
      </c>
      <c r="AD1161" s="37" t="s">
        <v>15799</v>
      </c>
      <c r="AE1161" s="37" t="s">
        <v>1786</v>
      </c>
      <c r="AF1161" s="37" t="s">
        <v>51</v>
      </c>
      <c r="AG1161" s="37" t="s">
        <v>1702</v>
      </c>
    </row>
    <row r="1162" spans="1:33" hidden="1" x14ac:dyDescent="0.2">
      <c r="A1162" s="37" t="s">
        <v>15798</v>
      </c>
      <c r="B1162" s="37" t="s">
        <v>15181</v>
      </c>
      <c r="C1162" s="37" t="s">
        <v>15797</v>
      </c>
      <c r="D1162" s="37" t="s">
        <v>15796</v>
      </c>
      <c r="E1162" s="37" t="s">
        <v>15795</v>
      </c>
      <c r="F1162" s="40">
        <v>44078</v>
      </c>
      <c r="G1162" s="40">
        <v>44098</v>
      </c>
      <c r="H1162" s="37">
        <v>24</v>
      </c>
      <c r="I1162" s="37" t="s">
        <v>69</v>
      </c>
      <c r="J1162" s="37" t="s">
        <v>54</v>
      </c>
      <c r="L1162" s="39">
        <v>10</v>
      </c>
      <c r="M1162" s="38">
        <v>0.5</v>
      </c>
      <c r="N1162" s="37" t="s">
        <v>57</v>
      </c>
      <c r="O1162" s="37" t="s">
        <v>48</v>
      </c>
      <c r="P1162" s="37">
        <v>300</v>
      </c>
      <c r="Q1162" s="40">
        <v>44243</v>
      </c>
      <c r="R1162" s="40">
        <v>44832</v>
      </c>
      <c r="S1162" s="40">
        <v>44419</v>
      </c>
      <c r="T1162" s="42">
        <v>1099</v>
      </c>
      <c r="U1162" s="41">
        <v>3.66</v>
      </c>
      <c r="V1162" s="37" t="s">
        <v>57</v>
      </c>
      <c r="W1162" s="37" t="s">
        <v>56</v>
      </c>
      <c r="X1162" s="38">
        <v>0.113</v>
      </c>
      <c r="AB1162" s="39">
        <v>7.55</v>
      </c>
      <c r="AD1162" s="37" t="s">
        <v>15794</v>
      </c>
      <c r="AE1162" s="37" t="s">
        <v>1805</v>
      </c>
      <c r="AF1162" s="37" t="s">
        <v>51</v>
      </c>
      <c r="AG1162" s="37" t="s">
        <v>15793</v>
      </c>
    </row>
    <row r="1163" spans="1:33" hidden="1" x14ac:dyDescent="0.2">
      <c r="A1163" s="37" t="s">
        <v>15792</v>
      </c>
      <c r="B1163" s="37" t="s">
        <v>15181</v>
      </c>
      <c r="C1163" s="37" t="s">
        <v>15791</v>
      </c>
      <c r="D1163" s="37" t="s">
        <v>15790</v>
      </c>
      <c r="E1163" s="37" t="s">
        <v>15789</v>
      </c>
      <c r="F1163" s="40">
        <v>44082</v>
      </c>
      <c r="G1163" s="40">
        <v>44099</v>
      </c>
      <c r="H1163" s="37">
        <v>24</v>
      </c>
      <c r="I1163" s="37" t="s">
        <v>53</v>
      </c>
      <c r="J1163" s="37" t="s">
        <v>54</v>
      </c>
      <c r="L1163" s="39">
        <v>10</v>
      </c>
      <c r="M1163" s="38">
        <v>0.33329999999999999</v>
      </c>
      <c r="N1163" s="37" t="s">
        <v>49</v>
      </c>
      <c r="O1163" s="37" t="s">
        <v>48</v>
      </c>
      <c r="P1163" s="37">
        <v>320</v>
      </c>
      <c r="Q1163" s="40">
        <v>44256</v>
      </c>
      <c r="R1163" s="40">
        <v>44833</v>
      </c>
      <c r="S1163" s="40">
        <v>44432</v>
      </c>
      <c r="T1163" s="42">
        <v>4082</v>
      </c>
      <c r="U1163" s="41">
        <v>12.76</v>
      </c>
      <c r="V1163" s="37" t="s">
        <v>66</v>
      </c>
      <c r="W1163" s="37" t="s">
        <v>56</v>
      </c>
      <c r="X1163" s="38">
        <v>0.03</v>
      </c>
      <c r="AB1163" s="39">
        <v>8.5</v>
      </c>
      <c r="AD1163" s="37" t="s">
        <v>15788</v>
      </c>
      <c r="AE1163" s="37" t="s">
        <v>1814</v>
      </c>
      <c r="AF1163" s="37" t="s">
        <v>51</v>
      </c>
      <c r="AG1163" s="37" t="s">
        <v>49</v>
      </c>
    </row>
    <row r="1164" spans="1:33" hidden="1" x14ac:dyDescent="0.2">
      <c r="A1164" s="37" t="s">
        <v>15787</v>
      </c>
      <c r="B1164" s="37" t="s">
        <v>15181</v>
      </c>
      <c r="C1164" s="37" t="s">
        <v>15786</v>
      </c>
      <c r="D1164" s="37" t="s">
        <v>10754</v>
      </c>
      <c r="E1164" s="37" t="s">
        <v>15785</v>
      </c>
      <c r="F1164" s="40">
        <v>44082</v>
      </c>
      <c r="G1164" s="40">
        <v>44099</v>
      </c>
      <c r="H1164" s="37">
        <v>24</v>
      </c>
      <c r="I1164" s="37" t="s">
        <v>53</v>
      </c>
      <c r="J1164" s="37" t="s">
        <v>54</v>
      </c>
      <c r="L1164" s="39">
        <v>10</v>
      </c>
      <c r="M1164" s="38">
        <v>0.33329999999999999</v>
      </c>
      <c r="N1164" s="37" t="s">
        <v>72</v>
      </c>
      <c r="O1164" s="37" t="s">
        <v>48</v>
      </c>
      <c r="P1164" s="37">
        <v>230</v>
      </c>
      <c r="Q1164" s="40">
        <v>44195</v>
      </c>
      <c r="R1164" s="40">
        <v>44833</v>
      </c>
      <c r="S1164" s="40">
        <v>44371</v>
      </c>
      <c r="T1164" s="37">
        <v>962</v>
      </c>
      <c r="U1164" s="41">
        <v>4.18</v>
      </c>
      <c r="V1164" s="37" t="s">
        <v>72</v>
      </c>
      <c r="W1164" s="37" t="s">
        <v>56</v>
      </c>
      <c r="X1164" s="38">
        <v>0</v>
      </c>
      <c r="AB1164" s="39">
        <v>9.56</v>
      </c>
      <c r="AC1164" s="39">
        <v>2.2599999999999998</v>
      </c>
      <c r="AD1164" s="37" t="s">
        <v>15784</v>
      </c>
      <c r="AE1164" s="37" t="s">
        <v>1419</v>
      </c>
      <c r="AF1164" s="37" t="s">
        <v>75</v>
      </c>
      <c r="AG1164" s="37" t="s">
        <v>662</v>
      </c>
    </row>
    <row r="1165" spans="1:33" hidden="1" x14ac:dyDescent="0.2">
      <c r="A1165" s="37" t="s">
        <v>15783</v>
      </c>
      <c r="B1165" s="37" t="s">
        <v>15181</v>
      </c>
      <c r="C1165" s="37" t="s">
        <v>15782</v>
      </c>
      <c r="D1165" s="37" t="s">
        <v>15781</v>
      </c>
      <c r="E1165" s="37" t="s">
        <v>15780</v>
      </c>
      <c r="F1165" s="40">
        <v>44069</v>
      </c>
      <c r="G1165" s="40">
        <v>44104</v>
      </c>
      <c r="H1165" s="37">
        <v>24</v>
      </c>
      <c r="I1165" s="37" t="s">
        <v>69</v>
      </c>
      <c r="J1165" s="37" t="s">
        <v>54</v>
      </c>
      <c r="L1165" s="39">
        <v>10.24</v>
      </c>
      <c r="M1165" s="38">
        <v>0.5</v>
      </c>
      <c r="N1165" s="37" t="s">
        <v>72</v>
      </c>
      <c r="O1165" s="37" t="s">
        <v>48</v>
      </c>
      <c r="P1165" s="37">
        <v>237.8</v>
      </c>
      <c r="Q1165" s="40">
        <v>44237</v>
      </c>
      <c r="R1165" s="40">
        <v>44836</v>
      </c>
      <c r="S1165" s="40">
        <v>44397</v>
      </c>
      <c r="T1165" s="37">
        <v>909</v>
      </c>
      <c r="U1165" s="41">
        <v>3.73</v>
      </c>
      <c r="V1165" s="37" t="s">
        <v>72</v>
      </c>
      <c r="W1165" s="37" t="s">
        <v>56</v>
      </c>
      <c r="X1165" s="38">
        <v>0.623</v>
      </c>
      <c r="AB1165" s="39">
        <v>3.17</v>
      </c>
      <c r="AC1165" s="39">
        <v>0.51</v>
      </c>
      <c r="AD1165" s="37" t="s">
        <v>15779</v>
      </c>
      <c r="AE1165" s="37" t="s">
        <v>15778</v>
      </c>
      <c r="AF1165" s="37" t="s">
        <v>68</v>
      </c>
      <c r="AG1165" s="37" t="s">
        <v>15777</v>
      </c>
    </row>
    <row r="1166" spans="1:33" hidden="1" x14ac:dyDescent="0.2">
      <c r="A1166" s="37" t="s">
        <v>15776</v>
      </c>
      <c r="B1166" s="37" t="s">
        <v>15181</v>
      </c>
      <c r="C1166" s="37" t="s">
        <v>15775</v>
      </c>
      <c r="D1166" s="37" t="s">
        <v>15774</v>
      </c>
      <c r="E1166" s="37" t="s">
        <v>15773</v>
      </c>
      <c r="F1166" s="40">
        <v>44084</v>
      </c>
      <c r="G1166" s="40">
        <v>44104</v>
      </c>
      <c r="H1166" s="37">
        <v>24</v>
      </c>
      <c r="I1166" s="37" t="s">
        <v>69</v>
      </c>
      <c r="J1166" s="37" t="s">
        <v>54</v>
      </c>
      <c r="L1166" s="39">
        <v>10</v>
      </c>
      <c r="M1166" s="38">
        <v>0.5</v>
      </c>
      <c r="N1166" s="37" t="s">
        <v>57</v>
      </c>
      <c r="O1166" s="37" t="s">
        <v>48</v>
      </c>
      <c r="P1166" s="37">
        <v>230</v>
      </c>
      <c r="Q1166" s="40">
        <v>44218</v>
      </c>
      <c r="R1166" s="40">
        <v>44836</v>
      </c>
      <c r="S1166" s="40">
        <v>44378</v>
      </c>
      <c r="T1166" s="42">
        <v>2100</v>
      </c>
      <c r="U1166" s="41">
        <v>9.1300000000000008</v>
      </c>
      <c r="V1166" s="37" t="s">
        <v>65</v>
      </c>
      <c r="W1166" s="37" t="s">
        <v>56</v>
      </c>
      <c r="X1166" s="38">
        <v>1E-3</v>
      </c>
      <c r="AB1166" s="39">
        <v>11.48</v>
      </c>
      <c r="AC1166" s="39">
        <v>3.02</v>
      </c>
      <c r="AD1166" s="37" t="s">
        <v>15772</v>
      </c>
      <c r="AE1166" s="37" t="s">
        <v>1786</v>
      </c>
      <c r="AF1166" s="37" t="s">
        <v>81</v>
      </c>
      <c r="AG1166" s="37" t="s">
        <v>1396</v>
      </c>
    </row>
    <row r="1167" spans="1:33" hidden="1" x14ac:dyDescent="0.2">
      <c r="A1167" s="37" t="s">
        <v>15771</v>
      </c>
      <c r="B1167" s="37" t="s">
        <v>15181</v>
      </c>
      <c r="C1167" s="37" t="s">
        <v>15770</v>
      </c>
      <c r="D1167" s="37" t="s">
        <v>15769</v>
      </c>
      <c r="E1167" s="37" t="s">
        <v>15768</v>
      </c>
      <c r="F1167" s="40">
        <v>44084</v>
      </c>
      <c r="G1167" s="40">
        <v>44104</v>
      </c>
      <c r="H1167" s="37">
        <v>24</v>
      </c>
      <c r="I1167" s="37" t="s">
        <v>53</v>
      </c>
      <c r="J1167" s="37" t="s">
        <v>54</v>
      </c>
      <c r="L1167" s="39">
        <v>10</v>
      </c>
      <c r="M1167" s="38">
        <v>0.33329999999999999</v>
      </c>
      <c r="N1167" s="37" t="s">
        <v>130</v>
      </c>
      <c r="O1167" s="37" t="s">
        <v>48</v>
      </c>
      <c r="P1167" s="37">
        <v>460</v>
      </c>
      <c r="Q1167" s="40">
        <v>44174</v>
      </c>
      <c r="R1167" s="40">
        <v>44836</v>
      </c>
      <c r="S1167" s="40">
        <v>44321</v>
      </c>
      <c r="T1167" s="42">
        <v>1140</v>
      </c>
      <c r="U1167" s="41">
        <v>2.48</v>
      </c>
      <c r="V1167" s="37" t="s">
        <v>130</v>
      </c>
      <c r="W1167" s="37" t="s">
        <v>56</v>
      </c>
      <c r="X1167" s="38">
        <v>5.8000000000000003E-2</v>
      </c>
      <c r="AB1167" s="39">
        <v>17.47</v>
      </c>
      <c r="AD1167" s="37" t="s">
        <v>15767</v>
      </c>
      <c r="AE1167" s="37" t="s">
        <v>1798</v>
      </c>
      <c r="AF1167" s="37" t="s">
        <v>52</v>
      </c>
      <c r="AG1167" s="37" t="s">
        <v>15766</v>
      </c>
    </row>
    <row r="1168" spans="1:33" hidden="1" x14ac:dyDescent="0.2">
      <c r="A1168" s="37" t="s">
        <v>15765</v>
      </c>
      <c r="B1168" s="37" t="s">
        <v>15181</v>
      </c>
      <c r="C1168" s="37" t="s">
        <v>15764</v>
      </c>
      <c r="D1168" s="37" t="s">
        <v>15763</v>
      </c>
      <c r="E1168" s="37" t="s">
        <v>15762</v>
      </c>
      <c r="F1168" s="40">
        <v>44085</v>
      </c>
      <c r="G1168" s="40">
        <v>44104</v>
      </c>
      <c r="H1168" s="37">
        <v>24</v>
      </c>
      <c r="I1168" s="37" t="s">
        <v>53</v>
      </c>
      <c r="J1168" s="37" t="s">
        <v>54</v>
      </c>
      <c r="L1168" s="39">
        <v>10</v>
      </c>
      <c r="M1168" s="38">
        <v>0.33329999999999999</v>
      </c>
      <c r="N1168" s="37" t="s">
        <v>49</v>
      </c>
      <c r="O1168" s="37" t="s">
        <v>48</v>
      </c>
      <c r="P1168" s="37">
        <v>379.5</v>
      </c>
      <c r="Q1168" s="40">
        <v>44285</v>
      </c>
      <c r="R1168" s="40">
        <v>44836</v>
      </c>
      <c r="S1168" s="40">
        <v>44453</v>
      </c>
      <c r="T1168" s="42">
        <v>2374</v>
      </c>
      <c r="U1168" s="41">
        <v>6.26</v>
      </c>
      <c r="V1168" s="37" t="s">
        <v>65</v>
      </c>
      <c r="W1168" s="37" t="s">
        <v>48</v>
      </c>
      <c r="X1168" s="38">
        <v>0.64600000000000002</v>
      </c>
      <c r="AB1168" s="39">
        <v>3.53</v>
      </c>
      <c r="AC1168" s="39">
        <v>0.49</v>
      </c>
      <c r="AD1168" s="37" t="s">
        <v>15761</v>
      </c>
      <c r="AE1168" s="37" t="s">
        <v>1800</v>
      </c>
      <c r="AF1168" s="37" t="s">
        <v>149</v>
      </c>
      <c r="AG1168" s="37" t="s">
        <v>15760</v>
      </c>
    </row>
    <row r="1169" spans="1:33" hidden="1" x14ac:dyDescent="0.2">
      <c r="A1169" s="37" t="s">
        <v>15759</v>
      </c>
      <c r="B1169" s="37" t="s">
        <v>15181</v>
      </c>
      <c r="C1169" s="37" t="s">
        <v>15758</v>
      </c>
      <c r="D1169" s="37" t="s">
        <v>15757</v>
      </c>
      <c r="E1169" s="37" t="s">
        <v>15756</v>
      </c>
      <c r="F1169" s="40">
        <v>44085</v>
      </c>
      <c r="G1169" s="40">
        <v>44105</v>
      </c>
      <c r="H1169" s="37" t="s">
        <v>150</v>
      </c>
      <c r="I1169" s="37" t="s">
        <v>119</v>
      </c>
      <c r="J1169" s="37" t="s">
        <v>54</v>
      </c>
      <c r="L1169" s="39">
        <v>10</v>
      </c>
      <c r="M1169" s="38">
        <v>0.2</v>
      </c>
      <c r="N1169" s="37" t="s">
        <v>49</v>
      </c>
      <c r="O1169" s="37" t="s">
        <v>48</v>
      </c>
      <c r="P1169" s="37">
        <v>500</v>
      </c>
      <c r="Q1169" s="40">
        <v>44299</v>
      </c>
      <c r="R1169" s="40">
        <v>44839</v>
      </c>
      <c r="S1169" s="40">
        <v>44531</v>
      </c>
      <c r="T1169" s="42">
        <v>31265</v>
      </c>
      <c r="U1169" s="41">
        <v>62.53</v>
      </c>
      <c r="V1169" s="37" t="s">
        <v>49</v>
      </c>
      <c r="W1169" s="37" t="s">
        <v>167</v>
      </c>
      <c r="X1169" s="38">
        <v>0</v>
      </c>
      <c r="AB1169" s="39">
        <v>3.14</v>
      </c>
      <c r="AC1169" s="39">
        <v>0.81</v>
      </c>
      <c r="AD1169" s="37" t="s">
        <v>15755</v>
      </c>
      <c r="AE1169" s="37" t="s">
        <v>1786</v>
      </c>
      <c r="AF1169" s="37" t="s">
        <v>81</v>
      </c>
      <c r="AG1169" s="37" t="s">
        <v>49</v>
      </c>
    </row>
    <row r="1170" spans="1:33" hidden="1" x14ac:dyDescent="0.2">
      <c r="A1170" s="37" t="s">
        <v>15754</v>
      </c>
      <c r="B1170" s="37" t="s">
        <v>15181</v>
      </c>
      <c r="C1170" s="37" t="s">
        <v>15753</v>
      </c>
      <c r="D1170" s="37" t="s">
        <v>15752</v>
      </c>
      <c r="E1170" s="37" t="s">
        <v>15751</v>
      </c>
      <c r="F1170" s="40">
        <v>44088</v>
      </c>
      <c r="G1170" s="40">
        <v>44106</v>
      </c>
      <c r="H1170" s="37">
        <v>24</v>
      </c>
      <c r="I1170" s="37" t="s">
        <v>69</v>
      </c>
      <c r="J1170" s="37" t="s">
        <v>54</v>
      </c>
      <c r="L1170" s="39">
        <v>10</v>
      </c>
      <c r="M1170" s="38">
        <v>0.5</v>
      </c>
      <c r="N1170" s="37" t="s">
        <v>140</v>
      </c>
      <c r="O1170" s="37" t="s">
        <v>48</v>
      </c>
      <c r="P1170" s="37">
        <v>450</v>
      </c>
      <c r="Q1170" s="40">
        <v>44312</v>
      </c>
      <c r="R1170" s="40">
        <v>44840</v>
      </c>
      <c r="S1170" s="40">
        <v>44588</v>
      </c>
      <c r="T1170" s="42">
        <v>4640</v>
      </c>
      <c r="U1170" s="41">
        <v>10.31</v>
      </c>
      <c r="V1170" s="37" t="s">
        <v>140</v>
      </c>
      <c r="W1170" s="37" t="s">
        <v>48</v>
      </c>
      <c r="X1170" s="38">
        <v>0.55100000000000005</v>
      </c>
      <c r="AB1170" s="39">
        <v>7.79</v>
      </c>
      <c r="AC1170" s="39">
        <v>1.27</v>
      </c>
      <c r="AD1170" s="37" t="s">
        <v>15750</v>
      </c>
      <c r="AE1170" s="37" t="s">
        <v>1798</v>
      </c>
      <c r="AF1170" s="37" t="s">
        <v>81</v>
      </c>
      <c r="AG1170" s="37" t="s">
        <v>15749</v>
      </c>
    </row>
    <row r="1171" spans="1:33" hidden="1" x14ac:dyDescent="0.2">
      <c r="A1171" s="37" t="s">
        <v>15748</v>
      </c>
      <c r="B1171" s="37" t="s">
        <v>15181</v>
      </c>
      <c r="C1171" s="37" t="s">
        <v>15747</v>
      </c>
      <c r="D1171" s="37" t="s">
        <v>15746</v>
      </c>
      <c r="E1171" s="37" t="s">
        <v>15745</v>
      </c>
      <c r="F1171" s="40">
        <v>44089</v>
      </c>
      <c r="G1171" s="40">
        <v>44106</v>
      </c>
      <c r="H1171" s="37">
        <v>24</v>
      </c>
      <c r="I1171" s="37" t="s">
        <v>119</v>
      </c>
      <c r="J1171" s="37" t="s">
        <v>54</v>
      </c>
      <c r="L1171" s="39">
        <v>10</v>
      </c>
      <c r="M1171" s="38">
        <v>0.2</v>
      </c>
      <c r="N1171" s="37" t="s">
        <v>49</v>
      </c>
      <c r="O1171" s="37" t="s">
        <v>216</v>
      </c>
      <c r="P1171" s="37">
        <v>258.8</v>
      </c>
      <c r="Q1171" s="40">
        <v>44221</v>
      </c>
      <c r="R1171" s="40">
        <v>44840</v>
      </c>
      <c r="S1171" s="40">
        <v>44376</v>
      </c>
      <c r="T1171" s="42">
        <v>2030</v>
      </c>
      <c r="U1171" s="41">
        <v>7.85</v>
      </c>
      <c r="V1171" s="37" t="s">
        <v>49</v>
      </c>
      <c r="W1171" s="37" t="s">
        <v>48</v>
      </c>
      <c r="X1171" s="38">
        <v>7.1999999999999995E-2</v>
      </c>
      <c r="AB1171" s="39">
        <v>5.14</v>
      </c>
      <c r="AC1171" s="39">
        <v>1.05</v>
      </c>
      <c r="AD1171" s="37" t="s">
        <v>15744</v>
      </c>
      <c r="AE1171" s="37" t="s">
        <v>1810</v>
      </c>
      <c r="AF1171" s="37" t="s">
        <v>68</v>
      </c>
      <c r="AG1171" s="37" t="s">
        <v>15743</v>
      </c>
    </row>
    <row r="1172" spans="1:33" hidden="1" x14ac:dyDescent="0.2">
      <c r="A1172" s="37" t="s">
        <v>15742</v>
      </c>
      <c r="B1172" s="37" t="s">
        <v>15181</v>
      </c>
      <c r="C1172" s="37" t="s">
        <v>15741</v>
      </c>
      <c r="D1172" s="37" t="s">
        <v>15740</v>
      </c>
      <c r="E1172" s="37" t="s">
        <v>15739</v>
      </c>
      <c r="F1172" s="40">
        <v>44090</v>
      </c>
      <c r="G1172" s="40">
        <v>44106</v>
      </c>
      <c r="H1172" s="37">
        <v>24</v>
      </c>
      <c r="I1172" s="37" t="s">
        <v>53</v>
      </c>
      <c r="J1172" s="37" t="s">
        <v>54</v>
      </c>
      <c r="L1172" s="39">
        <v>10</v>
      </c>
      <c r="M1172" s="38">
        <v>0.33329999999999999</v>
      </c>
      <c r="N1172" s="37" t="s">
        <v>156</v>
      </c>
      <c r="O1172" s="37" t="s">
        <v>48</v>
      </c>
      <c r="P1172" s="37">
        <v>508.6</v>
      </c>
      <c r="Q1172" s="40">
        <v>44231</v>
      </c>
      <c r="R1172" s="40">
        <v>44840</v>
      </c>
      <c r="S1172" s="40">
        <v>44363</v>
      </c>
      <c r="T1172" s="42">
        <v>3463</v>
      </c>
      <c r="U1172" s="41">
        <v>6.81</v>
      </c>
      <c r="V1172" s="37" t="s">
        <v>130</v>
      </c>
      <c r="W1172" s="37" t="s">
        <v>56</v>
      </c>
      <c r="X1172" s="38">
        <v>0.32800000000000001</v>
      </c>
      <c r="AB1172" s="39">
        <v>4.13</v>
      </c>
      <c r="AD1172" s="37" t="s">
        <v>15738</v>
      </c>
      <c r="AE1172" s="37" t="s">
        <v>1782</v>
      </c>
      <c r="AF1172" s="37" t="s">
        <v>59</v>
      </c>
      <c r="AG1172" s="37" t="s">
        <v>15737</v>
      </c>
    </row>
    <row r="1173" spans="1:33" hidden="1" x14ac:dyDescent="0.2">
      <c r="A1173" s="37" t="s">
        <v>15736</v>
      </c>
      <c r="B1173" s="37" t="s">
        <v>15181</v>
      </c>
      <c r="C1173" s="37" t="s">
        <v>15735</v>
      </c>
      <c r="D1173" s="37" t="s">
        <v>15734</v>
      </c>
      <c r="E1173" s="37" t="s">
        <v>15733</v>
      </c>
      <c r="F1173" s="40">
        <v>44078</v>
      </c>
      <c r="G1173" s="40">
        <v>44111</v>
      </c>
      <c r="H1173" s="37">
        <v>24</v>
      </c>
      <c r="I1173" s="37" t="s">
        <v>119</v>
      </c>
      <c r="J1173" s="37" t="s">
        <v>54</v>
      </c>
      <c r="L1173" s="39">
        <v>10</v>
      </c>
      <c r="M1173" s="38">
        <v>0.2</v>
      </c>
      <c r="N1173" s="37" t="s">
        <v>49</v>
      </c>
      <c r="O1173" s="37" t="s">
        <v>48</v>
      </c>
      <c r="P1173" s="37">
        <v>450</v>
      </c>
      <c r="Q1173" s="40">
        <v>44225</v>
      </c>
      <c r="R1173" s="40">
        <v>44843</v>
      </c>
      <c r="S1173" s="40">
        <v>44459</v>
      </c>
      <c r="T1173" s="42">
        <v>1405</v>
      </c>
      <c r="U1173" s="41">
        <v>3.12</v>
      </c>
      <c r="V1173" s="37" t="s">
        <v>147</v>
      </c>
      <c r="W1173" s="37" t="s">
        <v>56</v>
      </c>
      <c r="X1173" s="38">
        <v>0.36299999999999999</v>
      </c>
      <c r="AB1173" s="39">
        <v>3.94</v>
      </c>
      <c r="AC1173" s="39">
        <v>0.95</v>
      </c>
      <c r="AD1173" s="37" t="s">
        <v>15732</v>
      </c>
      <c r="AE1173" s="37" t="s">
        <v>1814</v>
      </c>
      <c r="AF1173" s="37" t="s">
        <v>82</v>
      </c>
      <c r="AG1173" s="37" t="s">
        <v>49</v>
      </c>
    </row>
    <row r="1174" spans="1:33" hidden="1" x14ac:dyDescent="0.2">
      <c r="A1174" s="37" t="s">
        <v>15731</v>
      </c>
      <c r="B1174" s="37" t="s">
        <v>15181</v>
      </c>
      <c r="C1174" s="37" t="s">
        <v>15730</v>
      </c>
      <c r="D1174" s="37" t="s">
        <v>15729</v>
      </c>
      <c r="E1174" s="37" t="s">
        <v>15728</v>
      </c>
      <c r="F1174" s="40">
        <v>44089</v>
      </c>
      <c r="G1174" s="40">
        <v>44111</v>
      </c>
      <c r="H1174" s="37">
        <v>24</v>
      </c>
      <c r="I1174" s="37" t="s">
        <v>69</v>
      </c>
      <c r="J1174" s="37" t="s">
        <v>54</v>
      </c>
      <c r="L1174" s="39">
        <v>10</v>
      </c>
      <c r="M1174" s="38">
        <v>0.5</v>
      </c>
      <c r="N1174" s="37" t="s">
        <v>130</v>
      </c>
      <c r="O1174" s="37" t="s">
        <v>48</v>
      </c>
      <c r="P1174" s="37">
        <v>410.7</v>
      </c>
      <c r="Q1174" s="40">
        <v>44319</v>
      </c>
      <c r="R1174" s="40">
        <v>44843</v>
      </c>
      <c r="S1174" s="40">
        <v>44469</v>
      </c>
      <c r="T1174" s="42">
        <v>5000</v>
      </c>
      <c r="U1174" s="41">
        <v>12.17</v>
      </c>
      <c r="V1174" s="37" t="s">
        <v>130</v>
      </c>
      <c r="W1174" s="37" t="s">
        <v>48</v>
      </c>
      <c r="X1174" s="38">
        <v>0.93500000000000005</v>
      </c>
      <c r="AB1174" s="39">
        <v>5.03</v>
      </c>
      <c r="AC1174" s="39">
        <v>0.95</v>
      </c>
      <c r="AD1174" s="37" t="s">
        <v>15727</v>
      </c>
      <c r="AE1174" s="37" t="s">
        <v>1786</v>
      </c>
      <c r="AF1174" s="37" t="s">
        <v>51</v>
      </c>
      <c r="AG1174" s="37" t="s">
        <v>130</v>
      </c>
    </row>
    <row r="1175" spans="1:33" hidden="1" x14ac:dyDescent="0.2">
      <c r="A1175" s="37" t="s">
        <v>15726</v>
      </c>
      <c r="B1175" s="37" t="s">
        <v>15181</v>
      </c>
      <c r="C1175" s="37" t="s">
        <v>15725</v>
      </c>
      <c r="D1175" s="37" t="s">
        <v>15724</v>
      </c>
      <c r="E1175" s="37" t="s">
        <v>15723</v>
      </c>
      <c r="F1175" s="40">
        <v>44092</v>
      </c>
      <c r="G1175" s="40">
        <v>44111</v>
      </c>
      <c r="H1175" s="37">
        <v>24</v>
      </c>
      <c r="I1175" s="37" t="s">
        <v>53</v>
      </c>
      <c r="J1175" s="37" t="s">
        <v>54</v>
      </c>
      <c r="L1175" s="39">
        <v>10</v>
      </c>
      <c r="M1175" s="38">
        <v>0.33329999999999999</v>
      </c>
      <c r="N1175" s="37" t="s">
        <v>66</v>
      </c>
      <c r="O1175" s="37" t="s">
        <v>48</v>
      </c>
      <c r="P1175" s="37">
        <v>375</v>
      </c>
      <c r="Q1175" s="40">
        <v>44249</v>
      </c>
      <c r="R1175" s="40">
        <v>44843</v>
      </c>
      <c r="S1175" s="40">
        <v>44427</v>
      </c>
      <c r="T1175" s="42">
        <v>1450</v>
      </c>
      <c r="U1175" s="41">
        <v>3.87</v>
      </c>
      <c r="V1175" s="37" t="s">
        <v>65</v>
      </c>
      <c r="W1175" s="37" t="s">
        <v>56</v>
      </c>
      <c r="X1175" s="38">
        <v>0.85799999999999998</v>
      </c>
      <c r="AB1175" s="39">
        <v>2.46</v>
      </c>
      <c r="AC1175" s="39">
        <v>0.34</v>
      </c>
      <c r="AD1175" s="37" t="s">
        <v>15722</v>
      </c>
      <c r="AE1175" s="37" t="s">
        <v>1798</v>
      </c>
      <c r="AF1175" s="37" t="s">
        <v>96</v>
      </c>
      <c r="AG1175" s="37" t="s">
        <v>15721</v>
      </c>
    </row>
    <row r="1176" spans="1:33" hidden="1" x14ac:dyDescent="0.2">
      <c r="A1176" s="37" t="s">
        <v>15720</v>
      </c>
      <c r="B1176" s="37" t="s">
        <v>15181</v>
      </c>
      <c r="C1176" s="37" t="s">
        <v>15719</v>
      </c>
      <c r="D1176" s="37" t="s">
        <v>15718</v>
      </c>
      <c r="E1176" s="37" t="s">
        <v>15717</v>
      </c>
      <c r="F1176" s="40">
        <v>44092</v>
      </c>
      <c r="G1176" s="40">
        <v>44111</v>
      </c>
      <c r="H1176" s="37">
        <v>24</v>
      </c>
      <c r="I1176" s="37" t="s">
        <v>53</v>
      </c>
      <c r="J1176" s="37" t="s">
        <v>54</v>
      </c>
      <c r="L1176" s="39">
        <v>10</v>
      </c>
      <c r="M1176" s="38">
        <v>0.33329999999999999</v>
      </c>
      <c r="N1176" s="37" t="s">
        <v>147</v>
      </c>
      <c r="O1176" s="37" t="s">
        <v>48</v>
      </c>
      <c r="P1176" s="37">
        <v>250</v>
      </c>
      <c r="Q1176" s="40">
        <v>44267</v>
      </c>
      <c r="R1176" s="40">
        <v>44843</v>
      </c>
      <c r="S1176" s="40">
        <v>44393</v>
      </c>
      <c r="T1176" s="42">
        <v>1643</v>
      </c>
      <c r="U1176" s="41">
        <v>6.57</v>
      </c>
      <c r="V1176" s="37" t="s">
        <v>65</v>
      </c>
      <c r="W1176" s="37" t="s">
        <v>56</v>
      </c>
      <c r="X1176" s="38">
        <v>0.39700000000000002</v>
      </c>
      <c r="AB1176" s="39">
        <v>13.64</v>
      </c>
      <c r="AC1176" s="39">
        <v>3.85</v>
      </c>
      <c r="AD1176" s="37" t="s">
        <v>15716</v>
      </c>
      <c r="AE1176" s="37" t="s">
        <v>1800</v>
      </c>
      <c r="AF1176" s="37" t="s">
        <v>52</v>
      </c>
      <c r="AG1176" s="37" t="s">
        <v>15715</v>
      </c>
    </row>
    <row r="1177" spans="1:33" hidden="1" x14ac:dyDescent="0.2">
      <c r="A1177" s="37" t="s">
        <v>15714</v>
      </c>
      <c r="B1177" s="37" t="s">
        <v>15181</v>
      </c>
      <c r="C1177" s="37" t="s">
        <v>15713</v>
      </c>
      <c r="D1177" s="37" t="s">
        <v>15712</v>
      </c>
      <c r="E1177" s="37" t="s">
        <v>15711</v>
      </c>
      <c r="F1177" s="40">
        <v>44041</v>
      </c>
      <c r="G1177" s="40">
        <v>44112</v>
      </c>
      <c r="H1177" s="37" t="s">
        <v>15710</v>
      </c>
      <c r="I1177" s="37" t="s">
        <v>137</v>
      </c>
      <c r="J1177" s="37" t="s">
        <v>54</v>
      </c>
      <c r="L1177" s="39">
        <v>10.130000000000001</v>
      </c>
      <c r="M1177" s="38">
        <v>1</v>
      </c>
      <c r="N1177" s="37" t="s">
        <v>130</v>
      </c>
      <c r="O1177" s="37" t="s">
        <v>48</v>
      </c>
      <c r="P1177" s="37">
        <v>72.8</v>
      </c>
      <c r="Q1177" s="40">
        <v>44439</v>
      </c>
      <c r="R1177" s="40">
        <v>44574</v>
      </c>
      <c r="S1177" s="40">
        <v>44571</v>
      </c>
      <c r="T1177" s="37">
        <v>127</v>
      </c>
      <c r="U1177" s="41">
        <v>1.73</v>
      </c>
      <c r="V1177" s="37" t="s">
        <v>130</v>
      </c>
      <c r="W1177" s="37" t="s">
        <v>56</v>
      </c>
      <c r="X1177" s="38">
        <v>0.82799999999999996</v>
      </c>
      <c r="AB1177" s="39">
        <v>0.88</v>
      </c>
      <c r="AC1177" s="39">
        <v>0.1</v>
      </c>
      <c r="AD1177" s="37" t="s">
        <v>15709</v>
      </c>
      <c r="AE1177" s="37" t="s">
        <v>15571</v>
      </c>
      <c r="AF1177" s="37" t="s">
        <v>15708</v>
      </c>
      <c r="AG1177" s="37" t="s">
        <v>130</v>
      </c>
    </row>
    <row r="1178" spans="1:33" hidden="1" x14ac:dyDescent="0.2">
      <c r="A1178" s="37" t="s">
        <v>15707</v>
      </c>
      <c r="B1178" s="37" t="s">
        <v>15181</v>
      </c>
      <c r="C1178" s="37" t="s">
        <v>15706</v>
      </c>
      <c r="D1178" s="37" t="s">
        <v>15705</v>
      </c>
      <c r="E1178" s="37" t="s">
        <v>15704</v>
      </c>
      <c r="F1178" s="40">
        <v>44091</v>
      </c>
      <c r="G1178" s="40">
        <v>44113</v>
      </c>
      <c r="H1178" s="37">
        <v>24</v>
      </c>
      <c r="I1178" s="37" t="s">
        <v>53</v>
      </c>
      <c r="J1178" s="37" t="s">
        <v>54</v>
      </c>
      <c r="L1178" s="39">
        <v>10</v>
      </c>
      <c r="M1178" s="38">
        <v>0.33329999999999999</v>
      </c>
      <c r="N1178" s="37" t="s">
        <v>147</v>
      </c>
      <c r="O1178" s="37" t="s">
        <v>48</v>
      </c>
      <c r="P1178" s="37">
        <v>500</v>
      </c>
      <c r="Q1178" s="40">
        <v>44221</v>
      </c>
      <c r="R1178" s="40">
        <v>44848</v>
      </c>
      <c r="S1178" s="40">
        <v>44391</v>
      </c>
      <c r="T1178" s="42">
        <v>2642</v>
      </c>
      <c r="U1178" s="41">
        <v>5.28</v>
      </c>
      <c r="V1178" s="37" t="s">
        <v>66</v>
      </c>
      <c r="W1178" s="37" t="s">
        <v>56</v>
      </c>
      <c r="X1178" s="38">
        <v>0</v>
      </c>
      <c r="AB1178" s="39">
        <v>10.69</v>
      </c>
      <c r="AD1178" s="37" t="s">
        <v>15703</v>
      </c>
      <c r="AE1178" s="37" t="s">
        <v>1796</v>
      </c>
      <c r="AF1178" s="37" t="s">
        <v>68</v>
      </c>
      <c r="AG1178" s="37" t="s">
        <v>15702</v>
      </c>
    </row>
    <row r="1179" spans="1:33" hidden="1" x14ac:dyDescent="0.2">
      <c r="A1179" s="37" t="s">
        <v>15701</v>
      </c>
      <c r="B1179" s="37" t="s">
        <v>15181</v>
      </c>
      <c r="C1179" s="37" t="s">
        <v>15700</v>
      </c>
      <c r="D1179" s="37" t="s">
        <v>15699</v>
      </c>
      <c r="E1179" s="37" t="s">
        <v>15698</v>
      </c>
      <c r="F1179" s="40">
        <v>44092</v>
      </c>
      <c r="G1179" s="40">
        <v>44113</v>
      </c>
      <c r="H1179" s="37">
        <v>24</v>
      </c>
      <c r="I1179" s="37" t="s">
        <v>176</v>
      </c>
      <c r="J1179" s="37" t="s">
        <v>54</v>
      </c>
      <c r="L1179" s="39">
        <v>10</v>
      </c>
      <c r="M1179" s="38">
        <v>0.25</v>
      </c>
      <c r="N1179" s="37" t="s">
        <v>49</v>
      </c>
      <c r="O1179" s="37" t="s">
        <v>48</v>
      </c>
      <c r="P1179" s="37">
        <v>805</v>
      </c>
      <c r="Q1179" s="40">
        <v>44203</v>
      </c>
      <c r="R1179" s="40">
        <v>44848</v>
      </c>
      <c r="S1179" s="40">
        <v>44344</v>
      </c>
      <c r="T1179" s="42">
        <v>7208</v>
      </c>
      <c r="U1179" s="41">
        <v>8.9499999999999993</v>
      </c>
      <c r="V1179" s="37" t="s">
        <v>72</v>
      </c>
      <c r="W1179" s="37" t="s">
        <v>56</v>
      </c>
      <c r="X1179" s="38">
        <v>2E-3</v>
      </c>
      <c r="AB1179" s="39">
        <v>9.6</v>
      </c>
      <c r="AD1179" s="37" t="s">
        <v>15697</v>
      </c>
      <c r="AE1179" s="37" t="s">
        <v>1782</v>
      </c>
      <c r="AF1179" s="37" t="s">
        <v>96</v>
      </c>
      <c r="AG1179" s="37" t="s">
        <v>49</v>
      </c>
    </row>
    <row r="1180" spans="1:33" hidden="1" x14ac:dyDescent="0.2">
      <c r="A1180" s="37" t="s">
        <v>15696</v>
      </c>
      <c r="B1180" s="37" t="s">
        <v>15181</v>
      </c>
      <c r="C1180" s="37" t="s">
        <v>15695</v>
      </c>
      <c r="D1180" s="37" t="s">
        <v>15694</v>
      </c>
      <c r="E1180" s="37" t="s">
        <v>15693</v>
      </c>
      <c r="F1180" s="40">
        <v>44099</v>
      </c>
      <c r="G1180" s="40">
        <v>44119</v>
      </c>
      <c r="H1180" s="37">
        <v>24</v>
      </c>
      <c r="I1180" s="37" t="s">
        <v>53</v>
      </c>
      <c r="J1180" s="37" t="s">
        <v>54</v>
      </c>
      <c r="L1180" s="39">
        <v>10</v>
      </c>
      <c r="M1180" s="38">
        <v>0.33329999999999999</v>
      </c>
      <c r="N1180" s="37" t="s">
        <v>49</v>
      </c>
      <c r="O1180" s="37" t="s">
        <v>48</v>
      </c>
      <c r="P1180" s="37">
        <v>115</v>
      </c>
      <c r="Q1180" s="40">
        <v>44264</v>
      </c>
      <c r="R1180" s="40">
        <v>44853</v>
      </c>
      <c r="S1180" s="40">
        <v>44505</v>
      </c>
      <c r="T1180" s="37">
        <v>900</v>
      </c>
      <c r="U1180" s="41">
        <v>7.83</v>
      </c>
      <c r="V1180" s="37" t="s">
        <v>130</v>
      </c>
      <c r="W1180" s="37" t="s">
        <v>48</v>
      </c>
      <c r="X1180" s="38">
        <v>0.53900000000000003</v>
      </c>
      <c r="AB1180" s="39">
        <v>6.65</v>
      </c>
      <c r="AC1180" s="39">
        <v>1.81</v>
      </c>
      <c r="AD1180" s="37" t="s">
        <v>15692</v>
      </c>
      <c r="AE1180" s="37" t="s">
        <v>1895</v>
      </c>
      <c r="AF1180" s="37" t="s">
        <v>200</v>
      </c>
      <c r="AG1180" s="37" t="s">
        <v>15691</v>
      </c>
    </row>
    <row r="1181" spans="1:33" hidden="1" x14ac:dyDescent="0.2">
      <c r="A1181" s="37" t="s">
        <v>15690</v>
      </c>
      <c r="B1181" s="37" t="s">
        <v>15181</v>
      </c>
      <c r="C1181" s="37" t="s">
        <v>15689</v>
      </c>
      <c r="D1181" s="37" t="s">
        <v>15688</v>
      </c>
      <c r="E1181" s="37" t="s">
        <v>15687</v>
      </c>
      <c r="F1181" s="40">
        <v>44102</v>
      </c>
      <c r="G1181" s="40">
        <v>44119</v>
      </c>
      <c r="H1181" s="37">
        <v>18</v>
      </c>
      <c r="I1181" s="37" t="s">
        <v>69</v>
      </c>
      <c r="J1181" s="37" t="s">
        <v>54</v>
      </c>
      <c r="L1181" s="39">
        <v>10.15</v>
      </c>
      <c r="M1181" s="38">
        <v>0.5</v>
      </c>
      <c r="N1181" s="37" t="s">
        <v>49</v>
      </c>
      <c r="O1181" s="37" t="s">
        <v>48</v>
      </c>
      <c r="P1181" s="37">
        <v>200</v>
      </c>
      <c r="Q1181" s="40">
        <v>44357</v>
      </c>
      <c r="R1181" s="40">
        <v>44670</v>
      </c>
      <c r="S1181" s="40">
        <v>44497</v>
      </c>
      <c r="T1181" s="37">
        <v>904</v>
      </c>
      <c r="U1181" s="41">
        <v>4.45</v>
      </c>
      <c r="V1181" s="37" t="s">
        <v>49</v>
      </c>
      <c r="W1181" s="37" t="s">
        <v>48</v>
      </c>
      <c r="X1181" s="38">
        <v>0.872</v>
      </c>
      <c r="AB1181" s="39">
        <v>6.13</v>
      </c>
      <c r="AC1181" s="39">
        <v>1.4</v>
      </c>
      <c r="AD1181" s="37" t="s">
        <v>15686</v>
      </c>
      <c r="AE1181" s="37" t="s">
        <v>1865</v>
      </c>
      <c r="AF1181" s="37" t="s">
        <v>52</v>
      </c>
      <c r="AG1181" s="37" t="s">
        <v>246</v>
      </c>
    </row>
    <row r="1182" spans="1:33" hidden="1" x14ac:dyDescent="0.2">
      <c r="A1182" s="37" t="s">
        <v>15685</v>
      </c>
      <c r="B1182" s="37" t="s">
        <v>15181</v>
      </c>
      <c r="C1182" s="37" t="s">
        <v>15684</v>
      </c>
      <c r="D1182" s="37" t="s">
        <v>15683</v>
      </c>
      <c r="E1182" s="37" t="s">
        <v>15682</v>
      </c>
      <c r="F1182" s="40">
        <v>44068</v>
      </c>
      <c r="G1182" s="40">
        <v>44124</v>
      </c>
      <c r="H1182" s="37">
        <v>21</v>
      </c>
      <c r="I1182" s="37" t="s">
        <v>69</v>
      </c>
      <c r="J1182" s="37" t="s">
        <v>54</v>
      </c>
      <c r="L1182" s="39">
        <v>10</v>
      </c>
      <c r="M1182" s="38">
        <v>0.5</v>
      </c>
      <c r="N1182" s="37" t="s">
        <v>79</v>
      </c>
      <c r="O1182" s="37" t="s">
        <v>48</v>
      </c>
      <c r="P1182" s="37">
        <v>170</v>
      </c>
      <c r="Q1182" s="40">
        <v>44260</v>
      </c>
      <c r="R1182" s="40">
        <v>44764</v>
      </c>
      <c r="S1182" s="40">
        <v>44435</v>
      </c>
      <c r="T1182" s="42">
        <v>2000</v>
      </c>
      <c r="U1182" s="41">
        <v>11.76</v>
      </c>
      <c r="V1182" s="37" t="s">
        <v>72</v>
      </c>
      <c r="W1182" s="37" t="s">
        <v>56</v>
      </c>
      <c r="X1182" s="38">
        <v>0.74399999999999999</v>
      </c>
      <c r="AB1182" s="39">
        <v>2.89</v>
      </c>
      <c r="AC1182" s="39">
        <v>0.56000000000000005</v>
      </c>
      <c r="AD1182" s="37" t="s">
        <v>15681</v>
      </c>
      <c r="AE1182" s="37" t="s">
        <v>1976</v>
      </c>
      <c r="AF1182" s="37" t="s">
        <v>368</v>
      </c>
      <c r="AG1182" s="37" t="s">
        <v>15680</v>
      </c>
    </row>
    <row r="1183" spans="1:33" hidden="1" x14ac:dyDescent="0.2">
      <c r="A1183" s="37" t="s">
        <v>15679</v>
      </c>
      <c r="B1183" s="37" t="s">
        <v>15181</v>
      </c>
      <c r="C1183" s="37" t="s">
        <v>15678</v>
      </c>
      <c r="D1183" s="37" t="s">
        <v>15677</v>
      </c>
      <c r="E1183" s="37" t="s">
        <v>15676</v>
      </c>
      <c r="F1183" s="40">
        <v>44096</v>
      </c>
      <c r="G1183" s="40">
        <v>44124</v>
      </c>
      <c r="H1183" s="37">
        <v>24</v>
      </c>
      <c r="I1183" s="37" t="s">
        <v>69</v>
      </c>
      <c r="J1183" s="37" t="s">
        <v>54</v>
      </c>
      <c r="L1183" s="39">
        <v>10</v>
      </c>
      <c r="M1183" s="38">
        <v>0.5</v>
      </c>
      <c r="N1183" s="37" t="s">
        <v>57</v>
      </c>
      <c r="O1183" s="37" t="s">
        <v>48</v>
      </c>
      <c r="P1183" s="37">
        <v>225.7</v>
      </c>
      <c r="Q1183" s="40">
        <v>44236</v>
      </c>
      <c r="R1183" s="40">
        <v>44856</v>
      </c>
      <c r="S1183" s="40">
        <v>44393</v>
      </c>
      <c r="T1183" s="42">
        <v>2106</v>
      </c>
      <c r="U1183" s="41">
        <v>9.33</v>
      </c>
      <c r="V1183" s="37" t="s">
        <v>65</v>
      </c>
      <c r="W1183" s="37" t="s">
        <v>56</v>
      </c>
      <c r="X1183" s="38">
        <v>9.2999999999999999E-2</v>
      </c>
      <c r="AB1183" s="39">
        <v>5.68</v>
      </c>
      <c r="AC1183" s="39">
        <v>1.43</v>
      </c>
      <c r="AD1183" s="37" t="s">
        <v>15675</v>
      </c>
      <c r="AE1183" s="37" t="s">
        <v>1786</v>
      </c>
      <c r="AF1183" s="37" t="s">
        <v>90</v>
      </c>
      <c r="AG1183" s="37" t="s">
        <v>15333</v>
      </c>
    </row>
    <row r="1184" spans="1:33" hidden="1" x14ac:dyDescent="0.2">
      <c r="A1184" s="37" t="s">
        <v>15674</v>
      </c>
      <c r="B1184" s="37" t="s">
        <v>15181</v>
      </c>
      <c r="C1184" s="37" t="s">
        <v>15673</v>
      </c>
      <c r="D1184" s="37" t="s">
        <v>15672</v>
      </c>
      <c r="E1184" s="37" t="s">
        <v>15671</v>
      </c>
      <c r="F1184" s="40">
        <v>44099</v>
      </c>
      <c r="G1184" s="40">
        <v>44125</v>
      </c>
      <c r="H1184" s="37">
        <v>24</v>
      </c>
      <c r="I1184" s="37" t="s">
        <v>53</v>
      </c>
      <c r="J1184" s="37" t="s">
        <v>54</v>
      </c>
      <c r="L1184" s="39">
        <v>10</v>
      </c>
      <c r="M1184" s="38">
        <v>0.33329999999999999</v>
      </c>
      <c r="N1184" s="37" t="s">
        <v>79</v>
      </c>
      <c r="O1184" s="37" t="s">
        <v>48</v>
      </c>
      <c r="P1184" s="37">
        <v>402.5</v>
      </c>
      <c r="Q1184" s="40">
        <v>44273</v>
      </c>
      <c r="R1184" s="40">
        <v>44857</v>
      </c>
      <c r="S1184" s="40">
        <v>44440</v>
      </c>
      <c r="T1184" s="42">
        <v>2368</v>
      </c>
      <c r="U1184" s="41">
        <v>5.88</v>
      </c>
      <c r="V1184" s="37" t="s">
        <v>235</v>
      </c>
      <c r="W1184" s="37" t="s">
        <v>56</v>
      </c>
      <c r="X1184" s="38">
        <v>0.91600000000000004</v>
      </c>
      <c r="AB1184" s="39">
        <v>4.0999999999999996</v>
      </c>
      <c r="AC1184" s="39">
        <v>0.6</v>
      </c>
      <c r="AD1184" s="37" t="s">
        <v>15670</v>
      </c>
      <c r="AE1184" s="37" t="s">
        <v>1800</v>
      </c>
      <c r="AF1184" s="37" t="s">
        <v>74</v>
      </c>
      <c r="AG1184" s="37" t="s">
        <v>118</v>
      </c>
    </row>
    <row r="1185" spans="1:33" hidden="1" x14ac:dyDescent="0.2">
      <c r="A1185" s="37" t="s">
        <v>15669</v>
      </c>
      <c r="B1185" s="37" t="s">
        <v>15181</v>
      </c>
      <c r="C1185" s="37" t="s">
        <v>15668</v>
      </c>
      <c r="D1185" s="37" t="s">
        <v>15667</v>
      </c>
      <c r="E1185" s="37" t="s">
        <v>15666</v>
      </c>
      <c r="F1185" s="40">
        <v>44099</v>
      </c>
      <c r="G1185" s="40">
        <v>44126</v>
      </c>
      <c r="H1185" s="37">
        <v>15</v>
      </c>
      <c r="I1185" s="37" t="s">
        <v>69</v>
      </c>
      <c r="J1185" s="37" t="s">
        <v>54</v>
      </c>
      <c r="L1185" s="39">
        <v>10.199999999999999</v>
      </c>
      <c r="M1185" s="38">
        <v>0.5</v>
      </c>
      <c r="N1185" s="37" t="s">
        <v>235</v>
      </c>
      <c r="O1185" s="37" t="s">
        <v>48</v>
      </c>
      <c r="P1185" s="37">
        <v>136</v>
      </c>
      <c r="Q1185" s="40">
        <v>44410</v>
      </c>
      <c r="R1185" s="40">
        <v>44587</v>
      </c>
      <c r="S1185" s="40">
        <v>44586</v>
      </c>
      <c r="T1185" s="37">
        <v>503</v>
      </c>
      <c r="U1185" s="41">
        <v>3.63</v>
      </c>
      <c r="V1185" s="37" t="s">
        <v>235</v>
      </c>
      <c r="W1185" s="37" t="s">
        <v>56</v>
      </c>
      <c r="X1185" s="38">
        <v>0.88700000000000001</v>
      </c>
      <c r="AB1185" s="39">
        <v>28.08</v>
      </c>
      <c r="AC1185" s="39">
        <v>1.23</v>
      </c>
      <c r="AD1185" s="37" t="s">
        <v>15665</v>
      </c>
      <c r="AE1185" s="37" t="s">
        <v>1788</v>
      </c>
      <c r="AF1185" s="37" t="s">
        <v>15664</v>
      </c>
      <c r="AG1185" s="37" t="s">
        <v>15663</v>
      </c>
    </row>
    <row r="1186" spans="1:33" hidden="1" x14ac:dyDescent="0.2">
      <c r="A1186" s="37" t="s">
        <v>15662</v>
      </c>
      <c r="B1186" s="37" t="s">
        <v>15181</v>
      </c>
      <c r="C1186" s="37" t="s">
        <v>15661</v>
      </c>
      <c r="D1186" s="37" t="s">
        <v>15660</v>
      </c>
      <c r="E1186" s="37" t="s">
        <v>15659</v>
      </c>
      <c r="F1186" s="40">
        <v>44106</v>
      </c>
      <c r="G1186" s="40">
        <v>44126</v>
      </c>
      <c r="H1186" s="37">
        <v>24</v>
      </c>
      <c r="I1186" s="37" t="s">
        <v>53</v>
      </c>
      <c r="J1186" s="37" t="s">
        <v>54</v>
      </c>
      <c r="L1186" s="39">
        <v>10</v>
      </c>
      <c r="M1186" s="38">
        <v>0.33329999999999999</v>
      </c>
      <c r="N1186" s="37" t="s">
        <v>49</v>
      </c>
      <c r="O1186" s="37" t="s">
        <v>48</v>
      </c>
      <c r="P1186" s="37">
        <v>259.2</v>
      </c>
      <c r="Q1186" s="40">
        <v>44267</v>
      </c>
      <c r="R1186" s="40">
        <v>44860</v>
      </c>
      <c r="S1186" s="40">
        <v>44469</v>
      </c>
      <c r="T1186" s="42">
        <v>1014</v>
      </c>
      <c r="U1186" s="41">
        <v>3.91</v>
      </c>
      <c r="V1186" s="37" t="s">
        <v>49</v>
      </c>
      <c r="W1186" s="37" t="s">
        <v>56</v>
      </c>
      <c r="X1186" s="38">
        <v>0.85799999999999998</v>
      </c>
      <c r="AB1186" s="39">
        <v>4.78</v>
      </c>
      <c r="AC1186" s="39">
        <v>0.7</v>
      </c>
      <c r="AD1186" s="37" t="s">
        <v>15658</v>
      </c>
      <c r="AE1186" s="37" t="s">
        <v>1811</v>
      </c>
      <c r="AF1186" s="37" t="s">
        <v>51</v>
      </c>
      <c r="AG1186" s="37" t="s">
        <v>15657</v>
      </c>
    </row>
    <row r="1187" spans="1:33" hidden="1" x14ac:dyDescent="0.2">
      <c r="A1187" s="37" t="s">
        <v>15656</v>
      </c>
      <c r="B1187" s="37" t="s">
        <v>15181</v>
      </c>
      <c r="C1187" s="37" t="s">
        <v>15655</v>
      </c>
      <c r="D1187" s="37" t="s">
        <v>15654</v>
      </c>
      <c r="E1187" s="37" t="s">
        <v>15653</v>
      </c>
      <c r="F1187" s="40">
        <v>44110</v>
      </c>
      <c r="G1187" s="40">
        <v>44126</v>
      </c>
      <c r="H1187" s="37">
        <v>24</v>
      </c>
      <c r="I1187" s="37" t="s">
        <v>69</v>
      </c>
      <c r="J1187" s="37" t="s">
        <v>54</v>
      </c>
      <c r="L1187" s="39">
        <v>10</v>
      </c>
      <c r="M1187" s="38">
        <v>0.5</v>
      </c>
      <c r="N1187" s="37" t="s">
        <v>57</v>
      </c>
      <c r="O1187" s="37" t="s">
        <v>48</v>
      </c>
      <c r="P1187" s="37">
        <v>237.3</v>
      </c>
      <c r="Q1187" s="40">
        <v>44294</v>
      </c>
      <c r="R1187" s="40">
        <v>44860</v>
      </c>
      <c r="S1187" s="40">
        <v>44455</v>
      </c>
      <c r="T1187" s="42">
        <v>1148</v>
      </c>
      <c r="U1187" s="41">
        <v>4.84</v>
      </c>
      <c r="V1187" s="37" t="s">
        <v>57</v>
      </c>
      <c r="W1187" s="37" t="s">
        <v>56</v>
      </c>
      <c r="X1187" s="38">
        <v>2E-3</v>
      </c>
      <c r="AB1187" s="39">
        <v>17.36</v>
      </c>
      <c r="AD1187" s="37" t="s">
        <v>15652</v>
      </c>
      <c r="AE1187" s="37" t="s">
        <v>1895</v>
      </c>
      <c r="AF1187" s="37" t="s">
        <v>90</v>
      </c>
      <c r="AG1187" s="37" t="s">
        <v>443</v>
      </c>
    </row>
    <row r="1188" spans="1:33" hidden="1" x14ac:dyDescent="0.2">
      <c r="A1188" s="37" t="s">
        <v>15651</v>
      </c>
      <c r="B1188" s="37" t="s">
        <v>15181</v>
      </c>
      <c r="C1188" s="37" t="s">
        <v>15650</v>
      </c>
      <c r="D1188" s="37" t="s">
        <v>15649</v>
      </c>
      <c r="E1188" s="37" t="s">
        <v>15648</v>
      </c>
      <c r="F1188" s="40">
        <v>44109</v>
      </c>
      <c r="G1188" s="40">
        <v>44127</v>
      </c>
      <c r="H1188" s="37" t="s">
        <v>594</v>
      </c>
      <c r="I1188" s="37" t="s">
        <v>53</v>
      </c>
      <c r="J1188" s="37" t="s">
        <v>54</v>
      </c>
      <c r="L1188" s="39">
        <v>10</v>
      </c>
      <c r="M1188" s="38">
        <v>0.33329999999999999</v>
      </c>
      <c r="N1188" s="37" t="s">
        <v>49</v>
      </c>
      <c r="O1188" s="37" t="s">
        <v>48</v>
      </c>
      <c r="P1188" s="37">
        <v>215.3</v>
      </c>
      <c r="Q1188" s="40">
        <v>44228</v>
      </c>
      <c r="R1188" s="40">
        <v>44861</v>
      </c>
      <c r="S1188" s="40">
        <v>44365</v>
      </c>
      <c r="T1188" s="42">
        <v>1100</v>
      </c>
      <c r="U1188" s="41">
        <v>5.5</v>
      </c>
      <c r="V1188" s="37" t="s">
        <v>140</v>
      </c>
      <c r="W1188" s="37" t="s">
        <v>48</v>
      </c>
      <c r="X1188" s="38">
        <v>0.52700000000000002</v>
      </c>
      <c r="AB1188" s="39">
        <v>3.98</v>
      </c>
      <c r="AC1188" s="39">
        <v>0.56000000000000005</v>
      </c>
      <c r="AD1188" s="37" t="s">
        <v>15647</v>
      </c>
      <c r="AE1188" s="37" t="s">
        <v>1811</v>
      </c>
      <c r="AF1188" s="37" t="s">
        <v>52</v>
      </c>
      <c r="AG1188" s="37" t="s">
        <v>15646</v>
      </c>
    </row>
    <row r="1189" spans="1:33" hidden="1" x14ac:dyDescent="0.2">
      <c r="A1189" s="37" t="s">
        <v>15645</v>
      </c>
      <c r="B1189" s="37" t="s">
        <v>15181</v>
      </c>
      <c r="C1189" s="37" t="s">
        <v>15644</v>
      </c>
      <c r="D1189" s="37" t="s">
        <v>15643</v>
      </c>
      <c r="E1189" s="37" t="s">
        <v>15642</v>
      </c>
      <c r="F1189" s="40">
        <v>44111</v>
      </c>
      <c r="G1189" s="40">
        <v>44127</v>
      </c>
      <c r="H1189" s="37">
        <v>24</v>
      </c>
      <c r="I1189" s="37" t="s">
        <v>53</v>
      </c>
      <c r="J1189" s="37" t="s">
        <v>54</v>
      </c>
      <c r="L1189" s="39">
        <v>10</v>
      </c>
      <c r="M1189" s="38">
        <v>0.33329999999999999</v>
      </c>
      <c r="N1189" s="37" t="s">
        <v>49</v>
      </c>
      <c r="O1189" s="37" t="s">
        <v>56</v>
      </c>
      <c r="P1189" s="37">
        <v>275</v>
      </c>
      <c r="Q1189" s="40">
        <v>44188</v>
      </c>
      <c r="R1189" s="40">
        <v>44861</v>
      </c>
      <c r="S1189" s="40">
        <v>44335</v>
      </c>
      <c r="T1189" s="42">
        <v>12702</v>
      </c>
      <c r="U1189" s="41">
        <v>46.19</v>
      </c>
      <c r="V1189" s="37" t="s">
        <v>72</v>
      </c>
      <c r="W1189" s="37" t="s">
        <v>56</v>
      </c>
      <c r="X1189" s="38">
        <v>0.64900000000000002</v>
      </c>
      <c r="AB1189" s="39">
        <v>11.18</v>
      </c>
      <c r="AC1189" s="39">
        <v>2.64</v>
      </c>
      <c r="AD1189" s="37" t="s">
        <v>15641</v>
      </c>
      <c r="AE1189" s="37" t="s">
        <v>1798</v>
      </c>
      <c r="AF1189" s="37" t="s">
        <v>51</v>
      </c>
      <c r="AG1189" s="37" t="s">
        <v>246</v>
      </c>
    </row>
    <row r="1190" spans="1:33" hidden="1" x14ac:dyDescent="0.2">
      <c r="A1190" s="37" t="s">
        <v>15640</v>
      </c>
      <c r="B1190" s="37" t="s">
        <v>15181</v>
      </c>
      <c r="C1190" s="37" t="s">
        <v>15639</v>
      </c>
      <c r="D1190" s="37" t="s">
        <v>15638</v>
      </c>
      <c r="E1190" s="37" t="s">
        <v>15637</v>
      </c>
      <c r="F1190" s="40">
        <v>44106</v>
      </c>
      <c r="G1190" s="40">
        <v>44132</v>
      </c>
      <c r="H1190" s="37">
        <v>24</v>
      </c>
      <c r="I1190" s="37" t="s">
        <v>53</v>
      </c>
      <c r="J1190" s="37" t="s">
        <v>54</v>
      </c>
      <c r="L1190" s="39">
        <v>10</v>
      </c>
      <c r="M1190" s="38">
        <v>0.33329999999999999</v>
      </c>
      <c r="N1190" s="37" t="s">
        <v>140</v>
      </c>
      <c r="O1190" s="37" t="s">
        <v>48</v>
      </c>
      <c r="P1190" s="37">
        <v>500</v>
      </c>
      <c r="Q1190" s="40">
        <v>44237</v>
      </c>
      <c r="R1190" s="40">
        <v>44864</v>
      </c>
      <c r="S1190" s="40">
        <v>44455</v>
      </c>
      <c r="T1190" s="42">
        <v>1646</v>
      </c>
      <c r="U1190" s="41">
        <v>3.29</v>
      </c>
      <c r="V1190" s="37" t="s">
        <v>65</v>
      </c>
      <c r="W1190" s="37" t="s">
        <v>56</v>
      </c>
      <c r="X1190" s="38">
        <v>0.48499999999999999</v>
      </c>
      <c r="AB1190" s="39">
        <v>3.26</v>
      </c>
      <c r="AC1190" s="39">
        <v>0.45</v>
      </c>
      <c r="AD1190" s="37" t="s">
        <v>15636</v>
      </c>
      <c r="AE1190" s="37" t="s">
        <v>1419</v>
      </c>
      <c r="AF1190" s="37" t="s">
        <v>52</v>
      </c>
      <c r="AG1190" s="37" t="s">
        <v>945</v>
      </c>
    </row>
    <row r="1191" spans="1:33" hidden="1" x14ac:dyDescent="0.2">
      <c r="A1191" s="37" t="s">
        <v>15635</v>
      </c>
      <c r="B1191" s="37" t="s">
        <v>15181</v>
      </c>
      <c r="C1191" s="37" t="s">
        <v>15634</v>
      </c>
      <c r="D1191" s="37" t="s">
        <v>15633</v>
      </c>
      <c r="E1191" s="37" t="s">
        <v>15632</v>
      </c>
      <c r="F1191" s="40">
        <v>44113</v>
      </c>
      <c r="G1191" s="40">
        <v>44132</v>
      </c>
      <c r="H1191" s="37">
        <v>24</v>
      </c>
      <c r="I1191" s="37" t="s">
        <v>176</v>
      </c>
      <c r="J1191" s="37" t="s">
        <v>54</v>
      </c>
      <c r="L1191" s="39">
        <v>10</v>
      </c>
      <c r="M1191" s="38">
        <v>0.25</v>
      </c>
      <c r="N1191" s="37" t="s">
        <v>79</v>
      </c>
      <c r="O1191" s="37" t="s">
        <v>48</v>
      </c>
      <c r="P1191" s="37">
        <v>805</v>
      </c>
      <c r="Q1191" s="40">
        <v>44284</v>
      </c>
      <c r="R1191" s="40">
        <v>44864</v>
      </c>
      <c r="S1191" s="40">
        <v>44435</v>
      </c>
      <c r="T1191" s="42">
        <v>7000</v>
      </c>
      <c r="U1191" s="41">
        <v>8.6999999999999993</v>
      </c>
      <c r="V1191" s="37" t="s">
        <v>147</v>
      </c>
      <c r="W1191" s="37" t="s">
        <v>219</v>
      </c>
      <c r="X1191" s="38">
        <v>0.72299999999999998</v>
      </c>
      <c r="AB1191" s="39">
        <v>2.52</v>
      </c>
      <c r="AC1191" s="39">
        <v>0.32</v>
      </c>
      <c r="AD1191" s="37" t="s">
        <v>15631</v>
      </c>
      <c r="AE1191" s="37" t="s">
        <v>1798</v>
      </c>
      <c r="AF1191" s="37" t="s">
        <v>96</v>
      </c>
      <c r="AG1191" s="37" t="s">
        <v>118</v>
      </c>
    </row>
    <row r="1192" spans="1:33" hidden="1" x14ac:dyDescent="0.2">
      <c r="A1192" s="37" t="s">
        <v>15630</v>
      </c>
      <c r="B1192" s="37" t="s">
        <v>15181</v>
      </c>
      <c r="C1192" s="37" t="s">
        <v>15629</v>
      </c>
      <c r="D1192" s="37" t="s">
        <v>15628</v>
      </c>
      <c r="E1192" s="37" t="s">
        <v>15627</v>
      </c>
      <c r="F1192" s="40">
        <v>44095</v>
      </c>
      <c r="G1192" s="40">
        <v>44134</v>
      </c>
      <c r="H1192" s="37" t="s">
        <v>15626</v>
      </c>
      <c r="I1192" s="37" t="s">
        <v>137</v>
      </c>
      <c r="J1192" s="37" t="s">
        <v>54</v>
      </c>
      <c r="L1192" s="39">
        <v>10.1</v>
      </c>
      <c r="M1192" s="38">
        <v>1</v>
      </c>
      <c r="N1192" s="37" t="s">
        <v>156</v>
      </c>
      <c r="O1192" s="37" t="s">
        <v>48</v>
      </c>
      <c r="P1192" s="37">
        <v>115</v>
      </c>
      <c r="Q1192" s="40">
        <v>44263</v>
      </c>
      <c r="R1192" s="40">
        <v>44503</v>
      </c>
      <c r="S1192" s="40">
        <v>44424</v>
      </c>
      <c r="T1192" s="37">
        <v>822</v>
      </c>
      <c r="U1192" s="41">
        <v>7.08</v>
      </c>
      <c r="V1192" s="37" t="s">
        <v>49</v>
      </c>
      <c r="W1192" s="37" t="s">
        <v>48</v>
      </c>
      <c r="X1192" s="38">
        <v>0.86899999999999999</v>
      </c>
      <c r="AB1192" s="39">
        <v>3.77</v>
      </c>
      <c r="AC1192" s="39">
        <v>0.65</v>
      </c>
      <c r="AD1192" s="37" t="s">
        <v>15625</v>
      </c>
      <c r="AE1192" s="37" t="s">
        <v>1790</v>
      </c>
      <c r="AF1192" s="37" t="s">
        <v>87</v>
      </c>
      <c r="AG1192" s="37" t="s">
        <v>15624</v>
      </c>
    </row>
    <row r="1193" spans="1:33" hidden="1" x14ac:dyDescent="0.2">
      <c r="A1193" s="37" t="s">
        <v>15623</v>
      </c>
      <c r="B1193" s="37" t="s">
        <v>15181</v>
      </c>
      <c r="C1193" s="37" t="s">
        <v>15622</v>
      </c>
      <c r="D1193" s="37" t="s">
        <v>15621</v>
      </c>
      <c r="E1193" s="37" t="s">
        <v>15620</v>
      </c>
      <c r="F1193" s="40">
        <v>44109</v>
      </c>
      <c r="G1193" s="40">
        <v>44141</v>
      </c>
      <c r="H1193" s="37">
        <v>18</v>
      </c>
      <c r="I1193" s="37" t="s">
        <v>69</v>
      </c>
      <c r="J1193" s="37" t="s">
        <v>54</v>
      </c>
      <c r="L1193" s="39">
        <v>10.199999999999999</v>
      </c>
      <c r="M1193" s="38">
        <v>0.5</v>
      </c>
      <c r="N1193" s="37" t="s">
        <v>49</v>
      </c>
      <c r="O1193" s="37" t="s">
        <v>48</v>
      </c>
      <c r="P1193" s="37">
        <v>231.6</v>
      </c>
      <c r="Q1193" s="40">
        <v>44305</v>
      </c>
      <c r="R1193" s="40">
        <v>44691</v>
      </c>
      <c r="S1193" s="40">
        <v>44557</v>
      </c>
      <c r="T1193" s="42">
        <v>1206</v>
      </c>
      <c r="U1193" s="41">
        <v>5.1100000000000003</v>
      </c>
      <c r="V1193" s="37" t="s">
        <v>72</v>
      </c>
      <c r="W1193" s="37" t="s">
        <v>48</v>
      </c>
      <c r="X1193" s="38">
        <v>0.8</v>
      </c>
      <c r="AB1193" s="39">
        <v>7.29</v>
      </c>
      <c r="AC1193" s="39">
        <v>1.46</v>
      </c>
      <c r="AD1193" s="37" t="s">
        <v>15619</v>
      </c>
      <c r="AE1193" s="37" t="s">
        <v>1865</v>
      </c>
      <c r="AF1193" s="37" t="s">
        <v>52</v>
      </c>
      <c r="AG1193" s="37" t="s">
        <v>15618</v>
      </c>
    </row>
    <row r="1194" spans="1:33" hidden="1" x14ac:dyDescent="0.2">
      <c r="A1194" s="37" t="s">
        <v>15617</v>
      </c>
      <c r="B1194" s="37" t="s">
        <v>15181</v>
      </c>
      <c r="C1194" s="37" t="s">
        <v>15616</v>
      </c>
      <c r="D1194" s="37" t="s">
        <v>15615</v>
      </c>
      <c r="E1194" s="37" t="s">
        <v>15614</v>
      </c>
      <c r="F1194" s="40">
        <v>44127</v>
      </c>
      <c r="G1194" s="40">
        <v>44145</v>
      </c>
      <c r="H1194" s="37">
        <v>24</v>
      </c>
      <c r="I1194" s="37" t="s">
        <v>53</v>
      </c>
      <c r="J1194" s="37" t="s">
        <v>54</v>
      </c>
      <c r="L1194" s="39">
        <v>10</v>
      </c>
      <c r="M1194" s="38">
        <v>0.33329999999999999</v>
      </c>
      <c r="N1194" s="37" t="s">
        <v>49</v>
      </c>
      <c r="O1194" s="37" t="s">
        <v>48</v>
      </c>
      <c r="P1194" s="37">
        <v>300</v>
      </c>
      <c r="Q1194" s="40">
        <v>44221</v>
      </c>
      <c r="R1194" s="40">
        <v>44877</v>
      </c>
      <c r="S1194" s="40">
        <v>44351</v>
      </c>
      <c r="T1194" s="42">
        <v>1053</v>
      </c>
      <c r="U1194" s="41">
        <v>3.51</v>
      </c>
      <c r="V1194" s="37" t="s">
        <v>235</v>
      </c>
      <c r="W1194" s="37" t="s">
        <v>56</v>
      </c>
      <c r="X1194" s="38">
        <v>0</v>
      </c>
      <c r="AB1194" s="39">
        <v>3.61</v>
      </c>
      <c r="AC1194" s="39">
        <v>0.62</v>
      </c>
      <c r="AD1194" s="37" t="s">
        <v>15613</v>
      </c>
      <c r="AE1194" s="37" t="s">
        <v>1818</v>
      </c>
      <c r="AF1194" s="37" t="s">
        <v>135</v>
      </c>
      <c r="AG1194" s="37" t="s">
        <v>388</v>
      </c>
    </row>
    <row r="1195" spans="1:33" hidden="1" x14ac:dyDescent="0.2">
      <c r="A1195" s="37" t="s">
        <v>15612</v>
      </c>
      <c r="B1195" s="37" t="s">
        <v>15181</v>
      </c>
      <c r="C1195" s="37" t="s">
        <v>15611</v>
      </c>
      <c r="D1195" s="37" t="s">
        <v>15610</v>
      </c>
      <c r="E1195" s="37" t="s">
        <v>15610</v>
      </c>
      <c r="F1195" s="40">
        <v>44103</v>
      </c>
      <c r="G1195" s="40">
        <v>44146</v>
      </c>
      <c r="H1195" s="37">
        <v>24</v>
      </c>
      <c r="I1195" s="37" t="s">
        <v>53</v>
      </c>
      <c r="J1195" s="37" t="s">
        <v>54</v>
      </c>
      <c r="L1195" s="39">
        <v>10</v>
      </c>
      <c r="M1195" s="38">
        <v>0.33329999999999999</v>
      </c>
      <c r="N1195" s="37" t="s">
        <v>147</v>
      </c>
      <c r="O1195" s="37" t="s">
        <v>48</v>
      </c>
      <c r="P1195" s="37">
        <v>254.4</v>
      </c>
      <c r="Q1195" s="40">
        <v>44182</v>
      </c>
      <c r="R1195" s="40">
        <v>44878</v>
      </c>
      <c r="S1195" s="40">
        <v>44348</v>
      </c>
      <c r="T1195" s="42">
        <v>1642</v>
      </c>
      <c r="U1195" s="41">
        <v>6.46</v>
      </c>
      <c r="V1195" s="37" t="s">
        <v>147</v>
      </c>
      <c r="W1195" s="37" t="s">
        <v>56</v>
      </c>
      <c r="X1195" s="38">
        <v>0.107</v>
      </c>
      <c r="AB1195" s="39">
        <v>2.83</v>
      </c>
      <c r="AC1195" s="39">
        <v>0.51</v>
      </c>
      <c r="AD1195" s="37" t="s">
        <v>15609</v>
      </c>
      <c r="AE1195" s="37" t="s">
        <v>1786</v>
      </c>
      <c r="AF1195" s="37" t="s">
        <v>200</v>
      </c>
      <c r="AG1195" s="37" t="s">
        <v>652</v>
      </c>
    </row>
    <row r="1196" spans="1:33" hidden="1" x14ac:dyDescent="0.2">
      <c r="A1196" s="37" t="s">
        <v>15608</v>
      </c>
      <c r="B1196" s="37" t="s">
        <v>15181</v>
      </c>
      <c r="C1196" s="37" t="s">
        <v>15607</v>
      </c>
      <c r="D1196" s="37" t="s">
        <v>15606</v>
      </c>
      <c r="E1196" s="37" t="s">
        <v>15605</v>
      </c>
      <c r="F1196" s="40">
        <v>44111</v>
      </c>
      <c r="G1196" s="40">
        <v>44148</v>
      </c>
      <c r="H1196" s="37" t="s">
        <v>15604</v>
      </c>
      <c r="I1196" s="37" t="s">
        <v>53</v>
      </c>
      <c r="J1196" s="37" t="s">
        <v>54</v>
      </c>
      <c r="L1196" s="39">
        <v>10.1</v>
      </c>
      <c r="M1196" s="38">
        <v>0.33329999999999999</v>
      </c>
      <c r="N1196" s="37" t="s">
        <v>72</v>
      </c>
      <c r="O1196" s="37" t="s">
        <v>48</v>
      </c>
      <c r="P1196" s="37">
        <v>230</v>
      </c>
      <c r="Q1196" s="40">
        <v>44244</v>
      </c>
      <c r="R1196" s="40">
        <v>44456</v>
      </c>
      <c r="S1196" s="40">
        <v>44424</v>
      </c>
      <c r="T1196" s="42">
        <v>1638</v>
      </c>
      <c r="U1196" s="41">
        <v>7.12</v>
      </c>
      <c r="V1196" s="37" t="s">
        <v>65</v>
      </c>
      <c r="W1196" s="37" t="s">
        <v>56</v>
      </c>
      <c r="X1196" s="38">
        <v>0.84199999999999997</v>
      </c>
      <c r="AB1196" s="39">
        <v>3.26</v>
      </c>
      <c r="AC1196" s="39">
        <v>0.48</v>
      </c>
      <c r="AD1196" s="37" t="s">
        <v>15603</v>
      </c>
      <c r="AE1196" s="37" t="s">
        <v>1419</v>
      </c>
      <c r="AF1196" s="37" t="s">
        <v>52</v>
      </c>
      <c r="AG1196" s="37" t="s">
        <v>1418</v>
      </c>
    </row>
    <row r="1197" spans="1:33" hidden="1" x14ac:dyDescent="0.2">
      <c r="A1197" s="37" t="s">
        <v>15602</v>
      </c>
      <c r="B1197" s="37" t="s">
        <v>15181</v>
      </c>
      <c r="C1197" s="37" t="s">
        <v>15601</v>
      </c>
      <c r="D1197" s="37" t="s">
        <v>15600</v>
      </c>
      <c r="E1197" s="37" t="s">
        <v>15599</v>
      </c>
      <c r="F1197" s="40">
        <v>44120</v>
      </c>
      <c r="G1197" s="40">
        <v>44148</v>
      </c>
      <c r="H1197" s="37">
        <v>24</v>
      </c>
      <c r="I1197" s="37" t="s">
        <v>176</v>
      </c>
      <c r="J1197" s="37" t="s">
        <v>54</v>
      </c>
      <c r="L1197" s="39">
        <v>10</v>
      </c>
      <c r="M1197" s="38">
        <v>0.25</v>
      </c>
      <c r="N1197" s="37" t="s">
        <v>140</v>
      </c>
      <c r="O1197" s="37" t="s">
        <v>48</v>
      </c>
      <c r="P1197" s="37">
        <v>300</v>
      </c>
      <c r="Q1197" s="40">
        <v>44263</v>
      </c>
      <c r="R1197" s="40">
        <v>44882</v>
      </c>
      <c r="S1197" s="40">
        <v>44469</v>
      </c>
      <c r="T1197" s="42">
        <v>1377</v>
      </c>
      <c r="U1197" s="41">
        <v>4.59</v>
      </c>
      <c r="V1197" s="37" t="s">
        <v>49</v>
      </c>
      <c r="W1197" s="37" t="s">
        <v>56</v>
      </c>
      <c r="X1197" s="38">
        <v>3.2000000000000001E-2</v>
      </c>
      <c r="AB1197" s="39">
        <v>11.71</v>
      </c>
      <c r="AC1197" s="39">
        <v>3.46</v>
      </c>
      <c r="AD1197" s="37" t="s">
        <v>15598</v>
      </c>
      <c r="AE1197" s="37" t="s">
        <v>1798</v>
      </c>
      <c r="AF1197" s="37" t="s">
        <v>68</v>
      </c>
      <c r="AG1197" s="37" t="s">
        <v>15597</v>
      </c>
    </row>
    <row r="1198" spans="1:33" hidden="1" x14ac:dyDescent="0.2">
      <c r="A1198" s="37" t="s">
        <v>15596</v>
      </c>
      <c r="B1198" s="37" t="s">
        <v>15181</v>
      </c>
      <c r="C1198" s="37" t="s">
        <v>15595</v>
      </c>
      <c r="D1198" s="37" t="s">
        <v>15594</v>
      </c>
      <c r="E1198" s="37" t="s">
        <v>15593</v>
      </c>
      <c r="F1198" s="40">
        <v>44134</v>
      </c>
      <c r="G1198" s="40">
        <v>44152</v>
      </c>
      <c r="H1198" s="37" t="s">
        <v>150</v>
      </c>
      <c r="I1198" s="37" t="s">
        <v>83</v>
      </c>
      <c r="L1198" s="39">
        <v>10</v>
      </c>
      <c r="M1198" s="38">
        <v>0</v>
      </c>
      <c r="N1198" s="37" t="s">
        <v>49</v>
      </c>
      <c r="O1198" s="37" t="s">
        <v>48</v>
      </c>
      <c r="P1198" s="37">
        <v>276</v>
      </c>
      <c r="Q1198" s="40">
        <v>44400</v>
      </c>
      <c r="R1198" s="40">
        <v>44884</v>
      </c>
      <c r="S1198" s="40">
        <v>44538</v>
      </c>
      <c r="T1198" s="42">
        <v>5300</v>
      </c>
      <c r="U1198" s="41">
        <v>19.2</v>
      </c>
      <c r="V1198" s="37" t="s">
        <v>49</v>
      </c>
      <c r="W1198" s="37" t="s">
        <v>48</v>
      </c>
      <c r="X1198" s="38">
        <v>0.84499999999999997</v>
      </c>
      <c r="AB1198" s="39">
        <v>7.25</v>
      </c>
      <c r="AE1198" s="37" t="s">
        <v>1786</v>
      </c>
      <c r="AF1198" s="37" t="s">
        <v>81</v>
      </c>
      <c r="AG1198" s="37" t="s">
        <v>15592</v>
      </c>
    </row>
    <row r="1199" spans="1:33" hidden="1" x14ac:dyDescent="0.2">
      <c r="A1199" s="37" t="s">
        <v>15591</v>
      </c>
      <c r="B1199" s="37" t="s">
        <v>15181</v>
      </c>
      <c r="C1199" s="37" t="s">
        <v>15590</v>
      </c>
      <c r="D1199" s="37" t="s">
        <v>15589</v>
      </c>
      <c r="E1199" s="37" t="s">
        <v>15588</v>
      </c>
      <c r="F1199" s="40">
        <v>44113</v>
      </c>
      <c r="G1199" s="40">
        <v>44154</v>
      </c>
      <c r="H1199" s="37">
        <v>24</v>
      </c>
      <c r="I1199" s="37" t="s">
        <v>53</v>
      </c>
      <c r="J1199" s="37" t="s">
        <v>54</v>
      </c>
      <c r="L1199" s="39">
        <v>10</v>
      </c>
      <c r="M1199" s="38">
        <v>0.33329999999999999</v>
      </c>
      <c r="N1199" s="37" t="s">
        <v>130</v>
      </c>
      <c r="O1199" s="37" t="s">
        <v>48</v>
      </c>
      <c r="P1199" s="37">
        <v>92</v>
      </c>
      <c r="Q1199" s="40">
        <v>44301</v>
      </c>
      <c r="R1199" s="40">
        <v>44888</v>
      </c>
      <c r="S1199" s="40">
        <v>44419</v>
      </c>
      <c r="T1199" s="37">
        <v>203</v>
      </c>
      <c r="U1199" s="41">
        <v>2.21</v>
      </c>
      <c r="V1199" s="37" t="s">
        <v>130</v>
      </c>
      <c r="W1199" s="37" t="s">
        <v>56</v>
      </c>
      <c r="X1199" s="38">
        <v>0.73399999999999999</v>
      </c>
      <c r="AB1199" s="39">
        <v>2.29</v>
      </c>
      <c r="AC1199" s="39">
        <v>0.25</v>
      </c>
      <c r="AD1199" s="37" t="s">
        <v>15587</v>
      </c>
      <c r="AE1199" s="37" t="s">
        <v>1800</v>
      </c>
      <c r="AF1199" s="37" t="s">
        <v>149</v>
      </c>
      <c r="AG1199" s="37" t="s">
        <v>1334</v>
      </c>
    </row>
    <row r="1200" spans="1:33" hidden="1" x14ac:dyDescent="0.2">
      <c r="A1200" s="37" t="s">
        <v>15586</v>
      </c>
      <c r="B1200" s="37" t="s">
        <v>15181</v>
      </c>
      <c r="C1200" s="37" t="s">
        <v>15585</v>
      </c>
      <c r="D1200" s="37" t="s">
        <v>15584</v>
      </c>
      <c r="E1200" s="37" t="s">
        <v>15583</v>
      </c>
      <c r="F1200" s="40">
        <v>44117</v>
      </c>
      <c r="G1200" s="40">
        <v>44154</v>
      </c>
      <c r="H1200" s="37">
        <v>24</v>
      </c>
      <c r="I1200" s="37" t="s">
        <v>53</v>
      </c>
      <c r="J1200" s="37" t="s">
        <v>54</v>
      </c>
      <c r="L1200" s="39">
        <v>10</v>
      </c>
      <c r="M1200" s="38">
        <v>0.33329999999999999</v>
      </c>
      <c r="N1200" s="37" t="s">
        <v>79</v>
      </c>
      <c r="O1200" s="37" t="s">
        <v>48</v>
      </c>
      <c r="P1200" s="37">
        <v>402.5</v>
      </c>
      <c r="Q1200" s="40">
        <v>44396</v>
      </c>
      <c r="R1200" s="40">
        <v>44888</v>
      </c>
      <c r="S1200" s="40">
        <v>44547</v>
      </c>
      <c r="T1200" s="42">
        <v>3156</v>
      </c>
      <c r="U1200" s="41">
        <v>7.84</v>
      </c>
      <c r="V1200" s="37" t="s">
        <v>147</v>
      </c>
      <c r="W1200" s="37" t="s">
        <v>48</v>
      </c>
      <c r="X1200" s="38">
        <v>0.58099999999999996</v>
      </c>
      <c r="AB1200" s="39">
        <v>9.0500000000000007</v>
      </c>
      <c r="AC1200" s="39">
        <v>1.73</v>
      </c>
      <c r="AD1200" s="37" t="s">
        <v>15582</v>
      </c>
      <c r="AE1200" s="37" t="s">
        <v>1814</v>
      </c>
      <c r="AF1200" s="37" t="s">
        <v>51</v>
      </c>
      <c r="AG1200" s="37" t="s">
        <v>118</v>
      </c>
    </row>
    <row r="1201" spans="1:33" hidden="1" x14ac:dyDescent="0.2">
      <c r="A1201" s="37" t="s">
        <v>15581</v>
      </c>
      <c r="B1201" s="37" t="s">
        <v>15181</v>
      </c>
      <c r="C1201" s="37" t="s">
        <v>15580</v>
      </c>
      <c r="D1201" s="37" t="s">
        <v>15579</v>
      </c>
      <c r="E1201" s="37" t="s">
        <v>15578</v>
      </c>
      <c r="F1201" s="40">
        <v>44137</v>
      </c>
      <c r="G1201" s="40">
        <v>44154</v>
      </c>
      <c r="H1201" s="37" t="s">
        <v>150</v>
      </c>
      <c r="I1201" s="37" t="s">
        <v>119</v>
      </c>
      <c r="J1201" s="37" t="s">
        <v>54</v>
      </c>
      <c r="L1201" s="39">
        <v>10</v>
      </c>
      <c r="M1201" s="38">
        <v>0.2</v>
      </c>
      <c r="N1201" s="37" t="s">
        <v>147</v>
      </c>
      <c r="O1201" s="37" t="s">
        <v>48</v>
      </c>
      <c r="P1201" s="37">
        <v>230</v>
      </c>
      <c r="Q1201" s="40">
        <v>44259</v>
      </c>
      <c r="R1201" s="40">
        <v>44888</v>
      </c>
      <c r="S1201" s="40">
        <v>44410</v>
      </c>
      <c r="T1201" s="42">
        <v>5057</v>
      </c>
      <c r="U1201" s="41">
        <v>21.99</v>
      </c>
      <c r="V1201" s="37" t="s">
        <v>72</v>
      </c>
      <c r="W1201" s="37" t="s">
        <v>56</v>
      </c>
      <c r="X1201" s="38">
        <v>0.83699999999999997</v>
      </c>
      <c r="AB1201" s="39">
        <v>1.74</v>
      </c>
      <c r="AC1201" s="39">
        <v>0.27</v>
      </c>
      <c r="AD1201" s="37" t="s">
        <v>15577</v>
      </c>
      <c r="AE1201" s="37" t="s">
        <v>1811</v>
      </c>
      <c r="AF1201" s="37" t="s">
        <v>96</v>
      </c>
      <c r="AG1201" s="37" t="s">
        <v>15576</v>
      </c>
    </row>
    <row r="1202" spans="1:33" hidden="1" x14ac:dyDescent="0.2">
      <c r="A1202" s="37" t="s">
        <v>15575</v>
      </c>
      <c r="B1202" s="37" t="s">
        <v>15181</v>
      </c>
      <c r="C1202" s="37" t="s">
        <v>15574</v>
      </c>
      <c r="D1202" s="37" t="s">
        <v>15573</v>
      </c>
      <c r="E1202" s="37" t="s">
        <v>15572</v>
      </c>
      <c r="F1202" s="40">
        <v>44118</v>
      </c>
      <c r="G1202" s="40">
        <v>44155</v>
      </c>
      <c r="H1202" s="37">
        <v>24</v>
      </c>
      <c r="I1202" s="37" t="s">
        <v>83</v>
      </c>
      <c r="L1202" s="39">
        <v>10</v>
      </c>
      <c r="M1202" s="38">
        <v>0</v>
      </c>
      <c r="N1202" s="37" t="s">
        <v>130</v>
      </c>
      <c r="O1202" s="37" t="s">
        <v>56</v>
      </c>
      <c r="P1202" s="37">
        <v>80.099999999999994</v>
      </c>
      <c r="Q1202" s="40">
        <v>44323</v>
      </c>
      <c r="R1202" s="40">
        <v>44889</v>
      </c>
      <c r="S1202" s="40">
        <v>44476</v>
      </c>
      <c r="T1202" s="42">
        <v>1050</v>
      </c>
      <c r="U1202" s="41">
        <v>13.11</v>
      </c>
      <c r="V1202" s="37" t="s">
        <v>130</v>
      </c>
      <c r="W1202" s="37" t="s">
        <v>56</v>
      </c>
      <c r="X1202" s="38">
        <v>0.28699999999999998</v>
      </c>
      <c r="AB1202" s="39">
        <v>5.54</v>
      </c>
      <c r="AE1202" s="37" t="s">
        <v>15571</v>
      </c>
      <c r="AF1202" s="37" t="s">
        <v>112</v>
      </c>
      <c r="AG1202" s="37" t="s">
        <v>185</v>
      </c>
    </row>
    <row r="1203" spans="1:33" hidden="1" x14ac:dyDescent="0.2">
      <c r="A1203" s="37" t="s">
        <v>15570</v>
      </c>
      <c r="B1203" s="37" t="s">
        <v>15181</v>
      </c>
      <c r="C1203" s="37" t="s">
        <v>15569</v>
      </c>
      <c r="D1203" s="37" t="s">
        <v>15568</v>
      </c>
      <c r="E1203" s="37" t="s">
        <v>15567</v>
      </c>
      <c r="F1203" s="40">
        <v>44099</v>
      </c>
      <c r="G1203" s="40">
        <v>44159</v>
      </c>
      <c r="H1203" s="37">
        <v>18</v>
      </c>
      <c r="I1203" s="37" t="s">
        <v>69</v>
      </c>
      <c r="J1203" s="37" t="s">
        <v>54</v>
      </c>
      <c r="L1203" s="39">
        <v>10.15</v>
      </c>
      <c r="M1203" s="38">
        <v>0.5</v>
      </c>
      <c r="N1203" s="37" t="s">
        <v>66</v>
      </c>
      <c r="O1203" s="37" t="s">
        <v>48</v>
      </c>
      <c r="P1203" s="37">
        <v>163.80000000000001</v>
      </c>
      <c r="Q1203" s="40">
        <v>44280</v>
      </c>
      <c r="R1203" s="40">
        <v>44708</v>
      </c>
      <c r="S1203" s="40">
        <v>44441</v>
      </c>
      <c r="T1203" s="37">
        <v>615</v>
      </c>
      <c r="U1203" s="41">
        <v>3.7</v>
      </c>
      <c r="V1203" s="37" t="s">
        <v>66</v>
      </c>
      <c r="W1203" s="37" t="s">
        <v>56</v>
      </c>
      <c r="X1203" s="38">
        <v>0.39800000000000002</v>
      </c>
      <c r="AB1203" s="39">
        <v>5.77</v>
      </c>
      <c r="AC1203" s="39">
        <v>1.5</v>
      </c>
      <c r="AD1203" s="37" t="s">
        <v>15566</v>
      </c>
      <c r="AE1203" s="37" t="s">
        <v>1796</v>
      </c>
      <c r="AF1203" s="37" t="s">
        <v>343</v>
      </c>
      <c r="AG1203" s="37" t="s">
        <v>15565</v>
      </c>
    </row>
    <row r="1204" spans="1:33" hidden="1" x14ac:dyDescent="0.2">
      <c r="A1204" s="37" t="s">
        <v>15564</v>
      </c>
      <c r="B1204" s="37" t="s">
        <v>15181</v>
      </c>
      <c r="C1204" s="37" t="s">
        <v>15563</v>
      </c>
      <c r="D1204" s="37" t="s">
        <v>15562</v>
      </c>
      <c r="E1204" s="37" t="s">
        <v>15561</v>
      </c>
      <c r="F1204" s="40">
        <v>44099</v>
      </c>
      <c r="G1204" s="40">
        <v>44159</v>
      </c>
      <c r="H1204" s="37">
        <v>18</v>
      </c>
      <c r="I1204" s="37" t="s">
        <v>69</v>
      </c>
      <c r="J1204" s="37" t="s">
        <v>54</v>
      </c>
      <c r="L1204" s="39">
        <v>10</v>
      </c>
      <c r="M1204" s="38">
        <v>0.5</v>
      </c>
      <c r="N1204" s="37" t="s">
        <v>49</v>
      </c>
      <c r="O1204" s="37" t="s">
        <v>48</v>
      </c>
      <c r="P1204" s="37">
        <v>201.3</v>
      </c>
      <c r="Q1204" s="40">
        <v>44230</v>
      </c>
      <c r="R1204" s="40">
        <v>44708</v>
      </c>
      <c r="S1204" s="40">
        <v>44399</v>
      </c>
      <c r="T1204" s="42">
        <v>3144</v>
      </c>
      <c r="U1204" s="41">
        <v>15.62</v>
      </c>
      <c r="V1204" s="37" t="s">
        <v>65</v>
      </c>
      <c r="W1204" s="37" t="s">
        <v>216</v>
      </c>
      <c r="X1204" s="38">
        <v>0.76300000000000001</v>
      </c>
      <c r="AB1204" s="39">
        <v>2.2000000000000002</v>
      </c>
      <c r="AC1204" s="39">
        <v>0.39</v>
      </c>
      <c r="AD1204" s="37" t="s">
        <v>15560</v>
      </c>
      <c r="AE1204" s="37" t="s">
        <v>1788</v>
      </c>
      <c r="AF1204" s="37" t="s">
        <v>68</v>
      </c>
      <c r="AG1204" s="37" t="s">
        <v>197</v>
      </c>
    </row>
    <row r="1205" spans="1:33" hidden="1" x14ac:dyDescent="0.2">
      <c r="A1205" s="37" t="s">
        <v>15559</v>
      </c>
      <c r="B1205" s="37" t="s">
        <v>15181</v>
      </c>
      <c r="C1205" s="37" t="s">
        <v>15558</v>
      </c>
      <c r="D1205" s="37" t="s">
        <v>15557</v>
      </c>
      <c r="E1205" s="37" t="s">
        <v>15556</v>
      </c>
      <c r="F1205" s="40">
        <v>44112</v>
      </c>
      <c r="G1205" s="40">
        <v>44160</v>
      </c>
      <c r="H1205" s="37">
        <v>24</v>
      </c>
      <c r="I1205" s="37" t="s">
        <v>53</v>
      </c>
      <c r="J1205" s="37" t="s">
        <v>54</v>
      </c>
      <c r="L1205" s="39">
        <v>10</v>
      </c>
      <c r="M1205" s="38">
        <v>0.33329999999999999</v>
      </c>
      <c r="N1205" s="37" t="s">
        <v>49</v>
      </c>
      <c r="O1205" s="37" t="s">
        <v>48</v>
      </c>
      <c r="P1205" s="37">
        <v>300</v>
      </c>
      <c r="Q1205" s="40">
        <v>44237</v>
      </c>
      <c r="R1205" s="40">
        <v>44895</v>
      </c>
      <c r="S1205" s="40">
        <v>44372</v>
      </c>
      <c r="T1205" s="42">
        <v>2970</v>
      </c>
      <c r="U1205" s="41">
        <v>9.9</v>
      </c>
      <c r="V1205" s="37" t="s">
        <v>147</v>
      </c>
      <c r="W1205" s="37" t="s">
        <v>56</v>
      </c>
      <c r="X1205" s="38">
        <v>0.27900000000000003</v>
      </c>
      <c r="AB1205" s="39">
        <v>1.87</v>
      </c>
      <c r="AC1205" s="39">
        <v>0.21</v>
      </c>
      <c r="AD1205" s="37" t="s">
        <v>15555</v>
      </c>
      <c r="AE1205" s="37" t="s">
        <v>1419</v>
      </c>
      <c r="AF1205" s="37" t="s">
        <v>52</v>
      </c>
      <c r="AG1205" s="37" t="s">
        <v>246</v>
      </c>
    </row>
    <row r="1206" spans="1:33" hidden="1" x14ac:dyDescent="0.2">
      <c r="A1206" s="37" t="s">
        <v>15554</v>
      </c>
      <c r="B1206" s="37" t="s">
        <v>15181</v>
      </c>
      <c r="C1206" s="37" t="s">
        <v>15553</v>
      </c>
      <c r="D1206" s="37" t="s">
        <v>15552</v>
      </c>
      <c r="E1206" s="37" t="s">
        <v>15551</v>
      </c>
      <c r="F1206" s="40">
        <v>44113</v>
      </c>
      <c r="G1206" s="40">
        <v>44160</v>
      </c>
      <c r="H1206" s="37" t="s">
        <v>150</v>
      </c>
      <c r="I1206" s="37" t="s">
        <v>69</v>
      </c>
      <c r="J1206" s="37" t="s">
        <v>54</v>
      </c>
      <c r="L1206" s="39">
        <v>10</v>
      </c>
      <c r="M1206" s="38">
        <v>0.5</v>
      </c>
      <c r="N1206" s="37" t="s">
        <v>57</v>
      </c>
      <c r="O1206" s="37" t="s">
        <v>56</v>
      </c>
      <c r="P1206" s="37">
        <v>345</v>
      </c>
      <c r="Q1206" s="40">
        <v>44221</v>
      </c>
      <c r="R1206" s="40">
        <v>44895</v>
      </c>
      <c r="S1206" s="40">
        <v>44386</v>
      </c>
      <c r="T1206" s="42">
        <v>1267</v>
      </c>
      <c r="U1206" s="41">
        <v>3.67</v>
      </c>
      <c r="V1206" s="37" t="s">
        <v>72</v>
      </c>
      <c r="W1206" s="37" t="s">
        <v>56</v>
      </c>
      <c r="X1206" s="38">
        <v>0.55700000000000005</v>
      </c>
      <c r="AB1206" s="39">
        <v>4.26</v>
      </c>
      <c r="AC1206" s="39">
        <v>0.65</v>
      </c>
      <c r="AD1206" s="37" t="s">
        <v>15550</v>
      </c>
      <c r="AE1206" s="37" t="s">
        <v>1786</v>
      </c>
      <c r="AF1206" s="37" t="s">
        <v>90</v>
      </c>
      <c r="AG1206" s="37" t="s">
        <v>361</v>
      </c>
    </row>
    <row r="1207" spans="1:33" hidden="1" x14ac:dyDescent="0.2">
      <c r="A1207" s="37" t="s">
        <v>15549</v>
      </c>
      <c r="B1207" s="37" t="s">
        <v>15181</v>
      </c>
      <c r="C1207" s="37" t="s">
        <v>15548</v>
      </c>
      <c r="D1207" s="37" t="s">
        <v>15547</v>
      </c>
      <c r="E1207" s="37" t="s">
        <v>15546</v>
      </c>
      <c r="F1207" s="40">
        <v>44117</v>
      </c>
      <c r="G1207" s="40">
        <v>44165</v>
      </c>
      <c r="H1207" s="37">
        <v>18</v>
      </c>
      <c r="I1207" s="37" t="s">
        <v>162</v>
      </c>
      <c r="J1207" s="37" t="s">
        <v>54</v>
      </c>
      <c r="L1207" s="39">
        <v>10.1</v>
      </c>
      <c r="M1207" s="38">
        <v>0.75</v>
      </c>
      <c r="N1207" s="37" t="s">
        <v>79</v>
      </c>
      <c r="O1207" s="37" t="s">
        <v>48</v>
      </c>
      <c r="P1207" s="37">
        <v>143.80000000000001</v>
      </c>
      <c r="Q1207" s="40">
        <v>44333</v>
      </c>
      <c r="R1207" s="40">
        <v>44714</v>
      </c>
      <c r="S1207" s="40">
        <v>44491</v>
      </c>
      <c r="T1207" s="37">
        <v>723</v>
      </c>
      <c r="U1207" s="41">
        <v>4.9800000000000004</v>
      </c>
      <c r="V1207" s="37" t="s">
        <v>140</v>
      </c>
      <c r="W1207" s="37" t="s">
        <v>48</v>
      </c>
      <c r="X1207" s="38">
        <v>0.85899999999999999</v>
      </c>
      <c r="AB1207" s="39">
        <v>1.86</v>
      </c>
      <c r="AC1207" s="39">
        <v>0.22</v>
      </c>
      <c r="AD1207" s="37" t="s">
        <v>15545</v>
      </c>
      <c r="AE1207" s="37" t="s">
        <v>1865</v>
      </c>
      <c r="AF1207" s="37" t="s">
        <v>52</v>
      </c>
      <c r="AG1207" s="37" t="s">
        <v>15544</v>
      </c>
    </row>
    <row r="1208" spans="1:33" hidden="1" x14ac:dyDescent="0.2">
      <c r="A1208" s="37" t="s">
        <v>15543</v>
      </c>
      <c r="B1208" s="37" t="s">
        <v>15181</v>
      </c>
      <c r="C1208" s="37" t="s">
        <v>15542</v>
      </c>
      <c r="D1208" s="37" t="s">
        <v>15541</v>
      </c>
      <c r="E1208" s="37" t="s">
        <v>15540</v>
      </c>
      <c r="F1208" s="40">
        <v>44139</v>
      </c>
      <c r="G1208" s="40">
        <v>44167</v>
      </c>
      <c r="H1208" s="37">
        <v>24</v>
      </c>
      <c r="I1208" s="37" t="s">
        <v>53</v>
      </c>
      <c r="J1208" s="37" t="s">
        <v>54</v>
      </c>
      <c r="L1208" s="39">
        <v>10</v>
      </c>
      <c r="M1208" s="38">
        <v>0.33329999999999999</v>
      </c>
      <c r="N1208" s="37" t="s">
        <v>79</v>
      </c>
      <c r="O1208" s="37" t="s">
        <v>48</v>
      </c>
      <c r="P1208" s="37">
        <v>345</v>
      </c>
      <c r="Q1208" s="40">
        <v>44257</v>
      </c>
      <c r="R1208" s="40">
        <v>44899</v>
      </c>
      <c r="S1208" s="40">
        <v>44405</v>
      </c>
      <c r="T1208" s="42">
        <v>3030</v>
      </c>
      <c r="U1208" s="41">
        <v>8.7799999999999994</v>
      </c>
      <c r="V1208" s="37" t="s">
        <v>235</v>
      </c>
      <c r="W1208" s="37" t="s">
        <v>56</v>
      </c>
      <c r="X1208" s="38">
        <v>0.85499999999999998</v>
      </c>
      <c r="AB1208" s="39">
        <v>2.48</v>
      </c>
      <c r="AC1208" s="39">
        <v>0.47</v>
      </c>
      <c r="AD1208" s="37" t="s">
        <v>15539</v>
      </c>
      <c r="AE1208" s="37" t="s">
        <v>1786</v>
      </c>
      <c r="AF1208" s="37" t="s">
        <v>74</v>
      </c>
      <c r="AG1208" s="37" t="s">
        <v>118</v>
      </c>
    </row>
    <row r="1209" spans="1:33" hidden="1" x14ac:dyDescent="0.2">
      <c r="A1209" s="37" t="s">
        <v>15538</v>
      </c>
      <c r="B1209" s="37" t="s">
        <v>15181</v>
      </c>
      <c r="C1209" s="37" t="s">
        <v>15537</v>
      </c>
      <c r="D1209" s="37" t="s">
        <v>15536</v>
      </c>
      <c r="E1209" s="37" t="s">
        <v>15535</v>
      </c>
      <c r="F1209" s="40">
        <v>44147</v>
      </c>
      <c r="G1209" s="40">
        <v>44167</v>
      </c>
      <c r="H1209" s="37">
        <v>24</v>
      </c>
      <c r="I1209" s="37" t="s">
        <v>69</v>
      </c>
      <c r="J1209" s="37" t="s">
        <v>54</v>
      </c>
      <c r="L1209" s="39">
        <v>10</v>
      </c>
      <c r="M1209" s="38">
        <v>0.5</v>
      </c>
      <c r="N1209" s="37" t="s">
        <v>49</v>
      </c>
      <c r="O1209" s="37" t="s">
        <v>56</v>
      </c>
      <c r="P1209" s="37">
        <v>230</v>
      </c>
      <c r="Q1209" s="40">
        <v>44249</v>
      </c>
      <c r="R1209" s="40">
        <v>44899</v>
      </c>
      <c r="S1209" s="40">
        <v>44390</v>
      </c>
      <c r="T1209" s="42">
        <v>1128</v>
      </c>
      <c r="U1209" s="41">
        <v>4.9000000000000004</v>
      </c>
      <c r="V1209" s="37" t="s">
        <v>57</v>
      </c>
      <c r="W1209" s="37" t="s">
        <v>56</v>
      </c>
      <c r="X1209" s="38">
        <v>0</v>
      </c>
      <c r="AB1209" s="39">
        <v>14.82</v>
      </c>
      <c r="AD1209" s="37" t="s">
        <v>15534</v>
      </c>
      <c r="AE1209" s="37" t="s">
        <v>1844</v>
      </c>
      <c r="AF1209" s="37" t="s">
        <v>112</v>
      </c>
      <c r="AG1209" s="37" t="s">
        <v>15533</v>
      </c>
    </row>
    <row r="1210" spans="1:33" hidden="1" x14ac:dyDescent="0.2">
      <c r="A1210" s="37" t="s">
        <v>15532</v>
      </c>
      <c r="B1210" s="37" t="s">
        <v>15181</v>
      </c>
      <c r="C1210" s="37" t="s">
        <v>15531</v>
      </c>
      <c r="D1210" s="37" t="s">
        <v>15530</v>
      </c>
      <c r="E1210" s="37" t="s">
        <v>15529</v>
      </c>
      <c r="F1210" s="40">
        <v>44139</v>
      </c>
      <c r="G1210" s="40">
        <v>44168</v>
      </c>
      <c r="H1210" s="37">
        <v>24</v>
      </c>
      <c r="I1210" s="37" t="s">
        <v>53</v>
      </c>
      <c r="J1210" s="37" t="s">
        <v>54</v>
      </c>
      <c r="L1210" s="39">
        <v>10</v>
      </c>
      <c r="M1210" s="38">
        <v>0.33329999999999999</v>
      </c>
      <c r="N1210" s="37" t="s">
        <v>79</v>
      </c>
      <c r="O1210" s="37" t="s">
        <v>48</v>
      </c>
      <c r="P1210" s="37">
        <v>253</v>
      </c>
      <c r="Q1210" s="40">
        <v>44323</v>
      </c>
      <c r="R1210" s="40">
        <v>44902</v>
      </c>
      <c r="S1210" s="40">
        <v>44488</v>
      </c>
      <c r="T1210" s="42">
        <v>1036</v>
      </c>
      <c r="U1210" s="41">
        <v>4.09</v>
      </c>
      <c r="V1210" s="37" t="s">
        <v>49</v>
      </c>
      <c r="W1210" s="37" t="s">
        <v>56</v>
      </c>
      <c r="X1210" s="38">
        <v>0.40100000000000002</v>
      </c>
      <c r="AB1210" s="39">
        <v>8.08</v>
      </c>
      <c r="AC1210" s="39">
        <v>2.1</v>
      </c>
      <c r="AD1210" s="37" t="s">
        <v>15528</v>
      </c>
      <c r="AE1210" s="37" t="s">
        <v>1796</v>
      </c>
      <c r="AF1210" s="37" t="s">
        <v>52</v>
      </c>
      <c r="AG1210" s="37" t="s">
        <v>118</v>
      </c>
    </row>
    <row r="1211" spans="1:33" hidden="1" x14ac:dyDescent="0.2">
      <c r="A1211" s="37" t="s">
        <v>15527</v>
      </c>
      <c r="B1211" s="37" t="s">
        <v>15181</v>
      </c>
      <c r="C1211" s="37" t="s">
        <v>15526</v>
      </c>
      <c r="D1211" s="37" t="s">
        <v>15525</v>
      </c>
      <c r="E1211" s="37" t="s">
        <v>15524</v>
      </c>
      <c r="F1211" s="40">
        <v>44152</v>
      </c>
      <c r="G1211" s="40">
        <v>44168</v>
      </c>
      <c r="H1211" s="37">
        <v>24</v>
      </c>
      <c r="I1211" s="37" t="s">
        <v>176</v>
      </c>
      <c r="J1211" s="37" t="s">
        <v>54</v>
      </c>
      <c r="L1211" s="39">
        <v>10</v>
      </c>
      <c r="M1211" s="38">
        <v>0.25</v>
      </c>
      <c r="N1211" s="37" t="s">
        <v>49</v>
      </c>
      <c r="O1211" s="37" t="s">
        <v>48</v>
      </c>
      <c r="P1211" s="37">
        <v>345</v>
      </c>
      <c r="Q1211" s="40">
        <v>44278</v>
      </c>
      <c r="R1211" s="40">
        <v>44902</v>
      </c>
      <c r="S1211" s="40">
        <v>44468</v>
      </c>
      <c r="T1211" s="42">
        <v>1614</v>
      </c>
      <c r="U1211" s="41">
        <v>4.68</v>
      </c>
      <c r="V1211" s="37" t="s">
        <v>49</v>
      </c>
      <c r="W1211" s="37" t="s">
        <v>48</v>
      </c>
      <c r="X1211" s="38">
        <v>0.52800000000000002</v>
      </c>
      <c r="AB1211" s="39">
        <v>7.25</v>
      </c>
      <c r="AC1211" s="39">
        <v>1.6</v>
      </c>
      <c r="AD1211" s="37" t="s">
        <v>15523</v>
      </c>
      <c r="AE1211" s="37" t="s">
        <v>1782</v>
      </c>
      <c r="AF1211" s="37" t="s">
        <v>51</v>
      </c>
      <c r="AG1211" s="37" t="s">
        <v>15522</v>
      </c>
    </row>
    <row r="1212" spans="1:33" hidden="1" x14ac:dyDescent="0.2">
      <c r="A1212" s="37" t="s">
        <v>15521</v>
      </c>
      <c r="B1212" s="37" t="s">
        <v>15181</v>
      </c>
      <c r="C1212" s="37" t="s">
        <v>15520</v>
      </c>
      <c r="D1212" s="37" t="s">
        <v>15519</v>
      </c>
      <c r="E1212" s="37" t="s">
        <v>15518</v>
      </c>
      <c r="F1212" s="40">
        <v>44154</v>
      </c>
      <c r="G1212" s="40">
        <v>44173</v>
      </c>
      <c r="H1212" s="37">
        <v>24</v>
      </c>
      <c r="I1212" s="37" t="s">
        <v>69</v>
      </c>
      <c r="J1212" s="37" t="s">
        <v>54</v>
      </c>
      <c r="L1212" s="39">
        <v>10</v>
      </c>
      <c r="M1212" s="38">
        <v>0.5</v>
      </c>
      <c r="N1212" s="37" t="s">
        <v>79</v>
      </c>
      <c r="O1212" s="37" t="s">
        <v>93</v>
      </c>
      <c r="P1212" s="37">
        <v>125</v>
      </c>
      <c r="Q1212" s="40">
        <v>44368</v>
      </c>
      <c r="R1212" s="40">
        <v>44905</v>
      </c>
      <c r="S1212" s="40">
        <v>44530</v>
      </c>
      <c r="T1212" s="37">
        <v>353</v>
      </c>
      <c r="U1212" s="41">
        <v>2.82</v>
      </c>
      <c r="V1212" s="37" t="s">
        <v>140</v>
      </c>
      <c r="W1212" s="37" t="s">
        <v>48</v>
      </c>
      <c r="X1212" s="38">
        <v>0.68700000000000006</v>
      </c>
      <c r="AB1212" s="39">
        <v>4.8499999999999996</v>
      </c>
      <c r="AC1212" s="39">
        <v>0.46</v>
      </c>
      <c r="AD1212" s="37" t="s">
        <v>15517</v>
      </c>
      <c r="AE1212" s="37" t="s">
        <v>1781</v>
      </c>
      <c r="AF1212" s="37" t="s">
        <v>87</v>
      </c>
      <c r="AG1212" s="37" t="s">
        <v>15516</v>
      </c>
    </row>
    <row r="1213" spans="1:33" hidden="1" x14ac:dyDescent="0.2">
      <c r="A1213" s="37" t="s">
        <v>15515</v>
      </c>
      <c r="B1213" s="37" t="s">
        <v>15181</v>
      </c>
      <c r="C1213" s="37" t="s">
        <v>15514</v>
      </c>
      <c r="D1213" s="37" t="s">
        <v>15513</v>
      </c>
      <c r="E1213" s="37" t="s">
        <v>15512</v>
      </c>
      <c r="F1213" s="40">
        <v>44155</v>
      </c>
      <c r="G1213" s="40">
        <v>44173</v>
      </c>
      <c r="H1213" s="37">
        <v>24</v>
      </c>
      <c r="I1213" s="37" t="s">
        <v>53</v>
      </c>
      <c r="J1213" s="37" t="s">
        <v>54</v>
      </c>
      <c r="L1213" s="39">
        <v>10</v>
      </c>
      <c r="M1213" s="38">
        <v>0.33329999999999999</v>
      </c>
      <c r="N1213" s="37" t="s">
        <v>72</v>
      </c>
      <c r="O1213" s="37" t="s">
        <v>48</v>
      </c>
      <c r="P1213" s="37">
        <v>287.5</v>
      </c>
      <c r="Q1213" s="40">
        <v>44251</v>
      </c>
      <c r="R1213" s="40">
        <v>44905</v>
      </c>
      <c r="S1213" s="40">
        <v>44398</v>
      </c>
      <c r="T1213" s="42">
        <v>2234</v>
      </c>
      <c r="U1213" s="41">
        <v>7.77</v>
      </c>
      <c r="V1213" s="37" t="s">
        <v>66</v>
      </c>
      <c r="W1213" s="37" t="s">
        <v>56</v>
      </c>
      <c r="X1213" s="38">
        <v>0.80900000000000005</v>
      </c>
      <c r="AB1213" s="39">
        <v>3.33</v>
      </c>
      <c r="AC1213" s="39">
        <v>0.47</v>
      </c>
      <c r="AD1213" s="37" t="s">
        <v>15511</v>
      </c>
      <c r="AE1213" s="37" t="s">
        <v>1782</v>
      </c>
      <c r="AF1213" s="37" t="s">
        <v>96</v>
      </c>
      <c r="AG1213" s="37" t="s">
        <v>15510</v>
      </c>
    </row>
    <row r="1214" spans="1:33" hidden="1" x14ac:dyDescent="0.2">
      <c r="A1214" s="37" t="s">
        <v>15509</v>
      </c>
      <c r="B1214" s="37" t="s">
        <v>15181</v>
      </c>
      <c r="C1214" s="37" t="s">
        <v>15508</v>
      </c>
      <c r="D1214" s="37" t="s">
        <v>15507</v>
      </c>
      <c r="E1214" s="37" t="s">
        <v>15506</v>
      </c>
      <c r="F1214" s="40">
        <v>44155</v>
      </c>
      <c r="G1214" s="40">
        <v>44174</v>
      </c>
      <c r="H1214" s="37" t="s">
        <v>150</v>
      </c>
      <c r="I1214" s="37" t="s">
        <v>119</v>
      </c>
      <c r="J1214" s="37" t="s">
        <v>54</v>
      </c>
      <c r="L1214" s="39">
        <v>10</v>
      </c>
      <c r="M1214" s="38">
        <v>0.2</v>
      </c>
      <c r="N1214" s="37" t="s">
        <v>49</v>
      </c>
      <c r="O1214" s="37" t="s">
        <v>48</v>
      </c>
      <c r="P1214" s="37">
        <v>275</v>
      </c>
      <c r="Q1214" s="40">
        <v>44238</v>
      </c>
      <c r="R1214" s="40">
        <v>44906</v>
      </c>
      <c r="S1214" s="40">
        <v>44407</v>
      </c>
      <c r="T1214" s="42">
        <v>1355</v>
      </c>
      <c r="U1214" s="41">
        <v>4.93</v>
      </c>
      <c r="V1214" s="37" t="s">
        <v>147</v>
      </c>
      <c r="W1214" s="37" t="s">
        <v>56</v>
      </c>
      <c r="X1214" s="38">
        <v>0.46600000000000003</v>
      </c>
      <c r="AB1214" s="39">
        <v>4.5999999999999996</v>
      </c>
      <c r="AD1214" s="37" t="s">
        <v>15505</v>
      </c>
      <c r="AE1214" s="37" t="s">
        <v>1814</v>
      </c>
      <c r="AF1214" s="37" t="s">
        <v>52</v>
      </c>
      <c r="AG1214" s="37" t="s">
        <v>49</v>
      </c>
    </row>
    <row r="1215" spans="1:33" hidden="1" x14ac:dyDescent="0.2">
      <c r="A1215" s="37" t="s">
        <v>15504</v>
      </c>
      <c r="B1215" s="37" t="s">
        <v>15181</v>
      </c>
      <c r="C1215" s="37" t="s">
        <v>15503</v>
      </c>
      <c r="D1215" s="37" t="s">
        <v>15502</v>
      </c>
      <c r="E1215" s="37" t="s">
        <v>15501</v>
      </c>
      <c r="F1215" s="40">
        <v>44110</v>
      </c>
      <c r="G1215" s="40">
        <v>44175</v>
      </c>
      <c r="H1215" s="37">
        <v>24</v>
      </c>
      <c r="I1215" s="37" t="s">
        <v>53</v>
      </c>
      <c r="J1215" s="37" t="s">
        <v>54</v>
      </c>
      <c r="L1215" s="39">
        <v>10</v>
      </c>
      <c r="M1215" s="38">
        <v>0.33329999999999999</v>
      </c>
      <c r="N1215" s="37" t="s">
        <v>79</v>
      </c>
      <c r="O1215" s="37" t="s">
        <v>48</v>
      </c>
      <c r="P1215" s="37">
        <v>345</v>
      </c>
      <c r="Q1215" s="40">
        <v>44251</v>
      </c>
      <c r="R1215" s="40">
        <v>44909</v>
      </c>
      <c r="S1215" s="40">
        <v>44431</v>
      </c>
      <c r="T1215" s="42">
        <v>8000</v>
      </c>
      <c r="U1215" s="41">
        <v>23.19</v>
      </c>
      <c r="V1215" s="37" t="s">
        <v>57</v>
      </c>
      <c r="W1215" s="37" t="s">
        <v>167</v>
      </c>
      <c r="X1215" s="38">
        <v>0.68400000000000005</v>
      </c>
      <c r="AB1215" s="39">
        <v>8.4700000000000006</v>
      </c>
      <c r="AC1215" s="39">
        <v>1.94</v>
      </c>
      <c r="AD1215" s="37" t="s">
        <v>15500</v>
      </c>
      <c r="AE1215" s="37" t="s">
        <v>1818</v>
      </c>
      <c r="AF1215" s="37" t="s">
        <v>96</v>
      </c>
      <c r="AG1215" s="37" t="s">
        <v>118</v>
      </c>
    </row>
    <row r="1216" spans="1:33" hidden="1" x14ac:dyDescent="0.2">
      <c r="A1216" s="37" t="s">
        <v>15499</v>
      </c>
      <c r="B1216" s="37" t="s">
        <v>15181</v>
      </c>
      <c r="C1216" s="37" t="s">
        <v>15498</v>
      </c>
      <c r="D1216" s="37" t="s">
        <v>15497</v>
      </c>
      <c r="E1216" s="37" t="s">
        <v>15496</v>
      </c>
      <c r="F1216" s="40">
        <v>44109</v>
      </c>
      <c r="G1216" s="40">
        <v>44176</v>
      </c>
      <c r="H1216" s="37">
        <v>24</v>
      </c>
      <c r="I1216" s="37" t="s">
        <v>119</v>
      </c>
      <c r="J1216" s="37" t="s">
        <v>54</v>
      </c>
      <c r="L1216" s="39">
        <v>10</v>
      </c>
      <c r="M1216" s="38">
        <v>0.2</v>
      </c>
      <c r="N1216" s="37" t="s">
        <v>79</v>
      </c>
      <c r="O1216" s="37" t="s">
        <v>48</v>
      </c>
      <c r="P1216" s="37">
        <v>345</v>
      </c>
      <c r="Q1216" s="40">
        <v>44235</v>
      </c>
      <c r="R1216" s="40">
        <v>44910</v>
      </c>
      <c r="S1216" s="40">
        <v>44399</v>
      </c>
      <c r="T1216" s="42">
        <v>2260</v>
      </c>
      <c r="U1216" s="41">
        <v>6.55</v>
      </c>
      <c r="V1216" s="37" t="s">
        <v>49</v>
      </c>
      <c r="W1216" s="37" t="s">
        <v>56</v>
      </c>
      <c r="X1216" s="38">
        <v>3.0000000000000001E-3</v>
      </c>
      <c r="AB1216" s="39">
        <v>6.98</v>
      </c>
      <c r="AD1216" s="37" t="s">
        <v>15495</v>
      </c>
      <c r="AE1216" s="37" t="s">
        <v>1814</v>
      </c>
      <c r="AF1216" s="37" t="s">
        <v>82</v>
      </c>
      <c r="AG1216" s="37" t="s">
        <v>118</v>
      </c>
    </row>
    <row r="1217" spans="1:33" hidden="1" x14ac:dyDescent="0.2">
      <c r="A1217" s="37" t="s">
        <v>15494</v>
      </c>
      <c r="B1217" s="37" t="s">
        <v>15181</v>
      </c>
      <c r="C1217" s="37" t="s">
        <v>15493</v>
      </c>
      <c r="D1217" s="37" t="s">
        <v>15492</v>
      </c>
      <c r="E1217" s="37" t="s">
        <v>15491</v>
      </c>
      <c r="F1217" s="40">
        <v>44112</v>
      </c>
      <c r="G1217" s="40">
        <v>44176</v>
      </c>
      <c r="H1217" s="37">
        <v>18</v>
      </c>
      <c r="I1217" s="37" t="s">
        <v>69</v>
      </c>
      <c r="J1217" s="37" t="s">
        <v>54</v>
      </c>
      <c r="L1217" s="39">
        <v>10.199999999999999</v>
      </c>
      <c r="M1217" s="38">
        <v>0.5</v>
      </c>
      <c r="N1217" s="37" t="s">
        <v>156</v>
      </c>
      <c r="O1217" s="37" t="s">
        <v>48</v>
      </c>
      <c r="P1217" s="37">
        <v>172.5</v>
      </c>
      <c r="Q1217" s="40">
        <v>44377</v>
      </c>
      <c r="R1217" s="40">
        <v>44727</v>
      </c>
      <c r="S1217" s="40">
        <v>44603</v>
      </c>
      <c r="T1217" s="42">
        <v>1052</v>
      </c>
      <c r="U1217" s="41">
        <v>5.98</v>
      </c>
      <c r="V1217" s="37" t="s">
        <v>156</v>
      </c>
      <c r="W1217" s="37" t="s">
        <v>48</v>
      </c>
      <c r="X1217" s="38">
        <v>0.98499999999999999</v>
      </c>
      <c r="AB1217" s="39">
        <v>17.850000000000001</v>
      </c>
      <c r="AC1217" s="39">
        <v>1.49</v>
      </c>
      <c r="AD1217" s="37" t="s">
        <v>15490</v>
      </c>
      <c r="AE1217" s="37" t="s">
        <v>1828</v>
      </c>
      <c r="AF1217" s="37" t="s">
        <v>149</v>
      </c>
      <c r="AG1217" s="37" t="s">
        <v>15489</v>
      </c>
    </row>
    <row r="1218" spans="1:33" hidden="1" x14ac:dyDescent="0.2">
      <c r="A1218" s="37" t="s">
        <v>15488</v>
      </c>
      <c r="B1218" s="37" t="s">
        <v>15181</v>
      </c>
      <c r="C1218" s="37" t="s">
        <v>15487</v>
      </c>
      <c r="D1218" s="37" t="s">
        <v>15486</v>
      </c>
      <c r="E1218" s="37" t="s">
        <v>15485</v>
      </c>
      <c r="F1218" s="40">
        <v>44144</v>
      </c>
      <c r="G1218" s="40">
        <v>44176</v>
      </c>
      <c r="H1218" s="37" t="s">
        <v>150</v>
      </c>
      <c r="I1218" s="37" t="s">
        <v>176</v>
      </c>
      <c r="J1218" s="37" t="s">
        <v>15484</v>
      </c>
      <c r="L1218" s="39">
        <v>10</v>
      </c>
      <c r="M1218" s="38">
        <v>0.25</v>
      </c>
      <c r="N1218" s="37" t="s">
        <v>235</v>
      </c>
      <c r="O1218" s="37" t="s">
        <v>48</v>
      </c>
      <c r="P1218" s="37">
        <v>402.5</v>
      </c>
      <c r="Q1218" s="40">
        <v>44390</v>
      </c>
      <c r="R1218" s="40">
        <v>44910</v>
      </c>
      <c r="S1218" s="40">
        <v>44539</v>
      </c>
      <c r="T1218" s="42">
        <v>1627</v>
      </c>
      <c r="U1218" s="41">
        <v>4.04</v>
      </c>
      <c r="V1218" s="37" t="s">
        <v>57</v>
      </c>
      <c r="W1218" s="37" t="s">
        <v>56</v>
      </c>
      <c r="X1218" s="38">
        <v>0.47499999999999998</v>
      </c>
      <c r="AB1218" s="39">
        <v>7.89</v>
      </c>
      <c r="AC1218" s="39">
        <v>1.64</v>
      </c>
      <c r="AD1218" s="37" t="s">
        <v>15483</v>
      </c>
      <c r="AE1218" s="37" t="s">
        <v>1811</v>
      </c>
      <c r="AF1218" s="37" t="s">
        <v>518</v>
      </c>
      <c r="AG1218" s="37" t="s">
        <v>15482</v>
      </c>
    </row>
    <row r="1219" spans="1:33" hidden="1" x14ac:dyDescent="0.2">
      <c r="A1219" s="37" t="s">
        <v>15481</v>
      </c>
      <c r="B1219" s="37" t="s">
        <v>15181</v>
      </c>
      <c r="C1219" s="37" t="s">
        <v>15480</v>
      </c>
      <c r="D1219" s="37" t="s">
        <v>15479</v>
      </c>
      <c r="E1219" s="37" t="s">
        <v>15478</v>
      </c>
      <c r="F1219" s="40">
        <v>44159</v>
      </c>
      <c r="G1219" s="40">
        <v>44176</v>
      </c>
      <c r="H1219" s="37">
        <v>24</v>
      </c>
      <c r="I1219" s="37" t="s">
        <v>69</v>
      </c>
      <c r="J1219" s="37" t="s">
        <v>54</v>
      </c>
      <c r="L1219" s="39">
        <v>10</v>
      </c>
      <c r="M1219" s="38">
        <v>0.5</v>
      </c>
      <c r="N1219" s="37" t="s">
        <v>79</v>
      </c>
      <c r="O1219" s="37" t="s">
        <v>48</v>
      </c>
      <c r="P1219" s="37">
        <v>115</v>
      </c>
      <c r="Q1219" s="40">
        <v>44300</v>
      </c>
      <c r="R1219" s="40">
        <v>44910</v>
      </c>
      <c r="S1219" s="40">
        <v>44405</v>
      </c>
      <c r="T1219" s="37">
        <v>788</v>
      </c>
      <c r="U1219" s="41">
        <v>6.86</v>
      </c>
      <c r="V1219" s="37" t="s">
        <v>140</v>
      </c>
      <c r="W1219" s="37" t="s">
        <v>48</v>
      </c>
      <c r="X1219" s="38">
        <v>0.89500000000000002</v>
      </c>
      <c r="AB1219" s="39">
        <v>7.05</v>
      </c>
      <c r="AC1219" s="39">
        <v>1.34</v>
      </c>
      <c r="AD1219" s="37" t="s">
        <v>15477</v>
      </c>
      <c r="AE1219" s="37" t="s">
        <v>2121</v>
      </c>
      <c r="AF1219" s="37" t="s">
        <v>112</v>
      </c>
      <c r="AG1219" s="37" t="s">
        <v>448</v>
      </c>
    </row>
    <row r="1220" spans="1:33" hidden="1" x14ac:dyDescent="0.2">
      <c r="A1220" s="37" t="s">
        <v>15476</v>
      </c>
      <c r="B1220" s="37" t="s">
        <v>15181</v>
      </c>
      <c r="C1220" s="37" t="s">
        <v>15475</v>
      </c>
      <c r="D1220" s="37" t="s">
        <v>15474</v>
      </c>
      <c r="E1220" s="37" t="s">
        <v>15473</v>
      </c>
      <c r="F1220" s="40">
        <v>44077</v>
      </c>
      <c r="G1220" s="40">
        <v>44180</v>
      </c>
      <c r="H1220" s="37" t="s">
        <v>163</v>
      </c>
      <c r="I1220" s="37" t="s">
        <v>137</v>
      </c>
      <c r="J1220" s="37" t="s">
        <v>54</v>
      </c>
      <c r="L1220" s="39">
        <v>10.16</v>
      </c>
      <c r="M1220" s="38">
        <v>1</v>
      </c>
      <c r="N1220" s="37" t="s">
        <v>130</v>
      </c>
      <c r="O1220" s="37" t="s">
        <v>48</v>
      </c>
      <c r="P1220" s="37">
        <v>57.5</v>
      </c>
      <c r="Q1220" s="40">
        <v>44313</v>
      </c>
      <c r="R1220" s="40">
        <v>44547</v>
      </c>
      <c r="S1220" s="40">
        <v>44448</v>
      </c>
      <c r="T1220" s="37">
        <v>215</v>
      </c>
      <c r="U1220" s="41">
        <v>3.68</v>
      </c>
      <c r="V1220" s="37" t="s">
        <v>130</v>
      </c>
      <c r="W1220" s="37" t="s">
        <v>56</v>
      </c>
      <c r="X1220" s="38">
        <v>0.55900000000000005</v>
      </c>
      <c r="AB1220" s="39">
        <v>0.7</v>
      </c>
      <c r="AC1220" s="39">
        <v>0.12</v>
      </c>
      <c r="AD1220" s="37" t="s">
        <v>15472</v>
      </c>
      <c r="AE1220" s="37" t="s">
        <v>1873</v>
      </c>
      <c r="AF1220" s="37" t="s">
        <v>52</v>
      </c>
      <c r="AG1220" s="37" t="s">
        <v>15471</v>
      </c>
    </row>
    <row r="1221" spans="1:33" hidden="1" x14ac:dyDescent="0.2">
      <c r="A1221" s="37" t="s">
        <v>15470</v>
      </c>
      <c r="B1221" s="37" t="s">
        <v>15181</v>
      </c>
      <c r="C1221" s="37" t="s">
        <v>15469</v>
      </c>
      <c r="D1221" s="37" t="s">
        <v>15468</v>
      </c>
      <c r="E1221" s="37" t="s">
        <v>15467</v>
      </c>
      <c r="F1221" s="40">
        <v>44162</v>
      </c>
      <c r="G1221" s="40">
        <v>44180</v>
      </c>
      <c r="H1221" s="37">
        <v>24</v>
      </c>
      <c r="I1221" s="37" t="s">
        <v>176</v>
      </c>
      <c r="J1221" s="37" t="s">
        <v>54</v>
      </c>
      <c r="L1221" s="39">
        <v>10</v>
      </c>
      <c r="M1221" s="38">
        <v>0.25</v>
      </c>
      <c r="N1221" s="37" t="s">
        <v>49</v>
      </c>
      <c r="O1221" s="37" t="s">
        <v>48</v>
      </c>
      <c r="P1221" s="37">
        <v>373.8</v>
      </c>
      <c r="Q1221" s="40">
        <v>44314</v>
      </c>
      <c r="R1221" s="40">
        <v>44912</v>
      </c>
      <c r="S1221" s="40">
        <v>44484</v>
      </c>
      <c r="T1221" s="42">
        <v>1006</v>
      </c>
      <c r="U1221" s="41">
        <v>2.69</v>
      </c>
      <c r="V1221" s="37" t="s">
        <v>147</v>
      </c>
      <c r="W1221" s="37" t="s">
        <v>48</v>
      </c>
      <c r="X1221" s="38">
        <v>0.85299999999999998</v>
      </c>
      <c r="AB1221" s="39">
        <v>2.98</v>
      </c>
      <c r="AC1221" s="39">
        <v>0.19</v>
      </c>
      <c r="AD1221" s="37" t="s">
        <v>15466</v>
      </c>
      <c r="AE1221" s="37" t="s">
        <v>1782</v>
      </c>
      <c r="AF1221" s="37" t="s">
        <v>82</v>
      </c>
      <c r="AG1221" s="37" t="s">
        <v>246</v>
      </c>
    </row>
    <row r="1222" spans="1:33" hidden="1" x14ac:dyDescent="0.2">
      <c r="A1222" s="37" t="s">
        <v>15465</v>
      </c>
      <c r="B1222" s="37" t="s">
        <v>15181</v>
      </c>
      <c r="C1222" s="37" t="s">
        <v>15464</v>
      </c>
      <c r="D1222" s="37" t="s">
        <v>15463</v>
      </c>
      <c r="E1222" s="37" t="s">
        <v>15462</v>
      </c>
      <c r="F1222" s="40">
        <v>44166</v>
      </c>
      <c r="G1222" s="40">
        <v>44183</v>
      </c>
      <c r="H1222" s="37">
        <v>24</v>
      </c>
      <c r="I1222" s="37" t="s">
        <v>69</v>
      </c>
      <c r="J1222" s="37" t="s">
        <v>54</v>
      </c>
      <c r="L1222" s="39">
        <v>10</v>
      </c>
      <c r="M1222" s="38">
        <v>0.5</v>
      </c>
      <c r="N1222" s="37" t="s">
        <v>79</v>
      </c>
      <c r="O1222" s="37" t="s">
        <v>48</v>
      </c>
      <c r="P1222" s="37">
        <v>258.8</v>
      </c>
      <c r="Q1222" s="40">
        <v>44361</v>
      </c>
      <c r="R1222" s="40">
        <v>44917</v>
      </c>
      <c r="S1222" s="40">
        <v>44538</v>
      </c>
      <c r="T1222" s="37">
        <v>647</v>
      </c>
      <c r="U1222" s="41">
        <v>2.5</v>
      </c>
      <c r="V1222" s="37" t="s">
        <v>147</v>
      </c>
      <c r="W1222" s="37" t="s">
        <v>56</v>
      </c>
      <c r="X1222" s="38">
        <v>0.69899999999999995</v>
      </c>
      <c r="AB1222" s="39">
        <v>9.93</v>
      </c>
      <c r="AC1222" s="39">
        <v>0.96</v>
      </c>
      <c r="AD1222" s="37" t="s">
        <v>15461</v>
      </c>
      <c r="AE1222" s="37" t="s">
        <v>15460</v>
      </c>
      <c r="AF1222" s="37" t="s">
        <v>111</v>
      </c>
      <c r="AG1222" s="37" t="s">
        <v>80</v>
      </c>
    </row>
    <row r="1223" spans="1:33" hidden="1" x14ac:dyDescent="0.2">
      <c r="A1223" s="37" t="s">
        <v>15459</v>
      </c>
      <c r="B1223" s="37" t="s">
        <v>15181</v>
      </c>
      <c r="C1223" s="37" t="s">
        <v>15458</v>
      </c>
      <c r="D1223" s="37" t="s">
        <v>15457</v>
      </c>
      <c r="E1223" s="37" t="s">
        <v>15456</v>
      </c>
      <c r="F1223" s="40">
        <v>44183</v>
      </c>
      <c r="G1223" s="40">
        <v>44202</v>
      </c>
      <c r="H1223" s="37">
        <v>24</v>
      </c>
      <c r="I1223" s="37" t="s">
        <v>176</v>
      </c>
      <c r="J1223" s="37" t="s">
        <v>54</v>
      </c>
      <c r="L1223" s="39">
        <v>10</v>
      </c>
      <c r="M1223" s="38">
        <v>0.25</v>
      </c>
      <c r="N1223" s="37" t="s">
        <v>79</v>
      </c>
      <c r="O1223" s="37" t="s">
        <v>56</v>
      </c>
      <c r="P1223" s="37">
        <v>402.5</v>
      </c>
      <c r="Q1223" s="40">
        <v>44326</v>
      </c>
      <c r="R1223" s="40">
        <v>44934</v>
      </c>
      <c r="S1223" s="40">
        <v>44469</v>
      </c>
      <c r="T1223" s="42">
        <v>1351</v>
      </c>
      <c r="U1223" s="41">
        <v>3.36</v>
      </c>
      <c r="V1223" s="37" t="s">
        <v>310</v>
      </c>
      <c r="W1223" s="37" t="s">
        <v>48</v>
      </c>
      <c r="X1223" s="38">
        <v>0.76500000000000001</v>
      </c>
      <c r="AB1223" s="39">
        <v>3.44</v>
      </c>
      <c r="AC1223" s="39">
        <v>0.46</v>
      </c>
      <c r="AD1223" s="37" t="s">
        <v>15455</v>
      </c>
      <c r="AE1223" s="37" t="s">
        <v>1782</v>
      </c>
      <c r="AF1223" s="37" t="s">
        <v>51</v>
      </c>
      <c r="AG1223" s="37" t="s">
        <v>15454</v>
      </c>
    </row>
    <row r="1224" spans="1:33" hidden="1" x14ac:dyDescent="0.2">
      <c r="A1224" s="37" t="s">
        <v>15453</v>
      </c>
      <c r="B1224" s="37" t="s">
        <v>15181</v>
      </c>
      <c r="C1224" s="37" t="s">
        <v>15452</v>
      </c>
      <c r="D1224" s="37" t="s">
        <v>15451</v>
      </c>
      <c r="E1224" s="37" t="s">
        <v>15451</v>
      </c>
      <c r="F1224" s="40">
        <v>44183</v>
      </c>
      <c r="G1224" s="40">
        <v>44203</v>
      </c>
      <c r="H1224" s="37">
        <v>24</v>
      </c>
      <c r="I1224" s="37" t="s">
        <v>53</v>
      </c>
      <c r="J1224" s="37" t="s">
        <v>54</v>
      </c>
      <c r="L1224" s="39">
        <v>10</v>
      </c>
      <c r="M1224" s="38">
        <v>0.33329999999999999</v>
      </c>
      <c r="N1224" s="37" t="s">
        <v>57</v>
      </c>
      <c r="O1224" s="37" t="s">
        <v>48</v>
      </c>
      <c r="P1224" s="37">
        <v>276</v>
      </c>
      <c r="Q1224" s="40">
        <v>44390</v>
      </c>
      <c r="R1224" s="40">
        <v>44937</v>
      </c>
      <c r="S1224" s="40">
        <v>44595</v>
      </c>
      <c r="T1224" s="42">
        <v>2709</v>
      </c>
      <c r="U1224" s="41">
        <v>9.82</v>
      </c>
      <c r="V1224" s="37" t="s">
        <v>65</v>
      </c>
      <c r="W1224" s="37" t="s">
        <v>48</v>
      </c>
      <c r="X1224" s="38">
        <v>0.81399999999999995</v>
      </c>
      <c r="AB1224" s="39">
        <v>5.84</v>
      </c>
      <c r="AC1224" s="39">
        <v>0.96</v>
      </c>
      <c r="AD1224" s="37" t="s">
        <v>15450</v>
      </c>
      <c r="AE1224" s="37" t="s">
        <v>1811</v>
      </c>
      <c r="AF1224" s="37" t="s">
        <v>15449</v>
      </c>
      <c r="AG1224" s="37" t="s">
        <v>15448</v>
      </c>
    </row>
    <row r="1225" spans="1:33" hidden="1" x14ac:dyDescent="0.2">
      <c r="A1225" s="37" t="s">
        <v>15447</v>
      </c>
      <c r="B1225" s="37" t="s">
        <v>15181</v>
      </c>
      <c r="C1225" s="37" t="s">
        <v>15446</v>
      </c>
      <c r="D1225" s="37" t="s">
        <v>15445</v>
      </c>
      <c r="E1225" s="37" t="s">
        <v>15444</v>
      </c>
      <c r="F1225" s="40">
        <v>44183</v>
      </c>
      <c r="G1225" s="40">
        <v>44204</v>
      </c>
      <c r="H1225" s="37">
        <v>24</v>
      </c>
      <c r="I1225" s="37" t="s">
        <v>119</v>
      </c>
      <c r="J1225" s="37" t="s">
        <v>54</v>
      </c>
      <c r="L1225" s="39">
        <v>10</v>
      </c>
      <c r="M1225" s="38">
        <v>0.2</v>
      </c>
      <c r="N1225" s="37" t="s">
        <v>57</v>
      </c>
      <c r="O1225" s="37" t="s">
        <v>48</v>
      </c>
      <c r="P1225" s="37">
        <v>316.3</v>
      </c>
      <c r="Q1225" s="40">
        <v>44328</v>
      </c>
      <c r="R1225" s="40">
        <v>44938</v>
      </c>
      <c r="S1225" s="40">
        <v>44505</v>
      </c>
      <c r="T1225" s="42">
        <v>2277</v>
      </c>
      <c r="U1225" s="41">
        <v>7.2</v>
      </c>
      <c r="V1225" s="37" t="s">
        <v>65</v>
      </c>
      <c r="W1225" s="37" t="s">
        <v>48</v>
      </c>
      <c r="X1225" s="38">
        <v>0.67200000000000004</v>
      </c>
      <c r="AB1225" s="39">
        <v>3.49</v>
      </c>
      <c r="AC1225" s="39">
        <v>0.53</v>
      </c>
      <c r="AD1225" s="37" t="s">
        <v>15443</v>
      </c>
      <c r="AE1225" s="37" t="s">
        <v>1798</v>
      </c>
      <c r="AF1225" s="37" t="s">
        <v>90</v>
      </c>
      <c r="AG1225" s="37" t="s">
        <v>15442</v>
      </c>
    </row>
    <row r="1226" spans="1:33" hidden="1" x14ac:dyDescent="0.2">
      <c r="A1226" s="37" t="s">
        <v>15441</v>
      </c>
      <c r="B1226" s="37" t="s">
        <v>15181</v>
      </c>
      <c r="C1226" s="37" t="s">
        <v>15440</v>
      </c>
      <c r="D1226" s="37" t="s">
        <v>15439</v>
      </c>
      <c r="E1226" s="37" t="s">
        <v>15438</v>
      </c>
      <c r="F1226" s="40">
        <v>44183</v>
      </c>
      <c r="G1226" s="40">
        <v>44204</v>
      </c>
      <c r="H1226" s="37">
        <v>24</v>
      </c>
      <c r="I1226" s="37" t="s">
        <v>53</v>
      </c>
      <c r="J1226" s="37" t="s">
        <v>54</v>
      </c>
      <c r="L1226" s="39">
        <v>10</v>
      </c>
      <c r="M1226" s="38">
        <v>0.33329999999999999</v>
      </c>
      <c r="N1226" s="37" t="s">
        <v>130</v>
      </c>
      <c r="O1226" s="37" t="s">
        <v>48</v>
      </c>
      <c r="P1226" s="37">
        <v>175</v>
      </c>
      <c r="Q1226" s="40">
        <v>44343</v>
      </c>
      <c r="R1226" s="40">
        <v>44938</v>
      </c>
      <c r="S1226" s="40">
        <v>44433</v>
      </c>
      <c r="T1226" s="37">
        <v>419</v>
      </c>
      <c r="U1226" s="41">
        <v>2.39</v>
      </c>
      <c r="V1226" s="37" t="s">
        <v>130</v>
      </c>
      <c r="W1226" s="37" t="s">
        <v>56</v>
      </c>
      <c r="X1226" s="38">
        <v>0.97</v>
      </c>
      <c r="AB1226" s="39">
        <v>4.18</v>
      </c>
      <c r="AC1226" s="39">
        <v>0.33</v>
      </c>
      <c r="AD1226" s="37" t="s">
        <v>15437</v>
      </c>
      <c r="AE1226" s="37" t="s">
        <v>1419</v>
      </c>
      <c r="AF1226" s="37" t="s">
        <v>75</v>
      </c>
      <c r="AG1226" s="37" t="s">
        <v>15436</v>
      </c>
    </row>
    <row r="1227" spans="1:33" hidden="1" x14ac:dyDescent="0.2">
      <c r="A1227" s="37" t="s">
        <v>15435</v>
      </c>
      <c r="B1227" s="37" t="s">
        <v>15181</v>
      </c>
      <c r="C1227" s="37" t="s">
        <v>15434</v>
      </c>
      <c r="D1227" s="37" t="s">
        <v>15433</v>
      </c>
      <c r="E1227" s="37" t="s">
        <v>15432</v>
      </c>
      <c r="F1227" s="40">
        <v>44186</v>
      </c>
      <c r="G1227" s="40">
        <v>44204</v>
      </c>
      <c r="H1227" s="37" t="s">
        <v>15431</v>
      </c>
      <c r="I1227" s="37" t="s">
        <v>107</v>
      </c>
      <c r="K1227" s="37" t="s">
        <v>2066</v>
      </c>
      <c r="L1227" s="39">
        <v>10</v>
      </c>
      <c r="M1227" s="37" t="s">
        <v>1887</v>
      </c>
      <c r="N1227" s="37" t="s">
        <v>79</v>
      </c>
      <c r="O1227" s="37" t="s">
        <v>56</v>
      </c>
      <c r="P1227" s="37">
        <v>57.5</v>
      </c>
      <c r="Q1227" s="40">
        <v>44293</v>
      </c>
      <c r="R1227" s="40">
        <v>44663</v>
      </c>
      <c r="S1227" s="40">
        <v>44497</v>
      </c>
      <c r="T1227" s="37">
        <v>184</v>
      </c>
      <c r="U1227" s="41">
        <v>3.2</v>
      </c>
      <c r="V1227" s="37" t="s">
        <v>130</v>
      </c>
      <c r="W1227" s="37" t="s">
        <v>56</v>
      </c>
      <c r="X1227" s="38">
        <v>0.83899999999999997</v>
      </c>
      <c r="AB1227" s="39">
        <v>2.42</v>
      </c>
      <c r="AE1227" s="37" t="s">
        <v>1379</v>
      </c>
      <c r="AF1227" s="37" t="s">
        <v>112</v>
      </c>
      <c r="AG1227" s="37" t="s">
        <v>742</v>
      </c>
    </row>
    <row r="1228" spans="1:33" hidden="1" x14ac:dyDescent="0.2">
      <c r="A1228" s="37" t="s">
        <v>15430</v>
      </c>
      <c r="B1228" s="37" t="s">
        <v>15181</v>
      </c>
      <c r="C1228" s="37" t="s">
        <v>15429</v>
      </c>
      <c r="D1228" s="37" t="s">
        <v>15428</v>
      </c>
      <c r="E1228" s="37" t="s">
        <v>15427</v>
      </c>
      <c r="F1228" s="40">
        <v>44172</v>
      </c>
      <c r="G1228" s="40">
        <v>44208</v>
      </c>
      <c r="H1228" s="37" t="s">
        <v>15426</v>
      </c>
      <c r="I1228" s="37" t="s">
        <v>69</v>
      </c>
      <c r="J1228" s="37" t="s">
        <v>54</v>
      </c>
      <c r="L1228" s="39">
        <v>10.1</v>
      </c>
      <c r="M1228" s="38">
        <v>0.5</v>
      </c>
      <c r="N1228" s="37" t="s">
        <v>130</v>
      </c>
      <c r="O1228" s="37" t="s">
        <v>48</v>
      </c>
      <c r="P1228" s="37">
        <v>115</v>
      </c>
      <c r="Q1228" s="40">
        <v>44369</v>
      </c>
      <c r="R1228" s="40">
        <v>44665</v>
      </c>
      <c r="S1228" s="40">
        <v>44491</v>
      </c>
      <c r="T1228" s="37">
        <v>325</v>
      </c>
      <c r="U1228" s="41">
        <v>2.8</v>
      </c>
      <c r="V1228" s="37" t="s">
        <v>130</v>
      </c>
      <c r="W1228" s="37" t="s">
        <v>56</v>
      </c>
      <c r="X1228" s="38">
        <v>0.69799999999999995</v>
      </c>
      <c r="AB1228" s="39">
        <v>2.0699999999999998</v>
      </c>
      <c r="AC1228" s="39">
        <v>0.24</v>
      </c>
      <c r="AD1228" s="37" t="s">
        <v>15425</v>
      </c>
      <c r="AE1228" s="37" t="s">
        <v>1790</v>
      </c>
      <c r="AF1228" s="37" t="s">
        <v>1576</v>
      </c>
      <c r="AG1228" s="37" t="s">
        <v>1334</v>
      </c>
    </row>
    <row r="1229" spans="1:33" hidden="1" x14ac:dyDescent="0.2">
      <c r="A1229" s="37" t="s">
        <v>15424</v>
      </c>
      <c r="B1229" s="37" t="s">
        <v>15181</v>
      </c>
      <c r="C1229" s="37" t="s">
        <v>15423</v>
      </c>
      <c r="D1229" s="37" t="s">
        <v>15422</v>
      </c>
      <c r="E1229" s="37" t="s">
        <v>15421</v>
      </c>
      <c r="F1229" s="40">
        <v>44188</v>
      </c>
      <c r="G1229" s="40">
        <v>44208</v>
      </c>
      <c r="H1229" s="37">
        <v>24</v>
      </c>
      <c r="I1229" s="37" t="s">
        <v>53</v>
      </c>
      <c r="J1229" s="37" t="s">
        <v>54</v>
      </c>
      <c r="L1229" s="39">
        <v>10</v>
      </c>
      <c r="M1229" s="38">
        <v>0.33329999999999999</v>
      </c>
      <c r="N1229" s="37" t="s">
        <v>49</v>
      </c>
      <c r="O1229" s="37" t="s">
        <v>48</v>
      </c>
      <c r="P1229" s="37">
        <v>287.5</v>
      </c>
      <c r="Q1229" s="40">
        <v>44371</v>
      </c>
      <c r="R1229" s="40">
        <v>44940</v>
      </c>
      <c r="S1229" s="40">
        <v>44534</v>
      </c>
      <c r="T1229" s="42">
        <v>1530</v>
      </c>
      <c r="U1229" s="41">
        <v>5.32</v>
      </c>
      <c r="V1229" s="37" t="s">
        <v>140</v>
      </c>
      <c r="W1229" s="37" t="s">
        <v>48</v>
      </c>
      <c r="X1229" s="38">
        <v>0.94399999999999995</v>
      </c>
      <c r="AB1229" s="39">
        <v>4.38</v>
      </c>
      <c r="AC1229" s="39">
        <v>0.63</v>
      </c>
      <c r="AD1229" s="37" t="s">
        <v>15420</v>
      </c>
      <c r="AE1229" s="37" t="s">
        <v>1810</v>
      </c>
      <c r="AF1229" s="37" t="s">
        <v>15419</v>
      </c>
      <c r="AG1229" s="37" t="s">
        <v>246</v>
      </c>
    </row>
    <row r="1230" spans="1:33" hidden="1" x14ac:dyDescent="0.2">
      <c r="A1230" s="37" t="s">
        <v>15418</v>
      </c>
      <c r="B1230" s="37" t="s">
        <v>15181</v>
      </c>
      <c r="C1230" s="37" t="s">
        <v>15417</v>
      </c>
      <c r="D1230" s="37" t="s">
        <v>15416</v>
      </c>
      <c r="E1230" s="37" t="s">
        <v>15415</v>
      </c>
      <c r="F1230" s="40">
        <v>44188</v>
      </c>
      <c r="G1230" s="40">
        <v>44209</v>
      </c>
      <c r="H1230" s="37">
        <v>24</v>
      </c>
      <c r="I1230" s="37" t="s">
        <v>53</v>
      </c>
      <c r="J1230" s="37" t="s">
        <v>54</v>
      </c>
      <c r="L1230" s="39">
        <v>10</v>
      </c>
      <c r="M1230" s="38">
        <v>0.33329999999999999</v>
      </c>
      <c r="N1230" s="37" t="s">
        <v>79</v>
      </c>
      <c r="O1230" s="37" t="s">
        <v>48</v>
      </c>
      <c r="P1230" s="37">
        <v>414</v>
      </c>
      <c r="Q1230" s="40">
        <v>44370</v>
      </c>
      <c r="R1230" s="40">
        <v>44941</v>
      </c>
      <c r="S1230" s="40">
        <v>44510</v>
      </c>
      <c r="T1230" s="42">
        <v>4545</v>
      </c>
      <c r="U1230" s="41">
        <v>10.98</v>
      </c>
      <c r="V1230" s="37" t="s">
        <v>65</v>
      </c>
      <c r="W1230" s="37" t="s">
        <v>56</v>
      </c>
      <c r="X1230" s="38">
        <v>0.72099999999999997</v>
      </c>
      <c r="AB1230" s="39">
        <v>3.71</v>
      </c>
      <c r="AC1230" s="39">
        <v>0.75</v>
      </c>
      <c r="AD1230" s="37" t="s">
        <v>15414</v>
      </c>
      <c r="AE1230" s="37" t="s">
        <v>1800</v>
      </c>
      <c r="AF1230" s="37" t="s">
        <v>200</v>
      </c>
      <c r="AG1230" s="37" t="s">
        <v>15413</v>
      </c>
    </row>
    <row r="1231" spans="1:33" hidden="1" x14ac:dyDescent="0.2">
      <c r="A1231" s="37" t="s">
        <v>15412</v>
      </c>
      <c r="B1231" s="37" t="s">
        <v>15181</v>
      </c>
      <c r="C1231" s="37" t="s">
        <v>15411</v>
      </c>
      <c r="D1231" s="37" t="s">
        <v>15410</v>
      </c>
      <c r="E1231" s="37" t="s">
        <v>15409</v>
      </c>
      <c r="F1231" s="40">
        <v>44187</v>
      </c>
      <c r="G1231" s="40">
        <v>44210</v>
      </c>
      <c r="H1231" s="37" t="s">
        <v>694</v>
      </c>
      <c r="I1231" s="37" t="s">
        <v>69</v>
      </c>
      <c r="J1231" s="37" t="s">
        <v>54</v>
      </c>
      <c r="L1231" s="39">
        <v>10</v>
      </c>
      <c r="M1231" s="38">
        <v>0.5</v>
      </c>
      <c r="N1231" s="37" t="s">
        <v>79</v>
      </c>
      <c r="O1231" s="37" t="s">
        <v>48</v>
      </c>
      <c r="P1231" s="37">
        <v>207</v>
      </c>
      <c r="Q1231" s="40">
        <v>44418</v>
      </c>
      <c r="R1231" s="40">
        <v>44761</v>
      </c>
      <c r="S1231" s="40">
        <v>44594</v>
      </c>
      <c r="T1231" s="42">
        <v>1230</v>
      </c>
      <c r="U1231" s="41">
        <v>5.94</v>
      </c>
      <c r="V1231" s="37" t="s">
        <v>130</v>
      </c>
      <c r="W1231" s="37" t="s">
        <v>56</v>
      </c>
      <c r="X1231" s="38">
        <v>0.94199999999999995</v>
      </c>
      <c r="AB1231" s="39">
        <v>5.71</v>
      </c>
      <c r="AC1231" s="39">
        <v>0.44</v>
      </c>
      <c r="AD1231" s="37" t="s">
        <v>15408</v>
      </c>
      <c r="AE1231" s="37" t="s">
        <v>15407</v>
      </c>
      <c r="AF1231" s="37" t="s">
        <v>52</v>
      </c>
      <c r="AG1231" s="37" t="s">
        <v>15406</v>
      </c>
    </row>
    <row r="1232" spans="1:33" hidden="1" x14ac:dyDescent="0.2">
      <c r="A1232" s="37" t="s">
        <v>15405</v>
      </c>
      <c r="B1232" s="37" t="s">
        <v>15181</v>
      </c>
      <c r="C1232" s="37" t="s">
        <v>15404</v>
      </c>
      <c r="D1232" s="37" t="s">
        <v>15403</v>
      </c>
      <c r="E1232" s="37" t="s">
        <v>15402</v>
      </c>
      <c r="F1232" s="40">
        <v>44183</v>
      </c>
      <c r="G1232" s="40">
        <v>44211</v>
      </c>
      <c r="H1232" s="37">
        <v>18</v>
      </c>
      <c r="I1232" s="37" t="s">
        <v>69</v>
      </c>
      <c r="J1232" s="37" t="s">
        <v>54</v>
      </c>
      <c r="L1232" s="39">
        <v>10</v>
      </c>
      <c r="M1232" s="38">
        <v>0.5</v>
      </c>
      <c r="N1232" s="37" t="s">
        <v>79</v>
      </c>
      <c r="O1232" s="37" t="s">
        <v>48</v>
      </c>
      <c r="P1232" s="37">
        <v>276</v>
      </c>
      <c r="Q1232" s="40">
        <v>44292</v>
      </c>
      <c r="R1232" s="40">
        <v>44762</v>
      </c>
      <c r="S1232" s="40">
        <v>44463</v>
      </c>
      <c r="T1232" s="42">
        <v>1314</v>
      </c>
      <c r="U1232" s="41">
        <v>4.76</v>
      </c>
      <c r="V1232" s="37" t="s">
        <v>66</v>
      </c>
      <c r="W1232" s="37" t="s">
        <v>56</v>
      </c>
      <c r="X1232" s="38">
        <v>0.85099999999999998</v>
      </c>
      <c r="AB1232" s="39">
        <v>5.62</v>
      </c>
      <c r="AC1232" s="39">
        <v>0.8</v>
      </c>
      <c r="AD1232" s="37" t="s">
        <v>15401</v>
      </c>
      <c r="AE1232" s="37" t="s">
        <v>1782</v>
      </c>
      <c r="AF1232" s="37" t="s">
        <v>200</v>
      </c>
      <c r="AG1232" s="37" t="s">
        <v>642</v>
      </c>
    </row>
    <row r="1233" spans="1:33" hidden="1" x14ac:dyDescent="0.2">
      <c r="A1233" s="37" t="s">
        <v>15400</v>
      </c>
      <c r="B1233" s="37" t="s">
        <v>15181</v>
      </c>
      <c r="C1233" s="37" t="s">
        <v>7275</v>
      </c>
      <c r="D1233" s="37" t="s">
        <v>7272</v>
      </c>
      <c r="E1233" s="37" t="s">
        <v>7273</v>
      </c>
      <c r="F1233" s="40">
        <v>44186</v>
      </c>
      <c r="G1233" s="40">
        <v>44211</v>
      </c>
      <c r="H1233" s="37">
        <v>24</v>
      </c>
      <c r="I1233" s="37" t="s">
        <v>69</v>
      </c>
      <c r="J1233" s="37" t="s">
        <v>54</v>
      </c>
      <c r="L1233" s="39">
        <v>10</v>
      </c>
      <c r="M1233" s="38">
        <v>0.5</v>
      </c>
      <c r="N1233" s="37" t="s">
        <v>130</v>
      </c>
      <c r="O1233" s="37" t="s">
        <v>48</v>
      </c>
      <c r="P1233" s="37">
        <v>275</v>
      </c>
      <c r="Q1233" s="40">
        <v>44385</v>
      </c>
      <c r="R1233" s="40">
        <v>44946</v>
      </c>
      <c r="S1233" s="40">
        <v>44627</v>
      </c>
      <c r="T1233" s="37">
        <v>660</v>
      </c>
      <c r="U1233" s="41">
        <v>2.4</v>
      </c>
      <c r="V1233" s="37" t="s">
        <v>130</v>
      </c>
      <c r="W1233" s="37" t="s">
        <v>48</v>
      </c>
      <c r="AB1233" s="39">
        <v>13.95</v>
      </c>
      <c r="AC1233" s="39">
        <v>0.54</v>
      </c>
      <c r="AD1233" s="37" t="s">
        <v>15399</v>
      </c>
      <c r="AE1233" s="37" t="s">
        <v>1419</v>
      </c>
      <c r="AF1233" s="37" t="s">
        <v>52</v>
      </c>
      <c r="AG1233" s="37" t="s">
        <v>7271</v>
      </c>
    </row>
    <row r="1234" spans="1:33" hidden="1" x14ac:dyDescent="0.2">
      <c r="A1234" s="37" t="s">
        <v>15398</v>
      </c>
      <c r="B1234" s="37" t="s">
        <v>15181</v>
      </c>
      <c r="C1234" s="37" t="s">
        <v>15397</v>
      </c>
      <c r="D1234" s="37" t="s">
        <v>15396</v>
      </c>
      <c r="E1234" s="37" t="s">
        <v>15395</v>
      </c>
      <c r="F1234" s="40">
        <v>44193</v>
      </c>
      <c r="G1234" s="40">
        <v>44211</v>
      </c>
      <c r="H1234" s="37">
        <v>24</v>
      </c>
      <c r="I1234" s="37" t="s">
        <v>83</v>
      </c>
      <c r="L1234" s="39">
        <v>10</v>
      </c>
      <c r="M1234" s="38">
        <v>0</v>
      </c>
      <c r="N1234" s="37" t="s">
        <v>49</v>
      </c>
      <c r="O1234" s="37" t="s">
        <v>48</v>
      </c>
      <c r="P1234" s="43">
        <v>1000</v>
      </c>
      <c r="Q1234" s="40">
        <v>44277</v>
      </c>
      <c r="R1234" s="40">
        <v>44946</v>
      </c>
      <c r="S1234" s="40">
        <v>44375</v>
      </c>
      <c r="T1234" s="42">
        <v>10334</v>
      </c>
      <c r="U1234" s="41">
        <v>10.33</v>
      </c>
      <c r="V1234" s="37" t="s">
        <v>49</v>
      </c>
      <c r="W1234" s="37" t="s">
        <v>48</v>
      </c>
      <c r="X1234" s="38">
        <v>0.183</v>
      </c>
      <c r="AB1234" s="39">
        <v>4.88</v>
      </c>
      <c r="AE1234" s="37" t="s">
        <v>1786</v>
      </c>
      <c r="AF1234" s="37" t="s">
        <v>505</v>
      </c>
      <c r="AG1234" s="37" t="s">
        <v>15394</v>
      </c>
    </row>
    <row r="1235" spans="1:33" hidden="1" x14ac:dyDescent="0.2">
      <c r="A1235" s="37" t="s">
        <v>15393</v>
      </c>
      <c r="B1235" s="37" t="s">
        <v>15181</v>
      </c>
      <c r="C1235" s="37" t="s">
        <v>15392</v>
      </c>
      <c r="D1235" s="37" t="s">
        <v>15391</v>
      </c>
      <c r="E1235" s="37" t="s">
        <v>15390</v>
      </c>
      <c r="F1235" s="40">
        <v>44097</v>
      </c>
      <c r="G1235" s="40">
        <v>44216</v>
      </c>
      <c r="H1235" s="37">
        <v>18</v>
      </c>
      <c r="I1235" s="37" t="s">
        <v>137</v>
      </c>
      <c r="J1235" s="37" t="s">
        <v>54</v>
      </c>
      <c r="L1235" s="39">
        <v>10</v>
      </c>
      <c r="M1235" s="38">
        <v>1</v>
      </c>
      <c r="N1235" s="37" t="s">
        <v>57</v>
      </c>
      <c r="O1235" s="37" t="s">
        <v>48</v>
      </c>
      <c r="P1235" s="37">
        <v>235.8</v>
      </c>
      <c r="Q1235" s="40">
        <v>44340</v>
      </c>
      <c r="R1235" s="40">
        <v>44764</v>
      </c>
      <c r="S1235" s="40">
        <v>44488</v>
      </c>
      <c r="T1235" s="42">
        <v>1706</v>
      </c>
      <c r="U1235" s="41">
        <v>7.24</v>
      </c>
      <c r="V1235" s="37" t="s">
        <v>66</v>
      </c>
      <c r="W1235" s="37" t="s">
        <v>56</v>
      </c>
      <c r="X1235" s="38">
        <v>0</v>
      </c>
      <c r="AB1235" s="39">
        <v>9.91</v>
      </c>
      <c r="AC1235" s="39">
        <v>2.6</v>
      </c>
      <c r="AD1235" s="37" t="s">
        <v>15389</v>
      </c>
      <c r="AE1235" s="37" t="s">
        <v>1781</v>
      </c>
      <c r="AF1235" s="37" t="s">
        <v>200</v>
      </c>
      <c r="AG1235" s="37" t="s">
        <v>15388</v>
      </c>
    </row>
    <row r="1236" spans="1:33" hidden="1" x14ac:dyDescent="0.2">
      <c r="A1236" s="37" t="s">
        <v>15387</v>
      </c>
      <c r="B1236" s="37" t="s">
        <v>15181</v>
      </c>
      <c r="C1236" s="37" t="s">
        <v>15386</v>
      </c>
      <c r="D1236" s="37" t="s">
        <v>15385</v>
      </c>
      <c r="E1236" s="37" t="s">
        <v>15384</v>
      </c>
      <c r="F1236" s="40">
        <v>44188</v>
      </c>
      <c r="G1236" s="40">
        <v>44216</v>
      </c>
      <c r="H1236" s="37">
        <v>24</v>
      </c>
      <c r="I1236" s="37" t="s">
        <v>119</v>
      </c>
      <c r="J1236" s="37" t="s">
        <v>54</v>
      </c>
      <c r="L1236" s="39">
        <v>10</v>
      </c>
      <c r="M1236" s="38">
        <v>0.2</v>
      </c>
      <c r="N1236" s="37" t="s">
        <v>147</v>
      </c>
      <c r="O1236" s="37" t="s">
        <v>48</v>
      </c>
      <c r="P1236" s="37">
        <v>450</v>
      </c>
      <c r="Q1236" s="40">
        <v>44316</v>
      </c>
      <c r="R1236" s="40">
        <v>44948</v>
      </c>
      <c r="S1236" s="40">
        <v>44579</v>
      </c>
      <c r="T1236" s="42">
        <v>1925</v>
      </c>
      <c r="U1236" s="41">
        <v>4.28</v>
      </c>
      <c r="V1236" s="37" t="s">
        <v>235</v>
      </c>
      <c r="W1236" s="37" t="s">
        <v>48</v>
      </c>
      <c r="X1236" s="38">
        <v>0.96299999999999997</v>
      </c>
      <c r="AB1236" s="39">
        <v>4.8600000000000003</v>
      </c>
      <c r="AC1236" s="39">
        <v>0.88</v>
      </c>
      <c r="AD1236" s="37" t="s">
        <v>15383</v>
      </c>
      <c r="AE1236" s="37" t="s">
        <v>1814</v>
      </c>
      <c r="AF1236" s="37" t="s">
        <v>82</v>
      </c>
      <c r="AG1236" s="37" t="s">
        <v>1131</v>
      </c>
    </row>
    <row r="1237" spans="1:33" hidden="1" x14ac:dyDescent="0.2">
      <c r="A1237" s="37" t="s">
        <v>15382</v>
      </c>
      <c r="B1237" s="37" t="s">
        <v>15181</v>
      </c>
      <c r="C1237" s="37" t="s">
        <v>15381</v>
      </c>
      <c r="D1237" s="37" t="s">
        <v>15380</v>
      </c>
      <c r="E1237" s="37" t="s">
        <v>15379</v>
      </c>
      <c r="F1237" s="40">
        <v>44194</v>
      </c>
      <c r="G1237" s="40">
        <v>44218</v>
      </c>
      <c r="H1237" s="37">
        <v>24</v>
      </c>
      <c r="I1237" s="37" t="s">
        <v>69</v>
      </c>
      <c r="J1237" s="37" t="s">
        <v>54</v>
      </c>
      <c r="L1237" s="39">
        <v>10</v>
      </c>
      <c r="M1237" s="38">
        <v>0.5</v>
      </c>
      <c r="N1237" s="37" t="s">
        <v>140</v>
      </c>
      <c r="O1237" s="37" t="s">
        <v>48</v>
      </c>
      <c r="P1237" s="37">
        <v>230</v>
      </c>
      <c r="Q1237" s="40">
        <v>44344</v>
      </c>
      <c r="R1237" s="40">
        <v>44952</v>
      </c>
      <c r="S1237" s="40">
        <v>44518</v>
      </c>
      <c r="T1237" s="37">
        <v>800</v>
      </c>
      <c r="U1237" s="41">
        <v>3.48</v>
      </c>
      <c r="V1237" s="37" t="s">
        <v>65</v>
      </c>
      <c r="W1237" s="37" t="s">
        <v>48</v>
      </c>
      <c r="X1237" s="38">
        <v>0.57699999999999996</v>
      </c>
      <c r="AB1237" s="39">
        <v>3.14</v>
      </c>
      <c r="AC1237" s="39">
        <v>0.47</v>
      </c>
      <c r="AD1237" s="37" t="s">
        <v>15378</v>
      </c>
      <c r="AE1237" s="37" t="s">
        <v>1784</v>
      </c>
      <c r="AF1237" s="37" t="s">
        <v>52</v>
      </c>
      <c r="AG1237" s="37" t="s">
        <v>15377</v>
      </c>
    </row>
    <row r="1238" spans="1:33" hidden="1" x14ac:dyDescent="0.2">
      <c r="A1238" s="37" t="s">
        <v>15376</v>
      </c>
      <c r="B1238" s="37" t="s">
        <v>15181</v>
      </c>
      <c r="C1238" s="37" t="s">
        <v>15375</v>
      </c>
      <c r="D1238" s="37" t="s">
        <v>15374</v>
      </c>
      <c r="E1238" s="37" t="s">
        <v>15373</v>
      </c>
      <c r="F1238" s="40">
        <v>44200</v>
      </c>
      <c r="G1238" s="40">
        <v>44218</v>
      </c>
      <c r="H1238" s="37">
        <v>24</v>
      </c>
      <c r="I1238" s="37" t="s">
        <v>69</v>
      </c>
      <c r="J1238" s="37" t="s">
        <v>54</v>
      </c>
      <c r="L1238" s="39">
        <v>10</v>
      </c>
      <c r="M1238" s="38">
        <v>0.5</v>
      </c>
      <c r="N1238" s="37" t="s">
        <v>57</v>
      </c>
      <c r="O1238" s="37" t="s">
        <v>219</v>
      </c>
      <c r="P1238" s="37">
        <v>143.80000000000001</v>
      </c>
      <c r="Q1238" s="40">
        <v>44419</v>
      </c>
      <c r="R1238" s="40">
        <v>44952</v>
      </c>
      <c r="S1238" s="40">
        <v>44552</v>
      </c>
      <c r="T1238" s="37">
        <v>356</v>
      </c>
      <c r="U1238" s="41">
        <v>2.48</v>
      </c>
      <c r="V1238" s="37" t="s">
        <v>65</v>
      </c>
      <c r="W1238" s="37" t="s">
        <v>219</v>
      </c>
      <c r="X1238" s="38">
        <v>0.66100000000000003</v>
      </c>
      <c r="AB1238" s="39">
        <v>8.0299999999999994</v>
      </c>
      <c r="AC1238" s="39">
        <v>1.19</v>
      </c>
      <c r="AD1238" s="37" t="s">
        <v>15372</v>
      </c>
      <c r="AE1238" s="37" t="s">
        <v>1781</v>
      </c>
      <c r="AF1238" s="37" t="s">
        <v>136</v>
      </c>
      <c r="AG1238" s="37" t="s">
        <v>15371</v>
      </c>
    </row>
    <row r="1239" spans="1:33" hidden="1" x14ac:dyDescent="0.2">
      <c r="A1239" s="37" t="s">
        <v>15370</v>
      </c>
      <c r="B1239" s="37" t="s">
        <v>15181</v>
      </c>
      <c r="C1239" s="37" t="s">
        <v>15369</v>
      </c>
      <c r="D1239" s="37" t="s">
        <v>15368</v>
      </c>
      <c r="E1239" s="37" t="s">
        <v>15367</v>
      </c>
      <c r="F1239" s="40">
        <v>44204</v>
      </c>
      <c r="G1239" s="40">
        <v>44223</v>
      </c>
      <c r="H1239" s="37">
        <v>24</v>
      </c>
      <c r="I1239" s="37" t="s">
        <v>69</v>
      </c>
      <c r="J1239" s="37" t="s">
        <v>54</v>
      </c>
      <c r="L1239" s="39">
        <v>10</v>
      </c>
      <c r="M1239" s="38">
        <v>0.5</v>
      </c>
      <c r="N1239" s="37" t="s">
        <v>130</v>
      </c>
      <c r="O1239" s="37" t="s">
        <v>48</v>
      </c>
      <c r="P1239" s="37">
        <v>115</v>
      </c>
      <c r="Q1239" s="40">
        <v>44293</v>
      </c>
      <c r="R1239" s="40">
        <v>44955</v>
      </c>
      <c r="S1239" s="40">
        <v>44467</v>
      </c>
      <c r="T1239" s="42">
        <v>3122</v>
      </c>
      <c r="U1239" s="41">
        <v>27.15</v>
      </c>
      <c r="V1239" s="37" t="s">
        <v>130</v>
      </c>
      <c r="W1239" s="37" t="s">
        <v>56</v>
      </c>
      <c r="X1239" s="38">
        <v>0.66700000000000004</v>
      </c>
      <c r="AB1239" s="39">
        <v>6</v>
      </c>
      <c r="AC1239" s="39">
        <v>0.98</v>
      </c>
      <c r="AD1239" s="37" t="s">
        <v>15366</v>
      </c>
      <c r="AE1239" s="37" t="s">
        <v>1784</v>
      </c>
      <c r="AF1239" s="37" t="s">
        <v>52</v>
      </c>
      <c r="AG1239" s="37" t="s">
        <v>15365</v>
      </c>
    </row>
    <row r="1240" spans="1:33" hidden="1" x14ac:dyDescent="0.2">
      <c r="A1240" s="37" t="s">
        <v>15364</v>
      </c>
      <c r="B1240" s="37" t="s">
        <v>15181</v>
      </c>
      <c r="C1240" s="37" t="s">
        <v>15363</v>
      </c>
      <c r="D1240" s="37" t="s">
        <v>15362</v>
      </c>
      <c r="E1240" s="37" t="s">
        <v>15361</v>
      </c>
      <c r="F1240" s="40">
        <v>44207</v>
      </c>
      <c r="G1240" s="40">
        <v>44223</v>
      </c>
      <c r="H1240" s="37">
        <v>24</v>
      </c>
      <c r="I1240" s="37" t="s">
        <v>83</v>
      </c>
      <c r="L1240" s="39">
        <v>10</v>
      </c>
      <c r="M1240" s="38">
        <v>0</v>
      </c>
      <c r="N1240" s="37" t="s">
        <v>130</v>
      </c>
      <c r="O1240" s="37" t="s">
        <v>48</v>
      </c>
      <c r="P1240" s="37">
        <v>207</v>
      </c>
      <c r="Q1240" s="40">
        <v>44385</v>
      </c>
      <c r="R1240" s="40">
        <v>44955</v>
      </c>
      <c r="S1240" s="40">
        <v>44552</v>
      </c>
      <c r="T1240" s="37">
        <v>581</v>
      </c>
      <c r="U1240" s="41">
        <v>2.81</v>
      </c>
      <c r="V1240" s="37" t="s">
        <v>130</v>
      </c>
      <c r="W1240" s="37" t="s">
        <v>56</v>
      </c>
      <c r="X1240" s="38">
        <v>0.82799999999999996</v>
      </c>
      <c r="AB1240" s="39">
        <v>3.12</v>
      </c>
      <c r="AE1240" s="37" t="s">
        <v>1796</v>
      </c>
      <c r="AF1240" s="37" t="s">
        <v>51</v>
      </c>
      <c r="AG1240" s="37" t="s">
        <v>15360</v>
      </c>
    </row>
    <row r="1241" spans="1:33" hidden="1" x14ac:dyDescent="0.2">
      <c r="A1241" s="37" t="s">
        <v>15359</v>
      </c>
      <c r="B1241" s="37" t="s">
        <v>15181</v>
      </c>
      <c r="C1241" s="37" t="s">
        <v>15358</v>
      </c>
      <c r="D1241" s="37" t="s">
        <v>15357</v>
      </c>
      <c r="E1241" s="37" t="s">
        <v>15356</v>
      </c>
      <c r="F1241" s="40">
        <v>44061</v>
      </c>
      <c r="G1241" s="40">
        <v>44225</v>
      </c>
      <c r="H1241" s="37">
        <v>24</v>
      </c>
      <c r="I1241" s="37" t="s">
        <v>69</v>
      </c>
      <c r="J1241" s="37" t="s">
        <v>54</v>
      </c>
      <c r="L1241" s="39">
        <v>10</v>
      </c>
      <c r="M1241" s="38">
        <v>0.5</v>
      </c>
      <c r="N1241" s="37" t="s">
        <v>79</v>
      </c>
      <c r="O1241" s="37" t="s">
        <v>48</v>
      </c>
      <c r="P1241" s="37">
        <v>172.5</v>
      </c>
      <c r="Q1241" s="40">
        <v>44413</v>
      </c>
      <c r="R1241" s="40">
        <v>44959</v>
      </c>
      <c r="S1241" s="40">
        <v>44602</v>
      </c>
      <c r="T1241" s="42">
        <v>1566</v>
      </c>
      <c r="U1241" s="41">
        <v>9.08</v>
      </c>
      <c r="V1241" s="37" t="s">
        <v>65</v>
      </c>
      <c r="W1241" s="37" t="s">
        <v>48</v>
      </c>
      <c r="X1241" s="38">
        <v>0.90400000000000003</v>
      </c>
      <c r="AB1241" s="39">
        <v>8.9</v>
      </c>
      <c r="AC1241" s="39">
        <v>0.59</v>
      </c>
      <c r="AD1241" s="37" t="s">
        <v>15355</v>
      </c>
      <c r="AE1241" s="37" t="s">
        <v>1873</v>
      </c>
      <c r="AF1241" s="37" t="s">
        <v>52</v>
      </c>
      <c r="AG1241" s="37" t="s">
        <v>118</v>
      </c>
    </row>
    <row r="1242" spans="1:33" hidden="1" x14ac:dyDescent="0.2">
      <c r="A1242" s="37" t="s">
        <v>15354</v>
      </c>
      <c r="B1242" s="37" t="s">
        <v>15181</v>
      </c>
      <c r="C1242" s="37" t="s">
        <v>15353</v>
      </c>
      <c r="D1242" s="37" t="s">
        <v>15352</v>
      </c>
      <c r="E1242" s="37" t="s">
        <v>15351</v>
      </c>
      <c r="F1242" s="40">
        <v>44204</v>
      </c>
      <c r="G1242" s="40">
        <v>44225</v>
      </c>
      <c r="H1242" s="37">
        <v>24</v>
      </c>
      <c r="I1242" s="37" t="s">
        <v>53</v>
      </c>
      <c r="J1242" s="37" t="s">
        <v>54</v>
      </c>
      <c r="L1242" s="39">
        <v>10</v>
      </c>
      <c r="M1242" s="38">
        <v>0.33329999999999999</v>
      </c>
      <c r="N1242" s="37" t="s">
        <v>79</v>
      </c>
      <c r="O1242" s="37" t="s">
        <v>48</v>
      </c>
      <c r="P1242" s="37">
        <v>250</v>
      </c>
      <c r="Q1242" s="40">
        <v>44383</v>
      </c>
      <c r="R1242" s="40">
        <v>44959</v>
      </c>
      <c r="S1242" s="40">
        <v>44586</v>
      </c>
      <c r="T1242" s="37">
        <v>850</v>
      </c>
      <c r="U1242" s="41">
        <v>3.4</v>
      </c>
      <c r="V1242" s="37" t="s">
        <v>49</v>
      </c>
      <c r="W1242" s="37" t="s">
        <v>48</v>
      </c>
      <c r="X1242" s="38">
        <v>0.92600000000000005</v>
      </c>
      <c r="AB1242" s="39">
        <v>6.81</v>
      </c>
      <c r="AC1242" s="39">
        <v>0.63</v>
      </c>
      <c r="AD1242" s="37" t="s">
        <v>15350</v>
      </c>
      <c r="AE1242" s="37" t="s">
        <v>1419</v>
      </c>
      <c r="AF1242" s="37" t="s">
        <v>52</v>
      </c>
      <c r="AG1242" s="37" t="s">
        <v>1418</v>
      </c>
    </row>
    <row r="1243" spans="1:33" hidden="1" x14ac:dyDescent="0.2">
      <c r="A1243" s="37" t="s">
        <v>15349</v>
      </c>
      <c r="B1243" s="37" t="s">
        <v>15181</v>
      </c>
      <c r="C1243" s="37" t="s">
        <v>15348</v>
      </c>
      <c r="D1243" s="37" t="s">
        <v>15347</v>
      </c>
      <c r="E1243" s="37" t="s">
        <v>15346</v>
      </c>
      <c r="F1243" s="40">
        <v>44211</v>
      </c>
      <c r="G1243" s="40">
        <v>44229</v>
      </c>
      <c r="H1243" s="37" t="s">
        <v>150</v>
      </c>
      <c r="I1243" s="37" t="s">
        <v>53</v>
      </c>
      <c r="J1243" s="37" t="s">
        <v>54</v>
      </c>
      <c r="L1243" s="39">
        <v>10</v>
      </c>
      <c r="M1243" s="38">
        <v>0.33329999999999999</v>
      </c>
      <c r="N1243" s="37" t="s">
        <v>49</v>
      </c>
      <c r="O1243" s="37" t="s">
        <v>48</v>
      </c>
      <c r="P1243" s="37">
        <v>276</v>
      </c>
      <c r="Q1243" s="40">
        <v>44369</v>
      </c>
      <c r="R1243" s="40">
        <v>44961</v>
      </c>
      <c r="S1243" s="40">
        <v>44533</v>
      </c>
      <c r="T1243" s="42">
        <v>1201</v>
      </c>
      <c r="U1243" s="41">
        <v>4.3499999999999996</v>
      </c>
      <c r="V1243" s="37" t="s">
        <v>130</v>
      </c>
      <c r="W1243" s="37" t="s">
        <v>56</v>
      </c>
      <c r="X1243" s="38">
        <v>0.97</v>
      </c>
      <c r="AB1243" s="39">
        <v>3.62</v>
      </c>
      <c r="AC1243" s="39">
        <v>0.6</v>
      </c>
      <c r="AD1243" s="37" t="s">
        <v>15345</v>
      </c>
      <c r="AE1243" s="37" t="s">
        <v>1786</v>
      </c>
      <c r="AF1243" s="37" t="s">
        <v>135</v>
      </c>
      <c r="AG1243" s="37" t="s">
        <v>15344</v>
      </c>
    </row>
    <row r="1244" spans="1:33" hidden="1" x14ac:dyDescent="0.2">
      <c r="A1244" s="37" t="s">
        <v>15343</v>
      </c>
      <c r="B1244" s="37" t="s">
        <v>15181</v>
      </c>
      <c r="C1244" s="37" t="s">
        <v>15342</v>
      </c>
      <c r="D1244" s="37" t="s">
        <v>15341</v>
      </c>
      <c r="E1244" s="37" t="s">
        <v>15340</v>
      </c>
      <c r="F1244" s="40">
        <v>44196</v>
      </c>
      <c r="G1244" s="40">
        <v>44231</v>
      </c>
      <c r="H1244" s="37">
        <v>24</v>
      </c>
      <c r="I1244" s="37" t="s">
        <v>176</v>
      </c>
      <c r="J1244" s="37" t="s">
        <v>54</v>
      </c>
      <c r="L1244" s="39">
        <v>10</v>
      </c>
      <c r="M1244" s="38">
        <v>0.25</v>
      </c>
      <c r="N1244" s="37" t="s">
        <v>79</v>
      </c>
      <c r="O1244" s="37" t="s">
        <v>219</v>
      </c>
      <c r="P1244" s="37">
        <v>345</v>
      </c>
      <c r="Q1244" s="40">
        <v>44328</v>
      </c>
      <c r="R1244" s="40">
        <v>44965</v>
      </c>
      <c r="S1244" s="40">
        <v>44442</v>
      </c>
      <c r="T1244" s="42">
        <v>1026</v>
      </c>
      <c r="U1244" s="41">
        <v>2.97</v>
      </c>
      <c r="V1244" s="37" t="s">
        <v>49</v>
      </c>
      <c r="W1244" s="37" t="s">
        <v>219</v>
      </c>
      <c r="X1244" s="38">
        <v>0.874</v>
      </c>
      <c r="AB1244" s="39">
        <v>13.92</v>
      </c>
      <c r="AC1244" s="39">
        <v>3.85</v>
      </c>
      <c r="AD1244" s="37" t="s">
        <v>15339</v>
      </c>
      <c r="AE1244" s="37" t="s">
        <v>1814</v>
      </c>
      <c r="AF1244" s="37" t="s">
        <v>209</v>
      </c>
      <c r="AG1244" s="37" t="s">
        <v>219</v>
      </c>
    </row>
    <row r="1245" spans="1:33" hidden="1" x14ac:dyDescent="0.2">
      <c r="A1245" s="37" t="s">
        <v>15338</v>
      </c>
      <c r="B1245" s="37" t="s">
        <v>15181</v>
      </c>
      <c r="C1245" s="37" t="s">
        <v>15337</v>
      </c>
      <c r="D1245" s="37" t="s">
        <v>15336</v>
      </c>
      <c r="E1245" s="37" t="s">
        <v>15335</v>
      </c>
      <c r="F1245" s="40">
        <v>44204</v>
      </c>
      <c r="G1245" s="40">
        <v>44231</v>
      </c>
      <c r="H1245" s="37">
        <v>24</v>
      </c>
      <c r="I1245" s="37" t="s">
        <v>53</v>
      </c>
      <c r="J1245" s="37" t="s">
        <v>54</v>
      </c>
      <c r="L1245" s="39">
        <v>10</v>
      </c>
      <c r="M1245" s="38">
        <v>0.33329999999999999</v>
      </c>
      <c r="N1245" s="37" t="s">
        <v>79</v>
      </c>
      <c r="O1245" s="37" t="s">
        <v>48</v>
      </c>
      <c r="P1245" s="37">
        <v>402.5</v>
      </c>
      <c r="Q1245" s="40">
        <v>44342</v>
      </c>
      <c r="R1245" s="40">
        <v>44965</v>
      </c>
      <c r="S1245" s="40">
        <v>44574</v>
      </c>
      <c r="T1245" s="42">
        <v>1444</v>
      </c>
      <c r="U1245" s="41">
        <v>3.59</v>
      </c>
      <c r="V1245" s="37" t="s">
        <v>65</v>
      </c>
      <c r="W1245" s="37" t="s">
        <v>48</v>
      </c>
      <c r="X1245" s="38">
        <v>0.86799999999999999</v>
      </c>
      <c r="AB1245" s="39">
        <v>6.84</v>
      </c>
      <c r="AC1245" s="39">
        <v>1.55</v>
      </c>
      <c r="AD1245" s="37" t="s">
        <v>15334</v>
      </c>
      <c r="AE1245" s="37" t="s">
        <v>1782</v>
      </c>
      <c r="AF1245" s="37" t="s">
        <v>90</v>
      </c>
      <c r="AG1245" s="37" t="s">
        <v>15333</v>
      </c>
    </row>
    <row r="1246" spans="1:33" hidden="1" x14ac:dyDescent="0.2">
      <c r="A1246" s="37" t="s">
        <v>15332</v>
      </c>
      <c r="B1246" s="37" t="s">
        <v>15181</v>
      </c>
      <c r="C1246" s="37" t="s">
        <v>15331</v>
      </c>
      <c r="D1246" s="37" t="s">
        <v>15330</v>
      </c>
      <c r="E1246" s="37" t="s">
        <v>15329</v>
      </c>
      <c r="F1246" s="40">
        <v>44209</v>
      </c>
      <c r="G1246" s="40">
        <v>44231</v>
      </c>
      <c r="H1246" s="37">
        <v>24</v>
      </c>
      <c r="I1246" s="37" t="s">
        <v>53</v>
      </c>
      <c r="J1246" s="37" t="s">
        <v>54</v>
      </c>
      <c r="L1246" s="39">
        <v>10</v>
      </c>
      <c r="M1246" s="38">
        <v>0.33329999999999999</v>
      </c>
      <c r="N1246" s="37" t="s">
        <v>49</v>
      </c>
      <c r="O1246" s="37" t="s">
        <v>48</v>
      </c>
      <c r="P1246" s="37">
        <v>287.5</v>
      </c>
      <c r="Q1246" s="40">
        <v>44448</v>
      </c>
      <c r="R1246" s="40">
        <v>44965</v>
      </c>
      <c r="S1246" s="40">
        <v>44603</v>
      </c>
      <c r="T1246" s="42">
        <v>1133</v>
      </c>
      <c r="U1246" s="41">
        <v>3.94</v>
      </c>
      <c r="V1246" s="37" t="s">
        <v>57</v>
      </c>
      <c r="W1246" s="37" t="s">
        <v>48</v>
      </c>
      <c r="X1246" s="38">
        <v>0.85799999999999998</v>
      </c>
      <c r="AB1246" s="39">
        <v>12.16</v>
      </c>
      <c r="AC1246" s="39">
        <v>1.27</v>
      </c>
      <c r="AD1246" s="37" t="s">
        <v>15328</v>
      </c>
      <c r="AE1246" s="37" t="s">
        <v>1810</v>
      </c>
      <c r="AF1246" s="37" t="s">
        <v>758</v>
      </c>
      <c r="AG1246" s="37" t="s">
        <v>15327</v>
      </c>
    </row>
    <row r="1247" spans="1:33" hidden="1" x14ac:dyDescent="0.2">
      <c r="A1247" s="37" t="s">
        <v>15326</v>
      </c>
      <c r="B1247" s="37" t="s">
        <v>15181</v>
      </c>
      <c r="C1247" s="37" t="s">
        <v>15325</v>
      </c>
      <c r="D1247" s="37" t="s">
        <v>15324</v>
      </c>
      <c r="E1247" s="37" t="s">
        <v>15323</v>
      </c>
      <c r="F1247" s="40">
        <v>44195</v>
      </c>
      <c r="G1247" s="40">
        <v>44232</v>
      </c>
      <c r="H1247" s="37">
        <v>24</v>
      </c>
      <c r="I1247" s="37" t="s">
        <v>176</v>
      </c>
      <c r="J1247" s="37" t="s">
        <v>54</v>
      </c>
      <c r="L1247" s="39">
        <v>10</v>
      </c>
      <c r="M1247" s="38">
        <v>0.25</v>
      </c>
      <c r="N1247" s="37" t="s">
        <v>49</v>
      </c>
      <c r="O1247" s="37" t="s">
        <v>48</v>
      </c>
      <c r="P1247" s="37">
        <v>345</v>
      </c>
      <c r="Q1247" s="40">
        <v>44350</v>
      </c>
      <c r="R1247" s="40">
        <v>44966</v>
      </c>
      <c r="S1247" s="40">
        <v>44490</v>
      </c>
      <c r="T1247" s="42">
        <v>3623</v>
      </c>
      <c r="U1247" s="41">
        <v>10.5</v>
      </c>
      <c r="V1247" s="37" t="s">
        <v>130</v>
      </c>
      <c r="W1247" s="37" t="s">
        <v>48</v>
      </c>
      <c r="X1247" s="38">
        <v>0.89400000000000002</v>
      </c>
      <c r="AB1247" s="39">
        <v>5.25</v>
      </c>
      <c r="AC1247" s="39">
        <v>0.7</v>
      </c>
      <c r="AD1247" s="37" t="s">
        <v>15322</v>
      </c>
      <c r="AE1247" s="37" t="s">
        <v>1796</v>
      </c>
      <c r="AF1247" s="37" t="s">
        <v>111</v>
      </c>
      <c r="AG1247" s="37" t="s">
        <v>15321</v>
      </c>
    </row>
    <row r="1248" spans="1:33" hidden="1" x14ac:dyDescent="0.2">
      <c r="A1248" s="37" t="s">
        <v>15320</v>
      </c>
      <c r="B1248" s="37" t="s">
        <v>15181</v>
      </c>
      <c r="C1248" s="37" t="s">
        <v>15319</v>
      </c>
      <c r="D1248" s="37" t="s">
        <v>15318</v>
      </c>
      <c r="E1248" s="37" t="s">
        <v>15317</v>
      </c>
      <c r="F1248" s="40">
        <v>44216</v>
      </c>
      <c r="G1248" s="40">
        <v>44232</v>
      </c>
      <c r="H1248" s="37">
        <v>24</v>
      </c>
      <c r="I1248" s="37" t="s">
        <v>176</v>
      </c>
      <c r="J1248" s="37" t="s">
        <v>54</v>
      </c>
      <c r="L1248" s="39">
        <v>10</v>
      </c>
      <c r="M1248" s="38">
        <v>0.25</v>
      </c>
      <c r="N1248" s="37" t="s">
        <v>79</v>
      </c>
      <c r="O1248" s="37" t="s">
        <v>48</v>
      </c>
      <c r="P1248" s="37">
        <v>345</v>
      </c>
      <c r="Q1248" s="40">
        <v>44393</v>
      </c>
      <c r="R1248" s="40">
        <v>44966</v>
      </c>
      <c r="S1248" s="40">
        <v>44553</v>
      </c>
      <c r="T1248" s="42">
        <v>1490</v>
      </c>
      <c r="U1248" s="41">
        <v>4.32</v>
      </c>
      <c r="V1248" s="37" t="s">
        <v>66</v>
      </c>
      <c r="W1248" s="37" t="s">
        <v>56</v>
      </c>
      <c r="X1248" s="38">
        <v>0.93200000000000005</v>
      </c>
      <c r="AB1248" s="39">
        <v>8.9499999999999993</v>
      </c>
      <c r="AC1248" s="39">
        <v>1</v>
      </c>
      <c r="AD1248" s="37" t="s">
        <v>15316</v>
      </c>
      <c r="AE1248" s="37" t="s">
        <v>1798</v>
      </c>
      <c r="AF1248" s="37" t="s">
        <v>122</v>
      </c>
      <c r="AG1248" s="37" t="s">
        <v>1573</v>
      </c>
    </row>
    <row r="1249" spans="1:33" hidden="1" x14ac:dyDescent="0.2">
      <c r="A1249" s="37" t="s">
        <v>15315</v>
      </c>
      <c r="B1249" s="37" t="s">
        <v>15181</v>
      </c>
      <c r="C1249" s="37" t="s">
        <v>15314</v>
      </c>
      <c r="D1249" s="37" t="s">
        <v>15313</v>
      </c>
      <c r="E1249" s="37" t="s">
        <v>15312</v>
      </c>
      <c r="F1249" s="40">
        <v>44216</v>
      </c>
      <c r="G1249" s="40">
        <v>44232</v>
      </c>
      <c r="H1249" s="37">
        <v>24</v>
      </c>
      <c r="I1249" s="37" t="s">
        <v>83</v>
      </c>
      <c r="L1249" s="39">
        <v>10</v>
      </c>
      <c r="M1249" s="38">
        <v>0</v>
      </c>
      <c r="N1249" s="37" t="s">
        <v>235</v>
      </c>
      <c r="O1249" s="37" t="s">
        <v>48</v>
      </c>
      <c r="P1249" s="37">
        <v>345</v>
      </c>
      <c r="Q1249" s="40">
        <v>44308</v>
      </c>
      <c r="R1249" s="40">
        <v>44966</v>
      </c>
      <c r="S1249" s="40">
        <v>44432</v>
      </c>
      <c r="T1249" s="42">
        <v>1660</v>
      </c>
      <c r="U1249" s="41">
        <v>4.8099999999999996</v>
      </c>
      <c r="V1249" s="37" t="s">
        <v>235</v>
      </c>
      <c r="W1249" s="37" t="s">
        <v>48</v>
      </c>
      <c r="X1249" s="38">
        <v>0</v>
      </c>
      <c r="AB1249" s="39">
        <v>5.86</v>
      </c>
      <c r="AE1249" s="37" t="s">
        <v>1798</v>
      </c>
      <c r="AF1249" s="37" t="s">
        <v>149</v>
      </c>
      <c r="AG1249" s="37" t="s">
        <v>15067</v>
      </c>
    </row>
    <row r="1250" spans="1:33" hidden="1" x14ac:dyDescent="0.2">
      <c r="A1250" s="37" t="s">
        <v>15311</v>
      </c>
      <c r="B1250" s="37" t="s">
        <v>15181</v>
      </c>
      <c r="C1250" s="37" t="s">
        <v>15310</v>
      </c>
      <c r="D1250" s="37" t="s">
        <v>15309</v>
      </c>
      <c r="E1250" s="37" t="s">
        <v>15308</v>
      </c>
      <c r="F1250" s="40">
        <v>44211</v>
      </c>
      <c r="G1250" s="40">
        <v>44236</v>
      </c>
      <c r="H1250" s="37">
        <v>24</v>
      </c>
      <c r="I1250" s="37" t="s">
        <v>176</v>
      </c>
      <c r="J1250" s="37" t="s">
        <v>54</v>
      </c>
      <c r="L1250" s="39">
        <v>10</v>
      </c>
      <c r="M1250" s="38">
        <v>0.25</v>
      </c>
      <c r="N1250" s="37" t="s">
        <v>57</v>
      </c>
      <c r="O1250" s="37" t="s">
        <v>56</v>
      </c>
      <c r="P1250" s="37">
        <v>345</v>
      </c>
      <c r="Q1250" s="40">
        <v>44396</v>
      </c>
      <c r="R1250" s="40">
        <v>44968</v>
      </c>
      <c r="S1250" s="40">
        <v>44596</v>
      </c>
      <c r="T1250" s="37">
        <v>995</v>
      </c>
      <c r="U1250" s="41">
        <v>2.88</v>
      </c>
      <c r="V1250" s="37" t="s">
        <v>49</v>
      </c>
      <c r="W1250" s="37" t="s">
        <v>56</v>
      </c>
      <c r="X1250" s="38">
        <v>0.91300000000000003</v>
      </c>
      <c r="AB1250" s="39">
        <v>1.62</v>
      </c>
      <c r="AC1250" s="39">
        <v>0.17</v>
      </c>
      <c r="AD1250" s="37" t="s">
        <v>15307</v>
      </c>
      <c r="AE1250" s="37" t="s">
        <v>1895</v>
      </c>
      <c r="AF1250" s="37" t="s">
        <v>74</v>
      </c>
      <c r="AG1250" s="37" t="s">
        <v>15306</v>
      </c>
    </row>
    <row r="1251" spans="1:33" hidden="1" x14ac:dyDescent="0.2">
      <c r="A1251" s="37" t="s">
        <v>15305</v>
      </c>
      <c r="B1251" s="37" t="s">
        <v>15181</v>
      </c>
      <c r="C1251" s="37" t="s">
        <v>15304</v>
      </c>
      <c r="D1251" s="37" t="s">
        <v>15303</v>
      </c>
      <c r="E1251" s="37" t="s">
        <v>15302</v>
      </c>
      <c r="F1251" s="40">
        <v>44218</v>
      </c>
      <c r="G1251" s="40">
        <v>44236</v>
      </c>
      <c r="H1251" s="37">
        <v>24</v>
      </c>
      <c r="I1251" s="37" t="s">
        <v>53</v>
      </c>
      <c r="J1251" s="37" t="s">
        <v>54</v>
      </c>
      <c r="L1251" s="39">
        <v>10</v>
      </c>
      <c r="M1251" s="38">
        <v>0.33329999999999999</v>
      </c>
      <c r="N1251" s="37" t="s">
        <v>49</v>
      </c>
      <c r="O1251" s="37" t="s">
        <v>48</v>
      </c>
      <c r="P1251" s="37">
        <v>358.8</v>
      </c>
      <c r="Q1251" s="40">
        <v>44351</v>
      </c>
      <c r="R1251" s="40">
        <v>44968</v>
      </c>
      <c r="S1251" s="40">
        <v>44537</v>
      </c>
      <c r="T1251" s="42">
        <v>1378</v>
      </c>
      <c r="U1251" s="41">
        <v>3.84</v>
      </c>
      <c r="V1251" s="37" t="s">
        <v>49</v>
      </c>
      <c r="W1251" s="37" t="s">
        <v>56</v>
      </c>
      <c r="X1251" s="38">
        <v>0.69299999999999995</v>
      </c>
      <c r="AB1251" s="39">
        <v>7.63</v>
      </c>
      <c r="AC1251" s="39">
        <v>0.95</v>
      </c>
      <c r="AD1251" s="37" t="s">
        <v>15301</v>
      </c>
      <c r="AE1251" s="37" t="s">
        <v>1844</v>
      </c>
      <c r="AF1251" s="37" t="s">
        <v>242</v>
      </c>
      <c r="AG1251" s="37" t="s">
        <v>246</v>
      </c>
    </row>
    <row r="1252" spans="1:33" hidden="1" x14ac:dyDescent="0.2">
      <c r="A1252" s="37" t="s">
        <v>15300</v>
      </c>
      <c r="B1252" s="37" t="s">
        <v>15181</v>
      </c>
      <c r="C1252" s="37" t="s">
        <v>15299</v>
      </c>
      <c r="D1252" s="37" t="s">
        <v>15298</v>
      </c>
      <c r="E1252" s="37" t="s">
        <v>15297</v>
      </c>
      <c r="F1252" s="40">
        <v>44204</v>
      </c>
      <c r="G1252" s="40">
        <v>44237</v>
      </c>
      <c r="H1252" s="37">
        <v>24</v>
      </c>
      <c r="I1252" s="37" t="s">
        <v>53</v>
      </c>
      <c r="J1252" s="37" t="s">
        <v>54</v>
      </c>
      <c r="L1252" s="39">
        <v>10</v>
      </c>
      <c r="M1252" s="38">
        <v>0.33329999999999999</v>
      </c>
      <c r="N1252" s="37" t="s">
        <v>147</v>
      </c>
      <c r="O1252" s="37" t="s">
        <v>48</v>
      </c>
      <c r="P1252" s="37">
        <v>316.3</v>
      </c>
      <c r="Q1252" s="40">
        <v>44341</v>
      </c>
      <c r="R1252" s="40">
        <v>44969</v>
      </c>
      <c r="S1252" s="40">
        <v>44533</v>
      </c>
      <c r="T1252" s="42">
        <v>2336</v>
      </c>
      <c r="U1252" s="41">
        <v>7.39</v>
      </c>
      <c r="V1252" s="37" t="s">
        <v>130</v>
      </c>
      <c r="W1252" s="37" t="s">
        <v>56</v>
      </c>
      <c r="X1252" s="38">
        <v>0.88200000000000001</v>
      </c>
      <c r="AB1252" s="39">
        <v>6.74</v>
      </c>
      <c r="AC1252" s="39">
        <v>1.0900000000000001</v>
      </c>
      <c r="AD1252" s="37" t="s">
        <v>15296</v>
      </c>
      <c r="AE1252" s="37" t="s">
        <v>1810</v>
      </c>
      <c r="AF1252" s="37" t="s">
        <v>87</v>
      </c>
      <c r="AG1252" s="37" t="s">
        <v>15295</v>
      </c>
    </row>
    <row r="1253" spans="1:33" hidden="1" x14ac:dyDescent="0.2">
      <c r="A1253" s="37" t="s">
        <v>15294</v>
      </c>
      <c r="B1253" s="37" t="s">
        <v>15181</v>
      </c>
      <c r="C1253" s="37" t="s">
        <v>15293</v>
      </c>
      <c r="D1253" s="37" t="s">
        <v>15292</v>
      </c>
      <c r="E1253" s="37" t="s">
        <v>15291</v>
      </c>
      <c r="F1253" s="40">
        <v>44218</v>
      </c>
      <c r="G1253" s="40">
        <v>44237</v>
      </c>
      <c r="H1253" s="37">
        <v>24</v>
      </c>
      <c r="I1253" s="37" t="s">
        <v>176</v>
      </c>
      <c r="J1253" s="37" t="s">
        <v>54</v>
      </c>
      <c r="L1253" s="39">
        <v>10</v>
      </c>
      <c r="M1253" s="38">
        <v>0.25</v>
      </c>
      <c r="N1253" s="37" t="s">
        <v>57</v>
      </c>
      <c r="O1253" s="37" t="s">
        <v>56</v>
      </c>
      <c r="P1253" s="37">
        <v>345</v>
      </c>
      <c r="Q1253" s="40">
        <v>44398</v>
      </c>
      <c r="R1253" s="40">
        <v>44969</v>
      </c>
      <c r="S1253" s="40">
        <v>44581</v>
      </c>
      <c r="T1253" s="42">
        <v>4300</v>
      </c>
      <c r="U1253" s="41">
        <v>12.46</v>
      </c>
      <c r="V1253" s="37" t="s">
        <v>49</v>
      </c>
      <c r="W1253" s="37" t="s">
        <v>56</v>
      </c>
      <c r="X1253" s="38">
        <v>0.35799999999999998</v>
      </c>
      <c r="AB1253" s="39">
        <v>6.67</v>
      </c>
      <c r="AC1253" s="39">
        <v>1.72</v>
      </c>
      <c r="AD1253" s="37" t="s">
        <v>15290</v>
      </c>
      <c r="AE1253" s="37" t="s">
        <v>1895</v>
      </c>
      <c r="AF1253" s="37" t="s">
        <v>51</v>
      </c>
      <c r="AG1253" s="37" t="s">
        <v>15289</v>
      </c>
    </row>
    <row r="1254" spans="1:33" hidden="1" x14ac:dyDescent="0.2">
      <c r="A1254" s="37" t="s">
        <v>15288</v>
      </c>
      <c r="B1254" s="37" t="s">
        <v>15181</v>
      </c>
      <c r="C1254" s="37" t="s">
        <v>15287</v>
      </c>
      <c r="D1254" s="37" t="s">
        <v>15286</v>
      </c>
      <c r="E1254" s="37" t="s">
        <v>15285</v>
      </c>
      <c r="F1254" s="40">
        <v>44222</v>
      </c>
      <c r="G1254" s="40">
        <v>44238</v>
      </c>
      <c r="H1254" s="37">
        <v>24</v>
      </c>
      <c r="I1254" s="37" t="s">
        <v>1031</v>
      </c>
      <c r="J1254" s="37" t="s">
        <v>54</v>
      </c>
      <c r="L1254" s="39">
        <v>10</v>
      </c>
      <c r="M1254" s="38">
        <v>0.125</v>
      </c>
      <c r="N1254" s="37" t="s">
        <v>49</v>
      </c>
      <c r="O1254" s="37" t="s">
        <v>216</v>
      </c>
      <c r="P1254" s="37">
        <v>253</v>
      </c>
      <c r="Q1254" s="40">
        <v>44371</v>
      </c>
      <c r="R1254" s="40">
        <v>44973</v>
      </c>
      <c r="S1254" s="40">
        <v>44530</v>
      </c>
      <c r="T1254" s="42">
        <v>1310</v>
      </c>
      <c r="U1254" s="41">
        <v>5.18</v>
      </c>
      <c r="V1254" s="37" t="s">
        <v>140</v>
      </c>
      <c r="W1254" s="37" t="s">
        <v>48</v>
      </c>
      <c r="X1254" s="38">
        <v>0.77400000000000002</v>
      </c>
      <c r="AB1254" s="39">
        <v>6.46</v>
      </c>
      <c r="AC1254" s="39">
        <v>0.91</v>
      </c>
      <c r="AD1254" s="37" t="s">
        <v>15284</v>
      </c>
      <c r="AE1254" s="37" t="s">
        <v>1798</v>
      </c>
      <c r="AF1254" s="37" t="s">
        <v>68</v>
      </c>
      <c r="AG1254" s="37" t="s">
        <v>763</v>
      </c>
    </row>
    <row r="1255" spans="1:33" hidden="1" x14ac:dyDescent="0.2">
      <c r="A1255" s="37" t="s">
        <v>15283</v>
      </c>
      <c r="B1255" s="37" t="s">
        <v>15181</v>
      </c>
      <c r="C1255" s="37" t="s">
        <v>15282</v>
      </c>
      <c r="D1255" s="37" t="s">
        <v>15281</v>
      </c>
      <c r="E1255" s="37" t="s">
        <v>15280</v>
      </c>
      <c r="F1255" s="40">
        <v>44222</v>
      </c>
      <c r="G1255" s="40">
        <v>44244</v>
      </c>
      <c r="H1255" s="37">
        <v>24</v>
      </c>
      <c r="I1255" s="37" t="s">
        <v>83</v>
      </c>
      <c r="L1255" s="39">
        <v>10</v>
      </c>
      <c r="M1255" s="38">
        <v>0</v>
      </c>
      <c r="N1255" s="37" t="s">
        <v>130</v>
      </c>
      <c r="O1255" s="37" t="s">
        <v>48</v>
      </c>
      <c r="P1255" s="37">
        <v>201.3</v>
      </c>
      <c r="Q1255" s="40">
        <v>44376</v>
      </c>
      <c r="R1255" s="40">
        <v>44976</v>
      </c>
      <c r="S1255" s="40">
        <v>44553</v>
      </c>
      <c r="T1255" s="37">
        <v>339</v>
      </c>
      <c r="U1255" s="41">
        <v>1.69</v>
      </c>
      <c r="V1255" s="37" t="s">
        <v>130</v>
      </c>
      <c r="W1255" s="37" t="s">
        <v>48</v>
      </c>
      <c r="X1255" s="38">
        <v>1.2E-2</v>
      </c>
      <c r="AB1255" s="39">
        <v>5.84</v>
      </c>
      <c r="AE1255" s="37" t="s">
        <v>1796</v>
      </c>
      <c r="AF1255" s="37" t="s">
        <v>68</v>
      </c>
      <c r="AG1255" s="37" t="s">
        <v>15279</v>
      </c>
    </row>
    <row r="1256" spans="1:33" hidden="1" x14ac:dyDescent="0.2">
      <c r="A1256" s="37" t="s">
        <v>15278</v>
      </c>
      <c r="B1256" s="37" t="s">
        <v>15181</v>
      </c>
      <c r="C1256" s="37" t="s">
        <v>15277</v>
      </c>
      <c r="D1256" s="37" t="s">
        <v>15276</v>
      </c>
      <c r="E1256" s="37" t="s">
        <v>15275</v>
      </c>
      <c r="F1256" s="40">
        <v>44228</v>
      </c>
      <c r="G1256" s="40">
        <v>44250</v>
      </c>
      <c r="H1256" s="37">
        <v>24</v>
      </c>
      <c r="I1256" s="37" t="s">
        <v>119</v>
      </c>
      <c r="J1256" s="37" t="s">
        <v>54</v>
      </c>
      <c r="L1256" s="39">
        <v>10</v>
      </c>
      <c r="M1256" s="38">
        <v>0.2</v>
      </c>
      <c r="N1256" s="37" t="s">
        <v>130</v>
      </c>
      <c r="O1256" s="37" t="s">
        <v>48</v>
      </c>
      <c r="P1256" s="37">
        <v>276</v>
      </c>
      <c r="Q1256" s="40">
        <v>44284</v>
      </c>
      <c r="R1256" s="40">
        <v>44982</v>
      </c>
      <c r="S1256" s="40">
        <v>44440</v>
      </c>
      <c r="T1256" s="42">
        <v>1230</v>
      </c>
      <c r="U1256" s="41">
        <v>5.13</v>
      </c>
      <c r="V1256" s="37" t="s">
        <v>130</v>
      </c>
      <c r="W1256" s="37" t="s">
        <v>56</v>
      </c>
      <c r="X1256" s="38">
        <v>2.9000000000000001E-2</v>
      </c>
      <c r="AB1256" s="39">
        <v>8.18</v>
      </c>
      <c r="AC1256" s="39">
        <v>2.02</v>
      </c>
      <c r="AD1256" s="37" t="s">
        <v>15274</v>
      </c>
      <c r="AE1256" s="37" t="s">
        <v>1796</v>
      </c>
      <c r="AF1256" s="37" t="s">
        <v>68</v>
      </c>
      <c r="AG1256" s="37" t="s">
        <v>1334</v>
      </c>
    </row>
    <row r="1257" spans="1:33" hidden="1" x14ac:dyDescent="0.2">
      <c r="A1257" s="37" t="s">
        <v>15273</v>
      </c>
      <c r="B1257" s="37" t="s">
        <v>15181</v>
      </c>
      <c r="C1257" s="37" t="s">
        <v>15272</v>
      </c>
      <c r="D1257" s="37" t="s">
        <v>15271</v>
      </c>
      <c r="E1257" s="37" t="s">
        <v>15270</v>
      </c>
      <c r="F1257" s="40">
        <v>44188</v>
      </c>
      <c r="G1257" s="40">
        <v>44251</v>
      </c>
      <c r="H1257" s="37" t="s">
        <v>15130</v>
      </c>
      <c r="I1257" s="37" t="s">
        <v>119</v>
      </c>
      <c r="J1257" s="37" t="s">
        <v>54</v>
      </c>
      <c r="L1257" s="39">
        <v>10</v>
      </c>
      <c r="M1257" s="38">
        <v>0.2</v>
      </c>
      <c r="N1257" s="37" t="s">
        <v>79</v>
      </c>
      <c r="O1257" s="37" t="s">
        <v>48</v>
      </c>
      <c r="P1257" s="43">
        <v>1725</v>
      </c>
      <c r="Q1257" s="40">
        <v>44327</v>
      </c>
      <c r="R1257" s="40">
        <v>44983</v>
      </c>
      <c r="S1257" s="40">
        <v>44456</v>
      </c>
      <c r="T1257" s="42">
        <v>15164</v>
      </c>
      <c r="U1257" s="41">
        <v>8.7899999999999991</v>
      </c>
      <c r="V1257" s="37" t="s">
        <v>130</v>
      </c>
      <c r="W1257" s="37" t="s">
        <v>48</v>
      </c>
      <c r="X1257" s="38">
        <v>0.503</v>
      </c>
      <c r="AB1257" s="39">
        <v>3.41</v>
      </c>
      <c r="AC1257" s="39">
        <v>0.74</v>
      </c>
      <c r="AD1257" s="37" t="s">
        <v>15269</v>
      </c>
      <c r="AE1257" s="37" t="s">
        <v>1798</v>
      </c>
      <c r="AF1257" s="37" t="s">
        <v>68</v>
      </c>
      <c r="AG1257" s="37" t="s">
        <v>118</v>
      </c>
    </row>
    <row r="1258" spans="1:33" hidden="1" x14ac:dyDescent="0.2">
      <c r="A1258" s="37" t="s">
        <v>15268</v>
      </c>
      <c r="B1258" s="37" t="s">
        <v>15181</v>
      </c>
      <c r="C1258" s="37" t="s">
        <v>864</v>
      </c>
      <c r="D1258" s="37" t="s">
        <v>15267</v>
      </c>
      <c r="E1258" s="37" t="s">
        <v>15266</v>
      </c>
      <c r="F1258" s="40">
        <v>44216</v>
      </c>
      <c r="G1258" s="40">
        <v>44253</v>
      </c>
      <c r="H1258" s="37">
        <v>24</v>
      </c>
      <c r="I1258" s="37" t="s">
        <v>176</v>
      </c>
      <c r="J1258" s="37" t="s">
        <v>54</v>
      </c>
      <c r="L1258" s="39">
        <v>10</v>
      </c>
      <c r="M1258" s="38">
        <v>0.25</v>
      </c>
      <c r="N1258" s="37" t="s">
        <v>65</v>
      </c>
      <c r="O1258" s="37" t="s">
        <v>56</v>
      </c>
      <c r="P1258" s="37">
        <v>230</v>
      </c>
      <c r="Q1258" s="40">
        <v>44356</v>
      </c>
      <c r="R1258" s="40">
        <v>44987</v>
      </c>
      <c r="S1258" s="40">
        <v>44470</v>
      </c>
      <c r="T1258" s="42">
        <v>1477</v>
      </c>
      <c r="U1258" s="41">
        <v>6.42</v>
      </c>
      <c r="V1258" s="37" t="s">
        <v>65</v>
      </c>
      <c r="W1258" s="37" t="s">
        <v>56</v>
      </c>
      <c r="X1258" s="38">
        <v>0.38600000000000001</v>
      </c>
      <c r="AB1258" s="39">
        <v>12.71</v>
      </c>
      <c r="AC1258" s="39">
        <v>3.46</v>
      </c>
      <c r="AD1258" s="37" t="s">
        <v>15265</v>
      </c>
      <c r="AE1258" s="37" t="s">
        <v>1805</v>
      </c>
      <c r="AF1258" s="37" t="s">
        <v>858</v>
      </c>
      <c r="AG1258" s="37" t="s">
        <v>15264</v>
      </c>
    </row>
    <row r="1259" spans="1:33" hidden="1" x14ac:dyDescent="0.2">
      <c r="A1259" s="37" t="s">
        <v>15263</v>
      </c>
      <c r="B1259" s="37" t="s">
        <v>15181</v>
      </c>
      <c r="C1259" s="37" t="s">
        <v>15262</v>
      </c>
      <c r="D1259" s="37" t="s">
        <v>15261</v>
      </c>
      <c r="E1259" s="37" t="s">
        <v>15260</v>
      </c>
      <c r="F1259" s="40">
        <v>44217</v>
      </c>
      <c r="G1259" s="40">
        <v>44253</v>
      </c>
      <c r="H1259" s="37">
        <v>24</v>
      </c>
      <c r="I1259" s="37" t="s">
        <v>119</v>
      </c>
      <c r="J1259" s="37" t="s">
        <v>54</v>
      </c>
      <c r="L1259" s="39">
        <v>10</v>
      </c>
      <c r="M1259" s="38">
        <v>0.2</v>
      </c>
      <c r="N1259" s="37" t="s">
        <v>147</v>
      </c>
      <c r="O1259" s="37" t="s">
        <v>48</v>
      </c>
      <c r="P1259" s="37">
        <v>275</v>
      </c>
      <c r="Q1259" s="40">
        <v>44365</v>
      </c>
      <c r="R1259" s="40">
        <v>44987</v>
      </c>
      <c r="S1259" s="40">
        <v>44519</v>
      </c>
      <c r="T1259" s="37">
        <v>757</v>
      </c>
      <c r="U1259" s="41">
        <v>2.75</v>
      </c>
      <c r="V1259" s="37" t="s">
        <v>310</v>
      </c>
      <c r="W1259" s="37" t="s">
        <v>56</v>
      </c>
      <c r="X1259" s="38">
        <v>0.93799999999999994</v>
      </c>
      <c r="AB1259" s="39">
        <v>5.86</v>
      </c>
      <c r="AC1259" s="39">
        <v>0.91</v>
      </c>
      <c r="AD1259" s="37" t="s">
        <v>15259</v>
      </c>
      <c r="AE1259" s="37" t="s">
        <v>1814</v>
      </c>
      <c r="AF1259" s="37" t="s">
        <v>51</v>
      </c>
      <c r="AG1259" s="37" t="s">
        <v>147</v>
      </c>
    </row>
    <row r="1260" spans="1:33" hidden="1" x14ac:dyDescent="0.2">
      <c r="A1260" s="37" t="s">
        <v>15258</v>
      </c>
      <c r="B1260" s="37" t="s">
        <v>15181</v>
      </c>
      <c r="C1260" s="37" t="s">
        <v>15257</v>
      </c>
      <c r="D1260" s="37" t="s">
        <v>15256</v>
      </c>
      <c r="E1260" s="37" t="s">
        <v>15255</v>
      </c>
      <c r="F1260" s="40">
        <v>44228</v>
      </c>
      <c r="G1260" s="40">
        <v>44253</v>
      </c>
      <c r="H1260" s="37">
        <v>24</v>
      </c>
      <c r="I1260" s="37" t="s">
        <v>53</v>
      </c>
      <c r="J1260" s="37" t="s">
        <v>54</v>
      </c>
      <c r="L1260" s="39">
        <v>10</v>
      </c>
      <c r="M1260" s="38">
        <v>0.33329999999999999</v>
      </c>
      <c r="N1260" s="37" t="s">
        <v>49</v>
      </c>
      <c r="O1260" s="37" t="s">
        <v>48</v>
      </c>
      <c r="P1260" s="37">
        <v>316.3</v>
      </c>
      <c r="Q1260" s="40">
        <v>44404</v>
      </c>
      <c r="R1260" s="40">
        <v>44987</v>
      </c>
      <c r="S1260" s="40">
        <v>44552</v>
      </c>
      <c r="T1260" s="37">
        <v>882</v>
      </c>
      <c r="U1260" s="41">
        <v>2.79</v>
      </c>
      <c r="V1260" s="37" t="s">
        <v>49</v>
      </c>
      <c r="W1260" s="37" t="s">
        <v>56</v>
      </c>
      <c r="X1260" s="38">
        <v>0.79700000000000004</v>
      </c>
      <c r="AB1260" s="39">
        <v>9.75</v>
      </c>
      <c r="AC1260" s="39">
        <v>1</v>
      </c>
      <c r="AD1260" s="37" t="s">
        <v>15254</v>
      </c>
      <c r="AE1260" s="37" t="s">
        <v>1810</v>
      </c>
      <c r="AF1260" s="37" t="s">
        <v>524</v>
      </c>
      <c r="AG1260" s="37" t="s">
        <v>15253</v>
      </c>
    </row>
    <row r="1261" spans="1:33" hidden="1" x14ac:dyDescent="0.2">
      <c r="A1261" s="37" t="s">
        <v>15252</v>
      </c>
      <c r="B1261" s="37" t="s">
        <v>15181</v>
      </c>
      <c r="C1261" s="37" t="s">
        <v>15251</v>
      </c>
      <c r="D1261" s="37" t="s">
        <v>15250</v>
      </c>
      <c r="E1261" s="37" t="s">
        <v>15249</v>
      </c>
      <c r="F1261" s="40">
        <v>44235</v>
      </c>
      <c r="G1261" s="40">
        <v>44253</v>
      </c>
      <c r="H1261" s="37" t="s">
        <v>150</v>
      </c>
      <c r="I1261" s="37" t="s">
        <v>53</v>
      </c>
      <c r="J1261" s="37" t="s">
        <v>54</v>
      </c>
      <c r="L1261" s="39">
        <v>10</v>
      </c>
      <c r="M1261" s="38">
        <v>0.33329999999999999</v>
      </c>
      <c r="N1261" s="37" t="s">
        <v>79</v>
      </c>
      <c r="O1261" s="37" t="s">
        <v>48</v>
      </c>
      <c r="P1261" s="37">
        <v>345</v>
      </c>
      <c r="Q1261" s="40">
        <v>44502</v>
      </c>
      <c r="R1261" s="40">
        <v>44987</v>
      </c>
      <c r="S1261" s="40">
        <v>44601</v>
      </c>
      <c r="T1261" s="42">
        <v>1711</v>
      </c>
      <c r="U1261" s="41">
        <v>4.96</v>
      </c>
      <c r="V1261" s="37" t="s">
        <v>310</v>
      </c>
      <c r="W1261" s="37" t="s">
        <v>56</v>
      </c>
      <c r="X1261" s="38">
        <v>0.77900000000000003</v>
      </c>
      <c r="AB1261" s="39">
        <v>16.07</v>
      </c>
      <c r="AC1261" s="39">
        <v>2.9</v>
      </c>
      <c r="AD1261" s="37" t="s">
        <v>15248</v>
      </c>
      <c r="AE1261" s="37" t="s">
        <v>1786</v>
      </c>
      <c r="AF1261" s="37" t="s">
        <v>52</v>
      </c>
      <c r="AG1261" s="37" t="s">
        <v>118</v>
      </c>
    </row>
    <row r="1262" spans="1:33" hidden="1" x14ac:dyDescent="0.2">
      <c r="A1262" s="37" t="s">
        <v>15247</v>
      </c>
      <c r="B1262" s="37" t="s">
        <v>15181</v>
      </c>
      <c r="C1262" s="37" t="s">
        <v>15246</v>
      </c>
      <c r="D1262" s="37" t="s">
        <v>15245</v>
      </c>
      <c r="E1262" s="37" t="s">
        <v>15244</v>
      </c>
      <c r="F1262" s="40">
        <v>44237</v>
      </c>
      <c r="G1262" s="40">
        <v>44257</v>
      </c>
      <c r="H1262" s="37">
        <v>24</v>
      </c>
      <c r="I1262" s="37" t="s">
        <v>176</v>
      </c>
      <c r="J1262" s="37" t="s">
        <v>54</v>
      </c>
      <c r="L1262" s="39">
        <v>10</v>
      </c>
      <c r="M1262" s="38">
        <v>0.25</v>
      </c>
      <c r="N1262" s="37" t="s">
        <v>49</v>
      </c>
      <c r="O1262" s="37" t="s">
        <v>48</v>
      </c>
      <c r="P1262" s="37">
        <v>345</v>
      </c>
      <c r="Q1262" s="40">
        <v>44475</v>
      </c>
      <c r="R1262" s="40">
        <v>44989</v>
      </c>
      <c r="S1262" s="40">
        <v>44622</v>
      </c>
      <c r="T1262" s="42">
        <v>1152</v>
      </c>
      <c r="U1262" s="41">
        <v>3.34</v>
      </c>
      <c r="V1262" s="37" t="s">
        <v>49</v>
      </c>
      <c r="W1262" s="37" t="s">
        <v>56</v>
      </c>
      <c r="X1262" s="38">
        <v>0.66400000000000003</v>
      </c>
      <c r="AB1262" s="39">
        <v>6.87</v>
      </c>
      <c r="AC1262" s="39">
        <v>1.45</v>
      </c>
      <c r="AD1262" s="37" t="s">
        <v>15243</v>
      </c>
      <c r="AE1262" s="37" t="s">
        <v>1800</v>
      </c>
      <c r="AF1262" s="37" t="s">
        <v>74</v>
      </c>
      <c r="AG1262" s="37" t="s">
        <v>49</v>
      </c>
    </row>
    <row r="1263" spans="1:33" hidden="1" x14ac:dyDescent="0.2">
      <c r="A1263" s="37" t="s">
        <v>15242</v>
      </c>
      <c r="B1263" s="37" t="s">
        <v>15181</v>
      </c>
      <c r="C1263" s="37" t="s">
        <v>15241</v>
      </c>
      <c r="D1263" s="37" t="s">
        <v>15240</v>
      </c>
      <c r="E1263" s="37" t="s">
        <v>15239</v>
      </c>
      <c r="F1263" s="40">
        <v>44208</v>
      </c>
      <c r="G1263" s="40">
        <v>44258</v>
      </c>
      <c r="H1263" s="37">
        <v>24</v>
      </c>
      <c r="I1263" s="37" t="s">
        <v>176</v>
      </c>
      <c r="J1263" s="37" t="s">
        <v>54</v>
      </c>
      <c r="L1263" s="39">
        <v>10</v>
      </c>
      <c r="M1263" s="38">
        <v>0.25</v>
      </c>
      <c r="N1263" s="37" t="s">
        <v>79</v>
      </c>
      <c r="O1263" s="37" t="s">
        <v>48</v>
      </c>
      <c r="P1263" s="37">
        <v>115</v>
      </c>
      <c r="Q1263" s="40">
        <v>44363</v>
      </c>
      <c r="R1263" s="40">
        <v>44990</v>
      </c>
      <c r="S1263" s="40">
        <v>44606</v>
      </c>
      <c r="T1263" s="37">
        <v>828</v>
      </c>
      <c r="U1263" s="41">
        <v>7.21</v>
      </c>
      <c r="V1263" s="37" t="s">
        <v>49</v>
      </c>
      <c r="W1263" s="37" t="s">
        <v>56</v>
      </c>
      <c r="X1263" s="38">
        <v>0.99099999999999999</v>
      </c>
      <c r="AB1263" s="39">
        <v>2.66</v>
      </c>
      <c r="AC1263" s="39">
        <v>0.38</v>
      </c>
      <c r="AD1263" s="37" t="s">
        <v>15238</v>
      </c>
      <c r="AE1263" s="37" t="s">
        <v>2121</v>
      </c>
      <c r="AF1263" s="37" t="s">
        <v>112</v>
      </c>
      <c r="AG1263" s="37" t="s">
        <v>448</v>
      </c>
    </row>
    <row r="1264" spans="1:33" hidden="1" x14ac:dyDescent="0.2">
      <c r="A1264" s="37" t="s">
        <v>15237</v>
      </c>
      <c r="B1264" s="37" t="s">
        <v>15181</v>
      </c>
      <c r="C1264" s="37" t="s">
        <v>15236</v>
      </c>
      <c r="D1264" s="37" t="s">
        <v>15235</v>
      </c>
      <c r="E1264" s="37" t="s">
        <v>15234</v>
      </c>
      <c r="F1264" s="40">
        <v>44217</v>
      </c>
      <c r="G1264" s="40">
        <v>44258</v>
      </c>
      <c r="H1264" s="37">
        <v>24</v>
      </c>
      <c r="I1264" s="37" t="s">
        <v>53</v>
      </c>
      <c r="J1264" s="37" t="s">
        <v>54</v>
      </c>
      <c r="L1264" s="39">
        <v>10</v>
      </c>
      <c r="M1264" s="38">
        <v>0.33329999999999999</v>
      </c>
      <c r="N1264" s="37" t="s">
        <v>140</v>
      </c>
      <c r="O1264" s="37" t="s">
        <v>48</v>
      </c>
      <c r="P1264" s="37">
        <v>254.8</v>
      </c>
      <c r="Q1264" s="40">
        <v>44378</v>
      </c>
      <c r="R1264" s="40">
        <v>44990</v>
      </c>
      <c r="S1264" s="40">
        <v>44546</v>
      </c>
      <c r="T1264" s="42">
        <v>2616</v>
      </c>
      <c r="U1264" s="41">
        <v>10.27</v>
      </c>
      <c r="V1264" s="37" t="s">
        <v>140</v>
      </c>
      <c r="W1264" s="37" t="s">
        <v>56</v>
      </c>
      <c r="X1264" s="38">
        <v>0.53600000000000003</v>
      </c>
      <c r="AB1264" s="39">
        <v>10.02</v>
      </c>
      <c r="AC1264" s="39">
        <v>1.94</v>
      </c>
      <c r="AD1264" s="37" t="s">
        <v>15233</v>
      </c>
      <c r="AE1264" s="37" t="s">
        <v>1800</v>
      </c>
      <c r="AF1264" s="37" t="s">
        <v>52</v>
      </c>
      <c r="AG1264" s="37" t="s">
        <v>15232</v>
      </c>
    </row>
    <row r="1265" spans="1:33" hidden="1" x14ac:dyDescent="0.2">
      <c r="A1265" s="37" t="s">
        <v>15231</v>
      </c>
      <c r="B1265" s="37" t="s">
        <v>15181</v>
      </c>
      <c r="C1265" s="37" t="s">
        <v>15230</v>
      </c>
      <c r="D1265" s="37" t="s">
        <v>15229</v>
      </c>
      <c r="E1265" s="37" t="s">
        <v>15228</v>
      </c>
      <c r="F1265" s="40">
        <v>44225</v>
      </c>
      <c r="G1265" s="40">
        <v>44260</v>
      </c>
      <c r="H1265" s="37">
        <v>24</v>
      </c>
      <c r="I1265" s="37" t="s">
        <v>176</v>
      </c>
      <c r="J1265" s="37" t="s">
        <v>54</v>
      </c>
      <c r="L1265" s="39">
        <v>10</v>
      </c>
      <c r="M1265" s="38">
        <v>0.25</v>
      </c>
      <c r="N1265" s="37" t="s">
        <v>72</v>
      </c>
      <c r="O1265" s="37" t="s">
        <v>56</v>
      </c>
      <c r="P1265" s="37">
        <v>253.8</v>
      </c>
      <c r="Q1265" s="40">
        <v>44354</v>
      </c>
      <c r="R1265" s="40">
        <v>44994</v>
      </c>
      <c r="S1265" s="40">
        <v>44566</v>
      </c>
      <c r="T1265" s="42">
        <v>3563</v>
      </c>
      <c r="U1265" s="41">
        <v>14.04</v>
      </c>
      <c r="V1265" s="37" t="s">
        <v>72</v>
      </c>
      <c r="W1265" s="37" t="s">
        <v>56</v>
      </c>
      <c r="X1265" s="38">
        <v>0.88300000000000001</v>
      </c>
      <c r="AB1265" s="39">
        <v>4.74</v>
      </c>
      <c r="AC1265" s="39">
        <v>0.65</v>
      </c>
      <c r="AD1265" s="37" t="s">
        <v>15227</v>
      </c>
      <c r="AE1265" s="37" t="s">
        <v>1786</v>
      </c>
      <c r="AF1265" s="37" t="s">
        <v>68</v>
      </c>
      <c r="AG1265" s="37" t="s">
        <v>15226</v>
      </c>
    </row>
    <row r="1266" spans="1:33" hidden="1" x14ac:dyDescent="0.2">
      <c r="A1266" s="37" t="s">
        <v>15225</v>
      </c>
      <c r="B1266" s="37" t="s">
        <v>15181</v>
      </c>
      <c r="C1266" s="37" t="s">
        <v>15224</v>
      </c>
      <c r="D1266" s="37" t="s">
        <v>15223</v>
      </c>
      <c r="E1266" s="37" t="s">
        <v>15222</v>
      </c>
      <c r="F1266" s="40">
        <v>44244</v>
      </c>
      <c r="G1266" s="40">
        <v>44260</v>
      </c>
      <c r="H1266" s="37">
        <v>24</v>
      </c>
      <c r="I1266" s="37" t="s">
        <v>119</v>
      </c>
      <c r="J1266" s="37" t="s">
        <v>54</v>
      </c>
      <c r="L1266" s="39">
        <v>10</v>
      </c>
      <c r="M1266" s="38">
        <v>0.2</v>
      </c>
      <c r="N1266" s="37" t="s">
        <v>49</v>
      </c>
      <c r="O1266" s="37" t="s">
        <v>48</v>
      </c>
      <c r="P1266" s="37">
        <v>345</v>
      </c>
      <c r="Q1266" s="40">
        <v>44384</v>
      </c>
      <c r="R1266" s="40">
        <v>44994</v>
      </c>
      <c r="S1266" s="40">
        <v>44537</v>
      </c>
      <c r="T1266" s="42">
        <v>2250</v>
      </c>
      <c r="U1266" s="41">
        <v>6.52</v>
      </c>
      <c r="V1266" s="37" t="s">
        <v>49</v>
      </c>
      <c r="W1266" s="37" t="s">
        <v>48</v>
      </c>
      <c r="X1266" s="38">
        <v>0.02</v>
      </c>
      <c r="AB1266" s="39">
        <v>4.5999999999999996</v>
      </c>
      <c r="AC1266" s="39">
        <v>1.18</v>
      </c>
      <c r="AD1266" s="37" t="s">
        <v>15221</v>
      </c>
      <c r="AE1266" s="37" t="s">
        <v>1798</v>
      </c>
      <c r="AF1266" s="37" t="s">
        <v>68</v>
      </c>
      <c r="AG1266" s="37" t="s">
        <v>15220</v>
      </c>
    </row>
    <row r="1267" spans="1:33" hidden="1" x14ac:dyDescent="0.2">
      <c r="A1267" s="37" t="s">
        <v>15219</v>
      </c>
      <c r="B1267" s="37" t="s">
        <v>15181</v>
      </c>
      <c r="C1267" s="37" t="s">
        <v>15218</v>
      </c>
      <c r="D1267" s="37" t="s">
        <v>15217</v>
      </c>
      <c r="E1267" s="37" t="s">
        <v>15216</v>
      </c>
      <c r="F1267" s="40">
        <v>44239</v>
      </c>
      <c r="G1267" s="40">
        <v>44271</v>
      </c>
      <c r="H1267" s="37" t="s">
        <v>150</v>
      </c>
      <c r="I1267" s="37" t="s">
        <v>1031</v>
      </c>
      <c r="J1267" s="37" t="s">
        <v>54</v>
      </c>
      <c r="L1267" s="39">
        <v>10</v>
      </c>
      <c r="M1267" s="38">
        <v>0.125</v>
      </c>
      <c r="N1267" s="37" t="s">
        <v>49</v>
      </c>
      <c r="O1267" s="37" t="s">
        <v>48</v>
      </c>
      <c r="P1267" s="37">
        <v>977.5</v>
      </c>
      <c r="Q1267" s="40">
        <v>44392</v>
      </c>
      <c r="R1267" s="40">
        <v>45003</v>
      </c>
      <c r="S1267" s="40">
        <v>44503</v>
      </c>
      <c r="T1267" s="42">
        <v>10562</v>
      </c>
      <c r="U1267" s="41">
        <v>10.81</v>
      </c>
      <c r="V1267" s="37" t="s">
        <v>65</v>
      </c>
      <c r="W1267" s="37" t="s">
        <v>56</v>
      </c>
      <c r="X1267" s="38">
        <v>0.77200000000000002</v>
      </c>
      <c r="AB1267" s="39">
        <v>4.38</v>
      </c>
      <c r="AC1267" s="39">
        <v>0.93</v>
      </c>
      <c r="AD1267" s="37" t="s">
        <v>15215</v>
      </c>
      <c r="AE1267" s="37" t="s">
        <v>1811</v>
      </c>
      <c r="AF1267" s="37" t="s">
        <v>96</v>
      </c>
      <c r="AG1267" s="37" t="s">
        <v>49</v>
      </c>
    </row>
    <row r="1268" spans="1:33" hidden="1" x14ac:dyDescent="0.2">
      <c r="A1268" s="37" t="s">
        <v>15214</v>
      </c>
      <c r="B1268" s="37" t="s">
        <v>15181</v>
      </c>
      <c r="C1268" s="37" t="s">
        <v>15213</v>
      </c>
      <c r="D1268" s="37" t="s">
        <v>15212</v>
      </c>
      <c r="E1268" s="37" t="s">
        <v>15211</v>
      </c>
      <c r="F1268" s="40">
        <v>44232</v>
      </c>
      <c r="G1268" s="40">
        <v>44272</v>
      </c>
      <c r="H1268" s="37">
        <v>24</v>
      </c>
      <c r="I1268" s="37" t="s">
        <v>53</v>
      </c>
      <c r="J1268" s="37" t="s">
        <v>54</v>
      </c>
      <c r="L1268" s="39">
        <v>10</v>
      </c>
      <c r="M1268" s="38">
        <v>0.33329999999999999</v>
      </c>
      <c r="N1268" s="37" t="s">
        <v>49</v>
      </c>
      <c r="O1268" s="37" t="s">
        <v>48</v>
      </c>
      <c r="P1268" s="37">
        <v>250</v>
      </c>
      <c r="Q1268" s="40">
        <v>44384</v>
      </c>
      <c r="R1268" s="40">
        <v>45004</v>
      </c>
      <c r="S1268" s="40">
        <v>44560</v>
      </c>
      <c r="T1268" s="42">
        <v>2000</v>
      </c>
      <c r="U1268" s="41">
        <v>8</v>
      </c>
      <c r="V1268" s="37" t="s">
        <v>57</v>
      </c>
      <c r="W1268" s="37" t="s">
        <v>56</v>
      </c>
      <c r="X1268" s="38">
        <v>0.90900000000000003</v>
      </c>
      <c r="AB1268" s="39">
        <v>5.04</v>
      </c>
      <c r="AC1268" s="39">
        <v>1.01</v>
      </c>
      <c r="AD1268" s="37" t="s">
        <v>15210</v>
      </c>
      <c r="AE1268" s="37" t="s">
        <v>1786</v>
      </c>
      <c r="AF1268" s="37" t="s">
        <v>52</v>
      </c>
      <c r="AG1268" s="37" t="s">
        <v>15209</v>
      </c>
    </row>
    <row r="1269" spans="1:33" hidden="1" x14ac:dyDescent="0.2">
      <c r="A1269" s="37" t="s">
        <v>15208</v>
      </c>
      <c r="B1269" s="37" t="s">
        <v>15181</v>
      </c>
      <c r="C1269" s="37" t="s">
        <v>15207</v>
      </c>
      <c r="D1269" s="37" t="s">
        <v>15206</v>
      </c>
      <c r="E1269" s="37" t="s">
        <v>15205</v>
      </c>
      <c r="F1269" s="40">
        <v>44259</v>
      </c>
      <c r="G1269" s="40">
        <v>44278</v>
      </c>
      <c r="H1269" s="37">
        <v>24</v>
      </c>
      <c r="I1269" s="37" t="s">
        <v>119</v>
      </c>
      <c r="J1269" s="37" t="s">
        <v>54</v>
      </c>
      <c r="L1269" s="39">
        <v>10</v>
      </c>
      <c r="M1269" s="38">
        <v>0.2</v>
      </c>
      <c r="N1269" s="37" t="s">
        <v>79</v>
      </c>
      <c r="O1269" s="37" t="s">
        <v>48</v>
      </c>
      <c r="P1269" s="37">
        <v>382.6</v>
      </c>
      <c r="Q1269" s="40">
        <v>44431</v>
      </c>
      <c r="R1269" s="40">
        <v>45010</v>
      </c>
      <c r="S1269" s="40">
        <v>44559</v>
      </c>
      <c r="T1269" s="42">
        <v>3218</v>
      </c>
      <c r="U1269" s="41">
        <v>8.41</v>
      </c>
      <c r="V1269" s="37" t="s">
        <v>49</v>
      </c>
      <c r="W1269" s="37" t="s">
        <v>48</v>
      </c>
      <c r="X1269" s="38">
        <v>0.82299999999999995</v>
      </c>
      <c r="AB1269" s="39">
        <v>5.03</v>
      </c>
      <c r="AC1269" s="39">
        <v>0.99</v>
      </c>
      <c r="AD1269" s="37" t="s">
        <v>15204</v>
      </c>
      <c r="AE1269" s="37" t="s">
        <v>1798</v>
      </c>
      <c r="AF1269" s="37" t="s">
        <v>96</v>
      </c>
      <c r="AG1269" s="37" t="s">
        <v>15203</v>
      </c>
    </row>
    <row r="1270" spans="1:33" hidden="1" x14ac:dyDescent="0.2">
      <c r="A1270" s="37" t="s">
        <v>15202</v>
      </c>
      <c r="B1270" s="37" t="s">
        <v>15181</v>
      </c>
      <c r="C1270" s="37" t="s">
        <v>15201</v>
      </c>
      <c r="D1270" s="37" t="s">
        <v>15200</v>
      </c>
      <c r="E1270" s="37" t="s">
        <v>15199</v>
      </c>
      <c r="F1270" s="40">
        <v>44239</v>
      </c>
      <c r="G1270" s="40">
        <v>44279</v>
      </c>
      <c r="H1270" s="37">
        <v>24</v>
      </c>
      <c r="I1270" s="37" t="s">
        <v>53</v>
      </c>
      <c r="J1270" s="37" t="s">
        <v>54</v>
      </c>
      <c r="L1270" s="39">
        <v>10</v>
      </c>
      <c r="M1270" s="38">
        <v>0.33329999999999999</v>
      </c>
      <c r="N1270" s="37" t="s">
        <v>79</v>
      </c>
      <c r="O1270" s="37" t="s">
        <v>48</v>
      </c>
      <c r="P1270" s="37">
        <v>350</v>
      </c>
      <c r="Q1270" s="40">
        <v>44362</v>
      </c>
      <c r="R1270" s="40">
        <v>45011</v>
      </c>
      <c r="S1270" s="40">
        <v>44538</v>
      </c>
      <c r="T1270" s="42">
        <v>1246</v>
      </c>
      <c r="U1270" s="41">
        <v>3.56</v>
      </c>
      <c r="V1270" s="37" t="s">
        <v>65</v>
      </c>
      <c r="W1270" s="37" t="s">
        <v>56</v>
      </c>
      <c r="X1270" s="38">
        <v>6.0000000000000001E-3</v>
      </c>
      <c r="AB1270" s="39">
        <v>7.79</v>
      </c>
      <c r="AC1270" s="39">
        <v>1.85</v>
      </c>
      <c r="AD1270" s="37" t="s">
        <v>15198</v>
      </c>
      <c r="AE1270" s="37" t="s">
        <v>1782</v>
      </c>
      <c r="AF1270" s="37" t="s">
        <v>90</v>
      </c>
      <c r="AG1270" s="37" t="s">
        <v>1329</v>
      </c>
    </row>
    <row r="1271" spans="1:33" hidden="1" x14ac:dyDescent="0.2">
      <c r="A1271" s="37" t="s">
        <v>15197</v>
      </c>
      <c r="B1271" s="37" t="s">
        <v>15181</v>
      </c>
      <c r="C1271" s="37" t="s">
        <v>15196</v>
      </c>
      <c r="D1271" s="37" t="s">
        <v>15195</v>
      </c>
      <c r="E1271" s="37" t="s">
        <v>15194</v>
      </c>
      <c r="F1271" s="40">
        <v>44239</v>
      </c>
      <c r="G1271" s="40">
        <v>44279</v>
      </c>
      <c r="H1271" s="37" t="s">
        <v>594</v>
      </c>
      <c r="I1271" s="37" t="s">
        <v>83</v>
      </c>
      <c r="L1271" s="39">
        <v>10</v>
      </c>
      <c r="M1271" s="38">
        <v>0</v>
      </c>
      <c r="N1271" s="37" t="s">
        <v>49</v>
      </c>
      <c r="O1271" s="37" t="s">
        <v>48</v>
      </c>
      <c r="P1271" s="37">
        <v>416.3</v>
      </c>
      <c r="Q1271" s="40">
        <v>44383</v>
      </c>
      <c r="R1271" s="40">
        <v>45011</v>
      </c>
      <c r="S1271" s="40">
        <v>44505</v>
      </c>
      <c r="T1271" s="42">
        <v>3538</v>
      </c>
      <c r="U1271" s="41">
        <v>8.5</v>
      </c>
      <c r="V1271" s="37" t="s">
        <v>49</v>
      </c>
      <c r="W1271" s="37" t="s">
        <v>48</v>
      </c>
      <c r="X1271" s="38">
        <v>2.9000000000000001E-2</v>
      </c>
      <c r="AB1271" s="39">
        <v>5.29</v>
      </c>
      <c r="AE1271" s="37" t="s">
        <v>1786</v>
      </c>
      <c r="AF1271" s="37" t="s">
        <v>74</v>
      </c>
      <c r="AG1271" s="37" t="s">
        <v>49</v>
      </c>
    </row>
    <row r="1272" spans="1:33" hidden="1" x14ac:dyDescent="0.2">
      <c r="A1272" s="37" t="s">
        <v>15193</v>
      </c>
      <c r="B1272" s="37" t="s">
        <v>15181</v>
      </c>
      <c r="C1272" s="37" t="s">
        <v>15192</v>
      </c>
      <c r="D1272" s="37" t="s">
        <v>15191</v>
      </c>
      <c r="E1272" s="37" t="s">
        <v>15190</v>
      </c>
      <c r="F1272" s="40">
        <v>44252</v>
      </c>
      <c r="G1272" s="40">
        <v>44293</v>
      </c>
      <c r="H1272" s="37">
        <v>24</v>
      </c>
      <c r="I1272" s="37" t="s">
        <v>119</v>
      </c>
      <c r="J1272" s="37" t="s">
        <v>54</v>
      </c>
      <c r="L1272" s="39">
        <v>10</v>
      </c>
      <c r="M1272" s="38">
        <v>0.2</v>
      </c>
      <c r="N1272" s="37" t="s">
        <v>130</v>
      </c>
      <c r="O1272" s="37" t="s">
        <v>48</v>
      </c>
      <c r="P1272" s="37">
        <v>552</v>
      </c>
      <c r="Q1272" s="40">
        <v>44414</v>
      </c>
      <c r="R1272" s="40">
        <v>45025</v>
      </c>
      <c r="S1272" s="40">
        <v>44547</v>
      </c>
      <c r="T1272" s="42">
        <v>3538</v>
      </c>
      <c r="U1272" s="41">
        <v>6.41</v>
      </c>
      <c r="V1272" s="37" t="s">
        <v>130</v>
      </c>
      <c r="W1272" s="37" t="s">
        <v>48</v>
      </c>
      <c r="X1272" s="38">
        <v>0.71699999999999997</v>
      </c>
      <c r="AB1272" s="39">
        <v>3.16</v>
      </c>
      <c r="AC1272" s="39">
        <v>0.51</v>
      </c>
      <c r="AD1272" s="37" t="s">
        <v>15189</v>
      </c>
      <c r="AE1272" s="37" t="s">
        <v>1796</v>
      </c>
      <c r="AF1272" s="37" t="s">
        <v>68</v>
      </c>
      <c r="AG1272" s="37" t="s">
        <v>1334</v>
      </c>
    </row>
    <row r="1273" spans="1:33" hidden="1" x14ac:dyDescent="0.2">
      <c r="A1273" s="37" t="s">
        <v>15188</v>
      </c>
      <c r="B1273" s="37" t="s">
        <v>15181</v>
      </c>
      <c r="C1273" s="37" t="s">
        <v>15187</v>
      </c>
      <c r="D1273" s="37" t="s">
        <v>15186</v>
      </c>
      <c r="E1273" s="37" t="s">
        <v>15185</v>
      </c>
      <c r="F1273" s="40">
        <v>44243</v>
      </c>
      <c r="G1273" s="40">
        <v>44295</v>
      </c>
      <c r="H1273" s="37">
        <v>24</v>
      </c>
      <c r="I1273" s="37" t="s">
        <v>69</v>
      </c>
      <c r="J1273" s="37" t="s">
        <v>54</v>
      </c>
      <c r="L1273" s="39">
        <v>10.1</v>
      </c>
      <c r="M1273" s="38">
        <v>0.5</v>
      </c>
      <c r="N1273" s="37" t="s">
        <v>79</v>
      </c>
      <c r="O1273" s="37" t="s">
        <v>48</v>
      </c>
      <c r="P1273" s="37">
        <v>115</v>
      </c>
      <c r="Q1273" s="40">
        <v>44426</v>
      </c>
      <c r="R1273" s="40">
        <v>45029</v>
      </c>
      <c r="S1273" s="40">
        <v>44532</v>
      </c>
      <c r="T1273" s="42">
        <v>3134</v>
      </c>
      <c r="U1273" s="41">
        <v>26.98</v>
      </c>
      <c r="V1273" s="37" t="s">
        <v>72</v>
      </c>
      <c r="W1273" s="37" t="s">
        <v>56</v>
      </c>
      <c r="X1273" s="38">
        <v>0.26100000000000001</v>
      </c>
      <c r="AB1273" s="39">
        <v>14.95</v>
      </c>
      <c r="AC1273" s="39">
        <v>4.68</v>
      </c>
      <c r="AD1273" s="37" t="s">
        <v>15184</v>
      </c>
      <c r="AE1273" s="37" t="s">
        <v>1945</v>
      </c>
      <c r="AF1273" s="37" t="s">
        <v>112</v>
      </c>
      <c r="AG1273" s="37" t="s">
        <v>15183</v>
      </c>
    </row>
    <row r="1274" spans="1:33" hidden="1" x14ac:dyDescent="0.2">
      <c r="A1274" s="37" t="s">
        <v>15182</v>
      </c>
      <c r="B1274" s="37" t="s">
        <v>15181</v>
      </c>
      <c r="C1274" s="37" t="s">
        <v>15180</v>
      </c>
      <c r="D1274" s="37" t="s">
        <v>15179</v>
      </c>
      <c r="E1274" s="37" t="s">
        <v>15178</v>
      </c>
      <c r="F1274" s="40">
        <v>44263</v>
      </c>
      <c r="G1274" s="40">
        <v>44295</v>
      </c>
      <c r="H1274" s="37">
        <v>24</v>
      </c>
      <c r="I1274" s="37" t="s">
        <v>83</v>
      </c>
      <c r="L1274" s="39">
        <v>10</v>
      </c>
      <c r="M1274" s="38">
        <v>0</v>
      </c>
      <c r="N1274" s="37" t="s">
        <v>79</v>
      </c>
      <c r="O1274" s="37" t="s">
        <v>48</v>
      </c>
      <c r="P1274" s="37">
        <v>285</v>
      </c>
      <c r="Q1274" s="40">
        <v>44406</v>
      </c>
      <c r="R1274" s="40">
        <v>45029</v>
      </c>
      <c r="S1274" s="40">
        <v>44536</v>
      </c>
      <c r="T1274" s="42">
        <v>3740</v>
      </c>
      <c r="U1274" s="41">
        <v>13.12</v>
      </c>
      <c r="V1274" s="37" t="s">
        <v>156</v>
      </c>
      <c r="W1274" s="37" t="s">
        <v>56</v>
      </c>
      <c r="X1274" s="38">
        <v>0.497</v>
      </c>
      <c r="AB1274" s="39">
        <v>5.52</v>
      </c>
      <c r="AE1274" s="37" t="s">
        <v>1814</v>
      </c>
      <c r="AF1274" s="37" t="s">
        <v>82</v>
      </c>
      <c r="AG1274" s="37" t="s">
        <v>118</v>
      </c>
    </row>
    <row r="1275" spans="1:33" hidden="1" x14ac:dyDescent="0.2">
      <c r="A1275" s="37" t="s">
        <v>15177</v>
      </c>
      <c r="B1275" s="37" t="s">
        <v>15033</v>
      </c>
      <c r="F1275" s="40">
        <v>43105</v>
      </c>
      <c r="H1275" s="37">
        <v>24</v>
      </c>
      <c r="I1275" s="37" t="s">
        <v>53</v>
      </c>
      <c r="J1275" s="37" t="s">
        <v>54</v>
      </c>
      <c r="L1275" s="39">
        <v>10</v>
      </c>
      <c r="M1275" s="38">
        <v>0.33329999999999999</v>
      </c>
      <c r="N1275" s="37" t="s">
        <v>79</v>
      </c>
      <c r="O1275" s="37" t="s">
        <v>48</v>
      </c>
      <c r="P1275" s="37">
        <v>0</v>
      </c>
      <c r="AE1275" s="37" t="s">
        <v>1786</v>
      </c>
      <c r="AF1275" s="37" t="s">
        <v>51</v>
      </c>
      <c r="AG1275" s="37" t="s">
        <v>118</v>
      </c>
    </row>
    <row r="1276" spans="1:33" hidden="1" x14ac:dyDescent="0.2">
      <c r="A1276" s="37" t="s">
        <v>15176</v>
      </c>
      <c r="B1276" s="37" t="s">
        <v>15033</v>
      </c>
      <c r="C1276" s="37" t="s">
        <v>239</v>
      </c>
      <c r="F1276" s="40">
        <v>43154</v>
      </c>
      <c r="H1276" s="37">
        <v>24</v>
      </c>
      <c r="I1276" s="37" t="s">
        <v>137</v>
      </c>
      <c r="J1276" s="37" t="s">
        <v>54</v>
      </c>
      <c r="L1276" s="39">
        <v>10</v>
      </c>
      <c r="M1276" s="38">
        <v>1</v>
      </c>
      <c r="N1276" s="37" t="s">
        <v>49</v>
      </c>
      <c r="O1276" s="37" t="s">
        <v>48</v>
      </c>
      <c r="P1276" s="37">
        <v>0</v>
      </c>
      <c r="Y1276" s="39">
        <v>9.64</v>
      </c>
      <c r="AE1276" s="37" t="s">
        <v>822</v>
      </c>
      <c r="AF1276" s="37" t="s">
        <v>87</v>
      </c>
      <c r="AG1276" s="37" t="s">
        <v>118</v>
      </c>
    </row>
    <row r="1277" spans="1:33" hidden="1" x14ac:dyDescent="0.2">
      <c r="A1277" s="37" t="s">
        <v>15175</v>
      </c>
      <c r="B1277" s="37" t="s">
        <v>15033</v>
      </c>
      <c r="C1277" s="37" t="s">
        <v>15174</v>
      </c>
      <c r="F1277" s="40">
        <v>43531</v>
      </c>
      <c r="H1277" s="37">
        <v>18</v>
      </c>
      <c r="I1277" s="37" t="s">
        <v>69</v>
      </c>
      <c r="J1277" s="37" t="s">
        <v>54</v>
      </c>
      <c r="L1277" s="39">
        <v>10</v>
      </c>
      <c r="M1277" s="38">
        <v>0.5</v>
      </c>
      <c r="N1277" s="37" t="s">
        <v>49</v>
      </c>
      <c r="O1277" s="37" t="s">
        <v>48</v>
      </c>
      <c r="P1277" s="37">
        <v>230</v>
      </c>
      <c r="AE1277" s="37" t="s">
        <v>1419</v>
      </c>
      <c r="AF1277" s="37" t="s">
        <v>52</v>
      </c>
      <c r="AG1277" s="37" t="s">
        <v>1225</v>
      </c>
    </row>
    <row r="1278" spans="1:33" hidden="1" x14ac:dyDescent="0.2">
      <c r="A1278" s="37" t="s">
        <v>15173</v>
      </c>
      <c r="B1278" s="37" t="s">
        <v>15033</v>
      </c>
      <c r="C1278" s="37" t="s">
        <v>15172</v>
      </c>
      <c r="F1278" s="40">
        <v>43728</v>
      </c>
      <c r="H1278" s="37">
        <v>24</v>
      </c>
      <c r="I1278" s="37" t="s">
        <v>53</v>
      </c>
      <c r="J1278" s="37" t="s">
        <v>54</v>
      </c>
      <c r="L1278" s="39">
        <v>10</v>
      </c>
      <c r="M1278" s="38">
        <v>0.33329999999999999</v>
      </c>
      <c r="N1278" s="37" t="s">
        <v>104</v>
      </c>
      <c r="O1278" s="37" t="s">
        <v>48</v>
      </c>
      <c r="P1278" s="37">
        <v>200</v>
      </c>
      <c r="AE1278" s="37" t="s">
        <v>1814</v>
      </c>
      <c r="AF1278" s="37" t="s">
        <v>52</v>
      </c>
      <c r="AG1278" s="37" t="s">
        <v>15171</v>
      </c>
    </row>
    <row r="1279" spans="1:33" hidden="1" x14ac:dyDescent="0.2">
      <c r="A1279" s="37" t="s">
        <v>15170</v>
      </c>
      <c r="B1279" s="37" t="s">
        <v>15033</v>
      </c>
      <c r="C1279" s="37" t="s">
        <v>15169</v>
      </c>
      <c r="F1279" s="40">
        <v>44110</v>
      </c>
      <c r="H1279" s="37">
        <v>24</v>
      </c>
      <c r="I1279" s="37" t="s">
        <v>53</v>
      </c>
      <c r="J1279" s="37" t="s">
        <v>54</v>
      </c>
      <c r="L1279" s="39">
        <v>10</v>
      </c>
      <c r="M1279" s="38">
        <v>0.33329999999999999</v>
      </c>
      <c r="N1279" s="37" t="s">
        <v>156</v>
      </c>
      <c r="O1279" s="37" t="s">
        <v>48</v>
      </c>
      <c r="P1279" s="37">
        <v>200</v>
      </c>
      <c r="AE1279" s="37" t="s">
        <v>1814</v>
      </c>
      <c r="AF1279" s="37" t="s">
        <v>52</v>
      </c>
      <c r="AG1279" s="37" t="s">
        <v>15168</v>
      </c>
    </row>
    <row r="1280" spans="1:33" hidden="1" x14ac:dyDescent="0.2">
      <c r="A1280" s="37" t="s">
        <v>15167</v>
      </c>
      <c r="B1280" s="37" t="s">
        <v>15033</v>
      </c>
      <c r="C1280" s="37" t="s">
        <v>15166</v>
      </c>
      <c r="F1280" s="40">
        <v>44235</v>
      </c>
      <c r="H1280" s="37" t="s">
        <v>594</v>
      </c>
      <c r="I1280" s="37" t="s">
        <v>119</v>
      </c>
      <c r="J1280" s="37" t="s">
        <v>54</v>
      </c>
      <c r="L1280" s="39">
        <v>10</v>
      </c>
      <c r="M1280" s="38">
        <v>0.2</v>
      </c>
      <c r="N1280" s="37" t="s">
        <v>79</v>
      </c>
      <c r="O1280" s="37" t="s">
        <v>48</v>
      </c>
      <c r="P1280" s="37">
        <v>400</v>
      </c>
      <c r="AE1280" s="37" t="s">
        <v>1786</v>
      </c>
      <c r="AF1280" s="37" t="s">
        <v>74</v>
      </c>
      <c r="AG1280" s="37" t="s">
        <v>118</v>
      </c>
    </row>
    <row r="1281" spans="1:33" hidden="1" x14ac:dyDescent="0.2">
      <c r="A1281" s="37" t="s">
        <v>15165</v>
      </c>
      <c r="B1281" s="37" t="s">
        <v>15033</v>
      </c>
      <c r="C1281" s="37" t="s">
        <v>15164</v>
      </c>
      <c r="F1281" s="40">
        <v>44235</v>
      </c>
      <c r="H1281" s="37">
        <v>24</v>
      </c>
      <c r="I1281" s="37" t="s">
        <v>176</v>
      </c>
      <c r="J1281" s="37" t="s">
        <v>54</v>
      </c>
      <c r="L1281" s="39">
        <v>10</v>
      </c>
      <c r="M1281" s="38">
        <v>0.25</v>
      </c>
      <c r="N1281" s="37" t="s">
        <v>79</v>
      </c>
      <c r="O1281" s="37" t="s">
        <v>48</v>
      </c>
      <c r="P1281" s="37">
        <v>200</v>
      </c>
      <c r="AE1281" s="37" t="s">
        <v>1786</v>
      </c>
      <c r="AF1281" s="37" t="s">
        <v>74</v>
      </c>
      <c r="AG1281" s="37" t="s">
        <v>118</v>
      </c>
    </row>
    <row r="1282" spans="1:33" hidden="1" x14ac:dyDescent="0.2">
      <c r="A1282" s="37" t="s">
        <v>15163</v>
      </c>
      <c r="B1282" s="37" t="s">
        <v>15033</v>
      </c>
      <c r="C1282" s="37" t="s">
        <v>15162</v>
      </c>
      <c r="F1282" s="40">
        <v>44239</v>
      </c>
      <c r="H1282" s="37">
        <v>24</v>
      </c>
      <c r="I1282" s="37" t="s">
        <v>53</v>
      </c>
      <c r="J1282" s="37" t="s">
        <v>54</v>
      </c>
      <c r="L1282" s="39">
        <v>10</v>
      </c>
      <c r="M1282" s="38">
        <v>0.33329999999999999</v>
      </c>
      <c r="N1282" s="37" t="s">
        <v>156</v>
      </c>
      <c r="O1282" s="37" t="s">
        <v>48</v>
      </c>
      <c r="P1282" s="37">
        <v>350</v>
      </c>
      <c r="AE1282" s="37" t="s">
        <v>1419</v>
      </c>
      <c r="AF1282" s="37" t="s">
        <v>68</v>
      </c>
      <c r="AG1282" s="37" t="s">
        <v>1641</v>
      </c>
    </row>
    <row r="1283" spans="1:33" hidden="1" x14ac:dyDescent="0.2">
      <c r="A1283" s="37" t="s">
        <v>15161</v>
      </c>
      <c r="B1283" s="37" t="s">
        <v>15033</v>
      </c>
      <c r="C1283" s="37" t="s">
        <v>15160</v>
      </c>
      <c r="F1283" s="40">
        <v>44239</v>
      </c>
      <c r="H1283" s="37">
        <v>24</v>
      </c>
      <c r="I1283" s="37" t="s">
        <v>53</v>
      </c>
      <c r="J1283" s="37" t="s">
        <v>54</v>
      </c>
      <c r="L1283" s="39">
        <v>10</v>
      </c>
      <c r="M1283" s="38">
        <v>0.33329999999999999</v>
      </c>
      <c r="N1283" s="37" t="s">
        <v>156</v>
      </c>
      <c r="O1283" s="37" t="s">
        <v>48</v>
      </c>
      <c r="P1283" s="37">
        <v>200</v>
      </c>
      <c r="AE1283" s="37" t="s">
        <v>1419</v>
      </c>
      <c r="AF1283" s="37" t="s">
        <v>68</v>
      </c>
      <c r="AG1283" s="37" t="s">
        <v>1641</v>
      </c>
    </row>
    <row r="1284" spans="1:33" hidden="1" x14ac:dyDescent="0.2">
      <c r="A1284" s="37" t="s">
        <v>15159</v>
      </c>
      <c r="B1284" s="37" t="s">
        <v>15033</v>
      </c>
      <c r="C1284" s="37" t="s">
        <v>15158</v>
      </c>
      <c r="F1284" s="40">
        <v>44243</v>
      </c>
      <c r="H1284" s="37">
        <v>24</v>
      </c>
      <c r="I1284" s="37" t="s">
        <v>83</v>
      </c>
      <c r="L1284" s="39">
        <v>10</v>
      </c>
      <c r="M1284" s="38">
        <v>0</v>
      </c>
      <c r="N1284" s="37" t="s">
        <v>79</v>
      </c>
      <c r="O1284" s="37" t="s">
        <v>48</v>
      </c>
      <c r="P1284" s="37">
        <v>60</v>
      </c>
      <c r="AE1284" s="37" t="s">
        <v>1790</v>
      </c>
      <c r="AF1284" s="37" t="s">
        <v>609</v>
      </c>
      <c r="AG1284" s="37" t="s">
        <v>118</v>
      </c>
    </row>
    <row r="1285" spans="1:33" hidden="1" x14ac:dyDescent="0.2">
      <c r="A1285" s="37" t="s">
        <v>15157</v>
      </c>
      <c r="B1285" s="37" t="s">
        <v>15033</v>
      </c>
      <c r="C1285" s="37" t="s">
        <v>15156</v>
      </c>
      <c r="F1285" s="40">
        <v>44245</v>
      </c>
      <c r="H1285" s="37">
        <v>24</v>
      </c>
      <c r="I1285" s="37" t="s">
        <v>176</v>
      </c>
      <c r="J1285" s="37" t="s">
        <v>61</v>
      </c>
      <c r="L1285" s="39">
        <v>10</v>
      </c>
      <c r="M1285" s="38">
        <v>0.25</v>
      </c>
      <c r="N1285" s="37" t="s">
        <v>130</v>
      </c>
      <c r="O1285" s="37" t="s">
        <v>56</v>
      </c>
      <c r="P1285" s="37">
        <v>150</v>
      </c>
      <c r="AE1285" s="37" t="s">
        <v>1798</v>
      </c>
      <c r="AF1285" s="37" t="s">
        <v>68</v>
      </c>
      <c r="AG1285" s="37" t="s">
        <v>701</v>
      </c>
    </row>
    <row r="1286" spans="1:33" hidden="1" x14ac:dyDescent="0.2">
      <c r="A1286" s="37" t="s">
        <v>15155</v>
      </c>
      <c r="B1286" s="37" t="s">
        <v>15033</v>
      </c>
      <c r="C1286" s="37" t="s">
        <v>15154</v>
      </c>
      <c r="F1286" s="40">
        <v>44246</v>
      </c>
      <c r="H1286" s="37">
        <v>24</v>
      </c>
      <c r="I1286" s="37" t="s">
        <v>69</v>
      </c>
      <c r="J1286" s="37" t="s">
        <v>61</v>
      </c>
      <c r="L1286" s="39">
        <v>10</v>
      </c>
      <c r="M1286" s="38">
        <v>0.5</v>
      </c>
      <c r="N1286" s="37" t="s">
        <v>79</v>
      </c>
      <c r="O1286" s="37" t="s">
        <v>48</v>
      </c>
      <c r="P1286" s="37">
        <v>200</v>
      </c>
      <c r="AE1286" s="37" t="s">
        <v>1900</v>
      </c>
      <c r="AF1286" s="37" t="s">
        <v>111</v>
      </c>
      <c r="AG1286" s="37" t="s">
        <v>15153</v>
      </c>
    </row>
    <row r="1287" spans="1:33" hidden="1" x14ac:dyDescent="0.2">
      <c r="A1287" s="37" t="s">
        <v>15152</v>
      </c>
      <c r="B1287" s="37" t="s">
        <v>15033</v>
      </c>
      <c r="C1287" s="37" t="s">
        <v>1887</v>
      </c>
      <c r="F1287" s="40">
        <v>44250</v>
      </c>
      <c r="H1287" s="37">
        <v>24</v>
      </c>
      <c r="I1287" s="37" t="s">
        <v>119</v>
      </c>
      <c r="J1287" s="37" t="s">
        <v>54</v>
      </c>
      <c r="L1287" s="39">
        <v>10</v>
      </c>
      <c r="M1287" s="38">
        <v>0.2</v>
      </c>
      <c r="N1287" s="37" t="s">
        <v>147</v>
      </c>
      <c r="O1287" s="37" t="s">
        <v>48</v>
      </c>
      <c r="P1287" s="37">
        <v>300</v>
      </c>
      <c r="AE1287" s="37" t="s">
        <v>1814</v>
      </c>
      <c r="AF1287" s="37" t="s">
        <v>51</v>
      </c>
      <c r="AG1287" s="37" t="s">
        <v>147</v>
      </c>
    </row>
    <row r="1288" spans="1:33" hidden="1" x14ac:dyDescent="0.2">
      <c r="A1288" s="37" t="s">
        <v>15151</v>
      </c>
      <c r="B1288" s="37" t="s">
        <v>15033</v>
      </c>
      <c r="C1288" s="37" t="s">
        <v>15150</v>
      </c>
      <c r="F1288" s="40">
        <v>44251</v>
      </c>
      <c r="H1288" s="37">
        <v>24</v>
      </c>
      <c r="I1288" s="37" t="s">
        <v>53</v>
      </c>
      <c r="J1288" s="37" t="s">
        <v>54</v>
      </c>
      <c r="L1288" s="39">
        <v>10</v>
      </c>
      <c r="M1288" s="38">
        <v>0.33329999999999999</v>
      </c>
      <c r="N1288" s="37" t="s">
        <v>140</v>
      </c>
      <c r="O1288" s="37" t="s">
        <v>48</v>
      </c>
      <c r="P1288" s="37">
        <v>150</v>
      </c>
      <c r="AE1288" s="37" t="s">
        <v>1796</v>
      </c>
      <c r="AF1288" s="37" t="s">
        <v>96</v>
      </c>
      <c r="AG1288" s="37" t="s">
        <v>15149</v>
      </c>
    </row>
    <row r="1289" spans="1:33" hidden="1" x14ac:dyDescent="0.2">
      <c r="A1289" s="37" t="s">
        <v>15148</v>
      </c>
      <c r="B1289" s="37" t="s">
        <v>15033</v>
      </c>
      <c r="C1289" s="37" t="s">
        <v>15147</v>
      </c>
      <c r="F1289" s="40">
        <v>44252</v>
      </c>
      <c r="H1289" s="37">
        <v>24</v>
      </c>
      <c r="I1289" s="37" t="s">
        <v>83</v>
      </c>
      <c r="L1289" s="39">
        <v>10</v>
      </c>
      <c r="M1289" s="38">
        <v>0</v>
      </c>
      <c r="N1289" s="37" t="s">
        <v>49</v>
      </c>
      <c r="O1289" s="37" t="s">
        <v>48</v>
      </c>
      <c r="P1289" s="37">
        <v>250</v>
      </c>
      <c r="AE1289" s="37" t="s">
        <v>1782</v>
      </c>
      <c r="AF1289" s="37" t="s">
        <v>51</v>
      </c>
      <c r="AG1289" s="37" t="s">
        <v>15146</v>
      </c>
    </row>
    <row r="1290" spans="1:33" hidden="1" x14ac:dyDescent="0.2">
      <c r="A1290" s="37" t="s">
        <v>15145</v>
      </c>
      <c r="B1290" s="37" t="s">
        <v>15033</v>
      </c>
      <c r="C1290" s="37" t="s">
        <v>15144</v>
      </c>
      <c r="F1290" s="40">
        <v>44253</v>
      </c>
      <c r="H1290" s="37">
        <v>24</v>
      </c>
      <c r="I1290" s="37" t="s">
        <v>53</v>
      </c>
      <c r="J1290" s="37" t="s">
        <v>61</v>
      </c>
      <c r="L1290" s="39">
        <v>10</v>
      </c>
      <c r="M1290" s="38">
        <v>0.33329999999999999</v>
      </c>
      <c r="N1290" s="37" t="s">
        <v>130</v>
      </c>
      <c r="O1290" s="37" t="s">
        <v>48</v>
      </c>
      <c r="P1290" s="37">
        <v>200</v>
      </c>
      <c r="AE1290" s="37" t="s">
        <v>1782</v>
      </c>
      <c r="AF1290" s="37" t="s">
        <v>52</v>
      </c>
      <c r="AG1290" s="37" t="s">
        <v>15143</v>
      </c>
    </row>
    <row r="1291" spans="1:33" hidden="1" x14ac:dyDescent="0.2">
      <c r="A1291" s="37" t="s">
        <v>15142</v>
      </c>
      <c r="B1291" s="37" t="s">
        <v>15033</v>
      </c>
      <c r="C1291" s="37" t="s">
        <v>15141</v>
      </c>
      <c r="F1291" s="40">
        <v>44253</v>
      </c>
      <c r="H1291" s="37">
        <v>24</v>
      </c>
      <c r="I1291" s="37" t="s">
        <v>53</v>
      </c>
      <c r="J1291" s="37" t="s">
        <v>61</v>
      </c>
      <c r="L1291" s="39">
        <v>10</v>
      </c>
      <c r="M1291" s="38">
        <v>0.33329999999999999</v>
      </c>
      <c r="N1291" s="37" t="s">
        <v>72</v>
      </c>
      <c r="O1291" s="37" t="s">
        <v>48</v>
      </c>
      <c r="P1291" s="37">
        <v>250</v>
      </c>
      <c r="AE1291" s="37" t="s">
        <v>1800</v>
      </c>
      <c r="AF1291" s="37" t="s">
        <v>1300</v>
      </c>
      <c r="AG1291" s="37" t="s">
        <v>15140</v>
      </c>
    </row>
    <row r="1292" spans="1:33" hidden="1" x14ac:dyDescent="0.2">
      <c r="A1292" s="37" t="s">
        <v>15139</v>
      </c>
      <c r="B1292" s="37" t="s">
        <v>15033</v>
      </c>
      <c r="C1292" s="37" t="s">
        <v>15138</v>
      </c>
      <c r="F1292" s="40">
        <v>44253</v>
      </c>
      <c r="H1292" s="37" t="s">
        <v>15130</v>
      </c>
      <c r="I1292" s="37" t="s">
        <v>119</v>
      </c>
      <c r="J1292" s="37" t="s">
        <v>61</v>
      </c>
      <c r="L1292" s="39">
        <v>10</v>
      </c>
      <c r="M1292" s="38">
        <v>0.2</v>
      </c>
      <c r="N1292" s="37" t="s">
        <v>79</v>
      </c>
      <c r="O1292" s="37" t="s">
        <v>48</v>
      </c>
      <c r="P1292" s="37">
        <v>425</v>
      </c>
      <c r="AE1292" s="37" t="s">
        <v>1818</v>
      </c>
      <c r="AF1292" s="37" t="s">
        <v>74</v>
      </c>
      <c r="AG1292" s="37" t="s">
        <v>118</v>
      </c>
    </row>
    <row r="1293" spans="1:33" hidden="1" x14ac:dyDescent="0.2">
      <c r="A1293" s="37" t="s">
        <v>15137</v>
      </c>
      <c r="B1293" s="37" t="s">
        <v>15033</v>
      </c>
      <c r="C1293" s="37" t="s">
        <v>15136</v>
      </c>
      <c r="F1293" s="40">
        <v>44253</v>
      </c>
      <c r="H1293" s="37" t="s">
        <v>15130</v>
      </c>
      <c r="I1293" s="37" t="s">
        <v>119</v>
      </c>
      <c r="J1293" s="37" t="s">
        <v>54</v>
      </c>
      <c r="L1293" s="39">
        <v>10</v>
      </c>
      <c r="M1293" s="38">
        <v>0.2</v>
      </c>
      <c r="N1293" s="37" t="s">
        <v>79</v>
      </c>
      <c r="O1293" s="37" t="s">
        <v>48</v>
      </c>
      <c r="P1293" s="37">
        <v>725</v>
      </c>
      <c r="AE1293" s="37" t="s">
        <v>1818</v>
      </c>
      <c r="AF1293" s="37" t="s">
        <v>74</v>
      </c>
      <c r="AG1293" s="37" t="s">
        <v>118</v>
      </c>
    </row>
    <row r="1294" spans="1:33" hidden="1" x14ac:dyDescent="0.2">
      <c r="A1294" s="37" t="s">
        <v>15135</v>
      </c>
      <c r="B1294" s="37" t="s">
        <v>15033</v>
      </c>
      <c r="C1294" s="37" t="s">
        <v>15134</v>
      </c>
      <c r="F1294" s="40">
        <v>44256</v>
      </c>
      <c r="H1294" s="37" t="s">
        <v>594</v>
      </c>
      <c r="I1294" s="37" t="s">
        <v>176</v>
      </c>
      <c r="J1294" s="37" t="s">
        <v>54</v>
      </c>
      <c r="L1294" s="39">
        <v>10</v>
      </c>
      <c r="M1294" s="38">
        <v>0.25</v>
      </c>
      <c r="N1294" s="37" t="s">
        <v>147</v>
      </c>
      <c r="O1294" s="37" t="s">
        <v>48</v>
      </c>
      <c r="P1294" s="37">
        <v>200</v>
      </c>
      <c r="AE1294" s="37" t="s">
        <v>1798</v>
      </c>
      <c r="AF1294" s="37" t="s">
        <v>74</v>
      </c>
      <c r="AG1294" s="37" t="s">
        <v>15133</v>
      </c>
    </row>
    <row r="1295" spans="1:33" hidden="1" x14ac:dyDescent="0.2">
      <c r="A1295" s="37" t="s">
        <v>15132</v>
      </c>
      <c r="B1295" s="37" t="s">
        <v>15033</v>
      </c>
      <c r="C1295" s="37" t="s">
        <v>15131</v>
      </c>
      <c r="F1295" s="40">
        <v>44256</v>
      </c>
      <c r="H1295" s="37" t="s">
        <v>15130</v>
      </c>
      <c r="I1295" s="37" t="s">
        <v>119</v>
      </c>
      <c r="J1295" s="37" t="s">
        <v>61</v>
      </c>
      <c r="L1295" s="39">
        <v>10</v>
      </c>
      <c r="M1295" s="38">
        <v>0.2</v>
      </c>
      <c r="N1295" s="37" t="s">
        <v>79</v>
      </c>
      <c r="O1295" s="37" t="s">
        <v>48</v>
      </c>
      <c r="P1295" s="37">
        <v>575</v>
      </c>
      <c r="AE1295" s="37" t="s">
        <v>1818</v>
      </c>
      <c r="AF1295" s="37" t="s">
        <v>74</v>
      </c>
      <c r="AG1295" s="37" t="s">
        <v>118</v>
      </c>
    </row>
    <row r="1296" spans="1:33" hidden="1" x14ac:dyDescent="0.2">
      <c r="A1296" s="37" t="s">
        <v>15129</v>
      </c>
      <c r="B1296" s="37" t="s">
        <v>15033</v>
      </c>
      <c r="C1296" s="37" t="s">
        <v>15128</v>
      </c>
      <c r="F1296" s="40">
        <v>44257</v>
      </c>
      <c r="H1296" s="37">
        <v>24</v>
      </c>
      <c r="I1296" s="37" t="s">
        <v>53</v>
      </c>
      <c r="J1296" s="37" t="s">
        <v>61</v>
      </c>
      <c r="L1296" s="39">
        <v>10</v>
      </c>
      <c r="M1296" s="38">
        <v>0.33329999999999999</v>
      </c>
      <c r="N1296" s="37" t="s">
        <v>156</v>
      </c>
      <c r="O1296" s="37" t="s">
        <v>56</v>
      </c>
      <c r="P1296" s="37">
        <v>125</v>
      </c>
      <c r="AE1296" s="37" t="s">
        <v>2087</v>
      </c>
      <c r="AF1296" s="37" t="s">
        <v>52</v>
      </c>
      <c r="AG1296" s="37" t="s">
        <v>15127</v>
      </c>
    </row>
    <row r="1297" spans="1:33" hidden="1" x14ac:dyDescent="0.2">
      <c r="A1297" s="37" t="s">
        <v>15126</v>
      </c>
      <c r="B1297" s="37" t="s">
        <v>15033</v>
      </c>
      <c r="C1297" s="37" t="s">
        <v>15125</v>
      </c>
      <c r="F1297" s="40">
        <v>44258</v>
      </c>
      <c r="H1297" s="37">
        <v>24</v>
      </c>
      <c r="I1297" s="37" t="s">
        <v>176</v>
      </c>
      <c r="J1297" s="37" t="s">
        <v>54</v>
      </c>
      <c r="L1297" s="39">
        <v>10</v>
      </c>
      <c r="M1297" s="38">
        <v>0.25</v>
      </c>
      <c r="N1297" s="37" t="s">
        <v>49</v>
      </c>
      <c r="O1297" s="37" t="s">
        <v>48</v>
      </c>
      <c r="P1297" s="37">
        <v>350</v>
      </c>
      <c r="AE1297" s="37" t="s">
        <v>1782</v>
      </c>
      <c r="AF1297" s="37" t="s">
        <v>82</v>
      </c>
      <c r="AG1297" s="37" t="s">
        <v>15124</v>
      </c>
    </row>
    <row r="1298" spans="1:33" hidden="1" x14ac:dyDescent="0.2">
      <c r="A1298" s="37" t="s">
        <v>15123</v>
      </c>
      <c r="B1298" s="37" t="s">
        <v>15033</v>
      </c>
      <c r="C1298" s="37" t="s">
        <v>15122</v>
      </c>
      <c r="F1298" s="40">
        <v>44258</v>
      </c>
      <c r="H1298" s="37">
        <v>24</v>
      </c>
      <c r="I1298" s="37" t="s">
        <v>176</v>
      </c>
      <c r="J1298" s="37" t="s">
        <v>61</v>
      </c>
      <c r="L1298" s="39">
        <v>10</v>
      </c>
      <c r="M1298" s="38">
        <v>0.25</v>
      </c>
      <c r="N1298" s="37" t="s">
        <v>65</v>
      </c>
      <c r="O1298" s="37" t="s">
        <v>48</v>
      </c>
      <c r="P1298" s="37">
        <v>250</v>
      </c>
      <c r="AE1298" s="37" t="s">
        <v>1814</v>
      </c>
      <c r="AF1298" s="37" t="s">
        <v>51</v>
      </c>
      <c r="AG1298" s="37" t="s">
        <v>15121</v>
      </c>
    </row>
    <row r="1299" spans="1:33" hidden="1" x14ac:dyDescent="0.2">
      <c r="A1299" s="37" t="s">
        <v>15120</v>
      </c>
      <c r="B1299" s="37" t="s">
        <v>15033</v>
      </c>
      <c r="C1299" s="37" t="s">
        <v>15119</v>
      </c>
      <c r="F1299" s="40">
        <v>44258</v>
      </c>
      <c r="H1299" s="37">
        <v>24</v>
      </c>
      <c r="I1299" s="37" t="s">
        <v>176</v>
      </c>
      <c r="J1299" s="37" t="s">
        <v>54</v>
      </c>
      <c r="L1299" s="39">
        <v>10</v>
      </c>
      <c r="M1299" s="38">
        <v>0.25</v>
      </c>
      <c r="N1299" s="37" t="s">
        <v>49</v>
      </c>
      <c r="O1299" s="37" t="s">
        <v>48</v>
      </c>
      <c r="P1299" s="37">
        <v>250</v>
      </c>
      <c r="AE1299" s="37" t="s">
        <v>1798</v>
      </c>
      <c r="AF1299" s="37" t="s">
        <v>81</v>
      </c>
      <c r="AG1299" s="37" t="s">
        <v>15118</v>
      </c>
    </row>
    <row r="1300" spans="1:33" hidden="1" x14ac:dyDescent="0.2">
      <c r="A1300" s="37" t="s">
        <v>15117</v>
      </c>
      <c r="B1300" s="37" t="s">
        <v>15033</v>
      </c>
      <c r="C1300" s="37" t="s">
        <v>15116</v>
      </c>
      <c r="F1300" s="40">
        <v>44258</v>
      </c>
      <c r="H1300" s="37">
        <v>24</v>
      </c>
      <c r="I1300" s="37" t="s">
        <v>83</v>
      </c>
      <c r="L1300" s="39">
        <v>10</v>
      </c>
      <c r="M1300" s="38">
        <v>0</v>
      </c>
      <c r="N1300" s="37" t="s">
        <v>79</v>
      </c>
      <c r="O1300" s="37" t="s">
        <v>48</v>
      </c>
      <c r="P1300" s="37">
        <v>100</v>
      </c>
      <c r="AE1300" s="37" t="s">
        <v>1790</v>
      </c>
      <c r="AF1300" s="37" t="s">
        <v>609</v>
      </c>
      <c r="AG1300" s="37" t="s">
        <v>118</v>
      </c>
    </row>
    <row r="1301" spans="1:33" hidden="1" x14ac:dyDescent="0.2">
      <c r="A1301" s="37" t="s">
        <v>15115</v>
      </c>
      <c r="B1301" s="37" t="s">
        <v>15033</v>
      </c>
      <c r="C1301" s="37" t="s">
        <v>15114</v>
      </c>
      <c r="F1301" s="40">
        <v>44260</v>
      </c>
      <c r="H1301" s="37">
        <v>24</v>
      </c>
      <c r="I1301" s="37" t="s">
        <v>53</v>
      </c>
      <c r="J1301" s="37" t="s">
        <v>54</v>
      </c>
      <c r="L1301" s="39">
        <v>10</v>
      </c>
      <c r="M1301" s="38">
        <v>0.33329999999999999</v>
      </c>
      <c r="N1301" s="37" t="s">
        <v>79</v>
      </c>
      <c r="O1301" s="37" t="s">
        <v>48</v>
      </c>
      <c r="P1301" s="37">
        <v>200</v>
      </c>
      <c r="AE1301" s="37" t="s">
        <v>1782</v>
      </c>
      <c r="AF1301" s="37" t="s">
        <v>242</v>
      </c>
      <c r="AG1301" s="37" t="s">
        <v>15113</v>
      </c>
    </row>
    <row r="1302" spans="1:33" hidden="1" x14ac:dyDescent="0.2">
      <c r="A1302" s="37" t="s">
        <v>15112</v>
      </c>
      <c r="B1302" s="37" t="s">
        <v>15033</v>
      </c>
      <c r="C1302" s="37" t="s">
        <v>15111</v>
      </c>
      <c r="F1302" s="40">
        <v>44260</v>
      </c>
      <c r="H1302" s="37">
        <v>24</v>
      </c>
      <c r="I1302" s="37" t="s">
        <v>119</v>
      </c>
      <c r="J1302" s="37" t="s">
        <v>61</v>
      </c>
      <c r="L1302" s="39">
        <v>10</v>
      </c>
      <c r="M1302" s="38">
        <v>0.2</v>
      </c>
      <c r="N1302" s="37" t="s">
        <v>79</v>
      </c>
      <c r="O1302" s="37" t="s">
        <v>48</v>
      </c>
      <c r="P1302" s="37">
        <v>300</v>
      </c>
      <c r="AE1302" s="37" t="s">
        <v>1895</v>
      </c>
      <c r="AF1302" s="37" t="s">
        <v>81</v>
      </c>
      <c r="AG1302" s="37" t="s">
        <v>1396</v>
      </c>
    </row>
    <row r="1303" spans="1:33" hidden="1" x14ac:dyDescent="0.2">
      <c r="A1303" s="37" t="s">
        <v>15110</v>
      </c>
      <c r="B1303" s="37" t="s">
        <v>15033</v>
      </c>
      <c r="C1303" s="37" t="s">
        <v>15109</v>
      </c>
      <c r="F1303" s="40">
        <v>44264</v>
      </c>
      <c r="H1303" s="37">
        <v>24</v>
      </c>
      <c r="I1303" s="37" t="s">
        <v>119</v>
      </c>
      <c r="J1303" s="37" t="s">
        <v>54</v>
      </c>
      <c r="L1303" s="39">
        <v>10</v>
      </c>
      <c r="M1303" s="38">
        <v>0.2</v>
      </c>
      <c r="N1303" s="37" t="s">
        <v>49</v>
      </c>
      <c r="O1303" s="37" t="s">
        <v>48</v>
      </c>
      <c r="P1303" s="37">
        <v>250</v>
      </c>
      <c r="AE1303" s="37" t="s">
        <v>1798</v>
      </c>
      <c r="AF1303" s="37" t="s">
        <v>263</v>
      </c>
      <c r="AG1303" s="37" t="s">
        <v>15108</v>
      </c>
    </row>
    <row r="1304" spans="1:33" hidden="1" x14ac:dyDescent="0.2">
      <c r="A1304" s="37" t="s">
        <v>15107</v>
      </c>
      <c r="B1304" s="37" t="s">
        <v>15033</v>
      </c>
      <c r="C1304" s="37" t="s">
        <v>15106</v>
      </c>
      <c r="F1304" s="40">
        <v>44265</v>
      </c>
      <c r="H1304" s="37">
        <v>24</v>
      </c>
      <c r="I1304" s="37" t="s">
        <v>176</v>
      </c>
      <c r="J1304" s="37" t="s">
        <v>61</v>
      </c>
      <c r="L1304" s="39">
        <v>10</v>
      </c>
      <c r="M1304" s="38">
        <v>0.25</v>
      </c>
      <c r="N1304" s="37" t="s">
        <v>130</v>
      </c>
      <c r="O1304" s="37" t="s">
        <v>48</v>
      </c>
      <c r="P1304" s="37">
        <v>200</v>
      </c>
      <c r="AE1304" s="37" t="s">
        <v>1419</v>
      </c>
      <c r="AF1304" s="37" t="s">
        <v>68</v>
      </c>
      <c r="AG1304" s="37" t="s">
        <v>15105</v>
      </c>
    </row>
    <row r="1305" spans="1:33" hidden="1" x14ac:dyDescent="0.2">
      <c r="A1305" s="37" t="s">
        <v>15104</v>
      </c>
      <c r="B1305" s="37" t="s">
        <v>15033</v>
      </c>
      <c r="C1305" s="37" t="s">
        <v>15103</v>
      </c>
      <c r="F1305" s="40">
        <v>44265</v>
      </c>
      <c r="H1305" s="37">
        <v>24</v>
      </c>
      <c r="I1305" s="37" t="s">
        <v>53</v>
      </c>
      <c r="J1305" s="37" t="s">
        <v>54</v>
      </c>
      <c r="L1305" s="39">
        <v>10</v>
      </c>
      <c r="M1305" s="38">
        <v>0.33329999999999999</v>
      </c>
      <c r="N1305" s="37" t="s">
        <v>156</v>
      </c>
      <c r="O1305" s="37" t="s">
        <v>48</v>
      </c>
      <c r="P1305" s="37">
        <v>250</v>
      </c>
      <c r="AE1305" s="37" t="s">
        <v>1782</v>
      </c>
      <c r="AF1305" s="37" t="s">
        <v>74</v>
      </c>
      <c r="AG1305" s="37" t="s">
        <v>15102</v>
      </c>
    </row>
    <row r="1306" spans="1:33" hidden="1" x14ac:dyDescent="0.2">
      <c r="A1306" s="37" t="s">
        <v>15101</v>
      </c>
      <c r="B1306" s="37" t="s">
        <v>15033</v>
      </c>
      <c r="C1306" s="37" t="s">
        <v>15100</v>
      </c>
      <c r="F1306" s="40">
        <v>44266</v>
      </c>
      <c r="H1306" s="37">
        <v>24</v>
      </c>
      <c r="I1306" s="37" t="s">
        <v>53</v>
      </c>
      <c r="J1306" s="37" t="s">
        <v>54</v>
      </c>
      <c r="L1306" s="39">
        <v>10</v>
      </c>
      <c r="M1306" s="38">
        <v>0.33329999999999999</v>
      </c>
      <c r="N1306" s="37" t="s">
        <v>235</v>
      </c>
      <c r="O1306" s="37" t="s">
        <v>48</v>
      </c>
      <c r="P1306" s="37">
        <v>250</v>
      </c>
      <c r="AE1306" s="37" t="s">
        <v>1796</v>
      </c>
      <c r="AF1306" s="37" t="s">
        <v>68</v>
      </c>
      <c r="AG1306" s="37" t="s">
        <v>15099</v>
      </c>
    </row>
    <row r="1307" spans="1:33" hidden="1" x14ac:dyDescent="0.2">
      <c r="A1307" s="37" t="s">
        <v>15098</v>
      </c>
      <c r="B1307" s="37" t="s">
        <v>15033</v>
      </c>
      <c r="C1307" s="37" t="s">
        <v>15097</v>
      </c>
      <c r="F1307" s="40">
        <v>44266</v>
      </c>
      <c r="H1307" s="37">
        <v>24</v>
      </c>
      <c r="I1307" s="37" t="s">
        <v>176</v>
      </c>
      <c r="J1307" s="37" t="s">
        <v>54</v>
      </c>
      <c r="L1307" s="39">
        <v>10</v>
      </c>
      <c r="M1307" s="38">
        <v>0.25</v>
      </c>
      <c r="N1307" s="37" t="s">
        <v>79</v>
      </c>
      <c r="O1307" s="37" t="s">
        <v>48</v>
      </c>
      <c r="P1307" s="37">
        <v>450</v>
      </c>
      <c r="AE1307" s="37" t="s">
        <v>1782</v>
      </c>
      <c r="AF1307" s="37" t="s">
        <v>87</v>
      </c>
      <c r="AG1307" s="37" t="s">
        <v>1141</v>
      </c>
    </row>
    <row r="1308" spans="1:33" hidden="1" x14ac:dyDescent="0.2">
      <c r="A1308" s="37" t="s">
        <v>15096</v>
      </c>
      <c r="B1308" s="37" t="s">
        <v>15033</v>
      </c>
      <c r="C1308" s="37" t="s">
        <v>15095</v>
      </c>
      <c r="F1308" s="40">
        <v>44266</v>
      </c>
      <c r="H1308" s="37">
        <v>24</v>
      </c>
      <c r="I1308" s="37" t="s">
        <v>176</v>
      </c>
      <c r="J1308" s="37" t="s">
        <v>54</v>
      </c>
      <c r="L1308" s="39">
        <v>10</v>
      </c>
      <c r="M1308" s="38">
        <v>0.25</v>
      </c>
      <c r="N1308" s="37" t="s">
        <v>147</v>
      </c>
      <c r="O1308" s="37" t="s">
        <v>56</v>
      </c>
      <c r="P1308" s="37">
        <v>250</v>
      </c>
      <c r="AE1308" s="37" t="s">
        <v>1786</v>
      </c>
      <c r="AF1308" s="37" t="s">
        <v>87</v>
      </c>
      <c r="AG1308" s="37" t="s">
        <v>15094</v>
      </c>
    </row>
    <row r="1309" spans="1:33" hidden="1" x14ac:dyDescent="0.2">
      <c r="A1309" s="37" t="s">
        <v>15093</v>
      </c>
      <c r="B1309" s="37" t="s">
        <v>15033</v>
      </c>
      <c r="C1309" s="37" t="s">
        <v>15092</v>
      </c>
      <c r="F1309" s="40">
        <v>44267</v>
      </c>
      <c r="H1309" s="37">
        <v>24</v>
      </c>
      <c r="I1309" s="37" t="s">
        <v>53</v>
      </c>
      <c r="J1309" s="37" t="s">
        <v>54</v>
      </c>
      <c r="L1309" s="39">
        <v>10</v>
      </c>
      <c r="M1309" s="38">
        <v>0.33329999999999999</v>
      </c>
      <c r="N1309" s="37" t="s">
        <v>49</v>
      </c>
      <c r="O1309" s="37" t="s">
        <v>48</v>
      </c>
      <c r="P1309" s="37">
        <v>225</v>
      </c>
      <c r="AE1309" s="37" t="s">
        <v>1419</v>
      </c>
      <c r="AF1309" s="37" t="s">
        <v>136</v>
      </c>
      <c r="AG1309" s="37" t="s">
        <v>15091</v>
      </c>
    </row>
    <row r="1310" spans="1:33" hidden="1" x14ac:dyDescent="0.2">
      <c r="A1310" s="37" t="s">
        <v>15090</v>
      </c>
      <c r="B1310" s="37" t="s">
        <v>15033</v>
      </c>
      <c r="C1310" s="37" t="s">
        <v>15089</v>
      </c>
      <c r="F1310" s="40">
        <v>44267</v>
      </c>
      <c r="H1310" s="37">
        <v>24</v>
      </c>
      <c r="I1310" s="37" t="s">
        <v>53</v>
      </c>
      <c r="J1310" s="37" t="s">
        <v>61</v>
      </c>
      <c r="L1310" s="39">
        <v>10</v>
      </c>
      <c r="M1310" s="38">
        <v>0.33329999999999999</v>
      </c>
      <c r="N1310" s="37" t="s">
        <v>147</v>
      </c>
      <c r="O1310" s="37" t="s">
        <v>48</v>
      </c>
      <c r="P1310" s="37">
        <v>225</v>
      </c>
      <c r="AE1310" s="37" t="s">
        <v>1798</v>
      </c>
      <c r="AF1310" s="37" t="s">
        <v>51</v>
      </c>
      <c r="AG1310" s="37" t="s">
        <v>15088</v>
      </c>
    </row>
    <row r="1311" spans="1:33" hidden="1" x14ac:dyDescent="0.2">
      <c r="A1311" s="37" t="s">
        <v>15087</v>
      </c>
      <c r="B1311" s="37" t="s">
        <v>15033</v>
      </c>
      <c r="C1311" s="37" t="s">
        <v>15086</v>
      </c>
      <c r="F1311" s="40">
        <v>44267</v>
      </c>
      <c r="H1311" s="37">
        <v>24</v>
      </c>
      <c r="I1311" s="37" t="s">
        <v>176</v>
      </c>
      <c r="J1311" s="37" t="s">
        <v>54</v>
      </c>
      <c r="L1311" s="39">
        <v>10</v>
      </c>
      <c r="M1311" s="38">
        <v>0.25</v>
      </c>
      <c r="N1311" s="37" t="s">
        <v>49</v>
      </c>
      <c r="O1311" s="37" t="s">
        <v>48</v>
      </c>
      <c r="P1311" s="37">
        <v>250</v>
      </c>
      <c r="AE1311" s="37" t="s">
        <v>1786</v>
      </c>
      <c r="AF1311" s="37" t="s">
        <v>51</v>
      </c>
      <c r="AG1311" s="37" t="s">
        <v>15085</v>
      </c>
    </row>
    <row r="1312" spans="1:33" hidden="1" x14ac:dyDescent="0.2">
      <c r="A1312" s="37" t="s">
        <v>15084</v>
      </c>
      <c r="B1312" s="37" t="s">
        <v>15033</v>
      </c>
      <c r="C1312" s="37" t="s">
        <v>1887</v>
      </c>
      <c r="F1312" s="40">
        <v>44270</v>
      </c>
      <c r="H1312" s="37">
        <v>24</v>
      </c>
      <c r="I1312" s="37" t="s">
        <v>53</v>
      </c>
      <c r="J1312" s="37" t="s">
        <v>54</v>
      </c>
      <c r="L1312" s="39">
        <v>10</v>
      </c>
      <c r="M1312" s="38">
        <v>0.33329999999999999</v>
      </c>
      <c r="N1312" s="37" t="s">
        <v>147</v>
      </c>
      <c r="O1312" s="37" t="s">
        <v>56</v>
      </c>
      <c r="P1312" s="37">
        <v>200</v>
      </c>
      <c r="AE1312" s="37" t="s">
        <v>1782</v>
      </c>
      <c r="AF1312" s="37" t="s">
        <v>102</v>
      </c>
      <c r="AG1312" s="37" t="s">
        <v>15083</v>
      </c>
    </row>
    <row r="1313" spans="1:33" hidden="1" x14ac:dyDescent="0.2">
      <c r="A1313" s="37" t="s">
        <v>15082</v>
      </c>
      <c r="B1313" s="37" t="s">
        <v>15033</v>
      </c>
      <c r="C1313" s="37" t="s">
        <v>15081</v>
      </c>
      <c r="F1313" s="40">
        <v>44270</v>
      </c>
      <c r="H1313" s="37" t="s">
        <v>15080</v>
      </c>
      <c r="I1313" s="37" t="s">
        <v>119</v>
      </c>
      <c r="J1313" s="37" t="s">
        <v>54</v>
      </c>
      <c r="L1313" s="39">
        <v>10</v>
      </c>
      <c r="M1313" s="38">
        <v>0.2</v>
      </c>
      <c r="N1313" s="37" t="s">
        <v>49</v>
      </c>
      <c r="O1313" s="37" t="s">
        <v>48</v>
      </c>
      <c r="P1313" s="37">
        <v>400</v>
      </c>
      <c r="AE1313" s="37" t="s">
        <v>1811</v>
      </c>
      <c r="AF1313" s="37" t="s">
        <v>518</v>
      </c>
      <c r="AG1313" s="37" t="s">
        <v>15079</v>
      </c>
    </row>
    <row r="1314" spans="1:33" hidden="1" x14ac:dyDescent="0.2">
      <c r="A1314" s="37" t="s">
        <v>15078</v>
      </c>
      <c r="B1314" s="37" t="s">
        <v>15033</v>
      </c>
      <c r="C1314" s="37" t="s">
        <v>15077</v>
      </c>
      <c r="F1314" s="40">
        <v>44270</v>
      </c>
      <c r="H1314" s="37">
        <v>24</v>
      </c>
      <c r="I1314" s="37" t="s">
        <v>176</v>
      </c>
      <c r="J1314" s="37" t="s">
        <v>54</v>
      </c>
      <c r="L1314" s="39">
        <v>10</v>
      </c>
      <c r="M1314" s="38">
        <v>0.25</v>
      </c>
      <c r="N1314" s="37" t="s">
        <v>49</v>
      </c>
      <c r="O1314" s="37" t="s">
        <v>48</v>
      </c>
      <c r="P1314" s="37">
        <v>300</v>
      </c>
      <c r="AE1314" s="37" t="s">
        <v>1796</v>
      </c>
      <c r="AF1314" s="37" t="s">
        <v>51</v>
      </c>
      <c r="AG1314" s="37" t="s">
        <v>15076</v>
      </c>
    </row>
    <row r="1315" spans="1:33" hidden="1" x14ac:dyDescent="0.2">
      <c r="A1315" s="37" t="s">
        <v>15075</v>
      </c>
      <c r="B1315" s="37" t="s">
        <v>15033</v>
      </c>
      <c r="C1315" s="37" t="s">
        <v>15074</v>
      </c>
      <c r="F1315" s="40">
        <v>44270</v>
      </c>
      <c r="H1315" s="37" t="s">
        <v>594</v>
      </c>
      <c r="I1315" s="37" t="s">
        <v>119</v>
      </c>
      <c r="J1315" s="37" t="s">
        <v>54</v>
      </c>
      <c r="L1315" s="39">
        <v>10</v>
      </c>
      <c r="M1315" s="38">
        <v>0.2</v>
      </c>
      <c r="N1315" s="37" t="s">
        <v>49</v>
      </c>
      <c r="O1315" s="37" t="s">
        <v>48</v>
      </c>
      <c r="P1315" s="37">
        <v>600</v>
      </c>
      <c r="AE1315" s="37" t="s">
        <v>1811</v>
      </c>
      <c r="AF1315" s="37" t="s">
        <v>518</v>
      </c>
      <c r="AG1315" s="37" t="s">
        <v>49</v>
      </c>
    </row>
    <row r="1316" spans="1:33" hidden="1" x14ac:dyDescent="0.2">
      <c r="A1316" s="37" t="s">
        <v>15073</v>
      </c>
      <c r="B1316" s="37" t="s">
        <v>15033</v>
      </c>
      <c r="C1316" s="37" t="s">
        <v>1887</v>
      </c>
      <c r="F1316" s="40">
        <v>44270</v>
      </c>
      <c r="H1316" s="37">
        <v>24</v>
      </c>
      <c r="I1316" s="37" t="s">
        <v>119</v>
      </c>
      <c r="J1316" s="37" t="s">
        <v>54</v>
      </c>
      <c r="L1316" s="39">
        <v>10</v>
      </c>
      <c r="M1316" s="38">
        <v>0.2</v>
      </c>
      <c r="N1316" s="37" t="s">
        <v>147</v>
      </c>
      <c r="O1316" s="37" t="s">
        <v>48</v>
      </c>
      <c r="P1316" s="37">
        <v>250</v>
      </c>
      <c r="AE1316" s="37" t="s">
        <v>1814</v>
      </c>
      <c r="AF1316" s="37" t="s">
        <v>51</v>
      </c>
      <c r="AG1316" s="37" t="s">
        <v>147</v>
      </c>
    </row>
    <row r="1317" spans="1:33" hidden="1" x14ac:dyDescent="0.2">
      <c r="A1317" s="37" t="s">
        <v>15072</v>
      </c>
      <c r="B1317" s="37" t="s">
        <v>15033</v>
      </c>
      <c r="C1317" s="37" t="s">
        <v>15071</v>
      </c>
      <c r="F1317" s="40">
        <v>44271</v>
      </c>
      <c r="H1317" s="37">
        <v>24</v>
      </c>
      <c r="I1317" s="37" t="s">
        <v>53</v>
      </c>
      <c r="J1317" s="37" t="s">
        <v>54</v>
      </c>
      <c r="L1317" s="39">
        <v>10</v>
      </c>
      <c r="M1317" s="38">
        <v>0.33329999999999999</v>
      </c>
      <c r="N1317" s="37" t="s">
        <v>57</v>
      </c>
      <c r="O1317" s="37" t="s">
        <v>48</v>
      </c>
      <c r="P1317" s="37">
        <v>300</v>
      </c>
      <c r="AE1317" s="37" t="s">
        <v>1800</v>
      </c>
      <c r="AF1317" s="37" t="s">
        <v>111</v>
      </c>
      <c r="AG1317" s="37" t="s">
        <v>15070</v>
      </c>
    </row>
    <row r="1318" spans="1:33" hidden="1" x14ac:dyDescent="0.2">
      <c r="A1318" s="37" t="s">
        <v>15069</v>
      </c>
      <c r="B1318" s="37" t="s">
        <v>15033</v>
      </c>
      <c r="C1318" s="37" t="s">
        <v>15068</v>
      </c>
      <c r="F1318" s="40">
        <v>44272</v>
      </c>
      <c r="H1318" s="37">
        <v>24</v>
      </c>
      <c r="I1318" s="37" t="s">
        <v>83</v>
      </c>
      <c r="L1318" s="39">
        <v>10</v>
      </c>
      <c r="M1318" s="38">
        <v>0</v>
      </c>
      <c r="N1318" s="37" t="s">
        <v>235</v>
      </c>
      <c r="O1318" s="37" t="s">
        <v>48</v>
      </c>
      <c r="P1318" s="37">
        <v>150</v>
      </c>
      <c r="AE1318" s="37" t="s">
        <v>1814</v>
      </c>
      <c r="AF1318" s="37" t="s">
        <v>1139</v>
      </c>
      <c r="AG1318" s="37" t="s">
        <v>15067</v>
      </c>
    </row>
    <row r="1319" spans="1:33" hidden="1" x14ac:dyDescent="0.2">
      <c r="A1319" s="37" t="s">
        <v>15066</v>
      </c>
      <c r="B1319" s="37" t="s">
        <v>15033</v>
      </c>
      <c r="C1319" s="37" t="s">
        <v>15065</v>
      </c>
      <c r="F1319" s="40">
        <v>44272</v>
      </c>
      <c r="H1319" s="37">
        <v>24</v>
      </c>
      <c r="I1319" s="37" t="s">
        <v>176</v>
      </c>
      <c r="J1319" s="37" t="s">
        <v>54</v>
      </c>
      <c r="L1319" s="39">
        <v>10</v>
      </c>
      <c r="M1319" s="38">
        <v>0.25</v>
      </c>
      <c r="N1319" s="37" t="s">
        <v>140</v>
      </c>
      <c r="O1319" s="37" t="s">
        <v>48</v>
      </c>
      <c r="P1319" s="37">
        <v>400</v>
      </c>
      <c r="AE1319" s="37" t="s">
        <v>1798</v>
      </c>
      <c r="AF1319" s="37" t="s">
        <v>68</v>
      </c>
      <c r="AG1319" s="37" t="s">
        <v>15064</v>
      </c>
    </row>
    <row r="1320" spans="1:33" hidden="1" x14ac:dyDescent="0.2">
      <c r="A1320" s="37" t="s">
        <v>15063</v>
      </c>
      <c r="B1320" s="37" t="s">
        <v>15033</v>
      </c>
      <c r="C1320" s="37" t="s">
        <v>15062</v>
      </c>
      <c r="F1320" s="40">
        <v>44273</v>
      </c>
      <c r="H1320" s="37">
        <v>24</v>
      </c>
      <c r="I1320" s="37" t="s">
        <v>53</v>
      </c>
      <c r="J1320" s="37" t="s">
        <v>54</v>
      </c>
      <c r="L1320" s="39">
        <v>10</v>
      </c>
      <c r="M1320" s="38">
        <v>0.33329999999999999</v>
      </c>
      <c r="N1320" s="37" t="s">
        <v>130</v>
      </c>
      <c r="O1320" s="37" t="s">
        <v>48</v>
      </c>
      <c r="P1320" s="37">
        <v>300</v>
      </c>
      <c r="AE1320" s="37" t="s">
        <v>1419</v>
      </c>
      <c r="AF1320" s="37" t="s">
        <v>52</v>
      </c>
      <c r="AG1320" s="37" t="s">
        <v>15061</v>
      </c>
    </row>
    <row r="1321" spans="1:33" hidden="1" x14ac:dyDescent="0.2">
      <c r="A1321" s="37" t="s">
        <v>15060</v>
      </c>
      <c r="B1321" s="37" t="s">
        <v>15033</v>
      </c>
      <c r="C1321" s="37" t="s">
        <v>15059</v>
      </c>
      <c r="F1321" s="40">
        <v>44273</v>
      </c>
      <c r="H1321" s="37">
        <v>24</v>
      </c>
      <c r="I1321" s="37" t="s">
        <v>176</v>
      </c>
      <c r="J1321" s="37" t="s">
        <v>54</v>
      </c>
      <c r="L1321" s="39">
        <v>10</v>
      </c>
      <c r="M1321" s="38">
        <v>0.25</v>
      </c>
      <c r="N1321" s="37" t="s">
        <v>49</v>
      </c>
      <c r="O1321" s="37" t="s">
        <v>48</v>
      </c>
      <c r="P1321" s="37">
        <v>250</v>
      </c>
      <c r="AE1321" s="37" t="s">
        <v>1782</v>
      </c>
      <c r="AF1321" s="37" t="s">
        <v>51</v>
      </c>
      <c r="AG1321" s="37" t="s">
        <v>49</v>
      </c>
    </row>
    <row r="1322" spans="1:33" hidden="1" x14ac:dyDescent="0.2">
      <c r="A1322" s="37" t="s">
        <v>15058</v>
      </c>
      <c r="B1322" s="37" t="s">
        <v>15033</v>
      </c>
      <c r="C1322" s="37" t="s">
        <v>15057</v>
      </c>
      <c r="F1322" s="40">
        <v>44273</v>
      </c>
      <c r="H1322" s="37">
        <v>18</v>
      </c>
      <c r="I1322" s="37" t="s">
        <v>69</v>
      </c>
      <c r="J1322" s="37" t="s">
        <v>158</v>
      </c>
      <c r="L1322" s="39">
        <v>10</v>
      </c>
      <c r="M1322" s="38">
        <v>0.25</v>
      </c>
      <c r="N1322" s="37" t="s">
        <v>49</v>
      </c>
      <c r="O1322" s="37" t="s">
        <v>56</v>
      </c>
      <c r="P1322" s="37">
        <v>100</v>
      </c>
      <c r="AE1322" s="37" t="s">
        <v>1873</v>
      </c>
      <c r="AF1322" s="37" t="s">
        <v>111</v>
      </c>
      <c r="AG1322" s="37" t="s">
        <v>15056</v>
      </c>
    </row>
    <row r="1323" spans="1:33" hidden="1" x14ac:dyDescent="0.2">
      <c r="A1323" s="37" t="s">
        <v>15055</v>
      </c>
      <c r="B1323" s="37" t="s">
        <v>15033</v>
      </c>
      <c r="C1323" s="37" t="s">
        <v>15054</v>
      </c>
      <c r="F1323" s="40">
        <v>44274</v>
      </c>
      <c r="H1323" s="37">
        <v>24</v>
      </c>
      <c r="I1323" s="37" t="s">
        <v>53</v>
      </c>
      <c r="J1323" s="37" t="s">
        <v>54</v>
      </c>
      <c r="L1323" s="39">
        <v>10</v>
      </c>
      <c r="M1323" s="38">
        <v>0.33329999999999999</v>
      </c>
      <c r="N1323" s="37" t="s">
        <v>79</v>
      </c>
      <c r="O1323" s="37" t="s">
        <v>48</v>
      </c>
      <c r="P1323" s="37">
        <v>250</v>
      </c>
      <c r="AE1323" s="37" t="s">
        <v>1782</v>
      </c>
      <c r="AF1323" s="37" t="s">
        <v>51</v>
      </c>
      <c r="AG1323" s="37" t="s">
        <v>15053</v>
      </c>
    </row>
    <row r="1324" spans="1:33" hidden="1" x14ac:dyDescent="0.2">
      <c r="A1324" s="37" t="s">
        <v>15052</v>
      </c>
      <c r="B1324" s="37" t="s">
        <v>15033</v>
      </c>
      <c r="C1324" s="37" t="s">
        <v>15051</v>
      </c>
      <c r="F1324" s="40">
        <v>44277</v>
      </c>
      <c r="H1324" s="37">
        <v>24</v>
      </c>
      <c r="I1324" s="37" t="s">
        <v>53</v>
      </c>
      <c r="J1324" s="37" t="s">
        <v>54</v>
      </c>
      <c r="L1324" s="39">
        <v>10</v>
      </c>
      <c r="M1324" s="38">
        <v>0.33329999999999999</v>
      </c>
      <c r="N1324" s="37" t="s">
        <v>49</v>
      </c>
      <c r="O1324" s="37" t="s">
        <v>167</v>
      </c>
      <c r="P1324" s="37">
        <v>300</v>
      </c>
      <c r="AE1324" s="37" t="s">
        <v>1811</v>
      </c>
      <c r="AF1324" s="37" t="s">
        <v>59</v>
      </c>
      <c r="AG1324" s="37" t="s">
        <v>15050</v>
      </c>
    </row>
    <row r="1325" spans="1:33" hidden="1" x14ac:dyDescent="0.2">
      <c r="A1325" s="37" t="s">
        <v>15049</v>
      </c>
      <c r="B1325" s="37" t="s">
        <v>15033</v>
      </c>
      <c r="C1325" s="37" t="s">
        <v>15048</v>
      </c>
      <c r="F1325" s="40">
        <v>44279</v>
      </c>
      <c r="H1325" s="37">
        <v>24</v>
      </c>
      <c r="I1325" s="37" t="s">
        <v>137</v>
      </c>
      <c r="J1325" s="37" t="s">
        <v>158</v>
      </c>
      <c r="L1325" s="39">
        <v>10</v>
      </c>
      <c r="M1325" s="38">
        <v>0.5</v>
      </c>
      <c r="N1325" s="37" t="s">
        <v>79</v>
      </c>
      <c r="O1325" s="37" t="s">
        <v>48</v>
      </c>
      <c r="P1325" s="37">
        <v>100</v>
      </c>
      <c r="AE1325" s="37" t="s">
        <v>1379</v>
      </c>
      <c r="AF1325" s="37" t="s">
        <v>112</v>
      </c>
      <c r="AG1325" s="37" t="s">
        <v>15047</v>
      </c>
    </row>
    <row r="1326" spans="1:33" hidden="1" x14ac:dyDescent="0.2">
      <c r="A1326" s="37" t="s">
        <v>15046</v>
      </c>
      <c r="B1326" s="37" t="s">
        <v>15033</v>
      </c>
      <c r="C1326" s="37" t="s">
        <v>1887</v>
      </c>
      <c r="F1326" s="40">
        <v>44279</v>
      </c>
      <c r="H1326" s="37">
        <v>24</v>
      </c>
      <c r="I1326" s="37" t="s">
        <v>53</v>
      </c>
      <c r="J1326" s="37" t="s">
        <v>61</v>
      </c>
      <c r="L1326" s="39">
        <v>10</v>
      </c>
      <c r="M1326" s="38">
        <v>0.33329999999999999</v>
      </c>
      <c r="N1326" s="37" t="s">
        <v>140</v>
      </c>
      <c r="O1326" s="37" t="s">
        <v>48</v>
      </c>
      <c r="P1326" s="37">
        <v>300</v>
      </c>
      <c r="AE1326" s="37" t="s">
        <v>1798</v>
      </c>
      <c r="AF1326" s="37" t="s">
        <v>68</v>
      </c>
      <c r="AG1326" s="37" t="s">
        <v>1708</v>
      </c>
    </row>
    <row r="1327" spans="1:33" hidden="1" x14ac:dyDescent="0.2">
      <c r="A1327" s="37" t="s">
        <v>15045</v>
      </c>
      <c r="B1327" s="37" t="s">
        <v>15033</v>
      </c>
      <c r="C1327" s="37" t="s">
        <v>1887</v>
      </c>
      <c r="F1327" s="40">
        <v>44280</v>
      </c>
      <c r="H1327" s="37">
        <v>24</v>
      </c>
      <c r="I1327" s="37" t="s">
        <v>53</v>
      </c>
      <c r="J1327" s="37" t="s">
        <v>61</v>
      </c>
      <c r="L1327" s="39">
        <v>10</v>
      </c>
      <c r="M1327" s="38">
        <v>0.33329999999999999</v>
      </c>
      <c r="N1327" s="37" t="s">
        <v>79</v>
      </c>
      <c r="O1327" s="37" t="s">
        <v>48</v>
      </c>
      <c r="P1327" s="37">
        <v>250</v>
      </c>
      <c r="AE1327" s="37" t="s">
        <v>1419</v>
      </c>
      <c r="AF1327" s="37" t="s">
        <v>52</v>
      </c>
      <c r="AG1327" s="37" t="s">
        <v>118</v>
      </c>
    </row>
    <row r="1328" spans="1:33" hidden="1" x14ac:dyDescent="0.2">
      <c r="A1328" s="37" t="s">
        <v>15044</v>
      </c>
      <c r="B1328" s="37" t="s">
        <v>15033</v>
      </c>
      <c r="C1328" s="37" t="s">
        <v>15043</v>
      </c>
      <c r="F1328" s="40">
        <v>44281</v>
      </c>
      <c r="H1328" s="37">
        <v>24</v>
      </c>
      <c r="I1328" s="37" t="s">
        <v>119</v>
      </c>
      <c r="J1328" s="37" t="s">
        <v>54</v>
      </c>
      <c r="L1328" s="39">
        <v>10</v>
      </c>
      <c r="M1328" s="38">
        <v>0.2</v>
      </c>
      <c r="N1328" s="37" t="s">
        <v>49</v>
      </c>
      <c r="O1328" s="37" t="s">
        <v>216</v>
      </c>
      <c r="P1328" s="37">
        <v>200</v>
      </c>
      <c r="AE1328" s="37" t="s">
        <v>1810</v>
      </c>
      <c r="AF1328" s="37" t="s">
        <v>115</v>
      </c>
      <c r="AG1328" s="37" t="s">
        <v>15042</v>
      </c>
    </row>
    <row r="1329" spans="1:34" hidden="1" x14ac:dyDescent="0.2">
      <c r="A1329" s="37" t="s">
        <v>15041</v>
      </c>
      <c r="B1329" s="37" t="s">
        <v>15033</v>
      </c>
      <c r="C1329" s="37" t="s">
        <v>15040</v>
      </c>
      <c r="F1329" s="40">
        <v>44281</v>
      </c>
      <c r="H1329" s="37">
        <v>24</v>
      </c>
      <c r="I1329" s="37" t="s">
        <v>176</v>
      </c>
      <c r="J1329" s="37" t="s">
        <v>61</v>
      </c>
      <c r="L1329" s="39">
        <v>10</v>
      </c>
      <c r="M1329" s="38">
        <v>0.25</v>
      </c>
      <c r="N1329" s="37" t="s">
        <v>49</v>
      </c>
      <c r="O1329" s="37" t="s">
        <v>48</v>
      </c>
      <c r="P1329" s="37">
        <v>350</v>
      </c>
      <c r="AE1329" s="37" t="s">
        <v>1782</v>
      </c>
      <c r="AF1329" s="37" t="s">
        <v>96</v>
      </c>
      <c r="AG1329" s="37" t="s">
        <v>15037</v>
      </c>
    </row>
    <row r="1330" spans="1:34" hidden="1" x14ac:dyDescent="0.2">
      <c r="A1330" s="37" t="s">
        <v>15039</v>
      </c>
      <c r="B1330" s="37" t="s">
        <v>15033</v>
      </c>
      <c r="C1330" s="37" t="s">
        <v>15038</v>
      </c>
      <c r="F1330" s="40">
        <v>44281</v>
      </c>
      <c r="H1330" s="37">
        <v>24</v>
      </c>
      <c r="I1330" s="37" t="s">
        <v>176</v>
      </c>
      <c r="J1330" s="37" t="s">
        <v>61</v>
      </c>
      <c r="L1330" s="39">
        <v>10</v>
      </c>
      <c r="M1330" s="38">
        <v>0.25</v>
      </c>
      <c r="N1330" s="37" t="s">
        <v>49</v>
      </c>
      <c r="O1330" s="37" t="s">
        <v>48</v>
      </c>
      <c r="P1330" s="37">
        <v>200</v>
      </c>
      <c r="AE1330" s="37" t="s">
        <v>1782</v>
      </c>
      <c r="AF1330" s="37" t="s">
        <v>96</v>
      </c>
      <c r="AG1330" s="37" t="s">
        <v>15037</v>
      </c>
    </row>
    <row r="1331" spans="1:34" hidden="1" x14ac:dyDescent="0.2">
      <c r="A1331" s="37" t="s">
        <v>15036</v>
      </c>
      <c r="B1331" s="37" t="s">
        <v>15033</v>
      </c>
      <c r="C1331" s="37" t="s">
        <v>15019</v>
      </c>
      <c r="F1331" s="40">
        <v>44323</v>
      </c>
      <c r="H1331" s="37">
        <v>24</v>
      </c>
      <c r="I1331" s="37" t="s">
        <v>53</v>
      </c>
      <c r="J1331" s="37" t="s">
        <v>54</v>
      </c>
      <c r="L1331" s="39">
        <v>10</v>
      </c>
      <c r="M1331" s="38">
        <v>0.33329999999999999</v>
      </c>
      <c r="N1331" s="37" t="s">
        <v>72</v>
      </c>
      <c r="O1331" s="37" t="s">
        <v>167</v>
      </c>
      <c r="P1331" s="37">
        <v>250</v>
      </c>
      <c r="AE1331" s="37" t="s">
        <v>1798</v>
      </c>
      <c r="AF1331" s="37" t="s">
        <v>51</v>
      </c>
      <c r="AG1331" s="37" t="s">
        <v>15035</v>
      </c>
    </row>
    <row r="1332" spans="1:34" hidden="1" x14ac:dyDescent="0.2">
      <c r="A1332" s="37" t="s">
        <v>15034</v>
      </c>
      <c r="B1332" s="37" t="s">
        <v>15033</v>
      </c>
      <c r="C1332" s="37" t="s">
        <v>15032</v>
      </c>
      <c r="F1332" s="40">
        <v>44386</v>
      </c>
      <c r="H1332" s="37">
        <v>24</v>
      </c>
      <c r="I1332" s="37" t="s">
        <v>53</v>
      </c>
      <c r="J1332" s="37" t="s">
        <v>61</v>
      </c>
      <c r="L1332" s="39">
        <v>10</v>
      </c>
      <c r="M1332" s="38">
        <v>0.33329999999999999</v>
      </c>
      <c r="N1332" s="37" t="s">
        <v>66</v>
      </c>
      <c r="O1332" s="37" t="s">
        <v>48</v>
      </c>
      <c r="P1332" s="37">
        <v>250</v>
      </c>
      <c r="AE1332" s="37" t="s">
        <v>1818</v>
      </c>
      <c r="AF1332" s="37" t="s">
        <v>90</v>
      </c>
      <c r="AG1332" s="37" t="s">
        <v>15031</v>
      </c>
    </row>
    <row r="1333" spans="1:34" hidden="1" x14ac:dyDescent="0.2">
      <c r="A1333" s="37" t="s">
        <v>15030</v>
      </c>
      <c r="B1333" s="37" t="s">
        <v>14996</v>
      </c>
      <c r="C1333" s="37" t="s">
        <v>1529</v>
      </c>
      <c r="G1333" s="40">
        <v>42041</v>
      </c>
      <c r="H1333" s="37" t="s">
        <v>15029</v>
      </c>
      <c r="I1333" s="37" t="s">
        <v>126</v>
      </c>
      <c r="J1333" s="37" t="s">
        <v>15028</v>
      </c>
      <c r="K1333" s="37" t="s">
        <v>2066</v>
      </c>
      <c r="L1333" s="39">
        <v>10.88</v>
      </c>
      <c r="M1333" s="37" t="s">
        <v>1887</v>
      </c>
      <c r="N1333" s="37" t="s">
        <v>79</v>
      </c>
      <c r="O1333" s="37" t="s">
        <v>48</v>
      </c>
      <c r="P1333" s="37">
        <v>42.9</v>
      </c>
      <c r="R1333" s="40">
        <v>43404</v>
      </c>
      <c r="S1333" s="40">
        <v>43405</v>
      </c>
      <c r="Y1333" s="39">
        <v>9.82</v>
      </c>
      <c r="Z1333" s="39">
        <v>10.02</v>
      </c>
      <c r="AA1333" s="39">
        <v>0.49</v>
      </c>
      <c r="AE1333" s="37" t="s">
        <v>1781</v>
      </c>
      <c r="AF1333" s="37" t="s">
        <v>2576</v>
      </c>
      <c r="AG1333" s="37" t="s">
        <v>1141</v>
      </c>
    </row>
    <row r="1334" spans="1:34" hidden="1" x14ac:dyDescent="0.2">
      <c r="A1334" s="37" t="s">
        <v>15027</v>
      </c>
      <c r="B1334" s="37" t="s">
        <v>14996</v>
      </c>
      <c r="C1334" s="37" t="s">
        <v>15026</v>
      </c>
      <c r="F1334" s="40">
        <v>42058</v>
      </c>
      <c r="G1334" s="40">
        <v>42123</v>
      </c>
      <c r="H1334" s="37">
        <v>18</v>
      </c>
      <c r="I1334" s="37" t="s">
        <v>83</v>
      </c>
      <c r="L1334" s="39">
        <v>10.5</v>
      </c>
      <c r="M1334" s="38">
        <v>0</v>
      </c>
      <c r="N1334" s="37" t="s">
        <v>79</v>
      </c>
      <c r="O1334" s="37" t="s">
        <v>219</v>
      </c>
      <c r="P1334" s="37">
        <v>76.900000000000006</v>
      </c>
      <c r="R1334" s="40">
        <v>43042</v>
      </c>
      <c r="S1334" s="40">
        <v>43042</v>
      </c>
      <c r="AE1334" s="37" t="s">
        <v>1786</v>
      </c>
      <c r="AF1334" s="37" t="s">
        <v>52</v>
      </c>
      <c r="AG1334" s="37" t="s">
        <v>15025</v>
      </c>
    </row>
    <row r="1335" spans="1:34" hidden="1" x14ac:dyDescent="0.2">
      <c r="A1335" s="37" t="s">
        <v>15024</v>
      </c>
      <c r="B1335" s="37" t="s">
        <v>14996</v>
      </c>
      <c r="C1335" s="37" t="s">
        <v>15023</v>
      </c>
      <c r="G1335" s="40">
        <v>42166</v>
      </c>
      <c r="H1335" s="37" t="s">
        <v>15022</v>
      </c>
      <c r="I1335" s="37" t="s">
        <v>137</v>
      </c>
      <c r="J1335" s="37" t="s">
        <v>158</v>
      </c>
      <c r="L1335" s="39">
        <v>10.38</v>
      </c>
      <c r="M1335" s="38">
        <v>0.5</v>
      </c>
      <c r="N1335" s="37" t="s">
        <v>104</v>
      </c>
      <c r="O1335" s="37" t="s">
        <v>48</v>
      </c>
      <c r="P1335" s="37">
        <v>25</v>
      </c>
      <c r="R1335" s="40">
        <v>43256</v>
      </c>
      <c r="S1335" s="40">
        <v>43256</v>
      </c>
      <c r="AF1335" s="37" t="s">
        <v>87</v>
      </c>
      <c r="AG1335" s="37" t="s">
        <v>15021</v>
      </c>
    </row>
    <row r="1336" spans="1:34" hidden="1" x14ac:dyDescent="0.2">
      <c r="A1336" s="37" t="s">
        <v>15020</v>
      </c>
      <c r="B1336" s="37" t="s">
        <v>14996</v>
      </c>
      <c r="C1336" s="37" t="s">
        <v>15019</v>
      </c>
      <c r="G1336" s="40">
        <v>42629</v>
      </c>
      <c r="H1336" s="37" t="s">
        <v>15018</v>
      </c>
      <c r="I1336" s="37" t="s">
        <v>69</v>
      </c>
      <c r="J1336" s="37" t="s">
        <v>54</v>
      </c>
      <c r="L1336" s="39">
        <v>10.27</v>
      </c>
      <c r="M1336" s="38">
        <v>0.5</v>
      </c>
      <c r="N1336" s="37" t="s">
        <v>79</v>
      </c>
      <c r="O1336" s="37" t="s">
        <v>48</v>
      </c>
      <c r="P1336" s="37">
        <v>250</v>
      </c>
      <c r="Q1336" s="40">
        <v>43356</v>
      </c>
      <c r="R1336" s="40">
        <v>43555</v>
      </c>
      <c r="S1336" s="40">
        <v>43555</v>
      </c>
      <c r="AE1336" s="37" t="s">
        <v>1814</v>
      </c>
      <c r="AF1336" s="37" t="s">
        <v>96</v>
      </c>
      <c r="AG1336" s="37" t="s">
        <v>1141</v>
      </c>
    </row>
    <row r="1337" spans="1:34" hidden="1" x14ac:dyDescent="0.2">
      <c r="A1337" s="37" t="s">
        <v>15017</v>
      </c>
      <c r="B1337" s="37" t="s">
        <v>14996</v>
      </c>
      <c r="C1337" s="37" t="s">
        <v>15016</v>
      </c>
      <c r="G1337" s="40">
        <v>42836</v>
      </c>
      <c r="H1337" s="37">
        <v>24</v>
      </c>
      <c r="I1337" s="37" t="s">
        <v>53</v>
      </c>
      <c r="J1337" s="37" t="s">
        <v>54</v>
      </c>
      <c r="L1337" s="39">
        <v>10.19</v>
      </c>
      <c r="M1337" s="38">
        <v>0.33329999999999999</v>
      </c>
      <c r="N1337" s="37" t="s">
        <v>57</v>
      </c>
      <c r="O1337" s="37" t="s">
        <v>56</v>
      </c>
      <c r="P1337" s="37">
        <v>552</v>
      </c>
      <c r="Q1337" s="40">
        <v>43411</v>
      </c>
      <c r="R1337" s="40">
        <v>43572</v>
      </c>
      <c r="S1337" s="40">
        <v>43572</v>
      </c>
      <c r="AE1337" s="37" t="s">
        <v>1786</v>
      </c>
      <c r="AF1337" s="37" t="s">
        <v>90</v>
      </c>
      <c r="AG1337" s="37" t="s">
        <v>15015</v>
      </c>
    </row>
    <row r="1338" spans="1:34" hidden="1" x14ac:dyDescent="0.2">
      <c r="A1338" s="37" t="s">
        <v>15014</v>
      </c>
      <c r="B1338" s="37" t="s">
        <v>14996</v>
      </c>
      <c r="C1338" s="37" t="s">
        <v>15013</v>
      </c>
      <c r="G1338" s="40">
        <v>43042</v>
      </c>
      <c r="H1338" s="37">
        <v>24</v>
      </c>
      <c r="I1338" s="37" t="s">
        <v>53</v>
      </c>
      <c r="J1338" s="37" t="s">
        <v>54</v>
      </c>
      <c r="L1338" s="39">
        <v>10.27</v>
      </c>
      <c r="M1338" s="38">
        <v>0.33329999999999999</v>
      </c>
      <c r="N1338" s="37" t="s">
        <v>57</v>
      </c>
      <c r="O1338" s="37" t="s">
        <v>48</v>
      </c>
      <c r="P1338" s="37">
        <v>345</v>
      </c>
      <c r="Q1338" s="40">
        <v>43392</v>
      </c>
      <c r="R1338" s="40">
        <v>43776</v>
      </c>
      <c r="S1338" s="40">
        <v>43776</v>
      </c>
      <c r="AE1338" s="37" t="s">
        <v>1786</v>
      </c>
      <c r="AF1338" s="37" t="s">
        <v>90</v>
      </c>
      <c r="AG1338" s="37" t="s">
        <v>15012</v>
      </c>
    </row>
    <row r="1339" spans="1:34" hidden="1" x14ac:dyDescent="0.2">
      <c r="A1339" s="37" t="s">
        <v>15011</v>
      </c>
      <c r="B1339" s="37" t="s">
        <v>14996</v>
      </c>
      <c r="C1339" s="37" t="s">
        <v>15010</v>
      </c>
      <c r="G1339" s="40">
        <v>43070</v>
      </c>
      <c r="H1339" s="37">
        <v>24</v>
      </c>
      <c r="I1339" s="37" t="s">
        <v>53</v>
      </c>
      <c r="J1339" s="37" t="s">
        <v>54</v>
      </c>
      <c r="L1339" s="39">
        <v>10.34</v>
      </c>
      <c r="M1339" s="38">
        <v>0.33329999999999999</v>
      </c>
      <c r="N1339" s="37" t="s">
        <v>57</v>
      </c>
      <c r="O1339" s="37" t="s">
        <v>48</v>
      </c>
      <c r="P1339" s="37">
        <v>300</v>
      </c>
      <c r="R1339" s="40">
        <v>43804</v>
      </c>
      <c r="S1339" s="40">
        <v>43815</v>
      </c>
      <c r="AE1339" s="37" t="s">
        <v>1786</v>
      </c>
      <c r="AF1339" s="37" t="s">
        <v>51</v>
      </c>
      <c r="AG1339" s="37" t="s">
        <v>15009</v>
      </c>
    </row>
    <row r="1340" spans="1:34" hidden="1" x14ac:dyDescent="0.2">
      <c r="A1340" s="37" t="s">
        <v>15008</v>
      </c>
      <c r="B1340" s="37" t="s">
        <v>14996</v>
      </c>
      <c r="C1340" s="37" t="s">
        <v>15007</v>
      </c>
      <c r="F1340" s="40">
        <v>43249</v>
      </c>
      <c r="G1340" s="40">
        <v>43284</v>
      </c>
      <c r="H1340" s="37" t="s">
        <v>15006</v>
      </c>
      <c r="I1340" s="37" t="s">
        <v>126</v>
      </c>
      <c r="J1340" s="37" t="s">
        <v>54</v>
      </c>
      <c r="K1340" s="37" t="s">
        <v>2066</v>
      </c>
      <c r="L1340" s="39">
        <v>10.199999999999999</v>
      </c>
      <c r="M1340" s="37" t="s">
        <v>1887</v>
      </c>
      <c r="N1340" s="37" t="s">
        <v>79</v>
      </c>
      <c r="O1340" s="37" t="s">
        <v>48</v>
      </c>
      <c r="P1340" s="37">
        <v>149.5</v>
      </c>
      <c r="Q1340" s="40">
        <v>43777</v>
      </c>
      <c r="R1340" s="40">
        <v>43921</v>
      </c>
      <c r="S1340" s="40">
        <v>43921</v>
      </c>
      <c r="AE1340" s="37" t="s">
        <v>1419</v>
      </c>
      <c r="AF1340" s="37" t="s">
        <v>200</v>
      </c>
      <c r="AG1340" s="37" t="s">
        <v>118</v>
      </c>
    </row>
    <row r="1341" spans="1:34" hidden="1" x14ac:dyDescent="0.2">
      <c r="A1341" s="37" t="s">
        <v>15005</v>
      </c>
      <c r="B1341" s="37" t="s">
        <v>14996</v>
      </c>
      <c r="C1341" s="37" t="s">
        <v>15004</v>
      </c>
      <c r="F1341" s="40">
        <v>43607</v>
      </c>
      <c r="G1341" s="40">
        <v>43671</v>
      </c>
      <c r="H1341" s="37" t="s">
        <v>729</v>
      </c>
      <c r="I1341" s="37" t="s">
        <v>126</v>
      </c>
      <c r="J1341" s="37" t="s">
        <v>158</v>
      </c>
      <c r="K1341" s="37" t="s">
        <v>2066</v>
      </c>
      <c r="L1341" s="39">
        <v>10.15</v>
      </c>
      <c r="M1341" s="37" t="s">
        <v>1887</v>
      </c>
      <c r="N1341" s="37" t="s">
        <v>310</v>
      </c>
      <c r="O1341" s="37" t="s">
        <v>167</v>
      </c>
      <c r="P1341" s="37">
        <v>57.5</v>
      </c>
      <c r="R1341" s="40">
        <v>44041</v>
      </c>
      <c r="S1341" s="40">
        <v>43938</v>
      </c>
      <c r="AE1341" s="37" t="s">
        <v>1873</v>
      </c>
      <c r="AF1341" s="37" t="s">
        <v>52</v>
      </c>
      <c r="AG1341" s="37" t="s">
        <v>15003</v>
      </c>
    </row>
    <row r="1342" spans="1:34" hidden="1" x14ac:dyDescent="0.2">
      <c r="A1342" s="37" t="s">
        <v>15002</v>
      </c>
      <c r="B1342" s="37" t="s">
        <v>14996</v>
      </c>
      <c r="C1342" s="37" t="s">
        <v>15001</v>
      </c>
      <c r="F1342" s="40">
        <v>43644</v>
      </c>
      <c r="G1342" s="40">
        <v>43874</v>
      </c>
      <c r="H1342" s="37" t="s">
        <v>15000</v>
      </c>
      <c r="I1342" s="37" t="s">
        <v>14999</v>
      </c>
      <c r="J1342" s="37" t="s">
        <v>54</v>
      </c>
      <c r="K1342" s="37" t="s">
        <v>2066</v>
      </c>
      <c r="L1342" s="39">
        <v>10.199999999999999</v>
      </c>
      <c r="M1342" s="37" t="s">
        <v>1887</v>
      </c>
      <c r="N1342" s="37" t="s">
        <v>79</v>
      </c>
      <c r="O1342" s="37" t="s">
        <v>167</v>
      </c>
      <c r="P1342" s="37">
        <v>69</v>
      </c>
      <c r="R1342" s="40">
        <v>44518</v>
      </c>
      <c r="S1342" s="40">
        <v>44518</v>
      </c>
      <c r="AE1342" s="37" t="s">
        <v>1873</v>
      </c>
      <c r="AF1342" s="37" t="s">
        <v>52</v>
      </c>
      <c r="AG1342" s="37" t="s">
        <v>14998</v>
      </c>
    </row>
    <row r="1343" spans="1:34" hidden="1" x14ac:dyDescent="0.2">
      <c r="A1343" s="37" t="s">
        <v>14997</v>
      </c>
      <c r="B1343" s="37" t="s">
        <v>14996</v>
      </c>
      <c r="C1343" s="37" t="s">
        <v>14995</v>
      </c>
      <c r="F1343" s="40">
        <v>44043</v>
      </c>
      <c r="G1343" s="40">
        <v>44070</v>
      </c>
      <c r="H1343" s="37" t="s">
        <v>818</v>
      </c>
      <c r="I1343" s="37" t="s">
        <v>69</v>
      </c>
      <c r="J1343" s="37" t="s">
        <v>54</v>
      </c>
      <c r="L1343" s="39">
        <v>10.050000000000001</v>
      </c>
      <c r="M1343" s="38">
        <v>0.5</v>
      </c>
      <c r="N1343" s="37" t="s">
        <v>49</v>
      </c>
      <c r="O1343" s="37" t="s">
        <v>48</v>
      </c>
      <c r="P1343" s="37">
        <v>345</v>
      </c>
      <c r="R1343" s="40">
        <v>44622</v>
      </c>
      <c r="S1343" s="40">
        <v>44621</v>
      </c>
      <c r="Y1343" s="39">
        <v>10.039999999999999</v>
      </c>
      <c r="Z1343" s="39">
        <v>10.029999999999999</v>
      </c>
      <c r="AA1343" s="39">
        <v>0.01</v>
      </c>
      <c r="AE1343" s="37" t="s">
        <v>1981</v>
      </c>
      <c r="AF1343" s="37" t="s">
        <v>1139</v>
      </c>
      <c r="AG1343" s="37" t="s">
        <v>49</v>
      </c>
      <c r="AH1343" s="38">
        <v>-2E-3</v>
      </c>
    </row>
  </sheetData>
  <autoFilter ref="A1:AH1343" xr:uid="{E9BC46A1-52F9-4C44-9555-A62B1145AC00}">
    <filterColumn colId="1">
      <filters>
        <filter val="live-deal"/>
        <filter val="pre-deal"/>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9618E7-0D2A-4A7E-B35B-972BDDF0D1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22</vt:i4>
      </vt:variant>
    </vt:vector>
  </HeadingPairs>
  <TitlesOfParts>
    <vt:vector size="34" baseType="lpstr">
      <vt:lpstr>Sheet2</vt:lpstr>
      <vt:lpstr>Sheet1</vt:lpstr>
      <vt:lpstr>Scheduled SPAC Monthly</vt:lpstr>
      <vt:lpstr>Scheduled SPAC Monthly Test</vt:lpstr>
      <vt:lpstr>Top 1 SPACS by Price Diff</vt:lpstr>
      <vt:lpstr>Top 2 SPACS by Price Diff</vt:lpstr>
      <vt:lpstr>Top 3 SPACS by Price Diff</vt:lpstr>
      <vt:lpstr>Top 5 SPACS by Price Diff</vt:lpstr>
      <vt:lpstr>Top 8 SPACS by Price Diff</vt:lpstr>
      <vt:lpstr>SPACs</vt:lpstr>
      <vt:lpstr>spac_research_cdm</vt:lpstr>
      <vt:lpstr>spac-research</vt:lpstr>
      <vt:lpstr>A_ADV_RATE</vt:lpstr>
      <vt:lpstr>A_FUNDING_SCHEDULE</vt:lpstr>
      <vt:lpstr>A_FUNDING_SCHEDULE2</vt:lpstr>
      <vt:lpstr>A_SPREAD</vt:lpstr>
      <vt:lpstr>ACTUAL_CONSTR_TERM</vt:lpstr>
      <vt:lpstr>CONSTR_TERM</vt:lpstr>
      <vt:lpstr>EQUITY_IN</vt:lpstr>
      <vt:lpstr>INITIAL_DRAW_PCT</vt:lpstr>
      <vt:lpstr>LIBOR_FLOOR</vt:lpstr>
      <vt:lpstr>PARI_FLAG</vt:lpstr>
      <vt:lpstr>PROJECT_COST</vt:lpstr>
      <vt:lpstr>REFI_DATE</vt:lpstr>
      <vt:lpstr>REFI_TERM</vt:lpstr>
      <vt:lpstr>REINV_RATE</vt:lpstr>
      <vt:lpstr>spac_price_table</vt:lpstr>
      <vt:lpstr>spac_price_table_2</vt:lpstr>
      <vt:lpstr>spac_price_table_3</vt:lpstr>
      <vt:lpstr>spac_price_table_5</vt:lpstr>
      <vt:lpstr>START_DATE</vt:lpstr>
      <vt:lpstr>VALUE_AT_STAB</vt:lpstr>
      <vt:lpstr>WL_BAL</vt:lpstr>
      <vt:lpstr>WL_SPREAD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Kumar</dc:creator>
  <cp:lastModifiedBy>Nicholas Krute</cp:lastModifiedBy>
  <dcterms:created xsi:type="dcterms:W3CDTF">2022-01-31T20:43:04Z</dcterms:created>
  <dcterms:modified xsi:type="dcterms:W3CDTF">2022-04-08T19:53:35Z</dcterms:modified>
</cp:coreProperties>
</file>